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M:\02_Raporty_okresowe\2019_Q3\Spreadsheet\"/>
    </mc:Choice>
  </mc:AlternateContent>
  <bookViews>
    <workbookView xWindow="0" yWindow="0" windowWidth="20490" windowHeight="7755" tabRatio="882"/>
  </bookViews>
  <sheets>
    <sheet name="Content" sheetId="105" r:id="rId1"/>
    <sheet name="Key data" sheetId="104" r:id="rId2"/>
    <sheet name="P&amp;L" sheetId="6" r:id="rId3"/>
    <sheet name="BS" sheetId="5" r:id="rId4"/>
    <sheet name="NII" sheetId="1" r:id="rId5"/>
    <sheet name="NCI" sheetId="10" r:id="rId6"/>
    <sheet name="Dividend Income" sheetId="9" r:id="rId7"/>
    <sheet name="Trading Income" sheetId="8" r:id="rId8"/>
    <sheet name="Investment Income" sheetId="73" r:id="rId9"/>
    <sheet name="Other Op Income" sheetId="19" r:id="rId10"/>
    <sheet name="Other Op Expenses" sheetId="17" r:id="rId11"/>
    <sheet name="Costs" sheetId="18" r:id="rId12"/>
    <sheet name="Staff Cost" sheetId="16" r:id="rId13"/>
    <sheet name="LLP" sheetId="15" r:id="rId14"/>
    <sheet name="Loans" sheetId="20" r:id="rId15"/>
    <sheet name="Loans quality" sheetId="100" r:id="rId16"/>
    <sheet name="Deposits" sheetId="34" r:id="rId17"/>
    <sheet name="Trading sec" sheetId="22" r:id="rId18"/>
    <sheet name="Investment sec" sheetId="25" r:id="rId19"/>
    <sheet name="Share Capital" sheetId="92" r:id="rId20"/>
    <sheet name="off-BS" sheetId="7" r:id="rId21"/>
    <sheet name="Subsidiaries" sheetId="76" r:id="rId22"/>
    <sheet name="Total capital ratio" sheetId="102" r:id="rId23"/>
    <sheet name="CAR" sheetId="91" r:id="rId24"/>
    <sheet name="RB" sheetId="95" r:id="rId25"/>
    <sheet name="C&amp;I B" sheetId="93" r:id="rId26"/>
    <sheet name="FM" sheetId="94" r:id="rId27"/>
    <sheet name="Others" sheetId="97" r:id="rId28"/>
    <sheet name="AM" sheetId="96" r:id="rId29"/>
    <sheet name="Currency structure" sheetId="99" r:id="rId30"/>
    <sheet name="Retail Banking" sheetId="106" r:id="rId31"/>
    <sheet name="Corpo &amp; Invest Banking" sheetId="107" r:id="rId32"/>
    <sheet name="Subsidiaries_data" sheetId="108" r:id="rId33"/>
    <sheet name="RB - historical data" sheetId="109" r:id="rId34"/>
    <sheet name="POLENG" sheetId="110" state="hidden" r:id="rId35"/>
  </sheets>
  <definedNames>
    <definedName name="Lang">#REF!</definedName>
    <definedName name="LangList">tblLang[Lang]</definedName>
    <definedName name="LangSel">Content!$E$3</definedName>
    <definedName name="LangSelID">POLENG!$I$3</definedName>
    <definedName name="_xlnm.Print_Area" localSheetId="28">AM!$B$1:$O$30</definedName>
    <definedName name="_xlnm.Print_Area" localSheetId="3">BS!$B$1:$AP$56</definedName>
    <definedName name="_xlnm.Print_Area" localSheetId="25">'C&amp;I B'!$B$1:$AP$6</definedName>
    <definedName name="_xlnm.Print_Area" localSheetId="23">CAR!$A$1:$AQ$51</definedName>
    <definedName name="_xlnm.Print_Area" localSheetId="0">Content!$C$1:$F$61</definedName>
    <definedName name="_xlnm.Print_Area" localSheetId="31">'Corpo &amp; Invest Banking'!$A$1:$AT$39</definedName>
    <definedName name="_xlnm.Print_Area" localSheetId="11">Costs!$A$1:$AO$15</definedName>
    <definedName name="_xlnm.Print_Area" localSheetId="29">'Currency structure'!$A$1:$I$30</definedName>
    <definedName name="_xlnm.Print_Area" localSheetId="16">Deposits!$A$1:$AO$3</definedName>
    <definedName name="_xlnm.Print_Area" localSheetId="6">'Dividend Income'!$A$1:$AO$6</definedName>
    <definedName name="_xlnm.Print_Area" localSheetId="26">FM!$B$1:$AP$6</definedName>
    <definedName name="_xlnm.Print_Area" localSheetId="8">'Investment Income'!$A$1:$AO$7</definedName>
    <definedName name="_xlnm.Print_Area" localSheetId="18">'Investment sec'!$A$1:$AO$14</definedName>
    <definedName name="_xlnm.Print_Area" localSheetId="1">'Key data'!$A$1:$AP$50</definedName>
    <definedName name="_xlnm.Print_Area" localSheetId="13">LLP!$A$1:$AO$3</definedName>
    <definedName name="_xlnm.Print_Area" localSheetId="14">Loans!$B$1:$AO$28</definedName>
    <definedName name="_xlnm.Print_Area" localSheetId="15">'Loans quality'!$B$1:$AN$33</definedName>
    <definedName name="_xlnm.Print_Area" localSheetId="5">NCI!$A$1:$AO$26</definedName>
    <definedName name="_xlnm.Print_Area" localSheetId="4">NII!$A$1:$AO$39</definedName>
    <definedName name="_xlnm.Print_Area" localSheetId="20">'off-BS'!$A$1:$AO$21</definedName>
    <definedName name="_xlnm.Print_Area" localSheetId="10">'Other Op Expenses'!$A$1:$AO$15</definedName>
    <definedName name="_xlnm.Print_Area" localSheetId="9">'Other Op Income'!$A$1:$AO$14</definedName>
    <definedName name="_xlnm.Print_Area" localSheetId="27">Others!$B$1:$AP$6</definedName>
    <definedName name="_xlnm.Print_Area" localSheetId="2">'P&amp;L'!$A$1:$AP$43</definedName>
    <definedName name="_xlnm.Print_Area" localSheetId="24">RB!$B$1:$AP$6</definedName>
    <definedName name="_xlnm.Print_Area" localSheetId="30">'Retail Banking'!$A$1:$N$106</definedName>
    <definedName name="_xlnm.Print_Area" localSheetId="19">'Share Capital'!$A$1:$G$28</definedName>
    <definedName name="_xlnm.Print_Area" localSheetId="12">'Staff Cost'!$A$1:$AO$10</definedName>
    <definedName name="_xlnm.Print_Area" localSheetId="21">Subsidiaries!$B$1:$D$14</definedName>
    <definedName name="_xlnm.Print_Area" localSheetId="32">Subsidiaries_data!$A$1:$AT$50</definedName>
    <definedName name="_xlnm.Print_Area" localSheetId="7">'Trading Income'!$A$1:$AO$13</definedName>
    <definedName name="_xlnm.Print_Area" localSheetId="17">'Trading sec'!$A$1:$AO$19</definedName>
  </definedNames>
  <calcPr calcId="162913"/>
</workbook>
</file>

<file path=xl/calcChain.xml><?xml version="1.0" encoding="utf-8"?>
<calcChain xmlns="http://schemas.openxmlformats.org/spreadsheetml/2006/main">
  <c r="I20" i="99" l="1"/>
  <c r="G20" i="99"/>
  <c r="BB18" i="93"/>
  <c r="BF18" i="93"/>
  <c r="BE18" i="93"/>
  <c r="BF13" i="95"/>
  <c r="BF18" i="95" l="1"/>
  <c r="BE13" i="19" l="1"/>
  <c r="BF18" i="6" l="1"/>
  <c r="AD51" i="106" l="1"/>
  <c r="AD50" i="106"/>
  <c r="AD60" i="106"/>
  <c r="AD59" i="106"/>
  <c r="AD96" i="106"/>
  <c r="AD92" i="106"/>
  <c r="BF14" i="5" l="1"/>
  <c r="BF9" i="5"/>
  <c r="BE8" i="20" l="1"/>
  <c r="BE9" i="20"/>
  <c r="BE4" i="20"/>
  <c r="BE5" i="20"/>
  <c r="BE6" i="20"/>
  <c r="BE65" i="100"/>
  <c r="BE70" i="100"/>
  <c r="BE60" i="100"/>
  <c r="BE55" i="100"/>
  <c r="BE34" i="100"/>
  <c r="BE49" i="100"/>
  <c r="BE44" i="100"/>
  <c r="BE39" i="100"/>
  <c r="BE28" i="100"/>
  <c r="BE20" i="100"/>
  <c r="BE11" i="100"/>
  <c r="BE6" i="100"/>
  <c r="BE10" i="20" l="1"/>
  <c r="BE12" i="25" l="1"/>
  <c r="BE14" i="25"/>
  <c r="BE8" i="25"/>
  <c r="BE4" i="25"/>
  <c r="E25" i="92"/>
  <c r="BE13" i="25" l="1"/>
  <c r="BI6" i="108" l="1"/>
  <c r="BI5" i="108"/>
  <c r="BI10" i="108" l="1"/>
  <c r="BI46" i="108"/>
  <c r="BJ46" i="108" s="1"/>
  <c r="BI45" i="108"/>
  <c r="BJ45" i="108" s="1"/>
  <c r="BI36" i="108"/>
  <c r="BJ36" i="108" s="1"/>
  <c r="BI35" i="108"/>
  <c r="BJ35" i="108" s="1"/>
  <c r="BE17" i="34" l="1"/>
  <c r="BE23" i="34"/>
  <c r="BE11" i="1" l="1"/>
  <c r="BE10" i="1"/>
  <c r="BE9" i="1"/>
  <c r="BE8" i="1"/>
  <c r="BE7" i="1"/>
  <c r="BE6" i="1"/>
  <c r="BE5" i="1"/>
  <c r="BE4" i="1"/>
  <c r="BA18" i="95" l="1"/>
  <c r="BB18" i="95"/>
  <c r="BC18" i="95"/>
  <c r="BD18" i="95"/>
  <c r="BE18" i="95"/>
  <c r="BC13" i="97"/>
  <c r="AZ24" i="97"/>
  <c r="AZ21" i="97"/>
  <c r="AZ18" i="95"/>
  <c r="AZ24" i="95"/>
  <c r="AZ21" i="95"/>
  <c r="AZ13" i="97"/>
  <c r="BI27" i="108" l="1"/>
  <c r="BI26" i="108"/>
  <c r="BI25" i="108"/>
  <c r="BI24" i="108"/>
  <c r="BI37" i="108" l="1"/>
  <c r="BJ37" i="108" s="1"/>
  <c r="BB8" i="20" l="1"/>
  <c r="BB6" i="20"/>
  <c r="BB5" i="20"/>
  <c r="BD23" i="34" l="1"/>
  <c r="BD17" i="34"/>
  <c r="AC60" i="106" l="1"/>
  <c r="AC59" i="106"/>
  <c r="AC51" i="106"/>
  <c r="AC50" i="106"/>
  <c r="AC96" i="106"/>
  <c r="AC92" i="106"/>
  <c r="AZ28" i="100" l="1"/>
  <c r="BA28" i="100"/>
  <c r="BB28" i="100"/>
  <c r="BC28" i="100"/>
  <c r="BD28" i="100"/>
  <c r="AZ20" i="100"/>
  <c r="BA20" i="100"/>
  <c r="BB20" i="100"/>
  <c r="BC20" i="100"/>
  <c r="BD20" i="100"/>
  <c r="AZ11" i="100"/>
  <c r="BA11" i="100"/>
  <c r="BB11" i="100"/>
  <c r="BC11" i="100"/>
  <c r="BD11" i="100"/>
  <c r="AZ6" i="100"/>
  <c r="BA6" i="100"/>
  <c r="BB6" i="100"/>
  <c r="BC6" i="100"/>
  <c r="BD6" i="100"/>
  <c r="BB18" i="97" l="1"/>
  <c r="BC18" i="97"/>
  <c r="BD49" i="100" l="1"/>
  <c r="BD44" i="100"/>
  <c r="BD39" i="100"/>
  <c r="BD34" i="100"/>
  <c r="AY6" i="1" l="1"/>
  <c r="BD11" i="1"/>
  <c r="BD10" i="1"/>
  <c r="BD9" i="1"/>
  <c r="BD8" i="1"/>
  <c r="BD7" i="1"/>
  <c r="BD6" i="1"/>
  <c r="BD5" i="1"/>
  <c r="BD4" i="1"/>
  <c r="BD12" i="25" l="1"/>
  <c r="BD14" i="25"/>
  <c r="BD8" i="25"/>
  <c r="BD4" i="25"/>
  <c r="BD13" i="25" l="1"/>
  <c r="BD23" i="20"/>
  <c r="BD19" i="20"/>
  <c r="BD14" i="20"/>
  <c r="BI14" i="108" l="1"/>
  <c r="BJ14" i="108" s="1"/>
  <c r="BI13" i="108"/>
  <c r="BJ13" i="108" s="1"/>
  <c r="BJ12" i="108" s="1"/>
  <c r="BI12" i="108"/>
  <c r="AZ4" i="20"/>
  <c r="BA4" i="20"/>
  <c r="BB4" i="20"/>
  <c r="BC4" i="20"/>
  <c r="BD4" i="20"/>
  <c r="AZ5" i="20"/>
  <c r="BA5" i="20"/>
  <c r="BC5" i="20"/>
  <c r="BD5" i="20"/>
  <c r="AZ6" i="20"/>
  <c r="BA6" i="20"/>
  <c r="BC6" i="20"/>
  <c r="BD6" i="20"/>
  <c r="AZ8" i="20"/>
  <c r="BA8" i="20"/>
  <c r="BC8" i="20"/>
  <c r="BD8" i="20"/>
  <c r="AZ9" i="20"/>
  <c r="BA9" i="20"/>
  <c r="BB9" i="20"/>
  <c r="BC9" i="20"/>
  <c r="BD9" i="20"/>
  <c r="AY8" i="20"/>
  <c r="AY6" i="20"/>
  <c r="AY5" i="20"/>
  <c r="AY4" i="20"/>
  <c r="BA10" i="20" l="1"/>
  <c r="BC10" i="20"/>
  <c r="BD10" i="20"/>
  <c r="AZ10" i="20"/>
  <c r="BB10" i="20"/>
  <c r="BE41" i="5" l="1"/>
  <c r="BE23" i="5"/>
  <c r="BE17" i="5"/>
  <c r="BE14" i="5" l="1"/>
  <c r="AZ9" i="5"/>
  <c r="BA9" i="5"/>
  <c r="BB9" i="5"/>
  <c r="BC9" i="5"/>
  <c r="BD9" i="5"/>
  <c r="BE9" i="5"/>
  <c r="BA14" i="20" l="1"/>
  <c r="AZ14" i="20"/>
  <c r="AY14" i="20"/>
  <c r="AZ36" i="25"/>
  <c r="BA36" i="25"/>
  <c r="BB36" i="25"/>
  <c r="BC36" i="25"/>
  <c r="BB17" i="5" l="1"/>
  <c r="BA17" i="5"/>
  <c r="BC4" i="1" l="1"/>
  <c r="AY4" i="1" l="1"/>
  <c r="AZ4" i="1"/>
  <c r="BA4" i="1"/>
  <c r="BB4" i="1"/>
  <c r="AY5" i="1"/>
  <c r="AZ5" i="1"/>
  <c r="BA5" i="1"/>
  <c r="BB5" i="1"/>
  <c r="AZ6" i="1"/>
  <c r="BA6" i="1"/>
  <c r="BB6" i="1"/>
  <c r="AY7" i="1"/>
  <c r="AZ7" i="1"/>
  <c r="BA7" i="1"/>
  <c r="BB7" i="1"/>
  <c r="AY8" i="1"/>
  <c r="AZ8" i="1"/>
  <c r="BA8" i="1"/>
  <c r="BB8" i="1"/>
  <c r="AY9" i="1"/>
  <c r="AZ9" i="1"/>
  <c r="BA9" i="1"/>
  <c r="BB9" i="1"/>
  <c r="AY10" i="1"/>
  <c r="AZ10" i="1"/>
  <c r="BA10" i="1"/>
  <c r="BB10" i="1"/>
  <c r="AY11" i="1"/>
  <c r="AZ11" i="1"/>
  <c r="BA11" i="1"/>
  <c r="BB11" i="1"/>
  <c r="BC6" i="1"/>
  <c r="BD18" i="93" l="1"/>
  <c r="AY34" i="100" l="1"/>
  <c r="AY39" i="100"/>
  <c r="AY44" i="100"/>
  <c r="AY49" i="100"/>
  <c r="BC49" i="100"/>
  <c r="BC44" i="100"/>
  <c r="BC39" i="100"/>
  <c r="BC34" i="100"/>
  <c r="AY28" i="100"/>
  <c r="AY20" i="100"/>
  <c r="AY11" i="100"/>
  <c r="AY6" i="100"/>
  <c r="AU4" i="1" l="1"/>
  <c r="AV4" i="1"/>
  <c r="AW4" i="1"/>
  <c r="AX4" i="1"/>
  <c r="AU5" i="1"/>
  <c r="AV5" i="1"/>
  <c r="AW5" i="1"/>
  <c r="AX5" i="1"/>
  <c r="AU6" i="1"/>
  <c r="AV6" i="1"/>
  <c r="AW6" i="1"/>
  <c r="AX6" i="1"/>
  <c r="AU7" i="1"/>
  <c r="AV7" i="1"/>
  <c r="AW7" i="1"/>
  <c r="AX7" i="1"/>
  <c r="AU8" i="1"/>
  <c r="AV8" i="1"/>
  <c r="AW8" i="1"/>
  <c r="AX8" i="1"/>
  <c r="AU9" i="1"/>
  <c r="AV9" i="1"/>
  <c r="AW9" i="1"/>
  <c r="AX9" i="1"/>
  <c r="AU10" i="1"/>
  <c r="AV10" i="1"/>
  <c r="AW10" i="1"/>
  <c r="AX10" i="1"/>
  <c r="AU11" i="1"/>
  <c r="AV11" i="1"/>
  <c r="AW11" i="1"/>
  <c r="AX11" i="1"/>
  <c r="AI11" i="1"/>
  <c r="BC10" i="1"/>
  <c r="BC9" i="1"/>
  <c r="BC8" i="1"/>
  <c r="BC7" i="1"/>
  <c r="BC5" i="1"/>
  <c r="AB51" i="106" l="1"/>
  <c r="AB50" i="106"/>
  <c r="AB60" i="106"/>
  <c r="AB59" i="106"/>
  <c r="AB96" i="106"/>
  <c r="AB92" i="106"/>
  <c r="AY8" i="25" l="1"/>
  <c r="AY4" i="25"/>
  <c r="BC32" i="25"/>
  <c r="AY36" i="25"/>
  <c r="BD14" i="5"/>
  <c r="BC12" i="25" l="1"/>
  <c r="AZ23" i="5" l="1"/>
  <c r="BC11" i="1" l="1"/>
  <c r="BC14" i="25"/>
  <c r="BC8" i="25"/>
  <c r="BC4" i="25"/>
  <c r="BC13" i="25" l="1"/>
  <c r="AA50" i="106" l="1"/>
  <c r="AA51" i="106"/>
  <c r="AA59" i="106" l="1"/>
  <c r="AA60" i="106"/>
  <c r="BB14" i="25" l="1"/>
  <c r="BB23" i="20" l="1"/>
  <c r="BB19" i="20"/>
  <c r="BB8" i="8" l="1"/>
  <c r="BC18" i="93" l="1"/>
  <c r="BC14" i="5" l="1"/>
  <c r="BB12" i="25" l="1"/>
  <c r="BB8" i="25"/>
  <c r="BB4" i="25"/>
  <c r="BB13" i="25" l="1"/>
  <c r="BA23" i="20"/>
  <c r="BA19" i="20"/>
  <c r="BA12" i="25" l="1"/>
  <c r="Z51" i="106" l="1"/>
  <c r="Z50" i="106"/>
  <c r="BB14" i="5" l="1"/>
  <c r="BA14" i="25" l="1"/>
  <c r="BA8" i="25"/>
  <c r="BA4" i="25"/>
  <c r="BA13" i="25" l="1"/>
  <c r="AV24" i="97" l="1"/>
  <c r="AV21" i="97"/>
  <c r="AV16" i="97"/>
  <c r="AW24" i="94" l="1"/>
  <c r="AW21" i="94"/>
  <c r="AW16" i="94"/>
  <c r="AV24" i="94"/>
  <c r="AV21" i="94"/>
  <c r="AV16" i="94"/>
  <c r="AW24" i="93"/>
  <c r="AW21" i="93"/>
  <c r="AW16" i="93"/>
  <c r="AV24" i="93"/>
  <c r="AV21" i="93"/>
  <c r="AV16" i="93"/>
  <c r="AW24" i="95"/>
  <c r="AW21" i="95"/>
  <c r="AW16" i="95"/>
  <c r="AV24" i="95"/>
  <c r="AV21" i="95"/>
  <c r="AV16" i="95"/>
  <c r="AZ14" i="25" l="1"/>
  <c r="AZ12" i="25"/>
  <c r="AZ8" i="25"/>
  <c r="AZ4" i="25"/>
  <c r="AZ23" i="20"/>
  <c r="AZ13" i="25" l="1"/>
  <c r="Y51" i="106" l="1"/>
  <c r="Y50" i="106"/>
  <c r="BA44" i="5" l="1"/>
  <c r="BA14" i="5" l="1"/>
  <c r="AY14" i="25" l="1"/>
  <c r="AY12" i="25"/>
  <c r="AY13" i="25" l="1"/>
  <c r="AY9" i="20"/>
  <c r="AY10" i="20" s="1"/>
  <c r="AN39" i="15" l="1"/>
  <c r="AM39" i="15"/>
  <c r="AG39" i="15"/>
  <c r="AF39" i="15"/>
  <c r="AE39" i="15"/>
  <c r="AC39" i="15"/>
  <c r="AB39" i="15"/>
  <c r="AA39" i="15"/>
  <c r="AZ14" i="5" l="1"/>
  <c r="AX23" i="5" l="1"/>
  <c r="U96" i="106" l="1"/>
  <c r="AW23" i="5" l="1"/>
  <c r="AV23" i="5" l="1"/>
  <c r="R65" i="106" l="1"/>
  <c r="Q65" i="106"/>
  <c r="P65" i="106"/>
  <c r="O65" i="106"/>
  <c r="N65" i="106"/>
  <c r="M65" i="106"/>
  <c r="L65" i="106"/>
  <c r="K65" i="106"/>
  <c r="J65" i="106"/>
  <c r="I65" i="106"/>
  <c r="H65" i="106"/>
  <c r="AU23" i="5" l="1"/>
  <c r="AQ25" i="5" l="1"/>
  <c r="AR25" i="5"/>
  <c r="AS23" i="5" l="1"/>
  <c r="AS25" i="5" s="1"/>
  <c r="XFC81" i="109" l="1"/>
  <c r="XFB81" i="109"/>
  <c r="XFA81" i="109"/>
  <c r="XEZ81" i="109"/>
  <c r="XES81" i="109"/>
  <c r="XER81" i="109"/>
  <c r="XEQ81" i="109"/>
  <c r="XEP81" i="109"/>
  <c r="XFC78" i="109"/>
  <c r="XFB78" i="109"/>
  <c r="XFA78" i="109"/>
  <c r="XEZ78" i="109"/>
  <c r="XES78" i="109"/>
  <c r="XER78" i="109"/>
  <c r="XEQ78" i="109"/>
  <c r="XEP78" i="109"/>
  <c r="XFC75" i="109"/>
  <c r="XFB75" i="109"/>
  <c r="XFA75" i="109"/>
  <c r="XEZ75" i="109"/>
  <c r="XES75" i="109"/>
  <c r="XER75" i="109"/>
  <c r="XEQ75" i="109"/>
  <c r="XEP75" i="109"/>
  <c r="XFC72" i="109"/>
  <c r="XFB72" i="109"/>
  <c r="XFA72" i="109"/>
  <c r="XEZ72" i="109"/>
  <c r="XES72" i="109"/>
  <c r="XEQ72" i="109"/>
  <c r="XEP72" i="109"/>
  <c r="XFD69" i="109"/>
  <c r="XFC69" i="109"/>
  <c r="XFB69" i="109"/>
  <c r="XFA69" i="109"/>
  <c r="XEZ69" i="109"/>
  <c r="XEY69" i="109"/>
  <c r="XEX69" i="109"/>
  <c r="XEW69" i="109"/>
  <c r="XEV69" i="109"/>
  <c r="XEU69" i="109"/>
  <c r="XET69" i="109"/>
  <c r="XES69" i="109"/>
  <c r="XER69" i="109"/>
  <c r="XEQ69" i="109"/>
  <c r="XEP69" i="109"/>
  <c r="XEO69" i="109"/>
  <c r="XEN69" i="109"/>
  <c r="XEM69" i="109"/>
  <c r="XEL69" i="109"/>
  <c r="XEK69" i="109"/>
  <c r="XES66" i="109"/>
  <c r="XEQ66" i="109"/>
  <c r="XEP66" i="109"/>
  <c r="XFA57" i="109"/>
  <c r="XEZ57" i="109"/>
  <c r="XEX57" i="109"/>
  <c r="XEW57" i="109"/>
  <c r="XEV57" i="109"/>
  <c r="XEU57" i="109"/>
  <c r="XET57" i="109"/>
  <c r="XES57" i="109"/>
  <c r="XFA51" i="109"/>
  <c r="XEZ51" i="109"/>
  <c r="XEU51" i="109"/>
  <c r="XES51" i="109"/>
  <c r="XEQ51" i="109"/>
  <c r="XEG51" i="109"/>
  <c r="XEF51" i="109"/>
  <c r="XEE51" i="109"/>
  <c r="XED51" i="109"/>
  <c r="XEC51" i="109"/>
  <c r="XEB51" i="109"/>
  <c r="XEA51" i="109"/>
  <c r="XDZ51" i="109"/>
  <c r="XFA38" i="109"/>
  <c r="XEZ38" i="109"/>
  <c r="XEX38" i="109"/>
  <c r="XEW38" i="109"/>
  <c r="XEV38" i="109"/>
  <c r="XEU38" i="109"/>
  <c r="XET38" i="109"/>
  <c r="XES38" i="109"/>
  <c r="XFA32" i="109"/>
  <c r="XEZ32" i="109"/>
  <c r="XEU32" i="109"/>
  <c r="XES32" i="109"/>
  <c r="XEQ32" i="109"/>
  <c r="XEG32" i="109"/>
  <c r="XEF32" i="109"/>
  <c r="XEE32" i="109"/>
  <c r="XED32" i="109"/>
  <c r="XEC32" i="109"/>
  <c r="XEB32" i="109"/>
  <c r="XEA32" i="109"/>
  <c r="XDZ32" i="109"/>
  <c r="I3" i="110" l="1"/>
  <c r="F25" i="92" l="1"/>
  <c r="A25" i="92"/>
  <c r="B6" i="104"/>
  <c r="BF4" i="104"/>
  <c r="BE2" i="17"/>
  <c r="AD1" i="106"/>
  <c r="BE2" i="16"/>
  <c r="BE2" i="15"/>
  <c r="BF5" i="93"/>
  <c r="BF4" i="6"/>
  <c r="BE2" i="18"/>
  <c r="BJ1" i="107"/>
  <c r="BJ1" i="108"/>
  <c r="BE2" i="9"/>
  <c r="BE2" i="8"/>
  <c r="BE2" i="73"/>
  <c r="BF5" i="94"/>
  <c r="BE2" i="19"/>
  <c r="BF5" i="97"/>
  <c r="BE2" i="1"/>
  <c r="BE2" i="10"/>
  <c r="BF5" i="95"/>
  <c r="B2" i="97"/>
  <c r="B37" i="20"/>
  <c r="B40" i="20"/>
  <c r="B36" i="20"/>
  <c r="B39" i="20"/>
  <c r="B38" i="20"/>
  <c r="B12" i="5"/>
  <c r="B11" i="5"/>
  <c r="BI1" i="108"/>
  <c r="BD2" i="16"/>
  <c r="BD2" i="1"/>
  <c r="BD2" i="19"/>
  <c r="BE5" i="95"/>
  <c r="BI1" i="107"/>
  <c r="BD2" i="18"/>
  <c r="BE4" i="6"/>
  <c r="BD2" i="9"/>
  <c r="AC1" i="106"/>
  <c r="BD2" i="17"/>
  <c r="BE4" i="104"/>
  <c r="BD2" i="73"/>
  <c r="BD2" i="8"/>
  <c r="BE5" i="97"/>
  <c r="BE5" i="93"/>
  <c r="BD2" i="15"/>
  <c r="BE5" i="94"/>
  <c r="BD2" i="10"/>
  <c r="D14" i="76"/>
  <c r="F7" i="92"/>
  <c r="F11" i="92"/>
  <c r="F15" i="92"/>
  <c r="F19" i="92"/>
  <c r="F23" i="92"/>
  <c r="F8" i="92"/>
  <c r="F12" i="92"/>
  <c r="F16" i="92"/>
  <c r="F20" i="92"/>
  <c r="F24" i="92"/>
  <c r="F5" i="92"/>
  <c r="F9" i="92"/>
  <c r="F13" i="92"/>
  <c r="F17" i="92"/>
  <c r="F21" i="92"/>
  <c r="F4" i="92"/>
  <c r="F6" i="92"/>
  <c r="F10" i="92"/>
  <c r="F14" i="92"/>
  <c r="F18" i="92"/>
  <c r="F22" i="92"/>
  <c r="A4" i="92"/>
  <c r="B11" i="19"/>
  <c r="B12" i="19"/>
  <c r="B19" i="6"/>
  <c r="B41" i="1"/>
  <c r="B45" i="1"/>
  <c r="B46" i="1"/>
  <c r="B48" i="1"/>
  <c r="B44" i="1"/>
  <c r="B47" i="1"/>
  <c r="B49" i="1"/>
  <c r="B52" i="1"/>
  <c r="B50" i="1"/>
  <c r="B43" i="1"/>
  <c r="B51" i="1"/>
  <c r="B42" i="1"/>
  <c r="BD4" i="104"/>
  <c r="BC2" i="17"/>
  <c r="BD5" i="95"/>
  <c r="BD5" i="93"/>
  <c r="BC2" i="16"/>
  <c r="BD5" i="97"/>
  <c r="BC2" i="9"/>
  <c r="BD4" i="6"/>
  <c r="BC2" i="18"/>
  <c r="BD5" i="94"/>
  <c r="AB1" i="106"/>
  <c r="BC2" i="8"/>
  <c r="C2" i="76"/>
  <c r="BC2" i="1"/>
  <c r="BC2" i="10"/>
  <c r="BC2" i="15"/>
  <c r="BH1" i="107"/>
  <c r="BC2" i="73"/>
  <c r="B2" i="76"/>
  <c r="BH1" i="108"/>
  <c r="BC2" i="19"/>
  <c r="D13" i="76"/>
  <c r="B25" i="99"/>
  <c r="B27" i="99"/>
  <c r="B29" i="99"/>
  <c r="B31" i="99"/>
  <c r="B33" i="99"/>
  <c r="B24" i="99"/>
  <c r="B6" i="99"/>
  <c r="B8" i="99"/>
  <c r="B10" i="99"/>
  <c r="B12" i="99"/>
  <c r="B14" i="99"/>
  <c r="B16" i="99"/>
  <c r="B18" i="99"/>
  <c r="B20" i="99"/>
  <c r="B26" i="99"/>
  <c r="B28" i="99"/>
  <c r="B30" i="99"/>
  <c r="B32" i="99"/>
  <c r="B34" i="99"/>
  <c r="B23" i="99"/>
  <c r="B7" i="99"/>
  <c r="B9" i="99"/>
  <c r="B11" i="99"/>
  <c r="B13" i="99"/>
  <c r="B15" i="99"/>
  <c r="B17" i="99"/>
  <c r="B19" i="99"/>
  <c r="B21" i="99"/>
  <c r="B18" i="6"/>
  <c r="BC4" i="6"/>
  <c r="BB2" i="1"/>
  <c r="BB2" i="9"/>
  <c r="BB2" i="73"/>
  <c r="BB2" i="17"/>
  <c r="BB2" i="16"/>
  <c r="BC4" i="104"/>
  <c r="BB2" i="10"/>
  <c r="BB2" i="8"/>
  <c r="BB2" i="19"/>
  <c r="BB2" i="18"/>
  <c r="BB2" i="15"/>
  <c r="BC5" i="93"/>
  <c r="BC5" i="97"/>
  <c r="BG1" i="107"/>
  <c r="BC5" i="95"/>
  <c r="BC5" i="94"/>
  <c r="AA1" i="106"/>
  <c r="BG1" i="108"/>
  <c r="A24" i="92"/>
  <c r="B2" i="94"/>
  <c r="BB4" i="104"/>
  <c r="BA2" i="10"/>
  <c r="BA2" i="19"/>
  <c r="BA2" i="15"/>
  <c r="BB5" i="95"/>
  <c r="BA2" i="8"/>
  <c r="BB4" i="6"/>
  <c r="BA2" i="9"/>
  <c r="BA2" i="17"/>
  <c r="BB5" i="93"/>
  <c r="BA2" i="1"/>
  <c r="BA2" i="73"/>
  <c r="BA2" i="16"/>
  <c r="BB5" i="97"/>
  <c r="BA2" i="18"/>
  <c r="BB5" i="94"/>
  <c r="BF1" i="107"/>
  <c r="Z1" i="106"/>
  <c r="BF1" i="108"/>
  <c r="BA4" i="104"/>
  <c r="BA4" i="6"/>
  <c r="AZ2" i="10"/>
  <c r="AZ2" i="19"/>
  <c r="AZ2" i="15"/>
  <c r="BA5" i="94"/>
  <c r="BE1" i="108"/>
  <c r="AZ2" i="9"/>
  <c r="AZ2" i="17"/>
  <c r="BA5" i="97"/>
  <c r="AZ2" i="1"/>
  <c r="AZ2" i="16"/>
  <c r="BE1" i="107"/>
  <c r="AZ2" i="8"/>
  <c r="AZ2" i="18"/>
  <c r="BA5" i="95"/>
  <c r="Y1" i="106"/>
  <c r="AZ2" i="73"/>
  <c r="BA5" i="93"/>
  <c r="B18" i="25"/>
  <c r="B20" i="25"/>
  <c r="B22" i="25"/>
  <c r="B24" i="25"/>
  <c r="B26" i="25"/>
  <c r="B28" i="25"/>
  <c r="B30" i="25"/>
  <c r="B32" i="25"/>
  <c r="B34" i="25"/>
  <c r="B36" i="25"/>
  <c r="B17" i="25"/>
  <c r="B19" i="25"/>
  <c r="B21" i="25"/>
  <c r="B23" i="25"/>
  <c r="B25" i="25"/>
  <c r="B27" i="25"/>
  <c r="B29" i="25"/>
  <c r="B31" i="25"/>
  <c r="B33" i="25"/>
  <c r="B35" i="25"/>
  <c r="B16" i="25"/>
  <c r="E52" i="105"/>
  <c r="D52" i="105"/>
  <c r="E38" i="105"/>
  <c r="D38" i="105"/>
  <c r="E40" i="105"/>
  <c r="D40" i="105"/>
  <c r="E32" i="105"/>
  <c r="D32" i="105"/>
  <c r="E26" i="105"/>
  <c r="D26" i="105"/>
  <c r="B55" i="100"/>
  <c r="B44" i="100"/>
  <c r="B74" i="100"/>
  <c r="B69" i="100"/>
  <c r="B64" i="100"/>
  <c r="B59" i="100"/>
  <c r="B38" i="100"/>
  <c r="B53" i="100"/>
  <c r="B48" i="100"/>
  <c r="B43" i="100"/>
  <c r="B33" i="100"/>
  <c r="B34" i="100"/>
  <c r="B68" i="100"/>
  <c r="B37" i="100"/>
  <c r="B52" i="100"/>
  <c r="B39" i="100"/>
  <c r="B70" i="100"/>
  <c r="B72" i="100"/>
  <c r="B67" i="100"/>
  <c r="B62" i="100"/>
  <c r="B57" i="100"/>
  <c r="B36" i="100"/>
  <c r="B51" i="100"/>
  <c r="B46" i="100"/>
  <c r="B41" i="100"/>
  <c r="B73" i="100"/>
  <c r="B58" i="100"/>
  <c r="B47" i="100"/>
  <c r="B60" i="100"/>
  <c r="B49" i="100"/>
  <c r="B71" i="100"/>
  <c r="B66" i="100"/>
  <c r="B61" i="100"/>
  <c r="B56" i="100"/>
  <c r="B35" i="100"/>
  <c r="B50" i="100"/>
  <c r="B45" i="100"/>
  <c r="B40" i="100"/>
  <c r="B65" i="100"/>
  <c r="B63" i="100"/>
  <c r="B42" i="100"/>
  <c r="B33" i="20"/>
  <c r="B34" i="20"/>
  <c r="B32" i="20"/>
  <c r="B31" i="20"/>
  <c r="B30" i="20"/>
  <c r="B12" i="20"/>
  <c r="B8" i="20"/>
  <c r="B4" i="20"/>
  <c r="B10" i="20"/>
  <c r="B9" i="20"/>
  <c r="B7" i="20"/>
  <c r="B6" i="20"/>
  <c r="B5" i="20"/>
  <c r="B5" i="34"/>
  <c r="B9" i="34"/>
  <c r="B13" i="34"/>
  <c r="B17" i="34"/>
  <c r="B21" i="34"/>
  <c r="B4" i="34"/>
  <c r="B15" i="34"/>
  <c r="B23" i="34"/>
  <c r="B12" i="34"/>
  <c r="B24" i="34"/>
  <c r="B6" i="34"/>
  <c r="B10" i="34"/>
  <c r="B14" i="34"/>
  <c r="B18" i="34"/>
  <c r="B22" i="34"/>
  <c r="B7" i="34"/>
  <c r="B11" i="34"/>
  <c r="B19" i="34"/>
  <c r="B8" i="34"/>
  <c r="B16" i="34"/>
  <c r="B20" i="34"/>
  <c r="B22" i="97"/>
  <c r="B18" i="97"/>
  <c r="B14" i="97"/>
  <c r="B10" i="97"/>
  <c r="B24" i="94"/>
  <c r="B20" i="94"/>
  <c r="B16" i="94"/>
  <c r="B12" i="94"/>
  <c r="B8" i="94"/>
  <c r="B22" i="93"/>
  <c r="B18" i="93"/>
  <c r="B14" i="93"/>
  <c r="B10" i="93"/>
  <c r="B24" i="95"/>
  <c r="B20" i="95"/>
  <c r="B16" i="95"/>
  <c r="B12" i="95"/>
  <c r="B8" i="95"/>
  <c r="B21" i="97"/>
  <c r="B17" i="97"/>
  <c r="B13" i="97"/>
  <c r="B9" i="97"/>
  <c r="B19" i="94"/>
  <c r="B11" i="94"/>
  <c r="B21" i="93"/>
  <c r="B13" i="93"/>
  <c r="B23" i="95"/>
  <c r="B15" i="95"/>
  <c r="B7" i="95"/>
  <c r="B20" i="97"/>
  <c r="B22" i="94"/>
  <c r="B14" i="94"/>
  <c r="B24" i="93"/>
  <c r="B16" i="93"/>
  <c r="B12" i="93"/>
  <c r="B8" i="93"/>
  <c r="B18" i="95"/>
  <c r="B10" i="95"/>
  <c r="B23" i="97"/>
  <c r="B19" i="97"/>
  <c r="B15" i="97"/>
  <c r="B11" i="97"/>
  <c r="B7" i="97"/>
  <c r="B21" i="94"/>
  <c r="B17" i="94"/>
  <c r="B13" i="94"/>
  <c r="B9" i="94"/>
  <c r="B23" i="93"/>
  <c r="B19" i="93"/>
  <c r="B15" i="93"/>
  <c r="B11" i="93"/>
  <c r="B7" i="93"/>
  <c r="B21" i="95"/>
  <c r="B17" i="95"/>
  <c r="B13" i="95"/>
  <c r="B9" i="95"/>
  <c r="B23" i="94"/>
  <c r="B15" i="94"/>
  <c r="B7" i="94"/>
  <c r="B17" i="93"/>
  <c r="B9" i="93"/>
  <c r="B19" i="95"/>
  <c r="B11" i="95"/>
  <c r="B24" i="97"/>
  <c r="B16" i="97"/>
  <c r="B12" i="97"/>
  <c r="B8" i="97"/>
  <c r="B18" i="94"/>
  <c r="B10" i="94"/>
  <c r="B20" i="93"/>
  <c r="B22" i="95"/>
  <c r="B14" i="95"/>
  <c r="B30" i="15"/>
  <c r="B39" i="15"/>
  <c r="B35" i="15"/>
  <c r="B8" i="15"/>
  <c r="B12" i="15"/>
  <c r="B16" i="15"/>
  <c r="B20" i="15"/>
  <c r="B24" i="15"/>
  <c r="B4" i="15"/>
  <c r="B31" i="15"/>
  <c r="B38" i="15"/>
  <c r="B5" i="15"/>
  <c r="B9" i="15"/>
  <c r="B13" i="15"/>
  <c r="B17" i="15"/>
  <c r="B21" i="15"/>
  <c r="B25" i="15"/>
  <c r="B32" i="15"/>
  <c r="B37" i="15"/>
  <c r="B6" i="15"/>
  <c r="B10" i="15"/>
  <c r="B14" i="15"/>
  <c r="B18" i="15"/>
  <c r="B22" i="15"/>
  <c r="B26" i="15"/>
  <c r="B29" i="15"/>
  <c r="B36" i="15"/>
  <c r="B7" i="15"/>
  <c r="B11" i="15"/>
  <c r="B15" i="15"/>
  <c r="B19" i="15"/>
  <c r="B23" i="15"/>
  <c r="B27" i="15"/>
  <c r="B38" i="5"/>
  <c r="B35" i="5"/>
  <c r="B33" i="5"/>
  <c r="B17" i="5"/>
  <c r="B16" i="5"/>
  <c r="B25" i="6"/>
  <c r="B10" i="5"/>
  <c r="B24" i="6"/>
  <c r="B26" i="6"/>
  <c r="B15" i="5"/>
  <c r="B21" i="6"/>
  <c r="B30" i="1"/>
  <c r="B17" i="1"/>
  <c r="B19" i="1"/>
  <c r="B21" i="1"/>
  <c r="B23" i="1"/>
  <c r="B25" i="1"/>
  <c r="B27" i="1"/>
  <c r="B29" i="1"/>
  <c r="B14" i="1"/>
  <c r="B16" i="1"/>
  <c r="B18" i="1"/>
  <c r="B20" i="1"/>
  <c r="B22" i="1"/>
  <c r="B24" i="1"/>
  <c r="B26" i="1"/>
  <c r="B28" i="1"/>
  <c r="B15" i="1"/>
  <c r="B13" i="1"/>
  <c r="B9" i="8"/>
  <c r="B10" i="8"/>
  <c r="D12" i="76"/>
  <c r="AZ4" i="104"/>
  <c r="AY2" i="1"/>
  <c r="AY2" i="9"/>
  <c r="AY2" i="73"/>
  <c r="AY2" i="15"/>
  <c r="AY2" i="16"/>
  <c r="AZ5" i="95"/>
  <c r="AZ5" i="94"/>
  <c r="X1" i="106"/>
  <c r="BD1" i="108"/>
  <c r="AY2" i="10"/>
  <c r="AY2" i="8"/>
  <c r="AY2" i="19"/>
  <c r="AY2" i="18"/>
  <c r="AY2" i="17"/>
  <c r="AZ5" i="93"/>
  <c r="AZ5" i="97"/>
  <c r="BD1" i="107"/>
  <c r="AZ4" i="6"/>
  <c r="AY4" i="104"/>
  <c r="AX2" i="1"/>
  <c r="AX2" i="9"/>
  <c r="AX2" i="73"/>
  <c r="AX2" i="15"/>
  <c r="AX2" i="16"/>
  <c r="AY5" i="95"/>
  <c r="AY5" i="94"/>
  <c r="AY4" i="6"/>
  <c r="AX2" i="10"/>
  <c r="AX2" i="8"/>
  <c r="AX2" i="19"/>
  <c r="AX2" i="18"/>
  <c r="AX2" i="17"/>
  <c r="AY5" i="93"/>
  <c r="AY5" i="97"/>
  <c r="BC1" i="107"/>
  <c r="W1" i="106"/>
  <c r="BC1" i="108"/>
  <c r="AX4" i="104"/>
  <c r="AW2" i="1"/>
  <c r="AW2" i="9"/>
  <c r="AW2" i="73"/>
  <c r="AW2" i="15"/>
  <c r="AW2" i="16"/>
  <c r="AX5" i="95"/>
  <c r="AX5" i="94"/>
  <c r="V1" i="106"/>
  <c r="BB1" i="108"/>
  <c r="AW2" i="10"/>
  <c r="AW2" i="8"/>
  <c r="AW2" i="19"/>
  <c r="AW2" i="18"/>
  <c r="AW2" i="17"/>
  <c r="AX5" i="93"/>
  <c r="AX5" i="97"/>
  <c r="BB1" i="107"/>
  <c r="AX4" i="6"/>
  <c r="D11" i="76"/>
  <c r="A22" i="92"/>
  <c r="D5" i="76"/>
  <c r="AW4" i="104"/>
  <c r="AV2" i="1"/>
  <c r="AV2" i="9"/>
  <c r="AV2" i="73"/>
  <c r="AV2" i="15"/>
  <c r="AV2" i="16"/>
  <c r="AV2" i="17"/>
  <c r="AW5" i="93"/>
  <c r="AW5" i="97"/>
  <c r="BA1" i="107"/>
  <c r="AW4" i="6"/>
  <c r="AV2" i="10"/>
  <c r="AV2" i="8"/>
  <c r="AV2" i="19"/>
  <c r="AV2" i="18"/>
  <c r="AU2" i="16"/>
  <c r="AW5" i="95"/>
  <c r="AW5" i="94"/>
  <c r="U1" i="106"/>
  <c r="BA1" i="108"/>
  <c r="A23" i="92"/>
  <c r="AZ1" i="108"/>
  <c r="T1" i="106"/>
  <c r="AV5" i="94"/>
  <c r="AV5" i="95"/>
  <c r="AU2" i="15"/>
  <c r="AU2" i="73"/>
  <c r="AU2" i="9"/>
  <c r="AU2" i="1"/>
  <c r="AV4" i="104"/>
  <c r="AZ1" i="107"/>
  <c r="AV5" i="97"/>
  <c r="AV5" i="93"/>
  <c r="AU2" i="17"/>
  <c r="AU2" i="18"/>
  <c r="AU2" i="19"/>
  <c r="AU2" i="8"/>
  <c r="AU2" i="10"/>
  <c r="AV4" i="6"/>
  <c r="B63" i="102"/>
  <c r="B61" i="102"/>
  <c r="B12" i="18"/>
  <c r="B56" i="102"/>
  <c r="B22" i="104"/>
  <c r="AU4" i="6"/>
  <c r="AU4" i="104"/>
  <c r="AT2" i="1"/>
  <c r="AT2" i="9"/>
  <c r="AT2" i="73"/>
  <c r="AT2" i="15"/>
  <c r="AT2" i="16"/>
  <c r="AU5" i="95"/>
  <c r="AU5" i="94"/>
  <c r="S1" i="106"/>
  <c r="AT2" i="10"/>
  <c r="AT2" i="8"/>
  <c r="AT2" i="19"/>
  <c r="AT2" i="18"/>
  <c r="AT2" i="17"/>
  <c r="AU5" i="93"/>
  <c r="AU5" i="97"/>
  <c r="AY1" i="107"/>
  <c r="AX1" i="108"/>
  <c r="AY1" i="108"/>
  <c r="B55" i="102"/>
  <c r="A53" i="102"/>
  <c r="B54" i="102"/>
  <c r="A58" i="102"/>
  <c r="A37" i="102"/>
  <c r="B37" i="102"/>
  <c r="AT4" i="6"/>
  <c r="AS2" i="10"/>
  <c r="AS2" i="8"/>
  <c r="AS2" i="19"/>
  <c r="AS2" i="18"/>
  <c r="AS2" i="17"/>
  <c r="AT4" i="104"/>
  <c r="AS2" i="1"/>
  <c r="AS2" i="9"/>
  <c r="AS2" i="73"/>
  <c r="AS2" i="15"/>
  <c r="AS2" i="16"/>
  <c r="AT5" i="95"/>
  <c r="AT5" i="94"/>
  <c r="AT5" i="93"/>
  <c r="R1" i="106"/>
  <c r="AT5" i="97"/>
  <c r="AX1" i="107"/>
  <c r="AW1" i="108"/>
  <c r="Q1" i="106"/>
  <c r="AS5" i="97"/>
  <c r="AS5" i="93"/>
  <c r="AR2" i="17"/>
  <c r="AR2" i="18"/>
  <c r="AR2" i="19"/>
  <c r="AR2" i="8"/>
  <c r="AR2" i="10"/>
  <c r="AW1" i="107"/>
  <c r="AS5" i="94"/>
  <c r="AS5" i="95"/>
  <c r="AR2" i="16"/>
  <c r="AR2" i="15"/>
  <c r="AR2" i="73"/>
  <c r="AR2" i="9"/>
  <c r="AR2" i="1"/>
  <c r="AS4" i="6"/>
  <c r="AS4" i="104"/>
  <c r="A49" i="102"/>
  <c r="A48" i="102"/>
  <c r="A45" i="102"/>
  <c r="A43" i="102"/>
  <c r="B49" i="102"/>
  <c r="B48" i="102"/>
  <c r="A46" i="102"/>
  <c r="A44" i="102"/>
  <c r="B42" i="102"/>
  <c r="A42" i="102"/>
  <c r="A21" i="92"/>
  <c r="AR5" i="97"/>
  <c r="AR5" i="94"/>
  <c r="AR5" i="93"/>
  <c r="AR5" i="95"/>
  <c r="AV1" i="108"/>
  <c r="AV1" i="107"/>
  <c r="P1" i="106"/>
  <c r="AQ2" i="17"/>
  <c r="AQ2" i="18"/>
  <c r="AQ2" i="19"/>
  <c r="AQ2" i="8"/>
  <c r="AQ2" i="16"/>
  <c r="AQ2" i="15"/>
  <c r="AQ2" i="73"/>
  <c r="AQ2" i="9"/>
  <c r="AQ2" i="10"/>
  <c r="AQ2" i="1"/>
  <c r="B30" i="6"/>
  <c r="AR4" i="6"/>
  <c r="AR4" i="104"/>
  <c r="AU1" i="108"/>
  <c r="B28" i="108"/>
  <c r="AU1" i="107"/>
  <c r="O1" i="106"/>
  <c r="AQ5" i="94"/>
  <c r="AQ5" i="95"/>
  <c r="AP2" i="17"/>
  <c r="AQ5" i="97"/>
  <c r="AQ5" i="93"/>
  <c r="AP2" i="16"/>
  <c r="AP2" i="15"/>
  <c r="AP2" i="73"/>
  <c r="AP2" i="9"/>
  <c r="AP2" i="1"/>
  <c r="AQ4" i="104"/>
  <c r="AP2" i="18"/>
  <c r="AP2" i="19"/>
  <c r="AP2" i="8"/>
  <c r="AP2" i="10"/>
  <c r="AQ4" i="6"/>
  <c r="AH3" i="97"/>
  <c r="AF3" i="97"/>
  <c r="AD3" i="97"/>
  <c r="AB3" i="97"/>
  <c r="AD4" i="97"/>
  <c r="AB4" i="97"/>
  <c r="Z4" i="97"/>
  <c r="X4" i="97"/>
  <c r="T4" i="97"/>
  <c r="R4" i="97"/>
  <c r="P4" i="97"/>
  <c r="N4" i="97"/>
  <c r="L4" i="97"/>
  <c r="AG3" i="94"/>
  <c r="AE3" i="94"/>
  <c r="AC3" i="94"/>
  <c r="AE4" i="94"/>
  <c r="AC4" i="94"/>
  <c r="AA4" i="94"/>
  <c r="Y4" i="94"/>
  <c r="U4" i="94"/>
  <c r="S4" i="94"/>
  <c r="Q4" i="94"/>
  <c r="O4" i="94"/>
  <c r="M4" i="94"/>
  <c r="AH3" i="93"/>
  <c r="AF3" i="93"/>
  <c r="AD3" i="93"/>
  <c r="AB3" i="93"/>
  <c r="AD4" i="93"/>
  <c r="AB4" i="93"/>
  <c r="Z4" i="93"/>
  <c r="X4" i="93"/>
  <c r="T4" i="93"/>
  <c r="R4" i="93"/>
  <c r="P4" i="93"/>
  <c r="N4" i="93"/>
  <c r="L4" i="93"/>
  <c r="AG3" i="95"/>
  <c r="AE3" i="95"/>
  <c r="AC3" i="95"/>
  <c r="AE4" i="95"/>
  <c r="AC4" i="95"/>
  <c r="AA4" i="95"/>
  <c r="Y4" i="95"/>
  <c r="U4" i="95"/>
  <c r="S4" i="95"/>
  <c r="Q4" i="95"/>
  <c r="O4" i="95"/>
  <c r="M4" i="95"/>
  <c r="AG1" i="17"/>
  <c r="AE1" i="17"/>
  <c r="AC1" i="17"/>
  <c r="AA1" i="17"/>
  <c r="AF1" i="19"/>
  <c r="AD1" i="19"/>
  <c r="AB1" i="19"/>
  <c r="AG1" i="10"/>
  <c r="AE1" i="10"/>
  <c r="AC1" i="10"/>
  <c r="AA1" i="10"/>
  <c r="Z1" i="10"/>
  <c r="X1" i="10"/>
  <c r="AK2" i="1"/>
  <c r="AI2" i="1"/>
  <c r="AG2" i="1"/>
  <c r="AE2" i="1"/>
  <c r="AC2" i="1"/>
  <c r="AA2" i="1"/>
  <c r="Y2" i="1"/>
  <c r="W2" i="1"/>
  <c r="U2" i="1"/>
  <c r="AA1" i="1"/>
  <c r="AF1" i="1"/>
  <c r="AD1" i="1"/>
  <c r="AB1" i="1"/>
  <c r="Z1" i="1"/>
  <c r="X1" i="1"/>
  <c r="AG3" i="97"/>
  <c r="AC3" i="97"/>
  <c r="AC4" i="97"/>
  <c r="Y4" i="97"/>
  <c r="S4" i="97"/>
  <c r="O4" i="97"/>
  <c r="AH3" i="94"/>
  <c r="AD3" i="94"/>
  <c r="AD4" i="94"/>
  <c r="Z4" i="94"/>
  <c r="T4" i="94"/>
  <c r="P4" i="94"/>
  <c r="L4" i="94"/>
  <c r="AE3" i="93"/>
  <c r="AE4" i="93"/>
  <c r="AA4" i="93"/>
  <c r="U4" i="93"/>
  <c r="Q4" i="93"/>
  <c r="M4" i="93"/>
  <c r="AF3" i="95"/>
  <c r="AB3" i="95"/>
  <c r="AB4" i="95"/>
  <c r="X4" i="95"/>
  <c r="R4" i="95"/>
  <c r="N4" i="95"/>
  <c r="AF1" i="17"/>
  <c r="AB1" i="17"/>
  <c r="AE1" i="19"/>
  <c r="AA1" i="19"/>
  <c r="AD1" i="10"/>
  <c r="AA2" i="10"/>
  <c r="W1" i="10"/>
  <c r="AH2" i="1"/>
  <c r="AD2" i="1"/>
  <c r="Z2" i="1"/>
  <c r="V2" i="1"/>
  <c r="AG1" i="1"/>
  <c r="AC1" i="1"/>
  <c r="Y1" i="1"/>
  <c r="AD3" i="6"/>
  <c r="AB3" i="6"/>
  <c r="Z3" i="6"/>
  <c r="X3" i="6"/>
  <c r="AE3" i="97"/>
  <c r="AE4" i="97"/>
  <c r="AA4" i="97"/>
  <c r="U4" i="97"/>
  <c r="Q4" i="97"/>
  <c r="M4" i="97"/>
  <c r="AF3" i="94"/>
  <c r="AB3" i="94"/>
  <c r="AB4" i="94"/>
  <c r="X4" i="94"/>
  <c r="R4" i="94"/>
  <c r="N4" i="94"/>
  <c r="AG3" i="93"/>
  <c r="AC3" i="93"/>
  <c r="AC4" i="93"/>
  <c r="Y4" i="93"/>
  <c r="S4" i="93"/>
  <c r="O4" i="93"/>
  <c r="AH3" i="95"/>
  <c r="AD3" i="95"/>
  <c r="AD4" i="95"/>
  <c r="Z4" i="95"/>
  <c r="T4" i="95"/>
  <c r="P4" i="95"/>
  <c r="L4" i="95"/>
  <c r="AD1" i="17"/>
  <c r="AG1" i="19"/>
  <c r="AC1" i="19"/>
  <c r="AF1" i="10"/>
  <c r="AB1" i="10"/>
  <c r="Y1" i="10"/>
  <c r="AJ2" i="1"/>
  <c r="AF2" i="1"/>
  <c r="AB2" i="1"/>
  <c r="T2" i="1"/>
  <c r="W1" i="1"/>
  <c r="AC3" i="6"/>
  <c r="Y3" i="6"/>
  <c r="X2" i="1"/>
  <c r="AE1" i="1"/>
  <c r="AE3" i="6"/>
  <c r="AA3" i="6"/>
  <c r="L3" i="6"/>
  <c r="AJ2" i="16"/>
  <c r="AN1" i="109"/>
  <c r="AL1" i="109"/>
  <c r="AJ1" i="109"/>
  <c r="AH1" i="109"/>
  <c r="AF1" i="109"/>
  <c r="AD1" i="109"/>
  <c r="AB1" i="109"/>
  <c r="Z1" i="109"/>
  <c r="X1" i="109"/>
  <c r="V1" i="109"/>
  <c r="T1" i="109"/>
  <c r="R1" i="109"/>
  <c r="P1" i="109"/>
  <c r="N1" i="109"/>
  <c r="L1" i="109"/>
  <c r="J1" i="109"/>
  <c r="H1" i="109"/>
  <c r="F1" i="109"/>
  <c r="D1" i="109"/>
  <c r="AS1" i="108"/>
  <c r="AQ1" i="108"/>
  <c r="AO1" i="108"/>
  <c r="AM1" i="108"/>
  <c r="AK1" i="108"/>
  <c r="AI1" i="108"/>
  <c r="AG1" i="108"/>
  <c r="AE1" i="108"/>
  <c r="AC1" i="108"/>
  <c r="AA1" i="108"/>
  <c r="Y1" i="108"/>
  <c r="W1" i="108"/>
  <c r="U1" i="108"/>
  <c r="S1" i="108"/>
  <c r="Q1" i="108"/>
  <c r="O1" i="108"/>
  <c r="M1" i="108"/>
  <c r="K1" i="108"/>
  <c r="I1" i="108"/>
  <c r="G1" i="108"/>
  <c r="E1" i="108"/>
  <c r="AT1" i="107"/>
  <c r="AR1" i="107"/>
  <c r="AP1" i="107"/>
  <c r="AN1" i="107"/>
  <c r="AL1" i="107"/>
  <c r="AJ1" i="107"/>
  <c r="AH1" i="107"/>
  <c r="AF1" i="107"/>
  <c r="AD1" i="107"/>
  <c r="AB1" i="107"/>
  <c r="Z1" i="107"/>
  <c r="X1" i="107"/>
  <c r="V1" i="107"/>
  <c r="T1" i="107"/>
  <c r="R1" i="107"/>
  <c r="P1" i="107"/>
  <c r="N1" i="107"/>
  <c r="L1" i="107"/>
  <c r="J1" i="107"/>
  <c r="H1" i="107"/>
  <c r="F1" i="107"/>
  <c r="D1" i="107"/>
  <c r="M1" i="106"/>
  <c r="K1" i="106"/>
  <c r="I1" i="106"/>
  <c r="G1" i="106"/>
  <c r="E1" i="106"/>
  <c r="AO5" i="97"/>
  <c r="AM5" i="97"/>
  <c r="AK5" i="97"/>
  <c r="AI5" i="97"/>
  <c r="AG5" i="97"/>
  <c r="AE5" i="97"/>
  <c r="AC5" i="97"/>
  <c r="AA5" i="97"/>
  <c r="Y5" i="97"/>
  <c r="W5" i="97"/>
  <c r="U5" i="97"/>
  <c r="S5" i="97"/>
  <c r="Q5" i="97"/>
  <c r="O5" i="97"/>
  <c r="M5" i="97"/>
  <c r="K5" i="97"/>
  <c r="I5" i="97"/>
  <c r="G5" i="97"/>
  <c r="E5" i="97"/>
  <c r="O4" i="96"/>
  <c r="M4" i="96"/>
  <c r="K4" i="96"/>
  <c r="I4" i="96"/>
  <c r="G4" i="96"/>
  <c r="E4" i="96"/>
  <c r="AP5" i="94"/>
  <c r="AN5" i="94"/>
  <c r="AL5" i="94"/>
  <c r="AJ5" i="94"/>
  <c r="AH5" i="94"/>
  <c r="AF5" i="94"/>
  <c r="AD5" i="94"/>
  <c r="AB5" i="94"/>
  <c r="Z5" i="94"/>
  <c r="X5" i="94"/>
  <c r="V5" i="94"/>
  <c r="T5" i="94"/>
  <c r="R5" i="94"/>
  <c r="P5" i="94"/>
  <c r="N5" i="94"/>
  <c r="L5" i="94"/>
  <c r="J5" i="94"/>
  <c r="H5" i="94"/>
  <c r="F5" i="94"/>
  <c r="D5" i="94"/>
  <c r="AO5" i="93"/>
  <c r="AM5" i="93"/>
  <c r="AK5" i="93"/>
  <c r="AI5" i="93"/>
  <c r="AG5" i="93"/>
  <c r="AE5" i="93"/>
  <c r="AC5" i="93"/>
  <c r="AA5" i="93"/>
  <c r="Y5" i="93"/>
  <c r="W5" i="93"/>
  <c r="U5" i="93"/>
  <c r="S5" i="93"/>
  <c r="Q5" i="93"/>
  <c r="O5" i="93"/>
  <c r="M5" i="93"/>
  <c r="K5" i="93"/>
  <c r="I5" i="93"/>
  <c r="G5" i="93"/>
  <c r="E5" i="93"/>
  <c r="AP5" i="95"/>
  <c r="AN5" i="95"/>
  <c r="AL5" i="95"/>
  <c r="AJ5" i="95"/>
  <c r="AH5" i="95"/>
  <c r="AF5" i="95"/>
  <c r="AD5" i="95"/>
  <c r="AB5" i="95"/>
  <c r="Z5" i="95"/>
  <c r="X5" i="95"/>
  <c r="V5" i="95"/>
  <c r="T5" i="95"/>
  <c r="R5" i="95"/>
  <c r="P5" i="95"/>
  <c r="N5" i="95"/>
  <c r="L5" i="95"/>
  <c r="J5" i="95"/>
  <c r="H5" i="95"/>
  <c r="AM1" i="109"/>
  <c r="AI1" i="109"/>
  <c r="AE1" i="109"/>
  <c r="AA1" i="109"/>
  <c r="W1" i="109"/>
  <c r="S1" i="109"/>
  <c r="O1" i="109"/>
  <c r="K1" i="109"/>
  <c r="G1" i="109"/>
  <c r="AT1" i="108"/>
  <c r="AP1" i="108"/>
  <c r="AL1" i="108"/>
  <c r="AH1" i="108"/>
  <c r="AD1" i="108"/>
  <c r="Z1" i="108"/>
  <c r="V1" i="108"/>
  <c r="R1" i="108"/>
  <c r="N1" i="108"/>
  <c r="J1" i="108"/>
  <c r="F1" i="108"/>
  <c r="AS1" i="107"/>
  <c r="AO1" i="107"/>
  <c r="AK1" i="107"/>
  <c r="AG1" i="107"/>
  <c r="AC1" i="107"/>
  <c r="Y1" i="107"/>
  <c r="U1" i="107"/>
  <c r="Q1" i="107"/>
  <c r="M1" i="107"/>
  <c r="I1" i="107"/>
  <c r="E1" i="107"/>
  <c r="L1" i="106"/>
  <c r="H1" i="106"/>
  <c r="D1" i="106"/>
  <c r="AP5" i="97"/>
  <c r="AL5" i="97"/>
  <c r="AH5" i="97"/>
  <c r="AD5" i="97"/>
  <c r="Z5" i="97"/>
  <c r="V5" i="97"/>
  <c r="R5" i="97"/>
  <c r="N5" i="97"/>
  <c r="J5" i="97"/>
  <c r="F5" i="97"/>
  <c r="N4" i="96"/>
  <c r="J4" i="96"/>
  <c r="F4" i="96"/>
  <c r="AO5" i="94"/>
  <c r="AK5" i="94"/>
  <c r="AG5" i="94"/>
  <c r="AC5" i="94"/>
  <c r="Y5" i="94"/>
  <c r="U5" i="94"/>
  <c r="Q5" i="94"/>
  <c r="M5" i="94"/>
  <c r="I5" i="94"/>
  <c r="E5" i="94"/>
  <c r="AN5" i="93"/>
  <c r="AJ5" i="93"/>
  <c r="AF5" i="93"/>
  <c r="AB5" i="93"/>
  <c r="X5" i="93"/>
  <c r="T5" i="93"/>
  <c r="P5" i="93"/>
  <c r="L5" i="93"/>
  <c r="H5" i="93"/>
  <c r="D5" i="93"/>
  <c r="AM5" i="95"/>
  <c r="AI5" i="95"/>
  <c r="AE5" i="95"/>
  <c r="AA5" i="95"/>
  <c r="W5" i="95"/>
  <c r="S5" i="95"/>
  <c r="O5" i="95"/>
  <c r="K5" i="95"/>
  <c r="G5" i="95"/>
  <c r="E5" i="95"/>
  <c r="AO2" i="17"/>
  <c r="AM2" i="17"/>
  <c r="AK2" i="17"/>
  <c r="AI2" i="17"/>
  <c r="AG2" i="17"/>
  <c r="AE2" i="17"/>
  <c r="AC2" i="17"/>
  <c r="AA2" i="17"/>
  <c r="Y2" i="17"/>
  <c r="W2" i="17"/>
  <c r="U2" i="17"/>
  <c r="S2" i="17"/>
  <c r="Q2" i="17"/>
  <c r="O2" i="17"/>
  <c r="M2" i="17"/>
  <c r="K2" i="17"/>
  <c r="I2" i="17"/>
  <c r="G2" i="17"/>
  <c r="E2" i="17"/>
  <c r="C2" i="17"/>
  <c r="AN2" i="16"/>
  <c r="AL2" i="16"/>
  <c r="AI2" i="16"/>
  <c r="AG2" i="16"/>
  <c r="AE2" i="16"/>
  <c r="AC2" i="16"/>
  <c r="AA2" i="16"/>
  <c r="Y2" i="16"/>
  <c r="W2" i="16"/>
  <c r="U2" i="16"/>
  <c r="S2" i="16"/>
  <c r="Q2" i="16"/>
  <c r="O2" i="16"/>
  <c r="M2" i="16"/>
  <c r="K2" i="16"/>
  <c r="I2" i="16"/>
  <c r="G2" i="16"/>
  <c r="E2" i="16"/>
  <c r="C2" i="16"/>
  <c r="AN2" i="18"/>
  <c r="AL2" i="18"/>
  <c r="AJ2" i="18"/>
  <c r="AH2" i="18"/>
  <c r="AF2" i="18"/>
  <c r="AD2" i="18"/>
  <c r="AB2" i="18"/>
  <c r="Z2" i="18"/>
  <c r="X2" i="18"/>
  <c r="V2" i="18"/>
  <c r="T2" i="18"/>
  <c r="R2" i="18"/>
  <c r="P2" i="18"/>
  <c r="N2" i="18"/>
  <c r="L2" i="18"/>
  <c r="J2" i="18"/>
  <c r="H2" i="18"/>
  <c r="F2" i="18"/>
  <c r="D2" i="18"/>
  <c r="AO2" i="15"/>
  <c r="AM2" i="15"/>
  <c r="AK2" i="15"/>
  <c r="AI2" i="15"/>
  <c r="AG2" i="15"/>
  <c r="AE2" i="15"/>
  <c r="AC2" i="15"/>
  <c r="AA2" i="15"/>
  <c r="Y2" i="15"/>
  <c r="W2" i="15"/>
  <c r="U2" i="15"/>
  <c r="S2" i="15"/>
  <c r="Q2" i="15"/>
  <c r="O2" i="15"/>
  <c r="M2" i="15"/>
  <c r="K2" i="15"/>
  <c r="I2" i="15"/>
  <c r="G2" i="15"/>
  <c r="E2" i="15"/>
  <c r="C2" i="15"/>
  <c r="AN2" i="19"/>
  <c r="AL2" i="19"/>
  <c r="AJ2" i="19"/>
  <c r="AH2" i="19"/>
  <c r="AF2" i="19"/>
  <c r="AD2" i="19"/>
  <c r="AO1" i="109"/>
  <c r="AG1" i="109"/>
  <c r="Y1" i="109"/>
  <c r="Q1" i="109"/>
  <c r="I1" i="109"/>
  <c r="AR1" i="108"/>
  <c r="AJ1" i="108"/>
  <c r="AB1" i="108"/>
  <c r="T1" i="108"/>
  <c r="L1" i="108"/>
  <c r="D1" i="108"/>
  <c r="AM1" i="107"/>
  <c r="AE1" i="107"/>
  <c r="W1" i="107"/>
  <c r="O1" i="107"/>
  <c r="G1" i="107"/>
  <c r="J1" i="106"/>
  <c r="AN5" i="97"/>
  <c r="AF5" i="97"/>
  <c r="X5" i="97"/>
  <c r="P5" i="97"/>
  <c r="H5" i="97"/>
  <c r="L4" i="96"/>
  <c r="D4" i="96"/>
  <c r="AI5" i="94"/>
  <c r="AA5" i="94"/>
  <c r="S5" i="94"/>
  <c r="K5" i="94"/>
  <c r="AP5" i="93"/>
  <c r="AH5" i="93"/>
  <c r="Z5" i="93"/>
  <c r="R5" i="93"/>
  <c r="J5" i="93"/>
  <c r="AO5" i="95"/>
  <c r="AG5" i="95"/>
  <c r="Y5" i="95"/>
  <c r="Q5" i="95"/>
  <c r="I5" i="95"/>
  <c r="D5" i="95"/>
  <c r="AL2" i="17"/>
  <c r="AH2" i="17"/>
  <c r="AD2" i="17"/>
  <c r="Z2" i="17"/>
  <c r="V2" i="17"/>
  <c r="R2" i="17"/>
  <c r="N2" i="17"/>
  <c r="J2" i="17"/>
  <c r="F2" i="17"/>
  <c r="AO2" i="16"/>
  <c r="AK2" i="16"/>
  <c r="AF2" i="16"/>
  <c r="AB2" i="16"/>
  <c r="X2" i="16"/>
  <c r="T2" i="16"/>
  <c r="P2" i="16"/>
  <c r="L2" i="16"/>
  <c r="H2" i="16"/>
  <c r="D2" i="16"/>
  <c r="AM2" i="18"/>
  <c r="AI2" i="18"/>
  <c r="AE2" i="18"/>
  <c r="AA2" i="18"/>
  <c r="W2" i="18"/>
  <c r="S2" i="18"/>
  <c r="O2" i="18"/>
  <c r="K2" i="18"/>
  <c r="G2" i="18"/>
  <c r="C2" i="18"/>
  <c r="AL2" i="15"/>
  <c r="AH2" i="15"/>
  <c r="AD2" i="15"/>
  <c r="Z2" i="15"/>
  <c r="V2" i="15"/>
  <c r="R2" i="15"/>
  <c r="N2" i="15"/>
  <c r="J2" i="15"/>
  <c r="F2" i="15"/>
  <c r="AO2" i="19"/>
  <c r="AK2" i="19"/>
  <c r="AG2" i="19"/>
  <c r="AC2" i="19"/>
  <c r="AA2" i="19"/>
  <c r="Y2" i="19"/>
  <c r="W2" i="19"/>
  <c r="U2" i="19"/>
  <c r="S2" i="19"/>
  <c r="Q2" i="19"/>
  <c r="O2" i="19"/>
  <c r="M2" i="19"/>
  <c r="K2" i="19"/>
  <c r="I2" i="19"/>
  <c r="G2" i="19"/>
  <c r="E2" i="19"/>
  <c r="C2" i="19"/>
  <c r="AN2" i="73"/>
  <c r="AL2" i="73"/>
  <c r="AJ2" i="73"/>
  <c r="AH2" i="73"/>
  <c r="AF2" i="73"/>
  <c r="AD2" i="73"/>
  <c r="AB2" i="73"/>
  <c r="Z2" i="73"/>
  <c r="X2" i="73"/>
  <c r="V2" i="73"/>
  <c r="T2" i="73"/>
  <c r="R2" i="73"/>
  <c r="P2" i="73"/>
  <c r="N2" i="73"/>
  <c r="L2" i="73"/>
  <c r="J2" i="73"/>
  <c r="H2" i="73"/>
  <c r="F2" i="73"/>
  <c r="D2" i="73"/>
  <c r="AO2" i="8"/>
  <c r="AM2" i="8"/>
  <c r="AK2" i="8"/>
  <c r="AI2" i="8"/>
  <c r="AG2" i="8"/>
  <c r="AE2" i="8"/>
  <c r="AC2" i="8"/>
  <c r="AA2" i="8"/>
  <c r="Y2" i="8"/>
  <c r="W2" i="8"/>
  <c r="U2" i="8"/>
  <c r="S2" i="8"/>
  <c r="Q2" i="8"/>
  <c r="O2" i="8"/>
  <c r="M2" i="8"/>
  <c r="K2" i="8"/>
  <c r="I2" i="8"/>
  <c r="G2" i="8"/>
  <c r="E2" i="8"/>
  <c r="C2" i="8"/>
  <c r="AN2" i="9"/>
  <c r="AL2" i="9"/>
  <c r="AJ2" i="9"/>
  <c r="AH2" i="9"/>
  <c r="AF2" i="9"/>
  <c r="AD2" i="9"/>
  <c r="AB2" i="9"/>
  <c r="Z2" i="9"/>
  <c r="X2" i="9"/>
  <c r="V2" i="9"/>
  <c r="T2" i="9"/>
  <c r="R2" i="9"/>
  <c r="P2" i="9"/>
  <c r="N2" i="9"/>
  <c r="L2" i="9"/>
  <c r="J2" i="9"/>
  <c r="H2" i="9"/>
  <c r="F2" i="9"/>
  <c r="D2" i="9"/>
  <c r="AO2" i="10"/>
  <c r="AM2" i="10"/>
  <c r="AK2" i="10"/>
  <c r="AI2" i="10"/>
  <c r="AG2" i="10"/>
  <c r="AE2" i="10"/>
  <c r="AC2" i="10"/>
  <c r="Z2" i="10"/>
  <c r="X2" i="10"/>
  <c r="V2" i="10"/>
  <c r="T2" i="10"/>
  <c r="R2" i="10"/>
  <c r="P2" i="10"/>
  <c r="N2" i="10"/>
  <c r="L2" i="10"/>
  <c r="J2" i="10"/>
  <c r="H2" i="10"/>
  <c r="F2" i="10"/>
  <c r="D2" i="10"/>
  <c r="AO2" i="1"/>
  <c r="AM2" i="1"/>
  <c r="S2" i="1"/>
  <c r="Q2" i="1"/>
  <c r="O2" i="1"/>
  <c r="M2" i="1"/>
  <c r="K2" i="1"/>
  <c r="I2" i="1"/>
  <c r="G2" i="1"/>
  <c r="E2" i="1"/>
  <c r="C2" i="1"/>
  <c r="AK1" i="109"/>
  <c r="AC1" i="109"/>
  <c r="U1" i="109"/>
  <c r="M1" i="109"/>
  <c r="E1" i="109"/>
  <c r="AN1" i="108"/>
  <c r="AF1" i="108"/>
  <c r="X1" i="108"/>
  <c r="P1" i="108"/>
  <c r="H1" i="108"/>
  <c r="AQ1" i="107"/>
  <c r="AI1" i="107"/>
  <c r="AA1" i="107"/>
  <c r="S1" i="107"/>
  <c r="K1" i="107"/>
  <c r="N1" i="106"/>
  <c r="F1" i="106"/>
  <c r="AJ5" i="97"/>
  <c r="AB5" i="97"/>
  <c r="T5" i="97"/>
  <c r="L5" i="97"/>
  <c r="D5" i="97"/>
  <c r="H4" i="96"/>
  <c r="AM5" i="94"/>
  <c r="AE5" i="94"/>
  <c r="W5" i="94"/>
  <c r="O5" i="94"/>
  <c r="G5" i="94"/>
  <c r="AL5" i="93"/>
  <c r="AD5" i="93"/>
  <c r="V5" i="93"/>
  <c r="N5" i="93"/>
  <c r="F5" i="93"/>
  <c r="AK5" i="95"/>
  <c r="AC5" i="95"/>
  <c r="U5" i="95"/>
  <c r="M5" i="95"/>
  <c r="F5" i="95"/>
  <c r="AN2" i="17"/>
  <c r="AJ2" i="17"/>
  <c r="AF2" i="17"/>
  <c r="AB2" i="17"/>
  <c r="X2" i="17"/>
  <c r="T2" i="17"/>
  <c r="P2" i="17"/>
  <c r="L2" i="17"/>
  <c r="H2" i="17"/>
  <c r="D2" i="17"/>
  <c r="AM2" i="16"/>
  <c r="AH2" i="16"/>
  <c r="AD2" i="16"/>
  <c r="Z2" i="16"/>
  <c r="V2" i="16"/>
  <c r="R2" i="16"/>
  <c r="N2" i="16"/>
  <c r="J2" i="16"/>
  <c r="F2" i="16"/>
  <c r="AO2" i="18"/>
  <c r="AK2" i="18"/>
  <c r="AG2" i="18"/>
  <c r="AC2" i="18"/>
  <c r="Y2" i="18"/>
  <c r="U2" i="18"/>
  <c r="Q2" i="18"/>
  <c r="M2" i="18"/>
  <c r="I2" i="18"/>
  <c r="E2" i="18"/>
  <c r="AN2" i="15"/>
  <c r="AJ2" i="15"/>
  <c r="AF2" i="15"/>
  <c r="AB2" i="15"/>
  <c r="X2" i="15"/>
  <c r="T2" i="15"/>
  <c r="P2" i="15"/>
  <c r="L2" i="15"/>
  <c r="H2" i="15"/>
  <c r="D2" i="15"/>
  <c r="AM2" i="19"/>
  <c r="AI2" i="19"/>
  <c r="AE2" i="19"/>
  <c r="AB2" i="19"/>
  <c r="Z2" i="19"/>
  <c r="X2" i="19"/>
  <c r="V2" i="19"/>
  <c r="T2" i="19"/>
  <c r="R2" i="19"/>
  <c r="P2" i="19"/>
  <c r="N2" i="19"/>
  <c r="L2" i="19"/>
  <c r="J2" i="19"/>
  <c r="H2" i="19"/>
  <c r="F2" i="19"/>
  <c r="D2" i="19"/>
  <c r="AO2" i="73"/>
  <c r="AM2" i="73"/>
  <c r="AK2" i="73"/>
  <c r="AI2" i="73"/>
  <c r="AG2" i="73"/>
  <c r="AE2" i="73"/>
  <c r="AC2" i="73"/>
  <c r="AA2" i="73"/>
  <c r="Y2" i="73"/>
  <c r="W2" i="73"/>
  <c r="U2" i="73"/>
  <c r="S2" i="73"/>
  <c r="Q2" i="73"/>
  <c r="O2" i="73"/>
  <c r="M2" i="73"/>
  <c r="K2" i="73"/>
  <c r="I2" i="73"/>
  <c r="G2" i="73"/>
  <c r="E2" i="73"/>
  <c r="C2" i="73"/>
  <c r="AN2" i="8"/>
  <c r="AL2" i="8"/>
  <c r="AJ2" i="8"/>
  <c r="AH2" i="8"/>
  <c r="AF2" i="8"/>
  <c r="AD2" i="8"/>
  <c r="AB2" i="8"/>
  <c r="Z2" i="8"/>
  <c r="X2" i="8"/>
  <c r="V2" i="8"/>
  <c r="T2" i="8"/>
  <c r="R2" i="8"/>
  <c r="P2" i="8"/>
  <c r="N2" i="8"/>
  <c r="L2" i="8"/>
  <c r="J2" i="8"/>
  <c r="H2" i="8"/>
  <c r="F2" i="8"/>
  <c r="D2" i="8"/>
  <c r="AO2" i="9"/>
  <c r="AM2" i="9"/>
  <c r="AK2" i="9"/>
  <c r="AI2" i="9"/>
  <c r="AG2" i="9"/>
  <c r="AE2" i="9"/>
  <c r="AC2" i="9"/>
  <c r="AA2" i="9"/>
  <c r="Y2" i="9"/>
  <c r="W2" i="9"/>
  <c r="U2" i="9"/>
  <c r="S2" i="9"/>
  <c r="Q2" i="9"/>
  <c r="O2" i="9"/>
  <c r="M2" i="9"/>
  <c r="K2" i="9"/>
  <c r="I2" i="9"/>
  <c r="E2" i="9"/>
  <c r="AN2" i="10"/>
  <c r="AJ2" i="10"/>
  <c r="AF2" i="10"/>
  <c r="AB2" i="10"/>
  <c r="W2" i="10"/>
  <c r="S2" i="10"/>
  <c r="O2" i="10"/>
  <c r="K2" i="10"/>
  <c r="G2" i="10"/>
  <c r="C2" i="10"/>
  <c r="AL2" i="1"/>
  <c r="P2" i="1"/>
  <c r="L2" i="1"/>
  <c r="H2" i="1"/>
  <c r="D2" i="1"/>
  <c r="G2" i="9"/>
  <c r="C2" i="9"/>
  <c r="AL2" i="10"/>
  <c r="AH2" i="10"/>
  <c r="AD2" i="10"/>
  <c r="Y2" i="10"/>
  <c r="U2" i="10"/>
  <c r="Q2" i="10"/>
  <c r="M2" i="10"/>
  <c r="I2" i="10"/>
  <c r="E2" i="10"/>
  <c r="AN2" i="1"/>
  <c r="R2" i="1"/>
  <c r="N2" i="1"/>
  <c r="J2" i="1"/>
  <c r="F2" i="1"/>
  <c r="AP4" i="6"/>
  <c r="AL4" i="6"/>
  <c r="AH4" i="6"/>
  <c r="AD4" i="6"/>
  <c r="Z4" i="6"/>
  <c r="V4" i="6"/>
  <c r="R4" i="6"/>
  <c r="N4" i="6"/>
  <c r="J4" i="6"/>
  <c r="F4" i="6"/>
  <c r="AO4" i="6"/>
  <c r="AK4" i="6"/>
  <c r="AG4" i="6"/>
  <c r="AC4" i="6"/>
  <c r="Y4" i="6"/>
  <c r="U4" i="6"/>
  <c r="Q4" i="6"/>
  <c r="M4" i="6"/>
  <c r="I4" i="6"/>
  <c r="E4" i="6"/>
  <c r="AJ4" i="6"/>
  <c r="AF4" i="6"/>
  <c r="AB4" i="6"/>
  <c r="X4" i="6"/>
  <c r="T4" i="6"/>
  <c r="P4" i="6"/>
  <c r="L4" i="6"/>
  <c r="H4" i="6"/>
  <c r="D4" i="6"/>
  <c r="AM4" i="6"/>
  <c r="AI4" i="6"/>
  <c r="AE4" i="6"/>
  <c r="AA4" i="6"/>
  <c r="W4" i="6"/>
  <c r="S4" i="6"/>
  <c r="O4" i="6"/>
  <c r="K4" i="6"/>
  <c r="G4" i="6"/>
  <c r="AN4" i="6"/>
  <c r="AP4" i="104"/>
  <c r="AL4" i="104"/>
  <c r="AH4" i="104"/>
  <c r="AD4" i="104"/>
  <c r="Z4" i="104"/>
  <c r="V4" i="104"/>
  <c r="R4" i="104"/>
  <c r="N4" i="104"/>
  <c r="J4" i="104"/>
  <c r="F4" i="104"/>
  <c r="AO4" i="104"/>
  <c r="AK4" i="104"/>
  <c r="AG4" i="104"/>
  <c r="AC4" i="104"/>
  <c r="Y4" i="104"/>
  <c r="Q4" i="104"/>
  <c r="E4" i="104"/>
  <c r="AN4" i="104"/>
  <c r="AJ4" i="104"/>
  <c r="AF4" i="104"/>
  <c r="AB4" i="104"/>
  <c r="X4" i="104"/>
  <c r="T4" i="104"/>
  <c r="P4" i="104"/>
  <c r="L4" i="104"/>
  <c r="H4" i="104"/>
  <c r="D4" i="104"/>
  <c r="AM4" i="104"/>
  <c r="AI4" i="104"/>
  <c r="AE4" i="104"/>
  <c r="AA4" i="104"/>
  <c r="W4" i="104"/>
  <c r="S4" i="104"/>
  <c r="O4" i="104"/>
  <c r="K4" i="104"/>
  <c r="G4" i="104"/>
  <c r="U4" i="104"/>
  <c r="M4" i="104"/>
  <c r="I4" i="104"/>
  <c r="C83" i="109"/>
  <c r="C79" i="109"/>
  <c r="C75" i="109"/>
  <c r="C71" i="109"/>
  <c r="C67" i="109"/>
  <c r="C61" i="109"/>
  <c r="C57" i="109"/>
  <c r="C53" i="109"/>
  <c r="C49" i="109"/>
  <c r="C43" i="109"/>
  <c r="C39" i="109"/>
  <c r="C35" i="109"/>
  <c r="C31" i="109"/>
  <c r="C25" i="109"/>
  <c r="C21" i="109"/>
  <c r="C17" i="109"/>
  <c r="C13" i="109"/>
  <c r="C9" i="109"/>
  <c r="N77" i="109"/>
  <c r="J77" i="109"/>
  <c r="K76" i="109"/>
  <c r="L75" i="109"/>
  <c r="M74" i="109"/>
  <c r="N73" i="109"/>
  <c r="J73" i="109"/>
  <c r="K72" i="109"/>
  <c r="L71" i="109"/>
  <c r="M70" i="109"/>
  <c r="H61" i="109"/>
  <c r="D61" i="109"/>
  <c r="AE18" i="109"/>
  <c r="AA18" i="109"/>
  <c r="AE17" i="109"/>
  <c r="AA17" i="109"/>
  <c r="AE16" i="109"/>
  <c r="AA16" i="109"/>
  <c r="AE15" i="109"/>
  <c r="AA15" i="109"/>
  <c r="AE14" i="109"/>
  <c r="AA14" i="109"/>
  <c r="AE13" i="109"/>
  <c r="AA13" i="109"/>
  <c r="C88" i="109"/>
  <c r="A85" i="109"/>
  <c r="B80" i="109"/>
  <c r="B76" i="109"/>
  <c r="B72" i="109"/>
  <c r="B68" i="109"/>
  <c r="A65" i="109"/>
  <c r="B60" i="109"/>
  <c r="B56" i="109"/>
  <c r="B52" i="109"/>
  <c r="B48" i="109"/>
  <c r="B44" i="109"/>
  <c r="B40" i="109"/>
  <c r="B36" i="109"/>
  <c r="B32" i="109"/>
  <c r="C28" i="109"/>
  <c r="B25" i="109"/>
  <c r="B21" i="109"/>
  <c r="B17" i="109"/>
  <c r="B13" i="109"/>
  <c r="B9" i="109"/>
  <c r="A7" i="109"/>
  <c r="C2" i="109"/>
  <c r="C1" i="109"/>
  <c r="M77" i="109"/>
  <c r="J76" i="109"/>
  <c r="L74" i="109"/>
  <c r="N72" i="109"/>
  <c r="J72" i="109"/>
  <c r="L70" i="109"/>
  <c r="G61" i="109"/>
  <c r="AD18" i="109"/>
  <c r="Z18" i="109"/>
  <c r="Z17" i="109"/>
  <c r="AD16" i="109"/>
  <c r="AD15" i="109"/>
  <c r="Z15" i="109"/>
  <c r="Z14" i="109"/>
  <c r="AD13" i="109"/>
  <c r="Z13" i="109"/>
  <c r="B83" i="109"/>
  <c r="B79" i="109"/>
  <c r="B71" i="109"/>
  <c r="C82" i="109"/>
  <c r="C78" i="109"/>
  <c r="C74" i="109"/>
  <c r="C70" i="109"/>
  <c r="C66" i="109"/>
  <c r="C60" i="109"/>
  <c r="C56" i="109"/>
  <c r="C52" i="109"/>
  <c r="C48" i="109"/>
  <c r="C42" i="109"/>
  <c r="C38" i="109"/>
  <c r="C34" i="109"/>
  <c r="C30" i="109"/>
  <c r="C24" i="109"/>
  <c r="C20" i="109"/>
  <c r="C16" i="109"/>
  <c r="C12" i="109"/>
  <c r="C8" i="109"/>
  <c r="N76" i="109"/>
  <c r="K75" i="109"/>
  <c r="M73" i="109"/>
  <c r="K71" i="109"/>
  <c r="D45" i="109"/>
  <c r="AD17" i="109"/>
  <c r="Z16" i="109"/>
  <c r="AD14" i="109"/>
  <c r="B88" i="109"/>
  <c r="B75" i="109"/>
  <c r="C80" i="109"/>
  <c r="C76" i="109"/>
  <c r="C72" i="109"/>
  <c r="C68" i="109"/>
  <c r="C62" i="109"/>
  <c r="C58" i="109"/>
  <c r="C54" i="109"/>
  <c r="C50" i="109"/>
  <c r="C44" i="109"/>
  <c r="C40" i="109"/>
  <c r="C36" i="109"/>
  <c r="C32" i="109"/>
  <c r="C26" i="109"/>
  <c r="C22" i="109"/>
  <c r="C18" i="109"/>
  <c r="C14" i="109"/>
  <c r="C10" i="109"/>
  <c r="C3" i="109"/>
  <c r="K77" i="109"/>
  <c r="L76" i="109"/>
  <c r="M75" i="109"/>
  <c r="N74" i="109"/>
  <c r="J74" i="109"/>
  <c r="K73" i="109"/>
  <c r="L72" i="109"/>
  <c r="M71" i="109"/>
  <c r="N70" i="109"/>
  <c r="J70" i="109"/>
  <c r="E61" i="109"/>
  <c r="D42" i="109"/>
  <c r="AB18" i="109"/>
  <c r="X18" i="109"/>
  <c r="AB17" i="109"/>
  <c r="X17" i="109"/>
  <c r="AB16" i="109"/>
  <c r="X16" i="109"/>
  <c r="AB15" i="109"/>
  <c r="X15" i="109"/>
  <c r="AB14" i="109"/>
  <c r="X14" i="109"/>
  <c r="AB13" i="109"/>
  <c r="X13" i="109"/>
  <c r="C81" i="109"/>
  <c r="C63" i="109"/>
  <c r="C45" i="109"/>
  <c r="C29" i="109"/>
  <c r="C11" i="109"/>
  <c r="N75" i="109"/>
  <c r="M72" i="109"/>
  <c r="F61" i="109"/>
  <c r="AC17" i="109"/>
  <c r="AC15" i="109"/>
  <c r="AC13" i="109"/>
  <c r="B82" i="109"/>
  <c r="B74" i="109"/>
  <c r="B67" i="109"/>
  <c r="B62" i="109"/>
  <c r="B57" i="109"/>
  <c r="B51" i="109"/>
  <c r="A47" i="109"/>
  <c r="B41" i="109"/>
  <c r="B35" i="109"/>
  <c r="B30" i="109"/>
  <c r="B26" i="109"/>
  <c r="B20" i="109"/>
  <c r="B15" i="109"/>
  <c r="B10" i="109"/>
  <c r="B5" i="109"/>
  <c r="A2" i="109"/>
  <c r="C77" i="109"/>
  <c r="C59" i="109"/>
  <c r="C41" i="109"/>
  <c r="C23" i="109"/>
  <c r="C4" i="109"/>
  <c r="J75" i="109"/>
  <c r="N71" i="109"/>
  <c r="E42" i="109"/>
  <c r="Y17" i="109"/>
  <c r="Y15" i="109"/>
  <c r="B81" i="109"/>
  <c r="B66" i="109"/>
  <c r="B55" i="109"/>
  <c r="B39" i="109"/>
  <c r="B29" i="109"/>
  <c r="B14" i="109"/>
  <c r="A1" i="109"/>
  <c r="C73" i="109"/>
  <c r="C55" i="109"/>
  <c r="C37" i="109"/>
  <c r="C19" i="109"/>
  <c r="L77" i="109"/>
  <c r="K74" i="109"/>
  <c r="J71" i="109"/>
  <c r="AC18" i="109"/>
  <c r="AC16" i="109"/>
  <c r="AC14" i="109"/>
  <c r="C86" i="109"/>
  <c r="B78" i="109"/>
  <c r="B70" i="109"/>
  <c r="B65" i="109"/>
  <c r="B59" i="109"/>
  <c r="B54" i="109"/>
  <c r="B49" i="109"/>
  <c r="B43" i="109"/>
  <c r="B38" i="109"/>
  <c r="B33" i="109"/>
  <c r="B28" i="109"/>
  <c r="B23" i="109"/>
  <c r="B18" i="109"/>
  <c r="B12" i="109"/>
  <c r="C7" i="109"/>
  <c r="B3" i="109"/>
  <c r="B1" i="109"/>
  <c r="C69" i="109"/>
  <c r="C51" i="109"/>
  <c r="C33" i="109"/>
  <c r="C15" i="109"/>
  <c r="M76" i="109"/>
  <c r="L73" i="109"/>
  <c r="K70" i="109"/>
  <c r="Y18" i="109"/>
  <c r="Y16" i="109"/>
  <c r="Y14" i="109"/>
  <c r="B86" i="109"/>
  <c r="B77" i="109"/>
  <c r="B69" i="109"/>
  <c r="B63" i="109"/>
  <c r="B58" i="109"/>
  <c r="B53" i="109"/>
  <c r="B47" i="109"/>
  <c r="B42" i="109"/>
  <c r="B37" i="109"/>
  <c r="B31" i="109"/>
  <c r="A28" i="109"/>
  <c r="B22" i="109"/>
  <c r="B16" i="109"/>
  <c r="B11" i="109"/>
  <c r="B7" i="109"/>
  <c r="B2" i="109"/>
  <c r="Y13" i="109"/>
  <c r="B73" i="109"/>
  <c r="B61" i="109"/>
  <c r="B50" i="109"/>
  <c r="B45" i="109"/>
  <c r="B34" i="109"/>
  <c r="B24" i="109"/>
  <c r="B19" i="109"/>
  <c r="B8" i="109"/>
  <c r="B4" i="109"/>
  <c r="B48" i="108"/>
  <c r="B45" i="108"/>
  <c r="A40" i="108"/>
  <c r="B35" i="108"/>
  <c r="C27" i="108"/>
  <c r="B32" i="108"/>
  <c r="B24" i="108"/>
  <c r="A20" i="108"/>
  <c r="B15" i="108"/>
  <c r="B11" i="108"/>
  <c r="B7" i="108"/>
  <c r="C2" i="108"/>
  <c r="B1" i="108"/>
  <c r="A48" i="108"/>
  <c r="A44" i="108"/>
  <c r="B38" i="108"/>
  <c r="A34" i="108"/>
  <c r="C26" i="108"/>
  <c r="B31" i="108"/>
  <c r="B27" i="108"/>
  <c r="B23" i="108"/>
  <c r="B18" i="108"/>
  <c r="B14" i="108"/>
  <c r="B10" i="108"/>
  <c r="B6" i="108"/>
  <c r="B2" i="108"/>
  <c r="A1" i="108"/>
  <c r="B42" i="108"/>
  <c r="B37" i="108"/>
  <c r="C25" i="108"/>
  <c r="B30" i="108"/>
  <c r="B26" i="108"/>
  <c r="B22" i="108"/>
  <c r="B17" i="108"/>
  <c r="B13" i="108"/>
  <c r="A9" i="108"/>
  <c r="B5" i="108"/>
  <c r="A2" i="108"/>
  <c r="B46" i="108"/>
  <c r="B41" i="108"/>
  <c r="B36" i="108"/>
  <c r="C24" i="108"/>
  <c r="B29" i="108"/>
  <c r="B25" i="108"/>
  <c r="B21" i="108"/>
  <c r="B16" i="108"/>
  <c r="B12" i="108"/>
  <c r="A4" i="108"/>
  <c r="C1" i="108"/>
  <c r="C30" i="107"/>
  <c r="C27" i="107"/>
  <c r="C25" i="107"/>
  <c r="C17" i="107"/>
  <c r="C11" i="107"/>
  <c r="C5" i="107"/>
  <c r="A9" i="107"/>
  <c r="A3" i="107"/>
  <c r="C1" i="107"/>
  <c r="B30" i="107"/>
  <c r="B27" i="107"/>
  <c r="C22" i="107"/>
  <c r="C16" i="107"/>
  <c r="C10" i="107"/>
  <c r="A24" i="107"/>
  <c r="A4" i="107"/>
  <c r="C2" i="107"/>
  <c r="B1" i="107"/>
  <c r="C34" i="107"/>
  <c r="C32" i="107"/>
  <c r="C28" i="107"/>
  <c r="C26" i="107"/>
  <c r="C19" i="107"/>
  <c r="C13" i="107"/>
  <c r="C7" i="107"/>
  <c r="A21" i="107"/>
  <c r="C3" i="107"/>
  <c r="B2" i="107"/>
  <c r="A1" i="107"/>
  <c r="B34" i="107"/>
  <c r="B32" i="107"/>
  <c r="B28" i="107"/>
  <c r="B26" i="107"/>
  <c r="C18" i="107"/>
  <c r="C12" i="107"/>
  <c r="C6" i="107"/>
  <c r="A15" i="107"/>
  <c r="B3" i="107"/>
  <c r="A2" i="107"/>
  <c r="C104" i="106"/>
  <c r="C102" i="106"/>
  <c r="C100" i="106"/>
  <c r="C98" i="106"/>
  <c r="C96" i="106"/>
  <c r="C94" i="106"/>
  <c r="C92" i="106"/>
  <c r="C90" i="106"/>
  <c r="C88" i="106"/>
  <c r="C86" i="106"/>
  <c r="C84" i="106"/>
  <c r="C82" i="106"/>
  <c r="C80" i="106"/>
  <c r="C78" i="106"/>
  <c r="C76" i="106"/>
  <c r="C74" i="106"/>
  <c r="C72" i="106"/>
  <c r="B70" i="106"/>
  <c r="B68" i="106"/>
  <c r="B66" i="106"/>
  <c r="B64" i="106"/>
  <c r="B62" i="106"/>
  <c r="B60" i="106"/>
  <c r="B58" i="106"/>
  <c r="B56" i="106"/>
  <c r="B54" i="106"/>
  <c r="B52" i="106"/>
  <c r="B50" i="106"/>
  <c r="B48" i="106"/>
  <c r="B46" i="106"/>
  <c r="B44" i="106"/>
  <c r="B42" i="106"/>
  <c r="B40" i="106"/>
  <c r="B38" i="106"/>
  <c r="B36" i="106"/>
  <c r="C33" i="106"/>
  <c r="C31" i="106"/>
  <c r="C29" i="106"/>
  <c r="C27" i="106"/>
  <c r="C25" i="106"/>
  <c r="C21" i="106"/>
  <c r="B24" i="106"/>
  <c r="B20" i="106"/>
  <c r="B17" i="106"/>
  <c r="C14" i="106"/>
  <c r="C12" i="106"/>
  <c r="C10" i="106"/>
  <c r="C8" i="106"/>
  <c r="C6" i="106"/>
  <c r="C4" i="106"/>
  <c r="C2" i="106"/>
  <c r="B104" i="106"/>
  <c r="B102" i="106"/>
  <c r="B100" i="106"/>
  <c r="B98" i="106"/>
  <c r="B96" i="106"/>
  <c r="B94" i="106"/>
  <c r="B92" i="106"/>
  <c r="B90" i="106"/>
  <c r="B88" i="106"/>
  <c r="B86" i="106"/>
  <c r="B84" i="106"/>
  <c r="B82" i="106"/>
  <c r="B80" i="106"/>
  <c r="B78" i="106"/>
  <c r="B76" i="106"/>
  <c r="B74" i="106"/>
  <c r="B72" i="106"/>
  <c r="C69" i="106"/>
  <c r="C67" i="106"/>
  <c r="C65" i="106"/>
  <c r="C63" i="106"/>
  <c r="C61" i="106"/>
  <c r="C59" i="106"/>
  <c r="C57" i="106"/>
  <c r="C55" i="106"/>
  <c r="C53" i="106"/>
  <c r="C51" i="106"/>
  <c r="C49" i="106"/>
  <c r="C47" i="106"/>
  <c r="C45" i="106"/>
  <c r="C43" i="106"/>
  <c r="C41" i="106"/>
  <c r="C103" i="106"/>
  <c r="C99" i="106"/>
  <c r="C95" i="106"/>
  <c r="C91" i="106"/>
  <c r="C87" i="106"/>
  <c r="C83" i="106"/>
  <c r="C79" i="106"/>
  <c r="C75" i="106"/>
  <c r="A72" i="106"/>
  <c r="B67" i="106"/>
  <c r="B63" i="106"/>
  <c r="B61" i="106"/>
  <c r="B57" i="106"/>
  <c r="B53" i="106"/>
  <c r="B49" i="106"/>
  <c r="B45" i="106"/>
  <c r="B41" i="106"/>
  <c r="C38" i="106"/>
  <c r="C35" i="106"/>
  <c r="C32" i="106"/>
  <c r="B30" i="106"/>
  <c r="B27" i="106"/>
  <c r="C23" i="106"/>
  <c r="B25" i="106"/>
  <c r="C19" i="106"/>
  <c r="C15" i="106"/>
  <c r="B13" i="106"/>
  <c r="B10" i="106"/>
  <c r="C7" i="106"/>
  <c r="B5" i="106"/>
  <c r="B2" i="106"/>
  <c r="B103" i="106"/>
  <c r="B99" i="106"/>
  <c r="B95" i="106"/>
  <c r="B91" i="106"/>
  <c r="B87" i="106"/>
  <c r="B83" i="106"/>
  <c r="B79" i="106"/>
  <c r="B75" i="106"/>
  <c r="C70" i="106"/>
  <c r="C66" i="106"/>
  <c r="C60" i="106"/>
  <c r="C56" i="106"/>
  <c r="C52" i="106"/>
  <c r="C48" i="106"/>
  <c r="C44" i="106"/>
  <c r="C40" i="106"/>
  <c r="C37" i="106"/>
  <c r="B35" i="106"/>
  <c r="B32" i="106"/>
  <c r="B29" i="106"/>
  <c r="A27" i="106"/>
  <c r="C22" i="106"/>
  <c r="B23" i="106"/>
  <c r="B19" i="106"/>
  <c r="B15" i="106"/>
  <c r="B12" i="106"/>
  <c r="C9" i="106"/>
  <c r="B7" i="106"/>
  <c r="C101" i="106"/>
  <c r="C97" i="106"/>
  <c r="C93" i="106"/>
  <c r="C89" i="106"/>
  <c r="C85" i="106"/>
  <c r="C81" i="106"/>
  <c r="C77" i="106"/>
  <c r="C73" i="106"/>
  <c r="B69" i="106"/>
  <c r="B65" i="106"/>
  <c r="B59" i="106"/>
  <c r="B55" i="106"/>
  <c r="B51" i="106"/>
  <c r="B47" i="106"/>
  <c r="B43" i="106"/>
  <c r="C39" i="106"/>
  <c r="B37" i="106"/>
  <c r="A35" i="106"/>
  <c r="B31" i="106"/>
  <c r="C28" i="106"/>
  <c r="C26" i="106"/>
  <c r="C20" i="106"/>
  <c r="B22" i="106"/>
  <c r="A19" i="106"/>
  <c r="B14" i="106"/>
  <c r="C11" i="106"/>
  <c r="B9" i="106"/>
  <c r="B6" i="106"/>
  <c r="B4" i="106"/>
  <c r="B101" i="106"/>
  <c r="B97" i="106"/>
  <c r="B93" i="106"/>
  <c r="B89" i="106"/>
  <c r="B85" i="106"/>
  <c r="B81" i="106"/>
  <c r="B77" i="106"/>
  <c r="B73" i="106"/>
  <c r="C68" i="106"/>
  <c r="C64" i="106"/>
  <c r="C62" i="106"/>
  <c r="C58" i="106"/>
  <c r="C54" i="106"/>
  <c r="C50" i="106"/>
  <c r="C46" i="106"/>
  <c r="C42" i="106"/>
  <c r="B39" i="106"/>
  <c r="C36" i="106"/>
  <c r="B33" i="106"/>
  <c r="C30" i="106"/>
  <c r="B28" i="106"/>
  <c r="C24" i="106"/>
  <c r="B26" i="106"/>
  <c r="B21" i="106"/>
  <c r="B16" i="106"/>
  <c r="C13" i="106"/>
  <c r="B11" i="106"/>
  <c r="B8" i="106"/>
  <c r="C5" i="106"/>
  <c r="A2" i="106"/>
  <c r="I2" i="99"/>
  <c r="H2" i="99"/>
  <c r="B5" i="99"/>
  <c r="B4" i="99"/>
  <c r="B2" i="96"/>
  <c r="C33" i="96"/>
  <c r="B25" i="96"/>
  <c r="B21" i="96"/>
  <c r="B17" i="96"/>
  <c r="B13" i="96"/>
  <c r="B9" i="96"/>
  <c r="O3" i="96"/>
  <c r="N2" i="96"/>
  <c r="J2" i="96"/>
  <c r="F2" i="96"/>
  <c r="B33" i="96"/>
  <c r="B24" i="96"/>
  <c r="B20" i="96"/>
  <c r="B16" i="96"/>
  <c r="B12" i="96"/>
  <c r="B8" i="96"/>
  <c r="N3" i="96"/>
  <c r="M2" i="96"/>
  <c r="I2" i="96"/>
  <c r="E2" i="96"/>
  <c r="O2" i="96"/>
  <c r="K2" i="96"/>
  <c r="G2" i="96"/>
  <c r="C2" i="96"/>
  <c r="B28" i="96"/>
  <c r="B23" i="96"/>
  <c r="B19" i="96"/>
  <c r="B15" i="96"/>
  <c r="B11" i="96"/>
  <c r="B7" i="96"/>
  <c r="M3" i="96"/>
  <c r="L2" i="96"/>
  <c r="H2" i="96"/>
  <c r="D2" i="96"/>
  <c r="B26" i="96"/>
  <c r="B22" i="96"/>
  <c r="B18" i="96"/>
  <c r="B14" i="96"/>
  <c r="B10" i="96"/>
  <c r="L3" i="96"/>
  <c r="AK2" i="94"/>
  <c r="AG2" i="94"/>
  <c r="AC2" i="94"/>
  <c r="Y2" i="94"/>
  <c r="U2" i="94"/>
  <c r="Q2" i="94"/>
  <c r="M2" i="94"/>
  <c r="I2" i="94"/>
  <c r="E2" i="94"/>
  <c r="AJ2" i="94"/>
  <c r="AF2" i="94"/>
  <c r="AB2" i="94"/>
  <c r="X2" i="94"/>
  <c r="T2" i="94"/>
  <c r="P2" i="94"/>
  <c r="L2" i="94"/>
  <c r="H2" i="94"/>
  <c r="D2" i="94"/>
  <c r="AM2" i="94"/>
  <c r="AI2" i="94"/>
  <c r="AE2" i="94"/>
  <c r="AA2" i="94"/>
  <c r="W2" i="94"/>
  <c r="S2" i="94"/>
  <c r="O2" i="94"/>
  <c r="K2" i="94"/>
  <c r="G2" i="94"/>
  <c r="C2" i="94"/>
  <c r="AL2" i="94"/>
  <c r="AH2" i="94"/>
  <c r="AD2" i="94"/>
  <c r="Z2" i="94"/>
  <c r="V2" i="94"/>
  <c r="R2" i="94"/>
  <c r="N2" i="94"/>
  <c r="J2" i="94"/>
  <c r="F2" i="94"/>
  <c r="AG2" i="93"/>
  <c r="AC2" i="93"/>
  <c r="Y2" i="93"/>
  <c r="U2" i="93"/>
  <c r="Q2" i="93"/>
  <c r="M2" i="93"/>
  <c r="I2" i="93"/>
  <c r="E2" i="93"/>
  <c r="AJ2" i="93"/>
  <c r="AF2" i="93"/>
  <c r="AB2" i="93"/>
  <c r="X2" i="93"/>
  <c r="T2" i="93"/>
  <c r="P2" i="93"/>
  <c r="L2" i="93"/>
  <c r="H2" i="93"/>
  <c r="D2" i="93"/>
  <c r="AI2" i="93"/>
  <c r="AE2" i="93"/>
  <c r="AA2" i="93"/>
  <c r="W2" i="93"/>
  <c r="S2" i="93"/>
  <c r="O2" i="93"/>
  <c r="K2" i="93"/>
  <c r="G2" i="93"/>
  <c r="C2" i="93"/>
  <c r="AH2" i="93"/>
  <c r="AD2" i="93"/>
  <c r="Z2" i="93"/>
  <c r="V2" i="93"/>
  <c r="R2" i="93"/>
  <c r="N2" i="93"/>
  <c r="J2" i="93"/>
  <c r="F2" i="93"/>
  <c r="B2" i="93"/>
  <c r="B2" i="95"/>
  <c r="D49" i="91"/>
  <c r="D47" i="91"/>
  <c r="F45" i="91"/>
  <c r="B45" i="91"/>
  <c r="D44" i="91"/>
  <c r="D42" i="91"/>
  <c r="F40" i="91"/>
  <c r="D39" i="91"/>
  <c r="F38" i="91"/>
  <c r="D36" i="91"/>
  <c r="F35" i="91"/>
  <c r="D34" i="91"/>
  <c r="F33" i="91"/>
  <c r="D31" i="91"/>
  <c r="F30" i="91"/>
  <c r="D29" i="91"/>
  <c r="F28" i="91"/>
  <c r="D26" i="91"/>
  <c r="F25" i="91"/>
  <c r="D24" i="91"/>
  <c r="F23" i="91"/>
  <c r="D21" i="91"/>
  <c r="F20" i="91"/>
  <c r="D19" i="91"/>
  <c r="F18" i="91"/>
  <c r="D17" i="91"/>
  <c r="F16" i="91"/>
  <c r="D15" i="91"/>
  <c r="F14" i="91"/>
  <c r="D13" i="91"/>
  <c r="F11" i="91"/>
  <c r="D10" i="91"/>
  <c r="F9" i="91"/>
  <c r="D8" i="91"/>
  <c r="F7" i="91"/>
  <c r="D6" i="91"/>
  <c r="F5" i="91"/>
  <c r="D4" i="91"/>
  <c r="F3" i="91"/>
  <c r="A1" i="91"/>
  <c r="C1" i="91"/>
  <c r="C49" i="91"/>
  <c r="C47" i="91"/>
  <c r="E45" i="91"/>
  <c r="A45" i="91"/>
  <c r="C44" i="91"/>
  <c r="C42" i="91"/>
  <c r="E40" i="91"/>
  <c r="C39" i="91"/>
  <c r="E38" i="91"/>
  <c r="C36" i="91"/>
  <c r="E35" i="91"/>
  <c r="C34" i="91"/>
  <c r="E33" i="91"/>
  <c r="C31" i="91"/>
  <c r="F49" i="91"/>
  <c r="F47" i="91"/>
  <c r="B47" i="91"/>
  <c r="D45" i="91"/>
  <c r="F44" i="91"/>
  <c r="B44" i="91"/>
  <c r="F42" i="91"/>
  <c r="D40" i="91"/>
  <c r="F39" i="91"/>
  <c r="D38" i="91"/>
  <c r="F36" i="91"/>
  <c r="D35" i="91"/>
  <c r="F34" i="91"/>
  <c r="D33" i="91"/>
  <c r="F31" i="91"/>
  <c r="D30" i="91"/>
  <c r="F29" i="91"/>
  <c r="D28" i="91"/>
  <c r="F26" i="91"/>
  <c r="D25" i="91"/>
  <c r="F24" i="91"/>
  <c r="D23" i="91"/>
  <c r="F21" i="91"/>
  <c r="D20" i="91"/>
  <c r="F19" i="91"/>
  <c r="D18" i="91"/>
  <c r="F17" i="91"/>
  <c r="D16" i="91"/>
  <c r="F15" i="91"/>
  <c r="D14" i="91"/>
  <c r="F13" i="91"/>
  <c r="D11" i="91"/>
  <c r="F10" i="91"/>
  <c r="D9" i="91"/>
  <c r="F8" i="91"/>
  <c r="D7" i="91"/>
  <c r="F6" i="91"/>
  <c r="D5" i="91"/>
  <c r="F4" i="91"/>
  <c r="D3" i="91"/>
  <c r="E1" i="91"/>
  <c r="E49" i="91"/>
  <c r="E47" i="91"/>
  <c r="A47" i="91"/>
  <c r="C45" i="91"/>
  <c r="E44" i="91"/>
  <c r="A44" i="91"/>
  <c r="E42" i="91"/>
  <c r="C40" i="91"/>
  <c r="E39" i="91"/>
  <c r="C38" i="91"/>
  <c r="E36" i="91"/>
  <c r="C35" i="91"/>
  <c r="E34" i="91"/>
  <c r="C33" i="91"/>
  <c r="E31" i="91"/>
  <c r="C30" i="91"/>
  <c r="E29" i="91"/>
  <c r="C28" i="91"/>
  <c r="E26" i="91"/>
  <c r="C25" i="91"/>
  <c r="E30" i="91"/>
  <c r="E24" i="91"/>
  <c r="C23" i="91"/>
  <c r="E19" i="91"/>
  <c r="C18" i="91"/>
  <c r="E15" i="91"/>
  <c r="C14" i="91"/>
  <c r="E10" i="91"/>
  <c r="C9" i="91"/>
  <c r="E6" i="91"/>
  <c r="C5" i="91"/>
  <c r="D1" i="91"/>
  <c r="C26" i="91"/>
  <c r="C24" i="91"/>
  <c r="E20" i="91"/>
  <c r="C19" i="91"/>
  <c r="E16" i="91"/>
  <c r="C15" i="91"/>
  <c r="E11" i="91"/>
  <c r="C10" i="91"/>
  <c r="C6" i="91"/>
  <c r="C29" i="91"/>
  <c r="E25" i="91"/>
  <c r="E21" i="91"/>
  <c r="C20" i="91"/>
  <c r="E17" i="91"/>
  <c r="C16" i="91"/>
  <c r="E13" i="91"/>
  <c r="C11" i="91"/>
  <c r="E8" i="91"/>
  <c r="C7" i="91"/>
  <c r="E4" i="91"/>
  <c r="C3" i="91"/>
  <c r="E28" i="91"/>
  <c r="E23" i="91"/>
  <c r="C21" i="91"/>
  <c r="E18" i="91"/>
  <c r="C17" i="91"/>
  <c r="E14" i="91"/>
  <c r="C13" i="91"/>
  <c r="E9" i="91"/>
  <c r="C8" i="91"/>
  <c r="E5" i="91"/>
  <c r="C4" i="91"/>
  <c r="F1" i="91"/>
  <c r="E7" i="91"/>
  <c r="E3" i="91"/>
  <c r="B1" i="91"/>
  <c r="A35" i="102"/>
  <c r="B31" i="102"/>
  <c r="B28" i="102"/>
  <c r="B25" i="102"/>
  <c r="B21" i="102"/>
  <c r="B17" i="102"/>
  <c r="B13" i="102"/>
  <c r="B10" i="102"/>
  <c r="B6" i="102"/>
  <c r="A3" i="102"/>
  <c r="B1" i="102"/>
  <c r="B33" i="102"/>
  <c r="B26" i="102"/>
  <c r="B19" i="102"/>
  <c r="B8" i="102"/>
  <c r="A4" i="102"/>
  <c r="B32" i="102"/>
  <c r="A26" i="102"/>
  <c r="B18" i="102"/>
  <c r="B11" i="102"/>
  <c r="B3" i="102"/>
  <c r="A34" i="102"/>
  <c r="A31" i="102"/>
  <c r="A27" i="102"/>
  <c r="B24" i="102"/>
  <c r="B20" i="102"/>
  <c r="B16" i="102"/>
  <c r="A13" i="102"/>
  <c r="B9" i="102"/>
  <c r="B5" i="102"/>
  <c r="B2" i="102"/>
  <c r="B38" i="102"/>
  <c r="B30" i="102"/>
  <c r="B23" i="102"/>
  <c r="B15" i="102"/>
  <c r="B12" i="102"/>
  <c r="A2" i="102"/>
  <c r="A38" i="102"/>
  <c r="B29" i="102"/>
  <c r="B22" i="102"/>
  <c r="B14" i="102"/>
  <c r="B7" i="102"/>
  <c r="A1" i="102"/>
  <c r="D10" i="76"/>
  <c r="D6" i="76"/>
  <c r="D2" i="76"/>
  <c r="D9" i="76"/>
  <c r="D8" i="76"/>
  <c r="D4" i="76"/>
  <c r="D7" i="76"/>
  <c r="D3" i="76"/>
  <c r="B18" i="7"/>
  <c r="B13" i="7"/>
  <c r="B9" i="7"/>
  <c r="B4" i="7"/>
  <c r="B17" i="7"/>
  <c r="B12" i="7"/>
  <c r="B8" i="7"/>
  <c r="A1" i="7"/>
  <c r="B1" i="7" s="1"/>
  <c r="B21" i="7"/>
  <c r="B16" i="7"/>
  <c r="B11" i="7"/>
  <c r="B7" i="7"/>
  <c r="B19" i="7"/>
  <c r="B14" i="7"/>
  <c r="B10" i="7"/>
  <c r="B6" i="7"/>
  <c r="G3" i="92"/>
  <c r="C3" i="92"/>
  <c r="F3" i="92"/>
  <c r="E3" i="92"/>
  <c r="D3" i="92"/>
  <c r="A26" i="92"/>
  <c r="A20" i="92"/>
  <c r="A16" i="92"/>
  <c r="A12" i="92"/>
  <c r="A8" i="92"/>
  <c r="A19" i="92"/>
  <c r="A15" i="92"/>
  <c r="A11" i="92"/>
  <c r="A7" i="92"/>
  <c r="B3" i="92"/>
  <c r="A28" i="92"/>
  <c r="A18" i="92"/>
  <c r="A14" i="92"/>
  <c r="A10" i="92"/>
  <c r="A6" i="92"/>
  <c r="A3" i="92"/>
  <c r="A27" i="92"/>
  <c r="A17" i="92"/>
  <c r="A13" i="92"/>
  <c r="A9" i="92"/>
  <c r="A5" i="92"/>
  <c r="A1" i="92"/>
  <c r="B1" i="92" s="1"/>
  <c r="A1" i="34"/>
  <c r="B1" i="34" s="1"/>
  <c r="B14" i="25"/>
  <c r="B10" i="25"/>
  <c r="B6" i="25"/>
  <c r="A1" i="25"/>
  <c r="B1" i="25" s="1"/>
  <c r="B13" i="25"/>
  <c r="B9" i="25"/>
  <c r="B5" i="25"/>
  <c r="B12" i="25"/>
  <c r="B8" i="25"/>
  <c r="B4" i="25"/>
  <c r="B31" i="100"/>
  <c r="B27" i="100"/>
  <c r="B23" i="100"/>
  <c r="B19" i="100"/>
  <c r="B15" i="100"/>
  <c r="B11" i="100"/>
  <c r="B3" i="100"/>
  <c r="B30" i="100"/>
  <c r="B26" i="100"/>
  <c r="B22" i="100"/>
  <c r="B18" i="100"/>
  <c r="B14" i="100"/>
  <c r="B10" i="100"/>
  <c r="B6" i="100"/>
  <c r="B1" i="100"/>
  <c r="F1" i="100" s="1"/>
  <c r="B25" i="100"/>
  <c r="B17" i="100"/>
  <c r="B13" i="100"/>
  <c r="B9" i="100"/>
  <c r="B5" i="100"/>
  <c r="B28" i="100"/>
  <c r="B20" i="100"/>
  <c r="B8" i="100"/>
  <c r="B4" i="100"/>
  <c r="B28" i="20"/>
  <c r="B24" i="20"/>
  <c r="B20" i="20"/>
  <c r="B16" i="20"/>
  <c r="B27" i="20"/>
  <c r="B23" i="20"/>
  <c r="B19" i="20"/>
  <c r="B15" i="20"/>
  <c r="B26" i="20"/>
  <c r="B22" i="20"/>
  <c r="B18" i="20"/>
  <c r="B14" i="20"/>
  <c r="B1" i="20"/>
  <c r="C1" i="20" s="1"/>
  <c r="B25" i="20"/>
  <c r="B21" i="20"/>
  <c r="B17" i="20"/>
  <c r="B13" i="20"/>
  <c r="B18" i="22"/>
  <c r="B14" i="22"/>
  <c r="B9" i="22"/>
  <c r="B6" i="22"/>
  <c r="B17" i="22"/>
  <c r="B13" i="22"/>
  <c r="B8" i="22"/>
  <c r="B5" i="22"/>
  <c r="B16" i="22"/>
  <c r="B11" i="22"/>
  <c r="B7" i="22"/>
  <c r="B4" i="22"/>
  <c r="B15" i="22"/>
  <c r="B10" i="22"/>
  <c r="A1" i="22"/>
  <c r="B1" i="22" s="1"/>
  <c r="B12" i="17"/>
  <c r="B8" i="17"/>
  <c r="B4" i="17"/>
  <c r="B11" i="17"/>
  <c r="B7" i="17"/>
  <c r="A1" i="17"/>
  <c r="B1" i="17" s="1"/>
  <c r="B14" i="17"/>
  <c r="B10" i="17"/>
  <c r="B6" i="17"/>
  <c r="B13" i="17"/>
  <c r="B9" i="17"/>
  <c r="B5" i="17"/>
  <c r="B7" i="16"/>
  <c r="A1" i="16"/>
  <c r="B1" i="16" s="1"/>
  <c r="B6" i="16"/>
  <c r="B9" i="16"/>
  <c r="B5" i="16"/>
  <c r="B8" i="16"/>
  <c r="B4" i="16"/>
  <c r="B8" i="18"/>
  <c r="B4" i="18"/>
  <c r="B15" i="18"/>
  <c r="B11" i="18"/>
  <c r="B7" i="18"/>
  <c r="A1" i="18"/>
  <c r="B1" i="18" s="1"/>
  <c r="B14" i="18"/>
  <c r="B10" i="18"/>
  <c r="B6" i="18"/>
  <c r="B13" i="18"/>
  <c r="B9" i="18"/>
  <c r="B5" i="18"/>
  <c r="A1" i="15"/>
  <c r="B1" i="15" s="1"/>
  <c r="B7" i="19"/>
  <c r="A1" i="19"/>
  <c r="B1" i="19" s="1"/>
  <c r="B10" i="19"/>
  <c r="B6" i="19"/>
  <c r="B14" i="19"/>
  <c r="B9" i="19"/>
  <c r="B5" i="19"/>
  <c r="B13" i="19"/>
  <c r="B8" i="19"/>
  <c r="B4" i="19"/>
  <c r="B4" i="73"/>
  <c r="A1" i="73"/>
  <c r="B1" i="73" s="1"/>
  <c r="B6" i="73"/>
  <c r="B5" i="73"/>
  <c r="B7" i="73"/>
  <c r="D6" i="105"/>
  <c r="B11" i="8"/>
  <c r="B6" i="8"/>
  <c r="B5" i="8"/>
  <c r="B13" i="8"/>
  <c r="B8" i="8"/>
  <c r="B4" i="8"/>
  <c r="B12" i="8"/>
  <c r="B7" i="8"/>
  <c r="A1" i="8"/>
  <c r="B1" i="8" s="1"/>
  <c r="B5" i="9"/>
  <c r="B6" i="9"/>
  <c r="A1" i="9"/>
  <c r="B1" i="9" s="1"/>
  <c r="B4" i="9"/>
  <c r="B9" i="10"/>
  <c r="B13" i="10"/>
  <c r="B22" i="10"/>
  <c r="A1" i="10"/>
  <c r="B1" i="10" s="1"/>
  <c r="B10" i="10"/>
  <c r="B3" i="10"/>
  <c r="B7" i="10"/>
  <c r="B11" i="10"/>
  <c r="B15" i="10"/>
  <c r="B20" i="10"/>
  <c r="B24" i="10"/>
  <c r="B4" i="10"/>
  <c r="B8" i="10"/>
  <c r="B12" i="10"/>
  <c r="B16" i="10"/>
  <c r="B21" i="10"/>
  <c r="B25" i="10"/>
  <c r="B5" i="10"/>
  <c r="B18" i="10"/>
  <c r="B26" i="10"/>
  <c r="B6" i="10"/>
  <c r="B14" i="10"/>
  <c r="B19" i="10"/>
  <c r="B23" i="10"/>
  <c r="B8" i="1"/>
  <c r="B32" i="1"/>
  <c r="A1" i="1"/>
  <c r="B1" i="1" s="1"/>
  <c r="B9" i="1"/>
  <c r="B33" i="1"/>
  <c r="B37" i="1"/>
  <c r="B6" i="1"/>
  <c r="B10" i="1"/>
  <c r="B34" i="1"/>
  <c r="B38" i="1"/>
  <c r="B4" i="1"/>
  <c r="B36" i="1"/>
  <c r="B5" i="1"/>
  <c r="B3" i="1"/>
  <c r="B7" i="1"/>
  <c r="B11" i="1"/>
  <c r="B35" i="1"/>
  <c r="B39" i="1"/>
  <c r="B4" i="5"/>
  <c r="B8" i="5"/>
  <c r="B18" i="5"/>
  <c r="B22" i="5"/>
  <c r="B27" i="5"/>
  <c r="B31" i="5"/>
  <c r="B36" i="5"/>
  <c r="B39" i="5"/>
  <c r="B44" i="5"/>
  <c r="B48" i="5"/>
  <c r="B53" i="5"/>
  <c r="B1" i="5"/>
  <c r="B5" i="5"/>
  <c r="B9" i="5"/>
  <c r="B19" i="5"/>
  <c r="B23" i="5"/>
  <c r="B28" i="5"/>
  <c r="B32" i="5"/>
  <c r="B37" i="5"/>
  <c r="B40" i="5"/>
  <c r="B45" i="5"/>
  <c r="B49" i="5"/>
  <c r="B54" i="5"/>
  <c r="C1" i="5"/>
  <c r="B6" i="5"/>
  <c r="B13" i="5"/>
  <c r="B20" i="5"/>
  <c r="B24" i="5"/>
  <c r="B29" i="5"/>
  <c r="B34" i="5"/>
  <c r="B42" i="5"/>
  <c r="B46" i="5"/>
  <c r="B50" i="5"/>
  <c r="B55" i="5"/>
  <c r="B3" i="5"/>
  <c r="B7" i="5"/>
  <c r="B14" i="5"/>
  <c r="B21" i="5"/>
  <c r="B25" i="5"/>
  <c r="B30" i="5"/>
  <c r="B43" i="5"/>
  <c r="B47" i="5"/>
  <c r="B51" i="5"/>
  <c r="B2" i="6"/>
  <c r="B29" i="6"/>
  <c r="B7" i="6"/>
  <c r="B14" i="6"/>
  <c r="B36" i="6"/>
  <c r="A3" i="6"/>
  <c r="B8" i="6"/>
  <c r="B16" i="6"/>
  <c r="B22" i="6"/>
  <c r="B31" i="6"/>
  <c r="B38" i="6"/>
  <c r="B15" i="104"/>
  <c r="B3" i="6"/>
  <c r="B11" i="6"/>
  <c r="B17" i="6"/>
  <c r="B23" i="6"/>
  <c r="B33" i="6"/>
  <c r="B40" i="6"/>
  <c r="B25" i="104"/>
  <c r="B6" i="6"/>
  <c r="B12" i="6"/>
  <c r="B27" i="6"/>
  <c r="B35" i="6"/>
  <c r="B41" i="6"/>
  <c r="A2" i="6"/>
  <c r="B5" i="6"/>
  <c r="B10" i="6"/>
  <c r="B15" i="6"/>
  <c r="B20" i="6"/>
  <c r="B32" i="6"/>
  <c r="B37" i="6"/>
  <c r="B42" i="6"/>
  <c r="B36" i="104"/>
  <c r="B45" i="104"/>
  <c r="B7" i="104"/>
  <c r="B16" i="104"/>
  <c r="B26" i="104"/>
  <c r="B37" i="104"/>
  <c r="B48" i="104"/>
  <c r="B3" i="104"/>
  <c r="B10" i="104"/>
  <c r="B20" i="104"/>
  <c r="B31" i="104"/>
  <c r="B40" i="104"/>
  <c r="A3" i="104"/>
  <c r="B11" i="104"/>
  <c r="B21" i="104"/>
  <c r="B32" i="104"/>
  <c r="B42" i="104"/>
  <c r="B8" i="104"/>
  <c r="B12" i="104"/>
  <c r="B17" i="104"/>
  <c r="B23" i="104"/>
  <c r="B27" i="104"/>
  <c r="B33" i="104"/>
  <c r="B38" i="104"/>
  <c r="B43" i="104"/>
  <c r="B49" i="104"/>
  <c r="B2" i="104"/>
  <c r="B5" i="104"/>
  <c r="B9" i="104"/>
  <c r="B14" i="104"/>
  <c r="B19" i="104"/>
  <c r="B24" i="104"/>
  <c r="B29" i="104"/>
  <c r="B34" i="104"/>
  <c r="B39" i="104"/>
  <c r="B44" i="104"/>
  <c r="D64" i="105"/>
  <c r="D66" i="105"/>
  <c r="D62" i="105"/>
  <c r="E66" i="105"/>
  <c r="E62" i="105"/>
  <c r="D68" i="105"/>
  <c r="E64" i="105"/>
  <c r="E68" i="105"/>
  <c r="D16" i="105"/>
  <c r="D34" i="105"/>
  <c r="D48" i="105"/>
  <c r="E8" i="105"/>
  <c r="E16" i="105"/>
  <c r="E24" i="105"/>
  <c r="E42" i="105"/>
  <c r="E48" i="105"/>
  <c r="E56" i="105"/>
  <c r="D8" i="105"/>
  <c r="D18" i="105"/>
  <c r="D28" i="105"/>
  <c r="D42" i="105"/>
  <c r="E10" i="105"/>
  <c r="E18" i="105"/>
  <c r="E60" i="105"/>
  <c r="D10" i="105"/>
  <c r="D20" i="105"/>
  <c r="D50" i="105"/>
  <c r="E12" i="105"/>
  <c r="E20" i="105"/>
  <c r="E28" i="105"/>
  <c r="E34" i="105"/>
  <c r="E44" i="105"/>
  <c r="E50" i="105"/>
  <c r="D12" i="105"/>
  <c r="D24" i="105"/>
  <c r="D44" i="105"/>
  <c r="D56" i="105"/>
  <c r="D60" i="105"/>
  <c r="E14" i="105"/>
  <c r="E22" i="105"/>
  <c r="E30" i="105"/>
  <c r="E36" i="105"/>
  <c r="E46" i="105"/>
  <c r="E54" i="105"/>
  <c r="E58" i="105"/>
  <c r="D14" i="105"/>
  <c r="D22" i="105"/>
  <c r="D30" i="105"/>
  <c r="D36" i="105"/>
  <c r="D46" i="105"/>
  <c r="D54" i="105"/>
  <c r="D58" i="105"/>
  <c r="AP25" i="5" l="1"/>
  <c r="AO11" i="109" l="1"/>
  <c r="AM17" i="109"/>
  <c r="AN17" i="109"/>
  <c r="AO17" i="109"/>
  <c r="D32" i="109"/>
  <c r="E32" i="109"/>
  <c r="F32" i="109"/>
  <c r="G32" i="109"/>
  <c r="H32" i="109"/>
  <c r="I32" i="109"/>
  <c r="J32" i="109"/>
  <c r="K32" i="109"/>
  <c r="U32" i="109"/>
  <c r="W32" i="109"/>
  <c r="Y32" i="109"/>
  <c r="AD32" i="109"/>
  <c r="AE32" i="109"/>
  <c r="W38" i="109"/>
  <c r="X38" i="109"/>
  <c r="Y38" i="109"/>
  <c r="Z38" i="109"/>
  <c r="AA38" i="109"/>
  <c r="AB38" i="109"/>
  <c r="AD38" i="109"/>
  <c r="AE38" i="109"/>
  <c r="D51" i="109"/>
  <c r="E51" i="109"/>
  <c r="F51" i="109"/>
  <c r="G51" i="109"/>
  <c r="H51" i="109"/>
  <c r="I51" i="109"/>
  <c r="J51" i="109"/>
  <c r="K51" i="109"/>
  <c r="U51" i="109"/>
  <c r="W51" i="109"/>
  <c r="Y51" i="109"/>
  <c r="AD51" i="109"/>
  <c r="AE51" i="109"/>
  <c r="W57" i="109"/>
  <c r="X57" i="109"/>
  <c r="Y57" i="109"/>
  <c r="Z57" i="109"/>
  <c r="AA57" i="109"/>
  <c r="AB57" i="109"/>
  <c r="AD57" i="109"/>
  <c r="AE57" i="109"/>
  <c r="T66" i="109"/>
  <c r="U66" i="109"/>
  <c r="W66" i="109"/>
  <c r="AO66" i="109"/>
  <c r="O69" i="109"/>
  <c r="P69" i="109"/>
  <c r="Q69" i="109"/>
  <c r="R69" i="109"/>
  <c r="S69" i="109"/>
  <c r="T69" i="109"/>
  <c r="U69" i="109"/>
  <c r="V69" i="109"/>
  <c r="W69" i="109"/>
  <c r="X69" i="109"/>
  <c r="Y69" i="109"/>
  <c r="Z69" i="109"/>
  <c r="AA69" i="109"/>
  <c r="AB69" i="109"/>
  <c r="AC69" i="109"/>
  <c r="AD69" i="109"/>
  <c r="AE69" i="109"/>
  <c r="AF69" i="109"/>
  <c r="AG69" i="109"/>
  <c r="AH69" i="109"/>
  <c r="AI69" i="109"/>
  <c r="AN69" i="109"/>
  <c r="AO69" i="109"/>
  <c r="T72" i="109"/>
  <c r="U72" i="109"/>
  <c r="W72" i="109"/>
  <c r="AD72" i="109"/>
  <c r="AE72" i="109"/>
  <c r="AF72" i="109"/>
  <c r="AG72" i="109"/>
  <c r="AN72" i="109"/>
  <c r="AO72" i="109"/>
  <c r="T75" i="109"/>
  <c r="U75" i="109"/>
  <c r="V75" i="109"/>
  <c r="W75" i="109"/>
  <c r="AD75" i="109"/>
  <c r="AE75" i="109"/>
  <c r="AF75" i="109"/>
  <c r="AG75" i="109"/>
  <c r="AN75" i="109"/>
  <c r="AO75" i="109"/>
  <c r="T78" i="109"/>
  <c r="U78" i="109"/>
  <c r="V78" i="109"/>
  <c r="W78" i="109"/>
  <c r="AD78" i="109"/>
  <c r="AE78" i="109"/>
  <c r="AF78" i="109"/>
  <c r="AG78" i="109"/>
  <c r="T81" i="109"/>
  <c r="U81" i="109"/>
  <c r="V81" i="109"/>
  <c r="W81" i="109"/>
  <c r="AD81" i="109"/>
  <c r="AE81" i="109"/>
  <c r="AF81" i="109"/>
  <c r="AG81" i="109"/>
  <c r="AL5" i="108"/>
  <c r="AM5" i="108" s="1"/>
  <c r="AO5" i="108"/>
  <c r="AP5" i="108" s="1"/>
  <c r="AQ5" i="108" s="1"/>
  <c r="AI6" i="108"/>
  <c r="AL6" i="108"/>
  <c r="AM6" i="108" s="1"/>
  <c r="AO6" i="108"/>
  <c r="AP6" i="108" s="1"/>
  <c r="AQ6" i="108" s="1"/>
  <c r="L12" i="108"/>
  <c r="S12" i="108"/>
  <c r="Z12" i="108"/>
  <c r="AA12" i="108"/>
  <c r="AB12" i="108"/>
  <c r="AD12" i="108"/>
  <c r="AE12" i="108"/>
  <c r="AG12" i="108"/>
  <c r="AH12" i="108"/>
  <c r="AL12" i="108"/>
  <c r="D13" i="108"/>
  <c r="H13" i="108"/>
  <c r="I13" i="108"/>
  <c r="J13" i="108"/>
  <c r="AM14" i="108"/>
  <c r="S24" i="108"/>
  <c r="S26" i="108"/>
  <c r="S27" i="108"/>
  <c r="AM14" i="17" l="1"/>
  <c r="AI20" i="104" l="1"/>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I14" i="19" l="1"/>
  <c r="AJ14" i="19"/>
  <c r="AK14" i="19"/>
  <c r="AL14" i="19"/>
  <c r="AM14" i="19"/>
  <c r="AM9" i="16" l="1"/>
  <c r="AL9" i="16"/>
  <c r="AK9" i="16"/>
  <c r="AJ9" i="16"/>
  <c r="AL7" i="73"/>
  <c r="AK7" i="73"/>
  <c r="AJ7" i="73"/>
  <c r="AI7" i="73"/>
  <c r="AM7" i="8"/>
  <c r="AL7" i="8"/>
  <c r="AK7" i="8"/>
  <c r="AJ7" i="8"/>
  <c r="AI7" i="8"/>
  <c r="AM4" i="8"/>
  <c r="AL4" i="8"/>
  <c r="AK4" i="8"/>
  <c r="AJ4" i="8"/>
  <c r="AI4" i="8"/>
  <c r="AL26" i="10"/>
  <c r="AK26" i="10"/>
  <c r="AJ26" i="10"/>
  <c r="AI26" i="10"/>
  <c r="AL16" i="10"/>
  <c r="AK16" i="10"/>
  <c r="AI16" i="10"/>
  <c r="AK13" i="8" l="1"/>
  <c r="AM13" i="8"/>
  <c r="AL13" i="8"/>
  <c r="AI13" i="8"/>
  <c r="AJ13" i="8"/>
  <c r="AJ16" i="10"/>
  <c r="AL28" i="100" l="1"/>
  <c r="AL20" i="100"/>
  <c r="AK12" i="25" l="1"/>
  <c r="AK28" i="100" l="1"/>
  <c r="AJ28" i="100"/>
  <c r="AK20" i="100"/>
  <c r="AJ20" i="100"/>
  <c r="AL25" i="5" l="1"/>
  <c r="AI13" i="25" l="1"/>
  <c r="AG8" i="25"/>
  <c r="AF8" i="25"/>
  <c r="AE8" i="25"/>
  <c r="AG4" i="25"/>
  <c r="AF4" i="25"/>
  <c r="AE4" i="25"/>
  <c r="AH31" i="100"/>
  <c r="AG31" i="100"/>
  <c r="AF31" i="100"/>
  <c r="AE31" i="100"/>
  <c r="AD31" i="100"/>
  <c r="AC31" i="100"/>
  <c r="AB31" i="100"/>
  <c r="AA31" i="100"/>
  <c r="Z31" i="100"/>
  <c r="Y31" i="100"/>
  <c r="X31" i="100"/>
  <c r="AI28" i="100"/>
  <c r="AH28" i="100"/>
  <c r="AG28" i="100"/>
  <c r="AF28" i="100"/>
  <c r="AE28" i="100"/>
  <c r="AD28" i="100"/>
  <c r="AC28" i="100"/>
  <c r="AB28" i="100"/>
  <c r="AA28" i="100"/>
  <c r="Z28" i="100"/>
  <c r="Y28" i="100"/>
  <c r="X28" i="100"/>
  <c r="AH23" i="100"/>
  <c r="AG23" i="100"/>
  <c r="AF23" i="100"/>
  <c r="AE23" i="100"/>
  <c r="AD23" i="100"/>
  <c r="AC23" i="100"/>
  <c r="AB23" i="100"/>
  <c r="AA23" i="100"/>
  <c r="Z23" i="100"/>
  <c r="Y23" i="100"/>
  <c r="X23" i="100"/>
  <c r="AI20" i="100"/>
  <c r="AH20" i="100"/>
  <c r="AG20" i="100"/>
  <c r="AF20" i="100"/>
  <c r="AE20" i="100"/>
  <c r="AD20" i="100"/>
  <c r="AC20" i="100"/>
  <c r="AB20" i="100"/>
  <c r="AA20" i="100"/>
  <c r="Z20" i="100"/>
  <c r="Y20" i="100"/>
  <c r="X20" i="100"/>
  <c r="AH15" i="100"/>
  <c r="AG15" i="100"/>
  <c r="AF15" i="100"/>
  <c r="AE15" i="100"/>
  <c r="AD15" i="100"/>
  <c r="AC15" i="100"/>
  <c r="AB15" i="100"/>
  <c r="AA15" i="100"/>
  <c r="Z15" i="100"/>
  <c r="Y15" i="100"/>
  <c r="X15" i="100"/>
  <c r="W15" i="100"/>
  <c r="AH14" i="100"/>
  <c r="AG14" i="100"/>
  <c r="AF14" i="100"/>
  <c r="AE14" i="100"/>
  <c r="AD14" i="100"/>
  <c r="AC14" i="100"/>
  <c r="AB14" i="100"/>
  <c r="AA14" i="100"/>
  <c r="Z14" i="100"/>
  <c r="Y14" i="100"/>
  <c r="X14" i="100"/>
  <c r="W14" i="100"/>
  <c r="AI11" i="100"/>
  <c r="U11" i="100"/>
  <c r="R11" i="100"/>
  <c r="AI6" i="100"/>
  <c r="Y6" i="100"/>
  <c r="U6" i="100"/>
  <c r="R6" i="100"/>
  <c r="AH14" i="19"/>
  <c r="AG14" i="19"/>
  <c r="AF14" i="19"/>
  <c r="AE14" i="19"/>
  <c r="V14" i="19"/>
  <c r="U14" i="19"/>
  <c r="T14" i="19"/>
  <c r="S14" i="19"/>
  <c r="R14" i="19"/>
  <c r="Q14" i="19"/>
  <c r="P14" i="19"/>
  <c r="O14" i="19"/>
  <c r="N14" i="19"/>
  <c r="M14" i="19"/>
  <c r="L14" i="19"/>
  <c r="K14" i="19"/>
  <c r="J14" i="19"/>
  <c r="I14" i="19"/>
  <c r="H14" i="19"/>
  <c r="G14" i="19"/>
  <c r="F14" i="19"/>
  <c r="E14" i="19"/>
  <c r="D14" i="19"/>
  <c r="C14" i="19"/>
  <c r="Y39" i="1"/>
  <c r="X39" i="1"/>
  <c r="W39" i="1"/>
  <c r="V39" i="1"/>
  <c r="U39" i="1"/>
  <c r="T39" i="1"/>
  <c r="S39" i="1"/>
  <c r="R39" i="1"/>
  <c r="Q39" i="1"/>
  <c r="P39" i="1"/>
  <c r="O39" i="1"/>
  <c r="N39" i="1"/>
  <c r="M39" i="1"/>
  <c r="L39" i="1"/>
  <c r="K39" i="1"/>
  <c r="J39" i="1"/>
  <c r="I39" i="1"/>
  <c r="H39" i="1"/>
  <c r="G39" i="1"/>
  <c r="F39" i="1"/>
  <c r="E39" i="1"/>
  <c r="D39" i="1"/>
  <c r="C39" i="1"/>
  <c r="AJ33" i="1"/>
  <c r="AJ39" i="1" s="1"/>
  <c r="AI33" i="1"/>
  <c r="AH33" i="1"/>
  <c r="AH39" i="1" s="1"/>
  <c r="AG33" i="1"/>
  <c r="AG39" i="1" s="1"/>
  <c r="AF33" i="1"/>
  <c r="AF39" i="1" s="1"/>
  <c r="AE33" i="1"/>
  <c r="AE39" i="1" s="1"/>
  <c r="AD33" i="1"/>
  <c r="AD39" i="1" s="1"/>
  <c r="AC33" i="1"/>
  <c r="AC39" i="1" s="1"/>
  <c r="AB33" i="1"/>
  <c r="AB39" i="1" s="1"/>
  <c r="AA33" i="1"/>
  <c r="AA39" i="1" s="1"/>
  <c r="Y33" i="1"/>
  <c r="X33" i="1"/>
  <c r="W33" i="1"/>
  <c r="AH11" i="1"/>
  <c r="AG11" i="1"/>
  <c r="AF11" i="1"/>
  <c r="AE11" i="1"/>
  <c r="AD11" i="1"/>
  <c r="AC11" i="1"/>
  <c r="AB11" i="1"/>
  <c r="AA11" i="1"/>
  <c r="Y11" i="1"/>
  <c r="X11" i="1"/>
  <c r="W11" i="1"/>
  <c r="V11" i="1"/>
  <c r="U11" i="1"/>
  <c r="T11" i="1"/>
  <c r="S11" i="1"/>
  <c r="R11" i="1"/>
  <c r="Q11" i="1"/>
  <c r="P11" i="1"/>
  <c r="O11" i="1"/>
  <c r="N11" i="1"/>
  <c r="M11" i="1"/>
  <c r="L11" i="1"/>
  <c r="K11" i="1"/>
  <c r="J11" i="1"/>
  <c r="I11" i="1"/>
  <c r="H11" i="1"/>
  <c r="G11" i="1"/>
  <c r="F11" i="1"/>
  <c r="E11" i="1"/>
  <c r="D11" i="1"/>
  <c r="C11" i="1"/>
  <c r="AI31" i="6"/>
  <c r="AH31" i="6"/>
  <c r="AG31" i="6"/>
  <c r="AF31" i="6"/>
  <c r="AE31" i="6"/>
  <c r="AD31" i="6"/>
  <c r="AC31" i="6"/>
  <c r="AB31" i="6"/>
  <c r="AA31" i="6"/>
  <c r="Z31" i="6"/>
  <c r="Y31" i="6"/>
  <c r="X31" i="6"/>
  <c r="AI8" i="6"/>
  <c r="AH8" i="6"/>
  <c r="AG8" i="6"/>
  <c r="AF8" i="6"/>
  <c r="AE8" i="6"/>
  <c r="AD8" i="6"/>
  <c r="AC8" i="6"/>
  <c r="AB8" i="6"/>
  <c r="AA8" i="6"/>
  <c r="Z8" i="6"/>
  <c r="AE12" i="25" l="1"/>
  <c r="AE14" i="25" s="1"/>
  <c r="AG12" i="25"/>
  <c r="AG13" i="25" s="1"/>
  <c r="AI39" i="1"/>
  <c r="AF12" i="25"/>
  <c r="AF13" i="25" s="1"/>
  <c r="AK23" i="5"/>
  <c r="AI6" i="7"/>
  <c r="AI10" i="7"/>
  <c r="AI14" i="17"/>
  <c r="AI9" i="16"/>
  <c r="AJ25" i="5"/>
  <c r="AA14" i="17"/>
  <c r="AB14" i="17"/>
  <c r="AC14" i="17"/>
  <c r="AD14" i="17"/>
  <c r="AE14" i="17"/>
  <c r="AF14" i="17"/>
  <c r="AG14" i="17"/>
  <c r="D25" i="5"/>
  <c r="E25" i="5"/>
  <c r="F25" i="5"/>
  <c r="G25" i="5"/>
  <c r="H25" i="5"/>
  <c r="I25" i="5"/>
  <c r="J25" i="5"/>
  <c r="K25" i="5"/>
  <c r="L25" i="5"/>
  <c r="M25" i="5"/>
  <c r="N25" i="5"/>
  <c r="O25" i="5"/>
  <c r="P25" i="5"/>
  <c r="Q25" i="5"/>
  <c r="R25" i="5"/>
  <c r="U25" i="5"/>
  <c r="V25" i="5"/>
  <c r="W25" i="5"/>
  <c r="X25" i="5"/>
  <c r="Y25" i="5"/>
  <c r="Z25" i="5"/>
  <c r="T24" i="5"/>
  <c r="T25" i="5" s="1"/>
  <c r="S24" i="5"/>
  <c r="S25" i="5" s="1"/>
  <c r="AI23" i="5"/>
  <c r="AI25" i="5" s="1"/>
  <c r="AH23" i="5"/>
  <c r="AH25" i="5" s="1"/>
  <c r="AG23" i="5"/>
  <c r="AG25" i="5" s="1"/>
  <c r="AF23" i="5"/>
  <c r="AF25" i="5" s="1"/>
  <c r="AE23" i="5"/>
  <c r="AE25" i="5" s="1"/>
  <c r="AD23" i="5"/>
  <c r="AD25" i="5" s="1"/>
  <c r="AC23" i="5"/>
  <c r="AC25" i="5" s="1"/>
  <c r="AB23" i="5"/>
  <c r="AB25" i="5" s="1"/>
  <c r="AA25" i="5"/>
  <c r="AD9" i="16"/>
  <c r="AQ28" i="91"/>
  <c r="AQ23" i="91"/>
  <c r="AQ13" i="91"/>
  <c r="AQ4" i="91"/>
  <c r="AH14" i="17"/>
  <c r="AF9" i="16"/>
  <c r="AE9" i="16"/>
  <c r="AH26" i="10"/>
  <c r="AG26" i="10"/>
  <c r="AF26" i="10"/>
  <c r="AE26" i="10"/>
  <c r="AD26" i="10"/>
  <c r="AC26" i="10"/>
  <c r="AB26" i="10"/>
  <c r="AA26" i="10"/>
  <c r="AH16" i="10"/>
  <c r="AG16" i="10"/>
  <c r="AF16" i="10"/>
  <c r="AE16" i="10"/>
  <c r="AD16" i="10"/>
  <c r="AC16" i="10"/>
  <c r="AB16" i="10"/>
  <c r="AA16" i="10"/>
  <c r="AH10" i="7"/>
  <c r="AH6" i="7"/>
  <c r="AH16" i="7"/>
  <c r="AG7" i="73"/>
  <c r="AG7" i="8"/>
  <c r="AG4" i="8"/>
  <c r="AG6" i="9"/>
  <c r="AP28" i="91"/>
  <c r="AP23" i="91"/>
  <c r="AP13" i="91"/>
  <c r="AP4" i="91"/>
  <c r="AG16" i="7"/>
  <c r="AG10" i="7"/>
  <c r="AG6" i="7"/>
  <c r="AO28" i="91"/>
  <c r="AO23" i="91"/>
  <c r="AO13" i="91"/>
  <c r="AO4" i="91"/>
  <c r="AF16" i="7"/>
  <c r="AF10" i="7"/>
  <c r="AF6" i="7"/>
  <c r="AF7" i="73"/>
  <c r="AF6" i="8"/>
  <c r="AF5" i="8"/>
  <c r="AF5" i="9"/>
  <c r="AF6" i="9" s="1"/>
  <c r="AF7" i="8"/>
  <c r="AC6" i="9"/>
  <c r="AC13" i="8"/>
  <c r="AB13" i="8"/>
  <c r="AE7" i="8"/>
  <c r="AE4" i="8"/>
  <c r="AE7" i="73"/>
  <c r="AB8" i="25"/>
  <c r="AC8" i="25"/>
  <c r="AD8" i="25"/>
  <c r="AB4" i="25"/>
  <c r="AC4" i="25"/>
  <c r="AD4" i="25"/>
  <c r="AB16" i="7"/>
  <c r="AC16" i="7"/>
  <c r="AD16" i="7"/>
  <c r="AE16" i="7"/>
  <c r="AB10" i="7"/>
  <c r="AC10" i="7"/>
  <c r="AD10" i="7"/>
  <c r="AE10" i="7"/>
  <c r="AB6" i="7"/>
  <c r="AC6" i="7"/>
  <c r="AD6" i="7"/>
  <c r="AE6" i="7"/>
  <c r="AK47" i="91"/>
  <c r="AL47" i="91"/>
  <c r="AM47" i="91"/>
  <c r="AN47" i="91"/>
  <c r="AN28" i="91"/>
  <c r="AK28" i="91"/>
  <c r="AL28" i="91"/>
  <c r="AM28" i="91"/>
  <c r="AK23" i="91"/>
  <c r="AL23" i="91"/>
  <c r="AM23" i="91"/>
  <c r="AN23" i="91"/>
  <c r="AN13" i="91"/>
  <c r="AM13" i="91"/>
  <c r="AK13" i="91"/>
  <c r="AL13" i="91"/>
  <c r="AK4" i="91"/>
  <c r="AL4" i="91"/>
  <c r="AM4" i="91"/>
  <c r="AN4" i="91"/>
  <c r="J6" i="7"/>
  <c r="K6" i="7"/>
  <c r="AJ28" i="91"/>
  <c r="AJ23" i="91"/>
  <c r="AJ13" i="91"/>
  <c r="AJ4" i="91"/>
  <c r="AA16" i="7"/>
  <c r="AA10" i="7"/>
  <c r="AA6" i="7"/>
  <c r="AA8" i="25"/>
  <c r="AA4" i="25"/>
  <c r="AA6" i="9"/>
  <c r="AI28" i="91"/>
  <c r="AI23" i="91"/>
  <c r="AI13" i="91"/>
  <c r="AI4" i="91"/>
  <c r="Z16" i="7"/>
  <c r="Z10" i="7"/>
  <c r="Z6" i="7"/>
  <c r="Z8" i="25"/>
  <c r="Z4" i="25"/>
  <c r="AH4" i="91"/>
  <c r="AH13" i="91"/>
  <c r="AH23" i="91"/>
  <c r="AH28" i="91"/>
  <c r="Y6" i="7"/>
  <c r="Y10" i="7"/>
  <c r="Y16" i="7"/>
  <c r="Y4" i="25"/>
  <c r="Y8" i="25"/>
  <c r="AG4" i="91"/>
  <c r="AG13" i="91"/>
  <c r="AG23" i="91"/>
  <c r="AG28" i="91"/>
  <c r="X6" i="7"/>
  <c r="X10" i="7"/>
  <c r="X16" i="7"/>
  <c r="X4" i="25"/>
  <c r="X8" i="25"/>
  <c r="AF4" i="91"/>
  <c r="AF13" i="91"/>
  <c r="AF23" i="91"/>
  <c r="AF28" i="91"/>
  <c r="W6" i="7"/>
  <c r="W10" i="7"/>
  <c r="W16" i="7"/>
  <c r="W4" i="25"/>
  <c r="W8" i="25"/>
  <c r="AE4" i="91"/>
  <c r="AE13" i="91"/>
  <c r="AE23" i="91"/>
  <c r="AE28" i="91"/>
  <c r="AD4" i="91"/>
  <c r="AD13" i="91"/>
  <c r="AD23" i="91"/>
  <c r="AD28" i="91"/>
  <c r="V6" i="7"/>
  <c r="V10" i="7"/>
  <c r="V16" i="7"/>
  <c r="V4" i="25"/>
  <c r="V8" i="25"/>
  <c r="AC23" i="91"/>
  <c r="AC28" i="91"/>
  <c r="AB23" i="91"/>
  <c r="AB28" i="91"/>
  <c r="AA23" i="91"/>
  <c r="AA28" i="91"/>
  <c r="Z23" i="91"/>
  <c r="Z28" i="91"/>
  <c r="Y23" i="91"/>
  <c r="Y28" i="91"/>
  <c r="X23" i="91"/>
  <c r="X28" i="91"/>
  <c r="W23" i="91"/>
  <c r="W28" i="91"/>
  <c r="V23" i="91"/>
  <c r="V28" i="91"/>
  <c r="V33" i="91"/>
  <c r="V38" i="91"/>
  <c r="U23" i="91"/>
  <c r="U28" i="91"/>
  <c r="U33" i="91"/>
  <c r="U38" i="91"/>
  <c r="T23" i="91"/>
  <c r="T28" i="91"/>
  <c r="T33" i="91"/>
  <c r="T38" i="91"/>
  <c r="S23" i="91"/>
  <c r="S28" i="91"/>
  <c r="S33" i="91"/>
  <c r="S38" i="91"/>
  <c r="R23" i="91"/>
  <c r="R28" i="91"/>
  <c r="R33" i="91"/>
  <c r="R38" i="91"/>
  <c r="Q23" i="91"/>
  <c r="Q28" i="91"/>
  <c r="Q33" i="91"/>
  <c r="Q38" i="91"/>
  <c r="P23" i="91"/>
  <c r="P28" i="91"/>
  <c r="P33" i="91"/>
  <c r="P38" i="91"/>
  <c r="O23" i="91"/>
  <c r="O28" i="91"/>
  <c r="O33" i="91"/>
  <c r="O38" i="91"/>
  <c r="N23" i="91"/>
  <c r="N28" i="91"/>
  <c r="N33" i="91"/>
  <c r="N38" i="91"/>
  <c r="M23" i="91"/>
  <c r="M28" i="91"/>
  <c r="M33" i="91"/>
  <c r="M38" i="91"/>
  <c r="L23" i="91"/>
  <c r="L28" i="91"/>
  <c r="L33" i="91"/>
  <c r="L38" i="91"/>
  <c r="K23" i="91"/>
  <c r="K28" i="91"/>
  <c r="K33" i="91"/>
  <c r="K38" i="91"/>
  <c r="J23" i="91"/>
  <c r="J28" i="91"/>
  <c r="J33" i="91"/>
  <c r="J38" i="91"/>
  <c r="I23" i="91"/>
  <c r="I28" i="91"/>
  <c r="I33" i="91"/>
  <c r="I38" i="91"/>
  <c r="AC4" i="91"/>
  <c r="AC13" i="91"/>
  <c r="AB7" i="91"/>
  <c r="AB4" i="91" s="1"/>
  <c r="AB13" i="91"/>
  <c r="AA13" i="91"/>
  <c r="Z4" i="91"/>
  <c r="Z13" i="91"/>
  <c r="Y4" i="91"/>
  <c r="Y13" i="91"/>
  <c r="X4" i="91"/>
  <c r="X13" i="91"/>
  <c r="W4" i="91"/>
  <c r="W13" i="91"/>
  <c r="V4" i="91"/>
  <c r="V13" i="91"/>
  <c r="U4" i="91"/>
  <c r="U13" i="91"/>
  <c r="T4" i="91"/>
  <c r="T13" i="91"/>
  <c r="S4" i="91"/>
  <c r="S13" i="91"/>
  <c r="R7" i="91"/>
  <c r="R4" i="91" s="1"/>
  <c r="R13" i="91"/>
  <c r="Q13" i="91"/>
  <c r="P4" i="91"/>
  <c r="P13" i="91"/>
  <c r="O4" i="91"/>
  <c r="O13" i="91"/>
  <c r="N4" i="91"/>
  <c r="N13" i="91"/>
  <c r="M4" i="91"/>
  <c r="M13" i="91"/>
  <c r="L4" i="91"/>
  <c r="L13" i="91"/>
  <c r="K4" i="91"/>
  <c r="K13" i="91"/>
  <c r="J4" i="91"/>
  <c r="J13" i="91"/>
  <c r="I4" i="91"/>
  <c r="I13" i="91"/>
  <c r="U6" i="7"/>
  <c r="U10" i="7"/>
  <c r="U16" i="7"/>
  <c r="U4" i="25"/>
  <c r="U8" i="25"/>
  <c r="C6" i="7"/>
  <c r="C10" i="7"/>
  <c r="D6" i="7"/>
  <c r="D10" i="7"/>
  <c r="E21" i="7"/>
  <c r="F6" i="7"/>
  <c r="F10" i="7"/>
  <c r="G6" i="7"/>
  <c r="G10" i="7"/>
  <c r="H6" i="7"/>
  <c r="H10" i="7"/>
  <c r="I6" i="7"/>
  <c r="I10" i="7"/>
  <c r="J10" i="7"/>
  <c r="J16" i="7"/>
  <c r="T8" i="25"/>
  <c r="P8" i="25"/>
  <c r="T4" i="25"/>
  <c r="P4" i="25"/>
  <c r="K10" i="7"/>
  <c r="L6" i="7"/>
  <c r="L10" i="7"/>
  <c r="M6" i="7"/>
  <c r="M10" i="7"/>
  <c r="N6" i="7"/>
  <c r="N10" i="7"/>
  <c r="O6" i="7"/>
  <c r="O4" i="7" s="1"/>
  <c r="P6" i="7"/>
  <c r="P10" i="7"/>
  <c r="Q6" i="7"/>
  <c r="Q10" i="7"/>
  <c r="R6" i="7"/>
  <c r="R4" i="7" s="1"/>
  <c r="S6" i="7"/>
  <c r="S4" i="7" s="1"/>
  <c r="T6" i="7"/>
  <c r="T10" i="7"/>
  <c r="T16" i="7"/>
  <c r="O16" i="7"/>
  <c r="M4" i="25"/>
  <c r="M8" i="25"/>
  <c r="L4" i="25"/>
  <c r="K4" i="25"/>
  <c r="L8" i="25"/>
  <c r="K8" i="25"/>
  <c r="N16" i="7"/>
  <c r="K16" i="7"/>
  <c r="L16" i="7"/>
  <c r="Q8" i="25"/>
  <c r="N8" i="25"/>
  <c r="Q4" i="25"/>
  <c r="N4" i="25"/>
  <c r="M15" i="17"/>
  <c r="O8" i="25"/>
  <c r="O4" i="25"/>
  <c r="L15" i="17"/>
  <c r="O20" i="96"/>
  <c r="O22" i="96" s="1"/>
  <c r="O24" i="96" s="1"/>
  <c r="O26" i="96" s="1"/>
  <c r="N20" i="96"/>
  <c r="N22" i="96" s="1"/>
  <c r="N24" i="96" s="1"/>
  <c r="N26" i="96" s="1"/>
  <c r="H4" i="25"/>
  <c r="H8" i="25"/>
  <c r="M20" i="96"/>
  <c r="M22" i="96" s="1"/>
  <c r="M24" i="96" s="1"/>
  <c r="M26" i="96" s="1"/>
  <c r="J4" i="25"/>
  <c r="J8" i="25"/>
  <c r="L20" i="96"/>
  <c r="L22" i="96" s="1"/>
  <c r="L24" i="96" s="1"/>
  <c r="L26" i="96" s="1"/>
  <c r="G4" i="25"/>
  <c r="G8" i="25"/>
  <c r="J20" i="96"/>
  <c r="J22" i="96" s="1"/>
  <c r="J24" i="96" s="1"/>
  <c r="J26" i="96" s="1"/>
  <c r="D20" i="96"/>
  <c r="D22" i="96" s="1"/>
  <c r="D24" i="96" s="1"/>
  <c r="D26" i="96" s="1"/>
  <c r="E20" i="96"/>
  <c r="E22" i="96" s="1"/>
  <c r="E24" i="96" s="1"/>
  <c r="E26" i="96" s="1"/>
  <c r="F20" i="96"/>
  <c r="F22" i="96" s="1"/>
  <c r="F24" i="96" s="1"/>
  <c r="F26" i="96" s="1"/>
  <c r="G20" i="96"/>
  <c r="G22" i="96" s="1"/>
  <c r="G24" i="96" s="1"/>
  <c r="G26" i="96" s="1"/>
  <c r="H20" i="96"/>
  <c r="H22" i="96" s="1"/>
  <c r="H24" i="96" s="1"/>
  <c r="H26" i="96" s="1"/>
  <c r="I20" i="96"/>
  <c r="I22" i="96" s="1"/>
  <c r="I24" i="96" s="1"/>
  <c r="I26" i="96" s="1"/>
  <c r="K20" i="96"/>
  <c r="K22" i="96" s="1"/>
  <c r="K24" i="96" s="1"/>
  <c r="K26" i="96" s="1"/>
  <c r="I5" i="25"/>
  <c r="I4" i="25" s="1"/>
  <c r="I8" i="25"/>
  <c r="E8" i="25"/>
  <c r="E4" i="25"/>
  <c r="E10" i="7"/>
  <c r="E6" i="7"/>
  <c r="D4" i="25"/>
  <c r="D8" i="25"/>
  <c r="F8" i="25"/>
  <c r="F4" i="25"/>
  <c r="N15" i="17"/>
  <c r="K15" i="17"/>
  <c r="AC21" i="7" l="1"/>
  <c r="AE21" i="7"/>
  <c r="AD21" i="7"/>
  <c r="P12" i="25"/>
  <c r="K12" i="25"/>
  <c r="L12" i="25"/>
  <c r="AB21" i="7"/>
  <c r="N12" i="25"/>
  <c r="T12" i="25"/>
  <c r="AB4" i="7"/>
  <c r="Q12" i="25"/>
  <c r="AA21" i="7"/>
  <c r="AD4" i="7"/>
  <c r="Y12" i="25"/>
  <c r="I12" i="25"/>
  <c r="J12" i="25"/>
  <c r="P4" i="7"/>
  <c r="P21" i="7" s="1"/>
  <c r="W21" i="7"/>
  <c r="AA4" i="7"/>
  <c r="AC12" i="25"/>
  <c r="AC14" i="25" s="1"/>
  <c r="AG21" i="7"/>
  <c r="J4" i="7"/>
  <c r="J21" i="7" s="1"/>
  <c r="R21" i="7"/>
  <c r="F12" i="25"/>
  <c r="D12" i="25"/>
  <c r="M12" i="25"/>
  <c r="T21" i="7"/>
  <c r="Q4" i="7"/>
  <c r="Q21" i="7" s="1"/>
  <c r="U12" i="25"/>
  <c r="AQ42" i="91"/>
  <c r="AQ47" i="91" s="1"/>
  <c r="V12" i="25"/>
  <c r="W12" i="25"/>
  <c r="W4" i="7"/>
  <c r="X12" i="25"/>
  <c r="X21" i="7"/>
  <c r="Y21" i="7"/>
  <c r="Z12" i="25"/>
  <c r="Z21" i="7"/>
  <c r="AI42" i="91"/>
  <c r="AI47" i="91" s="1"/>
  <c r="AA12" i="25"/>
  <c r="AJ42" i="91"/>
  <c r="AJ47" i="91" s="1"/>
  <c r="N4" i="7"/>
  <c r="I4" i="7"/>
  <c r="I21" i="7" s="1"/>
  <c r="S21" i="7"/>
  <c r="AE4" i="7"/>
  <c r="AC4" i="7"/>
  <c r="AD12" i="25"/>
  <c r="O12" i="25"/>
  <c r="F4" i="7"/>
  <c r="F21" i="7" s="1"/>
  <c r="U21" i="7"/>
  <c r="V21" i="7"/>
  <c r="AG4" i="7"/>
  <c r="U4" i="7"/>
  <c r="G4" i="7"/>
  <c r="G21" i="7" s="1"/>
  <c r="AP42" i="91"/>
  <c r="AP47" i="91" s="1"/>
  <c r="O21" i="7"/>
  <c r="X4" i="7"/>
  <c r="H4" i="7"/>
  <c r="H21" i="7" s="1"/>
  <c r="D4" i="7"/>
  <c r="D21" i="7" s="1"/>
  <c r="C4" i="7"/>
  <c r="C21" i="7" s="1"/>
  <c r="V4" i="7"/>
  <c r="AD42" i="91"/>
  <c r="AD47" i="91" s="1"/>
  <c r="AF21" i="7"/>
  <c r="AG13" i="8"/>
  <c r="AE42" i="91"/>
  <c r="AE47" i="91" s="1"/>
  <c r="AF42" i="91"/>
  <c r="AF47" i="91" s="1"/>
  <c r="AG42" i="91"/>
  <c r="AG47" i="91" s="1"/>
  <c r="K4" i="7"/>
  <c r="K21" i="7" s="1"/>
  <c r="E12" i="25"/>
  <c r="G12" i="25"/>
  <c r="H12" i="25"/>
  <c r="T4" i="7"/>
  <c r="M4" i="7"/>
  <c r="M21" i="7" s="1"/>
  <c r="L4" i="7"/>
  <c r="L21" i="7" s="1"/>
  <c r="G47" i="91"/>
  <c r="I42" i="91"/>
  <c r="I47" i="91" s="1"/>
  <c r="K42" i="91"/>
  <c r="K47" i="91" s="1"/>
  <c r="M42" i="91"/>
  <c r="M47" i="91" s="1"/>
  <c r="O42" i="91"/>
  <c r="O47" i="91" s="1"/>
  <c r="Q42" i="91"/>
  <c r="Q47" i="91" s="1"/>
  <c r="S42" i="91"/>
  <c r="S47" i="91" s="1"/>
  <c r="U42" i="91"/>
  <c r="U47" i="91" s="1"/>
  <c r="W42" i="91"/>
  <c r="W47" i="91" s="1"/>
  <c r="Y42" i="91"/>
  <c r="Y47" i="91" s="1"/>
  <c r="AA42" i="91"/>
  <c r="AA47" i="91" s="1"/>
  <c r="AC42" i="91"/>
  <c r="AC47" i="91" s="1"/>
  <c r="Y4" i="7"/>
  <c r="Z4" i="7"/>
  <c r="AB12" i="25"/>
  <c r="AF4" i="7"/>
  <c r="AO42" i="91"/>
  <c r="AO47" i="91" s="1"/>
  <c r="AH21" i="7"/>
  <c r="AI21" i="7"/>
  <c r="AE13" i="8"/>
  <c r="AF4" i="8"/>
  <c r="AF13" i="8" s="1"/>
  <c r="N21" i="7"/>
  <c r="H47" i="91"/>
  <c r="J42" i="91"/>
  <c r="J47" i="91" s="1"/>
  <c r="L42" i="91"/>
  <c r="L47" i="91" s="1"/>
  <c r="N42" i="91"/>
  <c r="N47" i="91" s="1"/>
  <c r="P42" i="91"/>
  <c r="P47" i="91" s="1"/>
  <c r="R42" i="91"/>
  <c r="R47" i="91" s="1"/>
  <c r="T42" i="91"/>
  <c r="T47" i="91" s="1"/>
  <c r="V42" i="91"/>
  <c r="V47" i="91" s="1"/>
  <c r="X42" i="91"/>
  <c r="X47" i="91" s="1"/>
  <c r="Z42" i="91"/>
  <c r="Z47" i="91" s="1"/>
  <c r="AB42" i="91"/>
  <c r="AB47" i="91" s="1"/>
  <c r="AH42" i="91"/>
  <c r="AH47" i="91" s="1"/>
</calcChain>
</file>

<file path=xl/sharedStrings.xml><?xml version="1.0" encoding="utf-8"?>
<sst xmlns="http://schemas.openxmlformats.org/spreadsheetml/2006/main" count="3362" uniqueCount="1953">
  <si>
    <t>-</t>
  </si>
  <si>
    <t>- certyfikaty depozytowe będące przedmiotem zastawu (transakcje sell buy back)</t>
  </si>
  <si>
    <t>- obligacje korporacyjne będące przedmiotem zastawu (transakcje sell buy back)</t>
  </si>
  <si>
    <t>Garbary Sp. z o.o.</t>
  </si>
  <si>
    <t>31.12.2006</t>
  </si>
  <si>
    <t>31.03.2007</t>
  </si>
  <si>
    <t>31.03.2006</t>
  </si>
  <si>
    <t>30.09.2006</t>
  </si>
  <si>
    <t>30.06.2006</t>
  </si>
  <si>
    <t>Share of profit of associates</t>
  </si>
  <si>
    <t>No</t>
  </si>
  <si>
    <t>A</t>
  </si>
  <si>
    <t>A1</t>
  </si>
  <si>
    <t>A2</t>
  </si>
  <si>
    <t>A3</t>
  </si>
  <si>
    <t>A4</t>
  </si>
  <si>
    <t>A5</t>
  </si>
  <si>
    <t>B</t>
  </si>
  <si>
    <t>B1</t>
  </si>
  <si>
    <t>B2</t>
  </si>
  <si>
    <t>B3</t>
  </si>
  <si>
    <t>B4</t>
  </si>
  <si>
    <t>C</t>
  </si>
  <si>
    <t>C1</t>
  </si>
  <si>
    <t>C2</t>
  </si>
  <si>
    <t>C3</t>
  </si>
  <si>
    <t>D</t>
  </si>
  <si>
    <t>D1</t>
  </si>
  <si>
    <t>D2</t>
  </si>
  <si>
    <t>E</t>
  </si>
  <si>
    <t>E1</t>
  </si>
  <si>
    <t>E2</t>
  </si>
  <si>
    <t>E3</t>
  </si>
  <si>
    <t>F</t>
  </si>
  <si>
    <t>F1</t>
  </si>
  <si>
    <t>F2</t>
  </si>
  <si>
    <t>G</t>
  </si>
  <si>
    <t>30.06.2007</t>
  </si>
  <si>
    <t>30.09.2007</t>
  </si>
  <si>
    <t>31.12.2007</t>
  </si>
  <si>
    <t>PLN '000</t>
  </si>
  <si>
    <t>31.03.2008</t>
  </si>
  <si>
    <t>31.12.2004</t>
  </si>
  <si>
    <t>31.03.2005</t>
  </si>
  <si>
    <t>30.06.2005</t>
  </si>
  <si>
    <t>30.09.2005</t>
  </si>
  <si>
    <t>31.12.2005</t>
  </si>
  <si>
    <t>30.06.2008</t>
  </si>
  <si>
    <t>30.09.2008</t>
  </si>
  <si>
    <t>30.06.2009</t>
  </si>
  <si>
    <t>31.12.2008</t>
  </si>
  <si>
    <t>31.03.2009</t>
  </si>
  <si>
    <t>PLN</t>
  </si>
  <si>
    <t>EUR</t>
  </si>
  <si>
    <t>USD</t>
  </si>
  <si>
    <t>CHF</t>
  </si>
  <si>
    <t>30.09.2009</t>
  </si>
  <si>
    <t>31.12.2009</t>
  </si>
  <si>
    <t>31.03.2010</t>
  </si>
  <si>
    <t>30.06.2010</t>
  </si>
  <si>
    <t>30.09.2010</t>
  </si>
  <si>
    <t>1994</t>
  </si>
  <si>
    <t>1995</t>
  </si>
  <si>
    <t>1997</t>
  </si>
  <si>
    <t>1998</t>
  </si>
  <si>
    <t>2000</t>
  </si>
  <si>
    <t>2004</t>
  </si>
  <si>
    <t>2005</t>
  </si>
  <si>
    <t>2006</t>
  </si>
  <si>
    <t>2007</t>
  </si>
  <si>
    <t>2008</t>
  </si>
  <si>
    <t>2010</t>
  </si>
  <si>
    <t>31.12.2010</t>
  </si>
  <si>
    <t>31.03.2011</t>
  </si>
  <si>
    <t>30.06.2011</t>
  </si>
  <si>
    <t>30.09.2011</t>
  </si>
  <si>
    <t>2011</t>
  </si>
  <si>
    <t>31.12.2011</t>
  </si>
  <si>
    <t>31.03.2012</t>
  </si>
  <si>
    <t>Wyniki Q1-4 2011 skorygowane w celul odzwierciedlenia zmian w prezentacji punktów swap i leasingu operacyjnego</t>
  </si>
  <si>
    <t>30.06.2012</t>
  </si>
  <si>
    <t>30.09.2012</t>
  </si>
  <si>
    <t>31.12.2012</t>
  </si>
  <si>
    <t>31.03.2013</t>
  </si>
  <si>
    <t>CZK</t>
  </si>
  <si>
    <t>2012</t>
  </si>
  <si>
    <t>2013</t>
  </si>
  <si>
    <t>30.06.2013</t>
  </si>
  <si>
    <t>30.09.2013</t>
  </si>
  <si>
    <t>Inne</t>
  </si>
  <si>
    <t>31.12.2013</t>
  </si>
  <si>
    <t>BDH Development Sp. z o.o.</t>
  </si>
  <si>
    <t>mBank Hipoteczny S.A.</t>
  </si>
  <si>
    <t xml:space="preserve">mFaktoring S.A. </t>
  </si>
  <si>
    <t xml:space="preserve">mLeasing Sp. z o.o. </t>
  </si>
  <si>
    <t>CAR</t>
  </si>
  <si>
    <t>Bilans</t>
  </si>
  <si>
    <t>Wyniki za lata 2012-2013 zostały przekształcone w związku z dostosowaniem księgowania przychodów z działalności bancassurance zgodnie z wytycznymi KNF</t>
  </si>
  <si>
    <t>31.03.2014</t>
  </si>
  <si>
    <t>mFinance France S.A.</t>
  </si>
  <si>
    <t>Począwszy od I kw. 2014 roku raportowany będzie Łączny współczynnik kapitałowy wyliczony zgodnie z Rozporządzeniem Parlamentu Europejskiego i Rady (UE) nr 575/2013 z dnia 26 czerwca 2013 roku w sprawie wymogów ostrożnościowych dla instytucji kredytowych i firm inwestycyjnych, zmieniającym rozporządzenie (UE) nr 648/2012 (zasady oparte na „Bazylei III”). Współczynnik wypłacalności na koniec grudnia 2013 roku został wyliczony zgodnie z wymogami Art. 128 ustawy Prawo bankowe z dnia 29 sierpnia 1997 roku z późniejszymi zmianami (zasady oparte na „Bazylei II”).</t>
  </si>
  <si>
    <t>30.06.2014</t>
  </si>
  <si>
    <t>1.</t>
  </si>
  <si>
    <t>2.</t>
  </si>
  <si>
    <t>3.</t>
  </si>
  <si>
    <t>4.</t>
  </si>
  <si>
    <t>5.</t>
  </si>
  <si>
    <t>6.</t>
  </si>
  <si>
    <t>7.</t>
  </si>
  <si>
    <t>8.</t>
  </si>
  <si>
    <t>9.</t>
  </si>
  <si>
    <t>10.</t>
  </si>
  <si>
    <t>30.09.2014</t>
  </si>
  <si>
    <t>Key Financials (PLN thou.):</t>
  </si>
  <si>
    <t>Net interest income</t>
  </si>
  <si>
    <t>Net Fee &amp; Commission income</t>
  </si>
  <si>
    <t>Total income</t>
  </si>
  <si>
    <t>Total costs</t>
  </si>
  <si>
    <t>Loan Loss Provisions</t>
  </si>
  <si>
    <t>Profit before income tax</t>
  </si>
  <si>
    <t>Balance Sheet (PLN thou.):</t>
  </si>
  <si>
    <t>Total assets</t>
  </si>
  <si>
    <t>Total liabilities</t>
  </si>
  <si>
    <t>Total equity</t>
  </si>
  <si>
    <t>Key Indicators:</t>
  </si>
  <si>
    <t>ROE net (YtD)</t>
  </si>
  <si>
    <t>NIM (YtD)</t>
  </si>
  <si>
    <t>Coverage ratio</t>
  </si>
  <si>
    <t>CAR / Total Capital Ratio*</t>
  </si>
  <si>
    <t>Employment (FTE, at the end of period)</t>
  </si>
  <si>
    <t>Investor &amp; Shareholder Information:</t>
  </si>
  <si>
    <t>Share capital (PLN thou.)</t>
  </si>
  <si>
    <t>Number of shares</t>
  </si>
  <si>
    <t>Book value per share</t>
  </si>
  <si>
    <t>Business Data:</t>
  </si>
  <si>
    <t>Retail Banking</t>
  </si>
  <si>
    <t>No. of customers (thou.)</t>
  </si>
  <si>
    <t>Total loans (PLN M)</t>
  </si>
  <si>
    <t>Total deposits (PLN M)</t>
  </si>
  <si>
    <t>Corporate Banking</t>
  </si>
  <si>
    <t>No. of customers</t>
  </si>
  <si>
    <t>* Since the end of March 2014 the capital ratios are calculated in accordance with the rules based on Basel III</t>
  </si>
  <si>
    <t># Since Q4/13 the modified methodology of NPL recognition in retail area has been applied</t>
  </si>
  <si>
    <t>Note: Q1-Q3 2013 results were restated due to the adjustments in booking of bancassurance related income in line with KNF guidance.</t>
  </si>
  <si>
    <t>Q1 2006</t>
  </si>
  <si>
    <t>Q2 2006</t>
  </si>
  <si>
    <t>Q3 2006</t>
  </si>
  <si>
    <t>Q4 2006</t>
  </si>
  <si>
    <t>Q1 2007</t>
  </si>
  <si>
    <t>Q2 2007</t>
  </si>
  <si>
    <t>Q3 2007</t>
  </si>
  <si>
    <t>Q4 2007</t>
  </si>
  <si>
    <t>Q1 2008</t>
  </si>
  <si>
    <t>Q2 2008</t>
  </si>
  <si>
    <t>Q3 2008</t>
  </si>
  <si>
    <t>Q4 2008</t>
  </si>
  <si>
    <t>Q2 2009</t>
  </si>
  <si>
    <t>Q3 2009</t>
  </si>
  <si>
    <t>Q4 2009</t>
  </si>
  <si>
    <t>Q1 2010</t>
  </si>
  <si>
    <t>Q2 2010</t>
  </si>
  <si>
    <t>Q3 2010</t>
  </si>
  <si>
    <t>Q4 2010</t>
  </si>
  <si>
    <t>Q1 2011</t>
  </si>
  <si>
    <t>Q2 2011</t>
  </si>
  <si>
    <t>Q3 2011</t>
  </si>
  <si>
    <t>Q4 2011</t>
  </si>
  <si>
    <t>Q1 2012</t>
  </si>
  <si>
    <t>Q2 2012</t>
  </si>
  <si>
    <t>Q3 2012</t>
  </si>
  <si>
    <t>Q4 2012</t>
  </si>
  <si>
    <t>Q1 2013</t>
  </si>
  <si>
    <t>Q2 2013</t>
  </si>
  <si>
    <t>Q3 2013</t>
  </si>
  <si>
    <t>Q4 2013</t>
  </si>
  <si>
    <t>Q1 2014</t>
  </si>
  <si>
    <t>Q2 2014</t>
  </si>
  <si>
    <t>Q3 2014</t>
  </si>
  <si>
    <t>PLEASE NOTE: THIS SPREADSHEET WAS PREPARED FOR INFORMATION PURPOSES ONLY; 
QUARTERLY DATA ACCORDING TO THE MOST RECENT REPORTS COVERING CERTAIN PERIOD</t>
  </si>
  <si>
    <t>Continued operations</t>
  </si>
  <si>
    <t>Interest income</t>
  </si>
  <si>
    <t>Interest expense</t>
  </si>
  <si>
    <t>Fee and commission income</t>
  </si>
  <si>
    <t>Fee and commission expense</t>
  </si>
  <si>
    <t>Net fee and commission income</t>
  </si>
  <si>
    <t>Dividend income</t>
  </si>
  <si>
    <t>Net trading income</t>
  </si>
  <si>
    <t xml:space="preserve">    Foreign exchange result</t>
  </si>
  <si>
    <t xml:space="preserve">    Other trading income</t>
  </si>
  <si>
    <t>Gains less losses from investment securities</t>
  </si>
  <si>
    <t>Other operating income</t>
  </si>
  <si>
    <t>Impairment losses on loans and advances</t>
  </si>
  <si>
    <t>Overhead costs</t>
  </si>
  <si>
    <t>Other operating expenses</t>
  </si>
  <si>
    <t>Operating profit</t>
  </si>
  <si>
    <t>Profit before income tax from continued operations</t>
  </si>
  <si>
    <t>Income tax expense</t>
  </si>
  <si>
    <t>Net profit (loss) from continued operations including minority interest</t>
  </si>
  <si>
    <t>Discontinued operations</t>
  </si>
  <si>
    <t>Net profit (loss) from continued and discontinued operations including minority interest, of which:</t>
  </si>
  <si>
    <t>Net profit (loss) attributable to minority interest</t>
  </si>
  <si>
    <t>Net profit (loss)</t>
  </si>
  <si>
    <t>P&amp;L</t>
  </si>
  <si>
    <t>ASSETS</t>
  </si>
  <si>
    <t>Cash and balances with Central Bank</t>
  </si>
  <si>
    <t>Debt securities eligible for rediscounting at the Central Bank</t>
  </si>
  <si>
    <t>Loans and advances to banks</t>
  </si>
  <si>
    <t>Derivative financial instruments</t>
  </si>
  <si>
    <t>Loans and advances to customers</t>
  </si>
  <si>
    <t>Hedge accounting adjustments related to fair value of hedged items</t>
  </si>
  <si>
    <t>Investment securities</t>
  </si>
  <si>
    <t>Non-current assets held for sale</t>
  </si>
  <si>
    <t>Pledged assets</t>
  </si>
  <si>
    <t>Investments in associated undertakings</t>
  </si>
  <si>
    <t>Intangible assets</t>
  </si>
  <si>
    <t>Tangible fixed assets</t>
  </si>
  <si>
    <t>Deferred+current income tax assets</t>
  </si>
  <si>
    <t>Other assets</t>
  </si>
  <si>
    <t>T o t a l  a s s e t s</t>
  </si>
  <si>
    <t>LIABILITIES</t>
  </si>
  <si>
    <t>Amounts due to the Central Bank</t>
  </si>
  <si>
    <t>Amounts due to other banks</t>
  </si>
  <si>
    <t>Derivative financial instruments and other trading liabilities</t>
  </si>
  <si>
    <t>Amounts due to customers</t>
  </si>
  <si>
    <t>Debt securities in issue</t>
  </si>
  <si>
    <t>Hedge accounting adjustments related to fair value of hedged items - debt securities in issue</t>
  </si>
  <si>
    <t>Other liabilities</t>
  </si>
  <si>
    <t>Current income tax liabilities</t>
  </si>
  <si>
    <t>Provisions for deferred income tax</t>
  </si>
  <si>
    <t>Provisions</t>
  </si>
  <si>
    <t>Subordinated liabilities</t>
  </si>
  <si>
    <t>Liabilities held for sale</t>
  </si>
  <si>
    <t>T o t a l   l i a b i l i t i e s</t>
  </si>
  <si>
    <t>Equity</t>
  </si>
  <si>
    <t>Capital and reserves attributable to the Company's equity holders</t>
  </si>
  <si>
    <t>Basic capital</t>
  </si>
  <si>
    <t xml:space="preserve"> - Registered share capital</t>
  </si>
  <si>
    <t xml:space="preserve"> - Share premium (aggio)</t>
  </si>
  <si>
    <t>Paid, not registered capital</t>
  </si>
  <si>
    <t>Other capital and reserves</t>
  </si>
  <si>
    <t>Retained earnings</t>
  </si>
  <si>
    <t xml:space="preserve"> - Profit (loss) for the previous year</t>
  </si>
  <si>
    <t xml:space="preserve"> - Net profit (loss) for the current year</t>
  </si>
  <si>
    <t>Minority interest</t>
  </si>
  <si>
    <t>T o t a l   e q u i t y</t>
  </si>
  <si>
    <t>T o t a l   e q u i t y   a n d   l i a b i l i t i e s</t>
  </si>
  <si>
    <t>Solvency ratio/ Total capital ratio</t>
  </si>
  <si>
    <t>Cash and short term funds</t>
  </si>
  <si>
    <t>Loans and advances</t>
  </si>
  <si>
    <t>Debt securities held for trading</t>
  </si>
  <si>
    <t>Other</t>
  </si>
  <si>
    <t>Total interest income</t>
  </si>
  <si>
    <t>Amounts due to banks and customers</t>
  </si>
  <si>
    <t>Total interest expense</t>
  </si>
  <si>
    <t>Q1 2009</t>
  </si>
  <si>
    <t>2012 and 2013 results were restated due to the adjustments in booking of bancassurance related income in line with KNF guidance</t>
  </si>
  <si>
    <t>2011 results adjusted to reflect new presentation of SWAP points and operating leasing</t>
  </si>
  <si>
    <t>Balance Sheet</t>
  </si>
  <si>
    <t>Results of Q1-Q4 2008 adjusted for the impact of consolidation of BRE Insurance</t>
  </si>
  <si>
    <t>Credit related fees and commissions</t>
  </si>
  <si>
    <t>Portfolio and other management fees</t>
  </si>
  <si>
    <t>Fees from custody services</t>
  </si>
  <si>
    <t>Payment cards</t>
  </si>
  <si>
    <t>Money transfers</t>
  </si>
  <si>
    <t>Total fee and commission income</t>
  </si>
  <si>
    <t>Credit cards</t>
  </si>
  <si>
    <t>Insurance activity fees paid</t>
  </si>
  <si>
    <t>Total fee and commission expense</t>
  </si>
  <si>
    <t>Trading securities</t>
  </si>
  <si>
    <t>Available for sale securities</t>
  </si>
  <si>
    <t>Total dividend income</t>
  </si>
  <si>
    <t>Foreign exchange result</t>
  </si>
  <si>
    <t>- foreign exchange differences from translation (net)</t>
  </si>
  <si>
    <t>- transaction gains less losses</t>
  </si>
  <si>
    <t>Other trading income</t>
  </si>
  <si>
    <t>Interest rate instruments</t>
  </si>
  <si>
    <t>Market risk instruments</t>
  </si>
  <si>
    <t>Hedge accounting</t>
  </si>
  <si>
    <t>Total net trading income</t>
  </si>
  <si>
    <t xml:space="preserve">Sale / redemption of financial assets available for sale </t>
  </si>
  <si>
    <t>Total gains less losses from investment securities</t>
  </si>
  <si>
    <t>Income from recovering uncollectible receivables</t>
  </si>
  <si>
    <t>Donations received</t>
  </si>
  <si>
    <t>Proceeds from services provided</t>
  </si>
  <si>
    <t>Income from operating lease</t>
  </si>
  <si>
    <t>Total other operating income</t>
  </si>
  <si>
    <t xml:space="preserve">Amounts due from other banks </t>
  </si>
  <si>
    <t xml:space="preserve">Loans and advances to customers </t>
  </si>
  <si>
    <t>Total impairment losses on loans and advances</t>
  </si>
  <si>
    <t>Total</t>
  </si>
  <si>
    <t>Staff costs</t>
  </si>
  <si>
    <t>Material costs</t>
  </si>
  <si>
    <t>Taxes and fees</t>
  </si>
  <si>
    <t>Contributions and transfers to the Bank Guarantee Fund</t>
  </si>
  <si>
    <t>Transfers to the Social Fund</t>
  </si>
  <si>
    <t>Total overhead costs</t>
  </si>
  <si>
    <t>Wages and salaries</t>
  </si>
  <si>
    <t>Insurance and other fees</t>
  </si>
  <si>
    <t>Pension costs</t>
  </si>
  <si>
    <t xml:space="preserve">Employee share option scheme </t>
  </si>
  <si>
    <t xml:space="preserve">Other employee benefits </t>
  </si>
  <si>
    <t>Total staff costs</t>
  </si>
  <si>
    <t>Costs of provisions created in respect of permanent diminution in value of tangible and intangible assets</t>
  </si>
  <si>
    <t>Compensation, penalties and fines paid</t>
  </si>
  <si>
    <t>Donations made</t>
  </si>
  <si>
    <t>Impairement losses on other non-financial assets</t>
  </si>
  <si>
    <t>Provisions for future commitments</t>
  </si>
  <si>
    <t xml:space="preserve">Sale of services </t>
  </si>
  <si>
    <t>Other operating costs</t>
  </si>
  <si>
    <t>Total other operating expenses</t>
  </si>
  <si>
    <t>Debt securities</t>
  </si>
  <si>
    <t>- pledged government bonds (sell buy back transactions)</t>
  </si>
  <si>
    <t>Other government bonds</t>
  </si>
  <si>
    <t>- pledged treasury bills (sell buy back transactions)</t>
  </si>
  <si>
    <t>Other debt securities</t>
  </si>
  <si>
    <t>Equity securities:</t>
  </si>
  <si>
    <t>- listed</t>
  </si>
  <si>
    <t>- unlisted</t>
  </si>
  <si>
    <t>Debt and equity securities, including:</t>
  </si>
  <si>
    <t>- Pledged assets</t>
  </si>
  <si>
    <t>Loans and advances to individuals</t>
  </si>
  <si>
    <t xml:space="preserve">     current accounts</t>
  </si>
  <si>
    <t xml:space="preserve">     term loans, including:</t>
  </si>
  <si>
    <t xml:space="preserve">         housing and mortgage loans</t>
  </si>
  <si>
    <t>Loans and advances to corporate entities</t>
  </si>
  <si>
    <t xml:space="preserve">     term loans</t>
  </si>
  <si>
    <t xml:space="preserve">         corporate and institutional enterprises</t>
  </si>
  <si>
    <t xml:space="preserve">         medium and small enterprises</t>
  </si>
  <si>
    <t xml:space="preserve">     reverse repo/buy-sell-back transactions</t>
  </si>
  <si>
    <t xml:space="preserve">     other</t>
  </si>
  <si>
    <t>Loans and advances to public sector</t>
  </si>
  <si>
    <t>Other receivables</t>
  </si>
  <si>
    <t>Total (gross) loans and advances to customers</t>
  </si>
  <si>
    <t>Provision for loans and advances to customers (negative amount)</t>
  </si>
  <si>
    <t>Total (net) loans and advances to customers</t>
  </si>
  <si>
    <t>Gross balance sheet exposure</t>
  </si>
  <si>
    <t>Net balance sheet exposure</t>
  </si>
  <si>
    <t>NPL ratio</t>
  </si>
  <si>
    <t>NPL ratio - Retail Banking</t>
  </si>
  <si>
    <t>Coverage ratio - Retail Banking</t>
  </si>
  <si>
    <t>NPL ratio - Corporate Banking</t>
  </si>
  <si>
    <t>Coverage ratio - Corporate Banking</t>
  </si>
  <si>
    <t>Debt securities:</t>
  </si>
  <si>
    <t>Total investment securities</t>
  </si>
  <si>
    <t>Securities available for sale</t>
  </si>
  <si>
    <t>Corporate clients</t>
  </si>
  <si>
    <t>Individual clients</t>
  </si>
  <si>
    <t>Public sector clients</t>
  </si>
  <si>
    <t>Total amounts due to customers</t>
  </si>
  <si>
    <t>ordinary bearer</t>
  </si>
  <si>
    <t>ordinary registered</t>
  </si>
  <si>
    <t>Total number of shares</t>
  </si>
  <si>
    <t>Total of registered share capital</t>
  </si>
  <si>
    <t>Nominal value per share (PLN)</t>
  </si>
  <si>
    <t>Share type</t>
  </si>
  <si>
    <t>Type of privilege</t>
  </si>
  <si>
    <t>Type of limitation</t>
  </si>
  <si>
    <t>Paid up</t>
  </si>
  <si>
    <t>Registered in</t>
  </si>
  <si>
    <t>Contingent liabilities granted and received</t>
  </si>
  <si>
    <t>Libilities granted</t>
  </si>
  <si>
    <t>- financing</t>
  </si>
  <si>
    <t>- guarantees</t>
  </si>
  <si>
    <t>- other liabilities</t>
  </si>
  <si>
    <t>Liabilities received</t>
  </si>
  <si>
    <t>Liabilities arising from purchase/sale operations</t>
  </si>
  <si>
    <t>FX instruments</t>
  </si>
  <si>
    <t>Total off-balance-sheet items</t>
  </si>
  <si>
    <t>Company</t>
  </si>
  <si>
    <t>Share in voting rights (direct and indirect)</t>
  </si>
  <si>
    <t>Consolidation method</t>
  </si>
  <si>
    <t>Core capital</t>
  </si>
  <si>
    <t>Share capital</t>
  </si>
  <si>
    <t>Capital surplus fund</t>
  </si>
  <si>
    <t>Reserve fund</t>
  </si>
  <si>
    <t>General risk provision</t>
  </si>
  <si>
    <t>Profit for the current year</t>
  </si>
  <si>
    <t>Core capital - deductions</t>
  </si>
  <si>
    <t>Treasury stock</t>
  </si>
  <si>
    <t>Prior period unabsorbed loss</t>
  </si>
  <si>
    <t>Period end cumulative loss</t>
  </si>
  <si>
    <t>Revaluation reserve</t>
  </si>
  <si>
    <t>Negative amounts arising from the revaluation of assets</t>
  </si>
  <si>
    <t>Shares in financial institutions (50%)</t>
  </si>
  <si>
    <t>Provision shortfall</t>
  </si>
  <si>
    <t>Supplementary capital</t>
  </si>
  <si>
    <t>Other subordinated funds</t>
  </si>
  <si>
    <t>Subordinated loan capital ((A-B)/2)</t>
  </si>
  <si>
    <t>Other deductions</t>
  </si>
  <si>
    <t>Shortfall in provisions against the risk of banking activity</t>
  </si>
  <si>
    <t>Shares in financial institutions</t>
  </si>
  <si>
    <t>Other additions</t>
  </si>
  <si>
    <t>Negative goodwill of subordinated companies</t>
  </si>
  <si>
    <t>Foreign exchange gains (from consolidation)</t>
  </si>
  <si>
    <t>Goodwill of subordinated companies</t>
  </si>
  <si>
    <t>Foreign exchange losses (from consolidation)</t>
  </si>
  <si>
    <t>Total own funds (A-B+C-D+E-F)</t>
  </si>
  <si>
    <t>Item</t>
  </si>
  <si>
    <t xml:space="preserve">            mBank S.A. Group consolidated capital base ('000 PLN) </t>
  </si>
  <si>
    <t>Capital charge details</t>
  </si>
  <si>
    <t>Total capital charge</t>
  </si>
  <si>
    <t>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t>
  </si>
  <si>
    <t>mBank Group's OWN FUNDS under BASEL III</t>
  </si>
  <si>
    <t>Common Equity Tier 1 Capital</t>
  </si>
  <si>
    <t>Common Equity Tier 1 Capital before deductions</t>
  </si>
  <si>
    <t>Paid up capital instruments</t>
  </si>
  <si>
    <t>Share premium</t>
  </si>
  <si>
    <t>Other reserves (other surplus and reserve capital)</t>
  </si>
  <si>
    <t>Funds for general banking risk</t>
  </si>
  <si>
    <t>Previous years retained earnings</t>
  </si>
  <si>
    <t>Interim profit</t>
  </si>
  <si>
    <t xml:space="preserve"> Deductions from Common Equity Tier 1 Capital</t>
  </si>
  <si>
    <t>Own instruments</t>
  </si>
  <si>
    <t>Goodwill</t>
  </si>
  <si>
    <t>Other intangible assets</t>
  </si>
  <si>
    <t>Previous years loss</t>
  </si>
  <si>
    <t>Capital investments in financial institutions</t>
  </si>
  <si>
    <t>Additional value adjustments</t>
  </si>
  <si>
    <t>AIRB shortfall of credit risk adjustments to expected losses</t>
  </si>
  <si>
    <t xml:space="preserve"> Tier 2 Capital before deductions</t>
  </si>
  <si>
    <t>Unrealised gains measured at fair value</t>
  </si>
  <si>
    <t>Subordinated bonds issue</t>
  </si>
  <si>
    <t xml:space="preserve"> Deductions from Tier 2 Capital</t>
  </si>
  <si>
    <t>OWN FUNDS</t>
  </si>
  <si>
    <t>Total risk exposure amount</t>
  </si>
  <si>
    <t>Total capital ratio</t>
  </si>
  <si>
    <t>Common Equity Tier 1 capital ratio</t>
  </si>
  <si>
    <t>Other costs</t>
  </si>
  <si>
    <t>Profit before tax</t>
  </si>
  <si>
    <t>Net profit (loss) including minority interest</t>
  </si>
  <si>
    <t>* Net interest income including cost of capital, fixed assets financing, investment yield and cost of long-term financing</t>
  </si>
  <si>
    <t>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t>
  </si>
  <si>
    <t>Results of Q1-4 2009 and Q1-2 2010 adjusted for the impact of new assignment of subsidiaries: BBH, DI BRE and BCF</t>
  </si>
  <si>
    <t>Corporate and Investment Banking (formerly Corporates and Institutions)</t>
  </si>
  <si>
    <t>Segmental data for 2012 adjusted to reflect the shift of BRE Bank Hipoteczny (BBH) from Corporates &amp; Financial Markets to Retail Banking as of January 1, 2013</t>
  </si>
  <si>
    <t>Results of Q1-4 2008 adjusted for the impact of consolidation of BRE Insurance</t>
  </si>
  <si>
    <t>Financial Markets (formerly Trading and Investment Activity)</t>
  </si>
  <si>
    <t>Asset Management (discontinued operations)</t>
  </si>
  <si>
    <t>Cash and balances with the Central Bank</t>
  </si>
  <si>
    <t>Loans and advances  to customers</t>
  </si>
  <si>
    <t>Hedge aacounting</t>
  </si>
  <si>
    <t>Other assets, including deferred income tax assets</t>
  </si>
  <si>
    <t xml:space="preserve">LIABILITIES </t>
  </si>
  <si>
    <t>Other liabilities including tax liabilities</t>
  </si>
  <si>
    <t>Net on-balance sheet position</t>
  </si>
  <si>
    <t>Group - continued and discontinued operations</t>
  </si>
  <si>
    <t>Key data</t>
  </si>
  <si>
    <t>Key financial &amp; business data</t>
  </si>
  <si>
    <t>Profit and Loss Account of mBank Group</t>
  </si>
  <si>
    <t>Balance sheet</t>
  </si>
  <si>
    <t>Net Interest income</t>
  </si>
  <si>
    <t>Total interest income and expense of mBank Group</t>
  </si>
  <si>
    <t>Net Fee and Commission income</t>
  </si>
  <si>
    <t>Total fee and commission income and expense of mBank Group</t>
  </si>
  <si>
    <t>Dividend income of mBank Group</t>
  </si>
  <si>
    <t>Trading income</t>
  </si>
  <si>
    <t>Trading income of mBank Group</t>
  </si>
  <si>
    <t>Investment income</t>
  </si>
  <si>
    <t>Investment income of mBank Group</t>
  </si>
  <si>
    <t>Other operating income of mBank Group</t>
  </si>
  <si>
    <t>Total impairment losses on loans and advances of mBank Group</t>
  </si>
  <si>
    <t>Staff cost</t>
  </si>
  <si>
    <t>Total staff cost of mBank Group</t>
  </si>
  <si>
    <t>Loans</t>
  </si>
  <si>
    <t>Loan volume of mBank Group (by client type)</t>
  </si>
  <si>
    <t>Loans quality</t>
  </si>
  <si>
    <t>Quality of loan portfolio (including NPL ratio and Coverage ratio)</t>
  </si>
  <si>
    <t>Total investment securities of mBank Group</t>
  </si>
  <si>
    <t>Deposits</t>
  </si>
  <si>
    <t>Deposit volume of mBank Group (by client type)</t>
  </si>
  <si>
    <t xml:space="preserve">Registered share capital </t>
  </si>
  <si>
    <t>off-BS</t>
  </si>
  <si>
    <t>Subsidiaries</t>
  </si>
  <si>
    <t>Subsidiaries within mBank Group (with share of mBank)</t>
  </si>
  <si>
    <t>mBank consolidated capital base and Solvency ratio</t>
  </si>
  <si>
    <t>mBank consolidated capital base and Total capital ratio</t>
  </si>
  <si>
    <t>Corporate and Investment Banking</t>
  </si>
  <si>
    <t>Profit and Loss Account of Corporate and Investment Banking (formerly Corporates and Insitutions) segment of mBank Group</t>
  </si>
  <si>
    <t>Financial Markets</t>
  </si>
  <si>
    <t>Profit and Loss Account of Financial Markets (formerly Trading and Investment Activity) segment of mBank Group</t>
  </si>
  <si>
    <t>Profit and Loss Account of Retail Banking segment of mBank Group</t>
  </si>
  <si>
    <t>Asset Management</t>
  </si>
  <si>
    <t>Profit and Loss Account of Asset Managment (discontinued operations) segment</t>
  </si>
  <si>
    <t>Others</t>
  </si>
  <si>
    <t>Profit and Loss Account of Others segment of mBank Group</t>
  </si>
  <si>
    <t>Group Total</t>
  </si>
  <si>
    <t>Currency structure</t>
  </si>
  <si>
    <t>Currency structure of assets and liabilities of mBank Group</t>
  </si>
  <si>
    <t>Key figures</t>
  </si>
  <si>
    <t>Net Interest Income</t>
  </si>
  <si>
    <t>Net Fee &amp; Commision Income</t>
  </si>
  <si>
    <t>Dividend Income</t>
  </si>
  <si>
    <t>Trading Income</t>
  </si>
  <si>
    <t>Investment Income</t>
  </si>
  <si>
    <t>Other Operating Income</t>
  </si>
  <si>
    <t>Costs</t>
  </si>
  <si>
    <t>Staff Costs</t>
  </si>
  <si>
    <t>Other Operating Expenses</t>
  </si>
  <si>
    <t>Loans Quality</t>
  </si>
  <si>
    <t>Share Capital</t>
  </si>
  <si>
    <t>Off-Balance Sheet</t>
  </si>
  <si>
    <t>Costs of selling or scraping fixed assets, intangible assets and assets held for resale</t>
  </si>
  <si>
    <t>Off-balance sheet contingent liabilities due to other banks</t>
  </si>
  <si>
    <t>Off-balance sheet contingent liabilities due to customers</t>
  </si>
  <si>
    <t>Q4 2014</t>
  </si>
  <si>
    <t>31.12.2014</t>
  </si>
  <si>
    <t>Deferred tax liabilities associated to other intangible assets</t>
  </si>
  <si>
    <t>- Trading Securities without pledge</t>
  </si>
  <si>
    <t>Trading Securities</t>
  </si>
  <si>
    <t>Investment Securities</t>
  </si>
  <si>
    <t>Q1 2015</t>
  </si>
  <si>
    <t>31.03.2015</t>
  </si>
  <si>
    <t>Fees paid to NBP and KIR</t>
  </si>
  <si>
    <t>2015</t>
  </si>
  <si>
    <t xml:space="preserve"> - IT costs</t>
  </si>
  <si>
    <t xml:space="preserve"> - Marketing costs</t>
  </si>
  <si>
    <t xml:space="preserve"> - Consulting costs</t>
  </si>
  <si>
    <t xml:space="preserve"> - Other material costs</t>
  </si>
  <si>
    <t>Accumulated other comprehensive income</t>
  </si>
  <si>
    <t>These lines were added to the spreadsheed in Q1 2015</t>
  </si>
  <si>
    <t>full</t>
  </si>
  <si>
    <t>Total overhead costs of mBank Group</t>
  </si>
  <si>
    <t>Balance sheet of mBank Group</t>
  </si>
  <si>
    <t>Net profit attributable to owners of mBank S.A.</t>
  </si>
  <si>
    <t>Q2 2015</t>
  </si>
  <si>
    <t>30.06.2015</t>
  </si>
  <si>
    <t>Commissions for agency service regarding sale of insurance products of external financial entities</t>
  </si>
  <si>
    <t>Commissions for agency service regarding sale of other products of external financial entities</t>
  </si>
  <si>
    <t>Transitional adjustment to Accumulated other comprehensive income</t>
  </si>
  <si>
    <t>Current loss</t>
  </si>
  <si>
    <t>Significant holdings in financial sector entities</t>
  </si>
  <si>
    <t>paid up in cash</t>
  </si>
  <si>
    <t>Cost/Income ratio (YtD)</t>
  </si>
  <si>
    <t>pcs.</t>
  </si>
  <si>
    <t>Slovakia</t>
  </si>
  <si>
    <t>Czech Republic</t>
  </si>
  <si>
    <t>Number of mKiosks</t>
  </si>
  <si>
    <t>PLN M</t>
  </si>
  <si>
    <t>Term deposits</t>
  </si>
  <si>
    <t>Saving accounts</t>
  </si>
  <si>
    <t>Current accounts</t>
  </si>
  <si>
    <t>Total deposits (principal amount)</t>
  </si>
  <si>
    <t>Non-mortgage loans</t>
  </si>
  <si>
    <t>Mortgage loans</t>
  </si>
  <si>
    <t>Total loans (principal amount)</t>
  </si>
  <si>
    <t>thou.</t>
  </si>
  <si>
    <t>Number of accounts</t>
  </si>
  <si>
    <t>Microfirms</t>
  </si>
  <si>
    <t>Individuals</t>
  </si>
  <si>
    <t>Number of customers</t>
  </si>
  <si>
    <t>Foreign branches: mBank CZSK</t>
  </si>
  <si>
    <t>Number of light branches</t>
  </si>
  <si>
    <t>Number of advisory centres</t>
  </si>
  <si>
    <t>Number of partner outlets</t>
  </si>
  <si>
    <t>Number of Financial Services Centers (CUFs)</t>
  </si>
  <si>
    <t>Number of Partner mKiosk</t>
  </si>
  <si>
    <t>Number of brokerage accounts</t>
  </si>
  <si>
    <t>Mutual Funds Supermarket (SFI) + Saving Center (quarterly gross sales)</t>
  </si>
  <si>
    <t>Mutual Funds Supermarket (SFI) + Saving Center (AuM - cumulative)</t>
  </si>
  <si>
    <t>CHF M</t>
  </si>
  <si>
    <t>mBank Hipoteczny</t>
  </si>
  <si>
    <t>FX</t>
  </si>
  <si>
    <t>Debit cards</t>
  </si>
  <si>
    <t>Total number of cards</t>
  </si>
  <si>
    <t>Retail Banking in Poland</t>
  </si>
  <si>
    <t>Foreign branches</t>
  </si>
  <si>
    <t>Entrepreneurs</t>
  </si>
  <si>
    <t>Total new NML production</t>
  </si>
  <si>
    <t>Non-mortgage loans - quarterly new sales</t>
  </si>
  <si>
    <t>Total new ML production</t>
  </si>
  <si>
    <t>Mortgage loans - quarterly new sales</t>
  </si>
  <si>
    <t>%</t>
  </si>
  <si>
    <t>NPL ratio of mortgage loan portfolio (to individuals in Poland)</t>
  </si>
  <si>
    <t>NPL ratio of retail banking segment</t>
  </si>
  <si>
    <t>Poland</t>
  </si>
  <si>
    <r>
      <rPr>
        <i/>
        <sz val="9"/>
        <rFont val="Verdana"/>
        <family val="2"/>
        <charset val="238"/>
      </rPr>
      <t xml:space="preserve">of which: </t>
    </r>
    <r>
      <rPr>
        <sz val="9"/>
        <rFont val="Verdana"/>
        <family val="2"/>
        <charset val="238"/>
      </rPr>
      <t>FX loans</t>
    </r>
  </si>
  <si>
    <t>Total number of customers</t>
  </si>
  <si>
    <t>Retail Banking Business Line</t>
  </si>
  <si>
    <t>28 Corporate Branches and one Advisory Center. Advisory centres offer a complete range of retail and corporate banking services as well as products of selected mBank subsidiaries including mLeasing, mFaktoring and Dom Maklerski mBanku. There will be 89 such branches in operation. mBank’s first universal branch opened in Szczecin on June 16, 2014.</t>
  </si>
  <si>
    <t>*</t>
  </si>
  <si>
    <t>In January 2014, as a result of a methodological change, all non-banking financial institutions were reclassified and moved to the K1 segment (the change concerned ca. 400 clients, mainly from K2 segment).</t>
  </si>
  <si>
    <t>From the beginning of 2014, the Corporate and Investment Banking area i(formerly Corporates and Institutions) includes results from offering financial instruments (options, contracts) to enterprises and organising issue of debt instruments for corporate clients. In addition, this area covers results from corporate segments of mLeasing and Dom Maklerski mBanku.All data form Q1 2013 are modified.</t>
  </si>
  <si>
    <t xml:space="preserve">Starting from Q1 2012 data related to loans and deposits of corporate clients have been adjusted to show only cliens of Corporates and Insitiutions area (excluding Trading and Investment Activity area) </t>
  </si>
  <si>
    <t>in Q4/2010 data related to Corporate Customers' loans and deposists have been modified starting from Q1/2008; position "Repo" has been added</t>
  </si>
  <si>
    <t>Repo</t>
  </si>
  <si>
    <t>K3</t>
  </si>
  <si>
    <t>K2</t>
  </si>
  <si>
    <t>K1</t>
  </si>
  <si>
    <t>Number of Corporate Offices</t>
  </si>
  <si>
    <t>Number of Corporate Branches</t>
  </si>
  <si>
    <t>Corporate Customers' Deposits</t>
  </si>
  <si>
    <t>Loans to Corporate Customers</t>
  </si>
  <si>
    <t xml:space="preserve">There was different segmentation of customers before BRE activation </t>
  </si>
  <si>
    <t>Number of Corporate Customers</t>
  </si>
  <si>
    <t>Q4 2005</t>
  </si>
  <si>
    <t>Q3 2005</t>
  </si>
  <si>
    <t>Q2 2005</t>
  </si>
  <si>
    <t>Q1 2005</t>
  </si>
  <si>
    <t>data as at the end of quarter</t>
  </si>
  <si>
    <t>0.,654</t>
  </si>
  <si>
    <t>CZK/PLN</t>
  </si>
  <si>
    <t>EUR/PLN</t>
  </si>
  <si>
    <t>currency exchange rate
(average on NBP's average monthly rates of three months from respective quarter)</t>
  </si>
  <si>
    <t>Net AuM</t>
  </si>
  <si>
    <t>Net Profit</t>
  </si>
  <si>
    <t>Pre-Tax Profit</t>
  </si>
  <si>
    <t>net profit</t>
  </si>
  <si>
    <t>pre tax profit</t>
  </si>
  <si>
    <t>mCentrum Operacji</t>
  </si>
  <si>
    <t>mLocum</t>
  </si>
  <si>
    <t>mCorporate Finance</t>
  </si>
  <si>
    <t>14%; #2</t>
  </si>
  <si>
    <t>16%; #2</t>
  </si>
  <si>
    <t>15%; #2</t>
  </si>
  <si>
    <t>%/#</t>
  </si>
  <si>
    <t>market share/position</t>
  </si>
  <si>
    <t>sales</t>
  </si>
  <si>
    <t xml:space="preserve">Magyar Factor </t>
  </si>
  <si>
    <t>8,0% #7</t>
  </si>
  <si>
    <t>8,5% #6</t>
  </si>
  <si>
    <t>7,9% #7</t>
  </si>
  <si>
    <t>7,7% #7</t>
  </si>
  <si>
    <t>7,8%;#7</t>
  </si>
  <si>
    <t>8,0%;#7</t>
  </si>
  <si>
    <t>8,3%; #7</t>
  </si>
  <si>
    <t>8,2%; #7</t>
  </si>
  <si>
    <t>8,0%; #7</t>
  </si>
  <si>
    <t>8,4%; #7</t>
  </si>
  <si>
    <t>8,8%; #5</t>
  </si>
  <si>
    <t>9,1%; #5</t>
  </si>
  <si>
    <t>9,3%; #5</t>
  </si>
  <si>
    <t>9,8%; #5</t>
  </si>
  <si>
    <t>8,5%; #5</t>
  </si>
  <si>
    <t>8,1%; #5</t>
  </si>
  <si>
    <t>8,0%; #5</t>
  </si>
  <si>
    <t>8,0%, #5</t>
  </si>
  <si>
    <t>10,5%; #4</t>
  </si>
  <si>
    <t>11,1%; #4</t>
  </si>
  <si>
    <t>11,5%; #4</t>
  </si>
  <si>
    <t>13,8%; #4</t>
  </si>
  <si>
    <t>13,6%; #3</t>
  </si>
  <si>
    <t>12,6%; #4</t>
  </si>
  <si>
    <t>11,2%; #4</t>
  </si>
  <si>
    <t>10,5%; #3</t>
  </si>
  <si>
    <t>10%; #3</t>
  </si>
  <si>
    <t>11%; #3</t>
  </si>
  <si>
    <t>18%; #3</t>
  </si>
  <si>
    <t>20%; #3</t>
  </si>
  <si>
    <t>22%; #3</t>
  </si>
  <si>
    <t>21%;#3</t>
  </si>
  <si>
    <t>21%; #3</t>
  </si>
  <si>
    <t>22%;#3</t>
  </si>
  <si>
    <t>mFaktoring</t>
  </si>
  <si>
    <t xml:space="preserve">Transfinance </t>
  </si>
  <si>
    <t>total sales</t>
  </si>
  <si>
    <t xml:space="preserve">Intermarket Bank </t>
  </si>
  <si>
    <t>15,2% #3</t>
  </si>
  <si>
    <t>15,6% #3</t>
  </si>
  <si>
    <t>13,8% #4</t>
  </si>
  <si>
    <t>17,9% #4</t>
  </si>
  <si>
    <t>22,2%; #1</t>
  </si>
  <si>
    <t>20,4%; #1</t>
  </si>
  <si>
    <t>18,5%; #1</t>
  </si>
  <si>
    <t>22,0%;#1</t>
  </si>
  <si>
    <t>20,0%; #1</t>
  </si>
  <si>
    <t>18,8%;#2</t>
  </si>
  <si>
    <t>23,4%;#1</t>
  </si>
  <si>
    <t>13,5%;#3</t>
  </si>
  <si>
    <t>7,8%;#5</t>
  </si>
  <si>
    <t>5,3%;#6</t>
  </si>
  <si>
    <t>5,7%;#8</t>
  </si>
  <si>
    <t>5,7%;#7</t>
  </si>
  <si>
    <t>4,6%;#7</t>
  </si>
  <si>
    <t>26%;#2</t>
  </si>
  <si>
    <t>33%;#1</t>
  </si>
  <si>
    <t>38%; #1</t>
  </si>
  <si>
    <t>33%; #1</t>
  </si>
  <si>
    <t>34%; #1</t>
  </si>
  <si>
    <t>32%; #1</t>
  </si>
  <si>
    <t>28,5%; #1</t>
  </si>
  <si>
    <t>27,9%; #1</t>
  </si>
  <si>
    <t>29%; #1</t>
  </si>
  <si>
    <t>26,5%; #1</t>
  </si>
  <si>
    <t>24,9%; #1</t>
  </si>
  <si>
    <t>24,0%; #1</t>
  </si>
  <si>
    <t>26,8%,#1</t>
  </si>
  <si>
    <t>32,5%;#1</t>
  </si>
  <si>
    <t>35,9%; #1</t>
  </si>
  <si>
    <t>37,6%;#1</t>
  </si>
  <si>
    <t>38,6%; #1</t>
  </si>
  <si>
    <t>40,6%; #1</t>
  </si>
  <si>
    <t>31,9%; #1</t>
  </si>
  <si>
    <t>options</t>
  </si>
  <si>
    <t>16,9% #2</t>
  </si>
  <si>
    <t>18,2% #2</t>
  </si>
  <si>
    <t>16,6% #2</t>
  </si>
  <si>
    <t>16,2% #2</t>
  </si>
  <si>
    <t>18,4%; #2</t>
  </si>
  <si>
    <t>17,7%; #2</t>
  </si>
  <si>
    <t>16,1%; #2</t>
  </si>
  <si>
    <t>18,6%; #2</t>
  </si>
  <si>
    <t>17,5%; #2</t>
  </si>
  <si>
    <t>16,7%;#2</t>
  </si>
  <si>
    <t>16,2%;#2</t>
  </si>
  <si>
    <t>15,4%;#1</t>
  </si>
  <si>
    <t>14,9%;#1</t>
  </si>
  <si>
    <t>14,8%;#1</t>
  </si>
  <si>
    <t>14,1%;#2</t>
  </si>
  <si>
    <t>14,3%;#2</t>
  </si>
  <si>
    <t>14,5%;#2</t>
  </si>
  <si>
    <t>14%;#2</t>
  </si>
  <si>
    <t>14%;#3</t>
  </si>
  <si>
    <t>13%;#3</t>
  </si>
  <si>
    <t>15,5%; #2</t>
  </si>
  <si>
    <t>11,8%; #3</t>
  </si>
  <si>
    <t>11,4%; #2</t>
  </si>
  <si>
    <t>11,3%; #3</t>
  </si>
  <si>
    <t>10,9%; #3</t>
  </si>
  <si>
    <t>11,7%; #2</t>
  </si>
  <si>
    <t>11,8%; #2</t>
  </si>
  <si>
    <t>12,1%,#2</t>
  </si>
  <si>
    <t>13,7%;#2</t>
  </si>
  <si>
    <t>13,4%; #2</t>
  </si>
  <si>
    <t>13,2%;#2</t>
  </si>
  <si>
    <t>13,6%; #2</t>
  </si>
  <si>
    <t>13,5%; #2</t>
  </si>
  <si>
    <t>12,0%; #3</t>
  </si>
  <si>
    <t>futures</t>
  </si>
  <si>
    <t>4,8% #5</t>
  </si>
  <si>
    <t>5,7% #4</t>
  </si>
  <si>
    <t>7,6% #3</t>
  </si>
  <si>
    <t>4,1% #5</t>
  </si>
  <si>
    <t>2,7%; #6</t>
  </si>
  <si>
    <t>1,4%; #13</t>
  </si>
  <si>
    <t>1,8%; #11</t>
  </si>
  <si>
    <t>1,5%, #9</t>
  </si>
  <si>
    <t>1,2%;#9</t>
  </si>
  <si>
    <t>0,82%;#8</t>
  </si>
  <si>
    <t>1,9%;#8</t>
  </si>
  <si>
    <t>2,3%;#7</t>
  </si>
  <si>
    <t>2,0%;#7</t>
  </si>
  <si>
    <t>4,6%;#4</t>
  </si>
  <si>
    <t>5,1%;#3</t>
  </si>
  <si>
    <t>5,3%;#3</t>
  </si>
  <si>
    <t>6,2%;#4</t>
  </si>
  <si>
    <t>6%;#4</t>
  </si>
  <si>
    <t>8%;#3</t>
  </si>
  <si>
    <t>6%; #4</t>
  </si>
  <si>
    <t>5%; #5</t>
  </si>
  <si>
    <t>5%; #4</t>
  </si>
  <si>
    <t>6%; #3</t>
  </si>
  <si>
    <t>5,3%; #4</t>
  </si>
  <si>
    <t>4,2%; #4</t>
  </si>
  <si>
    <t>3,9%; #4</t>
  </si>
  <si>
    <t>3,3%; #6</t>
  </si>
  <si>
    <t>3,8%; #6</t>
  </si>
  <si>
    <t>2,8%; #7</t>
  </si>
  <si>
    <t>2,7%,#6</t>
  </si>
  <si>
    <t>3,0%; #6</t>
  </si>
  <si>
    <t>2,5%;#8</t>
  </si>
  <si>
    <t>2,0%; #8</t>
  </si>
  <si>
    <t>1,5%; #10</t>
  </si>
  <si>
    <t>1,6%; #9</t>
  </si>
  <si>
    <t>bonds</t>
  </si>
  <si>
    <t>6,0% #7</t>
  </si>
  <si>
    <t>5,1% #6</t>
  </si>
  <si>
    <t>4,8% #9</t>
  </si>
  <si>
    <t>3,3% #9</t>
  </si>
  <si>
    <t>3,8%; #8</t>
  </si>
  <si>
    <t>4,0%; #9</t>
  </si>
  <si>
    <t>4,1%;# 7</t>
  </si>
  <si>
    <t>4,4%; #8</t>
  </si>
  <si>
    <t>4,0%,#9</t>
  </si>
  <si>
    <t>5,1%;#6</t>
  </si>
  <si>
    <t>4,9%;#7</t>
  </si>
  <si>
    <t>5,0%;#8</t>
  </si>
  <si>
    <t>5,1%;#7</t>
  </si>
  <si>
    <t>5,3%;#7</t>
  </si>
  <si>
    <t>5,2%;#7</t>
  </si>
  <si>
    <t>4,7%;#8</t>
  </si>
  <si>
    <t>4,3%;#8</t>
  </si>
  <si>
    <t>6%;#8</t>
  </si>
  <si>
    <t>6%;#7</t>
  </si>
  <si>
    <t>7%; #4</t>
  </si>
  <si>
    <t>7%; #5</t>
  </si>
  <si>
    <t>7%;#5</t>
  </si>
  <si>
    <t>7%; #6</t>
  </si>
  <si>
    <t>5,4%; #8</t>
  </si>
  <si>
    <t>5,5%; #7</t>
  </si>
  <si>
    <t>5,5%; #8</t>
  </si>
  <si>
    <t>5,8%; #7</t>
  </si>
  <si>
    <t>6,6%:#7</t>
  </si>
  <si>
    <t>6,8%; #6</t>
  </si>
  <si>
    <t>6,9%,#7</t>
  </si>
  <si>
    <t>6,5%;#7</t>
  </si>
  <si>
    <t>6,1%; #7</t>
  </si>
  <si>
    <t>6,0%;#7</t>
  </si>
  <si>
    <t>5,6%; #7</t>
  </si>
  <si>
    <t>4,1%; #8</t>
  </si>
  <si>
    <t>equities</t>
  </si>
  <si>
    <t>29 823</t>
  </si>
  <si>
    <t>171 525</t>
  </si>
  <si>
    <t>137 123</t>
  </si>
  <si>
    <t>1 386 910</t>
  </si>
  <si>
    <t>752 850</t>
  </si>
  <si>
    <t>3 020 711</t>
  </si>
  <si>
    <t>2 329 631</t>
  </si>
  <si>
    <t>17 467</t>
  </si>
  <si>
    <t>12 870</t>
  </si>
  <si>
    <t>Dom Maklerski mBanku</t>
  </si>
  <si>
    <t>21,8%; #3</t>
  </si>
  <si>
    <t>33,0%; #4</t>
  </si>
  <si>
    <t>22,6%; #2</t>
  </si>
  <si>
    <t>20,2%; #2</t>
  </si>
  <si>
    <t>21,3%; #2</t>
  </si>
  <si>
    <t>18,1%; #3</t>
  </si>
  <si>
    <t>8,6%; #3</t>
  </si>
  <si>
    <t>13,5%; #3</t>
  </si>
  <si>
    <t>5,3%; #8</t>
  </si>
  <si>
    <t>22,2%; #2</t>
  </si>
  <si>
    <t>27,9%; #2</t>
  </si>
  <si>
    <t>17,0%; #2</t>
  </si>
  <si>
    <t>13,1%; #3</t>
  </si>
  <si>
    <t>22,8%; #2</t>
  </si>
  <si>
    <t>8,7%; #3</t>
  </si>
  <si>
    <t>14,7%; #2</t>
  </si>
  <si>
    <t>10,1%; #3</t>
  </si>
  <si>
    <t>21,4%, #2</t>
  </si>
  <si>
    <t>17,4%; #3</t>
  </si>
  <si>
    <t>55,5%; #1</t>
  </si>
  <si>
    <t xml:space="preserve">real estate leasing </t>
  </si>
  <si>
    <t>6,2%; #6</t>
  </si>
  <si>
    <t>5,8%; #4</t>
  </si>
  <si>
    <t>6,7%, #3</t>
  </si>
  <si>
    <t>7,4%; #3</t>
  </si>
  <si>
    <t>7,6%; #3</t>
  </si>
  <si>
    <t>8,1%; #3</t>
  </si>
  <si>
    <t>8,2%; #2</t>
  </si>
  <si>
    <t>7,0%; #3</t>
  </si>
  <si>
    <t>7,1%; #3</t>
  </si>
  <si>
    <t>6,6%; #5</t>
  </si>
  <si>
    <t>6,1%; #5</t>
  </si>
  <si>
    <t>7,3%; #4</t>
  </si>
  <si>
    <t>7,8%; #2</t>
  </si>
  <si>
    <t>10,4%; #3</t>
  </si>
  <si>
    <t>9,6%; #3</t>
  </si>
  <si>
    <t>8,9%; #3</t>
  </si>
  <si>
    <t>9,3%; #3</t>
  </si>
  <si>
    <t>19,6%; #2</t>
  </si>
  <si>
    <t>10,3%; #3</t>
  </si>
  <si>
    <t>12,7%, #2</t>
  </si>
  <si>
    <t>13,2%; #1</t>
  </si>
  <si>
    <t>7,5%; #3</t>
  </si>
  <si>
    <t>8,3%; #3</t>
  </si>
  <si>
    <t xml:space="preserve">movables leasing </t>
  </si>
  <si>
    <t>7,9% #3</t>
  </si>
  <si>
    <t>6,6% #6</t>
  </si>
  <si>
    <t>7,4% #3</t>
  </si>
  <si>
    <t>7,3% #3</t>
  </si>
  <si>
    <t>6,9%; #4</t>
  </si>
  <si>
    <t>6,5%; #3</t>
  </si>
  <si>
    <t>8,2%; #3</t>
  </si>
  <si>
    <t>6,3%; #5</t>
  </si>
  <si>
    <t>5,8%; #5</t>
  </si>
  <si>
    <t>8,5%; #2</t>
  </si>
  <si>
    <t>9,6%; #2</t>
  </si>
  <si>
    <t>10,7%; #2</t>
  </si>
  <si>
    <t>10,2%; #2</t>
  </si>
  <si>
    <t>10,0%; #3</t>
  </si>
  <si>
    <t>9,7%; #3</t>
  </si>
  <si>
    <t>10,7%; #4</t>
  </si>
  <si>
    <t>11,1%; #3</t>
  </si>
  <si>
    <t>13,3%, #2</t>
  </si>
  <si>
    <t>12,7%; #1</t>
  </si>
  <si>
    <t>9,8%; #3</t>
  </si>
  <si>
    <t>9,0%; #2</t>
  </si>
  <si>
    <t>13,2%; #2</t>
  </si>
  <si>
    <t>total</t>
  </si>
  <si>
    <t>real estate leasing contracts</t>
  </si>
  <si>
    <t>movables leasing contracts</t>
  </si>
  <si>
    <t>value of leasing contracts signed, incl.:</t>
  </si>
  <si>
    <t>mLeasing</t>
  </si>
  <si>
    <t>market share/position (among mortgage banks)</t>
  </si>
  <si>
    <t>loan portfolio (balance-sheet)</t>
  </si>
  <si>
    <t>mBank Hipoteczny (mortgage bank)</t>
  </si>
  <si>
    <t>Main Subsidiaries - financial results</t>
  </si>
  <si>
    <t>Historical data related to number of current accounts are restated for mBank Polska i mBank (Foreign expansion) starting from Q4 2010 and for Retail Banking (Poland) starting from Q1 2012</t>
  </si>
  <si>
    <t>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t>
  </si>
  <si>
    <t>Remarks:</t>
  </si>
  <si>
    <t>therein: Slovakia.</t>
  </si>
  <si>
    <t>therein: Czech Rep.</t>
  </si>
  <si>
    <t>number of mKiosks</t>
  </si>
  <si>
    <t>number of CFs (Financial Centers)</t>
  </si>
  <si>
    <t>EUR M</t>
  </si>
  <si>
    <t>total loans</t>
  </si>
  <si>
    <t>total deposits</t>
  </si>
  <si>
    <t>Business in the Czech Republic  and Slovakia launched on 25.11.2007</t>
  </si>
  <si>
    <t>number of customers</t>
  </si>
  <si>
    <t>number of accounts</t>
  </si>
  <si>
    <t>mBank - foreign expansion</t>
  </si>
  <si>
    <t>number of partner outlets</t>
  </si>
  <si>
    <t>number of CUFs (Financial Services Centers)</t>
  </si>
  <si>
    <t>the service offered since April 2006</t>
  </si>
  <si>
    <t>number of brokerage accounts</t>
  </si>
  <si>
    <t>Saving Center
(quarterly gross sales)</t>
  </si>
  <si>
    <t>value of mortgage loans - individuals
(quarterly sales)</t>
  </si>
  <si>
    <t>value of mortgage loans 
(balance-sheet growth)</t>
  </si>
  <si>
    <t>value of mortgage loans
(cumulative)</t>
  </si>
  <si>
    <t>pcs. '000</t>
  </si>
  <si>
    <t>number of credit cards</t>
  </si>
  <si>
    <t>number of debit cards</t>
  </si>
  <si>
    <t>total number of cards</t>
  </si>
  <si>
    <t>therein: microfirms</t>
  </si>
  <si>
    <t>MultiBank</t>
  </si>
  <si>
    <t>the service offered since June 2007</t>
  </si>
  <si>
    <t>number of Partner mKiosk</t>
  </si>
  <si>
    <t>the service offered since 25.07.2005</t>
  </si>
  <si>
    <t>SFI 
(quarterly gross sales)</t>
  </si>
  <si>
    <t>Mutual Funds Supermarket (SFI)
(AuM - cumulative)</t>
  </si>
  <si>
    <t>mBank (Poland)</t>
  </si>
  <si>
    <t>SFI + Saving Center (quarterly gross sales)</t>
  </si>
  <si>
    <t>Starting from 2012 mBank (Poland) and Multibank are presented in total as Retail Banking (Poland) (including Private Banking)</t>
  </si>
  <si>
    <t>Retail Banking (Poland)</t>
  </si>
  <si>
    <t>NPL of mortgage loans  - individuals (Poland)</t>
  </si>
  <si>
    <t>PLN B</t>
  </si>
  <si>
    <t>therein: FX loans</t>
  </si>
  <si>
    <t>Q3 2015</t>
  </si>
  <si>
    <t>Corpo &amp; Invest Banking</t>
  </si>
  <si>
    <t>Key figures for consolidated subsidiaries</t>
  </si>
  <si>
    <t>Volumes and business data by corporate client segment</t>
  </si>
  <si>
    <t>Volumes and business data by product and client type</t>
  </si>
  <si>
    <t>Gross CHF retail loans</t>
  </si>
  <si>
    <t>30.09.2015</t>
  </si>
  <si>
    <t>Position extracted from "Sale / redemption of financial assets available for sale" after the sale of BRE Ubezpieczenia TUiR; corrected backwards since Q1 2015</t>
  </si>
  <si>
    <t>Tele-Tech Investment Sp. z o.o.</t>
  </si>
  <si>
    <t>7,5% #5</t>
  </si>
  <si>
    <t>1 971 350</t>
  </si>
  <si>
    <t>84 135</t>
  </si>
  <si>
    <t>4,3% #9</t>
  </si>
  <si>
    <t>10,7% #2</t>
  </si>
  <si>
    <t>13,1% #2</t>
  </si>
  <si>
    <t>11,9% #4</t>
  </si>
  <si>
    <t>7,8% #7</t>
  </si>
  <si>
    <t xml:space="preserve"> </t>
  </si>
  <si>
    <t>ID</t>
  </si>
  <si>
    <t>Polski</t>
  </si>
  <si>
    <t>English</t>
  </si>
  <si>
    <t>Kluczowe dane</t>
  </si>
  <si>
    <t>Spis treści - dane finansowe</t>
  </si>
  <si>
    <t>Contents - financial part</t>
  </si>
  <si>
    <t>RZiS</t>
  </si>
  <si>
    <t>Wynik odsetkowy</t>
  </si>
  <si>
    <t>Wynik prowizyjny</t>
  </si>
  <si>
    <t>Dywidendy</t>
  </si>
  <si>
    <t>Wynik handlowy</t>
  </si>
  <si>
    <t>Wynik inwestycyjny</t>
  </si>
  <si>
    <t>PPOp</t>
  </si>
  <si>
    <t>Rezerwy</t>
  </si>
  <si>
    <t>Koszty</t>
  </si>
  <si>
    <t>Koszty osobowe</t>
  </si>
  <si>
    <t>PKOp</t>
  </si>
  <si>
    <t>Kredyty</t>
  </si>
  <si>
    <t>Jakość kredytów</t>
  </si>
  <si>
    <t>Papiery inwestycyjne</t>
  </si>
  <si>
    <t>Depozyty</t>
  </si>
  <si>
    <t>Kapitał akcyjny</t>
  </si>
  <si>
    <t>pozabilansowe</t>
  </si>
  <si>
    <t>spółki zależne</t>
  </si>
  <si>
    <t>Łączny współczynnik kapitałowy</t>
  </si>
  <si>
    <t>Bankowość Korporacyjna i Inwestycyjna</t>
  </si>
  <si>
    <t>Rynki Finansowe</t>
  </si>
  <si>
    <t>Bankowość Detaliczna</t>
  </si>
  <si>
    <t>Asset management</t>
  </si>
  <si>
    <t>Pozostałe</t>
  </si>
  <si>
    <t>Grupa razem</t>
  </si>
  <si>
    <t>Struktura walutowa</t>
  </si>
  <si>
    <t>Spis treści - dane biznesowe</t>
  </si>
  <si>
    <t>Zobowiązanie wobec klientów</t>
  </si>
  <si>
    <t xml:space="preserve">Kapitał akcyjny </t>
  </si>
  <si>
    <t>Pozycje pozabilansowe ogółem</t>
  </si>
  <si>
    <t>Spółki zależne w ramach Grupy mBanku</t>
  </si>
  <si>
    <t>Baza kapitałowa Grupy mBanku oraz współczynnik wypłacalności Grupy</t>
  </si>
  <si>
    <t>Baza kapitałowa Grupy mBanku i wskaźniki regulacyjne</t>
  </si>
  <si>
    <t>Rachunek zysków i strat segmentu Bankowości Korporacyjnej i Inwestycyjnej (poprzednio Klientów Korporacyjnych i Instytucji)</t>
  </si>
  <si>
    <t>Rachunek zysków i strat segmentu Rynku Finansowych (poprzednio Działalności Handlowej i  Inwestycyjnej)</t>
  </si>
  <si>
    <t>Rachunek zysków i strat segmentu Bankowości Detalicznej</t>
  </si>
  <si>
    <t>Rachunek zysków i strat segmentu Asset Management (działalność zaniechana")</t>
  </si>
  <si>
    <t>Rachunek zysków i strat segmentu  "Pozostałe"</t>
  </si>
  <si>
    <t>Rachunek zysków i strat Grupy mBanku</t>
  </si>
  <si>
    <t>Struktura walutowa aktywów i pasywów Grupy mBanku</t>
  </si>
  <si>
    <t>Kluczowe informacje finansowe i biznesowe</t>
  </si>
  <si>
    <t>Bilans Grupy mBanku</t>
  </si>
  <si>
    <t xml:space="preserve">Przychody i koszty odsetkowe </t>
  </si>
  <si>
    <t xml:space="preserve">Przychody i kostzy z tytułu opłat i prowizji </t>
  </si>
  <si>
    <t xml:space="preserve">Przychody z tytułu dywidend </t>
  </si>
  <si>
    <t xml:space="preserve">Wynik na działalności handlowej </t>
  </si>
  <si>
    <t xml:space="preserve">Zyski i straty z inwestycyjnych papierów wartościowych </t>
  </si>
  <si>
    <t xml:space="preserve">Pozostałe przychody operacyjne </t>
  </si>
  <si>
    <t xml:space="preserve">Odpisy netto z tytułu utraty wartosci kredytów i pożyczek </t>
  </si>
  <si>
    <t xml:space="preserve">Ogólne koszty administracyjne </t>
  </si>
  <si>
    <t xml:space="preserve">Koszty pracownicze </t>
  </si>
  <si>
    <t xml:space="preserve">Pozostałe koszty operacyjne </t>
  </si>
  <si>
    <t>Wolumen kredytów i pożyczek udzielonych klientom</t>
  </si>
  <si>
    <t>Jakość portfela kredytów (z uwzględnieniem wskaźnika NPL oraz wskaźnika pokrycia rezerwami)</t>
  </si>
  <si>
    <t>Contents - business report</t>
  </si>
  <si>
    <t>Spółki zależne</t>
  </si>
  <si>
    <t>Wolumeny i dane biznesowe wg typu produktu i klienta</t>
  </si>
  <si>
    <t>Wolumeny i dane biznesowe wg kategorii klientów korporacyjnych</t>
  </si>
  <si>
    <t>Kluczowe dane spółek konsolidowanych</t>
  </si>
  <si>
    <t>LangID</t>
  </si>
  <si>
    <t>Lang</t>
  </si>
  <si>
    <t>LangSelID</t>
  </si>
  <si>
    <t>Select language/Wybierz język</t>
  </si>
  <si>
    <t>UWAGA: TEN PLIK ZOSTAŁ STWORZONY JEDYNIE DLA CELÓW INFORMACYJNYCH; DANE KWARTALNE WG NAJNOWSZEGO RAPORTU Z DANEGO OKRESU</t>
  </si>
  <si>
    <t>Kluczowe Dane</t>
  </si>
  <si>
    <t>UWAGA: Poniższy arkusz został dodany do spreadsheetu w Q2 2014</t>
  </si>
  <si>
    <t>Kluczowe dane finansowe (tys. zł):</t>
  </si>
  <si>
    <t>Wynik z tytułu odsetek</t>
  </si>
  <si>
    <t>Wynik z tytułu opłat i prowizji</t>
  </si>
  <si>
    <t>Dochody ogółem</t>
  </si>
  <si>
    <t>Koszty ogółem</t>
  </si>
  <si>
    <t>Odpisy netto z tytułu utraty wartości kredytów i pożyczek</t>
  </si>
  <si>
    <t>Zysk brutto</t>
  </si>
  <si>
    <t>Zysk netto przypadający na akcjonariuszy mBanku S.A.</t>
  </si>
  <si>
    <t>Dane bilansowe (tys. zł):</t>
  </si>
  <si>
    <t>Aktywa razem</t>
  </si>
  <si>
    <t>Zobowiązania razem</t>
  </si>
  <si>
    <t>Kapitały razem</t>
  </si>
  <si>
    <t>Wskaźniki:</t>
  </si>
  <si>
    <t>Wskaźnik kosztów do dochodów (YtD)</t>
  </si>
  <si>
    <t>ROE netto  (YtD)</t>
  </si>
  <si>
    <t>NIM  (YtD)</t>
  </si>
  <si>
    <t>Wskaźnik pokrycia rezerwami NPL</t>
  </si>
  <si>
    <t>CAR / Łączny współczynnik kapitałowy*</t>
  </si>
  <si>
    <t>Zatrudnienie (FTE, dane na koniec okresu)</t>
  </si>
  <si>
    <t>Informacje dla inwestorów i akcjonariuszy:</t>
  </si>
  <si>
    <t>Kapitał akcyjny (tys. zł)</t>
  </si>
  <si>
    <t>Liczba akcji</t>
  </si>
  <si>
    <t>Wartość księgowa na akcję</t>
  </si>
  <si>
    <t>Dane biznesowe:</t>
  </si>
  <si>
    <t>Liczba klientów (tys.)</t>
  </si>
  <si>
    <t>Kredyty (mln zł)</t>
  </si>
  <si>
    <t>Depozyty (mln zł)</t>
  </si>
  <si>
    <t>Bankowość Korporacyjna</t>
  </si>
  <si>
    <t>Liczba klientów</t>
  </si>
  <si>
    <t>* Od marca 2014 r. wskaźniki kapitałowe obliczane są według reguł opartych o zasady Bazylei III</t>
  </si>
  <si>
    <t>Uwaga: Wyniki za okres I-III kw. 2013 r. zostały przekształcone w związku z dostosowaniem księgowania przychodów z działalności bancassurance zgodnie z wytycznymi KNF.</t>
  </si>
  <si>
    <t>Wskaźnik NPL#</t>
  </si>
  <si>
    <t>#W IV kw./13 została wprowadzona zmodyfikowana metodologia klasyfikowania kredytów z utratą wartości w obszarze detalicznym</t>
  </si>
  <si>
    <t>NPL ratio#</t>
  </si>
  <si>
    <t>NOTE: This workbook has been added to the spreadsheed in Q2 2014</t>
  </si>
  <si>
    <t>Rachunek Zysków i Strat</t>
  </si>
  <si>
    <t>Działalność kontynuowana</t>
  </si>
  <si>
    <t>Przychody z tytułu odsetek</t>
  </si>
  <si>
    <t>Koszty odsetek</t>
  </si>
  <si>
    <t>Przychody z tytułu opłat i prowizji</t>
  </si>
  <si>
    <t>Koszty z tytułu opłat i prowizji</t>
  </si>
  <si>
    <t>Przychody z tytułu dywidend</t>
  </si>
  <si>
    <t>Wynik na działalności handlowej</t>
  </si>
  <si>
    <t>Wynik z pozycji wymiany</t>
  </si>
  <si>
    <t>Wynik na pozostałej działalności handlowej</t>
  </si>
  <si>
    <t>Wynik na lokacyjnych papierach wartościowych</t>
  </si>
  <si>
    <t>Pozostałe przychody operacyjne</t>
  </si>
  <si>
    <t xml:space="preserve">Odpisy netto z tytułu utraty wartości kredytów i pożyczek </t>
  </si>
  <si>
    <t>Ogólne koszty administracyjne</t>
  </si>
  <si>
    <t>Amortyzacja</t>
  </si>
  <si>
    <t>Pozostałe koszty operacyjne</t>
  </si>
  <si>
    <t>Wynik działalności operacyjnej</t>
  </si>
  <si>
    <t>Udział w zyskach (stratach) inwestycji we wspólne przedsięwzięcia</t>
  </si>
  <si>
    <t xml:space="preserve">Zysk  brutto </t>
  </si>
  <si>
    <t>Podatek dochodowy</t>
  </si>
  <si>
    <t xml:space="preserve">Zysk  netto z działalności kontynuowanej z uwzględnieniem udziałowców mniejszościowych </t>
  </si>
  <si>
    <t>Działalność zaniechana</t>
  </si>
  <si>
    <t>AKTYWA</t>
  </si>
  <si>
    <t>Kasa, operacje z bankiem centralnym</t>
  </si>
  <si>
    <t xml:space="preserve">Weksle uprawnione do redyskontowania w banku centralnym </t>
  </si>
  <si>
    <t>Należności od banków</t>
  </si>
  <si>
    <t>Papiery wartościowe przeznaczone do obrotu</t>
  </si>
  <si>
    <t>Pochodne instrumenty finansowe</t>
  </si>
  <si>
    <t>Kredyty i pożyczki udzielone klientom</t>
  </si>
  <si>
    <t>Różnice z rachunkowości zabezpieczeń dotyczące wartości godziwej pozycji zabezpieczanych</t>
  </si>
  <si>
    <t>Inwestycyjne papiery wartościowe</t>
  </si>
  <si>
    <t>Aktywa przeznaczone do sprzedaży</t>
  </si>
  <si>
    <t>Aktywa zastawione</t>
  </si>
  <si>
    <t>Inwestycje w jednostki stowarzyszone</t>
  </si>
  <si>
    <t>Wartości niematerialne</t>
  </si>
  <si>
    <t>Rzeczowe aktywa trwałe</t>
  </si>
  <si>
    <t>Inne aktywa</t>
  </si>
  <si>
    <t>A k t y w a   r a z e m</t>
  </si>
  <si>
    <t>KAPITAŁY I ZOBOWIĄZANIA</t>
  </si>
  <si>
    <t>Zobowiązania wobec banku centralnego</t>
  </si>
  <si>
    <t>Zobowiązania wobec innych banków</t>
  </si>
  <si>
    <t>Pochodne instrumenty finansowe oraz pozostałe zobowiązania przeznaczone do obrotu</t>
  </si>
  <si>
    <t>Zobowiązania wobec klientów</t>
  </si>
  <si>
    <t>Zobowiązania z tytułu emisji dłużnych papierów wartościowych</t>
  </si>
  <si>
    <t>Pozostałe zobowiązania</t>
  </si>
  <si>
    <t>Bieżące zobowiązanie z tytułu podatku dochodowego</t>
  </si>
  <si>
    <t>Rezerwa z tytułu odroczonego podatku dochodowego</t>
  </si>
  <si>
    <t>Zobowiązania podporządkowane</t>
  </si>
  <si>
    <t>Zobowiązania przeznaczone do sprzedaży</t>
  </si>
  <si>
    <t>Z o b o w i ą z a n i a   r a z e m</t>
  </si>
  <si>
    <t>K a p i t a ł y</t>
  </si>
  <si>
    <t>Kapitały własne przypadające na akcjonariuszy mBanku S.A.</t>
  </si>
  <si>
    <t>Kapitał podstawowy:</t>
  </si>
  <si>
    <t>- Zarejestrowany kapitał akcyjny</t>
  </si>
  <si>
    <t>- Kapitał zapasowy ze sprzedaży akcji powyżej wartości nominalnej</t>
  </si>
  <si>
    <t>Opłacony, niezarejestrowany kapitał</t>
  </si>
  <si>
    <t>Inne pozycje kapitału własnego</t>
  </si>
  <si>
    <t>Zyski zatrzymane</t>
  </si>
  <si>
    <t>- Wynik finansowy z lat ubiegłych</t>
  </si>
  <si>
    <t>- Wynik roku bieżącego</t>
  </si>
  <si>
    <t>Udziały mniejszości</t>
  </si>
  <si>
    <t>K a p i t a ł y  r a z e m</t>
  </si>
  <si>
    <t>K a p i t a ł y  i  z o b o w i ą z a n i a  r a z e m</t>
  </si>
  <si>
    <t>Współczynnik wypłacalności/ Łączny współczynnik kapitałowy</t>
  </si>
  <si>
    <t>Wynik Odsetkowy</t>
  </si>
  <si>
    <t>Środki pieniężne i lokaty krótkoterminowe</t>
  </si>
  <si>
    <t>Lokacyjne papiery wartościowe</t>
  </si>
  <si>
    <t>Kredyty i pożyczki z uwzględnieniem odwrócenia dyskonta 
dotyczącego odpisu z tytułu utraty wartości</t>
  </si>
  <si>
    <t>Dłużne papiery wartościowe przeznaczone do obrotu</t>
  </si>
  <si>
    <t>Przychody odsetkowe na instrumentach pochodnych zaklasyfikowanych do księgi bankowej</t>
  </si>
  <si>
    <t>Przychody odsetkowe na instrumentach pochodnych w ramach rachunkowości zabezpieczeń</t>
  </si>
  <si>
    <t>Przychody z tytułu odsetek, razem</t>
  </si>
  <si>
    <t>Z tytułu rozliczeń z bankami i klientami</t>
  </si>
  <si>
    <t>Z tytułu emisji dłużnych papierów wartościowych</t>
  </si>
  <si>
    <t>Z tytułu zobowiązań podporządkowanych</t>
  </si>
  <si>
    <t>Koszty odsetek, razem</t>
  </si>
  <si>
    <t>Wynik Prowizyjny</t>
  </si>
  <si>
    <t>Opłaty i prowizje z tytułu działalności kredytowej</t>
  </si>
  <si>
    <t>Opłaty z tytułu działalności maklerskiej</t>
  </si>
  <si>
    <t>Opłaty związane z zarządzaniem portfelem oraz pozostałe opłaty związane 
z zarządzaniem</t>
  </si>
  <si>
    <t>Prowizje z działalności powierniczej</t>
  </si>
  <si>
    <t>Prowizje z tytułu udzielonych gwarancji oraz operacji dokumentowych</t>
  </si>
  <si>
    <t>Prowizje za pośrednictwo w sprzedaży produktów ubezpieczeniowych zewnętrznych podmiotów finansowych</t>
  </si>
  <si>
    <t>Prowizje za obsługę kart płatniczych</t>
  </si>
  <si>
    <t>Prowizje za realizację przelewów</t>
  </si>
  <si>
    <t>Prowizje za prowadzenie rachunków</t>
  </si>
  <si>
    <t>Prowizje za pośrednictwo w sprzedaży innych produktów zewnętrznych podmiotów finansowych</t>
  </si>
  <si>
    <t>Prowizje z tytułu obsługi gotówkowej</t>
  </si>
  <si>
    <t>Przychody z tytułu opłat i prowizji, razem</t>
  </si>
  <si>
    <t>Uiszczone opłaty maklerskie</t>
  </si>
  <si>
    <t>Koszty obsługi i ubezpieczenia kart płatniczych</t>
  </si>
  <si>
    <t>Uiszczone pozostałe opłaty</t>
  </si>
  <si>
    <t>Koszty prowizji płacone na rzecz podmiotów zewnętrznych za sprzedaż produktów Banku</t>
  </si>
  <si>
    <t>Koszty prowizji z działalności ubezpieczeniowej</t>
  </si>
  <si>
    <t>Koszty z tytułu obsługi gotówkowej</t>
  </si>
  <si>
    <t>Koszty opłat do NBP i KIR</t>
  </si>
  <si>
    <t>Koszty z tytułu opłat i prowizji, razem</t>
  </si>
  <si>
    <t>Wiersze dodane do spreadsheetu w I kw. 2015</t>
  </si>
  <si>
    <t>Papiery wartościowe dostępne do sprzedaży</t>
  </si>
  <si>
    <t>Przychody z tytułu dywidend, razem</t>
  </si>
  <si>
    <t>Wynik Handlowy</t>
  </si>
  <si>
    <t>Różnice kursowe netto z przeliczenia</t>
  </si>
  <si>
    <t>Zyski z transakcji minus straty</t>
  </si>
  <si>
    <t>Instrumenty odsetkowe</t>
  </si>
  <si>
    <t>Instrumenty kapitałowe</t>
  </si>
  <si>
    <t>Instrumenty na ryzyko rynkowe</t>
  </si>
  <si>
    <t>Rachunkowość zabezpieczeń</t>
  </si>
  <si>
    <t>Wynik na działalności handlowej, razem</t>
  </si>
  <si>
    <t>Wynik Inwestycyjny</t>
  </si>
  <si>
    <t>Sprzedaż/wykup przez emitenta aktywów finansowych dostępnych do sprzedaży</t>
  </si>
  <si>
    <t>Zyski i straty z inwestycyjnych papierów wartościowych, razem</t>
  </si>
  <si>
    <t>Pozycja wyodrębniona z pozycji "Sprzedaż/wykup przez emitenta aktywów finansowych dostępnych do sprzedaży" po sprzedaży BRE Ubezpieczeń TUiR; korekta wstecz od początku 2015 roku</t>
  </si>
  <si>
    <t>Pozostałe Przychody Operacyjne</t>
  </si>
  <si>
    <t>Otrzymane odszkodowania, kary i grzywny</t>
  </si>
  <si>
    <t>Przychody z tytułu rozwiązania rezerw na przyszłe zobowiązania</t>
  </si>
  <si>
    <t>Otrzymane darowizny</t>
  </si>
  <si>
    <t>Przychody ze sprzedaży usług</t>
  </si>
  <si>
    <t>Przychody z działalności ubezpieczeniowej netto</t>
  </si>
  <si>
    <t>Przychody netto z tytułu leasingu operacyjnego</t>
  </si>
  <si>
    <t>Pozostałe przychody operacyjne, razem</t>
  </si>
  <si>
    <t>Odpisy netto na należności od banków</t>
  </si>
  <si>
    <t>Odpisy netto na zobowiązania warunkowe wobec banków</t>
  </si>
  <si>
    <t>Odpisy netto na kredyty i pożyczki udzielone klientom</t>
  </si>
  <si>
    <t xml:space="preserve">Odpisy netto na zobowiązania warunkowe wobec klientów </t>
  </si>
  <si>
    <t>Koszty pracownicze</t>
  </si>
  <si>
    <t>Koszty rzeczowe</t>
  </si>
  <si>
    <t xml:space="preserve"> - koszty IT</t>
  </si>
  <si>
    <t xml:space="preserve"> - koszty marketingu</t>
  </si>
  <si>
    <t xml:space="preserve"> - koszty konsultingu</t>
  </si>
  <si>
    <t xml:space="preserve"> - pozostałe koszty rzeczowe</t>
  </si>
  <si>
    <t>Podatki i opłaty</t>
  </si>
  <si>
    <t>Składka i wpłaty na Bankowy Fundusz Gwarancyjny</t>
  </si>
  <si>
    <t>Odpisy na Zakładowy Fundusz Świadczeń Socjalnych</t>
  </si>
  <si>
    <t>Ogólne koszty administracyjne, razem</t>
  </si>
  <si>
    <t>Koszty Osobowe</t>
  </si>
  <si>
    <t>Koszty wynagrodzeń</t>
  </si>
  <si>
    <t>Koszty ubezpieczeń społecznych</t>
  </si>
  <si>
    <t>Koszty świadczeń emerytalnych</t>
  </si>
  <si>
    <t>Wynagrodzenie regulowane w formie opcji pracowniczych</t>
  </si>
  <si>
    <t>Pozostałe świadczenia na rzecz pracowników</t>
  </si>
  <si>
    <t>Koszty pracownicze, razem</t>
  </si>
  <si>
    <t>Pozostałe Koszty Operacyjne</t>
  </si>
  <si>
    <t>Koszty z tytułu sprzedaży lub likwidacji środków trwałych, wartości niematerialnych oraz aktywów do zbycia</t>
  </si>
  <si>
    <t>Koszty z tytułu utworzonych rezerw na pozostałe należności (poza kredytowymi)</t>
  </si>
  <si>
    <t>Koszty z tytułu spisanych należności i zobowiązań przedawnionych, umorzonych i nieściągalnych</t>
  </si>
  <si>
    <t>Zapłacone odszkodowania, kary i grzywny</t>
  </si>
  <si>
    <t>Przekazane darowizny</t>
  </si>
  <si>
    <t>Utrata wartości aktywów niefinansowych</t>
  </si>
  <si>
    <t>Odpisy z tytułu rezerw na przyszłe zobowiązania</t>
  </si>
  <si>
    <t>Koszty sprzedaży usług</t>
  </si>
  <si>
    <t>Pozostałe koszty operacyjne, razem</t>
  </si>
  <si>
    <t>Papiery Dłużne</t>
  </si>
  <si>
    <t>Dłużne papiery wartościowe:</t>
  </si>
  <si>
    <t>Obligacje rządowe ujęte w ekwiwalentach środków pieniężnych oraz będące przedmiotem zastawu (transakcje sell buy back), w tym:</t>
  </si>
  <si>
    <t>- obligacje rządowe będące przedmiotem zastawu (transakcje sell buy back)</t>
  </si>
  <si>
    <t>Bony skarbowe ujęte w ekwiwalentach środków pieniężnych oraz będące przedmiotem zastawu (transakcje sell buy back), w tym:</t>
  </si>
  <si>
    <t>- bony skarbowe będące przedmiotem zastawu (transakcje sell buy back)</t>
  </si>
  <si>
    <t>Pozostałe dłużne papiery wartościowe</t>
  </si>
  <si>
    <t>Kapitałowe papiery wartościowe:</t>
  </si>
  <si>
    <t>- notowane</t>
  </si>
  <si>
    <t>- nie notowane</t>
  </si>
  <si>
    <t>Dłużne i kapitałowe papiery wartościowe razem, w tym:</t>
  </si>
  <si>
    <t>- Papiery wartościowe, na których nie ustanowiono zabezpieczeń</t>
  </si>
  <si>
    <t>- Aktywa zastawione</t>
  </si>
  <si>
    <t>Kredyty i pożyczki udzielone klientom indywidualnym</t>
  </si>
  <si>
    <t>- należności bieżące</t>
  </si>
  <si>
    <t>- kredyty terminowe, w tym:</t>
  </si>
  <si>
    <t xml:space="preserve">    - kredyty hipoteczne i mieszkaniowe</t>
  </si>
  <si>
    <t>Kredyty i pożyczki udzielone klientom korporacyjnym</t>
  </si>
  <si>
    <t>- kredyty terminowe:</t>
  </si>
  <si>
    <t xml:space="preserve">    - udzielone dużym klientom</t>
  </si>
  <si>
    <t xml:space="preserve">    - udzielone średnim i małym klientom</t>
  </si>
  <si>
    <t>- transakcje reverse repo / buy sell back</t>
  </si>
  <si>
    <t xml:space="preserve">- pozostałe </t>
  </si>
  <si>
    <t>Kredyty i pożyczki udzielone sektorowi budżetowemu</t>
  </si>
  <si>
    <t>Inne należności</t>
  </si>
  <si>
    <t>Kredyty i pożyczki (brutto) udzielone klientom</t>
  </si>
  <si>
    <t xml:space="preserve">Rezerwa utworzona na należności od klientów (wielkość ujemna) </t>
  </si>
  <si>
    <t>Kredyty i pożyczki (netto) udzielone klientom</t>
  </si>
  <si>
    <t>Jakość Kredytów</t>
  </si>
  <si>
    <t>Zaangażowanie bilansowe brutto</t>
  </si>
  <si>
    <t>Zaangażowanie bilansowe netto</t>
  </si>
  <si>
    <t>Wskaźnik NPL</t>
  </si>
  <si>
    <t>Poziom pokrycia rezerwami</t>
  </si>
  <si>
    <t>Wskaźnik NPL - Bankowość Detaliczna</t>
  </si>
  <si>
    <t>Poziom pokrycia rezerwami - Bankowość Detaliczna</t>
  </si>
  <si>
    <t>Wskaźnik NPL - Bankowość Korporacyjna</t>
  </si>
  <si>
    <t>Poziom pokrycia rezerwami - Bankowość Korporacyjna</t>
  </si>
  <si>
    <t>Papiery Inwestycyjne</t>
  </si>
  <si>
    <t>- nienotowane</t>
  </si>
  <si>
    <t>Inwestycyjne papiery wartościowe oraz aktywa zastawione razem, w tym:</t>
  </si>
  <si>
    <t>- Papiery wartościowe dostępne do sprzedaży</t>
  </si>
  <si>
    <t>Klienci korporacyjni</t>
  </si>
  <si>
    <t>Klienci indywidualni</t>
  </si>
  <si>
    <t>Klienci sektora budżetowego</t>
  </si>
  <si>
    <t xml:space="preserve">Zobowiązania wobec klientów, razem </t>
  </si>
  <si>
    <t>Kapitał Akcyjny</t>
  </si>
  <si>
    <t>Rodzaj akcji</t>
  </si>
  <si>
    <t>Rodzaj uprzywilejowania akcji</t>
  </si>
  <si>
    <t>Rodzaj ograniczenia praw do akcji</t>
  </si>
  <si>
    <t>Wartość serii / emisji wg wartości nominalnej</t>
  </si>
  <si>
    <t>Sposób pokrycia kapitału</t>
  </si>
  <si>
    <t>Rok rejestracji</t>
  </si>
  <si>
    <t>zwykłe na okaziciela</t>
  </si>
  <si>
    <t>imienne zwykłe</t>
  </si>
  <si>
    <t>w całości opłacone gotówką</t>
  </si>
  <si>
    <t>Liczba akcji, razem</t>
  </si>
  <si>
    <t>Zarejestrowany kapitał akcyjny, razem</t>
  </si>
  <si>
    <t>Wartość nominalna jednej akcji  (w zł)</t>
  </si>
  <si>
    <t>Pozabilans</t>
  </si>
  <si>
    <t>Zobowiązania warunkowe udzielone i otrzymane:</t>
  </si>
  <si>
    <t>Zobowiązania udzielone</t>
  </si>
  <si>
    <t>- finansowe</t>
  </si>
  <si>
    <t>- gwarancje i inne produkty finansowe</t>
  </si>
  <si>
    <t>- pozostałe zobowiązania</t>
  </si>
  <si>
    <t>Zobowiązania otrzymane</t>
  </si>
  <si>
    <t>- gwarancyjne</t>
  </si>
  <si>
    <t>- pozostałe</t>
  </si>
  <si>
    <t>Zobowiązania związane z realizacją operacji kupna/sprzedaży</t>
  </si>
  <si>
    <t>Pochodne instrumenty finansowe (wartość nominalna kontraktów)</t>
  </si>
  <si>
    <t>Instrumenty pochodne na stopę procentową</t>
  </si>
  <si>
    <t>Walutowe instrumenty pochodne</t>
  </si>
  <si>
    <t>Instrumenty pochodne na ryzyko rynkowe</t>
  </si>
  <si>
    <t>Pozycje pozabilansowe razem</t>
  </si>
  <si>
    <t>Nazwa spółki</t>
  </si>
  <si>
    <t>Udział  w liczbie głosów (bezpośrednio i pośrednio)</t>
  </si>
  <si>
    <t>Metoda konsolidacji</t>
  </si>
  <si>
    <t>pełna</t>
  </si>
  <si>
    <t>Fundusze własne Grupy mBanku zgodnie z regulacjami BASEL III</t>
  </si>
  <si>
    <t>Opłacone instrumenty kapitałowe</t>
  </si>
  <si>
    <t>Ażio</t>
  </si>
  <si>
    <t>Kapitał rezerwowy (pozostały kapitał zapasowy i kapitał rezerwowy)</t>
  </si>
  <si>
    <t>Fundusze ogólnego ryzyka bankowego</t>
  </si>
  <si>
    <t>Inne skumulowane całkowite dochody</t>
  </si>
  <si>
    <t>Zyski zatrzymane w poprzednich latach</t>
  </si>
  <si>
    <t>Wynik roku bieżącego</t>
  </si>
  <si>
    <t>Udział mniejszości</t>
  </si>
  <si>
    <t>Instrumenty własne</t>
  </si>
  <si>
    <t>Wartość firmy</t>
  </si>
  <si>
    <t>Inne wartości niematerialne i prawne</t>
  </si>
  <si>
    <t>Odroczone zobowiązania podatkowe związane z innymi wartościami materialnymi i prawnymi</t>
  </si>
  <si>
    <t>Strata z lat ubiegłych</t>
  </si>
  <si>
    <t>Strata roku bieżącego</t>
  </si>
  <si>
    <t>Inne korekty w okresie przejściowym</t>
  </si>
  <si>
    <t>Zaangażowania kapitałowe w instytucje finansowe</t>
  </si>
  <si>
    <t>Dodatkowe korekty wartości</t>
  </si>
  <si>
    <t>Niedobór korekt ryzyka kredytowego wobec oczekiwanych strat według metody AIRB</t>
  </si>
  <si>
    <t>DVA</t>
  </si>
  <si>
    <t>Odpisy na utratę wartości kredytów i pożyczek</t>
  </si>
  <si>
    <t>Niezrealizowane zyski wyceniane według wartości godziwej</t>
  </si>
  <si>
    <t>Emisja obligacji podporządkowanych</t>
  </si>
  <si>
    <t xml:space="preserve">Zobowiązania podporządkowane </t>
  </si>
  <si>
    <t>Fundusze własne</t>
  </si>
  <si>
    <t>Łączna kwota eskpozycji na ryzyko</t>
  </si>
  <si>
    <t xml:space="preserve">        Skonsolidowana baza kapitałowa Grupy mBanku S.A. (tys. zł) </t>
  </si>
  <si>
    <t>Pozycja</t>
  </si>
  <si>
    <t xml:space="preserve"> FUNDUSZE PODSTAWOWE</t>
  </si>
  <si>
    <t>Fundusz (kapitał) podstawowy</t>
  </si>
  <si>
    <t xml:space="preserve">Fundusz (kapitał) zapasowy </t>
  </si>
  <si>
    <t>Fundusze (kapitały) rezerwowe</t>
  </si>
  <si>
    <t>Rezerwa na ryzyko ogólne</t>
  </si>
  <si>
    <t>Niepodzielony zysk z lat ubiegłych</t>
  </si>
  <si>
    <t>Kapitały mniejszości</t>
  </si>
  <si>
    <t xml:space="preserve"> POMNIEJSZENIA FUNDUSZY PODSTAWOWYCH</t>
  </si>
  <si>
    <t>Akcje własne posiadane przez dany bank</t>
  </si>
  <si>
    <t>Niepokryta strata z lat ubiegłych</t>
  </si>
  <si>
    <t>Strata na koniec okresu sprawozdawczego</t>
  </si>
  <si>
    <t>Fundusz z aktualizacji wyceny</t>
  </si>
  <si>
    <t xml:space="preserve"> Ujemne kwoty z tytułu korekt akt. wart. wyc. aktywów</t>
  </si>
  <si>
    <t>Zaangażowanie kapitałowe - 50%</t>
  </si>
  <si>
    <t>Brakująca kwota rezerw wg AIRB</t>
  </si>
  <si>
    <t xml:space="preserve"> FUNDUSZE UZUPEŁNIAJĄCE</t>
  </si>
  <si>
    <t>Zobowiązania z tyt. papierów wartościowych (emisja)</t>
  </si>
  <si>
    <t>Zobowiązania podporządkowane ((A-B)/2)</t>
  </si>
  <si>
    <t xml:space="preserve"> POMNIEJSZENIA FUNDUSZY UZUPEŁNIAJĄCYCH</t>
  </si>
  <si>
    <t>Brakująca kwota rezerw na ryzyko zw. z działalnością Banku</t>
  </si>
  <si>
    <t>Zaangażowanie kapitałowe</t>
  </si>
  <si>
    <t>POZOSTAŁE FUNDUSZE DODATKOWE</t>
  </si>
  <si>
    <t>Ujemna wartość firmy jednostek podporządkowanych</t>
  </si>
  <si>
    <t>Zyski z przeliczenia walut (konsolidacja)</t>
  </si>
  <si>
    <t>POZOSTAŁE POMNIEJSZENIA</t>
  </si>
  <si>
    <t>Wartość firmy jednostek podporządkowanych</t>
  </si>
  <si>
    <t>Straty z przeliczenia walut (konsolidacja)</t>
  </si>
  <si>
    <t xml:space="preserve"> FUNDUSZE WŁASNE SKONSOLIDOWANE  (A-B+C-D+E-F)</t>
  </si>
  <si>
    <t>Wymóg kapitałowy</t>
  </si>
  <si>
    <t>Całkowity wymóg kapitałowy</t>
  </si>
  <si>
    <t>Współczynnik wypłacalności</t>
  </si>
  <si>
    <t>Bankowość Detaliczna + Private Banking</t>
  </si>
  <si>
    <t>Wynik  z tytułu opłat i prowizji</t>
  </si>
  <si>
    <t>Pozostałe koszty</t>
  </si>
  <si>
    <t>Wynik na działalności operacyjnej</t>
  </si>
  <si>
    <t>Udział w zyskach (stratach) jednostek stowarzyszonych</t>
  </si>
  <si>
    <t>Zysk (strata) netto uwzg. udziały mniejszości</t>
  </si>
  <si>
    <t xml:space="preserve">Zysk (strata) netto </t>
  </si>
  <si>
    <t>* Wynik z tytułu odsetek zawiera koszt kapitału, finansowanie majątku, investment yield i koszt finansowania długoterminowego</t>
  </si>
  <si>
    <t>Z początkiem 2014 roku nastąpiła zmiana w raportowaniu segmentów biznesowych Grupy mBanku. Segment Bankowości Detalicznej, dodatkowo obejmuje również wyniki segmentów detalicznych spółek mLeasing i Dom Maklerski mBanku. Z kolei segment Korporacji i Rynków Finansowych podzielony został na dwa podsegmenty: Bankowość Korporacyjną i Inwestycyjną (poprzednio Klienci Korporacyjni i Instytucje) oraz podsegment Rynków Finansowych (poprzednio Działalność Handlowa 
i Inwestycyjna). Od początku 2014 roku podsegment Bankowości Korporacyjnej i Inwestycyjnej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Podsegment Rynków Finansowych obejmuje głównie działalność w zakresie operacji skarbowych, rynków finansowych, zarządzania płynnością, ryzykiem stóp procentowych i walutowym oraz portfelem handlowym i inwestycyjnym. W ramach podsegmentu wykazywane są również wyniki spółki mFinance France. W związku  z powyższym Dane za I-IV kw. 2013 roku zostały przekształcone.</t>
  </si>
  <si>
    <t>Bankowość Korporacyjna i Inwestycyjna (poprzednio Klienci Korporacyjni i Instytucje)</t>
  </si>
  <si>
    <t>Rynki Finansowe (poprzednio Działalność Handlowa i Inwestycyjna)</t>
  </si>
  <si>
    <t>Zarządzanie Aktywami (działalność zaniechana)</t>
  </si>
  <si>
    <t>Wyniki za 2008 rok uwzględniają efekt konsolidacji BRE Ubezpieczeń</t>
  </si>
  <si>
    <t xml:space="preserve">Wartości niematerialne </t>
  </si>
  <si>
    <t>Pozostałe aktywa, w tym aktywa z tytułu odroczonego podatku dochodowego</t>
  </si>
  <si>
    <t>ZOBOWIĄZANIA</t>
  </si>
  <si>
    <t xml:space="preserve">Pochodne instrumenty finansowe </t>
  </si>
  <si>
    <t>Różnice z rachunkowości zabezpieczeń dotyczące wartości godziwej pozycji zabezpieczanych - zobowiązania z tytułu emisji</t>
  </si>
  <si>
    <t>Pozostałe zobowiązania, w tym zobowiązania podatkowe</t>
  </si>
  <si>
    <t>Pozycja bilansowa netto</t>
  </si>
  <si>
    <t>Razem</t>
  </si>
  <si>
    <t>Pozostałe i eliminacje</t>
  </si>
  <si>
    <t>Grupa - działalność kontynuowana i zaniechana</t>
  </si>
  <si>
    <t>Polska</t>
  </si>
  <si>
    <t>Oddziały zagraniczne</t>
  </si>
  <si>
    <t xml:space="preserve">Kredyty </t>
  </si>
  <si>
    <t>Kredyty hipoteczne</t>
  </si>
  <si>
    <t>w tym: kredyty walutowe</t>
  </si>
  <si>
    <t>Kredyty niehipoteczne</t>
  </si>
  <si>
    <t>Wskaźnik pokrycia rezerwami NPL dla segmentu bankowości detalicznej</t>
  </si>
  <si>
    <t>Wskaźnik pokrycia rezerwami NPL dla portfela kredytów hipotecznych (udzielonych klientom indywidualnym)</t>
  </si>
  <si>
    <t>Kredyty hipoteczne - nowa sprzedaż</t>
  </si>
  <si>
    <t>Całkowita sprzedaż nowych kredytów hipotecznych</t>
  </si>
  <si>
    <t>Przedsiębiorcy</t>
  </si>
  <si>
    <t>Czechy</t>
  </si>
  <si>
    <t>Słowacja</t>
  </si>
  <si>
    <t>Kredyty nie-hipoteczne - nowa sprzedaż</t>
  </si>
  <si>
    <t>Całkowita sprzedaż nowych kredytów nie-hipotecznych</t>
  </si>
  <si>
    <t>Bankowość Detaliczna w Polsce</t>
  </si>
  <si>
    <t>w tym: mikroprzedsiębiorstwa</t>
  </si>
  <si>
    <t>w tym: Provate Banking</t>
  </si>
  <si>
    <t>Liczba rachunków</t>
  </si>
  <si>
    <t>Liczba kart</t>
  </si>
  <si>
    <t>Karty debetowe</t>
  </si>
  <si>
    <t>Karty kredytowe</t>
  </si>
  <si>
    <t>Kredyty w PLN</t>
  </si>
  <si>
    <t>Kredyty walutowe</t>
  </si>
  <si>
    <t>Mikroprzedsiębiorstwa</t>
  </si>
  <si>
    <t>Hipoteczne kredyty we frankach szwajcarskich brutto</t>
  </si>
  <si>
    <t>Rachunki bieżące</t>
  </si>
  <si>
    <t>Rachunki oszczędnościowe</t>
  </si>
  <si>
    <t>Depozyty terminowe</t>
  </si>
  <si>
    <t>Supermarket Funduszy Inwestycyjnych (SFI) + Centrum Oszczędzania - (wartość aktywów narastająco)</t>
  </si>
  <si>
    <t>Supermarket Funduszy Inwestycyjnych (SFI) + Centrum Oszczędzania - (sprzedaż brutto w danym kwartale)</t>
  </si>
  <si>
    <t>Liczba rachunków maklerskich</t>
  </si>
  <si>
    <t>Liczba mKiosków</t>
  </si>
  <si>
    <t>Liczba mKiosków partnerskich</t>
  </si>
  <si>
    <t>Liczba CUF (Centrum Usług Finansowych)</t>
  </si>
  <si>
    <t>Liczba placówek partnerskich</t>
  </si>
  <si>
    <t>Liczba centrów doradczych</t>
  </si>
  <si>
    <t>Liczba lekkich oddziałów</t>
  </si>
  <si>
    <t>Oddziały zagraniczne: mBank w Czechach i na Słowacji</t>
  </si>
  <si>
    <t xml:space="preserve">Czechy </t>
  </si>
  <si>
    <t>of which: Microfirms</t>
  </si>
  <si>
    <t>of which: Private Banking</t>
  </si>
  <si>
    <t>tys.</t>
  </si>
  <si>
    <t>mln PLN</t>
  </si>
  <si>
    <t>mln CHF</t>
  </si>
  <si>
    <t>szt.</t>
  </si>
  <si>
    <t>dane na koniec kwartału</t>
  </si>
  <si>
    <t>Wartość kredytów dla klientów korporacyjnych</t>
  </si>
  <si>
    <t>Wartość depozytów klientów korporacyjnych</t>
  </si>
  <si>
    <t>Liczba Oddziałów Korporacyjnych</t>
  </si>
  <si>
    <t>Liczba Biur Korporacyjnych</t>
  </si>
  <si>
    <t xml:space="preserve">w IV kw. 2010 roku dane dot. kredytów i depozytów klientów Pionu zostały zmodyfikowane wstecz do I kw. 2008 - została dodana pozycja transakcji " Repo" </t>
  </si>
  <si>
    <t>Dane dot. kredytów i depozytów klientów korporacyjnych począwszy od I kw. 2012 zostały skorygowane tak aby uwzględniać kredyty i depozyty klientów korporacyjnych w segmencie Klienci Korporacyjni i Instytucje (bez klientów  pionu Dzialalność Handlowa i Inwestycyjna)</t>
  </si>
  <si>
    <t>W wyniku zmian organizacyjnych, począwszy od 2014 roku segment Bankowości Korporacyjnej i Inwestycyjnej  (poprzednio Klienci Korporacyjni i Instytucje) uwzględnia wyniki z działalności polegającej na oferowaniu instrumentów finansowych (opcje, kontrakty) dla przedsiębiorstw oraz organizowaniu emisji instrumentów dłużnych dla klientów korporacyjnych. Dodatkowo, obszar ten obejmuje wyniki segmentów korporacyjnych spółek mLeasing i Dom Maklerski mBanku. Dane zostały skorygowane począwszy od I kwartału 2013 roku.</t>
  </si>
  <si>
    <t xml:space="preserve">W styczniu 2014 roku w wyniku zmian w metodologii i reklasyfikacji, niebankowe instytucje finansowe zostały przeniesione do segmentu K1 (zmiana ta dotyczyła około 400 klientów, głównie z segmentu K2). </t>
  </si>
  <si>
    <t>28 Odziałów Korporacyjnych i jedno Centrum Doradcze - W centrum doradczym klienci mogą skorzystać z pełnej oferty usług bankowości detalicznej 
i korporacyjnej oraz produktów wybranych spółek Grupy mBanku, takich jak mLeasing, mFaktoring 
i Dom Maklerski mBanku. Finalnie planowane jest uruchomienie 89 oddziałów tego typu. W dniu 16 czerwca 2014 roku w Szczecinie została otwarta pierwsza uniwersalna placówka mBanku.</t>
  </si>
  <si>
    <t>Spółki Grupy mBanku (wybrane) - wyniki finansowe</t>
  </si>
  <si>
    <t xml:space="preserve">Bank Hipoteczny mBanku </t>
  </si>
  <si>
    <t>zysk brutto</t>
  </si>
  <si>
    <t xml:space="preserve">zysk netto </t>
  </si>
  <si>
    <t>portfel kredytów (bilansowy)</t>
  </si>
  <si>
    <t>zysk netto</t>
  </si>
  <si>
    <t>wartość zawartych umów leasingu, z tego:</t>
  </si>
  <si>
    <t>umowy leasingu ruchomości</t>
  </si>
  <si>
    <t>umowy leasingu nieruchomości</t>
  </si>
  <si>
    <t>pozycja # / udział w rynku %</t>
  </si>
  <si>
    <t>łączna</t>
  </si>
  <si>
    <t>leasingu ruchomości</t>
  </si>
  <si>
    <t>leasingu nieruchomości</t>
  </si>
  <si>
    <t xml:space="preserve">Dom Maklerski mBanku </t>
  </si>
  <si>
    <t xml:space="preserve">akcji </t>
  </si>
  <si>
    <t xml:space="preserve">obligacji </t>
  </si>
  <si>
    <t xml:space="preserve">opcji </t>
  </si>
  <si>
    <t>akcji</t>
  </si>
  <si>
    <t>obligacji</t>
  </si>
  <si>
    <t>opcji</t>
  </si>
  <si>
    <t>obroty razem</t>
  </si>
  <si>
    <t>obroty</t>
  </si>
  <si>
    <t xml:space="preserve">mFaktoring </t>
  </si>
  <si>
    <t xml:space="preserve">mLocum </t>
  </si>
  <si>
    <t>wartość aktywów (netto)</t>
  </si>
  <si>
    <t>dane na koniec kwartału (źródłem danych o wynikach brutto i netto są pakiety konsolidacyjne)</t>
  </si>
  <si>
    <t>pozycja # / udział w rynku % (wśród banków hipotecznych)</t>
  </si>
  <si>
    <t>BRE Ubezpieczenia                                                                                                                                        (wynik spółki różni się od wyniku z pakietu z uwagi na korekty konsolidacyjne)</t>
  </si>
  <si>
    <t xml:space="preserve">mWealth Management                                                                                                                             (spółka należy do segmentu Bankowości Detalicznej (w tym Private Banking))
</t>
  </si>
  <si>
    <t>Kurs wymiany walut 
(średnie ze średnich NBP na koniec miesiąca w kwartale)</t>
  </si>
  <si>
    <t>data as at the end of quarter                                                                   (data on gross and net profit source from consolidation packages)</t>
  </si>
  <si>
    <t>BRE Ubezpieczenia  (differences in data vs. consolidation packages arrise from consolidation adjustments)</t>
  </si>
  <si>
    <t>mWealth Management
(the company is classified as part of the "Retail Banking &amp; PB" segment)</t>
  </si>
  <si>
    <t>dane na koniec kwartału, narastająco</t>
  </si>
  <si>
    <t xml:space="preserve">Obszar: Bankowość Detaliczna i Private Banking </t>
  </si>
  <si>
    <t>Bankowość Detaliczna (Polska)</t>
  </si>
  <si>
    <t xml:space="preserve">liczba rachunków </t>
  </si>
  <si>
    <t>liczba klientów</t>
  </si>
  <si>
    <t>w tym: mikroprzedsiębiorstw</t>
  </si>
  <si>
    <t xml:space="preserve">liczba kart ogółem </t>
  </si>
  <si>
    <t>liczba kart debetowych</t>
  </si>
  <si>
    <t>liczba kart kredytowych</t>
  </si>
  <si>
    <t>wartość depozytów</t>
  </si>
  <si>
    <t>wartość kredytów</t>
  </si>
  <si>
    <t xml:space="preserve">liczba rachunków maklerskich </t>
  </si>
  <si>
    <t>liczba mKiosków</t>
  </si>
  <si>
    <t>liczba CF (Centrum Finansowe)</t>
  </si>
  <si>
    <t>liczba mKiosków partnerskich</t>
  </si>
  <si>
    <t>liczba CUF (Centrum Usług Finansowych)</t>
  </si>
  <si>
    <t>liczba placówek partnerskich</t>
  </si>
  <si>
    <t>mBank (Polska)</t>
  </si>
  <si>
    <t>liczba rachunków eMakler</t>
  </si>
  <si>
    <t>liczba rachunków</t>
  </si>
  <si>
    <t>liczba kart ogółem</t>
  </si>
  <si>
    <t>w tym: liczba kart debetowych</t>
  </si>
  <si>
    <t>w tym: liczba kart kredytowych</t>
  </si>
  <si>
    <t>liczba rachunków maklerskich</t>
  </si>
  <si>
    <t>mBank zagranica</t>
  </si>
  <si>
    <t>w tym: Czechy</t>
  </si>
  <si>
    <t>w tym: Słowacja</t>
  </si>
  <si>
    <t>end of quarter data YTD</t>
  </si>
  <si>
    <t>Uwagi:</t>
  </si>
  <si>
    <t>Dane historyczne dot.wartości kredytów hipotecznych - klienci indywidualni, skorygowane o zmiany w wewnętrznej metodologii raportowania sprzedaży, uwzględniając migrację klientów Bankowości Prywatnej do głównego systemu bankowości detalicznej dla mBank Polska, Multibank i mBank zagranica od I kw. 2011 a co za tym idzie a dla Bankowości Detalicznej w Polsce od I kw. 2012 roku</t>
  </si>
  <si>
    <t>Dane historyczne dot. liczby rachunków bieżących skorygowane  dla mBank Polska i mBank zagranica od IV kw. 2010 oraz Bankowości Detalicznej w Polsce od I kw. 2012 roku</t>
  </si>
  <si>
    <t>usługa uruchomiona 25 lipca 2005 roku</t>
  </si>
  <si>
    <t>usługa uruchomiona w czerwcu 2007 roku</t>
  </si>
  <si>
    <t>usługa uruchomiona w kwietniu 2006 roku</t>
  </si>
  <si>
    <t>Działalność w Czechach i na Słowacji rozpoczęto 25 listopada 2007 roku</t>
  </si>
  <si>
    <t>Od stycznia 2012 roku  mBank (Polska) oraz Multibank prezentujemy jako Bankowość Detaliczną w Polsce (uwzględniając Private Banking)</t>
  </si>
  <si>
    <t xml:space="preserve">kredyty hipoteczne - osoby fizyczne (Polska)
(bilans)               </t>
  </si>
  <si>
    <t>kredyty hipoteczne - zagrożone (NPL) 
(osoby fizyczne Polska)</t>
  </si>
  <si>
    <t>wartość kredytów hipotecznych 
(narastająco)</t>
  </si>
  <si>
    <t>wartość kredytów hipotecznych 
(przyrost bilansowy w kwartale)</t>
  </si>
  <si>
    <t>wartość kredytów hipotecznych - klienci indywidualni  
(udzielonych w danym kwartale)</t>
  </si>
  <si>
    <t>Supermarket Funduszy Inwestycyjnych (SFI) + Centrum oszczędzania
(wartość aktywów narastająco)</t>
  </si>
  <si>
    <t>SFI + Centrum Oszczędzania
(sprzedaż brutto w danym kwartale)</t>
  </si>
  <si>
    <t>Supermarket Funduszy Inwestycyjnych (SFI)
(wartość aktywów narastająco)</t>
  </si>
  <si>
    <t>SFI 
(sprzedaż brutto w danym kwartale)</t>
  </si>
  <si>
    <t>wartość kredytów hipotecznych - klienci indywidualni 
(udzielonych w danym kwartale)</t>
  </si>
  <si>
    <t>Centrum Oszczędzania 
(wartość aktywów narastająco)</t>
  </si>
  <si>
    <t>Centrum Oszczędzania 
(sprzedaż brutto w danym kwartale)</t>
  </si>
  <si>
    <t>mortgage loans - individuals (Poland)                 
(balance-sheet)</t>
  </si>
  <si>
    <t>number of brokerage accounts 
(brokerage accounts)</t>
  </si>
  <si>
    <t>number of eMakler accounts 
(brokerage accounts)</t>
  </si>
  <si>
    <t>Saving Center - Investment Funds Supermarket
(AuM - cumulative)</t>
  </si>
  <si>
    <t>mld PLN</t>
  </si>
  <si>
    <t>tys. szt.</t>
  </si>
  <si>
    <t>mln EUR</t>
  </si>
  <si>
    <t>I kw. 2005</t>
  </si>
  <si>
    <t>II kw. 2005</t>
  </si>
  <si>
    <t>III kw. 2005</t>
  </si>
  <si>
    <t>IV kw. 2005</t>
  </si>
  <si>
    <t>I kw. 2006</t>
  </si>
  <si>
    <t>II kw. 2006</t>
  </si>
  <si>
    <t>III kw. 2006</t>
  </si>
  <si>
    <t>IV kw. 2006</t>
  </si>
  <si>
    <t>I kw. 2007</t>
  </si>
  <si>
    <t>II kw. 2007</t>
  </si>
  <si>
    <t>III kw. 2007</t>
  </si>
  <si>
    <t>IV kw. 2007</t>
  </si>
  <si>
    <t>I kw. 2008</t>
  </si>
  <si>
    <t>II kw. 2008</t>
  </si>
  <si>
    <t>III kw. 2008</t>
  </si>
  <si>
    <t>IV kw. 2008</t>
  </si>
  <si>
    <t>I kw. 2009</t>
  </si>
  <si>
    <t>II kw. 2009</t>
  </si>
  <si>
    <t>III kw. 2009</t>
  </si>
  <si>
    <t>IV kw. 2009</t>
  </si>
  <si>
    <t>I kw. 2010</t>
  </si>
  <si>
    <t>II kw. 2010</t>
  </si>
  <si>
    <t>III kw. 2010</t>
  </si>
  <si>
    <t>IV kw. 2010</t>
  </si>
  <si>
    <t>I kw. 2011</t>
  </si>
  <si>
    <t>II kw. 2011</t>
  </si>
  <si>
    <t>III kw. 2011</t>
  </si>
  <si>
    <t>IV kw. 2011</t>
  </si>
  <si>
    <t>I kw. 2012</t>
  </si>
  <si>
    <t>II kw. 2012</t>
  </si>
  <si>
    <t>III kw. 2012</t>
  </si>
  <si>
    <t>IV kw. 2012</t>
  </si>
  <si>
    <t>I kw. 2013</t>
  </si>
  <si>
    <t>II kw. 2013</t>
  </si>
  <si>
    <t>III kw. 2013</t>
  </si>
  <si>
    <t>IV kw. 2013</t>
  </si>
  <si>
    <t>I kw. 2014</t>
  </si>
  <si>
    <t>II kw. 2014</t>
  </si>
  <si>
    <t>III kw. 2014</t>
  </si>
  <si>
    <t>IV kw. 2014</t>
  </si>
  <si>
    <t>I kw.  2015</t>
  </si>
  <si>
    <t>II kw.  2015</t>
  </si>
  <si>
    <t>III kw. 2015</t>
  </si>
  <si>
    <t>Wyniki za 2011 poddane korekcie uwzględniającej nową prezentację punktów SWAP i leasingu operacyjnego</t>
  </si>
  <si>
    <t>Wyniki za 1 - 4 kw. 2009 i 1 - 2 kw. 2010 skorygowane o wpływ powołania nowych spółek zależnych - BBH, DI BRE i BCF</t>
  </si>
  <si>
    <t>IV kw. 2015</t>
  </si>
  <si>
    <t>Q4 2015</t>
  </si>
  <si>
    <t>31.12.2015</t>
  </si>
  <si>
    <t>pozycja # / udział w rynku % (kwartalnie)</t>
  </si>
  <si>
    <t>market share/position (quarterly)</t>
  </si>
  <si>
    <t>pozycja # / udział w rynku % (narastająco)</t>
  </si>
  <si>
    <t>market share/position (cumulative)</t>
  </si>
  <si>
    <t>7,6% #2</t>
  </si>
  <si>
    <t>4,6% #8</t>
  </si>
  <si>
    <t>12,3% #2</t>
  </si>
  <si>
    <t>14,3% #2</t>
  </si>
  <si>
    <t>9,7% #4</t>
  </si>
  <si>
    <t>Q1 2016</t>
  </si>
  <si>
    <t>31.03.2016</t>
  </si>
  <si>
    <t>Podatki od pozycji bilansowych Grupy</t>
  </si>
  <si>
    <t>2016</t>
  </si>
  <si>
    <t>4,0% #9</t>
  </si>
  <si>
    <t>8,2% #4</t>
  </si>
  <si>
    <t>13,5% #2</t>
  </si>
  <si>
    <t>11,0% #4</t>
  </si>
  <si>
    <t>7,6% #7</t>
  </si>
  <si>
    <t>Q2 2016</t>
  </si>
  <si>
    <t>mBank's stand-alone capital position under BASEL III</t>
  </si>
  <si>
    <t>Pozycja kapitałowa mBanku zgodnie z regulacjami BASEL III</t>
  </si>
  <si>
    <t>Own funds</t>
  </si>
  <si>
    <t>CET 1 capital</t>
  </si>
  <si>
    <t>Tier 2 capital</t>
  </si>
  <si>
    <t>Common Equity Tier 1 capital ratio (CET1)</t>
  </si>
  <si>
    <t>Total risk exposure amount of mBank Hipoteczny</t>
  </si>
  <si>
    <t>Łączna kwota eskpozycji na ryzyko mBanku Hipotecznego</t>
  </si>
  <si>
    <t>Kapitał podstawowy Tier 1</t>
  </si>
  <si>
    <t>Kapital Tier 2</t>
  </si>
  <si>
    <t>30.06.2016</t>
  </si>
  <si>
    <t>Współczynik kapitału podstawowego Tier 1</t>
  </si>
  <si>
    <t xml:space="preserve"> TIER 1 AFTER DEDUCTIONS</t>
  </si>
  <si>
    <t xml:space="preserve"> TIER 2 AFTER DEDUCTIONS</t>
  </si>
  <si>
    <t xml:space="preserve"> Kapitał Tier 1 po pomniejszeniach</t>
  </si>
  <si>
    <t>Kapitał podstawowy Tier 1 przed pomniejszeniami</t>
  </si>
  <si>
    <t xml:space="preserve"> Pomniejszenia kapitału podstawowego Tier 1</t>
  </si>
  <si>
    <t xml:space="preserve"> Kapitał Tier 2 po pomniejszeniach</t>
  </si>
  <si>
    <t xml:space="preserve"> Kapitał Tier 2 przed pomniejszeniami</t>
  </si>
  <si>
    <t xml:space="preserve"> Pomniejszenia kapitału Tier 2</t>
  </si>
  <si>
    <t>5,2% #3</t>
  </si>
  <si>
    <t>12,5% #2</t>
  </si>
  <si>
    <t>9,1% #4</t>
  </si>
  <si>
    <t>4,1% #10</t>
  </si>
  <si>
    <t>Amortization</t>
  </si>
  <si>
    <t>Retail Banking (incl. Private Banking)</t>
  </si>
  <si>
    <t>7,4% #8</t>
  </si>
  <si>
    <t>Company integrated into the organizational structure of mBank as of May 20, 2016</t>
  </si>
  <si>
    <t>Q3 2016</t>
  </si>
  <si>
    <t>30.09.2016</t>
  </si>
  <si>
    <t>Total Capital Ratio (TCR)</t>
  </si>
  <si>
    <t>Łączny współczynnik kapitałowy (TCR)</t>
  </si>
  <si>
    <t>Współczynik kapitału podstawowego Tier 1 (CET1)</t>
  </si>
  <si>
    <t>Total risk exposure amount of mBank Group</t>
  </si>
  <si>
    <t>Łączna kwota eskpozycji na ryzyko Grupy mBanku</t>
  </si>
  <si>
    <t>Other risk exposure amounts</t>
  </si>
  <si>
    <t>TREA for credit risk and counterparty risk</t>
  </si>
  <si>
    <t>TREA for operational risks</t>
  </si>
  <si>
    <t>na ryzyko kredytowe i ryzyko kontrahenta</t>
  </si>
  <si>
    <t>na ryzyko operacyjne</t>
  </si>
  <si>
    <t>kwoty innych ekspozycji na ryzyko</t>
  </si>
  <si>
    <t>Loan loss provisions</t>
  </si>
  <si>
    <t>7,5% #8</t>
  </si>
  <si>
    <t>10,1% #4</t>
  </si>
  <si>
    <t>10,9% #3</t>
  </si>
  <si>
    <t>9,3% #3</t>
  </si>
  <si>
    <t>4,4% #7</t>
  </si>
  <si>
    <t>Q4 2016</t>
  </si>
  <si>
    <t>31.12.2016</t>
  </si>
  <si>
    <t>ROA netto (YtD)</t>
  </si>
  <si>
    <t>ROA net (YtD)</t>
  </si>
  <si>
    <t>9,0% #4</t>
  </si>
  <si>
    <t>12,3% #3</t>
  </si>
  <si>
    <t>10,0% #3</t>
  </si>
  <si>
    <t>5,1% #9</t>
  </si>
  <si>
    <t>trading volume (cumulative)</t>
  </si>
  <si>
    <t>obroty poszczególnymi instrumentami (narastająco)</t>
  </si>
  <si>
    <t>7,3% #8</t>
  </si>
  <si>
    <t>Number of mFinanse outlets (financial centers &amp; agency service points)</t>
  </si>
  <si>
    <t>Liczba placówek mFinanse (centra finansowe i punkty obsługi agencyjnej)</t>
  </si>
  <si>
    <t>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t>
  </si>
  <si>
    <t>Na wzrost poziomu współczynników kapitałowych miały wpływ: (i) dostosowanie sposobu ujmowania floora regulacyjnego do wymagań art. 500 Rozporządzenia CRR; (ii) rozszerzenia metody i zmiany w modelach AIRB (implementacja zmienionego modelu wewnętrznego dla parametru LGD w obszarze korporacyjnym oraz zgoda na stosowanie metody wewnętrznych ratingów do kalkulacji wymogu kapitałowego z tytułu ryzyka kredytowego dla ekspozycji kredytowych spółki zależnej mLeasing).</t>
  </si>
  <si>
    <t>6,94% #3</t>
  </si>
  <si>
    <t>7,38% #3</t>
  </si>
  <si>
    <t>7,39% #2</t>
  </si>
  <si>
    <t>7,77% #2</t>
  </si>
  <si>
    <t>Q1 2017</t>
  </si>
  <si>
    <t>31.03.2017</t>
  </si>
  <si>
    <t>7,52% #3</t>
  </si>
  <si>
    <t>5,2% #8</t>
  </si>
  <si>
    <t>5,0% #4</t>
  </si>
  <si>
    <t>11,8% #4</t>
  </si>
  <si>
    <t>8,5% #4</t>
  </si>
  <si>
    <t>7,1% #8</t>
  </si>
  <si>
    <t>Q2 2017</t>
  </si>
  <si>
    <t>II kw. 2017</t>
  </si>
  <si>
    <t>I kw. 2017</t>
  </si>
  <si>
    <t xml:space="preserve">Historyczne dane segmentowe za 2012 rok skorygowane w związku z przeniesieniem BRE Banku Hipotecznego (BBH) z segmentu Korporacje i Rynki Finansowe do Bankowości Detalicznej od 1 stycznia 2013 rok </t>
  </si>
  <si>
    <t>III kw. 2016</t>
  </si>
  <si>
    <t>IV kw. 2016</t>
  </si>
  <si>
    <t>I kw. 2016</t>
  </si>
  <si>
    <t>II kw. 2016</t>
  </si>
  <si>
    <t>30.06.2017</t>
  </si>
  <si>
    <t>6,0% #4</t>
  </si>
  <si>
    <t>7,3% #4</t>
  </si>
  <si>
    <t>11,3% #3</t>
  </si>
  <si>
    <t>12,5% #3</t>
  </si>
  <si>
    <t>Payment cards-related fees</t>
  </si>
  <si>
    <t>Discharged brokerage fees</t>
  </si>
  <si>
    <t>Commissions paid to external entities for sale of the Bank’s products</t>
  </si>
  <si>
    <t>Value of series / issue value</t>
  </si>
  <si>
    <t>Future Tech Fundusz Inwestycyjny Zamknięty</t>
  </si>
  <si>
    <t>7,2% #8</t>
  </si>
  <si>
    <t>Number of Financial Centres (CFs) &amp; light branches</t>
  </si>
  <si>
    <t>Liczba CF (Centrum Finansowe) i  lekkich oddziałów</t>
  </si>
  <si>
    <t>7,40% #4</t>
  </si>
  <si>
    <t>III kw. 2017</t>
  </si>
  <si>
    <t>Q3 2017</t>
  </si>
  <si>
    <t>Taxes on the Group balance sheet items</t>
  </si>
  <si>
    <t>30.09.2017</t>
  </si>
  <si>
    <t>Company deconsolidated in July 2017 due to the sale of majority stake</t>
  </si>
  <si>
    <t>17,6% #2</t>
  </si>
  <si>
    <t>12,3% #4</t>
  </si>
  <si>
    <t>4,9% #9</t>
  </si>
  <si>
    <t>Investments in associates</t>
  </si>
  <si>
    <t>IV kw. 2017</t>
  </si>
  <si>
    <t>Q4 2017</t>
  </si>
  <si>
    <t>31.12.2017</t>
  </si>
  <si>
    <t>11,0% #3</t>
  </si>
  <si>
    <t>14,4% #3</t>
  </si>
  <si>
    <t>12,4% #3</t>
  </si>
  <si>
    <t>12,7% #2</t>
  </si>
  <si>
    <t>5,0% #8</t>
  </si>
  <si>
    <t xml:space="preserve">mFinanse S.A. </t>
  </si>
  <si>
    <t>7,35% #4</t>
  </si>
  <si>
    <t>I kw. 2018</t>
  </si>
  <si>
    <t>Q1 2018</t>
  </si>
  <si>
    <t>31.03.2018</t>
  </si>
  <si>
    <t>4,1% #11</t>
  </si>
  <si>
    <t>12,9% #2</t>
  </si>
  <si>
    <t>16,7% #2</t>
  </si>
  <si>
    <t>12,8% #4</t>
  </si>
  <si>
    <t>II kw. 2018</t>
  </si>
  <si>
    <t>III kw. 2018</t>
  </si>
  <si>
    <t>IV kw. 2018</t>
  </si>
  <si>
    <t>Q2 2018</t>
  </si>
  <si>
    <t>Q3 2018</t>
  </si>
  <si>
    <t>Q4 2018</t>
  </si>
  <si>
    <t>Obszar: Bankowość Korporacyjna i Inwestycyjna</t>
  </si>
  <si>
    <t>Obszar funkcjonuje w ramach Pionu Korporacje i Rynki Finansowe.</t>
  </si>
  <si>
    <t>Segment of the largest corporations with annual sales over PLN 1 billion (until Q4/17 it was PLN 500 million) and non-banking financial institutions</t>
  </si>
  <si>
    <t>Segment of corporations with annual sales between PLN 50 million and PLN 1 billion (until Q4/17 it was between PLN 30 million and PLN 500 million)</t>
  </si>
  <si>
    <t>Segment of SMEs with annual sales below PLN 50 million and full accounting</t>
  </si>
  <si>
    <t>segment największych korporacji o rocznych obrotach powyższej 1 mld zł oraz niebankowe instytucje finansowe</t>
  </si>
  <si>
    <t>segment MSP, tj. firmy o rocznych obrotach poniżej 50 mln zł i z pełną księgowością</t>
  </si>
  <si>
    <t>segment przedsiębiorstw o rocznych obrotach od 50 mln zł do 1 mld zł</t>
  </si>
  <si>
    <t>a sub-segment of the Corporates and Financial Markets segment</t>
  </si>
  <si>
    <t>Dłużne papiery wartościowe</t>
  </si>
  <si>
    <t>Equity instruments</t>
  </si>
  <si>
    <t>Finansowe aktywa przeznaczone do obrotu, w tym:</t>
  </si>
  <si>
    <t>- Kredyty i pożyczki</t>
  </si>
  <si>
    <t>- Dłużne papiery wartościowe</t>
  </si>
  <si>
    <t>Aktywa finansowe nieprzeznaczone do obrotu obowiązkowo wyceniane w wartości godziwej przez wynik finansowy, w tym:</t>
  </si>
  <si>
    <t>Aktywa finansowe wyznaczone jako wyceniane w wartości godziwej przez wynik finansowy</t>
  </si>
  <si>
    <t>Aktywa finansowe wyceniane w wartości godziwej przez pozostałe całkowite dochody</t>
  </si>
  <si>
    <t>Aktywa finansowe wyceniane w zamortyzowanym koszcie, w tym:</t>
  </si>
  <si>
    <t>- Środki pieniężne i lokaty krótkoterminowe</t>
  </si>
  <si>
    <t>Przychody odsetkowe na instrumentach pochodnych w ramach rachunkowości zabezpieczeń wartości godziwej</t>
  </si>
  <si>
    <t>Przychody odsetkowe na instrumentach pochodnych w ramach rachunkowości zabezpieczeń przepływów pieniężnych</t>
  </si>
  <si>
    <t xml:space="preserve">Financial assets held for trading </t>
  </si>
  <si>
    <t>- Loans and advances</t>
  </si>
  <si>
    <t>- Debt securities</t>
  </si>
  <si>
    <t>Non-trading financial assets mandatorily at fair value through profit or loss, including:</t>
  </si>
  <si>
    <t xml:space="preserve">Financial assets designated at fair value through profit or loss </t>
  </si>
  <si>
    <t>Financial assets at fair value through other comprehensive income</t>
  </si>
  <si>
    <t>Financial assets at amortised cost, including:</t>
  </si>
  <si>
    <t>- Cash and short-term placements</t>
  </si>
  <si>
    <t>Interest income on derivatives classified into banking book</t>
  </si>
  <si>
    <t xml:space="preserve">Interest income on derivatives concluded under the fair value hedge </t>
  </si>
  <si>
    <t>Interest income on derivatives concluded under the cash flow hedge</t>
  </si>
  <si>
    <t xml:space="preserve">Odpisy netto z tytułu utraty wartości oraz rezultat wyceny kredytów i pożyczek </t>
  </si>
  <si>
    <t>Impairment on financial assets not measured at fair value through profit or loss</t>
  </si>
  <si>
    <t>Utrata wartości z tytułu aktywów finansowych niewycenianych w wartości godziwej przez wynik finansowy</t>
  </si>
  <si>
    <t>wyceniane w zamortyzowanym koszcie</t>
  </si>
  <si>
    <t>wyceniane obowiązkowo w wartości godziwej przez wynik finansowy</t>
  </si>
  <si>
    <t>mandatorily at fair value through profit or loss</t>
  </si>
  <si>
    <t>at amortised cost</t>
  </si>
  <si>
    <t>wyceniane w wartości godziwej przez pozostałe całkowite dochody</t>
  </si>
  <si>
    <t>at fair value through other comprehensive income</t>
  </si>
  <si>
    <t>Consolidated Profit and Loss Account</t>
  </si>
  <si>
    <t>Zysk brutto z działalności zaniechanej</t>
  </si>
  <si>
    <t xml:space="preserve">Zysk netto z działalności zaniechanej z uwzględnieniem udziałowców mniejszościowych </t>
  </si>
  <si>
    <t>Zysk netto z działalności kontynuowanej i zaniechanej z uwzględnieniem udziałowców mniejszościowych, w tym:</t>
  </si>
  <si>
    <t>Zysk udziałowców mniejszościowych</t>
  </si>
  <si>
    <t xml:space="preserve">Zysk netto </t>
  </si>
  <si>
    <t>Profit before income tax from discontinued operations</t>
  </si>
  <si>
    <t>Net profit (loss) from discontinued operations including minority interest</t>
  </si>
  <si>
    <t>Core Tier 1 / Tier 1 Capital Ratio*</t>
  </si>
  <si>
    <t>Współczynnik Core Tier 1 / Tier 1*</t>
  </si>
  <si>
    <t>Interest income on derivatives classified into securities accounting</t>
  </si>
  <si>
    <t>Loan loss provisions and fair value change</t>
  </si>
  <si>
    <t>Income from sale or scrapping fixed assets, intangible assets and assets held for resale</t>
  </si>
  <si>
    <t>Income from compensation, penalties and fines received</t>
  </si>
  <si>
    <t>Income due to release of provisions for future commitments</t>
  </si>
  <si>
    <t>Income from insurance activity, arising from attribution of premium</t>
  </si>
  <si>
    <t>Przychody z tytułu sprzedaży lub likwidacji środków trwałych, wartości niematerialnych oraz aktywów do zbycia</t>
  </si>
  <si>
    <t>Przychody z  tytułu odzyskanych należności przedawnionych, umorzonych i nieściągalnych</t>
  </si>
  <si>
    <t>Costs of provisions created for other receivables (excluding loans and advances)</t>
  </si>
  <si>
    <t>Costs borne due to receivables and liabilities written off and recognised as uncollectible</t>
  </si>
  <si>
    <t>Koszty tworzenia odpisów z tytułu utraty wartości rzeczowych aktywów trwałych oraz wartości niematerialnych</t>
  </si>
  <si>
    <t>Koszyk 1</t>
  </si>
  <si>
    <t>Koszyk 2</t>
  </si>
  <si>
    <t>Koszyk 3</t>
  </si>
  <si>
    <t>POCI</t>
  </si>
  <si>
    <t>Aktywa finansowe wyceniane w wartości godziwej przez pozostałe całkowite dochody, w tym:</t>
  </si>
  <si>
    <t>- Instrumenty kapitałowe</t>
  </si>
  <si>
    <t>Udzielone zobowiązania i gwarancje</t>
  </si>
  <si>
    <t>Odpisy z tytułu utraty wartości aktywów finansowych niewycenianych w wartości godziwej przez wynik finansowy</t>
  </si>
  <si>
    <t>Stage 1</t>
  </si>
  <si>
    <t>Stage 2</t>
  </si>
  <si>
    <t>Stage 3</t>
  </si>
  <si>
    <t>- Equity instruments</t>
  </si>
  <si>
    <t>Commitments and guarantees given</t>
  </si>
  <si>
    <t>Net impairment losses on financial assets not measured at fair value through profit or loss</t>
  </si>
  <si>
    <t>Kredyty i pożyczki</t>
  </si>
  <si>
    <t>Zyski lub straty dotyczące aktywów finansowych nieprzeznaczonych do obrotu obowiązkowo wycenianych w wartości godziwej przez wynik finansowy</t>
  </si>
  <si>
    <t xml:space="preserve">Total gains or losses on non-trading financial assets mandatorily at fair value through profit or loss </t>
  </si>
  <si>
    <t>Odpisy netto z tytułu utraty wartości oraz rezultat wyceny kredytów i pożyczek</t>
  </si>
  <si>
    <t>Środki na rachunkach bieżących</t>
  </si>
  <si>
    <t>Kredyty i pożyczki otrzymane</t>
  </si>
  <si>
    <t>Transakcje repo</t>
  </si>
  <si>
    <t>Inne zobowiązania (z tytułu)</t>
  </si>
  <si>
    <t>- zobowiązania z tytułu zabezpieczeń pieniężnych</t>
  </si>
  <si>
    <t>Loans and advances received</t>
  </si>
  <si>
    <t>Repo transactions</t>
  </si>
  <si>
    <t>- liabilities in respect of cash collaterals</t>
  </si>
  <si>
    <t>- other</t>
  </si>
  <si>
    <t>Individual customers</t>
  </si>
  <si>
    <t>Corporate customers</t>
  </si>
  <si>
    <t>Public sector customers</t>
  </si>
  <si>
    <t>Aktywa finansowe nieprzeznaczone do obrotu wyceniane obowiązkowo w wartości godziwej przez wynik finansowy</t>
  </si>
  <si>
    <t>Kredyty i pożyczki wyceniane obowiązkowo w wartości godziwej przez wynik finansowy</t>
  </si>
  <si>
    <t>Klienci budżetowi</t>
  </si>
  <si>
    <t>Non-trading financial assets mandatorily at fair value through profit or loss</t>
  </si>
  <si>
    <t>Loans and advances mandatorily at fair value through profit or loss</t>
  </si>
  <si>
    <t>Public sector</t>
  </si>
  <si>
    <t>Corporate entities</t>
  </si>
  <si>
    <t>Aktywa finansowe wyceniane w zamortyzowanym koszcie</t>
  </si>
  <si>
    <t>Financial assets at amortised cost</t>
  </si>
  <si>
    <t>Incurred but not identified losses / stage1&amp;2</t>
  </si>
  <si>
    <t>Impairment provisions for exposures analyzed according to portfolio approach / stage1&amp;2</t>
  </si>
  <si>
    <t>Receivables with impairment / stage3+POCI</t>
  </si>
  <si>
    <t>Provisions for receivables with impairment / stage3+POCI</t>
  </si>
  <si>
    <t>Coverage ratio including IBNR / stage1&amp;2</t>
  </si>
  <si>
    <t>Poniesione, ale nie zidentyfikowane straty / Koszyk 1&amp;2</t>
  </si>
  <si>
    <t>Rezerwy na utratę wartości ekspozycji analizowanych portfelowo / Koszyk 1&amp;2</t>
  </si>
  <si>
    <t>Poziom pokrycia rezerwami zawierający rezerwy IBNR / Koszyk 1&amp;2</t>
  </si>
  <si>
    <t>Należności, które utraciły wartość / Koszyk3+POCI</t>
  </si>
  <si>
    <t>Rezerwy na utratę wartości ekspozycji analizowanych indywidualnie / Koszyk3+POCI</t>
  </si>
  <si>
    <t>Retail Banking: Receivables with impairment / stage3+POCI</t>
  </si>
  <si>
    <t>Corporate Banking: Receivables with impairment / stage3+POCI</t>
  </si>
  <si>
    <t>Bankowość Detaliczna: Należności, które utraciły wartość / Koszyk3+POCI</t>
  </si>
  <si>
    <t>Bankowość Korporacyjna: Należności, które utraciły wartość / Koszyk3+POCI</t>
  </si>
  <si>
    <t>Kredyty i pożyczki - Wartość bilansowa brutto</t>
  </si>
  <si>
    <t>Kredyty i pożyczki - Skumulowana utrata wartości</t>
  </si>
  <si>
    <t>Loans and advances - Gross carrying amount</t>
  </si>
  <si>
    <t>Loans and advances - Accumulated impairment</t>
  </si>
  <si>
    <t>Papiery przeznaczone do obrotu</t>
  </si>
  <si>
    <t>Dłużne i kapitałowe papiery wartościowe przeznaczone do obrotu</t>
  </si>
  <si>
    <t>Debt and equity trading securities of mBank Group</t>
  </si>
  <si>
    <t>Government bonds included in cash equivalents and pledged government bonds (sell buy back transactions), including:</t>
  </si>
  <si>
    <t>Treasury bills included in cash equivalents and pledged treasury bills (sell buy back transactions), including:</t>
  </si>
  <si>
    <t xml:space="preserve">    zastawione papiery wartościowe</t>
  </si>
  <si>
    <t>Banki centralne</t>
  </si>
  <si>
    <t>Sektor instytucji rządowych i samorządowych, w tym:</t>
  </si>
  <si>
    <t>Kapitałowe papiery wartościowe</t>
  </si>
  <si>
    <t>Central banks</t>
  </si>
  <si>
    <t>General governments</t>
  </si>
  <si>
    <t xml:space="preserve">    pledged investment securities</t>
  </si>
  <si>
    <t xml:space="preserve"> - koszty administracji i obsługi nieruchomości</t>
  </si>
  <si>
    <t xml:space="preserve"> - Costs of administration and real estate services</t>
  </si>
  <si>
    <t>7,02% #4</t>
  </si>
  <si>
    <t>30.06.2018</t>
  </si>
  <si>
    <t>6,9% #8</t>
  </si>
  <si>
    <t>7,7% #6</t>
  </si>
  <si>
    <t>14,3% #3</t>
  </si>
  <si>
    <t>18,0% #2</t>
  </si>
  <si>
    <t>8,7% #3</t>
  </si>
  <si>
    <t>5,8% #6</t>
  </si>
  <si>
    <t>7,59% #3</t>
  </si>
  <si>
    <t>30.09.2018</t>
  </si>
  <si>
    <t>7,32% #3</t>
  </si>
  <si>
    <t>3,1% #13</t>
  </si>
  <si>
    <t>12,0% #3</t>
  </si>
  <si>
    <t>12,0% #4</t>
  </si>
  <si>
    <t>2018</t>
  </si>
  <si>
    <t>Impairment of investments in subsidiaries, available for sale equity securities and gains less losses from derecognition</t>
  </si>
  <si>
    <t>Utrata wartości inwestycji w jednostkach zależnych, kapitałowych papierów wartościowych dostępnych do sprzedaży oraz wynik z tytułu usunięcia z bilansu</t>
  </si>
  <si>
    <t>8,0% #6</t>
  </si>
  <si>
    <t>31.12.2018</t>
  </si>
  <si>
    <t>Gains or losses on non-trading financial assets mandatorily at fair value through profit or loss: loans and advances</t>
  </si>
  <si>
    <t>Zyski lub straty z tytułu aktywów finansowych nieprzeznaczonych do obrotu obowiązkowo wycenianych w wartości godziwej przez wynik finansowy: kredyty i pożyczki</t>
  </si>
  <si>
    <t>Gains or losses on non-trading financial assets mandatorily at fair value through profit or loss: equity instruments and debt securities</t>
  </si>
  <si>
    <t>Zyski lub straty z tytułu aktywów finansowych nieprzeznaczonych do obrotu obowiązkowo wycenianych w wartości godziwej przez wynik finansowy: instrumenty kapitałowe i dłużne papiery wartościowe</t>
  </si>
  <si>
    <t>7,9% #6</t>
  </si>
  <si>
    <t>15,3% #3</t>
  </si>
  <si>
    <t>8,4% #2</t>
  </si>
  <si>
    <t>3,4% #13</t>
  </si>
  <si>
    <t>Aktywa</t>
  </si>
  <si>
    <t>Aktywa finansowe przeznaczone do obrotu i instrumenty pochodne zabezpieczające</t>
  </si>
  <si>
    <t>Aktywa finansowe nieprzeznaczone do obrotu wyceniane obowiązkowo w wartości godziwej przez wynik finansowy, w tym:</t>
  </si>
  <si>
    <t>Należności z tytułu bieżącego podatku dochodowego</t>
  </si>
  <si>
    <t>Aktywa z tytułu odroczonego podatku dochodowego</t>
  </si>
  <si>
    <t>Zobowiązania</t>
  </si>
  <si>
    <t>Zobowiązania finansowe przeznaczone do obrotu  i instrumenty pochodne zabezpieczające</t>
  </si>
  <si>
    <t>Zobowiązania finansowe wyceniane w zamortyzowanym koszcie, w tym:</t>
  </si>
  <si>
    <t>Zobowiązania wobec banków</t>
  </si>
  <si>
    <t>Inne zobowiązania</t>
  </si>
  <si>
    <t>Deferred income tax liabilities</t>
  </si>
  <si>
    <t>Financial liabilities held for trading and derivatives held for hedges</t>
  </si>
  <si>
    <t>Financial liabilities measured at amortised cost, including:</t>
  </si>
  <si>
    <t>Amounts due to banks</t>
  </si>
  <si>
    <t>Debt securities issued</t>
  </si>
  <si>
    <t>Tangible assets</t>
  </si>
  <si>
    <t>Current income tax assets</t>
  </si>
  <si>
    <t>Deferred income tax assets</t>
  </si>
  <si>
    <t xml:space="preserve">Other assets </t>
  </si>
  <si>
    <t>T o t a l   A s s e t s</t>
  </si>
  <si>
    <t>Financial assets held for trading and derivatives held for hedges</t>
  </si>
  <si>
    <t>7,37% #4</t>
  </si>
  <si>
    <t>Other operating expenses of mBank Group</t>
  </si>
  <si>
    <t>I kw. 2019</t>
  </si>
  <si>
    <t>II kw. 2019</t>
  </si>
  <si>
    <t>III kw. 2019</t>
  </si>
  <si>
    <t>IV kw. 2019</t>
  </si>
  <si>
    <t>Q1 2019</t>
  </si>
  <si>
    <t>Q2 2019</t>
  </si>
  <si>
    <t>Q3 2019</t>
  </si>
  <si>
    <t>Q4 2019</t>
  </si>
  <si>
    <t>Asekum Sp. z o.o.</t>
  </si>
  <si>
    <t>11.</t>
  </si>
  <si>
    <t>Financial liabilities held for trading</t>
  </si>
  <si>
    <t>Interest expense on assets</t>
  </si>
  <si>
    <t>Koszty odsetkowe z tytułu aktywów</t>
  </si>
  <si>
    <t>Zobowiązania finansowe przeznaczone do obrotu</t>
  </si>
  <si>
    <t>- Depozyty</t>
  </si>
  <si>
    <t>- Otrzymane kredyty</t>
  </si>
  <si>
    <t>- Wyemitowane dłużne papiery wartościowe</t>
  </si>
  <si>
    <t>- Zobowiązania podporządkowane</t>
  </si>
  <si>
    <t>- Inne zobowiązania finansowe</t>
  </si>
  <si>
    <t>- Umowy leasingu</t>
  </si>
  <si>
    <t>- Deposits</t>
  </si>
  <si>
    <t>- Loans received</t>
  </si>
  <si>
    <t>- Issue of debt securities</t>
  </si>
  <si>
    <t>- Subordinated liabilities</t>
  </si>
  <si>
    <t>- Other financial liabilities</t>
  </si>
  <si>
    <t>- Leasing contract</t>
  </si>
  <si>
    <t xml:space="preserve">   Banks</t>
  </si>
  <si>
    <t xml:space="preserve">   Customers</t>
  </si>
  <si>
    <t xml:space="preserve">   Banki</t>
  </si>
  <si>
    <t xml:space="preserve">   Klienci</t>
  </si>
  <si>
    <t>Gains less losses from financial assets</t>
  </si>
  <si>
    <t>Wynik na aktywach finansowych</t>
  </si>
  <si>
    <t>Przychody z subleasingu aktywów z tytułu praw do użytkowania</t>
  </si>
  <si>
    <t>2014</t>
  </si>
  <si>
    <t>2017</t>
  </si>
  <si>
    <t>Income from sub-leasing of assets due to rights to use</t>
  </si>
  <si>
    <t>LeaseLink Sp. z o.o.</t>
  </si>
  <si>
    <t>Aktywa z tytułu podatku dochodowego</t>
  </si>
  <si>
    <t>n/a</t>
  </si>
  <si>
    <t>7,9% #5</t>
  </si>
  <si>
    <t>3,8% #11</t>
  </si>
  <si>
    <t>2,9% #5</t>
  </si>
  <si>
    <t>11,4% #4</t>
  </si>
  <si>
    <t>9,0% #6</t>
  </si>
  <si>
    <t>held for trading</t>
  </si>
  <si>
    <t>przeznaczone do obrotu</t>
  </si>
  <si>
    <t>Financial assets held for trading</t>
  </si>
  <si>
    <t>Loans and advances held for trading</t>
  </si>
  <si>
    <t>Aktywa finansowe przeznaczone do obrotu</t>
  </si>
  <si>
    <t>Kredyty i pożyczki przeznaczone do obrotu</t>
  </si>
  <si>
    <t>8,1% #5</t>
  </si>
  <si>
    <t>Brokerage activity and securities issue</t>
  </si>
  <si>
    <t>Guarantees granted and trade finance</t>
  </si>
  <si>
    <t>Bank accounts</t>
  </si>
  <si>
    <t>Cash services</t>
  </si>
  <si>
    <t>Other discharged fees</t>
  </si>
  <si>
    <t>Gains less losses related to sale and revaluation of investments in subsidiaries and associates</t>
  </si>
  <si>
    <t>Wynik ze sprzedaży i aktualizacji wyceny inwestycji w jednostki zależne i stowarzyszone</t>
  </si>
  <si>
    <t>3,2% #16</t>
  </si>
  <si>
    <t>4,4% #5</t>
  </si>
  <si>
    <t>6,9% #7</t>
  </si>
  <si>
    <t>11,2% #3</t>
  </si>
  <si>
    <t>mCentrum Operacji Sp. z o.o. w likwidacji</t>
  </si>
  <si>
    <t>Company in liquidation since May 2019</t>
  </si>
  <si>
    <t>2,9% #15</t>
  </si>
  <si>
    <t>4,2% #6</t>
  </si>
  <si>
    <t>10,0% #6</t>
  </si>
  <si>
    <t>7,8% #5</t>
  </si>
  <si>
    <t>2019</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</si>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</sst>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0.00\ _z_ł_-;\-* #,##0.00\ _z_ł_-;_-* &quot;-&quot;??\ _z_ł_-;_-@_-"/>
    <numFmt numFmtId="165" formatCode="_-* #,##0\ _z_ł_-;\-* #,##0\ _z_ł_-;_-* &quot;-&quot;??\ _z_ł_-;_-@_-"/>
    <numFmt numFmtId="166" formatCode="#,##0;\(#,##0\);&quot;-&quot;"/>
    <numFmt numFmtId="167" formatCode="#,##0.00;\(#,##0.00\);&quot;-&quot;"/>
    <numFmt numFmtId="168" formatCode="#,##0;[Red]\(#,##0\)"/>
    <numFmt numFmtId="169" formatCode="0.0"/>
    <numFmt numFmtId="170" formatCode="0.0%"/>
    <numFmt numFmtId="171" formatCode="0.0000"/>
    <numFmt numFmtId="172" formatCode="#,##0.0"/>
    <numFmt numFmtId="173" formatCode="#,##0.000"/>
    <numFmt numFmtId="174" formatCode="0.000%"/>
    <numFmt numFmtId="175" formatCode="0.000"/>
    <numFmt numFmtId="176" formatCode="#,##0.0000;\(#,##0.0000\);&quot;-&quot;"/>
  </numFmts>
  <fonts count="10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u/>
      <sz val="10"/>
      <color indexed="12"/>
      <name val="Arial"/>
      <family val="2"/>
      <charset val="238"/>
    </font>
    <font>
      <sz val="9"/>
      <name val="Tahoma"/>
      <family val="2"/>
      <charset val="238"/>
    </font>
    <font>
      <b/>
      <sz val="9"/>
      <name val="Tahoma"/>
      <family val="2"/>
      <charset val="238"/>
    </font>
    <font>
      <sz val="9"/>
      <color indexed="10"/>
      <name val="Tahoma"/>
      <family val="2"/>
      <charset val="238"/>
    </font>
    <font>
      <sz val="10"/>
      <name val="Arial CE"/>
    </font>
    <font>
      <sz val="10"/>
      <name val="Arial"/>
      <family val="2"/>
      <charset val="238"/>
    </font>
    <font>
      <sz val="10"/>
      <name val="Arial"/>
      <family val="2"/>
      <charset val="238"/>
    </font>
    <font>
      <sz val="9"/>
      <color indexed="14"/>
      <name val="Tahoma"/>
      <family val="2"/>
      <charset val="238"/>
    </font>
    <font>
      <sz val="9"/>
      <color indexed="18"/>
      <name val="Tahoma"/>
      <family val="2"/>
      <charset val="238"/>
    </font>
    <font>
      <sz val="9"/>
      <name val="Verdana"/>
      <family val="2"/>
      <charset val="238"/>
    </font>
    <font>
      <b/>
      <sz val="10"/>
      <color indexed="9"/>
      <name val="Verdana"/>
      <family val="2"/>
      <charset val="238"/>
    </font>
    <font>
      <sz val="10"/>
      <name val="Verdana"/>
      <family val="2"/>
      <charset val="238"/>
    </font>
    <font>
      <b/>
      <sz val="9"/>
      <color indexed="9"/>
      <name val="Verdana"/>
      <family val="2"/>
      <charset val="238"/>
    </font>
    <font>
      <b/>
      <sz val="9"/>
      <name val="Verdana"/>
      <family val="2"/>
      <charset val="238"/>
    </font>
    <font>
      <b/>
      <sz val="8"/>
      <name val="Verdana"/>
      <family val="2"/>
      <charset val="238"/>
    </font>
    <font>
      <sz val="8"/>
      <name val="Verdana"/>
      <family val="2"/>
      <charset val="238"/>
    </font>
    <font>
      <i/>
      <sz val="9"/>
      <name val="Verdana"/>
      <family val="2"/>
      <charset val="238"/>
    </font>
    <font>
      <sz val="9"/>
      <color indexed="10"/>
      <name val="Verdana"/>
      <family val="2"/>
      <charset val="238"/>
    </font>
    <font>
      <sz val="9"/>
      <color indexed="14"/>
      <name val="Verdana"/>
      <family val="2"/>
      <charset val="238"/>
    </font>
    <font>
      <u/>
      <sz val="10"/>
      <color indexed="12"/>
      <name val="Verdana"/>
      <family val="2"/>
      <charset val="238"/>
    </font>
    <font>
      <b/>
      <sz val="9"/>
      <color indexed="10"/>
      <name val="Verdana"/>
      <family val="2"/>
      <charset val="238"/>
    </font>
    <font>
      <sz val="26"/>
      <color indexed="10"/>
      <name val="Verdana"/>
      <family val="2"/>
      <charset val="238"/>
    </font>
    <font>
      <b/>
      <sz val="10"/>
      <name val="Verdana"/>
      <family val="2"/>
      <charset val="238"/>
    </font>
    <font>
      <sz val="8"/>
      <color indexed="8"/>
      <name val="Verdana"/>
      <family val="2"/>
      <charset val="238"/>
    </font>
    <font>
      <b/>
      <sz val="16"/>
      <color indexed="9"/>
      <name val="Verdana"/>
      <family val="2"/>
      <charset val="238"/>
    </font>
    <font>
      <b/>
      <u/>
      <sz val="9"/>
      <name val="Verdana"/>
      <family val="2"/>
      <charset val="238"/>
    </font>
    <font>
      <i/>
      <sz val="8"/>
      <name val="Verdana"/>
      <family val="2"/>
      <charset val="238"/>
    </font>
    <font>
      <b/>
      <sz val="8"/>
      <color indexed="9"/>
      <name val="Verdana"/>
      <family val="2"/>
      <charset val="238"/>
    </font>
    <font>
      <b/>
      <sz val="11"/>
      <name val="Verdana"/>
      <family val="2"/>
      <charset val="238"/>
    </font>
    <font>
      <sz val="10"/>
      <color indexed="8"/>
      <name val="Verdana"/>
      <family val="2"/>
      <charset val="238"/>
    </font>
    <font>
      <sz val="9"/>
      <color indexed="18"/>
      <name val="Verdana"/>
      <family val="2"/>
      <charset val="238"/>
    </font>
    <font>
      <i/>
      <sz val="8"/>
      <name val="Tahoma"/>
      <family val="2"/>
      <charset val="238"/>
    </font>
    <font>
      <sz val="11"/>
      <name val="Tahoma"/>
      <family val="2"/>
      <charset val="238"/>
    </font>
    <font>
      <sz val="11"/>
      <color theme="1"/>
      <name val="Czcionka tekstu podstawowego"/>
      <family val="2"/>
      <charset val="238"/>
    </font>
    <font>
      <sz val="9"/>
      <color rgb="FFFF0000"/>
      <name val="Tahoma"/>
      <family val="2"/>
      <charset val="238"/>
    </font>
    <font>
      <sz val="9"/>
      <color theme="1"/>
      <name val="Tahoma"/>
      <family val="2"/>
      <charset val="238"/>
    </font>
    <font>
      <sz val="9"/>
      <color theme="1"/>
      <name val="Verdana"/>
      <family val="2"/>
      <charset val="238"/>
    </font>
    <font>
      <sz val="9"/>
      <color rgb="FFFF0000"/>
      <name val="Verdana"/>
      <family val="2"/>
      <charset val="238"/>
    </font>
    <font>
      <sz val="10"/>
      <color rgb="FFFF0000"/>
      <name val="Verdana"/>
      <family val="2"/>
      <charset val="238"/>
    </font>
    <font>
      <sz val="10"/>
      <color theme="1"/>
      <name val="Arial"/>
      <family val="2"/>
      <charset val="238"/>
    </font>
    <font>
      <b/>
      <sz val="10"/>
      <color rgb="FFFFFFFF"/>
      <name val="Verdana"/>
      <family val="2"/>
      <charset val="238"/>
    </font>
    <font>
      <b/>
      <u/>
      <sz val="10"/>
      <color rgb="FFFFFFFF"/>
      <name val="Verdana"/>
      <family val="2"/>
      <charset val="238"/>
    </font>
    <font>
      <b/>
      <sz val="8"/>
      <color theme="0"/>
      <name val="Verdana"/>
      <family val="2"/>
      <charset val="238"/>
    </font>
    <font>
      <b/>
      <sz val="9"/>
      <color rgb="FFFFFFFF"/>
      <name val="Verdana"/>
      <family val="2"/>
      <charset val="238"/>
    </font>
    <font>
      <sz val="9"/>
      <color rgb="FFFFFFFF"/>
      <name val="Verdana"/>
      <family val="2"/>
      <charset val="238"/>
    </font>
    <font>
      <sz val="9"/>
      <color rgb="FFFFFFFF"/>
      <name val="Tahoma"/>
      <family val="2"/>
      <charset val="238"/>
    </font>
    <font>
      <sz val="9"/>
      <color theme="0"/>
      <name val="Verdana"/>
      <family val="2"/>
      <charset val="238"/>
    </font>
    <font>
      <b/>
      <sz val="9"/>
      <color theme="0"/>
      <name val="Verdana"/>
      <family val="2"/>
      <charset val="238"/>
    </font>
    <font>
      <sz val="9"/>
      <color rgb="FF201C17"/>
      <name val="Verdana"/>
      <family val="2"/>
      <charset val="238"/>
    </font>
    <font>
      <sz val="8"/>
      <color theme="1" tint="0.499984740745262"/>
      <name val="Verdana"/>
      <family val="2"/>
      <charset val="238"/>
    </font>
    <font>
      <i/>
      <sz val="8"/>
      <color theme="1" tint="0.499984740745262"/>
      <name val="Verdana"/>
      <family val="2"/>
      <charset val="238"/>
    </font>
    <font>
      <b/>
      <sz val="16"/>
      <color rgb="FFFFFFFF"/>
      <name val="Verdana"/>
      <family val="2"/>
      <charset val="238"/>
    </font>
    <font>
      <i/>
      <sz val="8"/>
      <color theme="1"/>
      <name val="Verdana"/>
      <family val="2"/>
      <charset val="238"/>
    </font>
    <font>
      <b/>
      <sz val="9"/>
      <color rgb="FFE41E0A"/>
      <name val="Verdana"/>
      <family val="2"/>
      <charset val="238"/>
    </font>
    <font>
      <b/>
      <sz val="10"/>
      <color theme="0"/>
      <name val="Verdana"/>
      <family val="2"/>
      <charset val="238"/>
    </font>
    <font>
      <sz val="10"/>
      <name val="Tahoma"/>
      <family val="2"/>
      <charset val="238"/>
    </font>
    <font>
      <sz val="10"/>
      <color indexed="8"/>
      <name val="Tahoma"/>
      <family val="2"/>
      <charset val="238"/>
    </font>
    <font>
      <b/>
      <sz val="10"/>
      <color indexed="8"/>
      <name val="Tahoma"/>
      <family val="2"/>
      <charset val="238"/>
    </font>
    <font>
      <b/>
      <sz val="10"/>
      <name val="Tahoma"/>
      <family val="2"/>
      <charset val="238"/>
    </font>
    <font>
      <sz val="8"/>
      <color theme="1"/>
      <name val="Verdana"/>
      <family val="2"/>
      <charset val="238"/>
    </font>
    <font>
      <i/>
      <sz val="9"/>
      <color theme="1"/>
      <name val="Verdana"/>
      <family val="2"/>
      <charset val="238"/>
    </font>
    <font>
      <i/>
      <sz val="8"/>
      <color theme="0"/>
      <name val="Verdana"/>
      <family val="2"/>
      <charset val="238"/>
    </font>
    <font>
      <b/>
      <sz val="9"/>
      <color rgb="FF006600"/>
      <name val="Verdana"/>
      <family val="2"/>
      <charset val="238"/>
    </font>
    <font>
      <i/>
      <sz val="9"/>
      <color theme="0"/>
      <name val="Verdana"/>
      <family val="2"/>
      <charset val="238"/>
    </font>
    <font>
      <sz val="10"/>
      <color theme="0"/>
      <name val="Verdana"/>
      <family val="2"/>
      <charset val="238"/>
    </font>
    <font>
      <sz val="9"/>
      <name val="Arial"/>
      <family val="2"/>
      <charset val="238"/>
    </font>
    <font>
      <b/>
      <sz val="9"/>
      <name val="Arial"/>
      <family val="2"/>
      <charset val="238"/>
    </font>
    <font>
      <b/>
      <i/>
      <sz val="9"/>
      <name val="Verdana"/>
      <family val="2"/>
      <charset val="238"/>
    </font>
    <font>
      <sz val="9"/>
      <color theme="0" tint="-0.34998626667073579"/>
      <name val="Verdana"/>
      <family val="2"/>
      <charset val="238"/>
    </font>
    <font>
      <sz val="10"/>
      <color indexed="9"/>
      <name val="Verdana"/>
      <family val="2"/>
      <charset val="238"/>
    </font>
    <font>
      <b/>
      <i/>
      <sz val="8"/>
      <color rgb="FFFFFFFF"/>
      <name val="Verdana"/>
      <family val="2"/>
      <charset val="238"/>
    </font>
    <font>
      <b/>
      <sz val="10"/>
      <color theme="1"/>
      <name val="Verdana"/>
      <family val="2"/>
      <charset val="238"/>
    </font>
    <font>
      <b/>
      <i/>
      <sz val="8"/>
      <color indexed="9"/>
      <name val="Verdana"/>
      <family val="2"/>
      <charset val="238"/>
    </font>
    <font>
      <b/>
      <sz val="9"/>
      <color theme="1"/>
      <name val="Verdana"/>
      <family val="2"/>
      <charset val="238"/>
    </font>
    <font>
      <i/>
      <sz val="10"/>
      <color rgb="FFFFFFFF"/>
      <name val="Verdana"/>
      <family val="2"/>
      <charset val="238"/>
    </font>
    <font>
      <b/>
      <i/>
      <sz val="10"/>
      <color rgb="FFFFFFFF"/>
      <name val="Verdana"/>
      <family val="2"/>
      <charset val="238"/>
    </font>
    <font>
      <sz val="10"/>
      <color indexed="22"/>
      <name val="Verdana"/>
      <family val="2"/>
      <charset val="238"/>
    </font>
    <font>
      <sz val="9"/>
      <color rgb="FF000000"/>
      <name val="Verdana"/>
      <family val="2"/>
      <charset val="238"/>
    </font>
    <font>
      <b/>
      <sz val="11"/>
      <color theme="1"/>
      <name val="Verdana"/>
      <family val="2"/>
      <charset val="238"/>
    </font>
    <font>
      <sz val="10"/>
      <name val="Verdana"/>
      <family val="2"/>
      <charset val="238"/>
    </font>
    <font>
      <b/>
      <sz val="9"/>
      <color theme="0" tint="-0.499984740745262"/>
      <name val="Verdana"/>
      <family val="2"/>
      <charset val="238"/>
    </font>
    <font>
      <sz val="9"/>
      <color theme="0" tint="-0.499984740745262"/>
      <name val="Verdana"/>
      <family val="2"/>
      <charset val="238"/>
    </font>
    <font>
      <sz val="10"/>
      <name val="Verdana"/>
      <family val="2"/>
      <charset val="238"/>
    </font>
    <font>
      <b/>
      <sz val="10"/>
      <name val="Arial"/>
      <family val="2"/>
      <charset val="238"/>
    </font>
    <font>
      <sz val="10"/>
      <name val="Verdana"/>
      <family val="2"/>
      <charset val="238"/>
    </font>
    <font>
      <i/>
      <sz val="9"/>
      <color rgb="FFFF0000"/>
      <name val="Verdana"/>
      <family val="2"/>
      <charset val="238"/>
    </font>
    <font>
      <i/>
      <sz val="10"/>
      <name val="Verdana"/>
      <family val="2"/>
      <charset val="238"/>
    </font>
    <font>
      <i/>
      <sz val="10"/>
      <name val="Arial"/>
      <family val="2"/>
      <charset val="238"/>
    </font>
    <font>
      <b/>
      <i/>
      <sz val="9"/>
      <color rgb="FF006600"/>
      <name val="Verdana"/>
      <family val="2"/>
      <charset val="238"/>
    </font>
    <font>
      <b/>
      <i/>
      <sz val="9"/>
      <color rgb="FF2F328B"/>
      <name val="Verdana"/>
      <family val="2"/>
      <charset val="238"/>
    </font>
    <font>
      <sz val="10"/>
      <name val="Verdana"/>
      <family val="2"/>
      <charset val="238"/>
    </font>
    <font>
      <sz val="10"/>
      <name val="Verdana"/>
      <family val="2"/>
      <charset val="238"/>
    </font>
    <font>
      <sz val="10"/>
      <name val="Verdana"/>
      <family val="2"/>
      <charset val="238"/>
    </font>
    <font>
      <sz val="9"/>
      <color rgb="FF00B050"/>
      <name val="Verdana"/>
      <family val="2"/>
      <charset val="238"/>
    </font>
    <font>
      <sz val="10"/>
      <name val="Verdana"/>
      <family val="2"/>
      <charset val="238"/>
    </font>
    <font>
      <sz val="10"/>
      <color theme="1"/>
      <name val="Calibri"/>
      <family val="2"/>
      <charset val="238"/>
      <scheme val="minor"/>
    </font>
  </fonts>
  <fills count="19">
    <fill>
      <patternFill patternType="none"/>
    </fill>
    <fill>
      <patternFill patternType="gray125"/>
    </fill>
    <fill>
      <patternFill patternType="solid">
        <fgColor theme="0"/>
        <bgColor indexed="64"/>
      </patternFill>
    </fill>
    <fill>
      <patternFill patternType="solid">
        <fgColor rgb="FF0077BD"/>
        <bgColor indexed="64"/>
      </patternFill>
    </fill>
    <fill>
      <patternFill patternType="solid">
        <fgColor rgb="FF787B7C"/>
        <bgColor indexed="64"/>
      </patternFill>
    </fill>
    <fill>
      <patternFill patternType="solid">
        <fgColor rgb="FFE41E0A"/>
        <bgColor indexed="64"/>
      </patternFill>
    </fill>
    <fill>
      <patternFill patternType="solid">
        <fgColor theme="0"/>
        <bgColor rgb="FF000000"/>
      </patternFill>
    </fill>
    <fill>
      <patternFill patternType="solid">
        <fgColor rgb="FFFFFFFF"/>
        <bgColor indexed="64"/>
      </patternFill>
    </fill>
    <fill>
      <patternFill patternType="solid">
        <fgColor rgb="FFA4A5A5"/>
        <bgColor indexed="64"/>
      </patternFill>
    </fill>
    <fill>
      <patternFill patternType="solid">
        <fgColor rgb="FF18A035"/>
        <bgColor indexed="64"/>
      </patternFill>
    </fill>
    <fill>
      <patternFill patternType="solid">
        <fgColor rgb="FF0070C0"/>
        <bgColor indexed="64"/>
      </patternFill>
    </fill>
    <fill>
      <patternFill patternType="solid">
        <fgColor theme="0" tint="-4.9989318521683403E-2"/>
        <bgColor indexed="64"/>
      </patternFill>
    </fill>
    <fill>
      <patternFill patternType="solid">
        <fgColor rgb="FFE4320A"/>
        <bgColor indexed="64"/>
      </patternFill>
    </fill>
    <fill>
      <patternFill patternType="solid">
        <fgColor rgb="FFF2F2F2"/>
        <bgColor indexed="64"/>
      </patternFill>
    </fill>
    <fill>
      <patternFill patternType="solid">
        <fgColor rgb="FF006600"/>
        <bgColor indexed="64"/>
      </patternFill>
    </fill>
    <fill>
      <patternFill patternType="solid">
        <fgColor indexed="22"/>
        <bgColor indexed="64"/>
      </patternFill>
    </fill>
    <fill>
      <patternFill patternType="solid">
        <fgColor rgb="FFFFFF00"/>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28">
    <border>
      <left/>
      <right/>
      <top/>
      <bottom/>
      <diagonal/>
    </border>
    <border>
      <left/>
      <right/>
      <top style="thin">
        <color indexed="64"/>
      </top>
      <bottom style="thin">
        <color indexed="64"/>
      </bottom>
      <diagonal/>
    </border>
    <border>
      <left style="thin">
        <color indexed="48"/>
      </left>
      <right style="thin">
        <color indexed="48"/>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thin">
        <color theme="0"/>
      </left>
      <right style="thin">
        <color theme="0"/>
      </right>
      <top style="thin">
        <color theme="0"/>
      </top>
      <bottom/>
      <diagonal/>
    </border>
    <border>
      <left/>
      <right/>
      <top style="thin">
        <color rgb="FF787B7C"/>
      </top>
      <bottom style="thin">
        <color rgb="FF787B7C"/>
      </bottom>
      <diagonal/>
    </border>
    <border>
      <left style="medium">
        <color rgb="FFE41E0A"/>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medium">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right style="medium">
        <color rgb="FFFFFFFF"/>
      </right>
      <top style="thin">
        <color rgb="FFFFFFFF"/>
      </top>
      <bottom style="thin">
        <color rgb="FFFFFFFF"/>
      </bottom>
      <diagonal/>
    </border>
    <border>
      <left style="medium">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style="medium">
        <color rgb="FFFFFFFF"/>
      </right>
      <top style="thin">
        <color rgb="FFFFFFFF"/>
      </top>
      <bottom/>
      <diagonal/>
    </border>
    <border>
      <left style="medium">
        <color rgb="FFFFFFFF"/>
      </left>
      <right style="thin">
        <color rgb="FFFFFFFF"/>
      </right>
      <top/>
      <bottom/>
      <diagonal/>
    </border>
    <border>
      <left style="thin">
        <color rgb="FFFFFFFF"/>
      </left>
      <right style="thin">
        <color rgb="FFFFFFFF"/>
      </right>
      <top/>
      <bottom/>
      <diagonal/>
    </border>
    <border>
      <left style="thin">
        <color rgb="FFFFFFFF"/>
      </left>
      <right style="medium">
        <color rgb="FFFFFFFF"/>
      </right>
      <top/>
      <bottom/>
      <diagonal/>
    </border>
    <border>
      <left style="medium">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medium">
        <color rgb="FFFFFFFF"/>
      </right>
      <top/>
      <bottom style="thin">
        <color rgb="FFFFFFFF"/>
      </bottom>
      <diagonal/>
    </border>
    <border>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medium">
        <color rgb="FFFFFFFF"/>
      </left>
      <right style="medium">
        <color rgb="FFFFFFFF"/>
      </right>
      <top style="thin">
        <color rgb="FFFFFFFF"/>
      </top>
      <bottom style="thin">
        <color rgb="FFFFFFFF"/>
      </bottom>
      <diagonal/>
    </border>
    <border>
      <left style="medium">
        <color rgb="FFE41E0A"/>
      </left>
      <right style="medium">
        <color rgb="FFE41E0A"/>
      </right>
      <top style="medium">
        <color rgb="FFE41E0A"/>
      </top>
      <bottom style="medium">
        <color rgb="FFE41E0A"/>
      </bottom>
      <diagonal/>
    </border>
    <border>
      <left style="thin">
        <color rgb="FFFFFFFF"/>
      </left>
      <right/>
      <top/>
      <bottom style="thin">
        <color rgb="FFFFFFFF"/>
      </bottom>
      <diagonal/>
    </border>
    <border>
      <left style="medium">
        <color theme="0"/>
      </left>
      <right/>
      <top/>
      <bottom style="medium">
        <color theme="0"/>
      </bottom>
      <diagonal/>
    </border>
    <border>
      <left/>
      <right style="thin">
        <color rgb="FFFFFFFF"/>
      </right>
      <top/>
      <bottom style="thin">
        <color rgb="FFFFFFFF"/>
      </bottom>
      <diagonal/>
    </border>
    <border>
      <left/>
      <right style="thin">
        <color rgb="FFFFFFFF"/>
      </right>
      <top/>
      <bottom/>
      <diagonal/>
    </border>
    <border>
      <left style="thin">
        <color rgb="FFFFFFFF"/>
      </left>
      <right/>
      <top/>
      <bottom/>
      <diagonal/>
    </border>
    <border>
      <left/>
      <right/>
      <top style="thin">
        <color rgb="FFFFFFFF"/>
      </top>
      <bottom/>
      <diagonal/>
    </border>
    <border>
      <left/>
      <right/>
      <top/>
      <bottom style="thin">
        <color rgb="FFFFFFFF"/>
      </bottom>
      <diagonal/>
    </border>
    <border>
      <left style="thin">
        <color rgb="FF0070C0"/>
      </left>
      <right/>
      <top/>
      <bottom/>
      <diagonal/>
    </border>
    <border>
      <left style="medium">
        <color rgb="FFE41E0A"/>
      </left>
      <right/>
      <top style="medium">
        <color rgb="FFE41E0A"/>
      </top>
      <bottom/>
      <diagonal/>
    </border>
    <border>
      <left/>
      <right style="medium">
        <color rgb="FFE41E0A"/>
      </right>
      <top style="medium">
        <color rgb="FFE41E0A"/>
      </top>
      <bottom/>
      <diagonal/>
    </border>
    <border>
      <left style="thick">
        <color rgb="FFC00000"/>
      </left>
      <right/>
      <top style="thick">
        <color rgb="FFC00000"/>
      </top>
      <bottom style="thick">
        <color rgb="FFC00000"/>
      </bottom>
      <diagonal/>
    </border>
    <border>
      <left/>
      <right style="thick">
        <color rgb="FFC00000"/>
      </right>
      <top style="thick">
        <color rgb="FFC00000"/>
      </top>
      <bottom style="thick">
        <color rgb="FFC00000"/>
      </bottom>
      <diagonal/>
    </border>
    <border>
      <left style="thin">
        <color rgb="FFFFFFFF"/>
      </left>
      <right style="thin">
        <color rgb="FF0070C0"/>
      </right>
      <top style="thin">
        <color rgb="FFFFFFFF"/>
      </top>
      <bottom style="thin">
        <color rgb="FFFFFFFF"/>
      </bottom>
      <diagonal/>
    </border>
    <border>
      <left style="thin">
        <color theme="0"/>
      </left>
      <right style="medium">
        <color rgb="FFE41E0A"/>
      </right>
      <top/>
      <bottom style="thin">
        <color theme="0"/>
      </bottom>
      <diagonal/>
    </border>
    <border>
      <left style="thin">
        <color theme="0"/>
      </left>
      <right style="medium">
        <color rgb="FFE41E0A"/>
      </right>
      <top style="thin">
        <color theme="0"/>
      </top>
      <bottom style="thin">
        <color theme="0"/>
      </bottom>
      <diagonal/>
    </border>
    <border>
      <left style="medium">
        <color rgb="FFFFFFFF"/>
      </left>
      <right style="medium">
        <color rgb="FFFFFFFF"/>
      </right>
      <top style="thin">
        <color rgb="FFFFFFFF"/>
      </top>
      <bottom/>
      <diagonal/>
    </border>
    <border>
      <left style="thin">
        <color rgb="FFFFFFFF"/>
      </left>
      <right style="thick">
        <color theme="0"/>
      </right>
      <top style="thin">
        <color rgb="FFFFFFFF"/>
      </top>
      <bottom style="dotted">
        <color rgb="FF787B7C"/>
      </bottom>
      <diagonal/>
    </border>
    <border>
      <left style="thick">
        <color theme="0"/>
      </left>
      <right style="thick">
        <color theme="0"/>
      </right>
      <top style="thin">
        <color rgb="FFFFFFFF"/>
      </top>
      <bottom style="dotted">
        <color rgb="FF787B7C"/>
      </bottom>
      <diagonal/>
    </border>
    <border>
      <left style="thick">
        <color theme="0"/>
      </left>
      <right style="thin">
        <color rgb="FFFFFFFF"/>
      </right>
      <top style="thin">
        <color rgb="FFFFFFFF"/>
      </top>
      <bottom style="dotted">
        <color rgb="FF787B7C"/>
      </bottom>
      <diagonal/>
    </border>
    <border>
      <left style="thin">
        <color rgb="FFFFFFFF"/>
      </left>
      <right style="thick">
        <color theme="0"/>
      </right>
      <top style="dotted">
        <color rgb="FF787B7C"/>
      </top>
      <bottom style="dotted">
        <color rgb="FF787B7C"/>
      </bottom>
      <diagonal/>
    </border>
    <border>
      <left style="thick">
        <color theme="0"/>
      </left>
      <right style="thick">
        <color theme="0"/>
      </right>
      <top style="dotted">
        <color rgb="FF787B7C"/>
      </top>
      <bottom style="dotted">
        <color rgb="FF787B7C"/>
      </bottom>
      <diagonal/>
    </border>
    <border>
      <left style="thick">
        <color theme="0"/>
      </left>
      <right style="thin">
        <color rgb="FFFFFFFF"/>
      </right>
      <top style="dotted">
        <color rgb="FF787B7C"/>
      </top>
      <bottom style="dotted">
        <color rgb="FF787B7C"/>
      </bottom>
      <diagonal/>
    </border>
    <border>
      <left style="thin">
        <color rgb="FFFFFFFF"/>
      </left>
      <right style="thick">
        <color rgb="FFFFFFFF"/>
      </right>
      <top style="thin">
        <color rgb="FFFFFFFF"/>
      </top>
      <bottom style="dotted">
        <color rgb="FF787B7C"/>
      </bottom>
      <diagonal/>
    </border>
    <border>
      <left style="thick">
        <color rgb="FFFFFFFF"/>
      </left>
      <right style="thick">
        <color rgb="FFFFFFFF"/>
      </right>
      <top style="thin">
        <color rgb="FFFFFFFF"/>
      </top>
      <bottom style="dotted">
        <color rgb="FF787B7C"/>
      </bottom>
      <diagonal/>
    </border>
    <border>
      <left style="thin">
        <color rgb="FFFFFFFF"/>
      </left>
      <right style="thick">
        <color rgb="FFFFFFFF"/>
      </right>
      <top style="dotted">
        <color rgb="FF787B7C"/>
      </top>
      <bottom style="dotted">
        <color rgb="FF787B7C"/>
      </bottom>
      <diagonal/>
    </border>
    <border>
      <left style="thick">
        <color rgb="FFFFFFFF"/>
      </left>
      <right style="thick">
        <color rgb="FFFFFFFF"/>
      </right>
      <top style="dotted">
        <color rgb="FF787B7C"/>
      </top>
      <bottom style="dotted">
        <color rgb="FF787B7C"/>
      </bottom>
      <diagonal/>
    </border>
    <border>
      <left style="thin">
        <color rgb="FFAB0C13"/>
      </left>
      <right style="thin">
        <color rgb="FFAB0C13"/>
      </right>
      <top style="thin">
        <color rgb="FFAB0C13"/>
      </top>
      <bottom style="thin">
        <color rgb="FFAB0C13"/>
      </bottom>
      <diagonal/>
    </border>
    <border>
      <left/>
      <right style="medium">
        <color rgb="FFFFFFFF"/>
      </right>
      <top/>
      <bottom/>
      <diagonal/>
    </border>
    <border>
      <left style="thin">
        <color rgb="FFE4320A"/>
      </left>
      <right style="thin">
        <color rgb="FFE4320A"/>
      </right>
      <top style="thin">
        <color rgb="FFE4320A"/>
      </top>
      <bottom style="thin">
        <color rgb="FFE4320A"/>
      </bottom>
      <diagonal/>
    </border>
    <border>
      <left style="medium">
        <color theme="0"/>
      </left>
      <right/>
      <top style="thin">
        <color rgb="FFE4320A"/>
      </top>
      <bottom/>
      <diagonal/>
    </border>
    <border>
      <left/>
      <right style="medium">
        <color rgb="FFFFFFFF"/>
      </right>
      <top style="thin">
        <color rgb="FFE4320A"/>
      </top>
      <bottom/>
      <diagonal/>
    </border>
    <border>
      <left style="thin">
        <color rgb="FFE41E0A"/>
      </left>
      <right/>
      <top style="thin">
        <color rgb="FFE41E0A"/>
      </top>
      <bottom style="thin">
        <color rgb="FFE41E0A"/>
      </bottom>
      <diagonal/>
    </border>
    <border>
      <left/>
      <right/>
      <top style="thin">
        <color rgb="FFE41E0A"/>
      </top>
      <bottom style="thin">
        <color rgb="FFE41E0A"/>
      </bottom>
      <diagonal/>
    </border>
    <border>
      <left style="medium">
        <color rgb="FFFFFFFF"/>
      </left>
      <right style="medium">
        <color rgb="FFFFFFFF"/>
      </right>
      <top style="thin">
        <color theme="1" tint="0.34998626667073579"/>
      </top>
      <bottom style="thin">
        <color theme="1" tint="0.34998626667073579"/>
      </bottom>
      <diagonal/>
    </border>
    <border>
      <left style="medium">
        <color theme="0"/>
      </left>
      <right style="medium">
        <color theme="0"/>
      </right>
      <top style="thin">
        <color theme="1" tint="0.34998626667073579"/>
      </top>
      <bottom style="medium">
        <color theme="0"/>
      </bottom>
      <diagonal/>
    </border>
    <border>
      <left style="medium">
        <color rgb="FFFFFFFF"/>
      </left>
      <right style="medium">
        <color rgb="FFFFFFFF"/>
      </right>
      <top style="thin">
        <color theme="1" tint="0.34998626667073579"/>
      </top>
      <bottom/>
      <diagonal/>
    </border>
    <border>
      <left style="thin">
        <color rgb="FFFFFFFF"/>
      </left>
      <right/>
      <top style="thin">
        <color rgb="FFFFFFFF"/>
      </top>
      <bottom style="dotted">
        <color theme="1" tint="0.34998626667073579"/>
      </bottom>
      <diagonal/>
    </border>
    <border>
      <left style="medium">
        <color rgb="FFFFFFFF"/>
      </left>
      <right style="thin">
        <color rgb="FFFFFFFF"/>
      </right>
      <top style="thin">
        <color rgb="FFFFFFFF"/>
      </top>
      <bottom style="dotted">
        <color theme="1" tint="0.34998626667073579"/>
      </bottom>
      <diagonal/>
    </border>
    <border>
      <left style="thin">
        <color rgb="FFFFFFFF"/>
      </left>
      <right style="thin">
        <color rgb="FFFFFFFF"/>
      </right>
      <top style="thin">
        <color rgb="FFFFFFFF"/>
      </top>
      <bottom style="dotted">
        <color theme="1" tint="0.34998626667073579"/>
      </bottom>
      <diagonal/>
    </border>
    <border>
      <left style="thin">
        <color rgb="FFFFFFFF"/>
      </left>
      <right style="medium">
        <color rgb="FFFFFFFF"/>
      </right>
      <top style="thin">
        <color rgb="FFFFFFFF"/>
      </top>
      <bottom style="dotted">
        <color theme="1" tint="0.34998626667073579"/>
      </bottom>
      <diagonal/>
    </border>
    <border>
      <left/>
      <right style="thin">
        <color rgb="FFFFFFFF"/>
      </right>
      <top style="thin">
        <color rgb="FFFFFFFF"/>
      </top>
      <bottom style="dotted">
        <color theme="1" tint="0.34998626667073579"/>
      </bottom>
      <diagonal/>
    </border>
    <border>
      <left style="thin">
        <color rgb="FFFFFFFF"/>
      </left>
      <right/>
      <top style="dotted">
        <color theme="1" tint="0.34998626667073579"/>
      </top>
      <bottom style="dotted">
        <color theme="1" tint="0.34998626667073579"/>
      </bottom>
      <diagonal/>
    </border>
    <border>
      <left style="medium">
        <color rgb="FFFFFFFF"/>
      </left>
      <right style="thin">
        <color rgb="FFFFFFFF"/>
      </right>
      <top style="dotted">
        <color theme="1" tint="0.34998626667073579"/>
      </top>
      <bottom style="dotted">
        <color theme="1" tint="0.34998626667073579"/>
      </bottom>
      <diagonal/>
    </border>
    <border>
      <left style="thin">
        <color rgb="FFFFFFFF"/>
      </left>
      <right style="thin">
        <color rgb="FFFFFFFF"/>
      </right>
      <top style="dotted">
        <color theme="1" tint="0.34998626667073579"/>
      </top>
      <bottom style="dotted">
        <color theme="1" tint="0.34998626667073579"/>
      </bottom>
      <diagonal/>
    </border>
    <border>
      <left style="thin">
        <color rgb="FFFFFFFF"/>
      </left>
      <right style="medium">
        <color rgb="FFFFFFFF"/>
      </right>
      <top style="dotted">
        <color theme="1" tint="0.34998626667073579"/>
      </top>
      <bottom style="dotted">
        <color theme="1" tint="0.34998626667073579"/>
      </bottom>
      <diagonal/>
    </border>
    <border>
      <left/>
      <right style="thin">
        <color rgb="FFFFFFFF"/>
      </right>
      <top style="dotted">
        <color theme="1" tint="0.34998626667073579"/>
      </top>
      <bottom style="dotted">
        <color theme="1" tint="0.34998626667073579"/>
      </bottom>
      <diagonal/>
    </border>
    <border>
      <left style="thin">
        <color rgb="FFFFFFFF"/>
      </left>
      <right/>
      <top style="dotted">
        <color theme="1" tint="0.34998626667073579"/>
      </top>
      <bottom style="thin">
        <color theme="1" tint="0.34998626667073579"/>
      </bottom>
      <diagonal/>
    </border>
    <border>
      <left style="medium">
        <color rgb="FFFFFFFF"/>
      </left>
      <right style="thin">
        <color rgb="FFFFFFFF"/>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1" tint="0.34998626667073579"/>
      </bottom>
      <diagonal/>
    </border>
    <border>
      <left style="thin">
        <color rgb="FFFFFFFF"/>
      </left>
      <right style="medium">
        <color rgb="FFFFFFFF"/>
      </right>
      <top style="dotted">
        <color theme="1" tint="0.34998626667073579"/>
      </top>
      <bottom style="thin">
        <color theme="1" tint="0.34998626667073579"/>
      </bottom>
      <diagonal/>
    </border>
    <border>
      <left/>
      <right style="thin">
        <color rgb="FFFFFFFF"/>
      </right>
      <top style="dotted">
        <color theme="1" tint="0.34998626667073579"/>
      </top>
      <bottom style="thin">
        <color theme="1" tint="0.34998626667073579"/>
      </bottom>
      <diagonal/>
    </border>
    <border>
      <left/>
      <right/>
      <top style="thin">
        <color rgb="FFFFFFFF"/>
      </top>
      <bottom style="dotted">
        <color theme="1" tint="0.34998626667073579"/>
      </bottom>
      <diagonal/>
    </border>
    <border>
      <left/>
      <right/>
      <top style="dotted">
        <color theme="1" tint="0.34998626667073579"/>
      </top>
      <bottom style="dotted">
        <color theme="1" tint="0.34998626667073579"/>
      </bottom>
      <diagonal/>
    </border>
    <border>
      <left style="thin">
        <color rgb="FFFFFFFF"/>
      </left>
      <right/>
      <top style="dotted">
        <color theme="1" tint="0.34998626667073579"/>
      </top>
      <bottom style="thin">
        <color rgb="FFFFFFFF"/>
      </bottom>
      <diagonal/>
    </border>
    <border>
      <left/>
      <right/>
      <top style="dotted">
        <color theme="1" tint="0.34998626667073579"/>
      </top>
      <bottom style="thin">
        <color rgb="FFFFFFFF"/>
      </bottom>
      <diagonal/>
    </border>
    <border>
      <left style="medium">
        <color rgb="FFFFFFFF"/>
      </left>
      <right style="thin">
        <color rgb="FFFFFFFF"/>
      </right>
      <top style="dotted">
        <color theme="1" tint="0.34998626667073579"/>
      </top>
      <bottom style="thin">
        <color rgb="FFFFFFFF"/>
      </bottom>
      <diagonal/>
    </border>
    <border>
      <left style="thin">
        <color rgb="FFFFFFFF"/>
      </left>
      <right style="thin">
        <color rgb="FFFFFFFF"/>
      </right>
      <top style="dotted">
        <color theme="1" tint="0.34998626667073579"/>
      </top>
      <bottom style="thin">
        <color rgb="FFFFFFFF"/>
      </bottom>
      <diagonal/>
    </border>
    <border>
      <left style="thin">
        <color rgb="FFFFFFFF"/>
      </left>
      <right style="medium">
        <color rgb="FFFFFFFF"/>
      </right>
      <top style="dotted">
        <color theme="1" tint="0.34998626667073579"/>
      </top>
      <bottom style="thin">
        <color rgb="FFFFFFFF"/>
      </bottom>
      <diagonal/>
    </border>
    <border>
      <left/>
      <right style="thin">
        <color rgb="FFFFFFFF"/>
      </right>
      <top style="dotted">
        <color theme="1" tint="0.34998626667073579"/>
      </top>
      <bottom style="thin">
        <color rgb="FFFFFFFF"/>
      </bottom>
      <diagonal/>
    </border>
    <border>
      <left style="medium">
        <color rgb="FFFFFFFF"/>
      </left>
      <right style="medium">
        <color theme="0"/>
      </right>
      <top style="thin">
        <color theme="1" tint="0.34998626667073579"/>
      </top>
      <bottom style="thin">
        <color theme="1" tint="0.34998626667073579"/>
      </bottom>
      <diagonal/>
    </border>
    <border>
      <left style="thin">
        <color rgb="FFFFFFFF"/>
      </left>
      <right/>
      <top style="thin">
        <color theme="1" tint="0.34998626667073579"/>
      </top>
      <bottom style="dotted">
        <color theme="1" tint="0.34998626667073579"/>
      </bottom>
      <diagonal/>
    </border>
    <border>
      <left style="medium">
        <color rgb="FFFFFFFF"/>
      </left>
      <right style="thin">
        <color rgb="FFFFFFFF"/>
      </right>
      <top style="thin">
        <color theme="1" tint="0.34998626667073579"/>
      </top>
      <bottom style="dotted">
        <color theme="1" tint="0.34998626667073579"/>
      </bottom>
      <diagonal/>
    </border>
    <border>
      <left style="thin">
        <color rgb="FFFFFFFF"/>
      </left>
      <right style="thin">
        <color rgb="FFFFFFFF"/>
      </right>
      <top style="thin">
        <color theme="1" tint="0.34998626667073579"/>
      </top>
      <bottom style="dotted">
        <color theme="1" tint="0.34998626667073579"/>
      </bottom>
      <diagonal/>
    </border>
    <border>
      <left style="thin">
        <color rgb="FFFFFFFF"/>
      </left>
      <right style="medium">
        <color rgb="FFFFFFFF"/>
      </right>
      <top style="thin">
        <color theme="1" tint="0.34998626667073579"/>
      </top>
      <bottom style="dotted">
        <color theme="1" tint="0.34998626667073579"/>
      </bottom>
      <diagonal/>
    </border>
    <border>
      <left/>
      <right style="thin">
        <color rgb="FFFFFFFF"/>
      </right>
      <top style="thin">
        <color theme="1" tint="0.34998626667073579"/>
      </top>
      <bottom style="dotted">
        <color theme="1" tint="0.34998626667073579"/>
      </bottom>
      <diagonal/>
    </border>
    <border>
      <left style="medium">
        <color theme="0"/>
      </left>
      <right style="medium">
        <color theme="0"/>
      </right>
      <top style="thin">
        <color theme="1" tint="0.34998626667073579"/>
      </top>
      <bottom style="dotted">
        <color theme="1" tint="0.34998626667073579"/>
      </bottom>
      <diagonal/>
    </border>
    <border>
      <left style="thin">
        <color rgb="FFFFFFFF"/>
      </left>
      <right/>
      <top style="thin">
        <color rgb="FFE41E0A"/>
      </top>
      <bottom style="thin">
        <color rgb="FFFFFFFF"/>
      </bottom>
      <diagonal/>
    </border>
    <border>
      <left/>
      <right style="medium">
        <color rgb="FFFFFFFF"/>
      </right>
      <top style="thin">
        <color rgb="FFE41E0A"/>
      </top>
      <bottom style="thin">
        <color rgb="FFFFFFFF"/>
      </bottom>
      <diagonal/>
    </border>
    <border>
      <left/>
      <right style="thin">
        <color rgb="FFE4320A"/>
      </right>
      <top style="thin">
        <color rgb="FFE41E0A"/>
      </top>
      <bottom style="thin">
        <color rgb="FFE41E0A"/>
      </bottom>
      <diagonal/>
    </border>
    <border>
      <left style="thin">
        <color rgb="FFFFFFFF"/>
      </left>
      <right style="medium">
        <color rgb="FFFFFFFF"/>
      </right>
      <top style="thin">
        <color theme="1" tint="0.34998626667073579"/>
      </top>
      <bottom style="thin">
        <color theme="1" tint="0.34998626667073579"/>
      </bottom>
      <diagonal/>
    </border>
    <border>
      <left style="thin">
        <color rgb="FFFFFFFF"/>
      </left>
      <right style="thin">
        <color rgb="FFFFFFFF"/>
      </right>
      <top style="thin">
        <color theme="1" tint="0.34998626667073579"/>
      </top>
      <bottom style="thin">
        <color theme="1" tint="0.34998626667073579"/>
      </bottom>
      <diagonal/>
    </border>
    <border>
      <left style="thin">
        <color rgb="FFFFFFFF"/>
      </left>
      <right/>
      <top style="thin">
        <color theme="1" tint="0.34998626667073579"/>
      </top>
      <bottom style="thin">
        <color theme="1" tint="0.34998626667073579"/>
      </bottom>
      <diagonal/>
    </border>
    <border>
      <left style="medium">
        <color rgb="FFFFFFFF"/>
      </left>
      <right style="thin">
        <color rgb="FFFFFFFF"/>
      </right>
      <top style="thin">
        <color theme="1" tint="0.34998626667073579"/>
      </top>
      <bottom style="thin">
        <color theme="1" tint="0.34998626667073579"/>
      </bottom>
      <diagonal/>
    </border>
    <border>
      <left/>
      <right style="thin">
        <color rgb="FFFFFFFF"/>
      </right>
      <top style="thin">
        <color theme="1" tint="0.34998626667073579"/>
      </top>
      <bottom style="thin">
        <color theme="1" tint="0.34998626667073579"/>
      </bottom>
      <diagonal/>
    </border>
    <border>
      <left/>
      <right/>
      <top style="thin">
        <color theme="1" tint="0.34998626667073579"/>
      </top>
      <bottom style="dotted">
        <color theme="1" tint="0.34998626667073579"/>
      </bottom>
      <diagonal/>
    </border>
    <border>
      <left/>
      <right style="medium">
        <color rgb="FFFFFFFF"/>
      </right>
      <top style="thin">
        <color theme="1" tint="0.34998626667073579"/>
      </top>
      <bottom style="dotted">
        <color theme="1" tint="0.34998626667073579"/>
      </bottom>
      <diagonal/>
    </border>
    <border>
      <left/>
      <right style="medium">
        <color rgb="FFFFFFFF"/>
      </right>
      <top style="dotted">
        <color theme="1" tint="0.34998626667073579"/>
      </top>
      <bottom style="dotted">
        <color theme="1" tint="0.34998626667073579"/>
      </bottom>
      <diagonal/>
    </border>
    <border>
      <left/>
      <right/>
      <top/>
      <bottom style="dotted">
        <color theme="1" tint="0.34998626667073579"/>
      </bottom>
      <diagonal/>
    </border>
    <border>
      <left style="thin">
        <color rgb="FFFFFFFF"/>
      </left>
      <right/>
      <top/>
      <bottom style="dotted">
        <color theme="1" tint="0.34998626667073579"/>
      </bottom>
      <diagonal/>
    </border>
    <border>
      <left/>
      <right/>
      <top style="dotted">
        <color theme="1" tint="0.34998626667073579"/>
      </top>
      <bottom style="thin">
        <color theme="1" tint="0.34998626667073579"/>
      </bottom>
      <diagonal/>
    </border>
    <border>
      <left/>
      <right style="medium">
        <color rgb="FFFFFFFF"/>
      </right>
      <top style="dotted">
        <color theme="1" tint="0.34998626667073579"/>
      </top>
      <bottom style="thin">
        <color theme="1" tint="0.34998626667073579"/>
      </bottom>
      <diagonal/>
    </border>
    <border>
      <left/>
      <right style="thin">
        <color rgb="FFFFFFFF"/>
      </right>
      <top style="thin">
        <color rgb="FFE41E0A"/>
      </top>
      <bottom style="thin">
        <color rgb="FFFFFFFF"/>
      </bottom>
      <diagonal/>
    </border>
    <border>
      <left style="thin">
        <color theme="0"/>
      </left>
      <right style="thin">
        <color theme="0"/>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dotted">
        <color theme="1" tint="0.34998626667073579"/>
      </bottom>
      <diagonal/>
    </border>
    <border>
      <left style="thin">
        <color rgb="FFA4A5A5"/>
      </left>
      <right style="thin">
        <color rgb="FFA4A5A5"/>
      </right>
      <top style="dotted">
        <color theme="1" tint="0.34998626667073579"/>
      </top>
      <bottom style="thin">
        <color theme="1" tint="0.34998626667073579"/>
      </bottom>
      <diagonal/>
    </border>
    <border>
      <left style="thin">
        <color rgb="FFA4A5A5"/>
      </left>
      <right style="thin">
        <color rgb="FFA4A5A5"/>
      </right>
      <top style="thin">
        <color theme="1" tint="0.34998626667073579"/>
      </top>
      <bottom style="dotted">
        <color theme="1" tint="0.34998626667073579"/>
      </bottom>
      <diagonal/>
    </border>
    <border>
      <left style="medium">
        <color theme="0"/>
      </left>
      <right/>
      <top/>
      <bottom/>
      <diagonal/>
    </border>
    <border>
      <left style="medium">
        <color rgb="FFFFFFFF"/>
      </left>
      <right style="thin">
        <color rgb="FFFFFFFF"/>
      </right>
      <top/>
      <bottom style="dotted">
        <color theme="1" tint="0.34998626667073579"/>
      </bottom>
      <diagonal/>
    </border>
    <border>
      <left style="thin">
        <color rgb="FFFFFFFF"/>
      </left>
      <right style="thin">
        <color rgb="FFFFFFFF"/>
      </right>
      <top/>
      <bottom style="dotted">
        <color theme="1" tint="0.34998626667073579"/>
      </bottom>
      <diagonal/>
    </border>
    <border>
      <left style="thin">
        <color rgb="FFFFFFFF"/>
      </left>
      <right style="medium">
        <color rgb="FFFFFFFF"/>
      </right>
      <top/>
      <bottom style="dotted">
        <color theme="1" tint="0.34998626667073579"/>
      </bottom>
      <diagonal/>
    </border>
    <border>
      <left style="medium">
        <color rgb="FFFFFFFF"/>
      </left>
      <right style="thin">
        <color rgb="FFFFFFFF"/>
      </right>
      <top style="dotted">
        <color theme="1" tint="0.34998626667073579"/>
      </top>
      <bottom/>
      <diagonal/>
    </border>
    <border>
      <left style="thin">
        <color rgb="FFFFFFFF"/>
      </left>
      <right style="thin">
        <color rgb="FFFFFFFF"/>
      </right>
      <top style="dotted">
        <color theme="1" tint="0.34998626667073579"/>
      </top>
      <bottom/>
      <diagonal/>
    </border>
    <border>
      <left style="thin">
        <color rgb="FFFFFFFF"/>
      </left>
      <right style="medium">
        <color rgb="FFFFFFFF"/>
      </right>
      <top style="dotted">
        <color theme="1" tint="0.34998626667073579"/>
      </top>
      <bottom/>
      <diagonal/>
    </border>
    <border>
      <left style="medium">
        <color rgb="FFFFFFFF"/>
      </left>
      <right style="medium">
        <color rgb="FFFFFFFF"/>
      </right>
      <top style="thin">
        <color theme="1" tint="0.34998626667073579"/>
      </top>
      <bottom style="dotted">
        <color theme="1" tint="0.34998626667073579"/>
      </bottom>
      <diagonal/>
    </border>
    <border>
      <left style="medium">
        <color rgb="FFFFFFFF"/>
      </left>
      <right style="medium">
        <color theme="0"/>
      </right>
      <top style="thin">
        <color theme="1" tint="0.34998626667073579"/>
      </top>
      <bottom style="dotted">
        <color theme="1" tint="0.34998626667073579"/>
      </bottom>
      <diagonal/>
    </border>
    <border>
      <left style="medium">
        <color rgb="FFFFFFFF"/>
      </left>
      <right style="medium">
        <color theme="0"/>
      </right>
      <top/>
      <bottom style="thin">
        <color theme="1" tint="0.34998626667073579"/>
      </bottom>
      <diagonal/>
    </border>
    <border>
      <left style="medium">
        <color rgb="FFFFFFFF"/>
      </left>
      <right style="medium">
        <color rgb="FFFFFFFF"/>
      </right>
      <top/>
      <bottom style="thin">
        <color theme="1" tint="0.34998626667073579"/>
      </bottom>
      <diagonal/>
    </border>
    <border>
      <left style="medium">
        <color theme="0"/>
      </left>
      <right style="medium">
        <color theme="0"/>
      </right>
      <top style="dotted">
        <color theme="1" tint="0.34998626667073579"/>
      </top>
      <bottom style="thin">
        <color theme="1" tint="0.34998626667073579"/>
      </bottom>
      <diagonal/>
    </border>
    <border>
      <left style="thin">
        <color rgb="FFFFFFFF"/>
      </left>
      <right style="thin">
        <color rgb="FFFFFFFF"/>
      </right>
      <top style="dotted">
        <color theme="1" tint="0.34998626667073579"/>
      </top>
      <bottom style="thin">
        <color theme="0"/>
      </bottom>
      <diagonal/>
    </border>
    <border>
      <left style="medium">
        <color rgb="FFFFFFFF"/>
      </left>
      <right style="medium">
        <color rgb="FFFFFFFF"/>
      </right>
      <top style="thin">
        <color rgb="FFFFFFFF"/>
      </top>
      <bottom style="thin">
        <color theme="1" tint="0.34998626667073579"/>
      </bottom>
      <diagonal/>
    </border>
    <border>
      <left style="medium">
        <color rgb="FFFFFFFF"/>
      </left>
      <right style="medium">
        <color rgb="FFFFFFFF"/>
      </right>
      <top style="dotted">
        <color theme="1" tint="0.34998626667073579"/>
      </top>
      <bottom style="thin">
        <color theme="1" tint="0.34998626667073579"/>
      </bottom>
      <diagonal/>
    </border>
    <border>
      <left/>
      <right style="medium">
        <color rgb="FFFFFFFF"/>
      </right>
      <top style="thin">
        <color theme="1" tint="0.34998626667073579"/>
      </top>
      <bottom style="thin">
        <color theme="1" tint="0.34998626667073579"/>
      </bottom>
      <diagonal/>
    </border>
    <border>
      <left style="medium">
        <color rgb="FFFFFFFF"/>
      </left>
      <right style="thin">
        <color rgb="FF787B7C"/>
      </right>
      <top style="dotted">
        <color theme="1" tint="0.34998626667073579"/>
      </top>
      <bottom style="dotted">
        <color theme="1" tint="0.34998626667073579"/>
      </bottom>
      <diagonal/>
    </border>
    <border>
      <left style="medium">
        <color theme="0"/>
      </left>
      <right style="medium">
        <color theme="0"/>
      </right>
      <top/>
      <bottom/>
      <diagonal/>
    </border>
    <border>
      <left/>
      <right style="medium">
        <color rgb="FFFFFFFF"/>
      </right>
      <top/>
      <bottom style="thin">
        <color rgb="FFFFFFFF"/>
      </bottom>
      <diagonal/>
    </border>
    <border>
      <left style="thin">
        <color theme="0"/>
      </left>
      <right/>
      <top style="thin">
        <color rgb="FFFFFFFF"/>
      </top>
      <bottom style="thin">
        <color rgb="FFFFFFFF"/>
      </bottom>
      <diagonal/>
    </border>
    <border>
      <left/>
      <right style="medium">
        <color rgb="FFFFFFFF"/>
      </right>
      <top style="thin">
        <color rgb="FFFFFFFF"/>
      </top>
      <bottom style="dotted">
        <color theme="1" tint="0.34998626667073579"/>
      </bottom>
      <diagonal/>
    </border>
    <border>
      <left style="medium">
        <color rgb="FFFFFFFF"/>
      </left>
      <right style="medium">
        <color rgb="FFC00000"/>
      </right>
      <top style="thin">
        <color theme="1" tint="0.34998626667073579"/>
      </top>
      <bottom style="thin">
        <color theme="1" tint="0.34998626667073579"/>
      </bottom>
      <diagonal/>
    </border>
    <border>
      <left style="thin">
        <color rgb="FFFFFFFF"/>
      </left>
      <right style="medium">
        <color rgb="FFC00000"/>
      </right>
      <top style="thin">
        <color rgb="FFFFFFFF"/>
      </top>
      <bottom style="thin">
        <color rgb="FFFFFFFF"/>
      </bottom>
      <diagonal/>
    </border>
    <border>
      <left style="thin">
        <color theme="0"/>
      </left>
      <right style="thin">
        <color theme="0"/>
      </right>
      <top/>
      <bottom style="thin">
        <color rgb="FFFFFFFF"/>
      </bottom>
      <diagonal/>
    </border>
    <border>
      <left style="dotted">
        <color rgb="FF0077BD"/>
      </left>
      <right/>
      <top/>
      <bottom style="thin">
        <color rgb="FFFFFFFF"/>
      </bottom>
      <diagonal/>
    </border>
    <border>
      <left/>
      <right style="dotted">
        <color rgb="FF0077BD"/>
      </right>
      <top/>
      <bottom style="thin">
        <color rgb="FFFFFFFF"/>
      </bottom>
      <diagonal/>
    </border>
    <border>
      <left style="dotted">
        <color rgb="FF0077BD"/>
      </left>
      <right style="thin">
        <color rgb="FFFFFFFF"/>
      </right>
      <top style="thin">
        <color rgb="FFFFFFFF"/>
      </top>
      <bottom style="thin">
        <color rgb="FFFFFFFF"/>
      </bottom>
      <diagonal/>
    </border>
    <border>
      <left style="thin">
        <color rgb="FFFFFFFF"/>
      </left>
      <right style="dotted">
        <color rgb="FF0077BD"/>
      </right>
      <top style="thin">
        <color rgb="FFFFFFFF"/>
      </top>
      <bottom style="thin">
        <color rgb="FFFFFFFF"/>
      </bottom>
      <diagonal/>
    </border>
    <border>
      <left style="thin">
        <color rgb="FFE41E0A"/>
      </left>
      <right/>
      <top/>
      <bottom/>
      <diagonal/>
    </border>
    <border>
      <left/>
      <right style="thin">
        <color rgb="FFE4320A"/>
      </right>
      <top/>
      <bottom/>
      <diagonal/>
    </border>
    <border>
      <left/>
      <right/>
      <top/>
      <bottom style="thin">
        <color rgb="FFE4320A"/>
      </bottom>
      <diagonal/>
    </border>
    <border>
      <left style="thin">
        <color rgb="FFE4320A"/>
      </left>
      <right style="thin">
        <color rgb="FFE4320A"/>
      </right>
      <top/>
      <bottom style="thin">
        <color rgb="FFE4320A"/>
      </bottom>
      <diagonal/>
    </border>
    <border>
      <left style="thin">
        <color rgb="FFE4320A"/>
      </left>
      <right/>
      <top/>
      <bottom style="thin">
        <color rgb="FFE4320A"/>
      </bottom>
      <diagonal/>
    </border>
    <border>
      <left/>
      <right style="thin">
        <color rgb="FFE4320A"/>
      </right>
      <top/>
      <bottom style="thin">
        <color rgb="FFE4320A"/>
      </bottom>
      <diagonal/>
    </border>
    <border>
      <left style="medium">
        <color rgb="FFFFFFFF"/>
      </left>
      <right/>
      <top style="thin">
        <color rgb="FFFFFFFF"/>
      </top>
      <bottom style="thin">
        <color indexed="64"/>
      </bottom>
      <diagonal/>
    </border>
    <border>
      <left/>
      <right/>
      <top/>
      <bottom style="thin">
        <color theme="1" tint="0.34998626667073579"/>
      </bottom>
      <diagonal/>
    </border>
    <border>
      <left style="medium">
        <color rgb="FFFFFFFF"/>
      </left>
      <right style="medium">
        <color theme="0"/>
      </right>
      <top style="thin">
        <color theme="1" tint="0.34998626667073579"/>
      </top>
      <bottom style="thin">
        <color indexed="64"/>
      </bottom>
      <diagonal/>
    </border>
    <border>
      <left style="medium">
        <color rgb="FFFFFFFF"/>
      </left>
      <right style="medium">
        <color rgb="FFFFFFFF"/>
      </right>
      <top style="thin">
        <color theme="1" tint="0.34998626667073579"/>
      </top>
      <bottom style="thin">
        <color indexed="64"/>
      </bottom>
      <diagonal/>
    </border>
    <border>
      <left/>
      <right/>
      <top style="dotted">
        <color rgb="FF787B7C"/>
      </top>
      <bottom style="thin">
        <color rgb="FF787B7C"/>
      </bottom>
      <diagonal/>
    </border>
    <border>
      <left/>
      <right/>
      <top style="thin">
        <color rgb="FF787B7C"/>
      </top>
      <bottom style="dotted">
        <color rgb="FF787B7C"/>
      </bottom>
      <diagonal/>
    </border>
    <border>
      <left/>
      <right/>
      <top style="dotted">
        <color rgb="FF787B7C"/>
      </top>
      <bottom style="dotted">
        <color rgb="FF787B7C"/>
      </bottom>
      <diagonal/>
    </border>
    <border>
      <left/>
      <right/>
      <top style="thin">
        <color rgb="FF18A035"/>
      </top>
      <bottom style="thin">
        <color rgb="FF787B7C"/>
      </bottom>
      <diagonal/>
    </border>
    <border>
      <left/>
      <right style="thin">
        <color rgb="FF18A035"/>
      </right>
      <top style="thin">
        <color rgb="FF18A035"/>
      </top>
      <bottom style="thin">
        <color rgb="FF18A035"/>
      </bottom>
      <diagonal/>
    </border>
    <border>
      <left/>
      <right/>
      <top style="thin">
        <color rgb="FF18A035"/>
      </top>
      <bottom style="thin">
        <color rgb="FF18A035"/>
      </bottom>
      <diagonal/>
    </border>
    <border>
      <left style="thin">
        <color rgb="FF18A035"/>
      </left>
      <right/>
      <top style="thin">
        <color rgb="FF18A035"/>
      </top>
      <bottom style="thin">
        <color rgb="FF18A035"/>
      </bottom>
      <diagonal/>
    </border>
    <border>
      <left/>
      <right/>
      <top/>
      <bottom style="dotted">
        <color rgb="FF787B7C"/>
      </bottom>
      <diagonal/>
    </border>
    <border>
      <left/>
      <right/>
      <top style="dotted">
        <color rgb="FF787B7C"/>
      </top>
      <bottom/>
      <diagonal/>
    </border>
    <border>
      <left/>
      <right style="medium">
        <color rgb="FFF39100"/>
      </right>
      <top style="dotted">
        <color rgb="FF787B7C"/>
      </top>
      <bottom style="thin">
        <color rgb="FF787B7C"/>
      </bottom>
      <diagonal/>
    </border>
    <border>
      <left/>
      <right style="medium">
        <color rgb="FFF39100"/>
      </right>
      <top style="thin">
        <color rgb="FF787B7C"/>
      </top>
      <bottom style="dotted">
        <color rgb="FF787B7C"/>
      </bottom>
      <diagonal/>
    </border>
    <border>
      <left/>
      <right style="medium">
        <color rgb="FFF39100"/>
      </right>
      <top style="thin">
        <color rgb="FF787B7C"/>
      </top>
      <bottom style="thin">
        <color rgb="FF787B7C"/>
      </bottom>
      <diagonal/>
    </border>
    <border>
      <left/>
      <right style="thin">
        <color rgb="FF787B7C"/>
      </right>
      <top style="thin">
        <color rgb="FF787B7C"/>
      </top>
      <bottom style="thin">
        <color rgb="FF787B7C"/>
      </bottom>
      <diagonal/>
    </border>
    <border>
      <left style="thin">
        <color rgb="FF787B7C"/>
      </left>
      <right/>
      <top style="thin">
        <color rgb="FF787B7C"/>
      </top>
      <bottom style="thin">
        <color rgb="FF787B7C"/>
      </bottom>
      <diagonal/>
    </border>
    <border>
      <left style="medium">
        <color rgb="FFF39100"/>
      </left>
      <right/>
      <top style="dotted">
        <color rgb="FF787B7C"/>
      </top>
      <bottom style="thin">
        <color rgb="FF787B7C"/>
      </bottom>
      <diagonal/>
    </border>
    <border>
      <left style="medium">
        <color rgb="FFF39100"/>
      </left>
      <right/>
      <top style="thin">
        <color rgb="FF787B7C"/>
      </top>
      <bottom style="dotted">
        <color rgb="FF787B7C"/>
      </bottom>
      <diagonal/>
    </border>
    <border>
      <left/>
      <right style="thin">
        <color rgb="FFE41E0A"/>
      </right>
      <top style="thin">
        <color rgb="FFE41E0A"/>
      </top>
      <bottom style="thin">
        <color rgb="FFE41E0A"/>
      </bottom>
      <diagonal/>
    </border>
    <border>
      <left style="thin">
        <color theme="0"/>
      </left>
      <right style="thin">
        <color theme="0"/>
      </right>
      <top style="thin">
        <color rgb="FF787B7C"/>
      </top>
      <bottom style="thin">
        <color rgb="FF787B7C"/>
      </bottom>
      <diagonal/>
    </border>
    <border>
      <left/>
      <right style="thin">
        <color theme="0"/>
      </right>
      <top style="thin">
        <color rgb="FF787B7C"/>
      </top>
      <bottom/>
      <diagonal/>
    </border>
    <border>
      <left/>
      <right/>
      <top style="thin">
        <color rgb="FF787B7C"/>
      </top>
      <bottom/>
      <diagonal/>
    </border>
    <border>
      <left style="thin">
        <color theme="0"/>
      </left>
      <right/>
      <top style="thin">
        <color rgb="FF787B7C"/>
      </top>
      <bottom/>
      <diagonal/>
    </border>
    <border>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style="medium">
        <color rgb="FF18A035"/>
      </right>
      <top style="medium">
        <color rgb="FF18A035"/>
      </top>
      <bottom style="medium">
        <color rgb="FF18A035"/>
      </bottom>
      <diagonal/>
    </border>
    <border>
      <left style="medium">
        <color rgb="FF18A035"/>
      </left>
      <right/>
      <top style="medium">
        <color rgb="FF18A035"/>
      </top>
      <bottom style="medium">
        <color rgb="FF18A035"/>
      </bottom>
      <diagonal/>
    </border>
    <border>
      <left/>
      <right style="medium">
        <color rgb="FFF39100"/>
      </right>
      <top style="medium">
        <color rgb="FFF39100"/>
      </top>
      <bottom style="medium">
        <color rgb="FFF39100"/>
      </bottom>
      <diagonal/>
    </border>
    <border>
      <left style="medium">
        <color rgb="FFF39100"/>
      </left>
      <right/>
      <top style="medium">
        <color rgb="FFF39100"/>
      </top>
      <bottom style="medium">
        <color rgb="FFF39100"/>
      </bottom>
      <diagonal/>
    </border>
    <border>
      <left/>
      <right style="medium">
        <color rgb="FF2F328B"/>
      </right>
      <top style="medium">
        <color rgb="FF2F328B"/>
      </top>
      <bottom style="medium">
        <color rgb="FF2F328B"/>
      </bottom>
      <diagonal/>
    </border>
    <border>
      <left style="medium">
        <color rgb="FF2F328B"/>
      </left>
      <right/>
      <top style="medium">
        <color rgb="FF2F328B"/>
      </top>
      <bottom style="medium">
        <color rgb="FF2F328B"/>
      </bottom>
      <diagonal/>
    </border>
    <border>
      <left style="medium">
        <color rgb="FF18A035"/>
      </left>
      <right style="thin">
        <color theme="0"/>
      </right>
      <top style="thin">
        <color rgb="FF787B7C"/>
      </top>
      <bottom style="thin">
        <color rgb="FF787B7C"/>
      </bottom>
      <diagonal/>
    </border>
    <border>
      <left style="thin">
        <color theme="0"/>
      </left>
      <right/>
      <top style="thin">
        <color rgb="FF787B7C"/>
      </top>
      <bottom style="thin">
        <color rgb="FF787B7C"/>
      </bottom>
      <diagonal/>
    </border>
    <border>
      <left style="medium">
        <color rgb="FFE41E0A"/>
      </left>
      <right style="thin">
        <color theme="0"/>
      </right>
      <top style="thin">
        <color rgb="FF787B7C"/>
      </top>
      <bottom style="thin">
        <color rgb="FF787B7C"/>
      </bottom>
      <diagonal/>
    </border>
    <border>
      <left style="thick">
        <color rgb="FFF39100"/>
      </left>
      <right style="thin">
        <color theme="0"/>
      </right>
      <top style="thin">
        <color rgb="FF787B7C"/>
      </top>
      <bottom style="thin">
        <color rgb="FF787B7C"/>
      </bottom>
      <diagonal/>
    </border>
    <border>
      <left style="thick">
        <color rgb="FF2F328B"/>
      </left>
      <right style="thin">
        <color theme="0"/>
      </right>
      <top style="thin">
        <color rgb="FF787B7C"/>
      </top>
      <bottom style="thin">
        <color rgb="FF787B7C"/>
      </bottom>
      <diagonal/>
    </border>
    <border>
      <left/>
      <right style="thin">
        <color theme="0"/>
      </right>
      <top/>
      <bottom style="thin">
        <color rgb="FF787B7C"/>
      </bottom>
      <diagonal/>
    </border>
    <border>
      <left/>
      <right/>
      <top/>
      <bottom style="thin">
        <color rgb="FF787B7C"/>
      </bottom>
      <diagonal/>
    </border>
    <border>
      <left style="thin">
        <color theme="0"/>
      </left>
      <right/>
      <top/>
      <bottom style="thin">
        <color rgb="FF787B7C"/>
      </bottom>
      <diagonal/>
    </border>
    <border>
      <left/>
      <right style="thin">
        <color theme="0"/>
      </right>
      <top/>
      <bottom/>
      <diagonal/>
    </border>
    <border>
      <left style="thin">
        <color theme="0"/>
      </left>
      <right/>
      <top/>
      <bottom/>
      <diagonal/>
    </border>
    <border>
      <left/>
      <right style="thin">
        <color theme="0"/>
      </right>
      <top style="thin">
        <color rgb="FF787B7C"/>
      </top>
      <bottom style="thin">
        <color rgb="FF787B7C"/>
      </bottom>
      <diagonal/>
    </border>
    <border>
      <left style="thin">
        <color theme="0"/>
      </left>
      <right style="thin">
        <color theme="0"/>
      </right>
      <top/>
      <bottom style="thin">
        <color rgb="FF787B7C"/>
      </bottom>
      <diagonal/>
    </border>
    <border>
      <left style="thin">
        <color theme="0"/>
      </left>
      <right style="thin">
        <color theme="0"/>
      </right>
      <top/>
      <bottom/>
      <diagonal/>
    </border>
    <border>
      <left style="thin">
        <color theme="0"/>
      </left>
      <right style="thin">
        <color auto="1"/>
      </right>
      <top style="thin">
        <color rgb="FF787B7C"/>
      </top>
      <bottom style="thin">
        <color rgb="FF787B7C"/>
      </bottom>
      <diagonal/>
    </border>
    <border>
      <left style="thin">
        <color theme="0"/>
      </left>
      <right style="thin">
        <color auto="1"/>
      </right>
      <top style="thin">
        <color rgb="FF787B7C"/>
      </top>
      <bottom/>
      <diagonal/>
    </border>
    <border>
      <left style="thin">
        <color theme="0"/>
      </left>
      <right style="thin">
        <color theme="0"/>
      </right>
      <top style="thin">
        <color rgb="FF787B7C"/>
      </top>
      <bottom/>
      <diagonal/>
    </border>
    <border>
      <left/>
      <right style="thin">
        <color auto="1"/>
      </right>
      <top/>
      <bottom/>
      <diagonal/>
    </border>
    <border>
      <left style="thin">
        <color theme="0"/>
      </left>
      <right style="medium">
        <color rgb="FFE41E0A"/>
      </right>
      <top style="thin">
        <color theme="0"/>
      </top>
      <bottom/>
      <diagonal/>
    </border>
    <border>
      <left style="medium">
        <color rgb="FFE41E0A"/>
      </left>
      <right/>
      <top/>
      <bottom style="medium">
        <color rgb="FFE41E0A"/>
      </bottom>
      <diagonal/>
    </border>
    <border>
      <left style="thin">
        <color theme="0"/>
      </left>
      <right style="medium">
        <color rgb="FFE41E0A"/>
      </right>
      <top style="thin">
        <color theme="0"/>
      </top>
      <bottom style="medium">
        <color rgb="FFE41E0A"/>
      </bottom>
      <diagonal/>
    </border>
    <border>
      <left style="thin">
        <color theme="0"/>
      </left>
      <right style="medium">
        <color rgb="FFE41E0A"/>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theme="0"/>
      </right>
      <top style="thin">
        <color theme="0"/>
      </top>
      <bottom/>
      <diagonal/>
    </border>
    <border>
      <left/>
      <right style="medium">
        <color rgb="FFF39100"/>
      </right>
      <top style="thin">
        <color rgb="FF18A035"/>
      </top>
      <bottom style="thin">
        <color rgb="FF787B7C"/>
      </bottom>
      <diagonal/>
    </border>
    <border>
      <left/>
      <right style="medium">
        <color rgb="FFF39100"/>
      </right>
      <top/>
      <bottom style="dotted">
        <color rgb="FF787B7C"/>
      </bottom>
      <diagonal/>
    </border>
    <border>
      <left style="medium">
        <color rgb="FFFFFFFF"/>
      </left>
      <right style="medium">
        <color rgb="FFFFFFFF"/>
      </right>
      <top style="thin">
        <color rgb="FFE4320A"/>
      </top>
      <bottom/>
      <diagonal/>
    </border>
    <border>
      <left style="thin">
        <color rgb="FFFFFFFF"/>
      </left>
      <right style="thin">
        <color rgb="FFFFFFFF"/>
      </right>
      <top/>
      <bottom style="dotted">
        <color auto="1"/>
      </bottom>
      <diagonal/>
    </border>
    <border>
      <left/>
      <right style="medium">
        <color rgb="FFFFFFFF"/>
      </right>
      <top/>
      <bottom style="dotted">
        <color theme="1" tint="0.34998626667073579"/>
      </bottom>
      <diagonal/>
    </border>
    <border>
      <left/>
      <right/>
      <top style="thin">
        <color rgb="FFFFFFFF"/>
      </top>
      <bottom style="thin">
        <color rgb="FF787B7C"/>
      </bottom>
      <diagonal/>
    </border>
    <border>
      <left style="medium">
        <color rgb="FFFFFFFF"/>
      </left>
      <right style="medium">
        <color rgb="FFFFFFFF"/>
      </right>
      <top style="thin">
        <color rgb="FFFFFFFF"/>
      </top>
      <bottom style="thin">
        <color rgb="FF787B7C"/>
      </bottom>
      <diagonal/>
    </border>
    <border>
      <left style="thin">
        <color rgb="FFFFFFFF"/>
      </left>
      <right style="thin">
        <color rgb="FFFFFFFF"/>
      </right>
      <top style="thin">
        <color rgb="FF787B7C"/>
      </top>
      <bottom style="dotted">
        <color theme="1" tint="0.34998626667073579"/>
      </bottom>
      <diagonal/>
    </border>
    <border>
      <left style="thin">
        <color rgb="FFFFFFFF"/>
      </left>
      <right style="medium">
        <color rgb="FFFFFFFF"/>
      </right>
      <top style="thin">
        <color rgb="FF787B7C"/>
      </top>
      <bottom style="dotted">
        <color theme="1" tint="0.34998626667073579"/>
      </bottom>
      <diagonal/>
    </border>
    <border>
      <left style="medium">
        <color rgb="FFFFFFFF"/>
      </left>
      <right style="medium">
        <color rgb="FFFFFFFF"/>
      </right>
      <top style="thin">
        <color rgb="FF787B7C"/>
      </top>
      <bottom style="thin">
        <color theme="1" tint="0.34998626667073579"/>
      </bottom>
      <diagonal/>
    </border>
    <border>
      <left style="thin">
        <color rgb="FFFFFFFF"/>
      </left>
      <right/>
      <top style="thin">
        <color theme="1" tint="0.34998626667073579"/>
      </top>
      <bottom style="dotted">
        <color rgb="FF787B7C"/>
      </bottom>
      <diagonal/>
    </border>
    <border>
      <left style="medium">
        <color rgb="FFFFFFFF"/>
      </left>
      <right style="thin">
        <color rgb="FFFFFFFF"/>
      </right>
      <top style="thin">
        <color theme="1" tint="0.34998626667073579"/>
      </top>
      <bottom style="dotted">
        <color rgb="FF787B7C"/>
      </bottom>
      <diagonal/>
    </border>
    <border>
      <left style="thin">
        <color rgb="FFFFFFFF"/>
      </left>
      <right style="thin">
        <color rgb="FFFFFFFF"/>
      </right>
      <top style="thin">
        <color theme="1" tint="0.34998626667073579"/>
      </top>
      <bottom style="dotted">
        <color rgb="FF787B7C"/>
      </bottom>
      <diagonal/>
    </border>
    <border>
      <left style="thin">
        <color rgb="FFFFFFFF"/>
      </left>
      <right style="medium">
        <color rgb="FFFFFFFF"/>
      </right>
      <top style="thin">
        <color theme="1" tint="0.34998626667073579"/>
      </top>
      <bottom style="dotted">
        <color rgb="FF787B7C"/>
      </bottom>
      <diagonal/>
    </border>
    <border>
      <left/>
      <right style="thin">
        <color rgb="FFFFFFFF"/>
      </right>
      <top style="thin">
        <color theme="1" tint="0.34998626667073579"/>
      </top>
      <bottom style="dotted">
        <color rgb="FF787B7C"/>
      </bottom>
      <diagonal/>
    </border>
    <border>
      <left style="medium">
        <color rgb="FFFFFFFF"/>
      </left>
      <right style="medium">
        <color rgb="FFFFFFFF"/>
      </right>
      <top style="thin">
        <color theme="1" tint="0.34998626667073579"/>
      </top>
      <bottom style="dotted">
        <color rgb="FF787B7C"/>
      </bottom>
      <diagonal/>
    </border>
    <border>
      <left style="medium">
        <color rgb="FFFFFFFF"/>
      </left>
      <right style="medium">
        <color theme="0"/>
      </right>
      <top style="thin">
        <color theme="1" tint="0.34998626667073579"/>
      </top>
      <bottom style="dotted">
        <color rgb="FF787B7C"/>
      </bottom>
      <diagonal/>
    </border>
    <border>
      <left style="medium">
        <color rgb="FFFFFFFF"/>
      </left>
      <right style="medium">
        <color rgb="FFFFFFFF"/>
      </right>
      <top/>
      <bottom style="thin">
        <color rgb="FFFFFFFF"/>
      </bottom>
      <diagonal/>
    </border>
    <border>
      <left style="medium">
        <color rgb="FFFFFFFF"/>
      </left>
      <right style="medium">
        <color theme="0"/>
      </right>
      <top style="dotted">
        <color theme="1" tint="0.34998626667073579"/>
      </top>
      <bottom style="dotted">
        <color rgb="FF787B7C"/>
      </bottom>
      <diagonal/>
    </border>
    <border>
      <left style="thin">
        <color rgb="FFFFFFFF"/>
      </left>
      <right style="medium">
        <color rgb="FFFFFFFF"/>
      </right>
      <top/>
      <bottom style="thin">
        <color theme="1" tint="0.34998626667073579"/>
      </bottom>
      <diagonal/>
    </border>
    <border>
      <left style="medium">
        <color theme="0"/>
      </left>
      <right style="medium">
        <color theme="0"/>
      </right>
      <top/>
      <bottom style="thin">
        <color theme="1" tint="0.34998626667073579"/>
      </bottom>
      <diagonal/>
    </border>
    <border>
      <left style="medium">
        <color rgb="FFFFFFFF"/>
      </left>
      <right style="medium">
        <color rgb="FFFFFFFF"/>
      </right>
      <top style="dotted">
        <color theme="1" tint="0.34998626667073579"/>
      </top>
      <bottom style="dotted">
        <color rgb="FF787B7C"/>
      </bottom>
      <diagonal/>
    </border>
    <border>
      <left style="thin">
        <color rgb="FFFFFFFF"/>
      </left>
      <right style="medium">
        <color rgb="FFFFFFFF"/>
      </right>
      <top style="dotted">
        <color theme="1" tint="0.34998626667073579"/>
      </top>
      <bottom style="dotted">
        <color rgb="FF787B7C"/>
      </bottom>
      <diagonal/>
    </border>
    <border>
      <left/>
      <right style="medium">
        <color rgb="FFFFFFFF"/>
      </right>
      <top style="thin">
        <color rgb="FFFFFFFF"/>
      </top>
      <bottom/>
      <diagonal/>
    </border>
    <border>
      <left/>
      <right style="medium">
        <color rgb="FFFFFFFF"/>
      </right>
      <top style="thin">
        <color rgb="FFFFFFFF"/>
      </top>
      <bottom style="thin">
        <color rgb="FF787B7C"/>
      </bottom>
      <diagonal/>
    </border>
    <border>
      <left style="medium">
        <color rgb="FFFFFFFF"/>
      </left>
      <right style="medium">
        <color rgb="FFF39100"/>
      </right>
      <top style="thin">
        <color rgb="FFFFFFFF"/>
      </top>
      <bottom/>
      <diagonal/>
    </border>
    <border>
      <left style="medium">
        <color rgb="FFFFFFFF"/>
      </left>
      <right style="medium">
        <color rgb="FFF39100"/>
      </right>
      <top style="thin">
        <color rgb="FFFFFFFF"/>
      </top>
      <bottom style="thin">
        <color rgb="FFFFFFFF"/>
      </bottom>
      <diagonal/>
    </border>
    <border>
      <left/>
      <right style="medium">
        <color rgb="FFF39100"/>
      </right>
      <top style="thin">
        <color rgb="FFFFFFFF"/>
      </top>
      <bottom style="dotted">
        <color theme="1" tint="0.34998626667073579"/>
      </bottom>
      <diagonal/>
    </border>
    <border>
      <left style="medium">
        <color rgb="FFFFFFFF"/>
      </left>
      <right style="medium">
        <color rgb="FFF39100"/>
      </right>
      <top style="thin">
        <color theme="1" tint="0.34998626667073579"/>
      </top>
      <bottom style="thin">
        <color theme="1" tint="0.34998626667073579"/>
      </bottom>
      <diagonal/>
    </border>
    <border>
      <left/>
      <right style="medium">
        <color rgb="FFF39100"/>
      </right>
      <top style="dotted">
        <color theme="1" tint="0.34998626667073579"/>
      </top>
      <bottom style="dotted">
        <color theme="1" tint="0.34998626667073579"/>
      </bottom>
      <diagonal/>
    </border>
    <border>
      <left/>
      <right style="medium">
        <color rgb="FFF39100"/>
      </right>
      <top style="thin">
        <color theme="1" tint="0.34998626667073579"/>
      </top>
      <bottom style="dotted">
        <color theme="1" tint="0.34998626667073579"/>
      </bottom>
      <diagonal/>
    </border>
    <border>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FFFFFF"/>
      </top>
      <bottom style="thin">
        <color rgb="FF787B7C"/>
      </bottom>
      <diagonal/>
    </border>
    <border>
      <left/>
      <right style="medium">
        <color rgb="FFF39100"/>
      </right>
      <top/>
      <bottom style="dotted">
        <color theme="1" tint="0.34998626667073579"/>
      </bottom>
      <diagonal/>
    </border>
    <border>
      <left/>
      <right style="medium">
        <color rgb="FFF39100"/>
      </right>
      <top/>
      <bottom/>
      <diagonal/>
    </border>
    <border>
      <left style="medium">
        <color rgb="FFFFFFFF"/>
      </left>
      <right style="medium">
        <color rgb="FFF39100"/>
      </right>
      <top/>
      <bottom style="thin">
        <color rgb="FFFFFFFF"/>
      </bottom>
      <diagonal/>
    </border>
    <border>
      <left/>
      <right style="medium">
        <color rgb="FFF39100"/>
      </right>
      <top style="dotted">
        <color rgb="FF787B7C"/>
      </top>
      <bottom style="dotted">
        <color rgb="FF787B7C"/>
      </bottom>
      <diagonal/>
    </border>
    <border>
      <left style="thin">
        <color rgb="FFF39100"/>
      </left>
      <right style="thin">
        <color rgb="FFF39100"/>
      </right>
      <top style="thin">
        <color rgb="FFF39100"/>
      </top>
      <bottom style="thin">
        <color rgb="FFF39100"/>
      </bottom>
      <diagonal/>
    </border>
    <border>
      <left style="thin">
        <color rgb="FFFFFFFF"/>
      </left>
      <right style="thin">
        <color rgb="FFFFFFFF"/>
      </right>
      <top style="thin">
        <color rgb="FF787B7C"/>
      </top>
      <bottom style="thin">
        <color rgb="FFFFFFFF"/>
      </bottom>
      <diagonal/>
    </border>
    <border>
      <left style="thin">
        <color rgb="FFFFFFFF"/>
      </left>
      <right/>
      <top style="thin">
        <color rgb="FF787B7C"/>
      </top>
      <bottom style="dotted">
        <color theme="1" tint="0.34998626667073579"/>
      </bottom>
      <diagonal/>
    </border>
    <border>
      <left style="medium">
        <color rgb="FFFFFFFF"/>
      </left>
      <right style="thin">
        <color rgb="FFFFFFFF"/>
      </right>
      <top style="thin">
        <color rgb="FF787B7C"/>
      </top>
      <bottom style="dotted">
        <color theme="1" tint="0.34998626667073579"/>
      </bottom>
      <diagonal/>
    </border>
    <border>
      <left/>
      <right style="thin">
        <color rgb="FFFFFFFF"/>
      </right>
      <top style="thin">
        <color rgb="FF787B7C"/>
      </top>
      <bottom style="dotted">
        <color theme="1" tint="0.34998626667073579"/>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thin">
        <color rgb="FFFFFFFF"/>
      </left>
      <right style="medium">
        <color theme="0"/>
      </right>
      <top style="thin">
        <color rgb="FFFFFFFF"/>
      </top>
      <bottom style="thin">
        <color rgb="FFFFFFFF"/>
      </bottom>
      <diagonal/>
    </border>
    <border>
      <left/>
      <right style="medium">
        <color theme="0"/>
      </right>
      <top/>
      <bottom/>
      <diagonal/>
    </border>
    <border>
      <left style="medium">
        <color theme="0"/>
      </left>
      <right style="medium">
        <color theme="0"/>
      </right>
      <top style="thin">
        <color rgb="FF787B7C"/>
      </top>
      <bottom style="dotted">
        <color theme="1" tint="0.34998626667073579"/>
      </bottom>
      <diagonal/>
    </border>
    <border>
      <left style="thin">
        <color rgb="FFFFFFFF"/>
      </left>
      <right style="medium">
        <color theme="0"/>
      </right>
      <top style="thin">
        <color rgb="FF787B7C"/>
      </top>
      <bottom style="dotted">
        <color theme="1" tint="0.34998626667073579"/>
      </bottom>
      <diagonal/>
    </border>
    <border>
      <left style="thin">
        <color rgb="FFFFFFFF"/>
      </left>
      <right style="medium">
        <color theme="0"/>
      </right>
      <top style="dotted">
        <color theme="1" tint="0.34998626667073579"/>
      </top>
      <bottom style="thin">
        <color rgb="FFFFFFFF"/>
      </bottom>
      <diagonal/>
    </border>
    <border>
      <left style="thin">
        <color rgb="FFFFFFFF"/>
      </left>
      <right style="medium">
        <color theme="0"/>
      </right>
      <top/>
      <bottom/>
      <diagonal/>
    </border>
    <border>
      <left style="thin">
        <color rgb="FFFFFFFF"/>
      </left>
      <right style="medium">
        <color theme="0"/>
      </right>
      <top style="dotted">
        <color theme="1" tint="0.34998626667073579"/>
      </top>
      <bottom style="dotted">
        <color theme="1" tint="0.34998626667073579"/>
      </bottom>
      <diagonal/>
    </border>
    <border>
      <left style="thin">
        <color rgb="FFFFFFFF"/>
      </left>
      <right style="thin">
        <color rgb="FFFFFFFF"/>
      </right>
      <top style="thin">
        <color rgb="FF787B7C"/>
      </top>
      <bottom style="dotted">
        <color auto="1"/>
      </bottom>
      <diagonal/>
    </border>
    <border>
      <left style="medium">
        <color rgb="FFFFFFFF"/>
      </left>
      <right style="thin">
        <color rgb="FFFFFFFF"/>
      </right>
      <top style="thin">
        <color rgb="FF787B7C"/>
      </top>
      <bottom style="dotted">
        <color auto="1"/>
      </bottom>
      <diagonal/>
    </border>
    <border>
      <left style="thin">
        <color rgb="FFFFFFFF"/>
      </left>
      <right style="medium">
        <color rgb="FFFFFFFF"/>
      </right>
      <top style="thin">
        <color rgb="FF787B7C"/>
      </top>
      <bottom style="dotted">
        <color auto="1"/>
      </bottom>
      <diagonal/>
    </border>
    <border>
      <left/>
      <right style="thin">
        <color rgb="FFFFFFFF"/>
      </right>
      <top style="thin">
        <color rgb="FF787B7C"/>
      </top>
      <bottom style="dotted">
        <color auto="1"/>
      </bottom>
      <diagonal/>
    </border>
    <border>
      <left style="thin">
        <color rgb="FFFFFFFF"/>
      </left>
      <right/>
      <top style="thin">
        <color rgb="FF787B7C"/>
      </top>
      <bottom style="dotted">
        <color auto="1"/>
      </bottom>
      <diagonal/>
    </border>
    <border>
      <left style="thin">
        <color rgb="FFFFFFFF"/>
      </left>
      <right style="thin">
        <color theme="0"/>
      </right>
      <top style="thin">
        <color rgb="FF787B7C"/>
      </top>
      <bottom style="dotted">
        <color auto="1"/>
      </bottom>
      <diagonal/>
    </border>
    <border>
      <left style="thin">
        <color theme="0"/>
      </left>
      <right style="thin">
        <color theme="0"/>
      </right>
      <top style="thin">
        <color rgb="FF787B7C"/>
      </top>
      <bottom style="thin">
        <color theme="0"/>
      </bottom>
      <diagonal/>
    </border>
    <border>
      <left style="thin">
        <color theme="0"/>
      </left>
      <right style="thin">
        <color theme="0"/>
      </right>
      <top style="thin">
        <color theme="0"/>
      </top>
      <bottom style="thin">
        <color rgb="FF787B7C"/>
      </bottom>
      <diagonal/>
    </border>
    <border>
      <left style="medium">
        <color rgb="FFFFFFFF"/>
      </left>
      <right style="medium">
        <color rgb="FFF39100"/>
      </right>
      <top style="thin">
        <color theme="1" tint="0.34998626667073579"/>
      </top>
      <bottom style="dotted">
        <color theme="1" tint="0.34998626667073579"/>
      </bottom>
      <diagonal/>
    </border>
    <border>
      <left/>
      <right style="medium">
        <color theme="0"/>
      </right>
      <top style="thin">
        <color theme="1" tint="0.34998626667073579"/>
      </top>
      <bottom style="thin">
        <color theme="1" tint="0.34998626667073579"/>
      </bottom>
      <diagonal/>
    </border>
    <border>
      <left style="thin">
        <color rgb="FFFFFFFF"/>
      </left>
      <right style="thin">
        <color theme="1" tint="0.34998626667073579"/>
      </right>
      <top style="thin">
        <color theme="1" tint="0.34998626667073579"/>
      </top>
      <bottom style="dotted">
        <color theme="1" tint="0.34998626667073579"/>
      </bottom>
      <diagonal/>
    </border>
    <border>
      <left style="thin">
        <color rgb="FFFFFFFF"/>
      </left>
      <right style="thin">
        <color theme="1" tint="0.34998626667073579"/>
      </right>
      <top style="dotted">
        <color theme="1" tint="0.34998626667073579"/>
      </top>
      <bottom style="dotted">
        <color theme="1" tint="0.34998626667073579"/>
      </bottom>
      <diagonal/>
    </border>
    <border>
      <left style="medium">
        <color rgb="FFFFFFFF"/>
      </left>
      <right style="thin">
        <color theme="1" tint="0.34998626667073579"/>
      </right>
      <top style="thin">
        <color theme="1" tint="0.34998626667073579"/>
      </top>
      <bottom style="thin">
        <color theme="1" tint="0.34998626667073579"/>
      </bottom>
      <diagonal/>
    </border>
    <border>
      <left/>
      <right style="thin">
        <color rgb="FFFFFFFF"/>
      </right>
      <top/>
      <bottom style="dotted">
        <color theme="1" tint="0.34998626667073579"/>
      </bottom>
      <diagonal/>
    </border>
    <border>
      <left style="thin">
        <color rgb="FFFFFFFF"/>
      </left>
      <right style="thin">
        <color rgb="FFFFFFFF"/>
      </right>
      <top style="dotted">
        <color theme="1" tint="0.34998626667073579"/>
      </top>
      <bottom style="thin">
        <color rgb="FF787B7C"/>
      </bottom>
      <diagonal/>
    </border>
    <border>
      <left style="thin">
        <color rgb="FFFFFFFF"/>
      </left>
      <right/>
      <top style="dotted">
        <color theme="1" tint="0.34998626667073579"/>
      </top>
      <bottom style="thin">
        <color rgb="FF787B7C"/>
      </bottom>
      <diagonal/>
    </border>
    <border>
      <left style="medium">
        <color rgb="FFFFFFFF"/>
      </left>
      <right style="thin">
        <color rgb="FFFFFFFF"/>
      </right>
      <top style="dotted">
        <color theme="1" tint="0.34998626667073579"/>
      </top>
      <bottom style="thin">
        <color rgb="FF787B7C"/>
      </bottom>
      <diagonal/>
    </border>
    <border>
      <left style="thin">
        <color rgb="FFFFFFFF"/>
      </left>
      <right style="medium">
        <color rgb="FFFFFFFF"/>
      </right>
      <top style="dotted">
        <color theme="1" tint="0.34998626667073579"/>
      </top>
      <bottom style="thin">
        <color rgb="FF787B7C"/>
      </bottom>
      <diagonal/>
    </border>
    <border>
      <left/>
      <right style="thin">
        <color rgb="FFFFFFFF"/>
      </right>
      <top style="dotted">
        <color theme="1" tint="0.34998626667073579"/>
      </top>
      <bottom style="thin">
        <color rgb="FF787B7C"/>
      </bottom>
      <diagonal/>
    </border>
    <border>
      <left style="thin">
        <color rgb="FFFFFFFF"/>
      </left>
      <right style="thin">
        <color theme="0"/>
      </right>
      <top style="thin">
        <color rgb="FF787B7C"/>
      </top>
      <bottom style="dotted">
        <color theme="1" tint="0.34998626667073579"/>
      </bottom>
      <diagonal/>
    </border>
    <border>
      <left style="thin">
        <color rgb="FFFFFFFF"/>
      </left>
      <right style="thin">
        <color theme="0"/>
      </right>
      <top style="dotted">
        <color theme="1" tint="0.34998626667073579"/>
      </top>
      <bottom style="thin">
        <color rgb="FF787B7C"/>
      </bottom>
      <diagonal/>
    </border>
    <border>
      <left style="thin">
        <color rgb="FFFFFFFF"/>
      </left>
      <right/>
      <top style="dotted">
        <color theme="1" tint="0.34998626667073579"/>
      </top>
      <bottom/>
      <diagonal/>
    </border>
    <border>
      <left/>
      <right style="thin">
        <color rgb="FFFFFFFF"/>
      </right>
      <top style="dotted">
        <color theme="1" tint="0.34998626667073579"/>
      </top>
      <bottom/>
      <diagonal/>
    </border>
    <border>
      <left style="thin">
        <color rgb="FFFFFFFF"/>
      </left>
      <right style="medium">
        <color rgb="FFFFFFFF"/>
      </right>
      <top style="thin">
        <color rgb="FF787B7C"/>
      </top>
      <bottom style="thin">
        <color rgb="FF787B7C"/>
      </bottom>
      <diagonal/>
    </border>
    <border>
      <left style="thin">
        <color rgb="FFFFFFFF"/>
      </left>
      <right style="thin">
        <color rgb="FFFFFFFF"/>
      </right>
      <top style="thin">
        <color rgb="FF787B7C"/>
      </top>
      <bottom style="thin">
        <color rgb="FF787B7C"/>
      </bottom>
      <diagonal/>
    </border>
    <border>
      <left style="thin">
        <color rgb="FFFFFFFF"/>
      </left>
      <right/>
      <top style="thin">
        <color rgb="FF787B7C"/>
      </top>
      <bottom style="thin">
        <color rgb="FF787B7C"/>
      </bottom>
      <diagonal/>
    </border>
    <border>
      <left style="medium">
        <color rgb="FFFFFFFF"/>
      </left>
      <right style="thin">
        <color rgb="FFFFFFFF"/>
      </right>
      <top style="thin">
        <color rgb="FF787B7C"/>
      </top>
      <bottom style="thin">
        <color rgb="FF787B7C"/>
      </bottom>
      <diagonal/>
    </border>
    <border>
      <left/>
      <right style="thin">
        <color rgb="FFFFFFFF"/>
      </right>
      <top style="thin">
        <color rgb="FF787B7C"/>
      </top>
      <bottom style="thin">
        <color rgb="FF787B7C"/>
      </bottom>
      <diagonal/>
    </border>
    <border>
      <left style="thin">
        <color rgb="FFFFFFFF"/>
      </left>
      <right style="thin">
        <color theme="0"/>
      </right>
      <top style="thin">
        <color rgb="FF787B7C"/>
      </top>
      <bottom style="thin">
        <color rgb="FF787B7C"/>
      </bottom>
      <diagonal/>
    </border>
    <border>
      <left style="thin">
        <color rgb="FFFFFFFF"/>
      </left>
      <right style="thin">
        <color theme="0"/>
      </right>
      <top style="dotted">
        <color theme="1" tint="0.34998626667073579"/>
      </top>
      <bottom style="dotted">
        <color theme="1" tint="0.34998626667073579"/>
      </bottom>
      <diagonal/>
    </border>
    <border>
      <left/>
      <right/>
      <top style="dotted">
        <color theme="1" tint="0.34998626667073579"/>
      </top>
      <bottom/>
      <diagonal/>
    </border>
    <border>
      <left style="medium">
        <color theme="0"/>
      </left>
      <right style="medium">
        <color theme="0"/>
      </right>
      <top style="thin">
        <color theme="1" tint="0.34998626667073579"/>
      </top>
      <bottom style="thin">
        <color theme="1" tint="0.34998626667073579"/>
      </bottom>
      <diagonal/>
    </border>
    <border>
      <left style="medium">
        <color rgb="FFFFFFFF"/>
      </left>
      <right/>
      <top style="thin">
        <color theme="1" tint="0.34998626667073579"/>
      </top>
      <bottom style="thin">
        <color theme="1" tint="0.34998626667073579"/>
      </bottom>
      <diagonal/>
    </border>
    <border>
      <left style="medium">
        <color theme="0"/>
      </left>
      <right style="medium">
        <color theme="0"/>
      </right>
      <top style="dotted">
        <color theme="1" tint="0.34998626667073579"/>
      </top>
      <bottom style="dotted">
        <color theme="1" tint="0.34998626667073579"/>
      </bottom>
      <diagonal/>
    </border>
    <border>
      <left style="medium">
        <color theme="0"/>
      </left>
      <right style="medium">
        <color theme="0"/>
      </right>
      <top style="dotted">
        <color theme="1" tint="0.34998626667073579"/>
      </top>
      <bottom/>
      <diagonal/>
    </border>
    <border>
      <left style="medium">
        <color theme="0"/>
      </left>
      <right style="medium">
        <color theme="0"/>
      </right>
      <top style="thin">
        <color rgb="FF787B7C"/>
      </top>
      <bottom style="thin">
        <color rgb="FF787B7C"/>
      </bottom>
      <diagonal/>
    </border>
    <border>
      <left style="medium">
        <color theme="0"/>
      </left>
      <right style="medium">
        <color theme="0"/>
      </right>
      <top/>
      <bottom style="dotted">
        <color theme="1" tint="0.34998626667073579"/>
      </bottom>
      <diagonal/>
    </border>
    <border>
      <left style="medium">
        <color theme="0"/>
      </left>
      <right style="medium">
        <color theme="0"/>
      </right>
      <top style="dotted">
        <color theme="1" tint="0.34998626667073579"/>
      </top>
      <bottom style="thin">
        <color rgb="FFFFFFFF"/>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rgb="FFFFFFFF"/>
      </top>
      <bottom/>
      <diagonal/>
    </border>
    <border>
      <left style="thin">
        <color rgb="FFFFFFFF"/>
      </left>
      <right style="thin">
        <color theme="1" tint="0.34998626667073579"/>
      </right>
      <top/>
      <bottom style="dotted">
        <color theme="1" tint="0.34998626667073579"/>
      </bottom>
      <diagonal/>
    </border>
    <border>
      <left style="thin">
        <color rgb="FFFFFFFF"/>
      </left>
      <right style="thin">
        <color theme="1" tint="0.34998626667073579"/>
      </right>
      <top style="dotted">
        <color theme="1" tint="0.34998626667073579"/>
      </top>
      <bottom style="thin">
        <color rgb="FF787B7C"/>
      </bottom>
      <diagonal/>
    </border>
    <border>
      <left/>
      <right style="medium">
        <color rgb="FFFFFFFF"/>
      </right>
      <top style="dotted">
        <color theme="1" tint="0.34998626667073579"/>
      </top>
      <bottom style="thin">
        <color rgb="FF787B7C"/>
      </bottom>
      <diagonal/>
    </border>
    <border>
      <left style="thin">
        <color rgb="FFFFFFFF"/>
      </left>
      <right style="medium">
        <color theme="0"/>
      </right>
      <top style="dotted">
        <color theme="1" tint="0.34998626667073579"/>
      </top>
      <bottom style="thin">
        <color rgb="FF787B7C"/>
      </bottom>
      <diagonal/>
    </border>
    <border>
      <left style="thin">
        <color rgb="FFFFFFFF"/>
      </left>
      <right style="thin">
        <color theme="1" tint="0.34998626667073579"/>
      </right>
      <top style="thin">
        <color rgb="FF787B7C"/>
      </top>
      <bottom style="dotted">
        <color theme="1" tint="0.34998626667073579"/>
      </bottom>
      <diagonal/>
    </border>
    <border>
      <left/>
      <right style="medium">
        <color rgb="FFFFFFFF"/>
      </right>
      <top style="thin">
        <color rgb="FF787B7C"/>
      </top>
      <bottom style="dotted">
        <color theme="1" tint="0.34998626667073579"/>
      </bottom>
      <diagonal/>
    </border>
    <border>
      <left style="thin">
        <color rgb="FFFFFFFF"/>
      </left>
      <right style="thin">
        <color theme="1" tint="0.34998626667073579"/>
      </right>
      <top style="dotted">
        <color theme="1" tint="0.34998626667073579"/>
      </top>
      <bottom/>
      <diagonal/>
    </border>
    <border>
      <left/>
      <right style="medium">
        <color rgb="FFFFFFFF"/>
      </right>
      <top style="dotted">
        <color theme="1" tint="0.34998626667073579"/>
      </top>
      <bottom/>
      <diagonal/>
    </border>
    <border>
      <left style="medium">
        <color rgb="FFFFFFFF"/>
      </left>
      <right style="thin">
        <color rgb="FF787B7C"/>
      </right>
      <top style="thin">
        <color rgb="FF787B7C"/>
      </top>
      <bottom style="dotted">
        <color theme="1" tint="0.34998626667073579"/>
      </bottom>
      <diagonal/>
    </border>
    <border>
      <left style="medium">
        <color rgb="FFFFFFFF"/>
      </left>
      <right style="thin">
        <color rgb="FF787B7C"/>
      </right>
      <top style="dotted">
        <color theme="1" tint="0.34998626667073579"/>
      </top>
      <bottom style="thin">
        <color rgb="FFFFFFFF"/>
      </bottom>
      <diagonal/>
    </border>
    <border>
      <left style="medium">
        <color rgb="FFFFFFFF"/>
      </left>
      <right style="thin">
        <color rgb="FF787B7C"/>
      </right>
      <top style="thin">
        <color theme="1" tint="0.34998626667073579"/>
      </top>
      <bottom style="thin">
        <color theme="1" tint="0.34998626667073579"/>
      </bottom>
      <diagonal/>
    </border>
    <border>
      <left/>
      <right style="medium">
        <color rgb="FFFFFFFF"/>
      </right>
      <top style="dotted">
        <color theme="1" tint="0.34998626667073579"/>
      </top>
      <bottom style="thin">
        <color rgb="FFFFFFFF"/>
      </bottom>
      <diagonal/>
    </border>
    <border>
      <left style="medium">
        <color rgb="FFFFFFFF"/>
      </left>
      <right style="medium">
        <color rgb="FFC00000"/>
      </right>
      <top style="thin">
        <color rgb="FF787B7C"/>
      </top>
      <bottom style="thin">
        <color rgb="FF787B7C"/>
      </bottom>
      <diagonal/>
    </border>
    <border>
      <left style="medium">
        <color rgb="FFFFFFFF"/>
      </left>
      <right style="medium">
        <color rgb="FFC00000"/>
      </right>
      <top style="thin">
        <color rgb="FF787B7C"/>
      </top>
      <bottom style="dotted">
        <color theme="1" tint="0.34998626667073579"/>
      </bottom>
      <diagonal/>
    </border>
    <border>
      <left style="medium">
        <color rgb="FFFFFFFF"/>
      </left>
      <right style="medium">
        <color rgb="FFC00000"/>
      </right>
      <top style="dotted">
        <color theme="1" tint="0.34998626667073579"/>
      </top>
      <bottom style="dotted">
        <color theme="1" tint="0.34998626667073579"/>
      </bottom>
      <diagonal/>
    </border>
    <border>
      <left style="medium">
        <color rgb="FFFFFFFF"/>
      </left>
      <right style="medium">
        <color rgb="FFC00000"/>
      </right>
      <top style="dotted">
        <color theme="1" tint="0.34998626667073579"/>
      </top>
      <bottom style="thin">
        <color rgb="FF787B7C"/>
      </bottom>
      <diagonal/>
    </border>
    <border>
      <left style="medium">
        <color rgb="FFFFFFFF"/>
      </left>
      <right style="medium">
        <color rgb="FFC00000"/>
      </right>
      <top/>
      <bottom style="dotted">
        <color theme="1" tint="0.34998626667073579"/>
      </bottom>
      <diagonal/>
    </border>
    <border>
      <left style="medium">
        <color rgb="FFFFFFFF"/>
      </left>
      <right style="medium">
        <color rgb="FFC00000"/>
      </right>
      <top style="thin">
        <color rgb="FF787B7C"/>
      </top>
      <bottom style="dotted">
        <color auto="1"/>
      </bottom>
      <diagonal/>
    </border>
    <border>
      <left style="medium">
        <color rgb="FFFFFFFF"/>
      </left>
      <right style="medium">
        <color rgb="FFC00000"/>
      </right>
      <top/>
      <bottom style="thin">
        <color rgb="FFFFFFFF"/>
      </bottom>
      <diagonal/>
    </border>
    <border>
      <left style="thin">
        <color rgb="FFFFFFFF"/>
      </left>
      <right/>
      <top style="thin">
        <color rgb="FF787B7C"/>
      </top>
      <bottom style="dotted">
        <color rgb="FF787B7C"/>
      </bottom>
      <diagonal/>
    </border>
    <border>
      <left style="medium">
        <color rgb="FFFFFFFF"/>
      </left>
      <right style="thin">
        <color rgb="FFFFFFFF"/>
      </right>
      <top style="thin">
        <color rgb="FF787B7C"/>
      </top>
      <bottom style="dotted">
        <color rgb="FF787B7C"/>
      </bottom>
      <diagonal/>
    </border>
    <border>
      <left style="thin">
        <color rgb="FFFFFFFF"/>
      </left>
      <right style="thin">
        <color rgb="FFFFFFFF"/>
      </right>
      <top style="thin">
        <color rgb="FF787B7C"/>
      </top>
      <bottom style="dotted">
        <color rgb="FF787B7C"/>
      </bottom>
      <diagonal/>
    </border>
    <border>
      <left style="thin">
        <color rgb="FFFFFFFF"/>
      </left>
      <right style="medium">
        <color rgb="FFFFFFFF"/>
      </right>
      <top style="thin">
        <color rgb="FF787B7C"/>
      </top>
      <bottom style="dotted">
        <color rgb="FF787B7C"/>
      </bottom>
      <diagonal/>
    </border>
    <border>
      <left/>
      <right style="thin">
        <color rgb="FFFFFFFF"/>
      </right>
      <top style="thin">
        <color rgb="FF787B7C"/>
      </top>
      <bottom style="dotted">
        <color rgb="FF787B7C"/>
      </bottom>
      <diagonal/>
    </border>
    <border>
      <left style="thin">
        <color rgb="FFFFFFFF"/>
      </left>
      <right/>
      <top style="dotted">
        <color rgb="FF787B7C"/>
      </top>
      <bottom style="dotted">
        <color rgb="FF787B7C"/>
      </bottom>
      <diagonal/>
    </border>
    <border>
      <left style="medium">
        <color rgb="FFFFFFFF"/>
      </left>
      <right style="thin">
        <color rgb="FFFFFFFF"/>
      </right>
      <top style="dotted">
        <color rgb="FF787B7C"/>
      </top>
      <bottom style="dotted">
        <color rgb="FF787B7C"/>
      </bottom>
      <diagonal/>
    </border>
    <border>
      <left style="thin">
        <color rgb="FFFFFFFF"/>
      </left>
      <right style="thin">
        <color rgb="FFFFFFFF"/>
      </right>
      <top style="dotted">
        <color rgb="FF787B7C"/>
      </top>
      <bottom style="dotted">
        <color rgb="FF787B7C"/>
      </bottom>
      <diagonal/>
    </border>
    <border>
      <left style="thin">
        <color rgb="FFFFFFFF"/>
      </left>
      <right style="medium">
        <color rgb="FFFFFFFF"/>
      </right>
      <top style="dotted">
        <color rgb="FF787B7C"/>
      </top>
      <bottom style="dotted">
        <color rgb="FF787B7C"/>
      </bottom>
      <diagonal/>
    </border>
    <border>
      <left/>
      <right style="thin">
        <color rgb="FFFFFFFF"/>
      </right>
      <top style="dotted">
        <color rgb="FF787B7C"/>
      </top>
      <bottom style="dotted">
        <color rgb="FF787B7C"/>
      </bottom>
      <diagonal/>
    </border>
    <border>
      <left style="thin">
        <color rgb="FFFFFFFF"/>
      </left>
      <right/>
      <top style="dotted">
        <color rgb="FF787B7C"/>
      </top>
      <bottom style="thin">
        <color rgb="FF787B7C"/>
      </bottom>
      <diagonal/>
    </border>
    <border>
      <left style="medium">
        <color rgb="FFFFFFFF"/>
      </left>
      <right style="thin">
        <color rgb="FFFFFFFF"/>
      </right>
      <top style="dotted">
        <color rgb="FF787B7C"/>
      </top>
      <bottom style="thin">
        <color rgb="FF787B7C"/>
      </bottom>
      <diagonal/>
    </border>
    <border>
      <left style="thin">
        <color rgb="FFFFFFFF"/>
      </left>
      <right style="thin">
        <color rgb="FFFFFFFF"/>
      </right>
      <top style="dotted">
        <color rgb="FF787B7C"/>
      </top>
      <bottom style="thin">
        <color rgb="FF787B7C"/>
      </bottom>
      <diagonal/>
    </border>
    <border>
      <left style="thin">
        <color rgb="FFFFFFFF"/>
      </left>
      <right style="medium">
        <color rgb="FFFFFFFF"/>
      </right>
      <top style="dotted">
        <color rgb="FF787B7C"/>
      </top>
      <bottom style="thin">
        <color rgb="FF787B7C"/>
      </bottom>
      <diagonal/>
    </border>
    <border>
      <left/>
      <right style="thin">
        <color rgb="FFFFFFFF"/>
      </right>
      <top style="dotted">
        <color rgb="FF787B7C"/>
      </top>
      <bottom style="thin">
        <color rgb="FF787B7C"/>
      </bottom>
      <diagonal/>
    </border>
    <border>
      <left style="thin">
        <color rgb="FFFFFFFF"/>
      </left>
      <right/>
      <top style="dotted">
        <color rgb="FF787B7C"/>
      </top>
      <bottom style="thin">
        <color theme="1" tint="0.34998626667073579"/>
      </bottom>
      <diagonal/>
    </border>
    <border>
      <left style="medium">
        <color rgb="FFFFFFFF"/>
      </left>
      <right style="thin">
        <color rgb="FFFFFFFF"/>
      </right>
      <top style="dotted">
        <color rgb="FF787B7C"/>
      </top>
      <bottom style="thin">
        <color theme="1" tint="0.34998626667073579"/>
      </bottom>
      <diagonal/>
    </border>
    <border>
      <left style="thin">
        <color rgb="FFFFFFFF"/>
      </left>
      <right style="thin">
        <color rgb="FFFFFFFF"/>
      </right>
      <top style="dotted">
        <color rgb="FF787B7C"/>
      </top>
      <bottom style="thin">
        <color theme="1" tint="0.34998626667073579"/>
      </bottom>
      <diagonal/>
    </border>
    <border>
      <left style="thin">
        <color rgb="FFFFFFFF"/>
      </left>
      <right style="medium">
        <color rgb="FFFFFFFF"/>
      </right>
      <top style="dotted">
        <color rgb="FF787B7C"/>
      </top>
      <bottom style="thin">
        <color theme="1" tint="0.34998626667073579"/>
      </bottom>
      <diagonal/>
    </border>
    <border>
      <left/>
      <right style="thin">
        <color rgb="FFFFFFFF"/>
      </right>
      <top style="dotted">
        <color rgb="FF787B7C"/>
      </top>
      <bottom style="thin">
        <color theme="1" tint="0.34998626667073579"/>
      </bottom>
      <diagonal/>
    </border>
    <border>
      <left/>
      <right/>
      <top style="dotted">
        <color rgb="FF787B7C"/>
      </top>
      <bottom style="thin">
        <color theme="1" tint="0.34998626667073579"/>
      </bottom>
      <diagonal/>
    </border>
    <border>
      <left style="medium">
        <color rgb="FFFFFFFF"/>
      </left>
      <right/>
      <top/>
      <bottom/>
      <diagonal/>
    </border>
    <border>
      <left/>
      <right style="medium">
        <color rgb="FFFFFFFF"/>
      </right>
      <top style="thin">
        <color rgb="FF787B7C"/>
      </top>
      <bottom style="dotted">
        <color rgb="FF787B7C"/>
      </bottom>
      <diagonal/>
    </border>
    <border>
      <left/>
      <right style="medium">
        <color rgb="FFFFFFFF"/>
      </right>
      <top style="dotted">
        <color rgb="FF787B7C"/>
      </top>
      <bottom style="dotted">
        <color rgb="FF787B7C"/>
      </bottom>
      <diagonal/>
    </border>
    <border>
      <left/>
      <right style="medium">
        <color rgb="FFFFFFFF"/>
      </right>
      <top style="dotted">
        <color rgb="FF787B7C"/>
      </top>
      <bottom style="thin">
        <color theme="1" tint="0.34998626667073579"/>
      </bottom>
      <diagonal/>
    </border>
    <border>
      <left style="medium">
        <color rgb="FFFFFFFF"/>
      </left>
      <right style="medium">
        <color rgb="FFF39100"/>
      </right>
      <top style="dotted">
        <color theme="1" tint="0.34998626667073579"/>
      </top>
      <bottom style="dotted">
        <color theme="1" tint="0.34998626667073579"/>
      </bottom>
      <diagonal/>
    </border>
    <border>
      <left style="medium">
        <color rgb="FFFFFFFF"/>
      </left>
      <right style="medium">
        <color rgb="FFF39100"/>
      </right>
      <top style="dotted">
        <color theme="1" tint="0.34998626667073579"/>
      </top>
      <bottom style="thin">
        <color theme="1" tint="0.34998626667073579"/>
      </bottom>
      <diagonal/>
    </border>
    <border>
      <left style="medium">
        <color rgb="FFFFFFFF"/>
      </left>
      <right style="medium">
        <color rgb="FFF39100"/>
      </right>
      <top style="thin">
        <color rgb="FF787B7C"/>
      </top>
      <bottom style="dotted">
        <color rgb="FF787B7C"/>
      </bottom>
      <diagonal/>
    </border>
    <border>
      <left style="medium">
        <color rgb="FFFFFFFF"/>
      </left>
      <right style="medium">
        <color rgb="FFF39100"/>
      </right>
      <top style="dotted">
        <color rgb="FF787B7C"/>
      </top>
      <bottom style="dotted">
        <color rgb="FF787B7C"/>
      </bottom>
      <diagonal/>
    </border>
    <border>
      <left style="medium">
        <color rgb="FFFFFFFF"/>
      </left>
      <right style="medium">
        <color rgb="FFF39100"/>
      </right>
      <top style="dotted">
        <color rgb="FF787B7C"/>
      </top>
      <bottom style="thin">
        <color theme="1" tint="0.34998626667073579"/>
      </bottom>
      <diagonal/>
    </border>
    <border>
      <left style="thin">
        <color theme="0"/>
      </left>
      <right/>
      <top style="thin">
        <color rgb="FFFFFFFF"/>
      </top>
      <bottom/>
      <diagonal/>
    </border>
    <border>
      <left style="thin">
        <color theme="0"/>
      </left>
      <right/>
      <top/>
      <bottom style="thin">
        <color rgb="FFFFFFFF"/>
      </bottom>
      <diagonal/>
    </border>
    <border>
      <left style="thin">
        <color theme="0"/>
      </left>
      <right/>
      <top style="thin">
        <color rgb="FF787B7C"/>
      </top>
      <bottom style="dotted">
        <color theme="1" tint="0.34998626667073579"/>
      </bottom>
      <diagonal/>
    </border>
    <border>
      <left style="thin">
        <color theme="0"/>
      </left>
      <right/>
      <top style="dotted">
        <color theme="1" tint="0.34998626667073579"/>
      </top>
      <bottom style="thin">
        <color theme="1" tint="0.34998626667073579"/>
      </bottom>
      <diagonal/>
    </border>
    <border>
      <left style="thin">
        <color theme="0"/>
      </left>
      <right/>
      <top style="thin">
        <color theme="1" tint="0.34998626667073579"/>
      </top>
      <bottom style="thin">
        <color theme="1" tint="0.34998626667073579"/>
      </bottom>
      <diagonal/>
    </border>
    <border>
      <left style="thin">
        <color theme="0"/>
      </left>
      <right/>
      <top style="thin">
        <color theme="1" tint="0.34998626667073579"/>
      </top>
      <bottom style="dotted">
        <color theme="1" tint="0.34998626667073579"/>
      </bottom>
      <diagonal/>
    </border>
    <border>
      <left style="thin">
        <color theme="0"/>
      </left>
      <right/>
      <top style="dotted">
        <color theme="1" tint="0.34998626667073579"/>
      </top>
      <bottom style="thin">
        <color rgb="FFFFFFFF"/>
      </bottom>
      <diagonal/>
    </border>
    <border>
      <left/>
      <right/>
      <top style="thin">
        <color rgb="FFE41E0A"/>
      </top>
      <bottom/>
      <diagonal/>
    </border>
    <border>
      <left style="thin">
        <color rgb="FFE4320A"/>
      </left>
      <right style="thin">
        <color rgb="FFE4320A"/>
      </right>
      <top style="thin">
        <color rgb="FFE4320A"/>
      </top>
      <bottom/>
      <diagonal/>
    </border>
    <border>
      <left style="thin">
        <color rgb="FFE4320A"/>
      </left>
      <right/>
      <top style="thin">
        <color rgb="FFE4320A"/>
      </top>
      <bottom/>
      <diagonal/>
    </border>
    <border>
      <left/>
      <right/>
      <top style="thin">
        <color rgb="FFE4320A"/>
      </top>
      <bottom/>
      <diagonal/>
    </border>
    <border>
      <left/>
      <right style="thin">
        <color rgb="FFE4320A"/>
      </right>
      <top style="thin">
        <color rgb="FFE4320A"/>
      </top>
      <bottom/>
      <diagonal/>
    </border>
    <border>
      <left style="medium">
        <color theme="0"/>
      </left>
      <right style="medium">
        <color theme="0"/>
      </right>
      <top/>
      <bottom style="thin">
        <color rgb="FFFFFFFF"/>
      </bottom>
      <diagonal/>
    </border>
    <border>
      <left style="medium">
        <color theme="0"/>
      </left>
      <right style="medium">
        <color theme="0"/>
      </right>
      <top style="thin">
        <color rgb="FFFFFFFF"/>
      </top>
      <bottom style="thin">
        <color rgb="FFFFFFFF"/>
      </bottom>
      <diagonal/>
    </border>
    <border>
      <left/>
      <right style="medium">
        <color theme="0"/>
      </right>
      <top style="thin">
        <color rgb="FF787B7C"/>
      </top>
      <bottom style="dotted">
        <color theme="1" tint="0.34998626667073579"/>
      </bottom>
      <diagonal/>
    </border>
    <border>
      <left/>
      <right style="medium">
        <color theme="0"/>
      </right>
      <top style="dotted">
        <color theme="1" tint="0.34998626667073579"/>
      </top>
      <bottom style="thin">
        <color rgb="FFFFFFFF"/>
      </bottom>
      <diagonal/>
    </border>
    <border>
      <left/>
      <right style="medium">
        <color theme="0"/>
      </right>
      <top style="thin">
        <color rgb="FFFFFFFF"/>
      </top>
      <bottom style="thin">
        <color rgb="FFFFFFFF"/>
      </bottom>
      <diagonal/>
    </border>
    <border>
      <left/>
      <right style="medium">
        <color theme="0"/>
      </right>
      <top style="thin">
        <color rgb="FFFFFFFF"/>
      </top>
      <bottom/>
      <diagonal/>
    </border>
    <border>
      <left/>
      <right style="medium">
        <color theme="0"/>
      </right>
      <top style="thin">
        <color theme="1" tint="0.34998626667073579"/>
      </top>
      <bottom style="dotted">
        <color theme="1" tint="0.34998626667073579"/>
      </bottom>
      <diagonal/>
    </border>
    <border>
      <left/>
      <right style="medium">
        <color theme="0"/>
      </right>
      <top style="dotted">
        <color theme="1" tint="0.34998626667073579"/>
      </top>
      <bottom style="dotted">
        <color theme="1" tint="0.34998626667073579"/>
      </bottom>
      <diagonal/>
    </border>
    <border>
      <left/>
      <right style="medium">
        <color theme="0"/>
      </right>
      <top style="dotted">
        <color theme="1" tint="0.34998626667073579"/>
      </top>
      <bottom style="thin">
        <color theme="1" tint="0.34998626667073579"/>
      </bottom>
      <diagonal/>
    </border>
    <border>
      <left/>
      <right style="medium">
        <color theme="0"/>
      </right>
      <top/>
      <bottom style="thin">
        <color rgb="FFFFFFFF"/>
      </bottom>
      <diagonal/>
    </border>
    <border>
      <left style="medium">
        <color theme="0"/>
      </left>
      <right style="medium">
        <color rgb="FFF39100"/>
      </right>
      <top style="thin">
        <color rgb="FF787B7C"/>
      </top>
      <bottom style="dotted">
        <color theme="1" tint="0.34998626667073579"/>
      </bottom>
      <diagonal/>
    </border>
    <border>
      <left style="medium">
        <color theme="0"/>
      </left>
      <right style="medium">
        <color rgb="FFF39100"/>
      </right>
      <top style="dotted">
        <color theme="1" tint="0.34998626667073579"/>
      </top>
      <bottom style="thin">
        <color rgb="FFFFFFFF"/>
      </bottom>
      <diagonal/>
    </border>
    <border>
      <left style="medium">
        <color theme="0"/>
      </left>
      <right style="medium">
        <color rgb="FFF39100"/>
      </right>
      <top style="thin">
        <color theme="1" tint="0.34998626667073579"/>
      </top>
      <bottom style="thin">
        <color theme="1" tint="0.34998626667073579"/>
      </bottom>
      <diagonal/>
    </border>
    <border>
      <left style="medium">
        <color theme="0"/>
      </left>
      <right style="medium">
        <color rgb="FFF39100"/>
      </right>
      <top style="thin">
        <color rgb="FFFFFFFF"/>
      </top>
      <bottom style="thin">
        <color rgb="FFFFFFFF"/>
      </bottom>
      <diagonal/>
    </border>
    <border>
      <left style="medium">
        <color theme="0"/>
      </left>
      <right style="medium">
        <color rgb="FFF39100"/>
      </right>
      <top style="thin">
        <color rgb="FFFFFFFF"/>
      </top>
      <bottom/>
      <diagonal/>
    </border>
    <border>
      <left style="medium">
        <color theme="0"/>
      </left>
      <right style="medium">
        <color rgb="FFF39100"/>
      </right>
      <top style="thin">
        <color theme="1" tint="0.34998626667073579"/>
      </top>
      <bottom style="dotted">
        <color theme="1" tint="0.34998626667073579"/>
      </bottom>
      <diagonal/>
    </border>
    <border>
      <left style="medium">
        <color theme="0"/>
      </left>
      <right style="medium">
        <color rgb="FFF39100"/>
      </right>
      <top style="dotted">
        <color theme="1" tint="0.34998626667073579"/>
      </top>
      <bottom style="dotted">
        <color theme="1" tint="0.34998626667073579"/>
      </bottom>
      <diagonal/>
    </border>
    <border>
      <left style="medium">
        <color theme="0"/>
      </left>
      <right style="medium">
        <color rgb="FFF39100"/>
      </right>
      <top style="dotted">
        <color theme="1" tint="0.34998626667073579"/>
      </top>
      <bottom style="thin">
        <color theme="1" tint="0.34998626667073579"/>
      </bottom>
      <diagonal/>
    </border>
    <border>
      <left style="medium">
        <color theme="0"/>
      </left>
      <right style="medium">
        <color rgb="FFF39100"/>
      </right>
      <top/>
      <bottom style="thin">
        <color rgb="FFFFFFFF"/>
      </bottom>
      <diagonal/>
    </border>
    <border>
      <left style="medium">
        <color theme="0"/>
      </left>
      <right style="medium">
        <color theme="0"/>
      </right>
      <top style="dotted">
        <color theme="1" tint="0.34998626667073579"/>
      </top>
      <bottom style="thin">
        <color rgb="FF787B7C"/>
      </bottom>
      <diagonal/>
    </border>
    <border>
      <left style="thin">
        <color rgb="FFFFFFFF"/>
      </left>
      <right style="medium">
        <color theme="0"/>
      </right>
      <top style="thin">
        <color rgb="FF787B7C"/>
      </top>
      <bottom style="dotted">
        <color rgb="FF787B7C"/>
      </bottom>
      <diagonal/>
    </border>
    <border>
      <left style="medium">
        <color theme="0"/>
      </left>
      <right style="medium">
        <color theme="0"/>
      </right>
      <top style="thin">
        <color rgb="FF787B7C"/>
      </top>
      <bottom style="dotted">
        <color rgb="FF787B7C"/>
      </bottom>
      <diagonal/>
    </border>
    <border>
      <left style="thin">
        <color rgb="FFFFFFFF"/>
      </left>
      <right style="medium">
        <color theme="0"/>
      </right>
      <top style="dotted">
        <color rgb="FF787B7C"/>
      </top>
      <bottom style="dotted">
        <color rgb="FF787B7C"/>
      </bottom>
      <diagonal/>
    </border>
    <border>
      <left style="medium">
        <color theme="0"/>
      </left>
      <right style="medium">
        <color theme="0"/>
      </right>
      <top style="dotted">
        <color rgb="FF787B7C"/>
      </top>
      <bottom style="dotted">
        <color rgb="FF787B7C"/>
      </bottom>
      <diagonal/>
    </border>
    <border>
      <left/>
      <right style="medium">
        <color theme="0"/>
      </right>
      <top style="dotted">
        <color theme="1" tint="0.34998626667073579"/>
      </top>
      <bottom style="thin">
        <color rgb="FF787B7C"/>
      </bottom>
      <diagonal/>
    </border>
    <border>
      <left/>
      <right style="medium">
        <color theme="0"/>
      </right>
      <top style="thin">
        <color rgb="FF787B7C"/>
      </top>
      <bottom style="dotted">
        <color rgb="FF787B7C"/>
      </bottom>
      <diagonal/>
    </border>
    <border>
      <left/>
      <right style="medium">
        <color theme="0"/>
      </right>
      <top style="dotted">
        <color rgb="FF787B7C"/>
      </top>
      <bottom style="dotted">
        <color rgb="FF787B7C"/>
      </bottom>
      <diagonal/>
    </border>
    <border>
      <left style="medium">
        <color theme="0"/>
      </left>
      <right style="medium">
        <color rgb="FFF39100"/>
      </right>
      <top style="dotted">
        <color theme="1" tint="0.34998626667073579"/>
      </top>
      <bottom style="thin">
        <color rgb="FF787B7C"/>
      </bottom>
      <diagonal/>
    </border>
    <border>
      <left style="medium">
        <color theme="0"/>
      </left>
      <right style="medium">
        <color rgb="FFF39100"/>
      </right>
      <top style="thin">
        <color rgb="FF787B7C"/>
      </top>
      <bottom style="dotted">
        <color rgb="FF787B7C"/>
      </bottom>
      <diagonal/>
    </border>
    <border>
      <left style="medium">
        <color theme="0"/>
      </left>
      <right style="medium">
        <color rgb="FFF39100"/>
      </right>
      <top style="dotted">
        <color rgb="FF787B7C"/>
      </top>
      <bottom style="dotted">
        <color rgb="FF787B7C"/>
      </bottom>
      <diagonal/>
    </border>
    <border>
      <left style="medium">
        <color theme="0"/>
      </left>
      <right style="medium">
        <color rgb="FFF39100"/>
      </right>
      <top/>
      <bottom/>
      <diagonal/>
    </border>
    <border>
      <left style="medium">
        <color rgb="FFFFFFFF"/>
      </left>
      <right style="thin">
        <color rgb="FF787B7C"/>
      </right>
      <top style="thin">
        <color theme="1" tint="0.34998626667073579"/>
      </top>
      <bottom style="dotted">
        <color theme="1" tint="0.34998626667073579"/>
      </bottom>
      <diagonal/>
    </border>
    <border>
      <left style="medium">
        <color rgb="FFFFFFFF"/>
      </left>
      <right style="thin">
        <color rgb="FF787B7C"/>
      </right>
      <top style="dotted">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medium">
        <color theme="0"/>
      </left>
      <right style="thin">
        <color rgb="FF787B7C"/>
      </right>
      <top style="thin">
        <color theme="1" tint="0.34998626667073579"/>
      </top>
      <bottom style="thin">
        <color theme="1" tint="0.34998626667073579"/>
      </bottom>
      <diagonal/>
    </border>
    <border>
      <left/>
      <right style="medium">
        <color theme="0"/>
      </right>
      <top/>
      <bottom style="dotted">
        <color theme="1" tint="0.34998626667073579"/>
      </bottom>
      <diagonal/>
    </border>
    <border>
      <left/>
      <right style="medium">
        <color theme="0"/>
      </right>
      <top style="dotted">
        <color theme="1" tint="0.34998626667073579"/>
      </top>
      <bottom/>
      <diagonal/>
    </border>
    <border>
      <left style="medium">
        <color theme="0"/>
      </left>
      <right style="thin">
        <color rgb="FF787B7C"/>
      </right>
      <top/>
      <bottom style="dotted">
        <color theme="1" tint="0.34998626667073579"/>
      </bottom>
      <diagonal/>
    </border>
    <border>
      <left style="medium">
        <color theme="0"/>
      </left>
      <right style="thin">
        <color rgb="FF787B7C"/>
      </right>
      <top style="dotted">
        <color theme="1" tint="0.34998626667073579"/>
      </top>
      <bottom style="dotted">
        <color theme="1" tint="0.34998626667073579"/>
      </bottom>
      <diagonal/>
    </border>
    <border>
      <left style="medium">
        <color theme="0"/>
      </left>
      <right style="thin">
        <color rgb="FF787B7C"/>
      </right>
      <top style="dotted">
        <color theme="1" tint="0.34998626667073579"/>
      </top>
      <bottom/>
      <diagonal/>
    </border>
    <border>
      <left style="medium">
        <color theme="0"/>
      </left>
      <right style="thin">
        <color rgb="FF787B7C"/>
      </right>
      <top/>
      <bottom/>
      <diagonal/>
    </border>
    <border>
      <left/>
      <right style="medium">
        <color rgb="FFFFFFFF"/>
      </right>
      <top style="thin">
        <color rgb="FF787B7C"/>
      </top>
      <bottom style="thin">
        <color rgb="FF787B7C"/>
      </bottom>
      <diagonal/>
    </border>
    <border>
      <left style="thin">
        <color rgb="FFFFFFFF"/>
      </left>
      <right style="medium">
        <color rgb="FFF39100"/>
      </right>
      <top style="thin">
        <color rgb="FF787B7C"/>
      </top>
      <bottom style="thin">
        <color rgb="FF787B7C"/>
      </bottom>
      <diagonal/>
    </border>
    <border>
      <left style="thin">
        <color rgb="FFFFFFFF"/>
      </left>
      <right style="medium">
        <color rgb="FFF39100"/>
      </right>
      <top style="dotted">
        <color theme="1" tint="0.34998626667073579"/>
      </top>
      <bottom style="dotted">
        <color theme="1" tint="0.34998626667073579"/>
      </bottom>
      <diagonal/>
    </border>
    <border>
      <left style="thin">
        <color rgb="FFFFFFFF"/>
      </left>
      <right style="medium">
        <color rgb="FFF39100"/>
      </right>
      <top style="dotted">
        <color theme="1" tint="0.34998626667073579"/>
      </top>
      <bottom style="thin">
        <color rgb="FF787B7C"/>
      </bottom>
      <diagonal/>
    </border>
    <border>
      <left style="thin">
        <color rgb="FFFFFFFF"/>
      </left>
      <right style="medium">
        <color rgb="FFF39100"/>
      </right>
      <top/>
      <bottom style="dotted">
        <color theme="1" tint="0.34998626667073579"/>
      </bottom>
      <diagonal/>
    </border>
    <border>
      <left style="thin">
        <color rgb="FFFFFFFF"/>
      </left>
      <right style="medium">
        <color rgb="FFF39100"/>
      </right>
      <top style="dotted">
        <color theme="1" tint="0.34998626667073579"/>
      </top>
      <bottom/>
      <diagonal/>
    </border>
    <border>
      <left style="thin">
        <color rgb="FFFFFFFF"/>
      </left>
      <right style="medium">
        <color rgb="FFF39100"/>
      </right>
      <top style="dotted">
        <color theme="1" tint="0.34998626667073579"/>
      </top>
      <bottom style="thin">
        <color theme="1" tint="0.34998626667073579"/>
      </bottom>
      <diagonal/>
    </border>
    <border>
      <left style="thin">
        <color theme="0"/>
      </left>
      <right style="medium">
        <color rgb="FFF39100"/>
      </right>
      <top style="thin">
        <color theme="0"/>
      </top>
      <bottom style="thin">
        <color theme="0"/>
      </bottom>
      <diagonal/>
    </border>
    <border>
      <left style="medium">
        <color rgb="FFFFFFFF"/>
      </left>
      <right style="medium">
        <color rgb="FFF39100"/>
      </right>
      <top style="thin">
        <color rgb="FF787B7C"/>
      </top>
      <bottom style="dotted">
        <color theme="1" tint="0.34998626667073579"/>
      </bottom>
      <diagonal/>
    </border>
    <border>
      <left style="medium">
        <color rgb="FFFFFFFF"/>
      </left>
      <right style="medium">
        <color rgb="FFF39100"/>
      </right>
      <top style="dotted">
        <color theme="1" tint="0.34998626667073579"/>
      </top>
      <bottom style="thin">
        <color rgb="FFFFFFFF"/>
      </bottom>
      <diagonal/>
    </border>
    <border>
      <left style="medium">
        <color rgb="FFFFFFFF"/>
      </left>
      <right style="medium">
        <color rgb="FFFFFFFF"/>
      </right>
      <top style="thin">
        <color rgb="FF787B7C"/>
      </top>
      <bottom style="thin">
        <color rgb="FF787B7C"/>
      </bottom>
      <diagonal/>
    </border>
    <border>
      <left style="medium">
        <color rgb="FFFFFFFF"/>
      </left>
      <right style="medium">
        <color rgb="FFFFFFFF"/>
      </right>
      <top style="thin">
        <color rgb="FF787B7C"/>
      </top>
      <bottom style="dotted">
        <color rgb="FF787B7C"/>
      </bottom>
      <diagonal/>
    </border>
    <border>
      <left style="medium">
        <color rgb="FFFFFFFF"/>
      </left>
      <right style="medium">
        <color rgb="FFFFFFFF"/>
      </right>
      <top style="dotted">
        <color rgb="FF787B7C"/>
      </top>
      <bottom style="dotted">
        <color rgb="FF787B7C"/>
      </bottom>
      <diagonal/>
    </border>
    <border>
      <left style="medium">
        <color rgb="FFFFFFFF"/>
      </left>
      <right style="medium">
        <color rgb="FFFFFFFF"/>
      </right>
      <top style="dotted">
        <color rgb="FF787B7C"/>
      </top>
      <bottom style="thin">
        <color rgb="FF787B7C"/>
      </bottom>
      <diagonal/>
    </border>
    <border>
      <left/>
      <right style="medium">
        <color theme="0"/>
      </right>
      <top style="medium">
        <color theme="0"/>
      </top>
      <bottom style="medium">
        <color theme="0"/>
      </bottom>
      <diagonal/>
    </border>
    <border>
      <left style="thin">
        <color rgb="FFFFFFFF"/>
      </left>
      <right/>
      <top style="thin">
        <color theme="1" tint="0.34998626667073579"/>
      </top>
      <bottom/>
      <diagonal/>
    </border>
    <border>
      <left style="medium">
        <color rgb="FFFFFFFF"/>
      </left>
      <right style="thin">
        <color rgb="FFFFFFFF"/>
      </right>
      <top style="thin">
        <color theme="1" tint="0.34998626667073579"/>
      </top>
      <bottom/>
      <diagonal/>
    </border>
    <border>
      <left style="thin">
        <color rgb="FFFFFFFF"/>
      </left>
      <right style="thin">
        <color rgb="FFFFFFFF"/>
      </right>
      <top style="thin">
        <color theme="1" tint="0.34998626667073579"/>
      </top>
      <bottom/>
      <diagonal/>
    </border>
    <border>
      <left style="thin">
        <color rgb="FFFFFFFF"/>
      </left>
      <right style="medium">
        <color rgb="FFFFFFFF"/>
      </right>
      <top style="thin">
        <color theme="1" tint="0.34998626667073579"/>
      </top>
      <bottom/>
      <diagonal/>
    </border>
    <border>
      <left/>
      <right style="thin">
        <color rgb="FFFFFFFF"/>
      </right>
      <top style="thin">
        <color theme="1" tint="0.34998626667073579"/>
      </top>
      <bottom/>
      <diagonal/>
    </border>
    <border>
      <left/>
      <right style="medium">
        <color rgb="FFFFFFFF"/>
      </right>
      <top style="thin">
        <color theme="1" tint="0.34998626667073579"/>
      </top>
      <bottom/>
      <diagonal/>
    </border>
    <border>
      <left style="thin">
        <color rgb="FFFFFFFF"/>
      </left>
      <right style="thin">
        <color theme="1" tint="0.34998626667073579"/>
      </right>
      <top style="thin">
        <color theme="1" tint="0.34998626667073579"/>
      </top>
      <bottom/>
      <diagonal/>
    </border>
    <border>
      <left style="thin">
        <color rgb="FFE4320A"/>
      </left>
      <right/>
      <top style="thin">
        <color rgb="FFE4320A"/>
      </top>
      <bottom style="thin">
        <color rgb="FFE4320A"/>
      </bottom>
      <diagonal/>
    </border>
    <border>
      <left style="thick">
        <color theme="0"/>
      </left>
      <right/>
      <top style="thin">
        <color rgb="FFFFFFFF"/>
      </top>
      <bottom style="dotted">
        <color rgb="FF787B7C"/>
      </bottom>
      <diagonal/>
    </border>
    <border>
      <left style="thick">
        <color theme="0"/>
      </left>
      <right/>
      <top style="dotted">
        <color rgb="FF787B7C"/>
      </top>
      <bottom style="dotted">
        <color rgb="FF787B7C"/>
      </bottom>
      <diagonal/>
    </border>
  </borders>
  <cellStyleXfs count="22">
    <xf numFmtId="0" fontId="0" fillId="0" borderId="0"/>
    <xf numFmtId="0" fontId="11" fillId="0" borderId="0">
      <alignment vertical="center"/>
    </xf>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0" fontId="9" fillId="0" borderId="0"/>
    <xf numFmtId="0" fontId="38" fillId="0" borderId="0"/>
    <xf numFmtId="0" fontId="10" fillId="0" borderId="0"/>
    <xf numFmtId="9" fontId="3" fillId="0" borderId="0" applyFont="0" applyFill="0" applyBorder="0" applyAlignment="0" applyProtection="0"/>
    <xf numFmtId="0" fontId="38"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alignment vertical="center"/>
    </xf>
    <xf numFmtId="43" fontId="2" fillId="0" borderId="0" applyFont="0" applyFill="0" applyBorder="0" applyAlignment="0" applyProtection="0"/>
    <xf numFmtId="0" fontId="3" fillId="0" borderId="0">
      <alignment vertical="center"/>
    </xf>
    <xf numFmtId="43" fontId="1" fillId="0" borderId="0" applyFont="0" applyFill="0" applyBorder="0" applyAlignment="0" applyProtection="0"/>
    <xf numFmtId="0" fontId="3" fillId="0" borderId="0">
      <alignment vertical="center"/>
    </xf>
    <xf numFmtId="164" fontId="3" fillId="0" borderId="0" applyFont="0" applyFill="0" applyBorder="0" applyAlignment="0" applyProtection="0"/>
    <xf numFmtId="0" fontId="3" fillId="0" borderId="0"/>
    <xf numFmtId="0" fontId="100" fillId="0" borderId="0"/>
  </cellStyleXfs>
  <cellXfs count="2590">
    <xf numFmtId="0" fontId="0" fillId="0" borderId="0" xfId="0"/>
    <xf numFmtId="0" fontId="6" fillId="0" borderId="0" xfId="0" applyFont="1"/>
    <xf numFmtId="0" fontId="6" fillId="0" borderId="0" xfId="0" applyFont="1" applyAlignment="1">
      <alignment wrapText="1"/>
    </xf>
    <xf numFmtId="166" fontId="6" fillId="0" borderId="0" xfId="0" applyNumberFormat="1" applyFont="1"/>
    <xf numFmtId="0" fontId="6" fillId="0" borderId="0" xfId="0" applyFont="1" applyAlignment="1">
      <alignment horizontal="center" vertical="center"/>
    </xf>
    <xf numFmtId="0" fontId="6" fillId="0" borderId="0" xfId="0" applyFont="1" applyAlignment="1"/>
    <xf numFmtId="0" fontId="6" fillId="0" borderId="0" xfId="0" applyFont="1" applyAlignment="1">
      <alignment horizontal="center"/>
    </xf>
    <xf numFmtId="166" fontId="6" fillId="0" borderId="0" xfId="2" applyNumberFormat="1" applyFont="1" applyAlignment="1"/>
    <xf numFmtId="0" fontId="6" fillId="0" borderId="0" xfId="0" applyFont="1" applyAlignment="1">
      <alignment horizontal="center" vertical="center" wrapText="1"/>
    </xf>
    <xf numFmtId="166" fontId="6" fillId="0" borderId="0" xfId="2" applyNumberFormat="1" applyFont="1" applyAlignment="1">
      <alignment horizontal="center"/>
    </xf>
    <xf numFmtId="165" fontId="6" fillId="0" borderId="0" xfId="2" applyNumberFormat="1" applyFont="1" applyAlignment="1">
      <alignment horizontal="center"/>
    </xf>
    <xf numFmtId="165" fontId="6" fillId="0" borderId="0" xfId="2" applyNumberFormat="1" applyFont="1" applyAlignment="1"/>
    <xf numFmtId="0" fontId="6" fillId="0" borderId="0" xfId="0" applyFont="1" applyFill="1" applyAlignment="1">
      <alignment horizontal="center" vertical="center"/>
    </xf>
    <xf numFmtId="0" fontId="6" fillId="0" borderId="0" xfId="0" applyFont="1" applyFill="1"/>
    <xf numFmtId="165" fontId="6" fillId="0" borderId="0" xfId="2" applyNumberFormat="1" applyFont="1"/>
    <xf numFmtId="0" fontId="6" fillId="0" borderId="0" xfId="0" applyFont="1" applyFill="1" applyBorder="1"/>
    <xf numFmtId="166" fontId="6" fillId="0" borderId="0" xfId="0" applyNumberFormat="1" applyFont="1" applyFill="1"/>
    <xf numFmtId="0" fontId="6" fillId="0" borderId="0" xfId="0" applyFont="1" applyAlignment="1">
      <alignment horizontal="right"/>
    </xf>
    <xf numFmtId="165" fontId="6" fillId="0" borderId="0" xfId="2" applyNumberFormat="1" applyFont="1" applyAlignment="1">
      <alignment horizontal="right"/>
    </xf>
    <xf numFmtId="0" fontId="6" fillId="0" borderId="1" xfId="0" applyFont="1" applyFill="1" applyBorder="1"/>
    <xf numFmtId="0" fontId="8" fillId="0" borderId="0" xfId="0" applyFont="1"/>
    <xf numFmtId="0" fontId="12" fillId="0" borderId="0" xfId="0" applyFont="1"/>
    <xf numFmtId="0" fontId="13" fillId="0" borderId="0" xfId="0" applyFont="1" applyFill="1"/>
    <xf numFmtId="0" fontId="39" fillId="0" borderId="0" xfId="0" applyFont="1"/>
    <xf numFmtId="0" fontId="40" fillId="0" borderId="0" xfId="0" applyFont="1"/>
    <xf numFmtId="0" fontId="14" fillId="0" borderId="3" xfId="0" applyFont="1" applyBorder="1" applyAlignment="1">
      <alignment horizontal="center" vertical="center"/>
    </xf>
    <xf numFmtId="0" fontId="14" fillId="0" borderId="3" xfId="0" applyFont="1" applyBorder="1"/>
    <xf numFmtId="0" fontId="14" fillId="0" borderId="3" xfId="0" applyFont="1" applyFill="1" applyBorder="1"/>
    <xf numFmtId="0" fontId="16" fillId="0" borderId="3" xfId="0" applyFont="1" applyBorder="1"/>
    <xf numFmtId="0" fontId="16" fillId="0" borderId="3" xfId="0" applyFont="1" applyFill="1" applyBorder="1"/>
    <xf numFmtId="0" fontId="14" fillId="0" borderId="3" xfId="0" applyFont="1" applyBorder="1" applyAlignment="1">
      <alignment vertical="top"/>
    </xf>
    <xf numFmtId="0" fontId="14" fillId="0" borderId="3" xfId="0" applyFont="1" applyBorder="1" applyAlignment="1"/>
    <xf numFmtId="0" fontId="14" fillId="0" borderId="3" xfId="0" applyFont="1" applyBorder="1" applyAlignment="1">
      <alignment horizontal="center"/>
    </xf>
    <xf numFmtId="0" fontId="14" fillId="0" borderId="3" xfId="0" applyFont="1" applyFill="1" applyBorder="1" applyAlignment="1"/>
    <xf numFmtId="0" fontId="18" fillId="0" borderId="3" xfId="0" applyFont="1" applyFill="1" applyBorder="1" applyAlignment="1">
      <alignment vertical="center" wrapText="1"/>
    </xf>
    <xf numFmtId="166" fontId="18" fillId="0" borderId="3" xfId="0" applyNumberFormat="1" applyFont="1" applyFill="1" applyBorder="1"/>
    <xf numFmtId="0" fontId="14" fillId="0" borderId="3" xfId="0" applyFont="1" applyBorder="1" applyAlignment="1">
      <alignment horizontal="center" vertical="center" wrapText="1"/>
    </xf>
    <xf numFmtId="0" fontId="14" fillId="0" borderId="3" xfId="0" applyFont="1" applyBorder="1" applyAlignment="1">
      <alignment wrapText="1"/>
    </xf>
    <xf numFmtId="166" fontId="14" fillId="0" borderId="3" xfId="2" applyNumberFormat="1" applyFont="1" applyBorder="1" applyAlignment="1">
      <alignment horizontal="center"/>
    </xf>
    <xf numFmtId="165" fontId="14" fillId="0" borderId="3" xfId="2" applyNumberFormat="1" applyFont="1" applyBorder="1" applyAlignment="1">
      <alignment horizontal="center"/>
    </xf>
    <xf numFmtId="0" fontId="14" fillId="0" borderId="4" xfId="0" applyFont="1" applyBorder="1" applyAlignment="1">
      <alignment horizontal="center" vertical="center"/>
    </xf>
    <xf numFmtId="166" fontId="14" fillId="0" borderId="6" xfId="2" applyNumberFormat="1" applyFont="1" applyFill="1" applyBorder="1" applyAlignment="1">
      <alignment horizontal="center"/>
    </xf>
    <xf numFmtId="0" fontId="14" fillId="0" borderId="6" xfId="0" applyFont="1" applyFill="1" applyBorder="1"/>
    <xf numFmtId="166" fontId="18" fillId="0" borderId="6" xfId="0" applyNumberFormat="1" applyFont="1" applyFill="1" applyBorder="1"/>
    <xf numFmtId="0" fontId="14" fillId="0" borderId="6" xfId="0" applyFont="1" applyBorder="1"/>
    <xf numFmtId="0" fontId="18" fillId="0" borderId="6" xfId="0" applyFont="1" applyFill="1" applyBorder="1" applyAlignment="1">
      <alignment vertical="center" wrapText="1"/>
    </xf>
    <xf numFmtId="0" fontId="14" fillId="0" borderId="3" xfId="0" applyFont="1" applyBorder="1" applyAlignment="1">
      <alignment vertical="center"/>
    </xf>
    <xf numFmtId="0" fontId="23" fillId="0" borderId="3" xfId="0" applyFont="1" applyBorder="1"/>
    <xf numFmtId="166" fontId="14" fillId="0" borderId="3" xfId="0" applyNumberFormat="1" applyFont="1" applyBorder="1"/>
    <xf numFmtId="0" fontId="23" fillId="0" borderId="6" xfId="0" applyFont="1" applyBorder="1"/>
    <xf numFmtId="0" fontId="16" fillId="0" borderId="6" xfId="0" applyFont="1" applyBorder="1"/>
    <xf numFmtId="0" fontId="16" fillId="0" borderId="6" xfId="0" applyFont="1" applyFill="1" applyBorder="1"/>
    <xf numFmtId="0" fontId="41" fillId="0" borderId="4" xfId="0" applyFont="1" applyBorder="1" applyAlignment="1">
      <alignment horizontal="center" vertical="center"/>
    </xf>
    <xf numFmtId="0" fontId="42" fillId="0" borderId="7" xfId="0" applyFont="1" applyBorder="1" applyAlignment="1">
      <alignment horizontal="center" vertical="center"/>
    </xf>
    <xf numFmtId="0" fontId="42" fillId="0" borderId="7" xfId="0" applyFont="1" applyBorder="1" applyAlignment="1">
      <alignment wrapText="1"/>
    </xf>
    <xf numFmtId="0" fontId="42" fillId="0" borderId="7" xfId="0" applyFont="1" applyBorder="1"/>
    <xf numFmtId="0" fontId="43" fillId="0" borderId="7" xfId="0" applyFont="1" applyBorder="1"/>
    <xf numFmtId="0" fontId="14" fillId="0" borderId="7" xfId="0" applyFont="1" applyBorder="1" applyAlignment="1">
      <alignment horizontal="center" vertical="center"/>
    </xf>
    <xf numFmtId="0" fontId="14" fillId="0" borderId="7" xfId="0" applyFont="1" applyBorder="1"/>
    <xf numFmtId="166" fontId="14" fillId="0" borderId="7" xfId="0" applyNumberFormat="1" applyFont="1" applyFill="1" applyBorder="1"/>
    <xf numFmtId="0" fontId="14" fillId="0" borderId="7" xfId="0" applyFont="1" applyBorder="1" applyAlignment="1">
      <alignment wrapText="1"/>
    </xf>
    <xf numFmtId="0" fontId="18" fillId="0" borderId="7" xfId="0" applyFont="1" applyFill="1" applyBorder="1" applyAlignment="1">
      <alignment vertical="center" wrapText="1"/>
    </xf>
    <xf numFmtId="166" fontId="42" fillId="0" borderId="7" xfId="2" applyNumberFormat="1" applyFont="1" applyBorder="1"/>
    <xf numFmtId="165" fontId="42" fillId="0" borderId="7" xfId="2" applyNumberFormat="1" applyFont="1" applyBorder="1"/>
    <xf numFmtId="0" fontId="14" fillId="0" borderId="4" xfId="0" applyFont="1" applyBorder="1" applyAlignment="1">
      <alignment vertical="center"/>
    </xf>
    <xf numFmtId="0" fontId="14" fillId="0" borderId="7" xfId="0" applyFont="1" applyBorder="1" applyAlignment="1">
      <alignment horizontal="right"/>
    </xf>
    <xf numFmtId="166" fontId="14" fillId="0" borderId="7" xfId="0" applyNumberFormat="1" applyFont="1" applyBorder="1"/>
    <xf numFmtId="0" fontId="14" fillId="0" borderId="7" xfId="0" applyFont="1" applyFill="1" applyBorder="1" applyAlignment="1">
      <alignment vertical="center" wrapText="1"/>
    </xf>
    <xf numFmtId="166" fontId="14" fillId="0" borderId="7" xfId="2" applyNumberFormat="1" applyFont="1" applyBorder="1" applyAlignment="1">
      <alignment horizontal="right"/>
    </xf>
    <xf numFmtId="166" fontId="14" fillId="0" borderId="7" xfId="2" applyNumberFormat="1" applyFont="1" applyFill="1" applyBorder="1" applyAlignment="1">
      <alignment horizontal="right"/>
    </xf>
    <xf numFmtId="166" fontId="18" fillId="0" borderId="7" xfId="2" applyNumberFormat="1" applyFont="1" applyBorder="1" applyAlignment="1">
      <alignment horizontal="right"/>
    </xf>
    <xf numFmtId="3" fontId="14" fillId="0" borderId="7" xfId="0" applyNumberFormat="1" applyFont="1" applyBorder="1"/>
    <xf numFmtId="0" fontId="14" fillId="0" borderId="7" xfId="0" applyFont="1" applyBorder="1" applyAlignment="1">
      <alignment horizontal="center" vertical="center" wrapText="1"/>
    </xf>
    <xf numFmtId="165" fontId="14" fillId="0" borderId="7" xfId="2" applyNumberFormat="1" applyFont="1" applyBorder="1" applyAlignment="1">
      <alignment horizontal="right"/>
    </xf>
    <xf numFmtId="0" fontId="14" fillId="0" borderId="9" xfId="0" applyFont="1" applyBorder="1" applyAlignment="1">
      <alignment horizontal="center" vertical="center"/>
    </xf>
    <xf numFmtId="166" fontId="14" fillId="0" borderId="8" xfId="0" applyNumberFormat="1" applyFont="1" applyBorder="1"/>
    <xf numFmtId="0" fontId="14" fillId="0" borderId="8" xfId="0" applyFont="1" applyBorder="1"/>
    <xf numFmtId="0" fontId="23" fillId="0" borderId="7" xfId="0" applyFont="1" applyBorder="1"/>
    <xf numFmtId="168" fontId="22" fillId="0" borderId="7" xfId="0" applyNumberFormat="1" applyFont="1" applyFill="1" applyBorder="1" applyAlignment="1" applyProtection="1">
      <alignment horizontal="right"/>
      <protection locked="0"/>
    </xf>
    <xf numFmtId="166" fontId="22" fillId="0" borderId="7" xfId="2" applyNumberFormat="1" applyFont="1" applyBorder="1" applyAlignment="1">
      <alignment horizontal="right"/>
    </xf>
    <xf numFmtId="14" fontId="25" fillId="0" borderId="7" xfId="0" applyNumberFormat="1" applyFont="1" applyBorder="1" applyAlignment="1">
      <alignment horizontal="right" wrapText="1"/>
    </xf>
    <xf numFmtId="0" fontId="22" fillId="0" borderId="7" xfId="0" applyFont="1" applyBorder="1"/>
    <xf numFmtId="166" fontId="22" fillId="0" borderId="7" xfId="0" applyNumberFormat="1" applyFont="1" applyBorder="1"/>
    <xf numFmtId="0" fontId="18" fillId="0" borderId="8" xfId="0" applyFont="1" applyFill="1" applyBorder="1" applyAlignment="1">
      <alignment vertical="center" wrapText="1"/>
    </xf>
    <xf numFmtId="166" fontId="18" fillId="0" borderId="8" xfId="2" applyNumberFormat="1" applyFont="1" applyBorder="1" applyAlignment="1">
      <alignment horizontal="right"/>
    </xf>
    <xf numFmtId="0" fontId="14" fillId="0" borderId="8" xfId="0" applyFont="1" applyBorder="1" applyAlignment="1">
      <alignment horizontal="right"/>
    </xf>
    <xf numFmtId="166" fontId="25" fillId="0" borderId="7" xfId="2" applyNumberFormat="1" applyFont="1" applyFill="1" applyBorder="1" applyAlignment="1">
      <alignment horizontal="right"/>
    </xf>
    <xf numFmtId="0" fontId="20" fillId="0" borderId="7" xfId="0" applyFont="1" applyFill="1" applyBorder="1" applyAlignment="1">
      <alignment wrapText="1"/>
    </xf>
    <xf numFmtId="0" fontId="19" fillId="0" borderId="7" xfId="0" applyNumberFormat="1" applyFont="1" applyBorder="1" applyAlignment="1">
      <alignment horizontal="right" vertical="center" wrapText="1"/>
    </xf>
    <xf numFmtId="0" fontId="19" fillId="0" borderId="7" xfId="0" applyFont="1" applyFill="1" applyBorder="1" applyAlignment="1">
      <alignment wrapText="1"/>
    </xf>
    <xf numFmtId="0" fontId="19" fillId="0" borderId="7" xfId="0" applyFont="1" applyFill="1" applyBorder="1" applyAlignment="1">
      <alignment horizontal="right" wrapText="1"/>
    </xf>
    <xf numFmtId="0" fontId="19" fillId="0" borderId="7" xfId="0" applyNumberFormat="1" applyFont="1" applyBorder="1" applyAlignment="1">
      <alignment horizontal="right" wrapText="1"/>
    </xf>
    <xf numFmtId="0" fontId="20" fillId="0" borderId="7" xfId="0" applyFont="1" applyFill="1" applyBorder="1" applyAlignment="1">
      <alignment horizontal="right"/>
    </xf>
    <xf numFmtId="166" fontId="20" fillId="0" borderId="7" xfId="0" applyNumberFormat="1" applyFont="1" applyFill="1" applyBorder="1" applyAlignment="1">
      <alignment horizontal="right"/>
    </xf>
    <xf numFmtId="0" fontId="26" fillId="0" borderId="7" xfId="0" applyFont="1" applyBorder="1"/>
    <xf numFmtId="0" fontId="18" fillId="0" borderId="8" xfId="0" applyFont="1" applyFill="1" applyBorder="1" applyAlignment="1">
      <alignment wrapText="1"/>
    </xf>
    <xf numFmtId="166" fontId="18" fillId="0" borderId="8" xfId="2" applyNumberFormat="1" applyFont="1" applyFill="1" applyBorder="1" applyAlignment="1">
      <alignment horizontal="right"/>
    </xf>
    <xf numFmtId="0" fontId="23" fillId="0" borderId="8" xfId="0" applyFont="1" applyBorder="1"/>
    <xf numFmtId="0" fontId="6" fillId="0" borderId="3" xfId="0" applyFont="1" applyBorder="1" applyAlignment="1">
      <alignment horizontal="center" vertical="center"/>
    </xf>
    <xf numFmtId="0" fontId="6" fillId="0" borderId="3" xfId="0" applyFont="1" applyBorder="1" applyAlignment="1">
      <alignment horizontal="right"/>
    </xf>
    <xf numFmtId="0" fontId="6" fillId="0" borderId="3" xfId="0" applyFont="1" applyBorder="1"/>
    <xf numFmtId="0" fontId="7" fillId="0" borderId="3" xfId="0" applyFont="1" applyFill="1" applyBorder="1" applyAlignment="1">
      <alignment vertical="center" wrapText="1"/>
    </xf>
    <xf numFmtId="166" fontId="7" fillId="0" borderId="3" xfId="2" applyNumberFormat="1" applyFont="1" applyBorder="1" applyAlignment="1">
      <alignment horizontal="right"/>
    </xf>
    <xf numFmtId="0" fontId="6" fillId="0" borderId="3" xfId="0" applyFont="1" applyFill="1" applyBorder="1" applyAlignment="1">
      <alignment vertical="center" wrapText="1"/>
    </xf>
    <xf numFmtId="166" fontId="6" fillId="0" borderId="3" xfId="2" applyNumberFormat="1" applyFont="1" applyBorder="1" applyAlignment="1">
      <alignment horizontal="right"/>
    </xf>
    <xf numFmtId="166" fontId="8" fillId="0" borderId="3" xfId="2" applyNumberFormat="1" applyFont="1" applyBorder="1" applyAlignment="1">
      <alignment horizontal="right"/>
    </xf>
    <xf numFmtId="166" fontId="6" fillId="0" borderId="3" xfId="0" applyNumberFormat="1" applyFont="1" applyFill="1" applyBorder="1"/>
    <xf numFmtId="166" fontId="6" fillId="0" borderId="3" xfId="0" applyNumberFormat="1" applyFont="1" applyBorder="1"/>
    <xf numFmtId="0" fontId="6" fillId="0" borderId="3" xfId="0" applyFont="1" applyFill="1" applyBorder="1"/>
    <xf numFmtId="0" fontId="6" fillId="0" borderId="3" xfId="0" applyFont="1" applyBorder="1" applyAlignment="1">
      <alignment horizontal="center" vertical="center" wrapText="1"/>
    </xf>
    <xf numFmtId="0" fontId="6" fillId="0" borderId="3" xfId="0" applyFont="1" applyBorder="1" applyAlignment="1">
      <alignment wrapText="1"/>
    </xf>
    <xf numFmtId="165" fontId="6" fillId="0" borderId="3" xfId="2" applyNumberFormat="1" applyFont="1" applyBorder="1" applyAlignment="1">
      <alignment horizontal="right"/>
    </xf>
    <xf numFmtId="168" fontId="8" fillId="0" borderId="3" xfId="0" applyNumberFormat="1" applyFont="1" applyFill="1" applyBorder="1" applyAlignment="1" applyProtection="1">
      <alignment horizontal="right"/>
      <protection locked="0"/>
    </xf>
    <xf numFmtId="166" fontId="14" fillId="0" borderId="3" xfId="0" applyNumberFormat="1" applyFont="1" applyFill="1" applyBorder="1"/>
    <xf numFmtId="0" fontId="14" fillId="0" borderId="3" xfId="0" applyFont="1" applyFill="1" applyBorder="1" applyAlignment="1">
      <alignment vertical="center" wrapText="1"/>
    </xf>
    <xf numFmtId="166" fontId="14" fillId="0" borderId="3" xfId="2" applyNumberFormat="1" applyFont="1" applyBorder="1" applyAlignment="1"/>
    <xf numFmtId="166" fontId="22" fillId="0" borderId="3" xfId="0" applyNumberFormat="1" applyFont="1" applyBorder="1"/>
    <xf numFmtId="168" fontId="22" fillId="0" borderId="3" xfId="0" applyNumberFormat="1" applyFont="1" applyFill="1" applyBorder="1" applyAlignment="1" applyProtection="1">
      <alignment horizontal="right"/>
      <protection locked="0"/>
    </xf>
    <xf numFmtId="166" fontId="22" fillId="0" borderId="3" xfId="2" applyNumberFormat="1" applyFont="1" applyBorder="1" applyAlignment="1"/>
    <xf numFmtId="0" fontId="18" fillId="0" borderId="3" xfId="0" applyFont="1" applyFill="1" applyBorder="1" applyAlignment="1">
      <alignment wrapText="1"/>
    </xf>
    <xf numFmtId="165" fontId="14" fillId="0" borderId="3" xfId="2" applyNumberFormat="1" applyFont="1" applyBorder="1" applyAlignment="1"/>
    <xf numFmtId="166" fontId="18" fillId="0" borderId="6" xfId="2" applyNumberFormat="1" applyFont="1" applyBorder="1" applyAlignment="1"/>
    <xf numFmtId="0" fontId="14" fillId="0" borderId="6" xfId="0" applyFont="1" applyBorder="1" applyAlignment="1"/>
    <xf numFmtId="0" fontId="14" fillId="0" borderId="3" xfId="0" applyFont="1" applyBorder="1" applyAlignment="1">
      <alignment horizontal="right"/>
    </xf>
    <xf numFmtId="0" fontId="14" fillId="0" borderId="3" xfId="0" applyFont="1" applyFill="1" applyBorder="1" applyAlignment="1">
      <alignment horizontal="right"/>
    </xf>
    <xf numFmtId="0" fontId="14" fillId="0" borderId="3" xfId="0" applyFont="1" applyFill="1" applyBorder="1" applyAlignment="1">
      <alignment wrapText="1"/>
    </xf>
    <xf numFmtId="166" fontId="22" fillId="0" borderId="3" xfId="2" applyNumberFormat="1" applyFont="1" applyBorder="1" applyAlignment="1">
      <alignment horizontal="right"/>
    </xf>
    <xf numFmtId="166" fontId="14" fillId="0" borderId="3" xfId="2" applyNumberFormat="1" applyFont="1" applyBorder="1" applyAlignment="1">
      <alignment horizontal="right"/>
    </xf>
    <xf numFmtId="166" fontId="18" fillId="0" borderId="3" xfId="2" applyNumberFormat="1" applyFont="1" applyBorder="1" applyAlignment="1">
      <alignment horizontal="right"/>
    </xf>
    <xf numFmtId="165" fontId="14" fillId="0" borderId="3" xfId="2" applyNumberFormat="1" applyFont="1" applyBorder="1" applyAlignment="1">
      <alignment horizontal="right"/>
    </xf>
    <xf numFmtId="166" fontId="18" fillId="0" borderId="6" xfId="2" applyNumberFormat="1" applyFont="1" applyBorder="1" applyAlignment="1">
      <alignment horizontal="right"/>
    </xf>
    <xf numFmtId="0" fontId="18" fillId="0" borderId="3" xfId="0" applyFont="1" applyBorder="1"/>
    <xf numFmtId="166" fontId="14" fillId="0" borderId="3" xfId="2" applyNumberFormat="1" applyFont="1" applyFill="1" applyBorder="1" applyAlignment="1">
      <alignment horizontal="right"/>
    </xf>
    <xf numFmtId="166" fontId="14" fillId="0" borderId="3" xfId="0" applyNumberFormat="1" applyFont="1" applyFill="1" applyBorder="1" applyAlignment="1" applyProtection="1">
      <alignment horizontal="right" wrapText="1"/>
      <protection locked="0"/>
    </xf>
    <xf numFmtId="0" fontId="16" fillId="0" borderId="0" xfId="0" applyFont="1"/>
    <xf numFmtId="0" fontId="14" fillId="0" borderId="0" xfId="0" applyFont="1" applyBorder="1"/>
    <xf numFmtId="0" fontId="14" fillId="0" borderId="0" xfId="0" applyFont="1" applyFill="1"/>
    <xf numFmtId="0" fontId="14" fillId="0" borderId="0" xfId="0" applyFont="1"/>
    <xf numFmtId="0" fontId="14" fillId="0" borderId="7" xfId="0" applyFont="1" applyFill="1" applyBorder="1"/>
    <xf numFmtId="0" fontId="41" fillId="0" borderId="3" xfId="0" applyFont="1" applyBorder="1" applyAlignment="1">
      <alignment vertical="center"/>
    </xf>
    <xf numFmtId="0" fontId="6" fillId="2" borderId="0" xfId="0" applyFont="1" applyFill="1" applyAlignment="1">
      <alignment horizontal="center" vertical="center"/>
    </xf>
    <xf numFmtId="0" fontId="6" fillId="2" borderId="0" xfId="0" applyFont="1" applyFill="1"/>
    <xf numFmtId="0" fontId="6" fillId="2" borderId="0" xfId="0" applyFont="1" applyFill="1" applyAlignment="1">
      <alignment horizontal="center" vertical="top"/>
    </xf>
    <xf numFmtId="0" fontId="6" fillId="2" borderId="0" xfId="0" applyFont="1" applyFill="1" applyAlignment="1">
      <alignment vertical="top"/>
    </xf>
    <xf numFmtId="0" fontId="20" fillId="0" borderId="0" xfId="0" applyFont="1" applyAlignment="1">
      <alignment horizontal="center" vertical="center"/>
    </xf>
    <xf numFmtId="0" fontId="20" fillId="0" borderId="0" xfId="0" applyFont="1"/>
    <xf numFmtId="0" fontId="33" fillId="2" borderId="0" xfId="0" applyFont="1" applyFill="1"/>
    <xf numFmtId="0" fontId="16" fillId="0" borderId="0" xfId="0" applyFont="1" applyFill="1" applyBorder="1" applyAlignment="1"/>
    <xf numFmtId="165" fontId="16" fillId="0" borderId="0" xfId="2" applyNumberFormat="1" applyFont="1" applyAlignment="1">
      <alignment horizontal="right"/>
    </xf>
    <xf numFmtId="4"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0" fontId="16" fillId="0" borderId="0" xfId="0" applyFont="1" applyFill="1" applyBorder="1" applyAlignment="1">
      <alignment horizontal="right"/>
    </xf>
    <xf numFmtId="165" fontId="16" fillId="0" borderId="0" xfId="2" applyNumberFormat="1" applyFont="1" applyFill="1" applyAlignment="1">
      <alignment horizontal="right"/>
    </xf>
    <xf numFmtId="164" fontId="16" fillId="0" borderId="0" xfId="0" applyNumberFormat="1" applyFont="1" applyAlignment="1">
      <alignment horizontal="right"/>
    </xf>
    <xf numFmtId="3" fontId="16" fillId="0" borderId="0" xfId="0" applyNumberFormat="1" applyFont="1" applyAlignment="1">
      <alignment horizontal="right"/>
    </xf>
    <xf numFmtId="0" fontId="16" fillId="0" borderId="0" xfId="0" applyFont="1" applyAlignment="1">
      <alignment horizontal="right"/>
    </xf>
    <xf numFmtId="164" fontId="16" fillId="0" borderId="0" xfId="2" applyFont="1" applyAlignment="1">
      <alignment horizontal="right"/>
    </xf>
    <xf numFmtId="3" fontId="16" fillId="0" borderId="0" xfId="0" applyNumberFormat="1" applyFont="1" applyFill="1"/>
    <xf numFmtId="0" fontId="14" fillId="2" borderId="3" xfId="0" applyFont="1" applyFill="1" applyBorder="1"/>
    <xf numFmtId="0" fontId="6" fillId="2" borderId="3" xfId="0" applyFont="1" applyFill="1" applyBorder="1"/>
    <xf numFmtId="0" fontId="14" fillId="2" borderId="7" xfId="0" applyFont="1" applyFill="1" applyBorder="1" applyAlignment="1">
      <alignment horizontal="center" vertical="center"/>
    </xf>
    <xf numFmtId="0" fontId="14" fillId="2" borderId="7" xfId="0" applyFont="1" applyFill="1" applyBorder="1"/>
    <xf numFmtId="0" fontId="14" fillId="2" borderId="3" xfId="0" applyFont="1" applyFill="1" applyBorder="1" applyAlignment="1">
      <alignment vertical="top"/>
    </xf>
    <xf numFmtId="0" fontId="6" fillId="0" borderId="0" xfId="0" applyFont="1" applyAlignment="1">
      <alignment vertical="center"/>
    </xf>
    <xf numFmtId="0" fontId="14" fillId="0" borderId="0" xfId="0" applyFont="1" applyAlignment="1">
      <alignment horizontal="center" vertical="center"/>
    </xf>
    <xf numFmtId="0" fontId="14" fillId="2" borderId="0" xfId="0" applyFont="1" applyFill="1"/>
    <xf numFmtId="0" fontId="14" fillId="0" borderId="0" xfId="0" applyFont="1" applyAlignment="1"/>
    <xf numFmtId="0" fontId="14" fillId="0" borderId="2" xfId="0" applyFont="1" applyFill="1" applyBorder="1" applyAlignment="1">
      <alignment vertical="center"/>
    </xf>
    <xf numFmtId="0" fontId="14" fillId="0" borderId="0" xfId="0" applyFont="1" applyAlignment="1">
      <alignment wrapText="1"/>
    </xf>
    <xf numFmtId="0" fontId="45" fillId="0" borderId="12" xfId="5" applyFont="1" applyBorder="1" applyAlignment="1">
      <alignment vertical="center"/>
    </xf>
    <xf numFmtId="0" fontId="32" fillId="3" borderId="13" xfId="0" applyFont="1" applyFill="1" applyBorder="1" applyAlignment="1">
      <alignment horizontal="center" vertical="center"/>
    </xf>
    <xf numFmtId="0" fontId="32" fillId="3" borderId="13" xfId="0" applyFont="1" applyFill="1" applyBorder="1" applyAlignment="1">
      <alignment horizontal="center" vertical="center" wrapText="1"/>
    </xf>
    <xf numFmtId="0" fontId="20" fillId="0" borderId="13" xfId="0" applyFont="1" applyFill="1" applyBorder="1" applyAlignment="1">
      <alignment vertical="center" wrapText="1"/>
    </xf>
    <xf numFmtId="3" fontId="16" fillId="0" borderId="13" xfId="0" applyNumberFormat="1" applyFont="1" applyFill="1" applyBorder="1" applyAlignment="1">
      <alignment vertical="center"/>
    </xf>
    <xf numFmtId="0" fontId="6" fillId="0" borderId="13" xfId="0" applyFont="1" applyFill="1" applyBorder="1"/>
    <xf numFmtId="166" fontId="14" fillId="0" borderId="13" xfId="0" applyNumberFormat="1" applyFont="1" applyFill="1" applyBorder="1" applyAlignment="1">
      <alignment horizontal="right"/>
    </xf>
    <xf numFmtId="14" fontId="48" fillId="3" borderId="13" xfId="0" applyNumberFormat="1" applyFont="1" applyFill="1" applyBorder="1" applyAlignment="1">
      <alignment horizontal="right" vertical="center" wrapText="1"/>
    </xf>
    <xf numFmtId="0" fontId="14" fillId="0" borderId="13" xfId="0" applyFont="1" applyFill="1" applyBorder="1" applyAlignment="1">
      <alignment horizontal="right"/>
    </xf>
    <xf numFmtId="0" fontId="14" fillId="0" borderId="13" xfId="0" applyFont="1" applyFill="1" applyBorder="1"/>
    <xf numFmtId="0" fontId="14" fillId="0" borderId="13" xfId="0" applyFont="1" applyBorder="1"/>
    <xf numFmtId="0" fontId="23" fillId="0" borderId="0" xfId="0" applyFont="1"/>
    <xf numFmtId="165" fontId="14" fillId="0" borderId="0" xfId="2" applyNumberFormat="1" applyFont="1"/>
    <xf numFmtId="0" fontId="49" fillId="3" borderId="13" xfId="0" applyFont="1" applyFill="1" applyBorder="1" applyAlignment="1">
      <alignment horizontal="center" vertical="center"/>
    </xf>
    <xf numFmtId="0" fontId="14" fillId="0" borderId="13" xfId="0" applyFont="1" applyBorder="1" applyAlignment="1">
      <alignment horizontal="center" vertical="center"/>
    </xf>
    <xf numFmtId="0" fontId="50" fillId="3" borderId="13" xfId="0" applyFont="1" applyFill="1" applyBorder="1" applyAlignment="1">
      <alignment horizontal="center" vertical="center"/>
    </xf>
    <xf numFmtId="0" fontId="6" fillId="0" borderId="13" xfId="0" applyFont="1" applyBorder="1" applyAlignment="1">
      <alignment horizontal="center" vertical="center"/>
    </xf>
    <xf numFmtId="166" fontId="14" fillId="0" borderId="13" xfId="0" applyNumberFormat="1" applyFont="1" applyBorder="1" applyAlignment="1">
      <alignment horizontal="right"/>
    </xf>
    <xf numFmtId="0" fontId="40" fillId="0" borderId="0" xfId="0" applyFont="1" applyFill="1" applyAlignment="1">
      <alignment vertical="center"/>
    </xf>
    <xf numFmtId="166" fontId="18" fillId="0" borderId="13" xfId="2" applyNumberFormat="1" applyFont="1" applyFill="1" applyBorder="1" applyAlignment="1"/>
    <xf numFmtId="0" fontId="6" fillId="0" borderId="13" xfId="0" applyFont="1" applyFill="1" applyBorder="1" applyAlignment="1">
      <alignment horizontal="center" vertical="center"/>
    </xf>
    <xf numFmtId="0" fontId="14" fillId="0" borderId="3" xfId="0" applyFont="1" applyFill="1" applyBorder="1" applyAlignment="1">
      <alignment vertical="top"/>
    </xf>
    <xf numFmtId="0" fontId="14" fillId="0" borderId="8" xfId="0" applyFont="1" applyBorder="1" applyAlignment="1">
      <alignment horizontal="center" vertical="center"/>
    </xf>
    <xf numFmtId="0" fontId="14" fillId="0" borderId="13" xfId="0" applyFont="1" applyFill="1" applyBorder="1" applyAlignment="1">
      <alignment wrapText="1"/>
    </xf>
    <xf numFmtId="0" fontId="41" fillId="0" borderId="4" xfId="0" applyFont="1" applyBorder="1" applyAlignment="1">
      <alignment vertical="center"/>
    </xf>
    <xf numFmtId="0" fontId="14" fillId="0" borderId="4" xfId="0" applyFont="1" applyFill="1" applyBorder="1" applyAlignment="1">
      <alignment horizontal="center" vertical="center"/>
    </xf>
    <xf numFmtId="0" fontId="48" fillId="3" borderId="13" xfId="0" applyFont="1" applyFill="1" applyBorder="1" applyAlignment="1">
      <alignment horizontal="center" vertical="center"/>
    </xf>
    <xf numFmtId="0" fontId="14" fillId="0" borderId="13" xfId="0" applyFont="1" applyFill="1" applyBorder="1" applyAlignment="1">
      <alignment horizontal="center"/>
    </xf>
    <xf numFmtId="0" fontId="14" fillId="0" borderId="13" xfId="0" applyFont="1" applyFill="1" applyBorder="1" applyAlignment="1">
      <alignment vertical="center" wrapText="1"/>
    </xf>
    <xf numFmtId="0" fontId="18" fillId="0" borderId="13" xfId="0" applyFont="1" applyFill="1" applyBorder="1" applyAlignment="1">
      <alignment vertical="center" wrapText="1"/>
    </xf>
    <xf numFmtId="0" fontId="14" fillId="0" borderId="13" xfId="0" quotePrefix="1" applyFont="1" applyFill="1" applyBorder="1" applyAlignment="1">
      <alignment vertical="center"/>
    </xf>
    <xf numFmtId="0" fontId="14" fillId="0" borderId="13" xfId="0" applyFont="1" applyFill="1" applyBorder="1" applyAlignment="1">
      <alignment vertical="center"/>
    </xf>
    <xf numFmtId="0" fontId="31" fillId="0" borderId="13" xfId="0" applyFont="1" applyBorder="1" applyAlignment="1">
      <alignment horizontal="center" vertical="center"/>
    </xf>
    <xf numFmtId="0" fontId="14" fillId="0" borderId="13" xfId="0" applyFont="1" applyFill="1" applyBorder="1" applyAlignment="1">
      <alignment horizontal="center" vertical="center"/>
    </xf>
    <xf numFmtId="0" fontId="14" fillId="0" borderId="9" xfId="0" applyFont="1" applyFill="1" applyBorder="1" applyAlignment="1">
      <alignment horizontal="center" vertical="center"/>
    </xf>
    <xf numFmtId="166" fontId="14" fillId="0" borderId="8" xfId="2" applyNumberFormat="1" applyFont="1" applyBorder="1" applyAlignment="1">
      <alignment horizontal="right"/>
    </xf>
    <xf numFmtId="166" fontId="14" fillId="0" borderId="8" xfId="2" applyNumberFormat="1" applyFont="1" applyFill="1" applyBorder="1" applyAlignment="1">
      <alignment horizontal="right"/>
    </xf>
    <xf numFmtId="166" fontId="14" fillId="0" borderId="8" xfId="0" applyNumberFormat="1" applyFont="1" applyFill="1" applyBorder="1"/>
    <xf numFmtId="0" fontId="31" fillId="0" borderId="13" xfId="0" applyFont="1" applyBorder="1" applyAlignment="1">
      <alignment vertical="center"/>
    </xf>
    <xf numFmtId="166" fontId="18" fillId="0" borderId="13" xfId="0" applyNumberFormat="1" applyFont="1" applyFill="1" applyBorder="1"/>
    <xf numFmtId="0" fontId="21" fillId="0" borderId="13" xfId="0" applyFont="1" applyBorder="1" applyAlignment="1">
      <alignment horizontal="center" vertical="center"/>
    </xf>
    <xf numFmtId="0" fontId="14" fillId="0" borderId="6" xfId="0" applyFont="1" applyBorder="1" applyAlignment="1">
      <alignment horizontal="center" vertical="center"/>
    </xf>
    <xf numFmtId="168" fontId="22" fillId="0" borderId="6" xfId="0" applyNumberFormat="1" applyFont="1" applyFill="1" applyBorder="1" applyAlignment="1" applyProtection="1">
      <alignment horizontal="right"/>
      <protection locked="0"/>
    </xf>
    <xf numFmtId="166" fontId="22" fillId="0" borderId="6" xfId="2" applyNumberFormat="1" applyFont="1" applyBorder="1" applyAlignment="1">
      <alignment horizontal="right"/>
    </xf>
    <xf numFmtId="0" fontId="14" fillId="2" borderId="3" xfId="0" applyFont="1" applyFill="1" applyBorder="1" applyAlignment="1">
      <alignment vertical="center"/>
    </xf>
    <xf numFmtId="0" fontId="49" fillId="3" borderId="4" xfId="0" applyFont="1" applyFill="1" applyBorder="1" applyAlignment="1">
      <alignment horizontal="center" vertical="center"/>
    </xf>
    <xf numFmtId="0" fontId="6" fillId="0" borderId="6" xfId="0" applyFont="1" applyBorder="1" applyAlignment="1">
      <alignment horizontal="center" vertical="center"/>
    </xf>
    <xf numFmtId="0" fontId="7" fillId="0" borderId="6" xfId="0" applyFont="1" applyFill="1" applyBorder="1" applyAlignment="1">
      <alignment vertical="center" wrapText="1"/>
    </xf>
    <xf numFmtId="166" fontId="7" fillId="0" borderId="6" xfId="2" applyNumberFormat="1" applyFont="1" applyBorder="1" applyAlignment="1">
      <alignment horizontal="right"/>
    </xf>
    <xf numFmtId="0" fontId="6" fillId="0" borderId="6" xfId="0" applyFont="1" applyBorder="1"/>
    <xf numFmtId="166" fontId="6" fillId="0" borderId="6" xfId="0" applyNumberFormat="1" applyFont="1" applyFill="1" applyBorder="1"/>
    <xf numFmtId="0" fontId="6" fillId="2" borderId="13" xfId="0" applyFont="1" applyFill="1" applyBorder="1" applyAlignment="1">
      <alignment horizontal="center" vertical="center"/>
    </xf>
    <xf numFmtId="0" fontId="6" fillId="0" borderId="0" xfId="0" applyFont="1" applyFill="1" applyAlignment="1">
      <alignment vertical="center"/>
    </xf>
    <xf numFmtId="166" fontId="6" fillId="0" borderId="0" xfId="2" applyNumberFormat="1" applyFont="1" applyAlignment="1">
      <alignment horizontal="center" vertical="center"/>
    </xf>
    <xf numFmtId="166" fontId="6" fillId="0" borderId="0" xfId="2" applyNumberFormat="1" applyFont="1" applyAlignment="1">
      <alignment vertical="center"/>
    </xf>
    <xf numFmtId="165" fontId="6" fillId="0" borderId="0" xfId="2" applyNumberFormat="1" applyFont="1" applyAlignment="1">
      <alignment horizontal="center" vertical="center"/>
    </xf>
    <xf numFmtId="165" fontId="6" fillId="0" borderId="0" xfId="2" applyNumberFormat="1" applyFont="1" applyAlignment="1">
      <alignment vertical="center"/>
    </xf>
    <xf numFmtId="0" fontId="31" fillId="0" borderId="0" xfId="0" applyFont="1" applyFill="1" applyAlignment="1">
      <alignment vertical="center" wrapText="1"/>
    </xf>
    <xf numFmtId="0" fontId="6" fillId="0" borderId="13" xfId="0" applyFont="1" applyBorder="1" applyAlignment="1">
      <alignment vertical="center"/>
    </xf>
    <xf numFmtId="0" fontId="14" fillId="0" borderId="13" xfId="0" applyFont="1" applyBorder="1" applyAlignment="1">
      <alignment vertical="center"/>
    </xf>
    <xf numFmtId="0" fontId="48" fillId="3" borderId="13" xfId="0" applyNumberFormat="1" applyFont="1" applyFill="1" applyBorder="1" applyAlignment="1">
      <alignment horizontal="center" vertical="center" wrapText="1"/>
    </xf>
    <xf numFmtId="0" fontId="30" fillId="0" borderId="13" xfId="0" applyFont="1" applyBorder="1" applyAlignment="1">
      <alignment vertical="center"/>
    </xf>
    <xf numFmtId="0" fontId="18" fillId="0" borderId="13" xfId="0" applyNumberFormat="1" applyFont="1" applyFill="1" applyBorder="1" applyAlignment="1">
      <alignment horizontal="right" vertical="center" wrapText="1"/>
    </xf>
    <xf numFmtId="0" fontId="19" fillId="0" borderId="13" xfId="0" applyNumberFormat="1" applyFont="1" applyBorder="1" applyAlignment="1">
      <alignment horizontal="right" vertical="center" wrapText="1"/>
    </xf>
    <xf numFmtId="166" fontId="14" fillId="0" borderId="13" xfId="2" applyNumberFormat="1" applyFont="1" applyFill="1" applyBorder="1" applyAlignment="1">
      <alignment horizontal="right" vertical="center"/>
    </xf>
    <xf numFmtId="166" fontId="14" fillId="0" borderId="13" xfId="2" applyNumberFormat="1" applyFont="1" applyFill="1" applyBorder="1" applyAlignment="1">
      <alignment vertical="center"/>
    </xf>
    <xf numFmtId="0" fontId="29" fillId="2" borderId="13" xfId="0" applyFont="1" applyFill="1" applyBorder="1" applyAlignment="1">
      <alignment horizontal="center" vertical="center" wrapText="1"/>
    </xf>
    <xf numFmtId="0" fontId="14" fillId="0" borderId="13" xfId="0" applyFont="1" applyBorder="1" applyAlignment="1">
      <alignment horizontal="center"/>
    </xf>
    <xf numFmtId="0" fontId="14" fillId="0" borderId="13" xfId="0" applyFont="1" applyBorder="1" applyAlignment="1"/>
    <xf numFmtId="166" fontId="14" fillId="0" borderId="13" xfId="0" applyNumberFormat="1" applyFont="1" applyFill="1" applyBorder="1" applyAlignment="1"/>
    <xf numFmtId="166" fontId="14" fillId="0" borderId="13" xfId="2" applyNumberFormat="1" applyFont="1" applyFill="1" applyBorder="1" applyAlignment="1">
      <alignment horizontal="center"/>
    </xf>
    <xf numFmtId="0" fontId="36" fillId="0" borderId="0" xfId="0" applyFont="1" applyAlignment="1">
      <alignment vertical="center"/>
    </xf>
    <xf numFmtId="0" fontId="6" fillId="0" borderId="13" xfId="0" applyFont="1" applyBorder="1" applyAlignment="1"/>
    <xf numFmtId="0" fontId="6" fillId="0" borderId="13" xfId="0" applyFont="1" applyBorder="1" applyAlignment="1">
      <alignment horizontal="center"/>
    </xf>
    <xf numFmtId="0" fontId="6" fillId="0" borderId="13" xfId="0" applyFont="1" applyBorder="1"/>
    <xf numFmtId="0" fontId="31" fillId="0" borderId="13" xfId="0" applyFont="1" applyFill="1" applyBorder="1" applyAlignment="1">
      <alignment vertical="center" wrapText="1"/>
    </xf>
    <xf numFmtId="0" fontId="55" fillId="0" borderId="13" xfId="0" applyFont="1" applyFill="1" applyBorder="1" applyAlignment="1">
      <alignment vertical="center" wrapText="1"/>
    </xf>
    <xf numFmtId="0" fontId="14" fillId="0" borderId="6" xfId="0" applyFont="1" applyFill="1" applyBorder="1" applyAlignment="1">
      <alignment horizontal="center" vertical="center" wrapText="1"/>
    </xf>
    <xf numFmtId="0" fontId="49" fillId="3" borderId="13" xfId="0" applyFont="1" applyFill="1" applyBorder="1" applyAlignment="1">
      <alignment vertical="top"/>
    </xf>
    <xf numFmtId="0" fontId="14" fillId="0" borderId="13" xfId="0" applyFont="1" applyBorder="1" applyAlignment="1">
      <alignment horizontal="center" vertical="top"/>
    </xf>
    <xf numFmtId="0" fontId="16" fillId="0" borderId="13" xfId="0" applyFont="1" applyFill="1" applyBorder="1" applyAlignment="1">
      <alignment vertical="center"/>
    </xf>
    <xf numFmtId="166" fontId="14" fillId="0" borderId="13" xfId="0" applyNumberFormat="1" applyFont="1" applyFill="1" applyBorder="1" applyAlignment="1">
      <alignment vertical="center"/>
    </xf>
    <xf numFmtId="166" fontId="18" fillId="0" borderId="13" xfId="2" applyNumberFormat="1" applyFont="1" applyFill="1" applyBorder="1" applyAlignment="1">
      <alignment vertical="center"/>
    </xf>
    <xf numFmtId="0" fontId="14" fillId="0" borderId="13" xfId="0" applyFont="1" applyFill="1" applyBorder="1" applyAlignment="1">
      <alignment horizontal="center" vertical="center" wrapText="1"/>
    </xf>
    <xf numFmtId="0" fontId="48" fillId="3" borderId="14" xfId="0" applyFont="1" applyFill="1" applyBorder="1" applyAlignment="1">
      <alignment horizontal="center" vertical="center"/>
    </xf>
    <xf numFmtId="0" fontId="18" fillId="0" borderId="14" xfId="0" applyFont="1" applyFill="1" applyBorder="1" applyAlignment="1">
      <alignment horizontal="center" vertical="top"/>
    </xf>
    <xf numFmtId="0" fontId="16" fillId="0" borderId="14" xfId="0" applyFont="1" applyBorder="1" applyAlignment="1">
      <alignment horizontal="center" vertical="center"/>
    </xf>
    <xf numFmtId="0" fontId="14" fillId="0" borderId="14" xfId="0" applyFont="1" applyFill="1" applyBorder="1" applyAlignment="1">
      <alignment horizontal="center" vertical="center"/>
    </xf>
    <xf numFmtId="0" fontId="48" fillId="3" borderId="15" xfId="0" applyNumberFormat="1" applyFont="1" applyFill="1" applyBorder="1" applyAlignment="1">
      <alignment horizontal="center" vertical="center" wrapText="1"/>
    </xf>
    <xf numFmtId="166" fontId="14" fillId="0" borderId="15" xfId="2" applyNumberFormat="1" applyFont="1" applyFill="1" applyBorder="1" applyAlignment="1">
      <alignment vertical="center"/>
    </xf>
    <xf numFmtId="166" fontId="18" fillId="0" borderId="15" xfId="2" applyNumberFormat="1" applyFont="1" applyFill="1" applyBorder="1" applyAlignment="1">
      <alignment vertical="center"/>
    </xf>
    <xf numFmtId="0" fontId="48" fillId="3" borderId="16" xfId="0" applyNumberFormat="1" applyFont="1" applyFill="1" applyBorder="1" applyAlignment="1">
      <alignment horizontal="center" vertical="center" wrapText="1"/>
    </xf>
    <xf numFmtId="0" fontId="48" fillId="3" borderId="17" xfId="0" applyNumberFormat="1" applyFont="1" applyFill="1" applyBorder="1" applyAlignment="1">
      <alignment horizontal="center" vertical="center" wrapText="1"/>
    </xf>
    <xf numFmtId="166" fontId="14" fillId="0" borderId="16" xfId="2" applyNumberFormat="1" applyFont="1" applyFill="1" applyBorder="1" applyAlignment="1">
      <alignment vertical="center"/>
    </xf>
    <xf numFmtId="166" fontId="14" fillId="0" borderId="17" xfId="2" applyNumberFormat="1" applyFont="1" applyFill="1" applyBorder="1" applyAlignment="1">
      <alignment vertical="center"/>
    </xf>
    <xf numFmtId="166" fontId="18" fillId="0" borderId="16" xfId="2" applyNumberFormat="1" applyFont="1" applyFill="1" applyBorder="1" applyAlignment="1">
      <alignment vertical="center"/>
    </xf>
    <xf numFmtId="166" fontId="18" fillId="0" borderId="17" xfId="2" applyNumberFormat="1" applyFont="1" applyFill="1" applyBorder="1" applyAlignment="1">
      <alignment vertical="center"/>
    </xf>
    <xf numFmtId="0" fontId="48" fillId="3" borderId="14" xfId="0" applyNumberFormat="1" applyFont="1" applyFill="1" applyBorder="1" applyAlignment="1">
      <alignment horizontal="center" vertical="center" wrapText="1"/>
    </xf>
    <xf numFmtId="0" fontId="14" fillId="0" borderId="14" xfId="0" applyFont="1" applyFill="1" applyBorder="1" applyAlignment="1">
      <alignment vertical="center"/>
    </xf>
    <xf numFmtId="166" fontId="14" fillId="0" borderId="14" xfId="2" applyNumberFormat="1" applyFont="1" applyFill="1" applyBorder="1" applyAlignment="1">
      <alignment vertical="center"/>
    </xf>
    <xf numFmtId="166" fontId="18" fillId="0" borderId="14" xfId="2" applyNumberFormat="1" applyFont="1" applyFill="1" applyBorder="1" applyAlignment="1">
      <alignment vertical="center"/>
    </xf>
    <xf numFmtId="0" fontId="14" fillId="0" borderId="15" xfId="0" applyFont="1" applyFill="1" applyBorder="1"/>
    <xf numFmtId="0" fontId="48" fillId="3" borderId="15" xfId="0" applyFont="1" applyFill="1" applyBorder="1" applyAlignment="1">
      <alignment horizontal="center" vertical="center" wrapText="1"/>
    </xf>
    <xf numFmtId="0" fontId="14" fillId="0" borderId="15" xfId="0" applyFont="1" applyBorder="1" applyAlignment="1">
      <alignment vertical="center"/>
    </xf>
    <xf numFmtId="0" fontId="14" fillId="0" borderId="15" xfId="0" applyFont="1" applyFill="1" applyBorder="1" applyAlignment="1">
      <alignment vertical="center"/>
    </xf>
    <xf numFmtId="0" fontId="48" fillId="3" borderId="17" xfId="0" applyFont="1" applyFill="1" applyBorder="1" applyAlignment="1">
      <alignment horizontal="center" vertical="center"/>
    </xf>
    <xf numFmtId="0" fontId="14" fillId="0" borderId="16" xfId="0" applyFont="1" applyFill="1" applyBorder="1" applyAlignment="1">
      <alignment vertical="center"/>
    </xf>
    <xf numFmtId="0" fontId="14" fillId="0" borderId="17" xfId="0" applyFont="1" applyFill="1" applyBorder="1" applyAlignment="1">
      <alignment vertical="center"/>
    </xf>
    <xf numFmtId="166" fontId="14" fillId="0" borderId="14" xfId="0" applyNumberFormat="1" applyFont="1" applyFill="1" applyBorder="1" applyAlignment="1">
      <alignment vertical="center"/>
    </xf>
    <xf numFmtId="0" fontId="14" fillId="0" borderId="14" xfId="0" applyFont="1" applyBorder="1" applyAlignment="1">
      <alignment vertical="center"/>
    </xf>
    <xf numFmtId="0" fontId="14" fillId="0" borderId="15" xfId="0" applyFont="1" applyBorder="1"/>
    <xf numFmtId="0" fontId="48" fillId="3" borderId="15" xfId="0" applyFont="1" applyFill="1" applyBorder="1" applyAlignment="1">
      <alignment horizontal="center" vertical="center"/>
    </xf>
    <xf numFmtId="166" fontId="14" fillId="0" borderId="15" xfId="0" applyNumberFormat="1" applyFont="1" applyFill="1" applyBorder="1" applyAlignment="1">
      <alignment vertical="center"/>
    </xf>
    <xf numFmtId="0" fontId="14" fillId="0" borderId="17" xfId="0" applyFont="1" applyBorder="1"/>
    <xf numFmtId="0" fontId="48" fillId="3" borderId="16" xfId="0" applyFont="1" applyFill="1" applyBorder="1" applyAlignment="1">
      <alignment horizontal="center" vertical="center"/>
    </xf>
    <xf numFmtId="166" fontId="14" fillId="0" borderId="17" xfId="0" applyNumberFormat="1" applyFont="1" applyFill="1" applyBorder="1" applyAlignment="1">
      <alignment vertical="center"/>
    </xf>
    <xf numFmtId="0" fontId="14" fillId="0" borderId="16" xfId="0" applyFont="1" applyBorder="1" applyAlignment="1">
      <alignment vertical="center"/>
    </xf>
    <xf numFmtId="166" fontId="14" fillId="0" borderId="16" xfId="0" applyNumberFormat="1" applyFont="1" applyFill="1" applyBorder="1" applyAlignment="1">
      <alignment vertical="center"/>
    </xf>
    <xf numFmtId="166" fontId="14" fillId="0" borderId="15" xfId="0" applyNumberFormat="1" applyFont="1" applyFill="1" applyBorder="1" applyAlignment="1"/>
    <xf numFmtId="166" fontId="14" fillId="0" borderId="17" xfId="0" applyNumberFormat="1" applyFont="1" applyFill="1" applyBorder="1" applyAlignment="1"/>
    <xf numFmtId="0" fontId="14" fillId="0" borderId="17" xfId="0" applyFont="1" applyFill="1" applyBorder="1"/>
    <xf numFmtId="0" fontId="14" fillId="0" borderId="14" xfId="0" applyFont="1" applyFill="1" applyBorder="1" applyAlignment="1">
      <alignment horizontal="center"/>
    </xf>
    <xf numFmtId="0" fontId="14" fillId="0" borderId="14" xfId="0" applyFont="1" applyFill="1" applyBorder="1"/>
    <xf numFmtId="166" fontId="14" fillId="0" borderId="15" xfId="0" applyNumberFormat="1" applyFont="1" applyFill="1" applyBorder="1" applyAlignment="1">
      <alignment horizontal="right"/>
    </xf>
    <xf numFmtId="0" fontId="14" fillId="0" borderId="16" xfId="0" applyFont="1" applyFill="1" applyBorder="1"/>
    <xf numFmtId="166" fontId="14" fillId="0" borderId="16" xfId="0" applyNumberFormat="1" applyFont="1" applyFill="1" applyBorder="1" applyAlignment="1">
      <alignment horizontal="right"/>
    </xf>
    <xf numFmtId="166" fontId="14" fillId="0" borderId="17" xfId="0" applyNumberFormat="1" applyFont="1" applyFill="1" applyBorder="1" applyAlignment="1">
      <alignment horizontal="right"/>
    </xf>
    <xf numFmtId="166" fontId="14" fillId="0" borderId="16" xfId="2" applyNumberFormat="1" applyFont="1" applyFill="1" applyBorder="1"/>
    <xf numFmtId="166" fontId="14" fillId="0" borderId="14" xfId="0" applyNumberFormat="1" applyFont="1" applyFill="1" applyBorder="1" applyAlignment="1">
      <alignment horizontal="right"/>
    </xf>
    <xf numFmtId="0" fontId="14" fillId="0" borderId="14" xfId="0" applyFont="1" applyBorder="1"/>
    <xf numFmtId="14" fontId="48" fillId="3" borderId="14" xfId="0" applyNumberFormat="1" applyFont="1" applyFill="1" applyBorder="1" applyAlignment="1">
      <alignment horizontal="right" vertical="center" wrapText="1"/>
    </xf>
    <xf numFmtId="14" fontId="48" fillId="3" borderId="16" xfId="0" applyNumberFormat="1" applyFont="1" applyFill="1" applyBorder="1" applyAlignment="1">
      <alignment horizontal="right" vertical="center" wrapText="1"/>
    </xf>
    <xf numFmtId="14" fontId="48" fillId="3" borderId="17" xfId="0" applyNumberFormat="1" applyFont="1" applyFill="1" applyBorder="1" applyAlignment="1">
      <alignment horizontal="right" vertical="center" wrapText="1"/>
    </xf>
    <xf numFmtId="14" fontId="48" fillId="3" borderId="15" xfId="0" applyNumberFormat="1" applyFont="1" applyFill="1" applyBorder="1" applyAlignment="1">
      <alignment horizontal="right" vertical="center" wrapText="1"/>
    </xf>
    <xf numFmtId="0" fontId="49" fillId="3" borderId="14" xfId="0" applyFont="1" applyFill="1" applyBorder="1" applyAlignment="1">
      <alignment vertical="center" wrapText="1"/>
    </xf>
    <xf numFmtId="0" fontId="14" fillId="0" borderId="16" xfId="0" applyFont="1" applyBorder="1"/>
    <xf numFmtId="0" fontId="48" fillId="3" borderId="14" xfId="0" applyFont="1" applyFill="1" applyBorder="1" applyAlignment="1">
      <alignment vertical="center" wrapText="1"/>
    </xf>
    <xf numFmtId="0" fontId="18" fillId="0" borderId="14" xfId="0" applyFont="1" applyBorder="1" applyAlignment="1">
      <alignment wrapText="1"/>
    </xf>
    <xf numFmtId="0" fontId="48" fillId="3" borderId="18" xfId="0" applyNumberFormat="1" applyFont="1" applyFill="1" applyBorder="1" applyAlignment="1">
      <alignment horizontal="center" vertical="center" wrapText="1"/>
    </xf>
    <xf numFmtId="0" fontId="48" fillId="3" borderId="19" xfId="0" applyFont="1" applyFill="1" applyBorder="1" applyAlignment="1">
      <alignment horizontal="center" vertical="center" wrapText="1"/>
    </xf>
    <xf numFmtId="0" fontId="48" fillId="3" borderId="20" xfId="0" applyFont="1" applyFill="1" applyBorder="1" applyAlignment="1">
      <alignment horizontal="center" vertical="center"/>
    </xf>
    <xf numFmtId="0" fontId="48" fillId="3" borderId="21" xfId="0" applyFont="1" applyFill="1" applyBorder="1" applyAlignment="1">
      <alignment horizontal="center" vertical="center"/>
    </xf>
    <xf numFmtId="0" fontId="48" fillId="3" borderId="28" xfId="0" applyNumberFormat="1" applyFont="1" applyFill="1" applyBorder="1" applyAlignment="1">
      <alignment horizontal="center" vertical="center" wrapText="1"/>
    </xf>
    <xf numFmtId="0" fontId="14" fillId="0" borderId="16" xfId="0" applyFont="1" applyFill="1" applyBorder="1" applyAlignment="1">
      <alignment horizontal="right"/>
    </xf>
    <xf numFmtId="0" fontId="14" fillId="0" borderId="17" xfId="0" applyFont="1" applyFill="1" applyBorder="1" applyAlignment="1">
      <alignment horizontal="right"/>
    </xf>
    <xf numFmtId="166" fontId="52" fillId="0" borderId="13" xfId="0" applyNumberFormat="1" applyFont="1" applyFill="1" applyBorder="1" applyAlignment="1">
      <alignment horizontal="right"/>
    </xf>
    <xf numFmtId="166" fontId="52" fillId="0" borderId="14" xfId="0" applyNumberFormat="1" applyFont="1" applyFill="1" applyBorder="1" applyAlignment="1">
      <alignment horizontal="right"/>
    </xf>
    <xf numFmtId="166" fontId="52" fillId="0" borderId="16" xfId="0" applyNumberFormat="1" applyFont="1" applyFill="1" applyBorder="1" applyAlignment="1">
      <alignment horizontal="right"/>
    </xf>
    <xf numFmtId="166" fontId="52" fillId="0" borderId="15" xfId="0" applyNumberFormat="1" applyFont="1" applyFill="1" applyBorder="1" applyAlignment="1">
      <alignment horizontal="right"/>
    </xf>
    <xf numFmtId="166" fontId="52" fillId="0" borderId="17" xfId="0" applyNumberFormat="1" applyFont="1" applyFill="1" applyBorder="1" applyAlignment="1">
      <alignment horizontal="right"/>
    </xf>
    <xf numFmtId="0" fontId="14" fillId="0" borderId="15" xfId="0" applyFont="1" applyFill="1" applyBorder="1" applyAlignment="1">
      <alignment horizontal="right"/>
    </xf>
    <xf numFmtId="166" fontId="14" fillId="0" borderId="14" xfId="2" applyNumberFormat="1" applyFont="1" applyFill="1" applyBorder="1" applyAlignment="1">
      <alignment horizontal="right" vertical="center"/>
    </xf>
    <xf numFmtId="166" fontId="14" fillId="0" borderId="16" xfId="2" applyNumberFormat="1" applyFont="1" applyFill="1" applyBorder="1" applyAlignment="1">
      <alignment horizontal="right" vertical="center"/>
    </xf>
    <xf numFmtId="166" fontId="14" fillId="0" borderId="17" xfId="2" applyNumberFormat="1" applyFont="1" applyFill="1" applyBorder="1" applyAlignment="1">
      <alignment horizontal="right" vertical="center"/>
    </xf>
    <xf numFmtId="166" fontId="14" fillId="0" borderId="15" xfId="2" applyNumberFormat="1" applyFont="1" applyFill="1" applyBorder="1" applyAlignment="1">
      <alignment horizontal="right" vertical="center"/>
    </xf>
    <xf numFmtId="0" fontId="14" fillId="0" borderId="0" xfId="0" applyFont="1" applyAlignment="1">
      <alignment horizontal="right"/>
    </xf>
    <xf numFmtId="165" fontId="14" fillId="0" borderId="0" xfId="2" applyNumberFormat="1" applyFont="1" applyAlignment="1">
      <alignment horizontal="right"/>
    </xf>
    <xf numFmtId="166" fontId="14" fillId="0" borderId="15" xfId="0" applyNumberFormat="1" applyFont="1" applyBorder="1" applyAlignment="1">
      <alignment horizontal="right"/>
    </xf>
    <xf numFmtId="166" fontId="14" fillId="0" borderId="16" xfId="0" applyNumberFormat="1" applyFont="1" applyBorder="1" applyAlignment="1">
      <alignment horizontal="right"/>
    </xf>
    <xf numFmtId="166" fontId="14" fillId="0" borderId="17" xfId="0" applyNumberFormat="1" applyFont="1" applyBorder="1" applyAlignment="1">
      <alignment horizontal="right"/>
    </xf>
    <xf numFmtId="166" fontId="14" fillId="0" borderId="14" xfId="0" applyNumberFormat="1" applyFont="1" applyBorder="1" applyAlignment="1">
      <alignment horizontal="right"/>
    </xf>
    <xf numFmtId="0" fontId="48" fillId="3" borderId="15" xfId="0" applyFont="1" applyFill="1" applyBorder="1" applyAlignment="1">
      <alignment horizontal="right" vertical="center"/>
    </xf>
    <xf numFmtId="3" fontId="48" fillId="3" borderId="13" xfId="4" applyNumberFormat="1" applyFont="1" applyFill="1" applyBorder="1" applyAlignment="1">
      <alignment horizontal="center" vertical="center" wrapText="1"/>
    </xf>
    <xf numFmtId="0" fontId="16" fillId="0" borderId="13" xfId="4" applyFont="1" applyBorder="1" applyAlignment="1">
      <alignment horizontal="center" vertical="center"/>
    </xf>
    <xf numFmtId="3" fontId="48" fillId="3" borderId="14" xfId="4" applyNumberFormat="1" applyFont="1" applyFill="1" applyBorder="1" applyAlignment="1">
      <alignment horizontal="center" vertical="center" wrapText="1"/>
    </xf>
    <xf numFmtId="3" fontId="48" fillId="3" borderId="15" xfId="4" applyNumberFormat="1" applyFont="1" applyFill="1" applyBorder="1" applyAlignment="1">
      <alignment horizontal="center" vertical="center" wrapText="1"/>
    </xf>
    <xf numFmtId="3" fontId="48" fillId="3" borderId="16" xfId="4" applyNumberFormat="1" applyFont="1" applyFill="1" applyBorder="1" applyAlignment="1">
      <alignment horizontal="center" vertical="center" wrapText="1"/>
    </xf>
    <xf numFmtId="3" fontId="48" fillId="3" borderId="17" xfId="4" applyNumberFormat="1" applyFont="1" applyFill="1" applyBorder="1" applyAlignment="1">
      <alignment horizontal="center" vertical="center" wrapText="1"/>
    </xf>
    <xf numFmtId="0" fontId="29" fillId="2" borderId="14" xfId="0" applyFont="1" applyFill="1" applyBorder="1" applyAlignment="1">
      <alignment horizontal="center" vertical="center" wrapText="1"/>
    </xf>
    <xf numFmtId="0" fontId="31" fillId="0" borderId="14" xfId="0" applyFont="1" applyBorder="1" applyAlignment="1">
      <alignment horizontal="center" vertical="center"/>
    </xf>
    <xf numFmtId="0" fontId="29" fillId="2" borderId="15" xfId="0" applyFont="1" applyFill="1" applyBorder="1" applyAlignment="1">
      <alignment horizontal="center" vertical="center" wrapText="1"/>
    </xf>
    <xf numFmtId="0" fontId="31" fillId="0" borderId="15" xfId="0" applyFont="1" applyFill="1" applyBorder="1" applyAlignment="1">
      <alignment vertical="center" wrapText="1"/>
    </xf>
    <xf numFmtId="0" fontId="29" fillId="2" borderId="16"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31" fillId="0" borderId="16" xfId="0" applyFont="1" applyBorder="1" applyAlignment="1">
      <alignment horizontal="center" vertical="center"/>
    </xf>
    <xf numFmtId="0" fontId="31" fillId="0" borderId="17" xfId="0" applyFont="1" applyBorder="1" applyAlignment="1">
      <alignment vertical="center"/>
    </xf>
    <xf numFmtId="0" fontId="31" fillId="0" borderId="14" xfId="0" applyFont="1" applyFill="1" applyBorder="1" applyAlignment="1">
      <alignment vertical="center" wrapText="1"/>
    </xf>
    <xf numFmtId="0" fontId="14" fillId="0" borderId="17" xfId="0" applyFont="1" applyBorder="1" applyAlignment="1">
      <alignment vertical="center"/>
    </xf>
    <xf numFmtId="0" fontId="18" fillId="0" borderId="14" xfId="0" applyNumberFormat="1" applyFont="1" applyBorder="1" applyAlignment="1">
      <alignment horizontal="right" vertical="center" wrapText="1"/>
    </xf>
    <xf numFmtId="0" fontId="18" fillId="0" borderId="16" xfId="0" applyNumberFormat="1" applyFont="1" applyFill="1" applyBorder="1" applyAlignment="1">
      <alignment horizontal="right" vertical="center" wrapText="1"/>
    </xf>
    <xf numFmtId="0" fontId="18" fillId="0" borderId="14" xfId="0" applyFont="1" applyBorder="1" applyAlignment="1">
      <alignment horizontal="center" vertical="center"/>
    </xf>
    <xf numFmtId="0" fontId="14" fillId="0" borderId="14" xfId="0" applyFont="1" applyBorder="1" applyAlignment="1">
      <alignment horizontal="center" vertical="center"/>
    </xf>
    <xf numFmtId="166" fontId="14" fillId="0" borderId="14" xfId="2" applyNumberFormat="1" applyFont="1" applyFill="1" applyBorder="1" applyAlignment="1">
      <alignment horizontal="center" vertical="center"/>
    </xf>
    <xf numFmtId="166" fontId="14" fillId="0" borderId="14" xfId="2" applyNumberFormat="1" applyFont="1" applyBorder="1" applyAlignment="1">
      <alignment horizontal="center" vertical="center"/>
    </xf>
    <xf numFmtId="166" fontId="14" fillId="0" borderId="6" xfId="0" applyNumberFormat="1" applyFont="1" applyBorder="1"/>
    <xf numFmtId="0" fontId="46" fillId="4" borderId="12" xfId="3" applyFont="1" applyFill="1" applyBorder="1" applyAlignment="1" applyProtection="1">
      <alignment horizontal="left" vertical="center" wrapText="1"/>
    </xf>
    <xf numFmtId="0" fontId="31" fillId="0" borderId="32" xfId="5" applyFont="1" applyBorder="1" applyAlignment="1">
      <alignment wrapText="1"/>
    </xf>
    <xf numFmtId="0" fontId="37" fillId="0" borderId="0" xfId="6" applyFont="1" applyAlignment="1">
      <alignment vertical="center"/>
    </xf>
    <xf numFmtId="166" fontId="14" fillId="0" borderId="35" xfId="2" applyNumberFormat="1" applyFont="1" applyFill="1" applyBorder="1" applyAlignment="1">
      <alignment horizontal="right" vertical="center"/>
    </xf>
    <xf numFmtId="166" fontId="14" fillId="0" borderId="26" xfId="2" applyNumberFormat="1" applyFont="1" applyFill="1" applyBorder="1" applyAlignment="1">
      <alignment horizontal="right" vertical="center"/>
    </xf>
    <xf numFmtId="0" fontId="48" fillId="9" borderId="14" xfId="0" applyFont="1" applyFill="1" applyBorder="1" applyAlignment="1">
      <alignment horizontal="center" vertical="center" wrapText="1"/>
    </xf>
    <xf numFmtId="0" fontId="48" fillId="9" borderId="16"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48" fillId="9" borderId="17"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14" fillId="0" borderId="33" xfId="0" applyFont="1" applyFill="1" applyBorder="1" applyAlignment="1">
      <alignment horizontal="center" vertical="center"/>
    </xf>
    <xf numFmtId="0" fontId="16" fillId="0" borderId="14" xfId="0" applyFont="1" applyFill="1" applyBorder="1" applyAlignment="1">
      <alignment vertical="center"/>
    </xf>
    <xf numFmtId="0" fontId="16" fillId="0" borderId="16" xfId="0" applyFont="1" applyFill="1" applyBorder="1" applyAlignment="1">
      <alignment vertical="center"/>
    </xf>
    <xf numFmtId="0" fontId="16" fillId="0" borderId="17" xfId="0" applyFont="1" applyFill="1" applyBorder="1" applyAlignment="1">
      <alignment vertical="center"/>
    </xf>
    <xf numFmtId="0" fontId="16" fillId="0" borderId="15" xfId="0" applyFont="1" applyFill="1" applyBorder="1" applyAlignment="1">
      <alignment vertical="center"/>
    </xf>
    <xf numFmtId="166" fontId="42" fillId="0" borderId="17" xfId="0" applyNumberFormat="1" applyFont="1" applyFill="1" applyBorder="1" applyAlignment="1">
      <alignment vertical="center"/>
    </xf>
    <xf numFmtId="10" fontId="14" fillId="0" borderId="25" xfId="2" applyNumberFormat="1" applyFont="1" applyFill="1" applyBorder="1" applyAlignment="1">
      <alignment vertical="center"/>
    </xf>
    <xf numFmtId="170" fontId="14" fillId="0" borderId="36" xfId="2" applyNumberFormat="1" applyFont="1" applyFill="1" applyBorder="1" applyAlignment="1">
      <alignment vertical="center"/>
    </xf>
    <xf numFmtId="170" fontId="14" fillId="0" borderId="23" xfId="2" applyNumberFormat="1" applyFont="1" applyFill="1" applyBorder="1" applyAlignment="1">
      <alignment vertical="center"/>
    </xf>
    <xf numFmtId="170" fontId="14" fillId="0" borderId="37" xfId="0" applyNumberFormat="1" applyFont="1" applyFill="1" applyBorder="1" applyAlignment="1">
      <alignment vertical="center"/>
    </xf>
    <xf numFmtId="170" fontId="14" fillId="0" borderId="22" xfId="0" applyNumberFormat="1" applyFont="1" applyFill="1" applyBorder="1" applyAlignment="1">
      <alignment vertical="center"/>
    </xf>
    <xf numFmtId="170" fontId="14" fillId="0" borderId="23" xfId="0" applyNumberFormat="1" applyFont="1" applyFill="1" applyBorder="1" applyAlignment="1">
      <alignment vertical="center"/>
    </xf>
    <xf numFmtId="170" fontId="14" fillId="0" borderId="24" xfId="0" applyNumberFormat="1" applyFont="1" applyFill="1" applyBorder="1" applyAlignment="1">
      <alignment vertical="center"/>
    </xf>
    <xf numFmtId="166" fontId="14" fillId="0" borderId="19" xfId="2" applyNumberFormat="1" applyFont="1" applyFill="1" applyBorder="1" applyAlignment="1">
      <alignment vertical="center"/>
    </xf>
    <xf numFmtId="166" fontId="14" fillId="0" borderId="29" xfId="2" applyNumberFormat="1" applyFont="1" applyFill="1" applyBorder="1" applyAlignment="1">
      <alignment vertical="center"/>
    </xf>
    <xf numFmtId="166" fontId="14" fillId="0" borderId="38" xfId="2" applyNumberFormat="1" applyFont="1" applyFill="1" applyBorder="1" applyAlignment="1">
      <alignment vertical="center"/>
    </xf>
    <xf numFmtId="166" fontId="14" fillId="0" borderId="29" xfId="0" applyNumberFormat="1" applyFont="1" applyFill="1" applyBorder="1" applyAlignment="1">
      <alignment vertical="center"/>
    </xf>
    <xf numFmtId="166" fontId="14" fillId="0" borderId="38" xfId="0" applyNumberFormat="1" applyFont="1" applyFill="1" applyBorder="1" applyAlignment="1">
      <alignment vertical="center"/>
    </xf>
    <xf numFmtId="166" fontId="14" fillId="0" borderId="19" xfId="0" applyNumberFormat="1" applyFont="1" applyFill="1" applyBorder="1" applyAlignment="1">
      <alignment vertical="center"/>
    </xf>
    <xf numFmtId="166" fontId="14" fillId="0" borderId="25" xfId="2" applyNumberFormat="1" applyFont="1" applyFill="1" applyBorder="1" applyAlignment="1">
      <alignment vertical="center"/>
    </xf>
    <xf numFmtId="166" fontId="14" fillId="0" borderId="35" xfId="2" applyNumberFormat="1" applyFont="1" applyFill="1" applyBorder="1" applyAlignment="1">
      <alignment vertical="center"/>
    </xf>
    <xf numFmtId="166" fontId="14" fillId="0" borderId="39" xfId="2" applyNumberFormat="1" applyFont="1" applyFill="1" applyBorder="1" applyAlignment="1">
      <alignment vertical="center"/>
    </xf>
    <xf numFmtId="166" fontId="14" fillId="0" borderId="35" xfId="0" applyNumberFormat="1" applyFont="1" applyFill="1" applyBorder="1" applyAlignment="1">
      <alignment vertical="center"/>
    </xf>
    <xf numFmtId="166" fontId="14" fillId="0" borderId="39" xfId="0" applyNumberFormat="1" applyFont="1" applyFill="1" applyBorder="1" applyAlignment="1">
      <alignment vertical="center"/>
    </xf>
    <xf numFmtId="166" fontId="14" fillId="0" borderId="25" xfId="0" applyNumberFormat="1" applyFont="1" applyFill="1" applyBorder="1" applyAlignment="1">
      <alignment vertical="center"/>
    </xf>
    <xf numFmtId="0" fontId="20" fillId="0" borderId="0" xfId="0" applyFont="1" applyFill="1" applyBorder="1" applyAlignment="1">
      <alignment wrapText="1"/>
    </xf>
    <xf numFmtId="0" fontId="6" fillId="10" borderId="0" xfId="0" applyFont="1" applyFill="1"/>
    <xf numFmtId="0" fontId="16" fillId="0" borderId="46" xfId="5" applyFont="1" applyBorder="1" applyAlignment="1">
      <alignment vertical="center"/>
    </xf>
    <xf numFmtId="0" fontId="16" fillId="0" borderId="47" xfId="5" applyFont="1" applyBorder="1" applyAlignment="1">
      <alignment vertical="center" wrapText="1"/>
    </xf>
    <xf numFmtId="0" fontId="16" fillId="0" borderId="47" xfId="5" applyFont="1" applyBorder="1" applyAlignment="1">
      <alignment vertical="center"/>
    </xf>
    <xf numFmtId="0" fontId="30" fillId="0" borderId="13" xfId="0" applyFont="1" applyFill="1" applyBorder="1" applyAlignment="1">
      <alignment vertical="center" wrapText="1"/>
    </xf>
    <xf numFmtId="0" fontId="14" fillId="0" borderId="0" xfId="0" applyFont="1" applyFill="1" applyAlignment="1">
      <alignment vertical="center"/>
    </xf>
    <xf numFmtId="0" fontId="17" fillId="9" borderId="30" xfId="0" applyFont="1" applyFill="1" applyBorder="1" applyAlignment="1">
      <alignment vertical="center" wrapText="1"/>
    </xf>
    <xf numFmtId="0" fontId="17" fillId="9" borderId="38" xfId="0" applyFont="1" applyFill="1" applyBorder="1" applyAlignment="1">
      <alignment vertical="center" wrapText="1"/>
    </xf>
    <xf numFmtId="167" fontId="58" fillId="0" borderId="16" xfId="2" applyNumberFormat="1" applyFont="1" applyFill="1" applyBorder="1" applyAlignment="1">
      <alignment vertical="center"/>
    </xf>
    <xf numFmtId="0" fontId="58" fillId="0" borderId="13" xfId="0" applyFont="1" applyFill="1" applyBorder="1" applyAlignment="1">
      <alignment vertical="center" wrapText="1"/>
    </xf>
    <xf numFmtId="166" fontId="14" fillId="0" borderId="16" xfId="0" applyNumberFormat="1" applyFont="1" applyFill="1" applyBorder="1" applyAlignment="1">
      <alignment horizontal="right" vertical="center"/>
    </xf>
    <xf numFmtId="166" fontId="14" fillId="0" borderId="13" xfId="0" applyNumberFormat="1" applyFont="1" applyFill="1" applyBorder="1" applyAlignment="1">
      <alignment horizontal="right" vertical="center"/>
    </xf>
    <xf numFmtId="166" fontId="14" fillId="0" borderId="17" xfId="0" applyNumberFormat="1" applyFont="1" applyFill="1" applyBorder="1" applyAlignment="1">
      <alignment horizontal="right" vertical="center"/>
    </xf>
    <xf numFmtId="166" fontId="14" fillId="0" borderId="15" xfId="0" applyNumberFormat="1" applyFont="1" applyFill="1" applyBorder="1" applyAlignment="1">
      <alignment horizontal="right" vertical="center"/>
    </xf>
    <xf numFmtId="166" fontId="14" fillId="0" borderId="14" xfId="0" applyNumberFormat="1" applyFont="1" applyFill="1" applyBorder="1" applyAlignment="1">
      <alignment horizontal="right" vertical="center"/>
    </xf>
    <xf numFmtId="0" fontId="14" fillId="0" borderId="3" xfId="0" applyFont="1" applyFill="1" applyBorder="1" applyAlignment="1">
      <alignment vertical="center"/>
    </xf>
    <xf numFmtId="166" fontId="18" fillId="0" borderId="16" xfId="0" applyNumberFormat="1" applyFont="1" applyFill="1" applyBorder="1" applyAlignment="1">
      <alignment horizontal="right" vertical="center"/>
    </xf>
    <xf numFmtId="166" fontId="18" fillId="0" borderId="13" xfId="0" applyNumberFormat="1" applyFont="1" applyFill="1" applyBorder="1" applyAlignment="1">
      <alignment horizontal="right" vertical="center"/>
    </xf>
    <xf numFmtId="166" fontId="18" fillId="0" borderId="17" xfId="0" applyNumberFormat="1" applyFont="1" applyFill="1" applyBorder="1" applyAlignment="1">
      <alignment horizontal="right" vertical="center"/>
    </xf>
    <xf numFmtId="166" fontId="18" fillId="0" borderId="15" xfId="0" applyNumberFormat="1" applyFont="1" applyFill="1" applyBorder="1" applyAlignment="1">
      <alignment horizontal="right" vertical="center"/>
    </xf>
    <xf numFmtId="166" fontId="18" fillId="0" borderId="14" xfId="0" applyNumberFormat="1" applyFont="1" applyFill="1" applyBorder="1" applyAlignment="1">
      <alignment horizontal="right" vertical="center"/>
    </xf>
    <xf numFmtId="0" fontId="16" fillId="2" borderId="13" xfId="1" applyFont="1" applyFill="1" applyBorder="1" applyAlignment="1">
      <alignment vertical="center"/>
    </xf>
    <xf numFmtId="0" fontId="18" fillId="0" borderId="13" xfId="0" applyFont="1" applyFill="1" applyBorder="1" applyAlignment="1">
      <alignment vertical="center"/>
    </xf>
    <xf numFmtId="168" fontId="14" fillId="0" borderId="14" xfId="0" applyNumberFormat="1" applyFont="1" applyFill="1" applyBorder="1" applyAlignment="1" applyProtection="1">
      <alignment vertical="center"/>
      <protection locked="0"/>
    </xf>
    <xf numFmtId="0" fontId="49" fillId="3" borderId="14" xfId="0" applyFont="1" applyFill="1" applyBorder="1" applyAlignment="1">
      <alignment vertical="center"/>
    </xf>
    <xf numFmtId="0" fontId="42" fillId="0" borderId="7" xfId="0" applyFont="1" applyBorder="1" applyAlignment="1"/>
    <xf numFmtId="0" fontId="14" fillId="0" borderId="8" xfId="0" applyFont="1" applyFill="1" applyBorder="1" applyAlignment="1">
      <alignment vertical="center"/>
    </xf>
    <xf numFmtId="0" fontId="14" fillId="0" borderId="7" xfId="0" applyFont="1" applyBorder="1" applyAlignment="1"/>
    <xf numFmtId="0" fontId="18" fillId="0" borderId="7" xfId="0" applyFont="1" applyFill="1" applyBorder="1" applyAlignment="1">
      <alignment vertical="center"/>
    </xf>
    <xf numFmtId="0" fontId="14" fillId="0" borderId="7" xfId="0" applyFont="1" applyFill="1" applyBorder="1" applyAlignment="1">
      <alignment vertical="center"/>
    </xf>
    <xf numFmtId="0" fontId="14" fillId="0" borderId="7" xfId="0" applyFont="1" applyBorder="1" applyAlignment="1">
      <alignment vertical="center"/>
    </xf>
    <xf numFmtId="0" fontId="18" fillId="0" borderId="14" xfId="0" applyFont="1" applyBorder="1" applyAlignment="1">
      <alignment vertical="center" wrapText="1"/>
    </xf>
    <xf numFmtId="0" fontId="14" fillId="0" borderId="16" xfId="0" applyFont="1" applyBorder="1" applyAlignment="1">
      <alignment horizontal="right" vertical="center"/>
    </xf>
    <xf numFmtId="0" fontId="14" fillId="0" borderId="13" xfId="0" applyFont="1" applyBorder="1" applyAlignment="1">
      <alignment horizontal="right" vertical="center"/>
    </xf>
    <xf numFmtId="0" fontId="14" fillId="0" borderId="17" xfId="0" applyFont="1" applyBorder="1" applyAlignment="1">
      <alignment horizontal="right" vertical="center"/>
    </xf>
    <xf numFmtId="0" fontId="14" fillId="0" borderId="15" xfId="0" applyFont="1" applyBorder="1" applyAlignment="1">
      <alignment horizontal="right" vertical="center"/>
    </xf>
    <xf numFmtId="0" fontId="14" fillId="0" borderId="22" xfId="0" applyFont="1" applyFill="1" applyBorder="1" applyAlignment="1">
      <alignment vertical="center"/>
    </xf>
    <xf numFmtId="0" fontId="14" fillId="0" borderId="23" xfId="0" applyFont="1" applyFill="1" applyBorder="1" applyAlignment="1">
      <alignment vertical="center"/>
    </xf>
    <xf numFmtId="0" fontId="14" fillId="0" borderId="24" xfId="0" applyFont="1" applyBorder="1" applyAlignment="1">
      <alignment vertical="center"/>
    </xf>
    <xf numFmtId="166" fontId="14" fillId="0" borderId="22" xfId="0" applyNumberFormat="1" applyFont="1" applyFill="1" applyBorder="1" applyAlignment="1">
      <alignment vertical="center"/>
    </xf>
    <xf numFmtId="166" fontId="14" fillId="0" borderId="23" xfId="0" applyNumberFormat="1" applyFont="1" applyFill="1" applyBorder="1" applyAlignment="1">
      <alignment vertical="center"/>
    </xf>
    <xf numFmtId="166" fontId="14" fillId="0" borderId="24" xfId="0" applyNumberFormat="1" applyFont="1" applyFill="1" applyBorder="1" applyAlignment="1">
      <alignment vertical="center"/>
    </xf>
    <xf numFmtId="0" fontId="48" fillId="0" borderId="19" xfId="0" applyFont="1" applyFill="1" applyBorder="1" applyAlignment="1">
      <alignment horizontal="center" vertical="center" wrapText="1"/>
    </xf>
    <xf numFmtId="0" fontId="48" fillId="0" borderId="20" xfId="0" applyFont="1" applyFill="1" applyBorder="1" applyAlignment="1">
      <alignment horizontal="center" vertical="center"/>
    </xf>
    <xf numFmtId="0" fontId="48" fillId="0" borderId="21" xfId="0" applyFont="1" applyFill="1" applyBorder="1" applyAlignment="1">
      <alignment horizontal="center" vertical="center"/>
    </xf>
    <xf numFmtId="0" fontId="18" fillId="0" borderId="6" xfId="0" applyFont="1" applyFill="1" applyBorder="1" applyAlignment="1">
      <alignment vertical="center"/>
    </xf>
    <xf numFmtId="0" fontId="18" fillId="0" borderId="3" xfId="0" applyFont="1" applyFill="1" applyBorder="1" applyAlignment="1"/>
    <xf numFmtId="0" fontId="6" fillId="0" borderId="3" xfId="0" applyFont="1" applyBorder="1" applyAlignment="1">
      <alignment vertical="center"/>
    </xf>
    <xf numFmtId="0" fontId="52" fillId="0" borderId="14" xfId="0" applyFont="1" applyFill="1" applyBorder="1" applyAlignment="1"/>
    <xf numFmtId="0" fontId="14" fillId="0" borderId="0" xfId="0" applyFont="1" applyAlignment="1">
      <alignment vertical="center"/>
    </xf>
    <xf numFmtId="0" fontId="21" fillId="0" borderId="0" xfId="0" applyFont="1" applyAlignment="1">
      <alignment vertical="center"/>
    </xf>
    <xf numFmtId="0" fontId="18" fillId="0" borderId="14" xfId="0" applyFont="1" applyBorder="1" applyAlignment="1"/>
    <xf numFmtId="165" fontId="14" fillId="0" borderId="14" xfId="2" applyNumberFormat="1" applyFont="1" applyBorder="1" applyAlignment="1">
      <alignment horizontal="left" vertical="center"/>
    </xf>
    <xf numFmtId="0" fontId="0" fillId="0" borderId="0" xfId="0" applyAlignment="1">
      <alignment vertical="center"/>
    </xf>
    <xf numFmtId="0" fontId="16" fillId="0" borderId="49" xfId="0" applyFont="1" applyFill="1" applyBorder="1" applyAlignment="1">
      <alignment horizontal="center" vertical="center" wrapText="1"/>
    </xf>
    <xf numFmtId="0" fontId="16" fillId="0" borderId="50" xfId="0" applyFont="1" applyFill="1" applyBorder="1" applyAlignment="1">
      <alignment horizontal="center" vertical="center"/>
    </xf>
    <xf numFmtId="3" fontId="16" fillId="0" borderId="50" xfId="0" applyNumberFormat="1" applyFont="1" applyFill="1" applyBorder="1" applyAlignment="1">
      <alignment vertical="center"/>
    </xf>
    <xf numFmtId="49" fontId="16" fillId="0" borderId="51" xfId="0" applyNumberFormat="1"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3" xfId="0" applyFont="1" applyFill="1" applyBorder="1" applyAlignment="1">
      <alignment horizontal="center" vertical="center"/>
    </xf>
    <xf numFmtId="3" fontId="16" fillId="0" borderId="53" xfId="0" applyNumberFormat="1" applyFont="1" applyFill="1" applyBorder="1" applyAlignment="1">
      <alignment vertical="center"/>
    </xf>
    <xf numFmtId="49" fontId="16" fillId="0" borderId="54" xfId="0" applyNumberFormat="1" applyFont="1" applyFill="1" applyBorder="1" applyAlignment="1">
      <alignment horizontal="center" vertical="center"/>
    </xf>
    <xf numFmtId="3" fontId="16" fillId="0" borderId="53" xfId="0" applyNumberFormat="1" applyFont="1" applyFill="1" applyBorder="1" applyAlignment="1">
      <alignment horizontal="right" vertical="center"/>
    </xf>
    <xf numFmtId="0" fontId="23" fillId="0" borderId="14" xfId="0" applyFont="1" applyBorder="1" applyAlignment="1">
      <alignment vertical="center"/>
    </xf>
    <xf numFmtId="0" fontId="23" fillId="0" borderId="16" xfId="0" applyFont="1" applyBorder="1" applyAlignment="1">
      <alignment vertical="center"/>
    </xf>
    <xf numFmtId="0" fontId="23" fillId="0" borderId="13" xfId="0" applyFont="1" applyBorder="1" applyAlignment="1">
      <alignment vertical="center"/>
    </xf>
    <xf numFmtId="166" fontId="14" fillId="2" borderId="16" xfId="2" applyNumberFormat="1" applyFont="1" applyFill="1" applyBorder="1" applyAlignment="1">
      <alignment horizontal="right" vertical="center"/>
    </xf>
    <xf numFmtId="0" fontId="17" fillId="3" borderId="13" xfId="0" applyFont="1" applyFill="1" applyBorder="1" applyAlignment="1">
      <alignment vertical="center" wrapText="1"/>
    </xf>
    <xf numFmtId="0" fontId="17" fillId="3" borderId="13" xfId="0" applyFont="1" applyFill="1" applyBorder="1" applyAlignment="1">
      <alignment horizontal="center" vertical="center" wrapText="1"/>
    </xf>
    <xf numFmtId="9" fontId="28" fillId="0" borderId="56" xfId="1" applyNumberFormat="1" applyFont="1" applyFill="1" applyBorder="1" applyAlignment="1">
      <alignment horizontal="right" vertical="center" wrapText="1"/>
    </xf>
    <xf numFmtId="9" fontId="28" fillId="0" borderId="58" xfId="1" applyNumberFormat="1" applyFont="1" applyFill="1" applyBorder="1" applyAlignment="1">
      <alignment horizontal="right" vertical="center" wrapText="1"/>
    </xf>
    <xf numFmtId="10" fontId="28" fillId="0" borderId="58" xfId="1" applyNumberFormat="1" applyFont="1" applyFill="1" applyBorder="1" applyAlignment="1">
      <alignment horizontal="right" vertical="center" wrapText="1"/>
    </xf>
    <xf numFmtId="0" fontId="27" fillId="0" borderId="13" xfId="4" applyFont="1" applyFill="1" applyBorder="1" applyAlignment="1">
      <alignment horizontal="center" vertical="center"/>
    </xf>
    <xf numFmtId="0" fontId="27" fillId="0" borderId="13" xfId="4" applyFont="1" applyFill="1" applyBorder="1" applyAlignment="1">
      <alignment vertical="center"/>
    </xf>
    <xf numFmtId="3" fontId="27" fillId="0" borderId="14" xfId="4" applyNumberFormat="1" applyFont="1" applyFill="1" applyBorder="1" applyAlignment="1">
      <alignment horizontal="center" vertical="center"/>
    </xf>
    <xf numFmtId="3" fontId="27" fillId="0" borderId="16" xfId="4" applyNumberFormat="1" applyFont="1" applyFill="1" applyBorder="1" applyAlignment="1">
      <alignment horizontal="center" vertical="center"/>
    </xf>
    <xf numFmtId="3" fontId="27" fillId="0" borderId="13" xfId="4" applyNumberFormat="1" applyFont="1" applyFill="1" applyBorder="1" applyAlignment="1">
      <alignment horizontal="center" vertical="center"/>
    </xf>
    <xf numFmtId="3" fontId="27" fillId="0" borderId="17" xfId="4" applyNumberFormat="1" applyFont="1" applyFill="1" applyBorder="1" applyAlignment="1">
      <alignment horizontal="center" vertical="center"/>
    </xf>
    <xf numFmtId="3" fontId="27" fillId="0" borderId="15" xfId="4" applyNumberFormat="1" applyFont="1" applyFill="1" applyBorder="1" applyAlignment="1">
      <alignment horizontal="center" vertical="center"/>
    </xf>
    <xf numFmtId="0" fontId="16" fillId="0" borderId="0" xfId="0" applyFont="1" applyFill="1" applyAlignment="1">
      <alignment vertical="center"/>
    </xf>
    <xf numFmtId="0" fontId="16" fillId="0" borderId="13" xfId="4" applyFont="1" applyBorder="1" applyAlignment="1">
      <alignment vertical="center"/>
    </xf>
    <xf numFmtId="3" fontId="16" fillId="0" borderId="14" xfId="4" applyNumberFormat="1" applyFont="1" applyFill="1" applyBorder="1" applyAlignment="1">
      <alignment horizontal="right" vertical="center"/>
    </xf>
    <xf numFmtId="3" fontId="16" fillId="0" borderId="16" xfId="4" applyNumberFormat="1" applyFont="1" applyFill="1" applyBorder="1" applyAlignment="1">
      <alignment horizontal="right" vertical="center"/>
    </xf>
    <xf numFmtId="3" fontId="16" fillId="0" borderId="13" xfId="4" applyNumberFormat="1" applyFont="1" applyFill="1" applyBorder="1" applyAlignment="1">
      <alignment horizontal="right" vertical="center"/>
    </xf>
    <xf numFmtId="3" fontId="16" fillId="0" borderId="17" xfId="4" applyNumberFormat="1" applyFont="1" applyFill="1" applyBorder="1" applyAlignment="1">
      <alignment horizontal="right" vertical="center"/>
    </xf>
    <xf numFmtId="3" fontId="16" fillId="0" borderId="15" xfId="4" applyNumberFormat="1" applyFont="1" applyFill="1" applyBorder="1" applyAlignment="1">
      <alignment horizontal="right" vertical="center"/>
    </xf>
    <xf numFmtId="0" fontId="16" fillId="0" borderId="13" xfId="4" applyFont="1" applyFill="1" applyBorder="1" applyAlignment="1">
      <alignment horizontal="center" vertical="center"/>
    </xf>
    <xf numFmtId="0" fontId="16" fillId="0" borderId="13" xfId="4" applyFont="1" applyFill="1" applyBorder="1" applyAlignment="1">
      <alignment vertical="center"/>
    </xf>
    <xf numFmtId="3" fontId="34" fillId="0" borderId="13" xfId="4" applyNumberFormat="1" applyFont="1" applyFill="1" applyBorder="1" applyAlignment="1">
      <alignment horizontal="right" vertical="center"/>
    </xf>
    <xf numFmtId="3" fontId="34" fillId="0" borderId="16" xfId="4" applyNumberFormat="1" applyFont="1" applyFill="1" applyBorder="1" applyAlignment="1">
      <alignment horizontal="right" vertical="center"/>
    </xf>
    <xf numFmtId="3" fontId="16" fillId="0" borderId="16" xfId="0" applyNumberFormat="1" applyFont="1" applyFill="1" applyBorder="1" applyAlignment="1">
      <alignment vertical="center"/>
    </xf>
    <xf numFmtId="3" fontId="16" fillId="0" borderId="15" xfId="0" applyNumberFormat="1" applyFont="1" applyFill="1" applyBorder="1" applyAlignment="1">
      <alignment vertical="center"/>
    </xf>
    <xf numFmtId="3" fontId="34" fillId="0" borderId="14" xfId="4" applyNumberFormat="1" applyFont="1" applyFill="1" applyBorder="1" applyAlignment="1">
      <alignment horizontal="right" vertical="center"/>
    </xf>
    <xf numFmtId="3" fontId="34" fillId="0" borderId="17" xfId="4" applyNumberFormat="1" applyFont="1" applyFill="1" applyBorder="1" applyAlignment="1">
      <alignment horizontal="right" vertical="center"/>
    </xf>
    <xf numFmtId="3" fontId="34" fillId="0" borderId="15" xfId="4" applyNumberFormat="1" applyFont="1" applyFill="1" applyBorder="1" applyAlignment="1">
      <alignment horizontal="right" vertical="center"/>
    </xf>
    <xf numFmtId="3" fontId="16" fillId="0" borderId="13" xfId="6" applyNumberFormat="1" applyFont="1" applyFill="1" applyBorder="1" applyAlignment="1">
      <alignment vertical="center"/>
    </xf>
    <xf numFmtId="3" fontId="16" fillId="0" borderId="16" xfId="6" applyNumberFormat="1" applyFont="1" applyFill="1" applyBorder="1" applyAlignment="1">
      <alignment vertical="center"/>
    </xf>
    <xf numFmtId="3" fontId="16" fillId="0" borderId="17" xfId="6" applyNumberFormat="1" applyFont="1" applyFill="1" applyBorder="1" applyAlignment="1">
      <alignment vertical="center"/>
    </xf>
    <xf numFmtId="0" fontId="34" fillId="0" borderId="13" xfId="4" applyFont="1" applyBorder="1" applyAlignment="1">
      <alignment vertical="center"/>
    </xf>
    <xf numFmtId="3" fontId="16" fillId="0" borderId="17" xfId="0" applyNumberFormat="1" applyFont="1" applyFill="1" applyBorder="1" applyAlignment="1">
      <alignment vertical="center"/>
    </xf>
    <xf numFmtId="3" fontId="16" fillId="0" borderId="14" xfId="4" applyNumberFormat="1" applyFont="1" applyFill="1" applyBorder="1" applyAlignment="1">
      <alignment vertical="center"/>
    </xf>
    <xf numFmtId="3" fontId="16" fillId="0" borderId="16" xfId="4" applyNumberFormat="1" applyFont="1" applyFill="1" applyBorder="1" applyAlignment="1">
      <alignment vertical="center"/>
    </xf>
    <xf numFmtId="3" fontId="16" fillId="0" borderId="13" xfId="4" applyNumberFormat="1" applyFont="1" applyFill="1" applyBorder="1" applyAlignment="1">
      <alignment vertical="center"/>
    </xf>
    <xf numFmtId="3" fontId="16" fillId="0" borderId="17" xfId="4" applyNumberFormat="1" applyFont="1" applyFill="1" applyBorder="1" applyAlignment="1">
      <alignment vertical="center"/>
    </xf>
    <xf numFmtId="3" fontId="16" fillId="0" borderId="15" xfId="4" applyNumberFormat="1" applyFont="1" applyFill="1" applyBorder="1" applyAlignment="1">
      <alignment vertical="center"/>
    </xf>
    <xf numFmtId="0" fontId="34" fillId="0" borderId="13" xfId="0" applyFont="1" applyFill="1" applyBorder="1" applyAlignment="1">
      <alignment vertical="center"/>
    </xf>
    <xf numFmtId="0" fontId="34" fillId="0" borderId="13" xfId="4" applyFont="1" applyBorder="1" applyAlignment="1">
      <alignment horizontal="center" vertical="center"/>
    </xf>
    <xf numFmtId="0" fontId="34" fillId="0" borderId="0" xfId="0" applyFont="1" applyFill="1" applyAlignment="1">
      <alignment vertical="center"/>
    </xf>
    <xf numFmtId="3" fontId="34" fillId="0" borderId="14" xfId="4" applyNumberFormat="1" applyFont="1" applyFill="1" applyBorder="1" applyAlignment="1">
      <alignment vertical="center"/>
    </xf>
    <xf numFmtId="3" fontId="34" fillId="0" borderId="16" xfId="4" applyNumberFormat="1" applyFont="1" applyFill="1" applyBorder="1" applyAlignment="1">
      <alignment vertical="center"/>
    </xf>
    <xf numFmtId="3" fontId="34" fillId="0" borderId="13" xfId="4" applyNumberFormat="1" applyFont="1" applyFill="1" applyBorder="1" applyAlignment="1">
      <alignment vertical="center"/>
    </xf>
    <xf numFmtId="3" fontId="34" fillId="0" borderId="17" xfId="4" applyNumberFormat="1" applyFont="1" applyFill="1" applyBorder="1" applyAlignment="1">
      <alignment vertical="center"/>
    </xf>
    <xf numFmtId="3" fontId="34" fillId="0" borderId="15" xfId="4" applyNumberFormat="1" applyFont="1" applyFill="1" applyBorder="1" applyAlignment="1">
      <alignment vertical="center"/>
    </xf>
    <xf numFmtId="0" fontId="16" fillId="0" borderId="13" xfId="0" applyFont="1" applyBorder="1" applyAlignment="1">
      <alignment vertical="center"/>
    </xf>
    <xf numFmtId="0" fontId="16" fillId="0" borderId="0" xfId="0" applyFont="1" applyAlignment="1">
      <alignment vertical="center"/>
    </xf>
    <xf numFmtId="0" fontId="16" fillId="0" borderId="0" xfId="0" applyFont="1" applyFill="1" applyBorder="1" applyAlignment="1">
      <alignment vertical="center"/>
    </xf>
    <xf numFmtId="3" fontId="16" fillId="7" borderId="14" xfId="0" applyNumberFormat="1" applyFont="1" applyFill="1" applyBorder="1" applyAlignment="1">
      <alignment horizontal="left" vertical="center"/>
    </xf>
    <xf numFmtId="3" fontId="16" fillId="7" borderId="16" xfId="0" applyNumberFormat="1" applyFont="1" applyFill="1" applyBorder="1" applyAlignment="1">
      <alignment horizontal="left" vertical="center"/>
    </xf>
    <xf numFmtId="3" fontId="16" fillId="7" borderId="13" xfId="0" applyNumberFormat="1" applyFont="1" applyFill="1" applyBorder="1" applyAlignment="1">
      <alignment horizontal="left" vertical="center"/>
    </xf>
    <xf numFmtId="3" fontId="16" fillId="7" borderId="17" xfId="0" applyNumberFormat="1" applyFont="1" applyFill="1" applyBorder="1" applyAlignment="1">
      <alignment horizontal="left" vertical="center"/>
    </xf>
    <xf numFmtId="3" fontId="16" fillId="7" borderId="15" xfId="0" applyNumberFormat="1" applyFont="1" applyFill="1" applyBorder="1" applyAlignment="1">
      <alignment horizontal="left" vertical="center"/>
    </xf>
    <xf numFmtId="3" fontId="16" fillId="0" borderId="14" xfId="0" applyNumberFormat="1" applyFont="1" applyFill="1" applyBorder="1" applyAlignment="1">
      <alignment vertical="center"/>
    </xf>
    <xf numFmtId="3" fontId="17" fillId="3" borderId="48" xfId="4" applyNumberFormat="1" applyFont="1" applyFill="1" applyBorder="1" applyAlignment="1">
      <alignment horizontal="center" vertical="center" wrapText="1"/>
    </xf>
    <xf numFmtId="3" fontId="34" fillId="0" borderId="31" xfId="4" applyNumberFormat="1" applyFont="1" applyFill="1" applyBorder="1" applyAlignment="1">
      <alignment horizontal="right" vertical="center"/>
    </xf>
    <xf numFmtId="0" fontId="16" fillId="0" borderId="0" xfId="6" applyFont="1" applyAlignment="1">
      <alignment horizontal="left" vertical="center"/>
    </xf>
    <xf numFmtId="10" fontId="59" fillId="5" borderId="31" xfId="6" applyNumberFormat="1" applyFont="1" applyFill="1" applyBorder="1" applyAlignment="1">
      <alignment vertical="center"/>
    </xf>
    <xf numFmtId="0" fontId="16" fillId="0" borderId="28" xfId="6" applyFont="1" applyBorder="1" applyAlignment="1">
      <alignment horizontal="left" vertical="center"/>
    </xf>
    <xf numFmtId="10" fontId="16" fillId="0" borderId="31" xfId="6" applyNumberFormat="1" applyFont="1" applyBorder="1" applyAlignment="1">
      <alignment vertical="center"/>
    </xf>
    <xf numFmtId="0" fontId="60" fillId="0" borderId="0" xfId="6" applyFont="1" applyAlignment="1">
      <alignment horizontal="left" vertical="center"/>
    </xf>
    <xf numFmtId="0" fontId="60" fillId="0" borderId="0" xfId="6" applyFont="1" applyAlignment="1">
      <alignment vertical="center"/>
    </xf>
    <xf numFmtId="0" fontId="31" fillId="0" borderId="59" xfId="6" applyFont="1" applyBorder="1" applyAlignment="1">
      <alignment vertical="center" wrapText="1"/>
    </xf>
    <xf numFmtId="0" fontId="37" fillId="0" borderId="0" xfId="6" applyFont="1" applyAlignment="1">
      <alignment horizontal="left" vertical="center"/>
    </xf>
    <xf numFmtId="0" fontId="61" fillId="0" borderId="0" xfId="6" applyFont="1" applyAlignment="1">
      <alignment horizontal="center" vertical="center"/>
    </xf>
    <xf numFmtId="0" fontId="62" fillId="0" borderId="0" xfId="6" applyFont="1" applyAlignment="1">
      <alignment horizontal="center" vertical="center"/>
    </xf>
    <xf numFmtId="0" fontId="60" fillId="0" borderId="0" xfId="6" applyFont="1" applyAlignment="1">
      <alignment horizontal="center" vertical="center"/>
    </xf>
    <xf numFmtId="0" fontId="63" fillId="0" borderId="0" xfId="6" applyFont="1" applyAlignment="1">
      <alignment vertical="center"/>
    </xf>
    <xf numFmtId="0" fontId="18" fillId="0" borderId="16" xfId="0" applyNumberFormat="1" applyFont="1" applyFill="1" applyBorder="1" applyAlignment="1">
      <alignment horizontal="right" vertical="center"/>
    </xf>
    <xf numFmtId="0" fontId="19" fillId="0" borderId="13" xfId="0" applyNumberFormat="1" applyFont="1" applyBorder="1" applyAlignment="1">
      <alignment horizontal="right" vertical="center"/>
    </xf>
    <xf numFmtId="0" fontId="18" fillId="0" borderId="17" xfId="0" applyNumberFormat="1" applyFont="1" applyBorder="1" applyAlignment="1">
      <alignment horizontal="right" vertical="center"/>
    </xf>
    <xf numFmtId="0" fontId="18" fillId="0" borderId="15" xfId="0" applyNumberFormat="1" applyFont="1" applyFill="1" applyBorder="1" applyAlignment="1">
      <alignment horizontal="right" vertical="center"/>
    </xf>
    <xf numFmtId="0" fontId="18" fillId="0" borderId="13" xfId="0" applyNumberFormat="1" applyFont="1" applyFill="1" applyBorder="1" applyAlignment="1">
      <alignment horizontal="right" vertical="center"/>
    </xf>
    <xf numFmtId="0" fontId="20" fillId="0" borderId="0" xfId="0" applyFont="1" applyAlignment="1">
      <alignment vertical="center"/>
    </xf>
    <xf numFmtId="0" fontId="20" fillId="0" borderId="13" xfId="0" applyFont="1" applyBorder="1" applyAlignment="1">
      <alignment vertical="center"/>
    </xf>
    <xf numFmtId="0" fontId="47" fillId="0" borderId="13" xfId="0" applyFont="1" applyFill="1" applyBorder="1" applyAlignment="1">
      <alignment vertical="center"/>
    </xf>
    <xf numFmtId="0" fontId="19" fillId="0" borderId="13" xfId="0" applyFont="1" applyBorder="1" applyAlignment="1">
      <alignment vertical="center"/>
    </xf>
    <xf numFmtId="0" fontId="31" fillId="2" borderId="39" xfId="0" applyFont="1" applyFill="1" applyBorder="1" applyAlignment="1">
      <alignment vertical="center" wrapText="1"/>
    </xf>
    <xf numFmtId="0" fontId="49" fillId="3" borderId="13" xfId="0" applyFont="1" applyFill="1" applyBorder="1" applyAlignment="1">
      <alignment vertical="center"/>
    </xf>
    <xf numFmtId="0" fontId="17" fillId="3" borderId="14" xfId="0" applyFont="1" applyFill="1" applyBorder="1" applyAlignment="1">
      <alignment horizontal="center" vertical="center"/>
    </xf>
    <xf numFmtId="0" fontId="17" fillId="3" borderId="16" xfId="0" applyNumberFormat="1" applyFont="1" applyFill="1" applyBorder="1" applyAlignment="1">
      <alignment horizontal="center" vertical="center" wrapText="1"/>
    </xf>
    <xf numFmtId="0" fontId="17" fillId="3" borderId="13" xfId="0" applyNumberFormat="1" applyFont="1" applyFill="1" applyBorder="1" applyAlignment="1">
      <alignment horizontal="center" vertical="center" wrapText="1"/>
    </xf>
    <xf numFmtId="0" fontId="17" fillId="3" borderId="14" xfId="0" applyNumberFormat="1" applyFont="1" applyFill="1" applyBorder="1" applyAlignment="1">
      <alignment horizontal="center" vertical="center" wrapText="1"/>
    </xf>
    <xf numFmtId="0" fontId="17" fillId="3" borderId="17" xfId="0" applyNumberFormat="1" applyFont="1" applyFill="1" applyBorder="1" applyAlignment="1">
      <alignment horizontal="center" vertical="center" wrapText="1"/>
    </xf>
    <xf numFmtId="0" fontId="17" fillId="3" borderId="15" xfId="0" applyNumberFormat="1" applyFont="1" applyFill="1" applyBorder="1" applyAlignment="1">
      <alignment horizontal="center" vertical="center" wrapText="1"/>
    </xf>
    <xf numFmtId="0" fontId="6" fillId="0" borderId="15" xfId="0" applyFont="1" applyBorder="1" applyAlignment="1">
      <alignment vertical="center"/>
    </xf>
    <xf numFmtId="0" fontId="6" fillId="0" borderId="14" xfId="0" applyFont="1" applyBorder="1" applyAlignment="1">
      <alignment vertical="center"/>
    </xf>
    <xf numFmtId="0" fontId="51" fillId="12" borderId="61" xfId="0" applyFont="1" applyFill="1" applyBorder="1" applyAlignment="1">
      <alignment horizontal="right"/>
    </xf>
    <xf numFmtId="0" fontId="51" fillId="12" borderId="61" xfId="0" applyFont="1" applyFill="1" applyBorder="1"/>
    <xf numFmtId="0" fontId="66" fillId="12" borderId="61" xfId="0" applyFont="1" applyFill="1" applyBorder="1" applyAlignment="1">
      <alignment vertical="center" wrapText="1"/>
    </xf>
    <xf numFmtId="0" fontId="18" fillId="0" borderId="33" xfId="0" applyFont="1" applyFill="1" applyBorder="1" applyAlignment="1">
      <alignment vertical="center"/>
    </xf>
    <xf numFmtId="0" fontId="14" fillId="0" borderId="30" xfId="0" applyFont="1" applyFill="1" applyBorder="1" applyAlignment="1">
      <alignment vertical="center"/>
    </xf>
    <xf numFmtId="166" fontId="18" fillId="13" borderId="66" xfId="2" applyNumberFormat="1" applyFont="1" applyFill="1" applyBorder="1" applyAlignment="1">
      <alignment horizontal="left" vertical="center"/>
    </xf>
    <xf numFmtId="166" fontId="18" fillId="13" borderId="66" xfId="2" applyNumberFormat="1" applyFont="1" applyFill="1" applyBorder="1" applyAlignment="1">
      <alignment horizontal="right" vertical="center"/>
    </xf>
    <xf numFmtId="166" fontId="18" fillId="13" borderId="68" xfId="2" applyNumberFormat="1" applyFont="1" applyFill="1" applyBorder="1" applyAlignment="1">
      <alignment horizontal="right" vertical="center"/>
    </xf>
    <xf numFmtId="0" fontId="14" fillId="0" borderId="86" xfId="0" applyFont="1" applyFill="1" applyBorder="1" applyAlignment="1">
      <alignment vertical="center"/>
    </xf>
    <xf numFmtId="166" fontId="14" fillId="0" borderId="70" xfId="0" applyNumberFormat="1" applyFont="1" applyFill="1" applyBorder="1" applyAlignment="1">
      <alignment vertical="center"/>
    </xf>
    <xf numFmtId="166" fontId="14" fillId="0" borderId="71" xfId="0" applyNumberFormat="1" applyFont="1" applyFill="1" applyBorder="1" applyAlignment="1">
      <alignment vertical="center"/>
    </xf>
    <xf numFmtId="166" fontId="14" fillId="0" borderId="72" xfId="0" applyNumberFormat="1" applyFont="1" applyFill="1" applyBorder="1" applyAlignment="1">
      <alignment vertical="center"/>
    </xf>
    <xf numFmtId="166" fontId="14" fillId="0" borderId="69" xfId="0" applyNumberFormat="1" applyFont="1" applyFill="1" applyBorder="1" applyAlignment="1">
      <alignment vertical="center"/>
    </xf>
    <xf numFmtId="168" fontId="14" fillId="0" borderId="74" xfId="0" applyNumberFormat="1" applyFont="1" applyFill="1" applyBorder="1" applyAlignment="1" applyProtection="1">
      <alignment vertical="center" wrapText="1"/>
      <protection locked="0"/>
    </xf>
    <xf numFmtId="166" fontId="14" fillId="0" borderId="75" xfId="0" applyNumberFormat="1" applyFont="1" applyFill="1" applyBorder="1" applyAlignment="1">
      <alignment vertical="center"/>
    </xf>
    <xf numFmtId="166" fontId="14" fillId="0" borderId="76" xfId="0" applyNumberFormat="1" applyFont="1" applyFill="1" applyBorder="1" applyAlignment="1">
      <alignment vertical="center"/>
    </xf>
    <xf numFmtId="166" fontId="14" fillId="0" borderId="77" xfId="0" applyNumberFormat="1" applyFont="1" applyFill="1" applyBorder="1" applyAlignment="1">
      <alignment vertical="center"/>
    </xf>
    <xf numFmtId="166" fontId="14" fillId="0" borderId="78" xfId="0" applyNumberFormat="1" applyFont="1" applyFill="1" applyBorder="1" applyAlignment="1">
      <alignment vertical="center"/>
    </xf>
    <xf numFmtId="166" fontId="14" fillId="0" borderId="74" xfId="0" applyNumberFormat="1" applyFont="1" applyFill="1" applyBorder="1" applyAlignment="1">
      <alignment vertical="center"/>
    </xf>
    <xf numFmtId="168" fontId="14" fillId="0" borderId="86" xfId="0" applyNumberFormat="1" applyFont="1" applyFill="1" applyBorder="1" applyAlignment="1" applyProtection="1">
      <alignment vertical="center" wrapText="1"/>
      <protection locked="0"/>
    </xf>
    <xf numFmtId="166" fontId="14" fillId="0" borderId="88" xfId="0" applyNumberFormat="1" applyFont="1" applyFill="1" applyBorder="1" applyAlignment="1">
      <alignment vertical="center"/>
    </xf>
    <xf numFmtId="166" fontId="14" fillId="0" borderId="89" xfId="0" applyNumberFormat="1" applyFont="1" applyFill="1" applyBorder="1" applyAlignment="1">
      <alignment vertical="center"/>
    </xf>
    <xf numFmtId="166" fontId="14" fillId="0" borderId="90" xfId="0" applyNumberFormat="1" applyFont="1" applyFill="1" applyBorder="1" applyAlignment="1">
      <alignment vertical="center"/>
    </xf>
    <xf numFmtId="166" fontId="14" fillId="0" borderId="91" xfId="0" applyNumberFormat="1" applyFont="1" applyFill="1" applyBorder="1" applyAlignment="1">
      <alignment vertical="center"/>
    </xf>
    <xf numFmtId="166" fontId="14" fillId="0" borderId="86" xfId="0" applyNumberFormat="1" applyFont="1" applyFill="1" applyBorder="1" applyAlignment="1">
      <alignment vertical="center"/>
    </xf>
    <xf numFmtId="168" fontId="14" fillId="0" borderId="74" xfId="0" applyNumberFormat="1" applyFont="1" applyFill="1" applyBorder="1" applyAlignment="1" applyProtection="1">
      <alignment vertical="center"/>
      <protection locked="0"/>
    </xf>
    <xf numFmtId="168" fontId="14" fillId="0" borderId="86" xfId="0" applyNumberFormat="1" applyFont="1" applyFill="1" applyBorder="1" applyAlignment="1" applyProtection="1">
      <alignment vertical="center"/>
      <protection locked="0"/>
    </xf>
    <xf numFmtId="0" fontId="14" fillId="0" borderId="27" xfId="0" applyFont="1" applyFill="1" applyBorder="1" applyAlignment="1">
      <alignment vertical="center"/>
    </xf>
    <xf numFmtId="166" fontId="18" fillId="13" borderId="92" xfId="2" applyNumberFormat="1" applyFont="1" applyFill="1" applyBorder="1" applyAlignment="1">
      <alignment horizontal="right" vertical="center"/>
    </xf>
    <xf numFmtId="0" fontId="18" fillId="0" borderId="30" xfId="0" applyFont="1" applyFill="1" applyBorder="1" applyAlignment="1">
      <alignment vertical="center"/>
    </xf>
    <xf numFmtId="166" fontId="14" fillId="0" borderId="19" xfId="0" applyNumberFormat="1" applyFont="1" applyFill="1" applyBorder="1"/>
    <xf numFmtId="166" fontId="14" fillId="0" borderId="20" xfId="0" applyNumberFormat="1" applyFont="1" applyFill="1" applyBorder="1"/>
    <xf numFmtId="166" fontId="14" fillId="0" borderId="30" xfId="0" applyNumberFormat="1" applyFont="1" applyFill="1" applyBorder="1"/>
    <xf numFmtId="166" fontId="14" fillId="0" borderId="21" xfId="0" applyNumberFormat="1" applyFont="1" applyFill="1" applyBorder="1"/>
    <xf numFmtId="166" fontId="14" fillId="0" borderId="29" xfId="0" applyNumberFormat="1" applyFont="1" applyFill="1" applyBorder="1"/>
    <xf numFmtId="168" fontId="14" fillId="0" borderId="93" xfId="0" applyNumberFormat="1" applyFont="1" applyFill="1" applyBorder="1" applyAlignment="1" applyProtection="1">
      <alignment vertical="center" wrapText="1"/>
      <protection locked="0"/>
    </xf>
    <xf numFmtId="166" fontId="14" fillId="0" borderId="94" xfId="0" applyNumberFormat="1" applyFont="1" applyFill="1" applyBorder="1" applyAlignment="1">
      <alignment vertical="center"/>
    </xf>
    <xf numFmtId="166" fontId="14" fillId="0" borderId="95" xfId="0" applyNumberFormat="1" applyFont="1" applyFill="1" applyBorder="1" applyAlignment="1">
      <alignment vertical="center"/>
    </xf>
    <xf numFmtId="166" fontId="14" fillId="0" borderId="96" xfId="0" applyNumberFormat="1" applyFont="1" applyFill="1" applyBorder="1" applyAlignment="1">
      <alignment vertical="center"/>
    </xf>
    <xf numFmtId="166" fontId="14" fillId="0" borderId="97" xfId="0" applyNumberFormat="1" applyFont="1" applyFill="1" applyBorder="1" applyAlignment="1">
      <alignment vertical="center"/>
    </xf>
    <xf numFmtId="166" fontId="14" fillId="0" borderId="93" xfId="0" applyNumberFormat="1" applyFont="1" applyFill="1" applyBorder="1" applyAlignment="1">
      <alignment vertical="center"/>
    </xf>
    <xf numFmtId="0" fontId="15" fillId="5" borderId="64" xfId="8" applyFont="1" applyFill="1" applyBorder="1" applyAlignment="1">
      <alignment vertical="center"/>
    </xf>
    <xf numFmtId="0" fontId="15" fillId="5" borderId="101" xfId="8" applyFont="1" applyFill="1" applyBorder="1" applyAlignment="1">
      <alignment vertical="center"/>
    </xf>
    <xf numFmtId="0" fontId="14" fillId="0" borderId="20" xfId="0" applyFont="1" applyFill="1" applyBorder="1" applyAlignment="1">
      <alignment vertical="center"/>
    </xf>
    <xf numFmtId="0" fontId="14" fillId="0" borderId="30" xfId="0" applyFont="1" applyFill="1" applyBorder="1" applyAlignment="1">
      <alignment horizontal="center" vertical="center"/>
    </xf>
    <xf numFmtId="0" fontId="14" fillId="0" borderId="104" xfId="0" applyFont="1" applyFill="1" applyBorder="1" applyAlignment="1">
      <alignment horizontal="center" vertical="center"/>
    </xf>
    <xf numFmtId="0" fontId="14" fillId="0" borderId="29" xfId="0" applyFont="1" applyBorder="1" applyAlignment="1">
      <alignment vertical="center"/>
    </xf>
    <xf numFmtId="0" fontId="14" fillId="0" borderId="20" xfId="0" applyFont="1" applyBorder="1" applyAlignment="1">
      <alignment vertical="center"/>
    </xf>
    <xf numFmtId="0" fontId="14" fillId="0" borderId="21" xfId="0" applyFont="1" applyFill="1" applyBorder="1" applyAlignment="1">
      <alignment vertical="center"/>
    </xf>
    <xf numFmtId="0" fontId="18" fillId="0" borderId="20" xfId="0" applyFont="1" applyFill="1" applyBorder="1" applyAlignment="1">
      <alignment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21" xfId="0" applyFont="1" applyFill="1" applyBorder="1" applyAlignment="1">
      <alignment horizontal="center" vertical="center"/>
    </xf>
    <xf numFmtId="0" fontId="14" fillId="0" borderId="29" xfId="0" applyFont="1" applyFill="1" applyBorder="1" applyAlignment="1">
      <alignment horizontal="center" vertical="center"/>
    </xf>
    <xf numFmtId="0" fontId="14" fillId="2" borderId="20" xfId="1" applyFont="1" applyFill="1" applyBorder="1" applyAlignment="1">
      <alignment horizontal="center" vertical="center"/>
    </xf>
    <xf numFmtId="0" fontId="14" fillId="0" borderId="93" xfId="0" applyFont="1" applyFill="1" applyBorder="1" applyAlignment="1">
      <alignment vertical="center"/>
    </xf>
    <xf numFmtId="0" fontId="14" fillId="0" borderId="107" xfId="0" applyFont="1" applyFill="1" applyBorder="1" applyAlignment="1">
      <alignment horizontal="center" vertical="center"/>
    </xf>
    <xf numFmtId="0" fontId="14" fillId="0" borderId="74" xfId="0" applyFont="1" applyFill="1" applyBorder="1" applyAlignment="1">
      <alignment vertical="center"/>
    </xf>
    <xf numFmtId="0" fontId="14" fillId="0" borderId="85" xfId="0" applyFont="1" applyFill="1" applyBorder="1" applyAlignment="1">
      <alignment horizontal="center" vertical="center"/>
    </xf>
    <xf numFmtId="0" fontId="14" fillId="0" borderId="74" xfId="1" applyFont="1" applyFill="1" applyBorder="1" applyAlignment="1">
      <alignment vertical="center"/>
    </xf>
    <xf numFmtId="0" fontId="16" fillId="0" borderId="87" xfId="0" applyFont="1" applyFill="1" applyBorder="1" applyAlignment="1">
      <alignment horizontal="center" vertical="center"/>
    </xf>
    <xf numFmtId="0" fontId="14" fillId="0" borderId="69" xfId="0" quotePrefix="1" applyFont="1" applyFill="1" applyBorder="1" applyAlignment="1">
      <alignment vertical="center"/>
    </xf>
    <xf numFmtId="0" fontId="14" fillId="0" borderId="84" xfId="0" applyFont="1" applyFill="1" applyBorder="1" applyAlignment="1">
      <alignment horizontal="center" vertical="center"/>
    </xf>
    <xf numFmtId="0" fontId="14" fillId="0" borderId="86" xfId="0" quotePrefix="1" applyFont="1" applyFill="1" applyBorder="1" applyAlignment="1">
      <alignment vertical="center"/>
    </xf>
    <xf numFmtId="0" fontId="14" fillId="0" borderId="87" xfId="0" applyFont="1" applyFill="1" applyBorder="1" applyAlignment="1">
      <alignment horizontal="center" vertical="center"/>
    </xf>
    <xf numFmtId="0" fontId="14" fillId="0" borderId="111" xfId="0" quotePrefix="1" applyFont="1" applyFill="1" applyBorder="1" applyAlignment="1">
      <alignment vertical="center"/>
    </xf>
    <xf numFmtId="0" fontId="14" fillId="0" borderId="110" xfId="0" applyFont="1" applyFill="1" applyBorder="1" applyAlignment="1">
      <alignment vertical="center"/>
    </xf>
    <xf numFmtId="0" fontId="14" fillId="0" borderId="37" xfId="0" applyFont="1" applyFill="1" applyBorder="1" applyAlignment="1">
      <alignment horizontal="center" vertical="center"/>
    </xf>
    <xf numFmtId="166" fontId="14" fillId="0" borderId="22" xfId="0" applyNumberFormat="1" applyFont="1" applyFill="1" applyBorder="1" applyAlignment="1">
      <alignment horizontal="right" vertical="center"/>
    </xf>
    <xf numFmtId="166" fontId="14" fillId="0" borderId="23" xfId="0" applyNumberFormat="1" applyFont="1" applyFill="1" applyBorder="1" applyAlignment="1">
      <alignment horizontal="right" vertical="center"/>
    </xf>
    <xf numFmtId="166" fontId="14" fillId="0" borderId="37" xfId="0" applyNumberFormat="1" applyFont="1" applyFill="1" applyBorder="1" applyAlignment="1">
      <alignment horizontal="right" vertical="center"/>
    </xf>
    <xf numFmtId="0" fontId="14" fillId="0" borderId="79" xfId="0" quotePrefix="1" applyFont="1" applyFill="1" applyBorder="1" applyAlignment="1">
      <alignment vertical="center"/>
    </xf>
    <xf numFmtId="0" fontId="18" fillId="0" borderId="112" xfId="0" applyFont="1" applyFill="1" applyBorder="1" applyAlignment="1">
      <alignment horizontal="center" vertical="center"/>
    </xf>
    <xf numFmtId="0" fontId="14" fillId="0" borderId="71" xfId="0" applyFont="1" applyFill="1" applyBorder="1" applyAlignment="1">
      <alignment vertical="center"/>
    </xf>
    <xf numFmtId="0" fontId="14" fillId="0" borderId="76" xfId="0" applyFont="1" applyFill="1" applyBorder="1" applyAlignment="1">
      <alignment vertical="center"/>
    </xf>
    <xf numFmtId="0" fontId="14" fillId="0" borderId="74" xfId="0" applyFont="1" applyFill="1" applyBorder="1" applyAlignment="1">
      <alignment horizontal="center" vertical="center"/>
    </xf>
    <xf numFmtId="166" fontId="14" fillId="0" borderId="75" xfId="0" applyNumberFormat="1" applyFont="1" applyFill="1" applyBorder="1" applyAlignment="1">
      <alignment horizontal="right" vertical="center"/>
    </xf>
    <xf numFmtId="166" fontId="14" fillId="0" borderId="76" xfId="0" applyNumberFormat="1" applyFont="1" applyFill="1" applyBorder="1" applyAlignment="1">
      <alignment horizontal="right" vertical="center"/>
    </xf>
    <xf numFmtId="166" fontId="14" fillId="0" borderId="77" xfId="0" applyNumberFormat="1" applyFont="1" applyFill="1" applyBorder="1" applyAlignment="1">
      <alignment horizontal="right" vertical="center"/>
    </xf>
    <xf numFmtId="166" fontId="14" fillId="0" borderId="78" xfId="0" applyNumberFormat="1" applyFont="1" applyFill="1" applyBorder="1" applyAlignment="1">
      <alignment horizontal="right" vertical="center"/>
    </xf>
    <xf numFmtId="166" fontId="14" fillId="0" borderId="74" xfId="0" applyNumberFormat="1" applyFont="1" applyFill="1" applyBorder="1" applyAlignment="1">
      <alignment horizontal="right" vertical="center"/>
    </xf>
    <xf numFmtId="166" fontId="14" fillId="2" borderId="76" xfId="1" applyNumberFormat="1" applyFont="1" applyFill="1" applyBorder="1" applyAlignment="1">
      <alignment horizontal="right" vertical="center"/>
    </xf>
    <xf numFmtId="3" fontId="14" fillId="0" borderId="76" xfId="1" applyNumberFormat="1" applyFont="1" applyFill="1" applyBorder="1" applyAlignment="1">
      <alignment vertical="center" wrapText="1"/>
    </xf>
    <xf numFmtId="0" fontId="16" fillId="0" borderId="74" xfId="0" applyFont="1" applyFill="1" applyBorder="1" applyAlignment="1">
      <alignment horizontal="center" vertical="center"/>
    </xf>
    <xf numFmtId="166" fontId="14" fillId="0" borderId="74" xfId="2" applyNumberFormat="1" applyFont="1" applyFill="1" applyBorder="1" applyAlignment="1">
      <alignment vertical="center"/>
    </xf>
    <xf numFmtId="166" fontId="14" fillId="0" borderId="75" xfId="2" applyNumberFormat="1" applyFont="1" applyFill="1" applyBorder="1" applyAlignment="1">
      <alignment vertical="center"/>
    </xf>
    <xf numFmtId="166" fontId="14" fillId="0" borderId="76" xfId="2" applyNumberFormat="1" applyFont="1" applyFill="1" applyBorder="1" applyAlignment="1">
      <alignment vertical="center"/>
    </xf>
    <xf numFmtId="166" fontId="14" fillId="0" borderId="77" xfId="2" applyNumberFormat="1" applyFont="1" applyFill="1" applyBorder="1" applyAlignment="1">
      <alignment vertical="center"/>
    </xf>
    <xf numFmtId="166" fontId="14" fillId="0" borderId="78" xfId="2" applyNumberFormat="1" applyFont="1" applyFill="1" applyBorder="1" applyAlignment="1">
      <alignment vertical="center"/>
    </xf>
    <xf numFmtId="0" fontId="14" fillId="0" borderId="76" xfId="0" applyFont="1" applyFill="1" applyBorder="1" applyAlignment="1">
      <alignment horizontal="left" vertical="center"/>
    </xf>
    <xf numFmtId="0" fontId="14" fillId="0" borderId="89" xfId="0" applyFont="1" applyFill="1" applyBorder="1" applyAlignment="1">
      <alignment vertical="center"/>
    </xf>
    <xf numFmtId="0" fontId="14" fillId="0" borderId="86" xfId="0" applyFont="1" applyFill="1" applyBorder="1" applyAlignment="1">
      <alignment horizontal="center" vertical="center"/>
    </xf>
    <xf numFmtId="166" fontId="14" fillId="0" borderId="88" xfId="0" applyNumberFormat="1" applyFont="1" applyFill="1" applyBorder="1" applyAlignment="1">
      <alignment horizontal="right" vertical="center"/>
    </xf>
    <xf numFmtId="166" fontId="14" fillId="0" borderId="89" xfId="0" applyNumberFormat="1" applyFont="1" applyFill="1" applyBorder="1" applyAlignment="1">
      <alignment horizontal="right" vertical="center"/>
    </xf>
    <xf numFmtId="166" fontId="14" fillId="0" borderId="90" xfId="0" applyNumberFormat="1" applyFont="1" applyFill="1" applyBorder="1" applyAlignment="1">
      <alignment horizontal="right" vertical="center"/>
    </xf>
    <xf numFmtId="166" fontId="14" fillId="0" borderId="91" xfId="0" applyNumberFormat="1" applyFont="1" applyFill="1" applyBorder="1" applyAlignment="1">
      <alignment horizontal="right" vertical="center"/>
    </xf>
    <xf numFmtId="166" fontId="14" fillId="0" borderId="86" xfId="0" applyNumberFormat="1" applyFont="1" applyFill="1" applyBorder="1" applyAlignment="1">
      <alignment horizontal="right" vertical="center"/>
    </xf>
    <xf numFmtId="166" fontId="14" fillId="2" borderId="89" xfId="1" applyNumberFormat="1" applyFont="1" applyFill="1" applyBorder="1" applyAlignment="1">
      <alignment horizontal="right" vertical="center"/>
    </xf>
    <xf numFmtId="0" fontId="14" fillId="0" borderId="103" xfId="0" applyFont="1" applyFill="1" applyBorder="1" applyAlignment="1">
      <alignment vertical="center"/>
    </xf>
    <xf numFmtId="166" fontId="14" fillId="0" borderId="105" xfId="2" applyNumberFormat="1" applyFont="1" applyFill="1" applyBorder="1" applyAlignment="1">
      <alignment vertical="center"/>
    </xf>
    <xf numFmtId="166" fontId="14" fillId="0" borderId="103" xfId="2" applyNumberFormat="1" applyFont="1" applyFill="1" applyBorder="1" applyAlignment="1">
      <alignment vertical="center"/>
    </xf>
    <xf numFmtId="166" fontId="14" fillId="0" borderId="102" xfId="2" applyNumberFormat="1" applyFont="1" applyFill="1" applyBorder="1" applyAlignment="1">
      <alignment vertical="center"/>
    </xf>
    <xf numFmtId="166" fontId="14" fillId="0" borderId="106" xfId="2" applyNumberFormat="1" applyFont="1" applyFill="1" applyBorder="1" applyAlignment="1">
      <alignment vertical="center"/>
    </xf>
    <xf numFmtId="166" fontId="14" fillId="0" borderId="104" xfId="2" applyNumberFormat="1" applyFont="1" applyFill="1" applyBorder="1" applyAlignment="1">
      <alignment vertical="center"/>
    </xf>
    <xf numFmtId="0" fontId="48" fillId="14" borderId="13" xfId="0" applyFont="1" applyFill="1" applyBorder="1" applyAlignment="1">
      <alignment vertical="center"/>
    </xf>
    <xf numFmtId="166" fontId="18" fillId="13" borderId="66" xfId="2" applyNumberFormat="1" applyFont="1" applyFill="1" applyBorder="1" applyAlignment="1">
      <alignment horizontal="left" vertical="center" wrapText="1"/>
    </xf>
    <xf numFmtId="0" fontId="14" fillId="0" borderId="89" xfId="0" applyFont="1" applyFill="1" applyBorder="1" applyAlignment="1">
      <alignment vertical="center" wrapText="1"/>
    </xf>
    <xf numFmtId="0" fontId="14" fillId="2" borderId="86" xfId="0" applyFont="1" applyFill="1" applyBorder="1" applyAlignment="1">
      <alignment horizontal="center" vertical="center"/>
    </xf>
    <xf numFmtId="166" fontId="14" fillId="0" borderId="88" xfId="2" applyNumberFormat="1" applyFont="1" applyFill="1" applyBorder="1" applyAlignment="1">
      <alignment vertical="center"/>
    </xf>
    <xf numFmtId="166" fontId="14" fillId="0" borderId="89" xfId="2" applyNumberFormat="1" applyFont="1" applyFill="1" applyBorder="1" applyAlignment="1">
      <alignment vertical="center"/>
    </xf>
    <xf numFmtId="166" fontId="14" fillId="0" borderId="90" xfId="2" applyNumberFormat="1" applyFont="1" applyFill="1" applyBorder="1" applyAlignment="1">
      <alignment vertical="center"/>
    </xf>
    <xf numFmtId="166" fontId="14" fillId="0" borderId="91" xfId="2" applyNumberFormat="1" applyFont="1" applyFill="1" applyBorder="1" applyAlignment="1">
      <alignment vertical="center"/>
    </xf>
    <xf numFmtId="166" fontId="14" fillId="0" borderId="86" xfId="2" applyNumberFormat="1" applyFont="1" applyFill="1" applyBorder="1" applyAlignment="1">
      <alignment vertical="center"/>
    </xf>
    <xf numFmtId="0" fontId="14" fillId="0" borderId="76" xfId="0" applyFont="1" applyFill="1" applyBorder="1" applyAlignment="1">
      <alignment vertical="center" wrapText="1"/>
    </xf>
    <xf numFmtId="0" fontId="14" fillId="2" borderId="74" xfId="0" applyFont="1" applyFill="1" applyBorder="1" applyAlignment="1">
      <alignment horizontal="center" vertical="center"/>
    </xf>
    <xf numFmtId="166" fontId="21" fillId="0" borderId="74" xfId="0" applyNumberFormat="1" applyFont="1" applyFill="1" applyBorder="1" applyAlignment="1">
      <alignment vertical="center"/>
    </xf>
    <xf numFmtId="166" fontId="21" fillId="0" borderId="75" xfId="0" applyNumberFormat="1" applyFont="1" applyFill="1" applyBorder="1" applyAlignment="1">
      <alignment vertical="center"/>
    </xf>
    <xf numFmtId="166" fontId="21" fillId="0" borderId="76" xfId="0" applyNumberFormat="1" applyFont="1" applyFill="1" applyBorder="1" applyAlignment="1">
      <alignment vertical="center"/>
    </xf>
    <xf numFmtId="166" fontId="21" fillId="0" borderId="77" xfId="0" applyNumberFormat="1" applyFont="1" applyFill="1" applyBorder="1" applyAlignment="1">
      <alignment vertical="center"/>
    </xf>
    <xf numFmtId="166" fontId="21" fillId="0" borderId="78" xfId="0" applyNumberFormat="1" applyFont="1" applyFill="1" applyBorder="1" applyAlignment="1">
      <alignment vertical="center"/>
    </xf>
    <xf numFmtId="166" fontId="14" fillId="0" borderId="70" xfId="2" applyNumberFormat="1" applyFont="1" applyFill="1" applyBorder="1" applyAlignment="1">
      <alignment vertical="center"/>
    </xf>
    <xf numFmtId="166" fontId="14" fillId="0" borderId="71" xfId="2" applyNumberFormat="1" applyFont="1" applyFill="1" applyBorder="1" applyAlignment="1">
      <alignment vertical="center"/>
    </xf>
    <xf numFmtId="166" fontId="14" fillId="0" borderId="72" xfId="2" applyNumberFormat="1" applyFont="1" applyFill="1" applyBorder="1" applyAlignment="1">
      <alignment vertical="center"/>
    </xf>
    <xf numFmtId="166" fontId="14" fillId="0" borderId="73" xfId="2" applyNumberFormat="1" applyFont="1" applyFill="1" applyBorder="1" applyAlignment="1">
      <alignment vertical="center"/>
    </xf>
    <xf numFmtId="166" fontId="14" fillId="0" borderId="69" xfId="2" applyNumberFormat="1" applyFont="1" applyFill="1" applyBorder="1" applyAlignment="1">
      <alignment vertical="center"/>
    </xf>
    <xf numFmtId="170" fontId="14" fillId="0" borderId="115" xfId="2" applyNumberFormat="1" applyFont="1" applyFill="1" applyBorder="1" applyAlignment="1">
      <alignment vertical="center"/>
    </xf>
    <xf numFmtId="166" fontId="14" fillId="8" borderId="116" xfId="2" applyNumberFormat="1" applyFont="1" applyFill="1" applyBorder="1" applyAlignment="1">
      <alignment vertical="center"/>
    </xf>
    <xf numFmtId="170" fontId="14" fillId="0" borderId="78" xfId="2" applyNumberFormat="1" applyFont="1" applyFill="1" applyBorder="1" applyAlignment="1">
      <alignment vertical="center"/>
    </xf>
    <xf numFmtId="170" fontId="14" fillId="0" borderId="76" xfId="2" applyNumberFormat="1" applyFont="1" applyFill="1" applyBorder="1" applyAlignment="1">
      <alignment vertical="center"/>
    </xf>
    <xf numFmtId="170" fontId="14" fillId="0" borderId="74" xfId="0" applyNumberFormat="1" applyFont="1" applyFill="1" applyBorder="1" applyAlignment="1">
      <alignment vertical="center"/>
    </xf>
    <xf numFmtId="170" fontId="14" fillId="0" borderId="75" xfId="0" applyNumberFormat="1" applyFont="1" applyFill="1" applyBorder="1" applyAlignment="1">
      <alignment vertical="center"/>
    </xf>
    <xf numFmtId="170" fontId="14" fillId="0" borderId="76" xfId="0" applyNumberFormat="1" applyFont="1" applyFill="1" applyBorder="1" applyAlignment="1">
      <alignment vertical="center"/>
    </xf>
    <xf numFmtId="170" fontId="14" fillId="0" borderId="77" xfId="0" applyNumberFormat="1" applyFont="1" applyFill="1" applyBorder="1" applyAlignment="1">
      <alignment vertical="center"/>
    </xf>
    <xf numFmtId="170" fontId="14" fillId="0" borderId="78" xfId="0" applyNumberFormat="1" applyFont="1" applyFill="1" applyBorder="1" applyAlignment="1">
      <alignment vertical="center"/>
    </xf>
    <xf numFmtId="170" fontId="14" fillId="8" borderId="116" xfId="2" applyNumberFormat="1" applyFont="1" applyFill="1" applyBorder="1" applyAlignment="1">
      <alignment vertical="center"/>
    </xf>
    <xf numFmtId="170" fontId="14" fillId="8" borderId="116" xfId="0" applyNumberFormat="1" applyFont="1" applyFill="1" applyBorder="1" applyAlignment="1">
      <alignment vertical="center"/>
    </xf>
    <xf numFmtId="166" fontId="14" fillId="8" borderId="116" xfId="0" applyNumberFormat="1" applyFont="1" applyFill="1" applyBorder="1" applyAlignment="1">
      <alignment vertical="center"/>
    </xf>
    <xf numFmtId="170" fontId="14" fillId="0" borderId="109" xfId="2" applyNumberFormat="1" applyFont="1" applyFill="1" applyBorder="1" applyAlignment="1">
      <alignment vertical="center"/>
    </xf>
    <xf numFmtId="170" fontId="14" fillId="0" borderId="77" xfId="0" applyNumberFormat="1" applyFont="1" applyFill="1" applyBorder="1" applyAlignment="1">
      <alignment horizontal="right" vertical="center"/>
    </xf>
    <xf numFmtId="0" fontId="41" fillId="0" borderId="76" xfId="0" applyFont="1" applyFill="1" applyBorder="1" applyAlignment="1">
      <alignment vertical="center" wrapText="1"/>
    </xf>
    <xf numFmtId="0" fontId="14" fillId="0" borderId="26" xfId="0" applyFont="1" applyFill="1" applyBorder="1" applyAlignment="1">
      <alignment vertical="center" wrapText="1"/>
    </xf>
    <xf numFmtId="166" fontId="14" fillId="0" borderId="27" xfId="0" applyNumberFormat="1" applyFont="1" applyFill="1" applyBorder="1" applyAlignment="1">
      <alignment vertical="center"/>
    </xf>
    <xf numFmtId="166" fontId="14" fillId="0" borderId="26" xfId="0" applyNumberFormat="1" applyFont="1" applyFill="1" applyBorder="1" applyAlignment="1">
      <alignment vertical="center"/>
    </xf>
    <xf numFmtId="0" fontId="14" fillId="0" borderId="6" xfId="0" applyFont="1" applyBorder="1" applyAlignment="1">
      <alignment horizontal="center"/>
    </xf>
    <xf numFmtId="166" fontId="14" fillId="0" borderId="27" xfId="0" applyNumberFormat="1" applyFont="1" applyFill="1" applyBorder="1" applyAlignment="1"/>
    <xf numFmtId="166" fontId="14" fillId="0" borderId="26" xfId="0" applyNumberFormat="1" applyFont="1" applyFill="1" applyBorder="1" applyAlignment="1"/>
    <xf numFmtId="166" fontId="14" fillId="0" borderId="25" xfId="2" applyNumberFormat="1" applyFont="1" applyFill="1" applyBorder="1"/>
    <xf numFmtId="0" fontId="14" fillId="0" borderId="81" xfId="0" applyFont="1" applyFill="1" applyBorder="1" applyAlignment="1">
      <alignment vertical="center" wrapText="1"/>
    </xf>
    <xf numFmtId="0" fontId="14" fillId="0" borderId="79" xfId="0" applyFont="1" applyFill="1" applyBorder="1" applyAlignment="1">
      <alignment horizontal="center" vertical="center"/>
    </xf>
    <xf numFmtId="166" fontId="14" fillId="0" borderId="80" xfId="2" applyNumberFormat="1" applyFont="1" applyFill="1" applyBorder="1" applyAlignment="1">
      <alignment vertical="center"/>
    </xf>
    <xf numFmtId="166" fontId="14" fillId="0" borderId="81" xfId="2" applyNumberFormat="1" applyFont="1" applyFill="1" applyBorder="1" applyAlignment="1">
      <alignment vertical="center"/>
    </xf>
    <xf numFmtId="166" fontId="14" fillId="0" borderId="82" xfId="2" applyNumberFormat="1" applyFont="1" applyFill="1" applyBorder="1" applyAlignment="1">
      <alignment vertical="center"/>
    </xf>
    <xf numFmtId="166" fontId="14" fillId="0" borderId="83" xfId="2" applyNumberFormat="1" applyFont="1" applyFill="1" applyBorder="1" applyAlignment="1">
      <alignment vertical="center"/>
    </xf>
    <xf numFmtId="166" fontId="14" fillId="0" borderId="79" xfId="2" applyNumberFormat="1" applyFont="1" applyFill="1" applyBorder="1" applyAlignment="1">
      <alignment vertical="center"/>
    </xf>
    <xf numFmtId="166" fontId="14" fillId="0" borderId="79" xfId="0" applyNumberFormat="1" applyFont="1" applyFill="1" applyBorder="1" applyAlignment="1">
      <alignment vertical="center"/>
    </xf>
    <xf numFmtId="166" fontId="14" fillId="0" borderId="80" xfId="0" applyNumberFormat="1" applyFont="1" applyFill="1" applyBorder="1" applyAlignment="1">
      <alignment vertical="center"/>
    </xf>
    <xf numFmtId="166" fontId="14" fillId="0" borderId="81" xfId="0" applyNumberFormat="1" applyFont="1" applyFill="1" applyBorder="1" applyAlignment="1">
      <alignment vertical="center"/>
    </xf>
    <xf numFmtId="166" fontId="14" fillId="0" borderId="82" xfId="0" applyNumberFormat="1" applyFont="1" applyFill="1" applyBorder="1" applyAlignment="1">
      <alignment vertical="center"/>
    </xf>
    <xf numFmtId="166" fontId="14" fillId="0" borderId="83" xfId="0" applyNumberFormat="1" applyFont="1" applyFill="1" applyBorder="1" applyAlignment="1">
      <alignment vertical="center"/>
    </xf>
    <xf numFmtId="170" fontId="14" fillId="0" borderId="80" xfId="2" applyNumberFormat="1" applyFont="1" applyFill="1" applyBorder="1" applyAlignment="1">
      <alignment vertical="center"/>
    </xf>
    <xf numFmtId="170" fontId="14" fillId="0" borderId="81" xfId="2" applyNumberFormat="1" applyFont="1" applyFill="1" applyBorder="1" applyAlignment="1">
      <alignment vertical="center"/>
    </xf>
    <xf numFmtId="170" fontId="14" fillId="0" borderId="82" xfId="2" applyNumberFormat="1" applyFont="1" applyFill="1" applyBorder="1" applyAlignment="1">
      <alignment vertical="center"/>
    </xf>
    <xf numFmtId="170" fontId="14" fillId="0" borderId="83" xfId="2" applyNumberFormat="1" applyFont="1" applyFill="1" applyBorder="1" applyAlignment="1">
      <alignment vertical="center"/>
    </xf>
    <xf numFmtId="170" fontId="14" fillId="0" borderId="79" xfId="2" applyNumberFormat="1" applyFont="1" applyFill="1" applyBorder="1" applyAlignment="1">
      <alignment vertical="center"/>
    </xf>
    <xf numFmtId="170" fontId="14" fillId="0" borderId="79" xfId="0" applyNumberFormat="1" applyFont="1" applyFill="1" applyBorder="1" applyAlignment="1">
      <alignment vertical="center"/>
    </xf>
    <xf numFmtId="170" fontId="14" fillId="0" borderId="80" xfId="0" applyNumberFormat="1" applyFont="1" applyFill="1" applyBorder="1" applyAlignment="1">
      <alignment vertical="center"/>
    </xf>
    <xf numFmtId="170" fontId="14" fillId="0" borderId="81" xfId="0" applyNumberFormat="1" applyFont="1" applyFill="1" applyBorder="1" applyAlignment="1">
      <alignment vertical="center"/>
    </xf>
    <xf numFmtId="170" fontId="14" fillId="0" borderId="82" xfId="0" applyNumberFormat="1" applyFont="1" applyFill="1" applyBorder="1" applyAlignment="1">
      <alignment vertical="center"/>
    </xf>
    <xf numFmtId="170" fontId="14" fillId="0" borderId="83" xfId="0" applyNumberFormat="1" applyFont="1" applyFill="1" applyBorder="1" applyAlignment="1">
      <alignment vertical="center"/>
    </xf>
    <xf numFmtId="170" fontId="14" fillId="0" borderId="82" xfId="0" applyNumberFormat="1" applyFont="1" applyFill="1" applyBorder="1" applyAlignment="1">
      <alignment horizontal="right" vertical="center"/>
    </xf>
    <xf numFmtId="169" fontId="41" fillId="0" borderId="81" xfId="0" applyNumberFormat="1" applyFont="1" applyFill="1" applyBorder="1" applyAlignment="1">
      <alignment vertical="center" wrapText="1"/>
    </xf>
    <xf numFmtId="169" fontId="14" fillId="0" borderId="79" xfId="0" applyNumberFormat="1" applyFont="1" applyFill="1" applyBorder="1" applyAlignment="1">
      <alignment horizontal="center" vertical="center"/>
    </xf>
    <xf numFmtId="169" fontId="14" fillId="8" borderId="117" xfId="2" applyNumberFormat="1" applyFont="1" applyFill="1" applyBorder="1" applyAlignment="1">
      <alignment vertical="center"/>
    </xf>
    <xf numFmtId="166" fontId="14" fillId="8" borderId="117" xfId="0" applyNumberFormat="1" applyFont="1" applyFill="1" applyBorder="1" applyAlignment="1">
      <alignment vertical="center"/>
    </xf>
    <xf numFmtId="169" fontId="14" fillId="8" borderId="117" xfId="0" applyNumberFormat="1" applyFont="1" applyFill="1" applyBorder="1" applyAlignment="1">
      <alignment vertical="center"/>
    </xf>
    <xf numFmtId="169" fontId="14" fillId="0" borderId="83" xfId="0" applyNumberFormat="1" applyFont="1" applyFill="1" applyBorder="1" applyAlignment="1">
      <alignment vertical="center"/>
    </xf>
    <xf numFmtId="169" fontId="14" fillId="0" borderId="82" xfId="0" applyNumberFormat="1" applyFont="1" applyFill="1" applyBorder="1" applyAlignment="1">
      <alignment vertical="center"/>
    </xf>
    <xf numFmtId="169" fontId="14" fillId="0" borderId="81" xfId="0" applyNumberFormat="1" applyFont="1" applyFill="1" applyBorder="1" applyAlignment="1">
      <alignment vertical="center"/>
    </xf>
    <xf numFmtId="0" fontId="14" fillId="0" borderId="23" xfId="0" applyFont="1" applyFill="1" applyBorder="1" applyAlignment="1">
      <alignment vertical="center" wrapText="1"/>
    </xf>
    <xf numFmtId="170" fontId="14" fillId="0" borderId="22" xfId="2" applyNumberFormat="1" applyFont="1" applyFill="1" applyBorder="1" applyAlignment="1">
      <alignment vertical="center"/>
    </xf>
    <xf numFmtId="170" fontId="14" fillId="0" borderId="24" xfId="2" applyNumberFormat="1" applyFont="1" applyFill="1" applyBorder="1" applyAlignment="1">
      <alignment vertical="center"/>
    </xf>
    <xf numFmtId="170" fontId="14" fillId="0" borderId="37" xfId="2" applyNumberFormat="1" applyFont="1" applyFill="1" applyBorder="1" applyAlignment="1">
      <alignment vertical="center"/>
    </xf>
    <xf numFmtId="170" fontId="14" fillId="0" borderId="36" xfId="0" applyNumberFormat="1" applyFont="1" applyFill="1" applyBorder="1" applyAlignment="1">
      <alignment vertical="center"/>
    </xf>
    <xf numFmtId="170" fontId="14" fillId="0" borderId="24" xfId="0" applyNumberFormat="1" applyFont="1" applyFill="1" applyBorder="1" applyAlignment="1">
      <alignment horizontal="right" vertical="center"/>
    </xf>
    <xf numFmtId="166" fontId="14" fillId="0" borderId="104" xfId="0" applyNumberFormat="1" applyFont="1" applyFill="1" applyBorder="1" applyAlignment="1">
      <alignment vertical="center"/>
    </xf>
    <xf numFmtId="166" fontId="14" fillId="0" borderId="105" xfId="0" applyNumberFormat="1" applyFont="1" applyFill="1" applyBorder="1" applyAlignment="1">
      <alignment vertical="center"/>
    </xf>
    <xf numFmtId="166" fontId="14" fillId="0" borderId="103" xfId="0" applyNumberFormat="1" applyFont="1" applyFill="1" applyBorder="1" applyAlignment="1">
      <alignment vertical="center"/>
    </xf>
    <xf numFmtId="166" fontId="14" fillId="0" borderId="106" xfId="0" applyNumberFormat="1" applyFont="1" applyFill="1" applyBorder="1" applyAlignment="1">
      <alignment vertical="center"/>
    </xf>
    <xf numFmtId="166" fontId="14" fillId="0" borderId="102" xfId="0" applyNumberFormat="1" applyFont="1" applyFill="1" applyBorder="1" applyAlignment="1">
      <alignment vertical="center"/>
    </xf>
    <xf numFmtId="0" fontId="67" fillId="0" borderId="20" xfId="0" applyFont="1" applyFill="1" applyBorder="1" applyAlignment="1">
      <alignment vertical="center" wrapText="1"/>
    </xf>
    <xf numFmtId="0" fontId="14" fillId="0" borderId="19" xfId="0" applyFont="1" applyFill="1" applyBorder="1" applyAlignment="1">
      <alignment vertical="center"/>
    </xf>
    <xf numFmtId="0" fontId="20" fillId="0" borderId="20" xfId="0" applyFont="1" applyFill="1" applyBorder="1" applyAlignment="1">
      <alignment vertical="center"/>
    </xf>
    <xf numFmtId="0" fontId="14" fillId="0" borderId="29" xfId="0" applyFont="1" applyFill="1" applyBorder="1" applyAlignment="1">
      <alignment vertical="center"/>
    </xf>
    <xf numFmtId="0" fontId="16" fillId="0" borderId="30" xfId="0" applyFont="1" applyFill="1" applyBorder="1" applyAlignment="1">
      <alignment vertical="center"/>
    </xf>
    <xf numFmtId="0" fontId="16" fillId="0" borderId="19" xfId="0" applyFont="1" applyFill="1" applyBorder="1" applyAlignment="1">
      <alignment vertical="center"/>
    </xf>
    <xf numFmtId="0" fontId="16" fillId="0" borderId="20" xfId="0" applyFont="1" applyFill="1" applyBorder="1" applyAlignment="1">
      <alignment vertical="center"/>
    </xf>
    <xf numFmtId="0" fontId="16" fillId="0" borderId="21" xfId="0" applyFont="1" applyFill="1" applyBorder="1" applyAlignment="1">
      <alignment vertical="center"/>
    </xf>
    <xf numFmtId="0" fontId="16" fillId="0" borderId="29" xfId="0" applyFont="1" applyFill="1" applyBorder="1" applyAlignment="1">
      <alignment vertical="center"/>
    </xf>
    <xf numFmtId="166" fontId="14" fillId="0" borderId="20" xfId="2" applyNumberFormat="1" applyFont="1" applyFill="1" applyBorder="1" applyAlignment="1">
      <alignment vertical="center"/>
    </xf>
    <xf numFmtId="166" fontId="14" fillId="0" borderId="21" xfId="2" applyNumberFormat="1" applyFont="1" applyFill="1" applyBorder="1" applyAlignment="1">
      <alignment vertical="center"/>
    </xf>
    <xf numFmtId="166" fontId="14" fillId="0" borderId="30" xfId="2" applyNumberFormat="1" applyFont="1" applyFill="1" applyBorder="1" applyAlignment="1">
      <alignment vertical="center"/>
    </xf>
    <xf numFmtId="166" fontId="14" fillId="0" borderId="30" xfId="0" applyNumberFormat="1" applyFont="1" applyFill="1" applyBorder="1" applyAlignment="1">
      <alignment vertical="center"/>
    </xf>
    <xf numFmtId="166" fontId="14" fillId="0" borderId="20" xfId="0" applyNumberFormat="1" applyFont="1" applyFill="1" applyBorder="1" applyAlignment="1">
      <alignment vertical="center"/>
    </xf>
    <xf numFmtId="166" fontId="14" fillId="0" borderId="21" xfId="0" applyNumberFormat="1" applyFont="1" applyFill="1" applyBorder="1" applyAlignment="1">
      <alignment vertical="center"/>
    </xf>
    <xf numFmtId="10" fontId="14" fillId="0" borderId="19" xfId="2" applyNumberFormat="1" applyFont="1" applyFill="1" applyBorder="1" applyAlignment="1">
      <alignment vertical="center"/>
    </xf>
    <xf numFmtId="0" fontId="14" fillId="0" borderId="95" xfId="0" applyFont="1" applyFill="1" applyBorder="1" applyAlignment="1">
      <alignment vertical="center" wrapText="1"/>
    </xf>
    <xf numFmtId="0" fontId="14" fillId="0" borderId="93" xfId="0" applyFont="1" applyFill="1" applyBorder="1" applyAlignment="1">
      <alignment horizontal="center" vertical="center"/>
    </xf>
    <xf numFmtId="166" fontId="14" fillId="0" borderId="94" xfId="2" applyNumberFormat="1" applyFont="1" applyFill="1" applyBorder="1" applyAlignment="1">
      <alignment vertical="center"/>
    </xf>
    <xf numFmtId="166" fontId="14" fillId="0" borderId="95" xfId="2" applyNumberFormat="1" applyFont="1" applyFill="1" applyBorder="1" applyAlignment="1">
      <alignment vertical="center"/>
    </xf>
    <xf numFmtId="166" fontId="14" fillId="0" borderId="96" xfId="2" applyNumberFormat="1" applyFont="1" applyFill="1" applyBorder="1" applyAlignment="1">
      <alignment vertical="center"/>
    </xf>
    <xf numFmtId="166" fontId="14" fillId="0" borderId="97" xfId="2" applyNumberFormat="1" applyFont="1" applyFill="1" applyBorder="1" applyAlignment="1">
      <alignment vertical="center"/>
    </xf>
    <xf numFmtId="166" fontId="14" fillId="0" borderId="93" xfId="2" applyNumberFormat="1" applyFont="1" applyFill="1" applyBorder="1" applyAlignment="1">
      <alignment vertical="center"/>
    </xf>
    <xf numFmtId="170" fontId="14" fillId="0" borderId="94" xfId="2" applyNumberFormat="1" applyFont="1" applyFill="1" applyBorder="1" applyAlignment="1">
      <alignment vertical="center"/>
    </xf>
    <xf numFmtId="0" fontId="41" fillId="0" borderId="95" xfId="0" applyFont="1" applyFill="1" applyBorder="1" applyAlignment="1">
      <alignment vertical="center" wrapText="1"/>
    </xf>
    <xf numFmtId="166" fontId="14" fillId="8" borderId="118" xfId="2" applyNumberFormat="1" applyFont="1" applyFill="1" applyBorder="1" applyAlignment="1">
      <alignment vertical="center"/>
    </xf>
    <xf numFmtId="166" fontId="14" fillId="8" borderId="118" xfId="0" applyNumberFormat="1" applyFont="1" applyFill="1" applyBorder="1" applyAlignment="1">
      <alignment vertical="center"/>
    </xf>
    <xf numFmtId="168" fontId="14" fillId="0" borderId="69" xfId="0" applyNumberFormat="1" applyFont="1" applyFill="1" applyBorder="1" applyAlignment="1" applyProtection="1">
      <alignment horizontal="left" vertical="center" wrapText="1"/>
      <protection locked="0"/>
    </xf>
    <xf numFmtId="168" fontId="14" fillId="0" borderId="86" xfId="0" applyNumberFormat="1" applyFont="1" applyFill="1" applyBorder="1" applyAlignment="1" applyProtection="1">
      <alignment horizontal="left" vertical="center" wrapText="1"/>
      <protection locked="0"/>
    </xf>
    <xf numFmtId="0" fontId="14" fillId="0" borderId="91" xfId="0" applyFont="1" applyFill="1" applyBorder="1" applyAlignment="1">
      <alignment vertical="center"/>
    </xf>
    <xf numFmtId="3" fontId="14" fillId="0" borderId="89" xfId="0" applyNumberFormat="1" applyFont="1" applyFill="1" applyBorder="1" applyAlignment="1">
      <alignment vertical="center"/>
    </xf>
    <xf numFmtId="3" fontId="14" fillId="0" borderId="86" xfId="0" applyNumberFormat="1" applyFont="1" applyFill="1" applyBorder="1" applyAlignment="1">
      <alignment vertical="center"/>
    </xf>
    <xf numFmtId="3" fontId="14" fillId="0" borderId="88" xfId="0" applyNumberFormat="1" applyFont="1" applyFill="1" applyBorder="1" applyAlignment="1">
      <alignment vertical="center"/>
    </xf>
    <xf numFmtId="3" fontId="14" fillId="0" borderId="90" xfId="0" applyNumberFormat="1" applyFont="1" applyFill="1" applyBorder="1" applyAlignment="1">
      <alignment vertical="center"/>
    </xf>
    <xf numFmtId="3" fontId="14" fillId="0" borderId="91" xfId="0" applyNumberFormat="1" applyFont="1" applyFill="1" applyBorder="1" applyAlignment="1">
      <alignment vertical="center"/>
    </xf>
    <xf numFmtId="3" fontId="14" fillId="0" borderId="90" xfId="0" applyNumberFormat="1" applyFont="1" applyFill="1" applyBorder="1" applyAlignment="1">
      <alignment horizontal="right" vertical="center"/>
    </xf>
    <xf numFmtId="0" fontId="14" fillId="0" borderId="67" xfId="0" applyFont="1" applyBorder="1"/>
    <xf numFmtId="166" fontId="14" fillId="0" borderId="70" xfId="2" applyNumberFormat="1" applyFont="1" applyFill="1" applyBorder="1" applyAlignment="1">
      <alignment horizontal="right" vertical="center"/>
    </xf>
    <xf numFmtId="166" fontId="14" fillId="0" borderId="71" xfId="0" applyNumberFormat="1" applyFont="1" applyFill="1" applyBorder="1" applyAlignment="1" applyProtection="1">
      <alignment horizontal="right" vertical="center" wrapText="1"/>
      <protection locked="0"/>
    </xf>
    <xf numFmtId="166" fontId="14" fillId="0" borderId="72" xfId="2" applyNumberFormat="1" applyFont="1" applyFill="1" applyBorder="1" applyAlignment="1">
      <alignment horizontal="right" vertical="center"/>
    </xf>
    <xf numFmtId="166" fontId="14" fillId="0" borderId="73" xfId="0" applyNumberFormat="1" applyFont="1" applyFill="1" applyBorder="1" applyAlignment="1" applyProtection="1">
      <alignment horizontal="right" vertical="center" wrapText="1"/>
      <protection locked="0"/>
    </xf>
    <xf numFmtId="166" fontId="14" fillId="0" borderId="120" xfId="0" applyNumberFormat="1" applyFont="1" applyFill="1" applyBorder="1" applyAlignment="1">
      <alignment vertical="center"/>
    </xf>
    <xf numFmtId="166" fontId="14" fillId="0" borderId="121" xfId="0" applyNumberFormat="1" applyFont="1" applyFill="1" applyBorder="1" applyAlignment="1">
      <alignment vertical="center"/>
    </xf>
    <xf numFmtId="166" fontId="14" fillId="0" borderId="122" xfId="0" applyNumberFormat="1" applyFont="1" applyFill="1" applyBorder="1" applyAlignment="1">
      <alignment vertical="center"/>
    </xf>
    <xf numFmtId="166" fontId="14" fillId="0" borderId="69" xfId="0" applyNumberFormat="1" applyFont="1" applyFill="1" applyBorder="1" applyAlignment="1" applyProtection="1">
      <alignment horizontal="right" vertical="center" wrapText="1"/>
      <protection locked="0"/>
    </xf>
    <xf numFmtId="166" fontId="14" fillId="0" borderId="70" xfId="0" applyNumberFormat="1" applyFont="1" applyFill="1" applyBorder="1" applyAlignment="1" applyProtection="1">
      <alignment horizontal="right" vertical="center" wrapText="1"/>
      <protection locked="0"/>
    </xf>
    <xf numFmtId="166" fontId="14" fillId="0" borderId="72" xfId="0" applyNumberFormat="1" applyFont="1" applyFill="1" applyBorder="1" applyAlignment="1" applyProtection="1">
      <alignment horizontal="right" vertical="center" wrapText="1"/>
      <protection locked="0"/>
    </xf>
    <xf numFmtId="168" fontId="14" fillId="0" borderId="74" xfId="0" applyNumberFormat="1" applyFont="1" applyFill="1" applyBorder="1" applyAlignment="1" applyProtection="1">
      <alignment horizontal="left" vertical="center" wrapText="1"/>
      <protection locked="0"/>
    </xf>
    <xf numFmtId="166" fontId="14" fillId="0" borderId="75" xfId="2" applyNumberFormat="1" applyFont="1" applyFill="1" applyBorder="1" applyAlignment="1">
      <alignment horizontal="right" vertical="center"/>
    </xf>
    <xf numFmtId="166" fontId="14" fillId="0" borderId="76" xfId="0" applyNumberFormat="1" applyFont="1" applyFill="1" applyBorder="1" applyAlignment="1" applyProtection="1">
      <alignment horizontal="right" vertical="center" wrapText="1"/>
      <protection locked="0"/>
    </xf>
    <xf numFmtId="166" fontId="14" fillId="0" borderId="77" xfId="2" applyNumberFormat="1" applyFont="1" applyFill="1" applyBorder="1" applyAlignment="1">
      <alignment horizontal="right" vertical="center"/>
    </xf>
    <xf numFmtId="166" fontId="14" fillId="0" borderId="78" xfId="0" applyNumberFormat="1" applyFont="1" applyFill="1" applyBorder="1" applyAlignment="1" applyProtection="1">
      <alignment horizontal="right" vertical="center" wrapText="1"/>
      <protection locked="0"/>
    </xf>
    <xf numFmtId="166" fontId="14" fillId="0" borderId="74" xfId="0" applyNumberFormat="1" applyFont="1" applyFill="1" applyBorder="1" applyAlignment="1" applyProtection="1">
      <alignment horizontal="right" vertical="center" wrapText="1"/>
      <protection locked="0"/>
    </xf>
    <xf numFmtId="166" fontId="14" fillId="0" borderId="75" xfId="0" applyNumberFormat="1" applyFont="1" applyFill="1" applyBorder="1" applyAlignment="1" applyProtection="1">
      <alignment horizontal="right" vertical="center" wrapText="1"/>
      <protection locked="0"/>
    </xf>
    <xf numFmtId="166" fontId="14" fillId="0" borderId="77" xfId="0" applyNumberFormat="1" applyFont="1" applyFill="1" applyBorder="1" applyAlignment="1" applyProtection="1">
      <alignment horizontal="right" vertical="center" wrapText="1"/>
      <protection locked="0"/>
    </xf>
    <xf numFmtId="166" fontId="14" fillId="0" borderId="88" xfId="2" applyNumberFormat="1" applyFont="1" applyFill="1" applyBorder="1" applyAlignment="1">
      <alignment horizontal="right" vertical="center"/>
    </xf>
    <xf numFmtId="166" fontId="14" fillId="0" borderId="89" xfId="0" applyNumberFormat="1" applyFont="1" applyFill="1" applyBorder="1" applyAlignment="1" applyProtection="1">
      <alignment horizontal="right" vertical="center" wrapText="1"/>
      <protection locked="0"/>
    </xf>
    <xf numFmtId="166" fontId="14" fillId="0" borderId="90" xfId="2" applyNumberFormat="1" applyFont="1" applyFill="1" applyBorder="1" applyAlignment="1">
      <alignment horizontal="right" vertical="center"/>
    </xf>
    <xf numFmtId="166" fontId="14" fillId="0" borderId="91" xfId="0" applyNumberFormat="1" applyFont="1" applyFill="1" applyBorder="1" applyAlignment="1" applyProtection="1">
      <alignment horizontal="right" vertical="center" wrapText="1"/>
      <protection locked="0"/>
    </xf>
    <xf numFmtId="166" fontId="14" fillId="0" borderId="123" xfId="0" applyNumberFormat="1" applyFont="1" applyFill="1" applyBorder="1" applyAlignment="1">
      <alignment vertical="center"/>
    </xf>
    <xf numFmtId="166" fontId="14" fillId="0" borderId="124" xfId="0" applyNumberFormat="1" applyFont="1" applyFill="1" applyBorder="1" applyAlignment="1">
      <alignment vertical="center"/>
    </xf>
    <xf numFmtId="166" fontId="14" fillId="0" borderId="125" xfId="0" applyNumberFormat="1" applyFont="1" applyFill="1" applyBorder="1" applyAlignment="1">
      <alignment vertical="center"/>
    </xf>
    <xf numFmtId="166" fontId="14" fillId="0" borderId="86" xfId="0" applyNumberFormat="1" applyFont="1" applyFill="1" applyBorder="1" applyAlignment="1" applyProtection="1">
      <alignment horizontal="right" vertical="center" wrapText="1"/>
      <protection locked="0"/>
    </xf>
    <xf numFmtId="166" fontId="14" fillId="0" borderId="88" xfId="0" applyNumberFormat="1" applyFont="1" applyFill="1" applyBorder="1" applyAlignment="1" applyProtection="1">
      <alignment horizontal="right" vertical="center" wrapText="1"/>
      <protection locked="0"/>
    </xf>
    <xf numFmtId="166" fontId="14" fillId="0" borderId="90" xfId="0" applyNumberFormat="1" applyFont="1" applyFill="1" applyBorder="1" applyAlignment="1" applyProtection="1">
      <alignment horizontal="right" vertical="center" wrapText="1"/>
      <protection locked="0"/>
    </xf>
    <xf numFmtId="166" fontId="14" fillId="0" borderId="126" xfId="0" applyNumberFormat="1" applyFont="1" applyFill="1" applyBorder="1" applyAlignment="1" applyProtection="1">
      <alignment horizontal="right" vertical="center" wrapText="1"/>
      <protection locked="0"/>
    </xf>
    <xf numFmtId="166" fontId="14" fillId="0" borderId="127" xfId="0" applyNumberFormat="1" applyFont="1" applyFill="1" applyBorder="1" applyAlignment="1" applyProtection="1">
      <alignment horizontal="right" vertical="center" wrapText="1"/>
      <protection locked="0"/>
    </xf>
    <xf numFmtId="166" fontId="18" fillId="13" borderId="129" xfId="2" applyNumberFormat="1" applyFont="1" applyFill="1" applyBorder="1" applyAlignment="1">
      <alignment horizontal="right" vertical="center"/>
    </xf>
    <xf numFmtId="166" fontId="18" fillId="13" borderId="128" xfId="2" applyNumberFormat="1" applyFont="1" applyFill="1" applyBorder="1" applyAlignment="1">
      <alignment horizontal="right" vertical="center"/>
    </xf>
    <xf numFmtId="0" fontId="14" fillId="0" borderId="79" xfId="0" applyFont="1" applyFill="1" applyBorder="1" applyAlignment="1">
      <alignment vertical="center" wrapText="1"/>
    </xf>
    <xf numFmtId="166" fontId="14" fillId="0" borderId="80" xfId="0" applyNumberFormat="1" applyFont="1" applyFill="1" applyBorder="1" applyAlignment="1">
      <alignment horizontal="right" vertical="center"/>
    </xf>
    <xf numFmtId="166" fontId="14" fillId="0" borderId="81" xfId="0" applyNumberFormat="1" applyFont="1" applyFill="1" applyBorder="1" applyAlignment="1">
      <alignment horizontal="right" vertical="center"/>
    </xf>
    <xf numFmtId="166" fontId="14" fillId="0" borderId="79" xfId="0" applyNumberFormat="1" applyFont="1" applyFill="1" applyBorder="1" applyAlignment="1">
      <alignment horizontal="right" vertical="center"/>
    </xf>
    <xf numFmtId="168" fontId="14" fillId="0" borderId="74" xfId="0" quotePrefix="1" applyNumberFormat="1" applyFont="1" applyFill="1" applyBorder="1" applyAlignment="1" applyProtection="1">
      <alignment horizontal="left" vertical="center" wrapText="1"/>
      <protection locked="0"/>
    </xf>
    <xf numFmtId="0" fontId="14" fillId="0" borderId="74" xfId="0" applyFont="1" applyBorder="1" applyAlignment="1">
      <alignment vertical="center" wrapText="1"/>
    </xf>
    <xf numFmtId="166" fontId="14" fillId="0" borderId="76" xfId="0" applyNumberFormat="1" applyFont="1" applyFill="1" applyBorder="1" applyAlignment="1" applyProtection="1">
      <alignment vertical="center" wrapText="1"/>
      <protection locked="0"/>
    </xf>
    <xf numFmtId="166" fontId="14" fillId="0" borderId="76" xfId="0" applyNumberFormat="1" applyFont="1" applyBorder="1" applyAlignment="1">
      <alignment vertical="center"/>
    </xf>
    <xf numFmtId="0" fontId="14" fillId="0" borderId="76" xfId="0" applyFont="1" applyBorder="1" applyAlignment="1">
      <alignment vertical="center"/>
    </xf>
    <xf numFmtId="166" fontId="14" fillId="0" borderId="89" xfId="0" applyNumberFormat="1" applyFont="1" applyFill="1" applyBorder="1" applyAlignment="1" applyProtection="1">
      <alignment vertical="center" wrapText="1"/>
      <protection locked="0"/>
    </xf>
    <xf numFmtId="166" fontId="14" fillId="0" borderId="131" xfId="0" applyNumberFormat="1" applyFont="1" applyBorder="1" applyAlignment="1">
      <alignment vertical="center"/>
    </xf>
    <xf numFmtId="168" fontId="14" fillId="0" borderId="74" xfId="0" applyNumberFormat="1" applyFont="1" applyFill="1" applyBorder="1" applyAlignment="1" applyProtection="1">
      <alignment horizontal="left" vertical="center"/>
      <protection locked="0"/>
    </xf>
    <xf numFmtId="166" fontId="14" fillId="6" borderId="74" xfId="0" applyNumberFormat="1" applyFont="1" applyFill="1" applyBorder="1" applyAlignment="1">
      <alignment vertical="center"/>
    </xf>
    <xf numFmtId="166" fontId="14" fillId="2" borderId="74" xfId="0" applyNumberFormat="1" applyFont="1" applyFill="1" applyBorder="1" applyAlignment="1">
      <alignment vertical="center"/>
    </xf>
    <xf numFmtId="168" fontId="14" fillId="0" borderId="86" xfId="0" quotePrefix="1" applyNumberFormat="1" applyFont="1" applyFill="1" applyBorder="1" applyAlignment="1" applyProtection="1">
      <alignment horizontal="left" vertical="center" wrapText="1"/>
      <protection locked="0"/>
    </xf>
    <xf numFmtId="166" fontId="14" fillId="6" borderId="86" xfId="0" applyNumberFormat="1" applyFont="1" applyFill="1" applyBorder="1" applyAlignment="1">
      <alignment vertical="center"/>
    </xf>
    <xf numFmtId="166" fontId="14" fillId="6" borderId="76" xfId="0" applyNumberFormat="1" applyFont="1" applyFill="1" applyBorder="1" applyAlignment="1">
      <alignment vertical="center"/>
    </xf>
    <xf numFmtId="166" fontId="14" fillId="6" borderId="89" xfId="0" applyNumberFormat="1" applyFont="1" applyFill="1" applyBorder="1" applyAlignment="1" applyProtection="1">
      <alignment horizontal="right" vertical="center" wrapText="1"/>
      <protection locked="0"/>
    </xf>
    <xf numFmtId="168" fontId="14" fillId="0" borderId="74" xfId="0" quotePrefix="1" applyNumberFormat="1" applyFont="1" applyFill="1" applyBorder="1" applyAlignment="1" applyProtection="1">
      <alignment horizontal="left" vertical="center"/>
      <protection locked="0"/>
    </xf>
    <xf numFmtId="0" fontId="14" fillId="0" borderId="74" xfId="0" applyFont="1" applyFill="1" applyBorder="1" applyAlignment="1">
      <alignment vertical="center" wrapText="1"/>
    </xf>
    <xf numFmtId="166" fontId="14" fillId="0" borderId="80" xfId="0" applyNumberFormat="1" applyFont="1" applyFill="1" applyBorder="1" applyAlignment="1" applyProtection="1">
      <alignment horizontal="right" vertical="center" wrapText="1"/>
      <protection locked="0"/>
    </xf>
    <xf numFmtId="166" fontId="14" fillId="0" borderId="81" xfId="0" applyNumberFormat="1" applyFont="1" applyFill="1" applyBorder="1" applyAlignment="1" applyProtection="1">
      <alignment horizontal="right" vertical="center" wrapText="1"/>
      <protection locked="0"/>
    </xf>
    <xf numFmtId="166" fontId="14" fillId="0" borderId="79" xfId="0" applyNumberFormat="1" applyFont="1" applyFill="1" applyBorder="1" applyAlignment="1" applyProtection="1">
      <alignment horizontal="right" vertical="center" wrapText="1"/>
      <protection locked="0"/>
    </xf>
    <xf numFmtId="166" fontId="14" fillId="0" borderId="82" xfId="0" applyNumberFormat="1" applyFont="1" applyFill="1" applyBorder="1" applyAlignment="1" applyProtection="1">
      <alignment horizontal="right" vertical="center" wrapText="1"/>
      <protection locked="0"/>
    </xf>
    <xf numFmtId="166" fontId="14" fillId="0" borderId="83" xfId="0" applyNumberFormat="1" applyFont="1" applyFill="1" applyBorder="1" applyAlignment="1" applyProtection="1">
      <alignment horizontal="right" vertical="center" wrapText="1"/>
      <protection locked="0"/>
    </xf>
    <xf numFmtId="166" fontId="14" fillId="0" borderId="133" xfId="0" applyNumberFormat="1" applyFont="1" applyFill="1" applyBorder="1" applyAlignment="1" applyProtection="1">
      <alignment horizontal="right" vertical="center" wrapText="1"/>
      <protection locked="0"/>
    </xf>
    <xf numFmtId="166" fontId="14" fillId="0" borderId="132" xfId="0" applyNumberFormat="1" applyFont="1" applyFill="1" applyBorder="1" applyAlignment="1">
      <alignment horizontal="right" vertical="center"/>
    </xf>
    <xf numFmtId="0" fontId="14" fillId="0" borderId="132" xfId="0" applyFont="1" applyFill="1" applyBorder="1"/>
    <xf numFmtId="166" fontId="14" fillId="0" borderId="25" xfId="0" applyNumberFormat="1" applyFont="1" applyFill="1" applyBorder="1" applyAlignment="1">
      <alignment horizontal="right" vertical="center"/>
    </xf>
    <xf numFmtId="166" fontId="14" fillId="0" borderId="26" xfId="0" applyNumberFormat="1" applyFont="1" applyFill="1" applyBorder="1" applyAlignment="1">
      <alignment horizontal="right" vertical="center"/>
    </xf>
    <xf numFmtId="166" fontId="14" fillId="0" borderId="33" xfId="0" applyNumberFormat="1" applyFont="1" applyFill="1" applyBorder="1" applyAlignment="1">
      <alignment horizontal="right" vertical="center"/>
    </xf>
    <xf numFmtId="166" fontId="14" fillId="0" borderId="27" xfId="0" applyNumberFormat="1" applyFont="1" applyFill="1" applyBorder="1" applyAlignment="1">
      <alignment horizontal="right" vertical="center"/>
    </xf>
    <xf numFmtId="166" fontId="14" fillId="0" borderId="35" xfId="0" applyNumberFormat="1" applyFont="1" applyFill="1" applyBorder="1" applyAlignment="1">
      <alignment horizontal="right" vertical="center"/>
    </xf>
    <xf numFmtId="166" fontId="14" fillId="0" borderId="94" xfId="0" applyNumberFormat="1" applyFont="1" applyFill="1" applyBorder="1" applyAlignment="1">
      <alignment horizontal="right" vertical="center"/>
    </xf>
    <xf numFmtId="166" fontId="14" fillId="0" borderId="95" xfId="0" applyNumberFormat="1" applyFont="1" applyFill="1" applyBorder="1" applyAlignment="1">
      <alignment horizontal="right" vertical="center"/>
    </xf>
    <xf numFmtId="166" fontId="14" fillId="0" borderId="93" xfId="0" applyNumberFormat="1" applyFont="1" applyFill="1" applyBorder="1" applyAlignment="1">
      <alignment horizontal="right" vertical="center"/>
    </xf>
    <xf numFmtId="166" fontId="14" fillId="0" borderId="96" xfId="0" applyNumberFormat="1" applyFont="1" applyFill="1" applyBorder="1" applyAlignment="1">
      <alignment horizontal="right" vertical="center"/>
    </xf>
    <xf numFmtId="166" fontId="14" fillId="0" borderId="97" xfId="0" applyNumberFormat="1" applyFont="1" applyFill="1" applyBorder="1" applyAlignment="1">
      <alignment horizontal="right" vertical="center"/>
    </xf>
    <xf numFmtId="0" fontId="14" fillId="0" borderId="74" xfId="0" applyFont="1" applyBorder="1" applyAlignment="1">
      <alignment vertical="center"/>
    </xf>
    <xf numFmtId="166" fontId="14" fillId="0" borderId="82" xfId="0" applyNumberFormat="1" applyFont="1" applyFill="1" applyBorder="1" applyAlignment="1">
      <alignment horizontal="right" vertical="center"/>
    </xf>
    <xf numFmtId="166" fontId="14" fillId="0" borderId="83" xfId="0" applyNumberFormat="1" applyFont="1" applyFill="1" applyBorder="1" applyAlignment="1">
      <alignment horizontal="right" vertical="center"/>
    </xf>
    <xf numFmtId="166" fontId="14" fillId="0" borderId="93" xfId="2" quotePrefix="1" applyNumberFormat="1" applyFont="1" applyBorder="1" applyAlignment="1">
      <alignment horizontal="left" vertical="center"/>
    </xf>
    <xf numFmtId="166" fontId="14" fillId="0" borderId="80" xfId="2" applyNumberFormat="1" applyFont="1" applyFill="1" applyBorder="1" applyAlignment="1">
      <alignment horizontal="right" vertical="center"/>
    </xf>
    <xf numFmtId="166" fontId="14" fillId="0" borderId="81" xfId="2" applyNumberFormat="1" applyFont="1" applyFill="1" applyBorder="1" applyAlignment="1">
      <alignment horizontal="right" vertical="center"/>
    </xf>
    <xf numFmtId="166" fontId="14" fillId="0" borderId="79" xfId="2" applyNumberFormat="1" applyFont="1" applyFill="1" applyBorder="1" applyAlignment="1">
      <alignment horizontal="right" vertical="center"/>
    </xf>
    <xf numFmtId="166" fontId="14" fillId="0" borderId="82" xfId="2" applyNumberFormat="1" applyFont="1" applyFill="1" applyBorder="1" applyAlignment="1">
      <alignment horizontal="right" vertical="center"/>
    </xf>
    <xf numFmtId="166" fontId="14" fillId="0" borderId="83" xfId="2" applyNumberFormat="1" applyFont="1" applyFill="1" applyBorder="1" applyAlignment="1">
      <alignment horizontal="right" vertical="center"/>
    </xf>
    <xf numFmtId="166" fontId="14" fillId="0" borderId="133" xfId="0" applyNumberFormat="1" applyFont="1" applyFill="1" applyBorder="1" applyAlignment="1">
      <alignment horizontal="right" vertical="center"/>
    </xf>
    <xf numFmtId="166" fontId="21" fillId="0" borderId="94" xfId="2" applyNumberFormat="1" applyFont="1" applyFill="1" applyBorder="1" applyAlignment="1">
      <alignment horizontal="right" vertical="center"/>
    </xf>
    <xf numFmtId="166" fontId="21" fillId="0" borderId="95" xfId="2" applyNumberFormat="1" applyFont="1" applyFill="1" applyBorder="1" applyAlignment="1">
      <alignment horizontal="right" vertical="center"/>
    </xf>
    <xf numFmtId="166" fontId="21" fillId="0" borderId="93" xfId="2" applyNumberFormat="1" applyFont="1" applyFill="1" applyBorder="1" applyAlignment="1">
      <alignment horizontal="right" vertical="center"/>
    </xf>
    <xf numFmtId="166" fontId="21" fillId="0" borderId="96" xfId="2" applyNumberFormat="1" applyFont="1" applyFill="1" applyBorder="1" applyAlignment="1">
      <alignment horizontal="right" vertical="center"/>
    </xf>
    <xf numFmtId="166" fontId="21" fillId="0" borderId="97" xfId="2" applyNumberFormat="1" applyFont="1" applyFill="1" applyBorder="1" applyAlignment="1">
      <alignment horizontal="right" vertical="center"/>
    </xf>
    <xf numFmtId="166" fontId="65" fillId="0" borderId="96" xfId="2" applyNumberFormat="1" applyFont="1" applyFill="1" applyBorder="1" applyAlignment="1">
      <alignment horizontal="right" vertical="center"/>
    </xf>
    <xf numFmtId="166" fontId="21" fillId="0" borderId="80" xfId="2" applyNumberFormat="1" applyFont="1" applyFill="1" applyBorder="1" applyAlignment="1">
      <alignment horizontal="right" vertical="center"/>
    </xf>
    <xf numFmtId="166" fontId="21" fillId="0" borderId="81" xfId="2" applyNumberFormat="1" applyFont="1" applyFill="1" applyBorder="1" applyAlignment="1">
      <alignment horizontal="right" vertical="center"/>
    </xf>
    <xf numFmtId="166" fontId="21" fillId="0" borderId="79" xfId="2" applyNumberFormat="1" applyFont="1" applyFill="1" applyBorder="1" applyAlignment="1">
      <alignment horizontal="right" vertical="center"/>
    </xf>
    <xf numFmtId="166" fontId="21" fillId="0" borderId="82" xfId="2" applyNumberFormat="1" applyFont="1" applyFill="1" applyBorder="1" applyAlignment="1">
      <alignment horizontal="right" vertical="center"/>
    </xf>
    <xf numFmtId="166" fontId="21" fillId="0" borderId="83" xfId="2" applyNumberFormat="1" applyFont="1" applyFill="1" applyBorder="1" applyAlignment="1">
      <alignment horizontal="right" vertical="center"/>
    </xf>
    <xf numFmtId="166" fontId="65" fillId="0" borderId="82" xfId="2" applyNumberFormat="1" applyFont="1" applyFill="1" applyBorder="1" applyAlignment="1">
      <alignment horizontal="right" vertical="center"/>
    </xf>
    <xf numFmtId="0" fontId="14" fillId="0" borderId="93" xfId="0" applyFont="1" applyBorder="1" applyAlignment="1">
      <alignment vertical="center"/>
    </xf>
    <xf numFmtId="0" fontId="14" fillId="0" borderId="79" xfId="0" applyFont="1" applyBorder="1" applyAlignment="1">
      <alignment vertical="center"/>
    </xf>
    <xf numFmtId="166" fontId="18" fillId="13" borderId="134" xfId="2" applyNumberFormat="1" applyFont="1" applyFill="1" applyBorder="1" applyAlignment="1">
      <alignment horizontal="left" vertical="center"/>
    </xf>
    <xf numFmtId="166" fontId="14" fillId="2" borderId="136" xfId="2" applyNumberFormat="1" applyFont="1" applyFill="1" applyBorder="1" applyAlignment="1">
      <alignment horizontal="right" vertical="center"/>
    </xf>
    <xf numFmtId="0" fontId="18" fillId="0" borderId="20" xfId="0" applyFont="1" applyFill="1" applyBorder="1" applyAlignment="1">
      <alignment vertical="center" wrapText="1"/>
    </xf>
    <xf numFmtId="166" fontId="14" fillId="0" borderId="8" xfId="2" applyNumberFormat="1" applyFont="1" applyFill="1" applyBorder="1" applyAlignment="1">
      <alignment horizontal="right" vertical="center"/>
    </xf>
    <xf numFmtId="166" fontId="14" fillId="0" borderId="27" xfId="2" applyNumberFormat="1" applyFont="1" applyFill="1" applyBorder="1" applyAlignment="1">
      <alignment horizontal="right" vertical="center"/>
    </xf>
    <xf numFmtId="0" fontId="51" fillId="0" borderId="33" xfId="0" applyFont="1" applyFill="1" applyBorder="1" applyAlignment="1">
      <alignment vertical="center" wrapText="1"/>
    </xf>
    <xf numFmtId="166" fontId="51" fillId="0" borderId="25" xfId="2" applyNumberFormat="1" applyFont="1" applyFill="1" applyBorder="1" applyAlignment="1">
      <alignment horizontal="right" vertical="center"/>
    </xf>
    <xf numFmtId="166" fontId="51" fillId="0" borderId="26" xfId="2" applyNumberFormat="1" applyFont="1" applyFill="1" applyBorder="1" applyAlignment="1">
      <alignment horizontal="right" vertical="center"/>
    </xf>
    <xf numFmtId="166" fontId="51" fillId="0" borderId="27" xfId="2" applyNumberFormat="1" applyFont="1" applyFill="1" applyBorder="1" applyAlignment="1">
      <alignment horizontal="right" vertical="center"/>
    </xf>
    <xf numFmtId="166" fontId="51" fillId="0" borderId="35" xfId="2" applyNumberFormat="1" applyFont="1" applyFill="1" applyBorder="1" applyAlignment="1">
      <alignment horizontal="right" vertical="center"/>
    </xf>
    <xf numFmtId="166" fontId="51" fillId="0" borderId="33" xfId="2" applyNumberFormat="1" applyFont="1" applyFill="1" applyBorder="1" applyAlignment="1">
      <alignment horizontal="right" vertical="center"/>
    </xf>
    <xf numFmtId="166" fontId="51" fillId="0" borderId="33" xfId="0" applyNumberFormat="1" applyFont="1" applyFill="1" applyBorder="1" applyAlignment="1">
      <alignment horizontal="right" vertical="center"/>
    </xf>
    <xf numFmtId="166" fontId="51" fillId="0" borderId="25" xfId="0" applyNumberFormat="1" applyFont="1" applyFill="1" applyBorder="1" applyAlignment="1">
      <alignment horizontal="right" vertical="center"/>
    </xf>
    <xf numFmtId="166" fontId="51" fillId="0" borderId="26" xfId="0" applyNumberFormat="1" applyFont="1" applyFill="1" applyBorder="1" applyAlignment="1">
      <alignment horizontal="right" vertical="center"/>
    </xf>
    <xf numFmtId="166" fontId="51" fillId="0" borderId="27" xfId="0" applyNumberFormat="1" applyFont="1" applyFill="1" applyBorder="1" applyAlignment="1">
      <alignment horizontal="right" vertical="center"/>
    </xf>
    <xf numFmtId="166" fontId="51" fillId="0" borderId="35" xfId="0" applyNumberFormat="1" applyFont="1" applyFill="1" applyBorder="1" applyAlignment="1">
      <alignment horizontal="right" vertical="center"/>
    </xf>
    <xf numFmtId="166" fontId="14" fillId="0" borderId="33" xfId="2" quotePrefix="1" applyNumberFormat="1" applyFont="1" applyBorder="1" applyAlignment="1">
      <alignment horizontal="left" vertical="center"/>
    </xf>
    <xf numFmtId="166" fontId="14" fillId="0" borderId="25" xfId="2" applyNumberFormat="1" applyFont="1" applyFill="1" applyBorder="1" applyAlignment="1">
      <alignment horizontal="right" vertical="center"/>
    </xf>
    <xf numFmtId="166" fontId="14" fillId="0" borderId="33" xfId="2" applyNumberFormat="1" applyFont="1" applyFill="1" applyBorder="1" applyAlignment="1">
      <alignment horizontal="right" vertical="center"/>
    </xf>
    <xf numFmtId="0" fontId="14" fillId="0" borderId="93" xfId="0" quotePrefix="1" applyFont="1" applyBorder="1" applyAlignment="1">
      <alignment vertical="center" wrapText="1"/>
    </xf>
    <xf numFmtId="166" fontId="20" fillId="0" borderId="95" xfId="0" applyNumberFormat="1" applyFont="1" applyFill="1" applyBorder="1" applyAlignment="1">
      <alignment vertical="center"/>
    </xf>
    <xf numFmtId="0" fontId="14" fillId="0" borderId="79" xfId="0" quotePrefix="1" applyFont="1" applyBorder="1" applyAlignment="1">
      <alignment vertical="center" wrapText="1"/>
    </xf>
    <xf numFmtId="166" fontId="14" fillId="0" borderId="79" xfId="2" quotePrefix="1" applyNumberFormat="1" applyFont="1" applyBorder="1" applyAlignment="1">
      <alignment horizontal="left" vertical="center"/>
    </xf>
    <xf numFmtId="0" fontId="21" fillId="0" borderId="93" xfId="0" quotePrefix="1" applyFont="1" applyBorder="1" applyAlignment="1">
      <alignment vertical="center" wrapText="1"/>
    </xf>
    <xf numFmtId="0" fontId="14" fillId="0" borderId="79" xfId="0" applyFont="1" applyBorder="1" applyAlignment="1">
      <alignment vertical="center" wrapText="1"/>
    </xf>
    <xf numFmtId="0" fontId="7" fillId="0" borderId="0" xfId="0" applyFont="1" applyFill="1"/>
    <xf numFmtId="0" fontId="45" fillId="3" borderId="13" xfId="0" applyFont="1" applyFill="1" applyBorder="1" applyAlignment="1">
      <alignment horizontal="center" vertical="center" wrapText="1"/>
    </xf>
    <xf numFmtId="166" fontId="18" fillId="13" borderId="129" xfId="2" applyNumberFormat="1" applyFont="1" applyFill="1" applyBorder="1" applyAlignment="1">
      <alignment horizontal="left" vertical="center"/>
    </xf>
    <xf numFmtId="0" fontId="52" fillId="0" borderId="33" xfId="0" applyFont="1" applyFill="1" applyBorder="1" applyAlignment="1">
      <alignment vertical="center" wrapText="1"/>
    </xf>
    <xf numFmtId="166" fontId="52" fillId="0" borderId="25" xfId="2" applyNumberFormat="1" applyFont="1" applyFill="1" applyBorder="1" applyAlignment="1">
      <alignment horizontal="right" vertical="center"/>
    </xf>
    <xf numFmtId="166" fontId="52" fillId="0" borderId="26" xfId="2" applyNumberFormat="1" applyFont="1" applyFill="1" applyBorder="1" applyAlignment="1">
      <alignment horizontal="right" vertical="center"/>
    </xf>
    <xf numFmtId="166" fontId="52" fillId="0" borderId="27" xfId="2" applyNumberFormat="1" applyFont="1" applyFill="1" applyBorder="1" applyAlignment="1">
      <alignment horizontal="right" vertical="center"/>
    </xf>
    <xf numFmtId="166" fontId="52" fillId="0" borderId="35" xfId="2" applyNumberFormat="1" applyFont="1" applyFill="1" applyBorder="1" applyAlignment="1">
      <alignment horizontal="right" vertical="center"/>
    </xf>
    <xf numFmtId="166" fontId="52" fillId="0" borderId="33" xfId="2" applyNumberFormat="1" applyFont="1" applyFill="1" applyBorder="1" applyAlignment="1">
      <alignment horizontal="right" vertical="center"/>
    </xf>
    <xf numFmtId="0" fontId="14" fillId="0" borderId="33" xfId="0" applyFont="1" applyBorder="1" applyAlignment="1">
      <alignment vertical="center" wrapText="1"/>
    </xf>
    <xf numFmtId="0" fontId="14" fillId="0" borderId="25" xfId="0" applyFont="1" applyFill="1" applyBorder="1" applyAlignment="1">
      <alignment vertical="center"/>
    </xf>
    <xf numFmtId="0" fontId="14" fillId="0" borderId="26" xfId="0" applyFont="1" applyFill="1" applyBorder="1" applyAlignment="1">
      <alignment vertical="center"/>
    </xf>
    <xf numFmtId="0" fontId="14" fillId="0" borderId="35" xfId="0" applyFont="1" applyFill="1" applyBorder="1" applyAlignment="1">
      <alignment vertical="center"/>
    </xf>
    <xf numFmtId="0" fontId="14" fillId="0" borderId="33" xfId="0" applyFont="1" applyFill="1" applyBorder="1" applyAlignment="1">
      <alignment vertical="center"/>
    </xf>
    <xf numFmtId="0" fontId="23" fillId="0" borderId="26" xfId="0" applyFont="1" applyFill="1" applyBorder="1" applyAlignment="1">
      <alignment vertical="center"/>
    </xf>
    <xf numFmtId="0" fontId="23" fillId="0" borderId="27" xfId="0" applyFont="1" applyFill="1" applyBorder="1" applyAlignment="1">
      <alignment vertical="center"/>
    </xf>
    <xf numFmtId="0" fontId="14" fillId="2" borderId="25" xfId="0" applyFont="1" applyFill="1" applyBorder="1" applyAlignment="1">
      <alignment vertical="center"/>
    </xf>
    <xf numFmtId="166" fontId="14" fillId="0" borderId="97" xfId="2" applyNumberFormat="1" applyFont="1" applyFill="1" applyBorder="1" applyAlignment="1">
      <alignment horizontal="right" vertical="center"/>
    </xf>
    <xf numFmtId="166" fontId="14" fillId="0" borderId="93" xfId="2" applyNumberFormat="1" applyFont="1" applyFill="1" applyBorder="1" applyAlignment="1">
      <alignment horizontal="right" vertical="center"/>
    </xf>
    <xf numFmtId="166" fontId="14" fillId="0" borderId="94" xfId="2" applyNumberFormat="1" applyFont="1" applyFill="1" applyBorder="1" applyAlignment="1">
      <alignment horizontal="right" vertical="center"/>
    </xf>
    <xf numFmtId="166" fontId="14" fillId="0" borderId="95" xfId="2" applyNumberFormat="1" applyFont="1" applyFill="1" applyBorder="1" applyAlignment="1">
      <alignment horizontal="right" vertical="center"/>
    </xf>
    <xf numFmtId="166" fontId="14" fillId="0" borderId="96" xfId="2" applyNumberFormat="1" applyFont="1" applyFill="1" applyBorder="1" applyAlignment="1">
      <alignment horizontal="right" vertical="center"/>
    </xf>
    <xf numFmtId="166" fontId="14" fillId="2" borderId="94" xfId="2" applyNumberFormat="1" applyFont="1" applyFill="1" applyBorder="1" applyAlignment="1">
      <alignment horizontal="right" vertical="center"/>
    </xf>
    <xf numFmtId="0" fontId="14" fillId="0" borderId="74" xfId="0" quotePrefix="1" applyFont="1" applyBorder="1" applyAlignment="1">
      <alignment vertical="center" wrapText="1"/>
    </xf>
    <xf numFmtId="166" fontId="14" fillId="0" borderId="78" xfId="2" applyNumberFormat="1" applyFont="1" applyFill="1" applyBorder="1" applyAlignment="1">
      <alignment horizontal="right" vertical="center"/>
    </xf>
    <xf numFmtId="166" fontId="14" fillId="0" borderId="74" xfId="2" applyNumberFormat="1" applyFont="1" applyFill="1" applyBorder="1" applyAlignment="1">
      <alignment horizontal="right" vertical="center"/>
    </xf>
    <xf numFmtId="166" fontId="14" fillId="0" borderId="76" xfId="2" applyNumberFormat="1" applyFont="1" applyFill="1" applyBorder="1" applyAlignment="1">
      <alignment horizontal="right" vertical="center"/>
    </xf>
    <xf numFmtId="166" fontId="14" fillId="2" borderId="75" xfId="2" applyNumberFormat="1" applyFont="1" applyFill="1" applyBorder="1" applyAlignment="1">
      <alignment horizontal="right" vertical="center"/>
    </xf>
    <xf numFmtId="166" fontId="14" fillId="2" borderId="80" xfId="2" applyNumberFormat="1" applyFont="1" applyFill="1" applyBorder="1" applyAlignment="1">
      <alignment horizontal="right" vertical="center"/>
    </xf>
    <xf numFmtId="166" fontId="23" fillId="0" borderId="74" xfId="2" applyNumberFormat="1" applyFont="1" applyFill="1" applyBorder="1" applyAlignment="1">
      <alignment horizontal="right" vertical="center"/>
    </xf>
    <xf numFmtId="166" fontId="23" fillId="0" borderId="75" xfId="2" applyNumberFormat="1" applyFont="1" applyFill="1" applyBorder="1" applyAlignment="1">
      <alignment horizontal="right" vertical="center"/>
    </xf>
    <xf numFmtId="166" fontId="23" fillId="0" borderId="76" xfId="2" applyNumberFormat="1" applyFont="1" applyFill="1" applyBorder="1" applyAlignment="1">
      <alignment horizontal="right" vertical="center"/>
    </xf>
    <xf numFmtId="166" fontId="23" fillId="0" borderId="77" xfId="2" applyNumberFormat="1" applyFont="1" applyFill="1" applyBorder="1" applyAlignment="1">
      <alignment horizontal="right" vertical="center"/>
    </xf>
    <xf numFmtId="166" fontId="23" fillId="0" borderId="78" xfId="2" applyNumberFormat="1" applyFont="1" applyFill="1" applyBorder="1" applyAlignment="1">
      <alignment horizontal="right" vertical="center"/>
    </xf>
    <xf numFmtId="166" fontId="23" fillId="2" borderId="75" xfId="2" applyNumberFormat="1" applyFont="1" applyFill="1" applyBorder="1" applyAlignment="1">
      <alignment horizontal="right" vertical="center"/>
    </xf>
    <xf numFmtId="166" fontId="23" fillId="0" borderId="79" xfId="2" applyNumberFormat="1" applyFont="1" applyFill="1" applyBorder="1" applyAlignment="1">
      <alignment vertical="center"/>
    </xf>
    <xf numFmtId="166" fontId="23" fillId="0" borderId="80" xfId="2" applyNumberFormat="1" applyFont="1" applyFill="1" applyBorder="1" applyAlignment="1">
      <alignment vertical="center"/>
    </xf>
    <xf numFmtId="166" fontId="23" fillId="0" borderId="81" xfId="2" applyNumberFormat="1" applyFont="1" applyFill="1" applyBorder="1" applyAlignment="1">
      <alignment vertical="center"/>
    </xf>
    <xf numFmtId="166" fontId="23" fillId="0" borderId="82" xfId="2" applyNumberFormat="1" applyFont="1" applyFill="1" applyBorder="1" applyAlignment="1">
      <alignment vertical="center"/>
    </xf>
    <xf numFmtId="166" fontId="23" fillId="0" borderId="83" xfId="2" applyNumberFormat="1" applyFont="1" applyFill="1" applyBorder="1" applyAlignment="1">
      <alignment vertical="center"/>
    </xf>
    <xf numFmtId="166" fontId="23" fillId="2" borderId="80" xfId="2" applyNumberFormat="1" applyFont="1" applyFill="1" applyBorder="1" applyAlignment="1">
      <alignment vertical="center"/>
    </xf>
    <xf numFmtId="168" fontId="14" fillId="0" borderId="93" xfId="0" applyNumberFormat="1" applyFont="1" applyFill="1" applyBorder="1" applyAlignment="1" applyProtection="1">
      <alignment horizontal="left" vertical="center" wrapText="1"/>
      <protection locked="0"/>
    </xf>
    <xf numFmtId="168" fontId="14" fillId="0" borderId="79" xfId="0" applyNumberFormat="1" applyFont="1" applyFill="1" applyBorder="1" applyAlignment="1" applyProtection="1">
      <alignment horizontal="left" vertical="center" wrapText="1"/>
      <protection locked="0"/>
    </xf>
    <xf numFmtId="3" fontId="52" fillId="14" borderId="17" xfId="0" applyNumberFormat="1" applyFont="1" applyFill="1" applyBorder="1" applyAlignment="1">
      <alignment horizontal="right" vertical="center"/>
    </xf>
    <xf numFmtId="3" fontId="52" fillId="14" borderId="15" xfId="0" applyNumberFormat="1" applyFont="1" applyFill="1" applyBorder="1" applyAlignment="1">
      <alignment horizontal="right" vertical="center"/>
    </xf>
    <xf numFmtId="3" fontId="52" fillId="14" borderId="13" xfId="0" applyNumberFormat="1" applyFont="1" applyFill="1" applyBorder="1" applyAlignment="1">
      <alignment horizontal="right" vertical="center"/>
    </xf>
    <xf numFmtId="3" fontId="52" fillId="14" borderId="14" xfId="0" applyNumberFormat="1" applyFont="1" applyFill="1" applyBorder="1" applyAlignment="1">
      <alignment horizontal="right" vertical="center"/>
    </xf>
    <xf numFmtId="3" fontId="52" fillId="14" borderId="16" xfId="0" applyNumberFormat="1" applyFont="1" applyFill="1" applyBorder="1" applyAlignment="1">
      <alignment horizontal="right" vertical="center"/>
    </xf>
    <xf numFmtId="3" fontId="52" fillId="14" borderId="15" xfId="0" applyNumberFormat="1" applyFont="1" applyFill="1" applyBorder="1" applyAlignment="1">
      <alignment vertical="center"/>
    </xf>
    <xf numFmtId="3" fontId="52" fillId="14" borderId="13" xfId="0" applyNumberFormat="1" applyFont="1" applyFill="1" applyBorder="1" applyAlignment="1">
      <alignment vertical="center"/>
    </xf>
    <xf numFmtId="3" fontId="52" fillId="14" borderId="14" xfId="0" applyNumberFormat="1" applyFont="1" applyFill="1" applyBorder="1" applyAlignment="1">
      <alignment vertical="center"/>
    </xf>
    <xf numFmtId="3" fontId="52" fillId="14" borderId="16" xfId="0" applyNumberFormat="1" applyFont="1" applyFill="1" applyBorder="1" applyAlignment="1">
      <alignment vertical="center"/>
    </xf>
    <xf numFmtId="3" fontId="52" fillId="14" borderId="17" xfId="0" applyNumberFormat="1" applyFont="1" applyFill="1" applyBorder="1" applyAlignment="1">
      <alignment vertical="center"/>
    </xf>
    <xf numFmtId="3" fontId="52" fillId="14" borderId="13" xfId="1" applyNumberFormat="1" applyFont="1" applyFill="1" applyBorder="1" applyAlignment="1">
      <alignment vertical="center"/>
    </xf>
    <xf numFmtId="3" fontId="52" fillId="14" borderId="3" xfId="0" applyNumberFormat="1" applyFont="1" applyFill="1" applyBorder="1" applyAlignment="1">
      <alignment vertical="center"/>
    </xf>
    <xf numFmtId="10" fontId="52" fillId="14" borderId="17" xfId="0" applyNumberFormat="1" applyFont="1" applyFill="1" applyBorder="1" applyAlignment="1">
      <alignment horizontal="right" vertical="center"/>
    </xf>
    <xf numFmtId="10" fontId="52" fillId="14" borderId="15" xfId="0" applyNumberFormat="1" applyFont="1" applyFill="1" applyBorder="1" applyAlignment="1">
      <alignment horizontal="right" vertical="center"/>
    </xf>
    <xf numFmtId="10" fontId="52" fillId="14" borderId="13" xfId="0" applyNumberFormat="1" applyFont="1" applyFill="1" applyBorder="1" applyAlignment="1">
      <alignment horizontal="right" vertical="center"/>
    </xf>
    <xf numFmtId="10" fontId="52" fillId="14" borderId="14" xfId="0" applyNumberFormat="1" applyFont="1" applyFill="1" applyBorder="1" applyAlignment="1">
      <alignment horizontal="right" vertical="center"/>
    </xf>
    <xf numFmtId="10" fontId="52" fillId="14" borderId="16" xfId="0" applyNumberFormat="1" applyFont="1" applyFill="1" applyBorder="1" applyAlignment="1">
      <alignment horizontal="right" vertical="center"/>
    </xf>
    <xf numFmtId="10" fontId="52" fillId="14" borderId="15" xfId="0" applyNumberFormat="1" applyFont="1" applyFill="1" applyBorder="1" applyAlignment="1">
      <alignment vertical="center"/>
    </xf>
    <xf numFmtId="10" fontId="52" fillId="14" borderId="13" xfId="0" applyNumberFormat="1" applyFont="1" applyFill="1" applyBorder="1" applyAlignment="1">
      <alignment vertical="center"/>
    </xf>
    <xf numFmtId="10" fontId="52" fillId="14" borderId="14" xfId="0" applyNumberFormat="1" applyFont="1" applyFill="1" applyBorder="1" applyAlignment="1">
      <alignment vertical="center"/>
    </xf>
    <xf numFmtId="10" fontId="52" fillId="14" borderId="16" xfId="0" applyNumberFormat="1" applyFont="1" applyFill="1" applyBorder="1" applyAlignment="1">
      <alignment vertical="center"/>
    </xf>
    <xf numFmtId="10" fontId="52" fillId="14" borderId="17" xfId="0" applyNumberFormat="1" applyFont="1" applyFill="1" applyBorder="1" applyAlignment="1">
      <alignment vertical="center"/>
    </xf>
    <xf numFmtId="10" fontId="52" fillId="14" borderId="13" xfId="1" applyNumberFormat="1" applyFont="1" applyFill="1" applyBorder="1" applyAlignment="1">
      <alignment vertical="center"/>
    </xf>
    <xf numFmtId="10" fontId="52" fillId="14" borderId="3" xfId="0" applyNumberFormat="1" applyFont="1" applyFill="1" applyBorder="1" applyAlignment="1">
      <alignment vertical="center"/>
    </xf>
    <xf numFmtId="0" fontId="16" fillId="0" borderId="85" xfId="6" applyFont="1" applyBorder="1" applyAlignment="1">
      <alignment horizontal="center" vertical="center"/>
    </xf>
    <xf numFmtId="0" fontId="16" fillId="0" borderId="85" xfId="6" applyFont="1" applyBorder="1" applyAlignment="1">
      <alignment horizontal="left" vertical="center"/>
    </xf>
    <xf numFmtId="0" fontId="16" fillId="0" borderId="112" xfId="6" applyFont="1" applyBorder="1" applyAlignment="1">
      <alignment horizontal="center" vertical="center"/>
    </xf>
    <xf numFmtId="0" fontId="16" fillId="0" borderId="112" xfId="6" applyFont="1" applyBorder="1" applyAlignment="1">
      <alignment horizontal="left" vertical="center"/>
    </xf>
    <xf numFmtId="0" fontId="16" fillId="0" borderId="107" xfId="6" applyFont="1" applyBorder="1" applyAlignment="1">
      <alignment horizontal="center" vertical="center"/>
    </xf>
    <xf numFmtId="0" fontId="14" fillId="0" borderId="69" xfId="0" applyFont="1" applyBorder="1" applyAlignment="1">
      <alignment horizontal="center" vertical="center"/>
    </xf>
    <xf numFmtId="0" fontId="24" fillId="0" borderId="74" xfId="3" applyFont="1" applyFill="1" applyBorder="1" applyAlignment="1" applyProtection="1">
      <alignment horizontal="center" vertical="center"/>
    </xf>
    <xf numFmtId="168" fontId="14" fillId="0" borderId="76" xfId="0" applyNumberFormat="1" applyFont="1" applyFill="1" applyBorder="1" applyAlignment="1" applyProtection="1">
      <alignment vertical="center"/>
      <protection locked="0"/>
    </xf>
    <xf numFmtId="0" fontId="21" fillId="0" borderId="76" xfId="0" applyFont="1" applyFill="1" applyBorder="1" applyAlignment="1">
      <alignment vertical="center"/>
    </xf>
    <xf numFmtId="0" fontId="14" fillId="0" borderId="81" xfId="0" applyFont="1" applyFill="1" applyBorder="1" applyAlignment="1">
      <alignment vertical="center"/>
    </xf>
    <xf numFmtId="0" fontId="20" fillId="0" borderId="71" xfId="0" applyFont="1" applyFill="1" applyBorder="1" applyAlignment="1">
      <alignment vertical="center"/>
    </xf>
    <xf numFmtId="0" fontId="20" fillId="0" borderId="76" xfId="0" applyFont="1" applyFill="1" applyBorder="1" applyAlignment="1">
      <alignment vertical="center"/>
    </xf>
    <xf numFmtId="3" fontId="20" fillId="0" borderId="76" xfId="0" applyNumberFormat="1" applyFont="1" applyFill="1" applyBorder="1" applyAlignment="1">
      <alignment horizontal="right" vertical="center"/>
    </xf>
    <xf numFmtId="3" fontId="20" fillId="0" borderId="77" xfId="0" applyNumberFormat="1" applyFont="1" applyFill="1" applyBorder="1" applyAlignment="1">
      <alignment horizontal="right" vertical="center"/>
    </xf>
    <xf numFmtId="0" fontId="20" fillId="0" borderId="81" xfId="0" applyFont="1" applyFill="1" applyBorder="1" applyAlignment="1">
      <alignment vertical="center"/>
    </xf>
    <xf numFmtId="166" fontId="18" fillId="13" borderId="134" xfId="2" applyNumberFormat="1" applyFont="1" applyFill="1" applyBorder="1" applyAlignment="1">
      <alignment horizontal="right" vertical="center"/>
    </xf>
    <xf numFmtId="0" fontId="48" fillId="3" borderId="16" xfId="0" applyFont="1" applyFill="1" applyBorder="1" applyAlignment="1">
      <alignment horizontal="center" vertical="center" wrapText="1"/>
    </xf>
    <xf numFmtId="0" fontId="48" fillId="3" borderId="13" xfId="0" applyFont="1" applyFill="1" applyBorder="1" applyAlignment="1">
      <alignment horizontal="center" vertical="center" wrapText="1"/>
    </xf>
    <xf numFmtId="0" fontId="48" fillId="3" borderId="17" xfId="0" applyFont="1" applyFill="1" applyBorder="1" applyAlignment="1">
      <alignment horizontal="center" vertical="center" wrapText="1"/>
    </xf>
    <xf numFmtId="14" fontId="48" fillId="3" borderId="15" xfId="0" applyNumberFormat="1" applyFont="1" applyFill="1" applyBorder="1" applyAlignment="1">
      <alignment horizontal="center" vertical="center" wrapText="1"/>
    </xf>
    <xf numFmtId="14" fontId="48" fillId="3" borderId="13" xfId="0" applyNumberFormat="1" applyFont="1" applyFill="1" applyBorder="1" applyAlignment="1">
      <alignment horizontal="center" vertical="center" wrapText="1"/>
    </xf>
    <xf numFmtId="14" fontId="48" fillId="3" borderId="14" xfId="0" applyNumberFormat="1" applyFont="1" applyFill="1" applyBorder="1" applyAlignment="1">
      <alignment horizontal="center" vertical="center" wrapText="1"/>
    </xf>
    <xf numFmtId="14" fontId="48" fillId="3" borderId="16" xfId="0" applyNumberFormat="1" applyFont="1" applyFill="1" applyBorder="1" applyAlignment="1">
      <alignment horizontal="center" vertical="center" wrapText="1"/>
    </xf>
    <xf numFmtId="14" fontId="48" fillId="3" borderId="17" xfId="0" applyNumberFormat="1" applyFont="1" applyFill="1" applyBorder="1" applyAlignment="1">
      <alignment horizontal="center" vertical="center" wrapText="1"/>
    </xf>
    <xf numFmtId="0" fontId="14" fillId="0" borderId="0" xfId="0" applyFont="1" applyAlignment="1">
      <alignment vertical="center" wrapText="1"/>
    </xf>
    <xf numFmtId="0" fontId="54" fillId="0" borderId="15" xfId="0" applyFont="1" applyFill="1" applyBorder="1" applyAlignment="1">
      <alignment vertical="center" wrapText="1"/>
    </xf>
    <xf numFmtId="0" fontId="54" fillId="0" borderId="13" xfId="0" applyFont="1" applyFill="1" applyBorder="1" applyAlignment="1">
      <alignment vertical="center" wrapText="1"/>
    </xf>
    <xf numFmtId="0" fontId="45" fillId="0" borderId="0" xfId="9" applyFont="1"/>
    <xf numFmtId="0" fontId="16" fillId="0" borderId="0" xfId="9" applyFont="1"/>
    <xf numFmtId="0" fontId="16" fillId="0" borderId="0" xfId="9" applyFont="1" applyFill="1"/>
    <xf numFmtId="3" fontId="20" fillId="0" borderId="71" xfId="0" applyNumberFormat="1" applyFont="1" applyBorder="1" applyAlignment="1">
      <alignment horizontal="right" vertical="center"/>
    </xf>
    <xf numFmtId="3" fontId="20" fillId="0" borderId="72" xfId="0" applyNumberFormat="1" applyFont="1" applyBorder="1" applyAlignment="1">
      <alignment horizontal="right" vertical="center"/>
    </xf>
    <xf numFmtId="3" fontId="20" fillId="0" borderId="76" xfId="0" applyNumberFormat="1" applyFont="1" applyBorder="1" applyAlignment="1">
      <alignment horizontal="right" vertical="center"/>
    </xf>
    <xf numFmtId="3" fontId="20" fillId="0" borderId="77" xfId="0" applyNumberFormat="1" applyFont="1" applyBorder="1" applyAlignment="1">
      <alignment horizontal="right" vertical="center"/>
    </xf>
    <xf numFmtId="3" fontId="59" fillId="4" borderId="31" xfId="4" applyNumberFormat="1" applyFont="1" applyFill="1" applyBorder="1" applyAlignment="1">
      <alignment vertical="center"/>
    </xf>
    <xf numFmtId="3" fontId="34" fillId="0" borderId="84" xfId="4" applyNumberFormat="1" applyFont="1" applyFill="1" applyBorder="1" applyAlignment="1">
      <alignment vertical="center"/>
    </xf>
    <xf numFmtId="3" fontId="34" fillId="0" borderId="139" xfId="4" applyNumberFormat="1" applyFont="1" applyFill="1" applyBorder="1" applyAlignment="1">
      <alignment vertical="center"/>
    </xf>
    <xf numFmtId="3" fontId="34" fillId="0" borderId="85" xfId="4" applyNumberFormat="1" applyFont="1" applyFill="1" applyBorder="1" applyAlignment="1">
      <alignment vertical="center"/>
    </xf>
    <xf numFmtId="3" fontId="34" fillId="0" borderId="109" xfId="4" applyNumberFormat="1" applyFont="1" applyFill="1" applyBorder="1" applyAlignment="1">
      <alignment vertical="center"/>
    </xf>
    <xf numFmtId="3" fontId="34" fillId="0" borderId="112" xfId="4" applyNumberFormat="1" applyFont="1" applyFill="1" applyBorder="1" applyAlignment="1">
      <alignment vertical="center"/>
    </xf>
    <xf numFmtId="3" fontId="34" fillId="0" borderId="107" xfId="4" applyNumberFormat="1" applyFont="1" applyFill="1" applyBorder="1" applyAlignment="1">
      <alignment vertical="center"/>
    </xf>
    <xf numFmtId="0" fontId="14" fillId="0" borderId="20" xfId="0" applyFont="1" applyBorder="1" applyAlignment="1">
      <alignment horizontal="center"/>
    </xf>
    <xf numFmtId="0" fontId="14" fillId="0" borderId="20" xfId="0" applyFont="1" applyBorder="1"/>
    <xf numFmtId="0" fontId="16" fillId="0" borderId="20" xfId="0" applyFont="1" applyBorder="1"/>
    <xf numFmtId="0" fontId="16" fillId="0" borderId="20" xfId="0" applyFont="1" applyFill="1" applyBorder="1"/>
    <xf numFmtId="0" fontId="51" fillId="12" borderId="150" xfId="0" applyFont="1" applyFill="1" applyBorder="1" applyAlignment="1">
      <alignment horizontal="right"/>
    </xf>
    <xf numFmtId="0" fontId="51" fillId="12" borderId="150" xfId="0" applyFont="1" applyFill="1" applyBorder="1"/>
    <xf numFmtId="0" fontId="66" fillId="12" borderId="150" xfId="0" applyFont="1" applyFill="1" applyBorder="1" applyAlignment="1">
      <alignment vertical="center" wrapText="1"/>
    </xf>
    <xf numFmtId="0" fontId="14" fillId="0" borderId="153" xfId="0" applyFont="1" applyFill="1" applyBorder="1"/>
    <xf numFmtId="3" fontId="16" fillId="0" borderId="108" xfId="4" applyNumberFormat="1" applyFont="1" applyFill="1" applyBorder="1" applyAlignment="1">
      <alignment vertical="center"/>
    </xf>
    <xf numFmtId="3" fontId="16" fillId="0" borderId="109" xfId="4" applyNumberFormat="1" applyFont="1" applyFill="1" applyBorder="1" applyAlignment="1">
      <alignment vertical="center"/>
    </xf>
    <xf numFmtId="3" fontId="16" fillId="0" borderId="113" xfId="4" applyNumberFormat="1" applyFont="1" applyFill="1" applyBorder="1" applyAlignment="1">
      <alignment vertical="center"/>
    </xf>
    <xf numFmtId="3" fontId="34" fillId="11" borderId="85" xfId="4" applyNumberFormat="1" applyFont="1" applyFill="1" applyBorder="1" applyAlignment="1">
      <alignment vertical="center"/>
    </xf>
    <xf numFmtId="3" fontId="34" fillId="11" borderId="109" xfId="4" applyNumberFormat="1" applyFont="1" applyFill="1" applyBorder="1" applyAlignment="1">
      <alignment horizontal="right" vertical="center"/>
    </xf>
    <xf numFmtId="166" fontId="18" fillId="11" borderId="66" xfId="2" applyNumberFormat="1" applyFont="1" applyFill="1" applyBorder="1" applyAlignment="1">
      <alignment horizontal="left" vertical="center"/>
    </xf>
    <xf numFmtId="3" fontId="16" fillId="11" borderId="109" xfId="4" applyNumberFormat="1" applyFont="1" applyFill="1" applyBorder="1" applyAlignment="1">
      <alignment vertical="center"/>
    </xf>
    <xf numFmtId="166" fontId="18" fillId="0" borderId="17" xfId="0" applyNumberFormat="1" applyFont="1" applyFill="1" applyBorder="1" applyAlignment="1">
      <alignment vertical="center"/>
    </xf>
    <xf numFmtId="0" fontId="51" fillId="0" borderId="61" xfId="0" applyFont="1" applyFill="1" applyBorder="1"/>
    <xf numFmtId="0" fontId="56" fillId="3" borderId="0" xfId="0" applyFont="1" applyFill="1" applyBorder="1" applyAlignment="1">
      <alignment vertical="center" wrapText="1"/>
    </xf>
    <xf numFmtId="0" fontId="15" fillId="3" borderId="0" xfId="0" applyFont="1" applyFill="1" applyBorder="1" applyAlignment="1">
      <alignment vertical="center" wrapText="1"/>
    </xf>
    <xf numFmtId="166" fontId="18" fillId="13" borderId="156" xfId="2" applyNumberFormat="1" applyFont="1" applyFill="1" applyBorder="1" applyAlignment="1">
      <alignment horizontal="right" vertical="center"/>
    </xf>
    <xf numFmtId="166" fontId="18" fillId="13" borderId="155" xfId="2" applyNumberFormat="1" applyFont="1" applyFill="1" applyBorder="1" applyAlignment="1">
      <alignment horizontal="right" vertical="center"/>
    </xf>
    <xf numFmtId="166" fontId="42" fillId="0" borderId="7" xfId="0" applyNumberFormat="1" applyFont="1" applyBorder="1"/>
    <xf numFmtId="166" fontId="42" fillId="0" borderId="3" xfId="0" applyNumberFormat="1" applyFont="1" applyBorder="1"/>
    <xf numFmtId="166" fontId="42" fillId="0" borderId="3" xfId="0" applyNumberFormat="1" applyFont="1" applyFill="1" applyBorder="1"/>
    <xf numFmtId="170" fontId="14" fillId="0" borderId="98" xfId="2" applyNumberFormat="1" applyFont="1" applyFill="1" applyBorder="1" applyAlignment="1">
      <alignment horizontal="right" vertical="center"/>
    </xf>
    <xf numFmtId="170" fontId="14" fillId="0" borderId="130" xfId="2" applyNumberFormat="1" applyFont="1" applyFill="1" applyBorder="1" applyAlignment="1">
      <alignment horizontal="right" vertical="center"/>
    </xf>
    <xf numFmtId="3" fontId="16" fillId="0" borderId="50" xfId="0" applyNumberFormat="1" applyFont="1" applyFill="1" applyBorder="1" applyAlignment="1">
      <alignment horizontal="center" vertical="center"/>
    </xf>
    <xf numFmtId="0" fontId="3" fillId="0" borderId="0" xfId="9" applyAlignment="1">
      <alignment vertical="center"/>
    </xf>
    <xf numFmtId="0" fontId="3" fillId="0" borderId="0" xfId="9" applyFont="1" applyFill="1" applyBorder="1" applyAlignment="1">
      <alignment vertical="center"/>
    </xf>
    <xf numFmtId="0" fontId="16" fillId="0" borderId="0" xfId="5" applyFont="1" applyFill="1" applyBorder="1"/>
    <xf numFmtId="0" fontId="16" fillId="0" borderId="0" xfId="5" applyFont="1" applyFill="1" applyBorder="1" applyAlignment="1">
      <alignment vertical="center"/>
    </xf>
    <xf numFmtId="0" fontId="27" fillId="0" borderId="0" xfId="5" applyFont="1" applyFill="1" applyBorder="1" applyAlignment="1">
      <alignment horizontal="left" vertical="center"/>
    </xf>
    <xf numFmtId="0" fontId="70" fillId="0" borderId="0" xfId="9" applyFont="1" applyFill="1" applyBorder="1" applyAlignment="1">
      <alignment vertical="center"/>
    </xf>
    <xf numFmtId="0" fontId="14" fillId="2" borderId="0" xfId="5" applyFont="1" applyFill="1" applyBorder="1"/>
    <xf numFmtId="0" fontId="14" fillId="2" borderId="0" xfId="5" applyFont="1" applyFill="1" applyBorder="1" applyAlignment="1">
      <alignment vertical="center"/>
    </xf>
    <xf numFmtId="0" fontId="14" fillId="2" borderId="0" xfId="5" applyFont="1" applyFill="1" applyBorder="1" applyAlignment="1">
      <alignment horizontal="left" vertical="center"/>
    </xf>
    <xf numFmtId="3" fontId="14" fillId="0" borderId="157" xfId="5" applyNumberFormat="1" applyFont="1" applyFill="1" applyBorder="1" applyAlignment="1">
      <alignment vertical="center"/>
    </xf>
    <xf numFmtId="0" fontId="21" fillId="0" borderId="157" xfId="5" applyFont="1" applyFill="1" applyBorder="1" applyAlignment="1">
      <alignment horizontal="center" vertical="center"/>
    </xf>
    <xf numFmtId="0" fontId="14" fillId="0" borderId="157" xfId="5" applyFont="1" applyFill="1" applyBorder="1" applyAlignment="1">
      <alignment horizontal="left" vertical="center" indent="2"/>
    </xf>
    <xf numFmtId="3" fontId="14" fillId="0" borderId="158" xfId="5" applyNumberFormat="1" applyFont="1" applyFill="1" applyBorder="1" applyAlignment="1">
      <alignment vertical="center"/>
    </xf>
    <xf numFmtId="0" fontId="21" fillId="0" borderId="158" xfId="5" applyFont="1" applyFill="1" applyBorder="1" applyAlignment="1">
      <alignment horizontal="center" vertical="center"/>
    </xf>
    <xf numFmtId="0" fontId="14" fillId="0" borderId="158" xfId="5" applyFont="1" applyFill="1" applyBorder="1" applyAlignment="1">
      <alignment horizontal="left" vertical="center" indent="2"/>
    </xf>
    <xf numFmtId="3" fontId="14" fillId="0" borderId="11" xfId="5" applyNumberFormat="1" applyFont="1" applyFill="1" applyBorder="1" applyAlignment="1">
      <alignment vertical="center"/>
    </xf>
    <xf numFmtId="0" fontId="21" fillId="0" borderId="11" xfId="5" applyFont="1" applyFill="1" applyBorder="1" applyAlignment="1">
      <alignment horizontal="center" vertical="center"/>
    </xf>
    <xf numFmtId="0" fontId="14" fillId="0" borderId="11" xfId="5" applyFont="1" applyFill="1" applyBorder="1" applyAlignment="1">
      <alignment horizontal="left" vertical="center"/>
    </xf>
    <xf numFmtId="4" fontId="70" fillId="0" borderId="0" xfId="9" applyNumberFormat="1" applyFont="1" applyFill="1" applyBorder="1" applyAlignment="1">
      <alignment vertical="center"/>
    </xf>
    <xf numFmtId="172" fontId="14" fillId="0" borderId="157" xfId="5" applyNumberFormat="1" applyFont="1" applyFill="1" applyBorder="1" applyAlignment="1">
      <alignment vertical="center"/>
    </xf>
    <xf numFmtId="0" fontId="14" fillId="0" borderId="157" xfId="5" applyFont="1" applyFill="1" applyBorder="1" applyAlignment="1">
      <alignment horizontal="left" vertical="center" indent="4"/>
    </xf>
    <xf numFmtId="172" fontId="14" fillId="0" borderId="159" xfId="5" applyNumberFormat="1" applyFont="1" applyFill="1" applyBorder="1" applyAlignment="1">
      <alignment vertical="center"/>
    </xf>
    <xf numFmtId="0" fontId="21" fillId="0" borderId="159" xfId="5" applyFont="1" applyFill="1" applyBorder="1" applyAlignment="1">
      <alignment horizontal="center" vertical="center"/>
    </xf>
    <xf numFmtId="0" fontId="14" fillId="0" borderId="159" xfId="5" applyFont="1" applyFill="1" applyBorder="1" applyAlignment="1">
      <alignment horizontal="left" vertical="center" indent="4"/>
    </xf>
    <xf numFmtId="172" fontId="14" fillId="0" borderId="158" xfId="5" applyNumberFormat="1" applyFont="1" applyFill="1" applyBorder="1" applyAlignment="1">
      <alignment vertical="center"/>
    </xf>
    <xf numFmtId="0" fontId="14" fillId="0" borderId="158" xfId="5" applyFont="1" applyFill="1" applyBorder="1" applyAlignment="1">
      <alignment horizontal="left" vertical="center" indent="4"/>
    </xf>
    <xf numFmtId="172" fontId="14" fillId="0" borderId="11" xfId="5" applyNumberFormat="1" applyFont="1" applyFill="1" applyBorder="1" applyAlignment="1">
      <alignment vertical="center"/>
    </xf>
    <xf numFmtId="0" fontId="14" fillId="0" borderId="11" xfId="5" applyFont="1" applyFill="1" applyBorder="1" applyAlignment="1">
      <alignment horizontal="left" vertical="center" indent="2"/>
    </xf>
    <xf numFmtId="172" fontId="18" fillId="11" borderId="11" xfId="5" applyNumberFormat="1" applyFont="1" applyFill="1" applyBorder="1" applyAlignment="1">
      <alignment vertical="center"/>
    </xf>
    <xf numFmtId="0" fontId="21" fillId="11" borderId="11" xfId="5" applyFont="1" applyFill="1" applyBorder="1" applyAlignment="1">
      <alignment horizontal="center" vertical="center"/>
    </xf>
    <xf numFmtId="0" fontId="18" fillId="11" borderId="11" xfId="5" applyFont="1" applyFill="1" applyBorder="1" applyAlignment="1">
      <alignment horizontal="left" vertical="center"/>
    </xf>
    <xf numFmtId="172" fontId="18" fillId="11" borderId="160" xfId="5" applyNumberFormat="1" applyFont="1" applyFill="1" applyBorder="1" applyAlignment="1">
      <alignment vertical="center"/>
    </xf>
    <xf numFmtId="0" fontId="21" fillId="11" borderId="160" xfId="5" applyFont="1" applyFill="1" applyBorder="1" applyAlignment="1">
      <alignment horizontal="center" vertical="center"/>
    </xf>
    <xf numFmtId="0" fontId="18" fillId="11" borderId="160" xfId="5" applyFont="1" applyFill="1" applyBorder="1" applyAlignment="1">
      <alignment horizontal="left" vertical="center"/>
    </xf>
    <xf numFmtId="3" fontId="14" fillId="9" borderId="161" xfId="5" applyNumberFormat="1" applyFont="1" applyFill="1" applyBorder="1" applyAlignment="1">
      <alignment vertical="center"/>
    </xf>
    <xf numFmtId="3" fontId="14" fillId="9" borderId="162" xfId="5" applyNumberFormat="1" applyFont="1" applyFill="1" applyBorder="1" applyAlignment="1">
      <alignment vertical="center"/>
    </xf>
    <xf numFmtId="3" fontId="14" fillId="2" borderId="0" xfId="5" applyNumberFormat="1" applyFont="1" applyFill="1" applyBorder="1" applyAlignment="1">
      <alignment vertical="center"/>
    </xf>
    <xf numFmtId="0" fontId="18" fillId="2" borderId="0" xfId="5" applyFont="1" applyFill="1" applyBorder="1" applyAlignment="1">
      <alignment horizontal="left" vertical="center"/>
    </xf>
    <xf numFmtId="0" fontId="14" fillId="0" borderId="157" xfId="5" applyFont="1" applyFill="1" applyBorder="1" applyAlignment="1">
      <alignment horizontal="left" vertical="center" wrapText="1"/>
    </xf>
    <xf numFmtId="3" fontId="14" fillId="0" borderId="159" xfId="5" applyNumberFormat="1" applyFont="1" applyFill="1" applyBorder="1" applyAlignment="1">
      <alignment vertical="center"/>
    </xf>
    <xf numFmtId="0" fontId="14" fillId="0" borderId="159" xfId="5" applyFont="1" applyFill="1" applyBorder="1" applyAlignment="1">
      <alignment horizontal="left" vertical="center" wrapText="1"/>
    </xf>
    <xf numFmtId="0" fontId="14" fillId="0" borderId="158" xfId="5" applyFont="1" applyFill="1" applyBorder="1" applyAlignment="1">
      <alignment horizontal="left" vertical="center" wrapText="1"/>
    </xf>
    <xf numFmtId="0" fontId="14" fillId="0" borderId="11" xfId="5" applyFont="1" applyFill="1" applyBorder="1" applyAlignment="1">
      <alignment horizontal="left" vertical="center" wrapText="1"/>
    </xf>
    <xf numFmtId="172" fontId="70" fillId="0" borderId="0" xfId="9" applyNumberFormat="1" applyFont="1" applyFill="1" applyBorder="1" applyAlignment="1">
      <alignment vertical="center"/>
    </xf>
    <xf numFmtId="0" fontId="71" fillId="0" borderId="0" xfId="9" applyFont="1" applyFill="1" applyBorder="1" applyAlignment="1">
      <alignment vertical="center"/>
    </xf>
    <xf numFmtId="172" fontId="18" fillId="0" borderId="11" xfId="5" applyNumberFormat="1" applyFont="1" applyFill="1" applyBorder="1" applyAlignment="1">
      <alignment vertical="center"/>
    </xf>
    <xf numFmtId="0" fontId="72" fillId="0" borderId="11" xfId="5" applyFont="1" applyFill="1" applyBorder="1" applyAlignment="1">
      <alignment horizontal="center" vertical="center"/>
    </xf>
    <xf numFmtId="0" fontId="18" fillId="0" borderId="11" xfId="5" applyFont="1" applyFill="1" applyBorder="1" applyAlignment="1">
      <alignment horizontal="left" vertical="center" indent="2"/>
    </xf>
    <xf numFmtId="0" fontId="14" fillId="0" borderId="159" xfId="5" applyFont="1" applyFill="1" applyBorder="1" applyAlignment="1">
      <alignment horizontal="left" vertical="center" indent="6"/>
    </xf>
    <xf numFmtId="172" fontId="73" fillId="0" borderId="166" xfId="5" applyNumberFormat="1" applyFont="1" applyFill="1" applyBorder="1" applyAlignment="1">
      <alignment vertical="center"/>
    </xf>
    <xf numFmtId="172" fontId="73" fillId="0" borderId="157" xfId="5" applyNumberFormat="1" applyFont="1" applyFill="1" applyBorder="1" applyAlignment="1">
      <alignment vertical="center"/>
    </xf>
    <xf numFmtId="172" fontId="73" fillId="0" borderId="167" xfId="5" applyNumberFormat="1" applyFont="1" applyFill="1" applyBorder="1" applyAlignment="1">
      <alignment vertical="center"/>
    </xf>
    <xf numFmtId="172" fontId="73" fillId="0" borderId="158" xfId="5" applyNumberFormat="1" applyFont="1" applyFill="1" applyBorder="1" applyAlignment="1">
      <alignment vertical="center"/>
    </xf>
    <xf numFmtId="172" fontId="73" fillId="0" borderId="168" xfId="5" applyNumberFormat="1" applyFont="1" applyFill="1" applyBorder="1" applyAlignment="1">
      <alignment vertical="center"/>
    </xf>
    <xf numFmtId="172" fontId="73" fillId="0" borderId="11" xfId="5" applyNumberFormat="1" applyFont="1" applyFill="1" applyBorder="1" applyAlignment="1">
      <alignment vertical="center"/>
    </xf>
    <xf numFmtId="0" fontId="21" fillId="2" borderId="0" xfId="5" applyFont="1" applyFill="1" applyBorder="1" applyAlignment="1">
      <alignment horizontal="center" vertical="center"/>
    </xf>
    <xf numFmtId="0" fontId="14" fillId="2" borderId="0" xfId="5" applyFont="1" applyFill="1" applyBorder="1" applyAlignment="1">
      <alignment horizontal="left" vertical="center" indent="4"/>
    </xf>
    <xf numFmtId="0" fontId="14" fillId="4" borderId="169" xfId="5" applyFont="1" applyFill="1" applyBorder="1"/>
    <xf numFmtId="0" fontId="14" fillId="4" borderId="11" xfId="5" applyFont="1" applyFill="1" applyBorder="1" applyAlignment="1">
      <alignment vertical="center"/>
    </xf>
    <xf numFmtId="0" fontId="18" fillId="0" borderId="0" xfId="5" applyFont="1" applyFill="1" applyBorder="1" applyAlignment="1">
      <alignment horizontal="left" vertical="center"/>
    </xf>
    <xf numFmtId="10" fontId="14" fillId="0" borderId="157" xfId="5" applyNumberFormat="1" applyFont="1" applyFill="1" applyBorder="1" applyAlignment="1">
      <alignment vertical="center"/>
    </xf>
    <xf numFmtId="10" fontId="14" fillId="0" borderId="171" xfId="5" applyNumberFormat="1" applyFont="1" applyFill="1" applyBorder="1" applyAlignment="1">
      <alignment vertical="center"/>
    </xf>
    <xf numFmtId="10" fontId="14" fillId="0" borderId="166" xfId="5" applyNumberFormat="1" applyFont="1" applyFill="1" applyBorder="1" applyAlignment="1">
      <alignment vertical="center"/>
    </xf>
    <xf numFmtId="0" fontId="14" fillId="0" borderId="157" xfId="5" applyFont="1" applyFill="1" applyBorder="1" applyAlignment="1">
      <alignment horizontal="left" vertical="center" wrapText="1" indent="2"/>
    </xf>
    <xf numFmtId="10" fontId="14" fillId="0" borderId="158" xfId="5" applyNumberFormat="1" applyFont="1" applyFill="1" applyBorder="1" applyAlignment="1">
      <alignment vertical="center"/>
    </xf>
    <xf numFmtId="10" fontId="14" fillId="0" borderId="172" xfId="5" applyNumberFormat="1" applyFont="1" applyFill="1" applyBorder="1" applyAlignment="1">
      <alignment vertical="center"/>
    </xf>
    <xf numFmtId="10" fontId="14" fillId="0" borderId="167" xfId="5" applyNumberFormat="1" applyFont="1" applyFill="1" applyBorder="1" applyAlignment="1">
      <alignment vertical="center"/>
    </xf>
    <xf numFmtId="0" fontId="14" fillId="0" borderId="158" xfId="5" applyFont="1" applyFill="1" applyBorder="1" applyAlignment="1">
      <alignment horizontal="left" vertical="center"/>
    </xf>
    <xf numFmtId="172" fontId="14" fillId="0" borderId="0" xfId="5" applyNumberFormat="1" applyFont="1" applyFill="1" applyBorder="1" applyAlignment="1">
      <alignment vertical="center"/>
    </xf>
    <xf numFmtId="0" fontId="74" fillId="5" borderId="0" xfId="5" applyFont="1" applyFill="1" applyAlignment="1">
      <alignment vertical="center"/>
    </xf>
    <xf numFmtId="0" fontId="75" fillId="3" borderId="174" xfId="5" applyFont="1" applyFill="1" applyBorder="1" applyAlignment="1">
      <alignment horizontal="center" vertical="center"/>
    </xf>
    <xf numFmtId="0" fontId="3" fillId="0" borderId="0" xfId="9"/>
    <xf numFmtId="0" fontId="3" fillId="0" borderId="0" xfId="9" applyBorder="1" applyAlignment="1">
      <alignment horizontal="right" vertical="top"/>
    </xf>
    <xf numFmtId="0" fontId="76" fillId="0" borderId="11" xfId="5" applyFont="1" applyBorder="1" applyAlignment="1">
      <alignment horizontal="center" vertical="center" wrapText="1"/>
    </xf>
    <xf numFmtId="0" fontId="38" fillId="0" borderId="0" xfId="5"/>
    <xf numFmtId="0" fontId="38" fillId="2" borderId="0" xfId="5" applyFill="1"/>
    <xf numFmtId="0" fontId="31" fillId="2" borderId="0" xfId="5" applyFont="1" applyFill="1" applyAlignment="1">
      <alignment wrapText="1"/>
    </xf>
    <xf numFmtId="0" fontId="64" fillId="0" borderId="0" xfId="5" applyFont="1" applyAlignment="1">
      <alignment wrapText="1"/>
    </xf>
    <xf numFmtId="0" fontId="64" fillId="0" borderId="0" xfId="5" applyFont="1" applyBorder="1" applyAlignment="1">
      <alignment horizontal="left" wrapText="1"/>
    </xf>
    <xf numFmtId="3" fontId="3" fillId="0" borderId="0" xfId="9" applyNumberFormat="1" applyAlignment="1">
      <alignment vertical="center"/>
    </xf>
    <xf numFmtId="0" fontId="16" fillId="0" borderId="174" xfId="5" applyFont="1" applyBorder="1" applyAlignment="1">
      <alignment vertical="center"/>
    </xf>
    <xf numFmtId="0" fontId="16" fillId="0" borderId="186" xfId="5" applyFont="1" applyBorder="1" applyAlignment="1">
      <alignment vertical="center"/>
    </xf>
    <xf numFmtId="0" fontId="16" fillId="0" borderId="187" xfId="5" applyFont="1" applyBorder="1" applyAlignment="1">
      <alignment vertical="center"/>
    </xf>
    <xf numFmtId="0" fontId="16" fillId="0" borderId="188" xfId="5" applyFont="1" applyBorder="1" applyAlignment="1">
      <alignment vertical="center"/>
    </xf>
    <xf numFmtId="0" fontId="16" fillId="0" borderId="189" xfId="5" applyFont="1" applyBorder="1" applyAlignment="1">
      <alignment vertical="center"/>
    </xf>
    <xf numFmtId="0" fontId="16" fillId="0" borderId="190" xfId="5" applyFont="1" applyBorder="1" applyAlignment="1">
      <alignment vertical="center"/>
    </xf>
    <xf numFmtId="0" fontId="16" fillId="0" borderId="174" xfId="5" applyFont="1" applyFill="1" applyBorder="1" applyAlignment="1">
      <alignment vertical="center"/>
    </xf>
    <xf numFmtId="0" fontId="16" fillId="0" borderId="190" xfId="5" applyFont="1" applyFill="1" applyBorder="1" applyAlignment="1">
      <alignment vertical="center"/>
    </xf>
    <xf numFmtId="0" fontId="15" fillId="4" borderId="174" xfId="5" applyFont="1" applyFill="1" applyBorder="1" applyAlignment="1">
      <alignment horizontal="left" vertical="center"/>
    </xf>
    <xf numFmtId="0" fontId="31" fillId="0" borderId="174" xfId="5" applyFont="1" applyBorder="1" applyAlignment="1">
      <alignment horizontal="center" vertical="center"/>
    </xf>
    <xf numFmtId="0" fontId="15" fillId="4" borderId="18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88" xfId="5" applyFont="1" applyFill="1" applyBorder="1" applyAlignment="1">
      <alignment horizontal="left" vertical="center"/>
    </xf>
    <xf numFmtId="0" fontId="15" fillId="4" borderId="189" xfId="5" applyFont="1" applyFill="1" applyBorder="1" applyAlignment="1">
      <alignment horizontal="left" vertical="center"/>
    </xf>
    <xf numFmtId="0" fontId="15" fillId="4" borderId="190" xfId="5" applyFont="1" applyFill="1" applyBorder="1" applyAlignment="1">
      <alignment horizontal="left" vertical="center"/>
    </xf>
    <xf numFmtId="0" fontId="16" fillId="0" borderId="174" xfId="5" applyFont="1" applyBorder="1" applyAlignment="1">
      <alignment horizontal="right" vertical="center"/>
    </xf>
    <xf numFmtId="3" fontId="16" fillId="0" borderId="186" xfId="5" applyNumberFormat="1" applyFont="1" applyBorder="1" applyAlignment="1">
      <alignment vertical="center"/>
    </xf>
    <xf numFmtId="3" fontId="16" fillId="0" borderId="187" xfId="5" applyNumberFormat="1" applyFont="1" applyBorder="1" applyAlignment="1">
      <alignment vertical="center"/>
    </xf>
    <xf numFmtId="3" fontId="16" fillId="0" borderId="174" xfId="5" applyNumberFormat="1" applyFont="1" applyBorder="1" applyAlignment="1">
      <alignment vertical="center"/>
    </xf>
    <xf numFmtId="3" fontId="16" fillId="0" borderId="174" xfId="5" applyNumberFormat="1" applyFont="1" applyFill="1" applyBorder="1" applyAlignment="1">
      <alignment vertical="center"/>
    </xf>
    <xf numFmtId="3" fontId="16" fillId="0" borderId="190" xfId="5" applyNumberFormat="1" applyFont="1" applyFill="1" applyBorder="1" applyAlignment="1">
      <alignment vertical="center"/>
    </xf>
    <xf numFmtId="3" fontId="16" fillId="0" borderId="187" xfId="5" applyNumberFormat="1" applyFont="1" applyFill="1" applyBorder="1" applyAlignment="1">
      <alignment vertical="center"/>
    </xf>
    <xf numFmtId="3" fontId="16" fillId="0" borderId="174" xfId="5" applyNumberFormat="1" applyFont="1" applyFill="1" applyBorder="1" applyAlignment="1">
      <alignment horizontal="right" vertical="center"/>
    </xf>
    <xf numFmtId="3" fontId="16" fillId="0" borderId="188" xfId="5" applyNumberFormat="1" applyFont="1" applyBorder="1" applyAlignment="1">
      <alignment vertical="center"/>
    </xf>
    <xf numFmtId="3" fontId="16" fillId="0" borderId="189" xfId="5" applyNumberFormat="1" applyFont="1" applyBorder="1" applyAlignment="1">
      <alignment vertical="center"/>
    </xf>
    <xf numFmtId="3" fontId="16" fillId="0" borderId="190" xfId="5" applyNumberFormat="1" applyFont="1" applyBorder="1" applyAlignment="1">
      <alignment vertical="center"/>
    </xf>
    <xf numFmtId="1" fontId="16" fillId="0" borderId="174" xfId="5" applyNumberFormat="1" applyFont="1" applyBorder="1" applyAlignment="1">
      <alignment vertical="center"/>
    </xf>
    <xf numFmtId="0" fontId="16" fillId="8" borderId="174" xfId="5" applyFont="1" applyFill="1" applyBorder="1" applyAlignment="1">
      <alignment horizontal="right" vertical="center"/>
    </xf>
    <xf numFmtId="3" fontId="16" fillId="0" borderId="174" xfId="5" applyNumberFormat="1" applyFont="1" applyBorder="1" applyAlignment="1">
      <alignment horizontal="right" vertical="center"/>
    </xf>
    <xf numFmtId="1" fontId="16" fillId="0" borderId="174" xfId="5" applyNumberFormat="1" applyFont="1" applyFill="1" applyBorder="1" applyAlignment="1">
      <alignment vertical="center"/>
    </xf>
    <xf numFmtId="0" fontId="77" fillId="4" borderId="191" xfId="5" applyFont="1" applyFill="1" applyBorder="1" applyAlignment="1">
      <alignment horizontal="center" vertical="center" wrapText="1"/>
    </xf>
    <xf numFmtId="0" fontId="77" fillId="4" borderId="192" xfId="5" applyFont="1" applyFill="1" applyBorder="1" applyAlignment="1">
      <alignment horizontal="center" vertical="center" wrapText="1"/>
    </xf>
    <xf numFmtId="0" fontId="77" fillId="4" borderId="193" xfId="5" applyFont="1" applyFill="1" applyBorder="1" applyAlignment="1">
      <alignment horizontal="center" vertical="center" wrapText="1"/>
    </xf>
    <xf numFmtId="0" fontId="15" fillId="4" borderId="0" xfId="5" applyFont="1" applyFill="1" applyBorder="1" applyAlignment="1">
      <alignment horizontal="left" vertical="center"/>
    </xf>
    <xf numFmtId="0" fontId="16" fillId="0" borderId="174" xfId="5" applyFont="1" applyBorder="1"/>
    <xf numFmtId="0" fontId="16" fillId="0" borderId="0" xfId="5" applyFont="1" applyBorder="1"/>
    <xf numFmtId="0" fontId="16" fillId="0" borderId="189" xfId="5" applyFont="1" applyBorder="1"/>
    <xf numFmtId="0" fontId="16" fillId="0" borderId="187" xfId="5" applyFont="1" applyBorder="1"/>
    <xf numFmtId="0" fontId="16" fillId="0" borderId="190" xfId="5" applyFont="1" applyBorder="1"/>
    <xf numFmtId="0" fontId="16" fillId="0" borderId="174" xfId="5" applyFont="1" applyBorder="1" applyAlignment="1">
      <alignment horizontal="left"/>
    </xf>
    <xf numFmtId="0" fontId="15" fillId="5" borderId="0" xfId="5" applyFont="1" applyFill="1" applyBorder="1" applyAlignment="1">
      <alignment horizontal="center"/>
    </xf>
    <xf numFmtId="0" fontId="75" fillId="3" borderId="189" xfId="5" applyFont="1" applyFill="1" applyBorder="1" applyAlignment="1">
      <alignment horizontal="center" vertical="center"/>
    </xf>
    <xf numFmtId="0" fontId="75" fillId="3" borderId="187" xfId="5" applyFont="1" applyFill="1" applyBorder="1" applyAlignment="1">
      <alignment horizontal="center" vertical="center"/>
    </xf>
    <xf numFmtId="0" fontId="75" fillId="3" borderId="190" xfId="5" applyFont="1" applyFill="1" applyBorder="1" applyAlignment="1">
      <alignment horizontal="center" vertical="center"/>
    </xf>
    <xf numFmtId="169" fontId="3" fillId="0" borderId="0" xfId="9" applyNumberFormat="1"/>
    <xf numFmtId="0" fontId="15" fillId="4" borderId="174" xfId="8" applyFont="1" applyFill="1" applyBorder="1"/>
    <xf numFmtId="0" fontId="15" fillId="4" borderId="174" xfId="5" applyFont="1" applyFill="1" applyBorder="1"/>
    <xf numFmtId="171" fontId="31" fillId="15" borderId="174" xfId="5" applyNumberFormat="1" applyFont="1" applyFill="1" applyBorder="1" applyAlignment="1">
      <alignment horizontal="right"/>
    </xf>
    <xf numFmtId="0" fontId="31" fillId="15" borderId="174" xfId="5" applyFont="1" applyFill="1" applyBorder="1" applyAlignment="1">
      <alignment horizontal="center"/>
    </xf>
    <xf numFmtId="0" fontId="31" fillId="15" borderId="174" xfId="5" applyFont="1" applyFill="1" applyBorder="1" applyAlignment="1">
      <alignment horizontal="right"/>
    </xf>
    <xf numFmtId="171" fontId="31" fillId="15" borderId="174" xfId="8" applyNumberFormat="1" applyFont="1" applyFill="1" applyBorder="1" applyAlignment="1">
      <alignment horizontal="right"/>
    </xf>
    <xf numFmtId="0" fontId="15" fillId="0" borderId="174" xfId="5" applyFont="1" applyFill="1" applyBorder="1"/>
    <xf numFmtId="0" fontId="16" fillId="0" borderId="174" xfId="5" applyFont="1" applyFill="1" applyBorder="1" applyAlignment="1">
      <alignment wrapText="1"/>
    </xf>
    <xf numFmtId="0" fontId="16" fillId="0" borderId="174" xfId="5" applyFont="1" applyFill="1" applyBorder="1"/>
    <xf numFmtId="0" fontId="16" fillId="0" borderId="174" xfId="5" applyFont="1" applyFill="1" applyBorder="1" applyAlignment="1">
      <alignment horizontal="right" wrapText="1"/>
    </xf>
    <xf numFmtId="0" fontId="31" fillId="0" borderId="174" xfId="5" applyFont="1" applyFill="1" applyBorder="1" applyAlignment="1">
      <alignment wrapText="1"/>
    </xf>
    <xf numFmtId="0" fontId="31" fillId="0" borderId="174" xfId="5" applyFont="1" applyFill="1" applyBorder="1" applyAlignment="1">
      <alignment horizontal="center"/>
    </xf>
    <xf numFmtId="3" fontId="16" fillId="0" borderId="174" xfId="8" applyNumberFormat="1" applyFont="1" applyFill="1" applyBorder="1" applyAlignment="1">
      <alignment horizontal="right"/>
    </xf>
    <xf numFmtId="3" fontId="16" fillId="0" borderId="174" xfId="5" applyNumberFormat="1" applyFont="1" applyFill="1" applyBorder="1" applyAlignment="1">
      <alignment horizontal="right"/>
    </xf>
    <xf numFmtId="3" fontId="16" fillId="0" borderId="174" xfId="5" applyNumberFormat="1" applyFont="1" applyFill="1" applyBorder="1"/>
    <xf numFmtId="3" fontId="16" fillId="0" borderId="174" xfId="5" applyNumberFormat="1" applyFont="1" applyBorder="1"/>
    <xf numFmtId="0" fontId="31" fillId="0" borderId="174" xfId="5" applyFont="1" applyBorder="1" applyAlignment="1">
      <alignment horizontal="center"/>
    </xf>
    <xf numFmtId="3" fontId="16" fillId="0" borderId="174" xfId="8" applyNumberFormat="1" applyFont="1" applyBorder="1"/>
    <xf numFmtId="3" fontId="16" fillId="0" borderId="174" xfId="8" applyNumberFormat="1" applyFont="1" applyFill="1" applyBorder="1"/>
    <xf numFmtId="0" fontId="16" fillId="0" borderId="174" xfId="5" applyFont="1" applyFill="1" applyBorder="1" applyAlignment="1">
      <alignment horizontal="left"/>
    </xf>
    <xf numFmtId="3" fontId="16" fillId="0" borderId="174" xfId="5" applyNumberFormat="1" applyFont="1" applyBorder="1" applyAlignment="1">
      <alignment horizontal="right"/>
    </xf>
    <xf numFmtId="0" fontId="16" fillId="4" borderId="174" xfId="5" applyFont="1" applyFill="1" applyBorder="1"/>
    <xf numFmtId="0" fontId="15" fillId="4" borderId="174" xfId="5" applyFont="1" applyFill="1" applyBorder="1" applyAlignment="1">
      <alignment horizontal="right"/>
    </xf>
    <xf numFmtId="0" fontId="16" fillId="0" borderId="174" xfId="8" applyFont="1" applyBorder="1"/>
    <xf numFmtId="0" fontId="16" fillId="0" borderId="174" xfId="5" applyFont="1" applyBorder="1" applyAlignment="1">
      <alignment horizontal="right"/>
    </xf>
    <xf numFmtId="0" fontId="15" fillId="4" borderId="174" xfId="5" applyFont="1" applyFill="1" applyBorder="1" applyAlignment="1"/>
    <xf numFmtId="0" fontId="77" fillId="4" borderId="174" xfId="5" applyFont="1" applyFill="1" applyBorder="1" applyAlignment="1">
      <alignment horizontal="center"/>
    </xf>
    <xf numFmtId="0" fontId="77" fillId="0" borderId="174" xfId="5" applyFont="1" applyFill="1" applyBorder="1" applyAlignment="1">
      <alignment horizontal="center"/>
    </xf>
    <xf numFmtId="0" fontId="31" fillId="0" borderId="174" xfId="5" applyFont="1" applyFill="1" applyBorder="1" applyAlignment="1">
      <alignment horizontal="right"/>
    </xf>
    <xf numFmtId="0" fontId="31" fillId="0" borderId="174" xfId="5" applyFont="1" applyBorder="1" applyAlignment="1">
      <alignment horizontal="right"/>
    </xf>
    <xf numFmtId="0" fontId="31" fillId="0" borderId="174" xfId="5" applyFont="1" applyBorder="1"/>
    <xf numFmtId="0" fontId="31" fillId="0" borderId="174" xfId="8" applyFont="1" applyFill="1" applyBorder="1" applyAlignment="1">
      <alignment horizontal="right"/>
    </xf>
    <xf numFmtId="10" fontId="31" fillId="0" borderId="174" xfId="5" applyNumberFormat="1" applyFont="1" applyFill="1" applyBorder="1" applyAlignment="1">
      <alignment horizontal="right"/>
    </xf>
    <xf numFmtId="10" fontId="31" fillId="0" borderId="174" xfId="5" applyNumberFormat="1" applyFont="1" applyBorder="1" applyAlignment="1">
      <alignment horizontal="right"/>
    </xf>
    <xf numFmtId="3" fontId="16" fillId="0" borderId="174" xfId="10" applyNumberFormat="1" applyFont="1" applyFill="1" applyBorder="1" applyAlignment="1">
      <alignment horizontal="right"/>
    </xf>
    <xf numFmtId="3" fontId="16" fillId="0" borderId="174" xfId="10" applyNumberFormat="1" applyFont="1" applyBorder="1" applyAlignment="1">
      <alignment horizontal="right"/>
    </xf>
    <xf numFmtId="0" fontId="15" fillId="0" borderId="174" xfId="5" applyFont="1" applyFill="1" applyBorder="1" applyAlignment="1">
      <alignment horizontal="left"/>
    </xf>
    <xf numFmtId="170" fontId="31" fillId="0" borderId="174" xfId="8" applyNumberFormat="1" applyFont="1" applyFill="1" applyBorder="1" applyAlignment="1">
      <alignment horizontal="right"/>
    </xf>
    <xf numFmtId="170" fontId="31" fillId="0" borderId="174" xfId="5" applyNumberFormat="1" applyFont="1" applyFill="1" applyBorder="1" applyAlignment="1">
      <alignment horizontal="right"/>
    </xf>
    <xf numFmtId="170" fontId="31" fillId="0" borderId="174" xfId="11" applyNumberFormat="1" applyFont="1" applyBorder="1" applyAlignment="1">
      <alignment horizontal="right"/>
    </xf>
    <xf numFmtId="170" fontId="31" fillId="0" borderId="174" xfId="5" applyNumberFormat="1" applyFont="1" applyBorder="1" applyAlignment="1">
      <alignment horizontal="right"/>
    </xf>
    <xf numFmtId="3" fontId="31" fillId="0" borderId="174" xfId="5" applyNumberFormat="1" applyFont="1" applyBorder="1" applyAlignment="1">
      <alignment horizontal="right"/>
    </xf>
    <xf numFmtId="10" fontId="31" fillId="0" borderId="174" xfId="5" quotePrefix="1" applyNumberFormat="1" applyFont="1" applyBorder="1" applyAlignment="1">
      <alignment horizontal="right"/>
    </xf>
    <xf numFmtId="0" fontId="16" fillId="0" borderId="174" xfId="8" applyFont="1" applyFill="1" applyBorder="1"/>
    <xf numFmtId="170" fontId="31" fillId="0" borderId="174" xfId="11" applyNumberFormat="1" applyFont="1" applyFill="1" applyBorder="1" applyAlignment="1">
      <alignment horizontal="right"/>
    </xf>
    <xf numFmtId="3" fontId="16" fillId="0" borderId="174" xfId="11" applyNumberFormat="1" applyFont="1" applyBorder="1"/>
    <xf numFmtId="3" fontId="16" fillId="15" borderId="174" xfId="5" applyNumberFormat="1" applyFont="1" applyFill="1" applyBorder="1"/>
    <xf numFmtId="0" fontId="16" fillId="0" borderId="197" xfId="8" applyFont="1" applyBorder="1"/>
    <xf numFmtId="0" fontId="16" fillId="0" borderId="197" xfId="5" applyFont="1" applyBorder="1"/>
    <xf numFmtId="0" fontId="15" fillId="5" borderId="0" xfId="8" applyFont="1" applyFill="1" applyBorder="1" applyAlignment="1">
      <alignment horizontal="left"/>
    </xf>
    <xf numFmtId="0" fontId="15" fillId="5" borderId="0" xfId="5" applyFont="1" applyFill="1" applyBorder="1" applyAlignment="1">
      <alignment horizontal="left"/>
    </xf>
    <xf numFmtId="0" fontId="74" fillId="5" borderId="11" xfId="5" applyFont="1" applyFill="1" applyBorder="1" applyAlignment="1">
      <alignment horizontal="center"/>
    </xf>
    <xf numFmtId="0" fontId="74" fillId="5" borderId="187" xfId="5" applyFont="1" applyFill="1" applyBorder="1" applyAlignment="1">
      <alignment horizontal="center"/>
    </xf>
    <xf numFmtId="0" fontId="75" fillId="0" borderId="0" xfId="9" applyFont="1" applyAlignment="1">
      <alignment horizontal="center" vertical="center"/>
    </xf>
    <xf numFmtId="0" fontId="75" fillId="3" borderId="198" xfId="5" applyFont="1" applyFill="1" applyBorder="1" applyAlignment="1">
      <alignment horizontal="center" vertical="center"/>
    </xf>
    <xf numFmtId="0" fontId="41" fillId="0" borderId="0" xfId="5" applyFont="1" applyAlignment="1">
      <alignment vertical="center"/>
    </xf>
    <xf numFmtId="0" fontId="78" fillId="0" borderId="0" xfId="5" applyFont="1" applyAlignment="1">
      <alignment horizontal="center" vertical="center" wrapText="1"/>
    </xf>
    <xf numFmtId="0" fontId="14" fillId="0" borderId="0" xfId="9" applyFont="1" applyAlignment="1">
      <alignment vertical="center"/>
    </xf>
    <xf numFmtId="0" fontId="18" fillId="0" borderId="0" xfId="9" applyFont="1" applyAlignment="1">
      <alignment horizontal="center" vertical="center" wrapText="1"/>
    </xf>
    <xf numFmtId="0" fontId="16" fillId="0" borderId="0" xfId="5" applyFont="1" applyFill="1" applyAlignment="1">
      <alignment vertical="center"/>
    </xf>
    <xf numFmtId="0" fontId="16" fillId="0" borderId="0" xfId="5" applyFont="1" applyAlignment="1">
      <alignment vertical="center"/>
    </xf>
    <xf numFmtId="0" fontId="75" fillId="4" borderId="0" xfId="5" applyFont="1" applyFill="1" applyAlignment="1">
      <alignment horizontal="center" vertical="center"/>
    </xf>
    <xf numFmtId="0" fontId="45" fillId="4" borderId="0" xfId="5" applyFont="1" applyFill="1" applyAlignment="1">
      <alignment horizontal="left" vertical="center"/>
    </xf>
    <xf numFmtId="0" fontId="45" fillId="4" borderId="0" xfId="5" applyFont="1" applyFill="1" applyAlignment="1">
      <alignment vertical="center"/>
    </xf>
    <xf numFmtId="0" fontId="38" fillId="0" borderId="0" xfId="5" applyAlignment="1">
      <alignment vertical="center"/>
    </xf>
    <xf numFmtId="0" fontId="31" fillId="0" borderId="0" xfId="5" applyFont="1" applyAlignment="1">
      <alignment vertical="center"/>
    </xf>
    <xf numFmtId="0" fontId="31" fillId="0" borderId="199" xfId="5" applyFont="1" applyBorder="1" applyAlignment="1">
      <alignment vertical="center"/>
    </xf>
    <xf numFmtId="0" fontId="31" fillId="0" borderId="174" xfId="5" applyFont="1" applyBorder="1" applyAlignment="1">
      <alignment vertical="center"/>
    </xf>
    <xf numFmtId="1" fontId="31" fillId="0" borderId="174" xfId="5" applyNumberFormat="1" applyFont="1" applyBorder="1" applyAlignment="1">
      <alignment vertical="center"/>
    </xf>
    <xf numFmtId="0" fontId="16" fillId="4" borderId="174" xfId="5" applyFont="1" applyFill="1" applyBorder="1" applyAlignment="1">
      <alignment vertical="center"/>
    </xf>
    <xf numFmtId="0" fontId="31" fillId="0" borderId="187" xfId="5" applyFont="1" applyFill="1" applyBorder="1" applyAlignment="1">
      <alignment horizontal="center" vertical="center"/>
    </xf>
    <xf numFmtId="0" fontId="31" fillId="0" borderId="174" xfId="5" applyFont="1" applyBorder="1" applyAlignment="1">
      <alignment horizontal="right" vertical="center"/>
    </xf>
    <xf numFmtId="3" fontId="16" fillId="0" borderId="199" xfId="12" applyNumberFormat="1" applyFont="1" applyFill="1" applyBorder="1" applyAlignment="1">
      <alignment vertical="center"/>
    </xf>
    <xf numFmtId="3" fontId="16" fillId="0" borderId="174" xfId="12" applyNumberFormat="1" applyFont="1" applyFill="1" applyBorder="1" applyAlignment="1">
      <alignment vertical="center"/>
    </xf>
    <xf numFmtId="0" fontId="16" fillId="0" borderId="174" xfId="5" applyFont="1" applyBorder="1" applyAlignment="1">
      <alignment horizontal="left" vertical="center"/>
    </xf>
    <xf numFmtId="3" fontId="31" fillId="0" borderId="174" xfId="5" applyNumberFormat="1" applyFont="1" applyFill="1" applyBorder="1" applyAlignment="1">
      <alignment vertical="center"/>
    </xf>
    <xf numFmtId="0" fontId="31" fillId="0" borderId="187" xfId="5" applyFont="1" applyBorder="1" applyAlignment="1">
      <alignment horizontal="center" vertical="center"/>
    </xf>
    <xf numFmtId="1" fontId="31" fillId="0" borderId="199" xfId="5" applyNumberFormat="1" applyFont="1" applyBorder="1" applyAlignment="1">
      <alignment vertical="center"/>
    </xf>
    <xf numFmtId="3" fontId="31" fillId="0" borderId="174" xfId="5" applyNumberFormat="1" applyFont="1" applyBorder="1" applyAlignment="1">
      <alignment vertical="center"/>
    </xf>
    <xf numFmtId="1" fontId="31" fillId="0" borderId="174" xfId="5" applyNumberFormat="1" applyFont="1" applyFill="1" applyBorder="1" applyAlignment="1">
      <alignment vertical="center"/>
    </xf>
    <xf numFmtId="1" fontId="16" fillId="0" borderId="199" xfId="12" applyNumberFormat="1" applyFont="1" applyFill="1" applyBorder="1" applyAlignment="1">
      <alignment vertical="center"/>
    </xf>
    <xf numFmtId="1" fontId="16" fillId="0" borderId="174" xfId="12" applyNumberFormat="1" applyFont="1" applyFill="1" applyBorder="1" applyAlignment="1">
      <alignment vertical="center"/>
    </xf>
    <xf numFmtId="3" fontId="31" fillId="0" borderId="199" xfId="5" applyNumberFormat="1" applyFont="1" applyBorder="1" applyAlignment="1">
      <alignment vertical="center"/>
    </xf>
    <xf numFmtId="3" fontId="31" fillId="0" borderId="174" xfId="12" applyNumberFormat="1" applyFont="1" applyFill="1" applyBorder="1" applyAlignment="1">
      <alignment vertical="center"/>
    </xf>
    <xf numFmtId="0" fontId="16" fillId="4" borderId="199" xfId="5" applyFont="1" applyFill="1" applyBorder="1"/>
    <xf numFmtId="0" fontId="31" fillId="4" borderId="174" xfId="5" applyFont="1" applyFill="1" applyBorder="1" applyAlignment="1">
      <alignment horizontal="center" vertical="center"/>
    </xf>
    <xf numFmtId="0" fontId="15" fillId="4" borderId="174" xfId="5" applyFont="1" applyFill="1" applyBorder="1" applyAlignment="1">
      <alignment horizontal="left" vertical="center"/>
    </xf>
    <xf numFmtId="0" fontId="16" fillId="4" borderId="200" xfId="5" applyFont="1" applyFill="1" applyBorder="1" applyAlignment="1">
      <alignment vertical="center"/>
    </xf>
    <xf numFmtId="0" fontId="16" fillId="4" borderId="201" xfId="5" applyFont="1" applyFill="1" applyBorder="1" applyAlignment="1">
      <alignment vertical="center"/>
    </xf>
    <xf numFmtId="0" fontId="16" fillId="4" borderId="200" xfId="5" applyFont="1" applyFill="1" applyBorder="1"/>
    <xf numFmtId="0" fontId="31" fillId="0" borderId="174" xfId="5" applyFont="1" applyFill="1" applyBorder="1" applyAlignment="1">
      <alignment horizontal="center" vertical="center"/>
    </xf>
    <xf numFmtId="1" fontId="16" fillId="0" borderId="187" xfId="5" applyNumberFormat="1" applyFont="1" applyBorder="1" applyAlignment="1">
      <alignment vertical="center"/>
    </xf>
    <xf numFmtId="0" fontId="16" fillId="0" borderId="174" xfId="5" applyFont="1" applyBorder="1" applyAlignment="1">
      <alignment horizontal="left" vertical="center" wrapText="1"/>
    </xf>
    <xf numFmtId="3" fontId="16" fillId="0" borderId="187" xfId="12" applyNumberFormat="1" applyFont="1" applyFill="1" applyBorder="1" applyAlignment="1">
      <alignment vertical="center"/>
    </xf>
    <xf numFmtId="3" fontId="31" fillId="0" borderId="187" xfId="12" applyNumberFormat="1" applyFont="1" applyFill="1" applyBorder="1" applyAlignment="1">
      <alignment vertical="center"/>
    </xf>
    <xf numFmtId="1" fontId="31" fillId="0" borderId="187" xfId="5" applyNumberFormat="1" applyFont="1" applyBorder="1" applyAlignment="1">
      <alignment vertical="center"/>
    </xf>
    <xf numFmtId="172" fontId="16" fillId="0" borderId="174" xfId="5" applyNumberFormat="1" applyFont="1" applyBorder="1" applyAlignment="1">
      <alignment vertical="center"/>
    </xf>
    <xf numFmtId="0" fontId="16" fillId="0" borderId="174" xfId="5" applyFont="1" applyFill="1" applyBorder="1" applyAlignment="1">
      <alignment horizontal="left" vertical="center"/>
    </xf>
    <xf numFmtId="0" fontId="31" fillId="0" borderId="174" xfId="5" applyFont="1" applyFill="1" applyBorder="1" applyAlignment="1">
      <alignment vertical="center"/>
    </xf>
    <xf numFmtId="3" fontId="80" fillId="4" borderId="174" xfId="5" applyNumberFormat="1" applyFont="1" applyFill="1" applyBorder="1" applyAlignment="1">
      <alignment vertical="center"/>
    </xf>
    <xf numFmtId="0" fontId="80" fillId="4" borderId="174" xfId="5" applyFont="1" applyFill="1" applyBorder="1" applyAlignment="1">
      <alignment vertical="center"/>
    </xf>
    <xf numFmtId="3" fontId="31" fillId="0" borderId="187" xfId="5" applyNumberFormat="1" applyFont="1" applyBorder="1" applyAlignment="1">
      <alignment vertical="center"/>
    </xf>
    <xf numFmtId="0" fontId="15" fillId="0" borderId="174" xfId="5" applyFont="1" applyFill="1" applyBorder="1" applyAlignment="1">
      <alignment horizontal="left" vertical="center"/>
    </xf>
    <xf numFmtId="3" fontId="16" fillId="4" borderId="201" xfId="5" applyNumberFormat="1" applyFont="1" applyFill="1" applyBorder="1" applyAlignment="1">
      <alignment vertical="center"/>
    </xf>
    <xf numFmtId="0" fontId="16" fillId="0" borderId="199" xfId="5" applyFont="1" applyBorder="1"/>
    <xf numFmtId="0" fontId="16" fillId="0" borderId="197" xfId="5" applyFont="1" applyBorder="1" applyAlignment="1">
      <alignment vertical="center"/>
    </xf>
    <xf numFmtId="0" fontId="81" fillId="0" borderId="197" xfId="5" applyFont="1" applyBorder="1" applyAlignment="1">
      <alignment vertical="center"/>
    </xf>
    <xf numFmtId="3" fontId="16" fillId="0" borderId="199" xfId="5" applyNumberFormat="1" applyFont="1" applyFill="1" applyBorder="1"/>
    <xf numFmtId="3" fontId="16" fillId="0" borderId="196" xfId="5" applyNumberFormat="1" applyFont="1" applyBorder="1"/>
    <xf numFmtId="3" fontId="16" fillId="0" borderId="196" xfId="5" applyNumberFormat="1" applyFont="1" applyFill="1" applyBorder="1"/>
    <xf numFmtId="3" fontId="16" fillId="0" borderId="199" xfId="5" applyNumberFormat="1" applyFont="1" applyBorder="1"/>
    <xf numFmtId="3" fontId="16" fillId="0" borderId="199" xfId="5" applyNumberFormat="1" applyFont="1" applyBorder="1" applyAlignment="1"/>
    <xf numFmtId="3" fontId="16" fillId="0" borderId="174" xfId="5" applyNumberFormat="1" applyFont="1" applyBorder="1" applyAlignment="1"/>
    <xf numFmtId="1" fontId="16" fillId="0" borderId="174" xfId="5" applyNumberFormat="1" applyFont="1" applyBorder="1" applyAlignment="1"/>
    <xf numFmtId="3" fontId="16" fillId="0" borderId="196" xfId="5" applyNumberFormat="1" applyFont="1" applyBorder="1" applyAlignment="1"/>
    <xf numFmtId="3" fontId="16" fillId="0" borderId="174" xfId="12" applyNumberFormat="1" applyFont="1" applyFill="1" applyBorder="1" applyAlignment="1"/>
    <xf numFmtId="3" fontId="82" fillId="0" borderId="174" xfId="5" applyNumberFormat="1" applyFont="1" applyBorder="1" applyAlignment="1"/>
    <xf numFmtId="3" fontId="16" fillId="0" borderId="196" xfId="12" applyNumberFormat="1" applyFont="1" applyFill="1" applyBorder="1" applyAlignment="1"/>
    <xf numFmtId="3" fontId="31" fillId="0" borderId="199" xfId="5" applyNumberFormat="1" applyFont="1" applyBorder="1"/>
    <xf numFmtId="3" fontId="31" fillId="0" borderId="174" xfId="5" applyNumberFormat="1" applyFont="1" applyBorder="1"/>
    <xf numFmtId="1" fontId="31" fillId="0" borderId="174" xfId="5" applyNumberFormat="1" applyFont="1" applyBorder="1"/>
    <xf numFmtId="3" fontId="31" fillId="0" borderId="196" xfId="5" applyNumberFormat="1" applyFont="1" applyBorder="1"/>
    <xf numFmtId="0" fontId="16" fillId="0" borderId="199" xfId="5" applyFont="1" applyFill="1" applyBorder="1"/>
    <xf numFmtId="0" fontId="31" fillId="15" borderId="174" xfId="5" applyFont="1" applyFill="1" applyBorder="1" applyAlignment="1">
      <alignment horizontal="left" vertical="center"/>
    </xf>
    <xf numFmtId="0" fontId="16" fillId="0" borderId="199" xfId="5" applyFont="1" applyBorder="1" applyAlignment="1">
      <alignment horizontal="right" vertical="center"/>
    </xf>
    <xf numFmtId="169" fontId="16" fillId="0" borderId="174" xfId="5" applyNumberFormat="1" applyFont="1" applyBorder="1" applyAlignment="1">
      <alignment horizontal="right" vertical="center"/>
    </xf>
    <xf numFmtId="169" fontId="16" fillId="0" borderId="174" xfId="5" applyNumberFormat="1" applyFont="1" applyFill="1" applyBorder="1" applyAlignment="1">
      <alignment horizontal="right" vertical="center"/>
    </xf>
    <xf numFmtId="172" fontId="31" fillId="0" borderId="199" xfId="5" applyNumberFormat="1" applyFont="1" applyBorder="1" applyAlignment="1">
      <alignment horizontal="right" vertical="center"/>
    </xf>
    <xf numFmtId="169" fontId="31" fillId="0" borderId="174" xfId="5" applyNumberFormat="1" applyFont="1" applyBorder="1" applyAlignment="1">
      <alignment horizontal="right" vertical="center"/>
    </xf>
    <xf numFmtId="169" fontId="31" fillId="0" borderId="174" xfId="5" applyNumberFormat="1" applyFont="1" applyFill="1" applyBorder="1" applyAlignment="1">
      <alignment horizontal="right" vertical="center"/>
    </xf>
    <xf numFmtId="172" fontId="31" fillId="0" borderId="174" xfId="5" applyNumberFormat="1" applyFont="1" applyFill="1" applyBorder="1" applyAlignment="1">
      <alignment horizontal="right" vertical="center"/>
    </xf>
    <xf numFmtId="0" fontId="31" fillId="0" borderId="174" xfId="5" applyFont="1" applyFill="1" applyBorder="1" applyAlignment="1">
      <alignment horizontal="right" vertical="center"/>
    </xf>
    <xf numFmtId="172" fontId="16" fillId="0" borderId="199" xfId="5" applyNumberFormat="1" applyFont="1" applyFill="1" applyBorder="1" applyAlignment="1">
      <alignment horizontal="right" vertical="center"/>
    </xf>
    <xf numFmtId="172" fontId="16" fillId="0" borderId="174" xfId="5" applyNumberFormat="1" applyFont="1" applyFill="1" applyBorder="1" applyAlignment="1">
      <alignment horizontal="right" vertical="center"/>
    </xf>
    <xf numFmtId="0" fontId="74" fillId="5" borderId="202" xfId="5" applyFont="1" applyFill="1" applyBorder="1" applyAlignment="1">
      <alignment vertical="center"/>
    </xf>
    <xf numFmtId="0" fontId="75" fillId="3" borderId="202" xfId="5" applyFont="1" applyFill="1" applyBorder="1" applyAlignment="1">
      <alignment horizontal="center" vertical="center"/>
    </xf>
    <xf numFmtId="0" fontId="83" fillId="0" borderId="0" xfId="5" applyFont="1" applyAlignment="1">
      <alignment horizontal="center"/>
    </xf>
    <xf numFmtId="1" fontId="3" fillId="0" borderId="0" xfId="9" quotePrefix="1" applyNumberFormat="1"/>
    <xf numFmtId="0" fontId="16" fillId="0" borderId="203" xfId="5" applyFont="1" applyBorder="1" applyAlignment="1">
      <alignment vertical="center" wrapText="1"/>
    </xf>
    <xf numFmtId="0" fontId="45" fillId="0" borderId="204" xfId="5" applyFont="1" applyBorder="1" applyAlignment="1">
      <alignment vertical="center"/>
    </xf>
    <xf numFmtId="0" fontId="16" fillId="0" borderId="205" xfId="5" applyFont="1" applyBorder="1" applyAlignment="1">
      <alignment vertical="center"/>
    </xf>
    <xf numFmtId="166" fontId="14" fillId="0" borderId="36" xfId="0" applyNumberFormat="1" applyFont="1" applyFill="1" applyBorder="1" applyAlignment="1">
      <alignment vertical="center"/>
    </xf>
    <xf numFmtId="166" fontId="14" fillId="0" borderId="37" xfId="0" applyNumberFormat="1" applyFont="1" applyFill="1" applyBorder="1" applyAlignment="1">
      <alignment vertical="center"/>
    </xf>
    <xf numFmtId="0" fontId="14" fillId="0" borderId="37" xfId="0" applyFont="1" applyFill="1" applyBorder="1" applyAlignment="1">
      <alignment vertical="center" wrapText="1"/>
    </xf>
    <xf numFmtId="0" fontId="3" fillId="0" borderId="0" xfId="0" applyFont="1"/>
    <xf numFmtId="0" fontId="16" fillId="0" borderId="206" xfId="5" applyFont="1" applyFill="1" applyBorder="1" applyAlignment="1">
      <alignment vertical="center" wrapText="1"/>
    </xf>
    <xf numFmtId="0" fontId="16" fillId="0" borderId="207" xfId="9" applyFont="1" applyBorder="1"/>
    <xf numFmtId="0" fontId="16" fillId="16" borderId="208" xfId="9" applyFont="1" applyFill="1" applyBorder="1"/>
    <xf numFmtId="0" fontId="14" fillId="2" borderId="0" xfId="0" applyFont="1" applyFill="1" applyBorder="1" applyAlignment="1">
      <alignment vertical="top"/>
    </xf>
    <xf numFmtId="0" fontId="14" fillId="0" borderId="0" xfId="0" applyFont="1" applyFill="1" applyBorder="1"/>
    <xf numFmtId="0" fontId="14" fillId="0" borderId="9" xfId="0" applyFont="1" applyBorder="1"/>
    <xf numFmtId="0" fontId="16" fillId="0" borderId="47" xfId="5" applyFont="1" applyFill="1" applyBorder="1" applyAlignment="1">
      <alignment vertical="center" wrapText="1"/>
    </xf>
    <xf numFmtId="0" fontId="0" fillId="0" borderId="0" xfId="0" applyBorder="1"/>
    <xf numFmtId="0" fontId="16" fillId="0" borderId="203" xfId="5" applyFont="1" applyFill="1" applyBorder="1" applyAlignment="1">
      <alignment vertical="center" wrapText="1"/>
    </xf>
    <xf numFmtId="0" fontId="14" fillId="0" borderId="0" xfId="0" applyFont="1" applyBorder="1" applyAlignment="1"/>
    <xf numFmtId="0" fontId="14" fillId="0" borderId="0" xfId="0" applyFont="1" applyFill="1" applyBorder="1" applyAlignment="1"/>
    <xf numFmtId="0" fontId="14" fillId="0" borderId="0" xfId="0" applyFont="1" applyBorder="1" applyAlignment="1">
      <alignment vertical="top"/>
    </xf>
    <xf numFmtId="0" fontId="16" fillId="0" borderId="47" xfId="5" quotePrefix="1" applyFont="1" applyFill="1" applyBorder="1" applyAlignment="1">
      <alignment vertical="center" wrapText="1"/>
    </xf>
    <xf numFmtId="0" fontId="14" fillId="2" borderId="0" xfId="0" applyFont="1" applyFill="1" applyBorder="1" applyAlignment="1">
      <alignment horizontal="center" vertical="center"/>
    </xf>
    <xf numFmtId="0" fontId="16" fillId="0" borderId="203" xfId="5" quotePrefix="1" applyFont="1" applyFill="1" applyBorder="1" applyAlignment="1">
      <alignment vertical="center" wrapText="1"/>
    </xf>
    <xf numFmtId="0" fontId="14" fillId="2" borderId="119" xfId="0" applyFont="1" applyFill="1" applyBorder="1" applyAlignment="1">
      <alignment horizontal="center" vertical="center"/>
    </xf>
    <xf numFmtId="0" fontId="14" fillId="0" borderId="9" xfId="0" applyFont="1" applyBorder="1" applyAlignment="1">
      <alignment vertical="center"/>
    </xf>
    <xf numFmtId="0" fontId="14" fillId="2" borderId="0" xfId="0" applyFont="1" applyFill="1" applyBorder="1"/>
    <xf numFmtId="0" fontId="14" fillId="0" borderId="0" xfId="0" applyFont="1" applyBorder="1" applyAlignment="1">
      <alignment vertical="center"/>
    </xf>
    <xf numFmtId="0" fontId="14" fillId="2" borderId="0" xfId="0" applyFont="1" applyFill="1" applyBorder="1" applyAlignment="1">
      <alignment vertical="center"/>
    </xf>
    <xf numFmtId="0" fontId="14" fillId="0" borderId="0" xfId="0" applyFont="1" applyFill="1" applyBorder="1" applyAlignment="1">
      <alignment vertical="center"/>
    </xf>
    <xf numFmtId="0" fontId="6" fillId="2" borderId="0" xfId="0" applyFont="1" applyFill="1" applyBorder="1"/>
    <xf numFmtId="0" fontId="6" fillId="0" borderId="0" xfId="0" applyFont="1" applyBorder="1" applyAlignment="1">
      <alignment vertical="center"/>
    </xf>
    <xf numFmtId="0" fontId="14" fillId="2" borderId="4" xfId="0" applyFont="1" applyFill="1" applyBorder="1"/>
    <xf numFmtId="0" fontId="14" fillId="0" borderId="33" xfId="0" quotePrefix="1" applyFont="1" applyBorder="1" applyAlignment="1">
      <alignment vertical="center" wrapText="1"/>
    </xf>
    <xf numFmtId="0" fontId="14" fillId="0" borderId="14" xfId="0" applyFont="1" applyFill="1" applyBorder="1" applyAlignment="1">
      <alignment vertical="center" wrapText="1"/>
    </xf>
    <xf numFmtId="0" fontId="18" fillId="0" borderId="14" xfId="0" applyFont="1" applyFill="1" applyBorder="1" applyAlignment="1">
      <alignment vertical="center" wrapText="1"/>
    </xf>
    <xf numFmtId="166" fontId="14" fillId="0" borderId="93" xfId="2" quotePrefix="1" applyNumberFormat="1" applyFont="1" applyBorder="1" applyAlignment="1">
      <alignment horizontal="left" vertical="center" wrapText="1"/>
    </xf>
    <xf numFmtId="1" fontId="28" fillId="0" borderId="56" xfId="1" applyNumberFormat="1" applyFont="1" applyFill="1" applyBorder="1" applyAlignment="1">
      <alignment horizontal="center" vertical="center" wrapText="1"/>
    </xf>
    <xf numFmtId="0" fontId="16" fillId="0" borderId="112" xfId="6" applyFont="1" applyBorder="1" applyAlignment="1">
      <alignment horizontal="left" vertical="center" wrapText="1"/>
    </xf>
    <xf numFmtId="0" fontId="16" fillId="0" borderId="107" xfId="6" applyFont="1" applyBorder="1" applyAlignment="1">
      <alignment horizontal="left" vertical="center" wrapText="1"/>
    </xf>
    <xf numFmtId="0" fontId="15" fillId="5" borderId="64" xfId="8" applyFont="1" applyFill="1" applyBorder="1" applyAlignment="1">
      <alignment horizontal="left" vertical="center"/>
    </xf>
    <xf numFmtId="0" fontId="15" fillId="5" borderId="64" xfId="5" applyFont="1" applyFill="1" applyBorder="1" applyAlignment="1">
      <alignment horizontal="left" vertical="center"/>
    </xf>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0" fontId="16" fillId="17" borderId="47" xfId="5" applyNumberFormat="1" applyFont="1" applyFill="1" applyBorder="1" applyAlignment="1">
      <alignment vertical="center" wrapText="1"/>
    </xf>
    <xf numFmtId="0" fontId="16" fillId="18" borderId="47" xfId="5" applyNumberFormat="1" applyFont="1" applyFill="1" applyBorder="1" applyAlignment="1">
      <alignment vertical="center" wrapText="1"/>
    </xf>
    <xf numFmtId="0" fontId="16" fillId="18" borderId="203" xfId="5" applyNumberFormat="1" applyFont="1" applyFill="1" applyBorder="1" applyAlignment="1">
      <alignment vertical="center" wrapText="1"/>
    </xf>
    <xf numFmtId="0" fontId="84" fillId="0" borderId="47" xfId="5" applyFont="1" applyFill="1" applyBorder="1" applyAlignment="1">
      <alignment vertical="center" wrapText="1"/>
    </xf>
    <xf numFmtId="0" fontId="84" fillId="0" borderId="203" xfId="5" applyFont="1" applyFill="1" applyBorder="1" applyAlignment="1">
      <alignment vertical="center" wrapText="1"/>
    </xf>
    <xf numFmtId="0" fontId="44" fillId="17" borderId="5" xfId="0" applyFont="1" applyFill="1" applyBorder="1"/>
    <xf numFmtId="0" fontId="44" fillId="18" borderId="5" xfId="0" applyFont="1" applyFill="1" applyBorder="1"/>
    <xf numFmtId="0" fontId="44" fillId="18" borderId="209" xfId="0" applyFont="1" applyFill="1" applyBorder="1"/>
    <xf numFmtId="0" fontId="75" fillId="3" borderId="187" xfId="13" applyFont="1" applyFill="1" applyBorder="1" applyAlignment="1">
      <alignment horizontal="left" vertical="center"/>
    </xf>
    <xf numFmtId="0" fontId="75" fillId="3" borderId="11" xfId="13" applyFont="1" applyFill="1" applyBorder="1" applyAlignment="1">
      <alignment horizontal="left" vertical="center"/>
    </xf>
    <xf numFmtId="0" fontId="75" fillId="3" borderId="174" xfId="13" applyFont="1" applyFill="1" applyBorder="1" applyAlignment="1">
      <alignment horizontal="center" vertical="center"/>
    </xf>
    <xf numFmtId="0" fontId="75" fillId="3" borderId="187" xfId="13" applyFont="1" applyFill="1" applyBorder="1" applyAlignment="1">
      <alignment horizontal="center" vertical="center"/>
    </xf>
    <xf numFmtId="0" fontId="75" fillId="3" borderId="190" xfId="13" applyFont="1" applyFill="1" applyBorder="1" applyAlignment="1">
      <alignment horizontal="center" vertical="center"/>
    </xf>
    <xf numFmtId="0" fontId="75" fillId="3" borderId="189" xfId="13" applyFont="1" applyFill="1" applyBorder="1" applyAlignment="1">
      <alignment horizontal="center" vertical="center"/>
    </xf>
    <xf numFmtId="0" fontId="75" fillId="3" borderId="188" xfId="13" applyFont="1" applyFill="1" applyBorder="1" applyAlignment="1">
      <alignment horizontal="center" vertical="center"/>
    </xf>
    <xf numFmtId="0" fontId="75" fillId="3" borderId="186" xfId="13" applyFont="1" applyFill="1" applyBorder="1" applyAlignment="1">
      <alignment horizontal="center" vertical="center"/>
    </xf>
    <xf numFmtId="0" fontId="75" fillId="3" borderId="0" xfId="13" applyFont="1" applyFill="1" applyBorder="1" applyAlignment="1">
      <alignment horizontal="center" vertical="center"/>
    </xf>
    <xf numFmtId="0" fontId="75" fillId="3" borderId="174" xfId="8" applyFont="1" applyFill="1" applyBorder="1" applyAlignment="1">
      <alignment horizontal="center" vertical="center"/>
    </xf>
    <xf numFmtId="0" fontId="0" fillId="0" borderId="0" xfId="0" applyAlignment="1">
      <alignment wrapText="1"/>
    </xf>
    <xf numFmtId="0" fontId="51" fillId="12" borderId="150" xfId="0" applyFont="1" applyFill="1" applyBorder="1" applyAlignment="1">
      <alignment wrapText="1"/>
    </xf>
    <xf numFmtId="0" fontId="57" fillId="0" borderId="13" xfId="0" applyFont="1" applyFill="1" applyBorder="1" applyAlignment="1">
      <alignment vertical="center" wrapText="1"/>
    </xf>
    <xf numFmtId="0" fontId="15" fillId="4" borderId="174" xfId="5" applyFont="1" applyFill="1" applyBorder="1" applyAlignment="1">
      <alignment horizontal="left" vertical="center"/>
    </xf>
    <xf numFmtId="172" fontId="85" fillId="11" borderId="11" xfId="5" applyNumberFormat="1" applyFont="1" applyFill="1" applyBorder="1" applyAlignment="1">
      <alignment vertical="center"/>
    </xf>
    <xf numFmtId="172" fontId="85" fillId="11" borderId="168" xfId="5" applyNumberFormat="1" applyFont="1" applyFill="1" applyBorder="1" applyAlignment="1">
      <alignment vertical="center"/>
    </xf>
    <xf numFmtId="172" fontId="86" fillId="0" borderId="0" xfId="5" applyNumberFormat="1" applyFont="1" applyFill="1" applyBorder="1" applyAlignment="1">
      <alignment vertical="center"/>
    </xf>
    <xf numFmtId="172" fontId="86" fillId="0" borderId="211" xfId="5" applyNumberFormat="1" applyFont="1" applyFill="1" applyBorder="1" applyAlignment="1">
      <alignment vertical="center"/>
    </xf>
    <xf numFmtId="172" fontId="85" fillId="11" borderId="160" xfId="5" applyNumberFormat="1" applyFont="1" applyFill="1" applyBorder="1" applyAlignment="1">
      <alignment vertical="center"/>
    </xf>
    <xf numFmtId="172" fontId="86" fillId="0" borderId="158" xfId="5" applyNumberFormat="1" applyFont="1" applyFill="1" applyBorder="1" applyAlignment="1">
      <alignment vertical="center"/>
    </xf>
    <xf numFmtId="172" fontId="85" fillId="11" borderId="210" xfId="5" applyNumberFormat="1" applyFont="1" applyFill="1" applyBorder="1" applyAlignment="1">
      <alignment vertical="center"/>
    </xf>
    <xf numFmtId="172" fontId="86" fillId="0" borderId="167" xfId="5" applyNumberFormat="1" applyFont="1" applyFill="1" applyBorder="1" applyAlignment="1">
      <alignment vertical="center"/>
    </xf>
    <xf numFmtId="173" fontId="3" fillId="0" borderId="0" xfId="9" applyNumberFormat="1"/>
    <xf numFmtId="168" fontId="14" fillId="0" borderId="74" xfId="0" quotePrefix="1" applyNumberFormat="1" applyFont="1" applyFill="1" applyBorder="1" applyAlignment="1" applyProtection="1">
      <alignment horizontal="left" vertical="center" indent="1"/>
      <protection locked="0"/>
    </xf>
    <xf numFmtId="0" fontId="14" fillId="0" borderId="9" xfId="0" applyFont="1" applyFill="1" applyBorder="1" applyAlignment="1">
      <alignment vertical="center"/>
    </xf>
    <xf numFmtId="0" fontId="14" fillId="0" borderId="154" xfId="0" applyFont="1" applyFill="1" applyBorder="1" applyAlignment="1">
      <alignment vertical="center"/>
    </xf>
    <xf numFmtId="0" fontId="14" fillId="0" borderId="3" xfId="0" applyFont="1" applyFill="1" applyBorder="1" applyAlignment="1">
      <alignment horizontal="center"/>
    </xf>
    <xf numFmtId="0" fontId="48" fillId="3" borderId="212" xfId="0" applyFont="1" applyFill="1" applyBorder="1" applyAlignment="1">
      <alignment horizontal="center" vertical="center"/>
    </xf>
    <xf numFmtId="0" fontId="58" fillId="0" borderId="26" xfId="0" applyFont="1" applyFill="1" applyBorder="1" applyAlignment="1">
      <alignment vertical="center" wrapText="1"/>
    </xf>
    <xf numFmtId="166" fontId="58" fillId="0" borderId="25" xfId="2" applyNumberFormat="1" applyFont="1" applyFill="1" applyBorder="1" applyAlignment="1">
      <alignment vertical="center"/>
    </xf>
    <xf numFmtId="0" fontId="15" fillId="4" borderId="174" xfId="5" applyFont="1" applyFill="1" applyBorder="1" applyAlignment="1">
      <alignment horizontal="left" vertical="center"/>
    </xf>
    <xf numFmtId="0" fontId="31" fillId="2" borderId="0" xfId="5" applyFont="1" applyFill="1" applyAlignment="1">
      <alignment vertical="center" wrapText="1"/>
    </xf>
    <xf numFmtId="0" fontId="17" fillId="3" borderId="141" xfId="0" applyNumberFormat="1" applyFont="1" applyFill="1" applyBorder="1" applyAlignment="1">
      <alignment horizontal="center" vertical="center" wrapText="1"/>
    </xf>
    <xf numFmtId="0" fontId="14" fillId="0" borderId="141" xfId="0" applyFont="1" applyFill="1" applyBorder="1" applyAlignment="1">
      <alignment vertical="center"/>
    </xf>
    <xf numFmtId="0" fontId="15" fillId="4" borderId="174" xfId="5" applyFont="1" applyFill="1" applyBorder="1" applyAlignment="1">
      <alignment horizontal="left" vertical="center"/>
    </xf>
    <xf numFmtId="166" fontId="14" fillId="0" borderId="76" xfId="0" applyNumberFormat="1" applyFont="1" applyBorder="1" applyAlignment="1">
      <alignment horizontal="right" vertical="center"/>
    </xf>
    <xf numFmtId="0" fontId="87" fillId="0" borderId="203" xfId="5" applyFont="1" applyFill="1" applyBorder="1" applyAlignment="1">
      <alignment vertical="center" wrapText="1"/>
    </xf>
    <xf numFmtId="0" fontId="16" fillId="0" borderId="110" xfId="6" applyFont="1" applyBorder="1" applyAlignment="1">
      <alignment horizontal="left" vertical="center"/>
    </xf>
    <xf numFmtId="3" fontId="34" fillId="0" borderId="110" xfId="4" applyNumberFormat="1" applyFont="1" applyFill="1" applyBorder="1" applyAlignment="1">
      <alignment vertical="center"/>
    </xf>
    <xf numFmtId="3" fontId="16" fillId="0" borderId="214" xfId="4" applyNumberFormat="1" applyFont="1" applyFill="1" applyBorder="1" applyAlignment="1">
      <alignment vertical="center"/>
    </xf>
    <xf numFmtId="3" fontId="17" fillId="3" borderId="216" xfId="4" applyNumberFormat="1" applyFont="1" applyFill="1" applyBorder="1" applyAlignment="1">
      <alignment horizontal="center" vertical="center" wrapText="1"/>
    </xf>
    <xf numFmtId="0" fontId="15" fillId="4" borderId="174" xfId="5" applyFont="1" applyFill="1" applyBorder="1" applyAlignment="1">
      <alignment horizontal="left" vertical="center"/>
    </xf>
    <xf numFmtId="168" fontId="14" fillId="0" borderId="33" xfId="0" quotePrefix="1" applyNumberFormat="1" applyFont="1" applyFill="1" applyBorder="1" applyAlignment="1" applyProtection="1">
      <alignment horizontal="left" vertical="center" wrapText="1"/>
      <protection locked="0"/>
    </xf>
    <xf numFmtId="166" fontId="14" fillId="0" borderId="26" xfId="0" applyNumberFormat="1" applyFont="1" applyFill="1" applyBorder="1" applyAlignment="1" applyProtection="1">
      <alignment horizontal="right" vertical="center" wrapText="1"/>
      <protection locked="0"/>
    </xf>
    <xf numFmtId="166" fontId="14" fillId="0" borderId="35" xfId="0" applyNumberFormat="1" applyFont="1" applyFill="1" applyBorder="1" applyAlignment="1" applyProtection="1">
      <alignment horizontal="right" vertical="center" wrapText="1"/>
      <protection locked="0"/>
    </xf>
    <xf numFmtId="166" fontId="14" fillId="0" borderId="33" xfId="0" applyNumberFormat="1" applyFont="1" applyFill="1" applyBorder="1" applyAlignment="1">
      <alignment vertical="center"/>
    </xf>
    <xf numFmtId="166" fontId="14" fillId="0" borderId="33" xfId="0" applyNumberFormat="1" applyFont="1" applyFill="1" applyBorder="1" applyAlignment="1" applyProtection="1">
      <alignment horizontal="right" vertical="center" wrapText="1"/>
      <protection locked="0"/>
    </xf>
    <xf numFmtId="166" fontId="14" fillId="0" borderId="25" xfId="0" applyNumberFormat="1" applyFont="1" applyFill="1" applyBorder="1" applyAlignment="1" applyProtection="1">
      <alignment horizontal="right" vertical="center" wrapText="1"/>
      <protection locked="0"/>
    </xf>
    <xf numFmtId="166" fontId="14" fillId="0" borderId="27" xfId="0" applyNumberFormat="1" applyFont="1" applyFill="1" applyBorder="1" applyAlignment="1" applyProtection="1">
      <alignment horizontal="right" vertical="center" wrapText="1"/>
      <protection locked="0"/>
    </xf>
    <xf numFmtId="168" fontId="14" fillId="0" borderId="220" xfId="0" quotePrefix="1" applyNumberFormat="1" applyFont="1" applyFill="1" applyBorder="1" applyAlignment="1" applyProtection="1">
      <alignment horizontal="left" vertical="center" wrapText="1"/>
      <protection locked="0"/>
    </xf>
    <xf numFmtId="166" fontId="14" fillId="0" borderId="221" xfId="2" applyNumberFormat="1" applyFont="1" applyFill="1" applyBorder="1" applyAlignment="1">
      <alignment horizontal="right" vertical="center"/>
    </xf>
    <xf numFmtId="166" fontId="14" fillId="0" borderId="222" xfId="0" applyNumberFormat="1" applyFont="1" applyFill="1" applyBorder="1" applyAlignment="1" applyProtection="1">
      <alignment horizontal="right" vertical="center" wrapText="1"/>
      <protection locked="0"/>
    </xf>
    <xf numFmtId="166" fontId="14" fillId="0" borderId="223" xfId="2" applyNumberFormat="1" applyFont="1" applyFill="1" applyBorder="1" applyAlignment="1">
      <alignment horizontal="right" vertical="center"/>
    </xf>
    <xf numFmtId="166" fontId="14" fillId="0" borderId="224" xfId="0" applyNumberFormat="1" applyFont="1" applyFill="1" applyBorder="1" applyAlignment="1" applyProtection="1">
      <alignment horizontal="right" vertical="center" wrapText="1"/>
      <protection locked="0"/>
    </xf>
    <xf numFmtId="166" fontId="14" fillId="0" borderId="222" xfId="0" applyNumberFormat="1" applyFont="1" applyFill="1" applyBorder="1" applyAlignment="1">
      <alignment vertical="center"/>
    </xf>
    <xf numFmtId="166" fontId="14" fillId="0" borderId="220" xfId="0" applyNumberFormat="1" applyFont="1" applyFill="1" applyBorder="1" applyAlignment="1">
      <alignment vertical="center"/>
    </xf>
    <xf numFmtId="166" fontId="14" fillId="0" borderId="221" xfId="0" applyNumberFormat="1" applyFont="1" applyFill="1" applyBorder="1" applyAlignment="1">
      <alignment vertical="center"/>
    </xf>
    <xf numFmtId="166" fontId="14" fillId="0" borderId="223" xfId="0" applyNumberFormat="1" applyFont="1" applyFill="1" applyBorder="1" applyAlignment="1">
      <alignment vertical="center"/>
    </xf>
    <xf numFmtId="166" fontId="14" fillId="0" borderId="220" xfId="0" applyNumberFormat="1" applyFont="1" applyFill="1" applyBorder="1" applyAlignment="1" applyProtection="1">
      <alignment horizontal="right" vertical="center" wrapText="1"/>
      <protection locked="0"/>
    </xf>
    <xf numFmtId="166" fontId="14" fillId="0" borderId="221" xfId="0" applyNumberFormat="1" applyFont="1" applyFill="1" applyBorder="1" applyAlignment="1" applyProtection="1">
      <alignment horizontal="right" vertical="center" wrapText="1"/>
      <protection locked="0"/>
    </xf>
    <xf numFmtId="166" fontId="14" fillId="0" borderId="223" xfId="0" applyNumberFormat="1" applyFont="1" applyFill="1" applyBorder="1" applyAlignment="1" applyProtection="1">
      <alignment horizontal="right" vertical="center" wrapText="1"/>
      <protection locked="0"/>
    </xf>
    <xf numFmtId="166" fontId="14" fillId="0" borderId="225" xfId="0" applyNumberFormat="1" applyFont="1" applyFill="1" applyBorder="1" applyAlignment="1" applyProtection="1">
      <alignment horizontal="right" vertical="center" wrapText="1"/>
      <protection locked="0"/>
    </xf>
    <xf numFmtId="166" fontId="14" fillId="0" borderId="226" xfId="0" applyNumberFormat="1" applyFont="1" applyFill="1" applyBorder="1" applyAlignment="1" applyProtection="1">
      <alignment horizontal="right" vertical="center" wrapText="1"/>
      <protection locked="0"/>
    </xf>
    <xf numFmtId="0" fontId="15" fillId="4" borderId="174" xfId="5" applyFont="1" applyFill="1" applyBorder="1" applyAlignment="1">
      <alignment horizontal="left" vertical="center"/>
    </xf>
    <xf numFmtId="0" fontId="16" fillId="0" borderId="0" xfId="6" applyFont="1" applyFill="1" applyBorder="1" applyAlignment="1">
      <alignment horizontal="center" vertical="center"/>
    </xf>
    <xf numFmtId="166" fontId="18" fillId="0" borderId="0" xfId="2" applyNumberFormat="1" applyFont="1" applyFill="1" applyBorder="1" applyAlignment="1">
      <alignment horizontal="center" vertical="center"/>
    </xf>
    <xf numFmtId="3" fontId="69" fillId="0" borderId="0" xfId="4" applyNumberFormat="1" applyFont="1" applyFill="1" applyBorder="1" applyAlignment="1">
      <alignment horizontal="center" vertical="center"/>
    </xf>
    <xf numFmtId="0" fontId="37" fillId="0" borderId="0" xfId="6" applyFont="1" applyFill="1" applyBorder="1" applyAlignment="1">
      <alignment horizontal="center" vertical="center"/>
    </xf>
    <xf numFmtId="0" fontId="60" fillId="0" borderId="0" xfId="6" applyFont="1" applyFill="1" applyBorder="1" applyAlignment="1">
      <alignment horizontal="center" vertical="center"/>
    </xf>
    <xf numFmtId="0" fontId="20" fillId="0" borderId="0" xfId="6" applyFont="1" applyFill="1" applyBorder="1" applyAlignment="1">
      <alignment horizontal="center" vertical="center" wrapText="1"/>
    </xf>
    <xf numFmtId="0" fontId="16" fillId="0" borderId="39" xfId="6" applyFont="1" applyBorder="1" applyAlignment="1">
      <alignment horizontal="left" vertical="center"/>
    </xf>
    <xf numFmtId="10" fontId="16" fillId="0" borderId="227" xfId="6" applyNumberFormat="1" applyFont="1" applyBorder="1" applyAlignment="1">
      <alignment vertical="center"/>
    </xf>
    <xf numFmtId="0" fontId="16" fillId="0" borderId="85" xfId="6" applyFont="1" applyBorder="1" applyAlignment="1">
      <alignment horizontal="left" vertical="center" wrapText="1"/>
    </xf>
    <xf numFmtId="166" fontId="27" fillId="11" borderId="66" xfId="2" applyNumberFormat="1" applyFont="1" applyFill="1" applyBorder="1" applyAlignment="1">
      <alignment vertical="center"/>
    </xf>
    <xf numFmtId="10" fontId="60" fillId="0" borderId="0" xfId="6" applyNumberFormat="1" applyFont="1" applyAlignment="1">
      <alignment vertical="center"/>
    </xf>
    <xf numFmtId="1" fontId="60" fillId="0" borderId="0" xfId="6" applyNumberFormat="1" applyFont="1" applyAlignment="1">
      <alignment vertical="center"/>
    </xf>
    <xf numFmtId="2" fontId="60" fillId="0" borderId="0" xfId="6" applyNumberFormat="1" applyFont="1" applyAlignment="1">
      <alignment vertical="center"/>
    </xf>
    <xf numFmtId="0" fontId="15" fillId="4" borderId="174" xfId="5" applyFont="1" applyFill="1" applyBorder="1" applyAlignment="1">
      <alignment horizontal="left" vertical="center"/>
    </xf>
    <xf numFmtId="166" fontId="14" fillId="0" borderId="229" xfId="0" applyNumberFormat="1" applyFont="1" applyFill="1" applyBorder="1" applyAlignment="1">
      <alignment vertical="center"/>
    </xf>
    <xf numFmtId="166" fontId="14" fillId="0" borderId="128" xfId="0" applyNumberFormat="1" applyFont="1" applyBorder="1" applyAlignment="1">
      <alignment vertical="center"/>
    </xf>
    <xf numFmtId="166" fontId="14" fillId="0" borderId="230" xfId="0" applyNumberFormat="1" applyFont="1" applyBorder="1" applyAlignment="1">
      <alignment vertical="center"/>
    </xf>
    <xf numFmtId="166" fontId="14" fillId="2" borderId="128" xfId="0" applyNumberFormat="1" applyFont="1" applyFill="1" applyBorder="1" applyAlignment="1">
      <alignment vertical="center"/>
    </xf>
    <xf numFmtId="166" fontId="14" fillId="0" borderId="231" xfId="0" applyNumberFormat="1" applyFont="1" applyFill="1" applyBorder="1" applyAlignment="1">
      <alignment vertical="center"/>
    </xf>
    <xf numFmtId="166" fontId="14" fillId="0" borderId="228" xfId="0" applyNumberFormat="1" applyFont="1" applyBorder="1" applyAlignment="1">
      <alignment vertical="center"/>
    </xf>
    <xf numFmtId="166" fontId="14" fillId="0" borderId="232" xfId="0" applyNumberFormat="1" applyFont="1" applyFill="1" applyBorder="1" applyAlignment="1">
      <alignment vertical="center"/>
    </xf>
    <xf numFmtId="166" fontId="14" fillId="0" borderId="228" xfId="0" applyNumberFormat="1" applyFont="1" applyFill="1" applyBorder="1" applyAlignment="1">
      <alignment horizontal="right" vertical="center"/>
    </xf>
    <xf numFmtId="3" fontId="16" fillId="4" borderId="174" xfId="8" applyNumberFormat="1" applyFont="1" applyFill="1" applyBorder="1"/>
    <xf numFmtId="0" fontId="15" fillId="4" borderId="174" xfId="5" applyFont="1" applyFill="1" applyBorder="1" applyAlignment="1">
      <alignment horizontal="left" vertical="center"/>
    </xf>
    <xf numFmtId="10" fontId="14" fillId="0" borderId="115" xfId="2" applyNumberFormat="1" applyFont="1" applyFill="1" applyBorder="1" applyAlignment="1">
      <alignment vertical="center"/>
    </xf>
    <xf numFmtId="10" fontId="14" fillId="0" borderId="29" xfId="0" applyNumberFormat="1" applyFont="1" applyFill="1" applyBorder="1" applyAlignment="1">
      <alignment vertical="center"/>
    </xf>
    <xf numFmtId="10" fontId="14" fillId="0" borderId="20" xfId="0" applyNumberFormat="1" applyFont="1" applyFill="1" applyBorder="1" applyAlignment="1">
      <alignment vertical="center"/>
    </xf>
    <xf numFmtId="10" fontId="14" fillId="0" borderId="21" xfId="0" applyNumberFormat="1" applyFont="1" applyFill="1" applyBorder="1" applyAlignment="1">
      <alignment vertical="center"/>
    </xf>
    <xf numFmtId="10" fontId="14" fillId="0" borderId="3" xfId="0" applyNumberFormat="1" applyFont="1" applyFill="1" applyBorder="1" applyAlignment="1">
      <alignment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169" fontId="14" fillId="2" borderId="0" xfId="0" applyNumberFormat="1" applyFont="1" applyFill="1" applyAlignment="1">
      <alignment horizontal="center" vertical="center"/>
    </xf>
    <xf numFmtId="0" fontId="14" fillId="2" borderId="3" xfId="0" applyFont="1" applyFill="1" applyBorder="1" applyAlignment="1">
      <alignment horizontal="center" vertical="center"/>
    </xf>
    <xf numFmtId="172" fontId="14" fillId="2" borderId="0" xfId="5" applyNumberFormat="1" applyFont="1" applyFill="1" applyBorder="1"/>
    <xf numFmtId="0" fontId="18" fillId="0" borderId="4" xfId="0" applyFont="1" applyBorder="1" applyAlignment="1">
      <alignment horizontal="center" vertical="center"/>
    </xf>
    <xf numFmtId="0" fontId="18" fillId="0" borderId="103" xfId="0" applyFont="1" applyFill="1" applyBorder="1" applyAlignment="1">
      <alignment vertical="center"/>
    </xf>
    <xf numFmtId="0" fontId="18" fillId="0" borderId="14" xfId="0" applyFont="1" applyFill="1" applyBorder="1" applyAlignment="1">
      <alignment horizontal="center" vertical="center"/>
    </xf>
    <xf numFmtId="0" fontId="18" fillId="0" borderId="3" xfId="0" applyFont="1" applyBorder="1" applyAlignment="1">
      <alignment vertical="center"/>
    </xf>
    <xf numFmtId="0" fontId="88" fillId="0" borderId="0" xfId="0" applyFont="1"/>
    <xf numFmtId="3" fontId="17" fillId="3" borderId="233" xfId="4" applyNumberFormat="1" applyFont="1" applyFill="1" applyBorder="1" applyAlignment="1">
      <alignment horizontal="center" vertical="center" wrapText="1"/>
    </xf>
    <xf numFmtId="3" fontId="59" fillId="4" borderId="18" xfId="4" applyNumberFormat="1" applyFont="1" applyFill="1" applyBorder="1" applyAlignment="1">
      <alignment vertical="center"/>
    </xf>
    <xf numFmtId="166" fontId="27" fillId="11" borderId="134" xfId="2" applyNumberFormat="1" applyFont="1" applyFill="1" applyBorder="1" applyAlignment="1">
      <alignment vertical="center"/>
    </xf>
    <xf numFmtId="3" fontId="34" fillId="0" borderId="18" xfId="4" applyNumberFormat="1" applyFont="1" applyFill="1" applyBorder="1" applyAlignment="1">
      <alignment horizontal="right" vertical="center"/>
    </xf>
    <xf numFmtId="10" fontId="59" fillId="5" borderId="18" xfId="6" applyNumberFormat="1" applyFont="1" applyFill="1" applyBorder="1" applyAlignment="1">
      <alignment vertical="center"/>
    </xf>
    <xf numFmtId="10" fontId="16" fillId="0" borderId="18" xfId="6" applyNumberFormat="1" applyFont="1" applyBorder="1" applyAlignment="1">
      <alignment vertical="center"/>
    </xf>
    <xf numFmtId="3" fontId="17" fillId="3" borderId="234" xfId="4" applyNumberFormat="1" applyFont="1" applyFill="1" applyBorder="1" applyAlignment="1">
      <alignment horizontal="center" vertical="center" wrapText="1"/>
    </xf>
    <xf numFmtId="10" fontId="16" fillId="0" borderId="137" xfId="6" applyNumberFormat="1" applyFont="1" applyBorder="1" applyAlignment="1">
      <alignment vertical="center"/>
    </xf>
    <xf numFmtId="3" fontId="17" fillId="3" borderId="235" xfId="4" applyNumberFormat="1" applyFont="1" applyFill="1" applyBorder="1" applyAlignment="1">
      <alignment horizontal="center" vertical="center" wrapText="1"/>
    </xf>
    <xf numFmtId="3" fontId="59" fillId="4" borderId="236" xfId="4" applyNumberFormat="1" applyFont="1" applyFill="1" applyBorder="1" applyAlignment="1">
      <alignment vertical="center"/>
    </xf>
    <xf numFmtId="3" fontId="34" fillId="0" borderId="237" xfId="4" applyNumberFormat="1" applyFont="1" applyFill="1" applyBorder="1" applyAlignment="1">
      <alignment vertical="center"/>
    </xf>
    <xf numFmtId="166" fontId="27" fillId="11" borderId="238" xfId="2" applyNumberFormat="1" applyFont="1" applyFill="1" applyBorder="1" applyAlignment="1">
      <alignment vertical="center"/>
    </xf>
    <xf numFmtId="3" fontId="34" fillId="0" borderId="239" xfId="4" applyNumberFormat="1" applyFont="1" applyFill="1" applyBorder="1" applyAlignment="1">
      <alignment vertical="center"/>
    </xf>
    <xf numFmtId="3" fontId="34" fillId="11" borderId="239" xfId="4" applyNumberFormat="1" applyFont="1" applyFill="1" applyBorder="1" applyAlignment="1">
      <alignment horizontal="right" vertical="center"/>
    </xf>
    <xf numFmtId="3" fontId="16" fillId="0" borderId="240" xfId="4" applyNumberFormat="1" applyFont="1" applyFill="1" applyBorder="1" applyAlignment="1">
      <alignment vertical="center"/>
    </xf>
    <xf numFmtId="3" fontId="16" fillId="0" borderId="239" xfId="4" applyNumberFormat="1" applyFont="1" applyFill="1" applyBorder="1" applyAlignment="1">
      <alignment vertical="center"/>
    </xf>
    <xf numFmtId="3" fontId="16" fillId="11" borderId="239" xfId="4" applyNumberFormat="1" applyFont="1" applyFill="1" applyBorder="1" applyAlignment="1">
      <alignment vertical="center"/>
    </xf>
    <xf numFmtId="3" fontId="16" fillId="0" borderId="241" xfId="4" applyNumberFormat="1" applyFont="1" applyFill="1" applyBorder="1" applyAlignment="1">
      <alignment vertical="center"/>
    </xf>
    <xf numFmtId="3" fontId="34" fillId="0" borderId="236" xfId="4" applyNumberFormat="1" applyFont="1" applyFill="1" applyBorder="1" applyAlignment="1">
      <alignment horizontal="right" vertical="center"/>
    </xf>
    <xf numFmtId="10" fontId="59" fillId="5" borderId="236" xfId="6" applyNumberFormat="1" applyFont="1" applyFill="1" applyBorder="1" applyAlignment="1">
      <alignment vertical="center"/>
    </xf>
    <xf numFmtId="10" fontId="16" fillId="0" borderId="236" xfId="6" applyNumberFormat="1" applyFont="1" applyBorder="1" applyAlignment="1">
      <alignment vertical="center"/>
    </xf>
    <xf numFmtId="3" fontId="17" fillId="3" borderId="242" xfId="4" applyNumberFormat="1" applyFont="1" applyFill="1" applyBorder="1" applyAlignment="1">
      <alignment horizontal="center" vertical="center" wrapText="1"/>
    </xf>
    <xf numFmtId="3" fontId="16" fillId="0" borderId="243" xfId="4" applyNumberFormat="1" applyFont="1" applyFill="1" applyBorder="1" applyAlignment="1">
      <alignment vertical="center"/>
    </xf>
    <xf numFmtId="0" fontId="60" fillId="0" borderId="244" xfId="6" applyFont="1" applyBorder="1" applyAlignment="1">
      <alignment vertical="center"/>
    </xf>
    <xf numFmtId="10" fontId="16" fillId="0" borderId="245" xfId="6" applyNumberFormat="1" applyFont="1" applyBorder="1" applyAlignment="1">
      <alignment vertical="center"/>
    </xf>
    <xf numFmtId="0" fontId="15" fillId="4" borderId="174" xfId="5" applyFont="1" applyFill="1" applyBorder="1" applyAlignment="1">
      <alignment horizontal="left" vertical="center"/>
    </xf>
    <xf numFmtId="3" fontId="73" fillId="0" borderId="159" xfId="5" applyNumberFormat="1" applyFont="1" applyFill="1" applyBorder="1" applyAlignment="1">
      <alignment vertical="center"/>
    </xf>
    <xf numFmtId="3" fontId="73" fillId="0" borderId="246" xfId="5" applyNumberFormat="1" applyFont="1" applyFill="1" applyBorder="1" applyAlignment="1">
      <alignment vertical="center"/>
    </xf>
    <xf numFmtId="0" fontId="31" fillId="0" borderId="247" xfId="6" applyFont="1" applyBorder="1" applyAlignment="1">
      <alignment vertical="center" wrapText="1"/>
    </xf>
    <xf numFmtId="0" fontId="15" fillId="4" borderId="174" xfId="5" applyFont="1" applyFill="1" applyBorder="1" applyAlignment="1">
      <alignment horizontal="left" vertical="center"/>
    </xf>
    <xf numFmtId="0" fontId="18" fillId="2" borderId="0" xfId="0" applyFont="1" applyFill="1" applyAlignment="1"/>
    <xf numFmtId="0" fontId="14" fillId="2" borderId="0" xfId="0" applyFont="1" applyFill="1" applyAlignment="1"/>
    <xf numFmtId="166" fontId="14" fillId="2" borderId="0" xfId="0" applyNumberFormat="1" applyFont="1" applyFill="1"/>
    <xf numFmtId="168" fontId="22" fillId="2" borderId="0" xfId="0" applyNumberFormat="1" applyFont="1" applyFill="1" applyBorder="1" applyAlignment="1" applyProtection="1">
      <alignment horizontal="right"/>
      <protection locked="0"/>
    </xf>
    <xf numFmtId="0" fontId="21" fillId="2" borderId="0" xfId="0" applyFont="1" applyFill="1" applyAlignment="1"/>
    <xf numFmtId="0" fontId="22" fillId="2" borderId="0" xfId="0" applyFont="1" applyFill="1" applyAlignment="1">
      <alignment horizontal="right"/>
    </xf>
    <xf numFmtId="0" fontId="14" fillId="2" borderId="0" xfId="0" quotePrefix="1" applyFont="1" applyFill="1" applyAlignment="1"/>
    <xf numFmtId="0" fontId="7" fillId="2" borderId="0" xfId="0" applyFont="1" applyFill="1" applyAlignment="1"/>
    <xf numFmtId="166" fontId="6" fillId="2" borderId="0" xfId="2" applyNumberFormat="1" applyFont="1" applyFill="1" applyAlignment="1">
      <alignment horizontal="right"/>
    </xf>
    <xf numFmtId="0" fontId="12" fillId="2" borderId="0" xfId="0" applyFont="1" applyFill="1"/>
    <xf numFmtId="166" fontId="6" fillId="2" borderId="0" xfId="0" applyNumberFormat="1" applyFont="1" applyFill="1"/>
    <xf numFmtId="0" fontId="6" fillId="2" borderId="0" xfId="0" applyFont="1" applyFill="1" applyAlignment="1"/>
    <xf numFmtId="165" fontId="6" fillId="2" borderId="0" xfId="2" applyNumberFormat="1" applyFont="1" applyFill="1" applyAlignment="1">
      <alignment horizontal="right"/>
    </xf>
    <xf numFmtId="0" fontId="6" fillId="2" borderId="0" xfId="0" applyFont="1" applyFill="1" applyAlignment="1">
      <alignment horizontal="right"/>
    </xf>
    <xf numFmtId="0" fontId="0" fillId="2" borderId="142" xfId="0" applyFill="1" applyBorder="1" applyAlignment="1">
      <alignment vertical="center"/>
    </xf>
    <xf numFmtId="0" fontId="0" fillId="2" borderId="0" xfId="0" applyFill="1"/>
    <xf numFmtId="0" fontId="0" fillId="2" borderId="0" xfId="0" applyFill="1" applyAlignment="1">
      <alignment vertical="center"/>
    </xf>
    <xf numFmtId="0" fontId="14" fillId="2" borderId="0" xfId="0" applyFont="1" applyFill="1" applyAlignment="1">
      <alignment wrapText="1"/>
    </xf>
    <xf numFmtId="0" fontId="23" fillId="2" borderId="0" xfId="0" applyFont="1" applyFill="1"/>
    <xf numFmtId="165" fontId="14" fillId="2" borderId="0" xfId="2" applyNumberFormat="1" applyFont="1" applyFill="1" applyAlignment="1">
      <alignment horizontal="right"/>
    </xf>
    <xf numFmtId="165" fontId="14" fillId="2" borderId="0" xfId="2" applyNumberFormat="1" applyFont="1" applyFill="1"/>
    <xf numFmtId="0" fontId="51" fillId="5" borderId="61" xfId="0" applyFont="1" applyFill="1" applyBorder="1" applyAlignment="1">
      <alignment horizontal="right"/>
    </xf>
    <xf numFmtId="0" fontId="6" fillId="2" borderId="0" xfId="0" applyFont="1" applyFill="1" applyAlignment="1">
      <alignment wrapText="1"/>
    </xf>
    <xf numFmtId="165" fontId="7" fillId="2" borderId="0" xfId="0" applyNumberFormat="1" applyFont="1" applyFill="1" applyAlignment="1">
      <alignment horizontal="center" wrapText="1"/>
    </xf>
    <xf numFmtId="0" fontId="7" fillId="2" borderId="0" xfId="0" applyFont="1" applyFill="1" applyAlignment="1">
      <alignment horizontal="center" wrapText="1"/>
    </xf>
    <xf numFmtId="0" fontId="7" fillId="2" borderId="0" xfId="0" applyFont="1" applyFill="1" applyAlignment="1">
      <alignment wrapText="1"/>
    </xf>
    <xf numFmtId="165" fontId="6" fillId="2" borderId="0" xfId="2" applyNumberFormat="1" applyFont="1" applyFill="1"/>
    <xf numFmtId="0" fontId="6" fillId="2" borderId="0" xfId="0" applyFont="1" applyFill="1" applyAlignment="1">
      <alignment vertical="center"/>
    </xf>
    <xf numFmtId="166" fontId="7" fillId="2" borderId="0" xfId="2" applyNumberFormat="1" applyFont="1" applyFill="1" applyAlignment="1"/>
    <xf numFmtId="166" fontId="6" fillId="2" borderId="0" xfId="2" applyNumberFormat="1" applyFont="1" applyFill="1" applyAlignment="1"/>
    <xf numFmtId="0" fontId="6" fillId="2" borderId="0" xfId="0" quotePrefix="1" applyFont="1" applyFill="1" applyAlignment="1">
      <alignment wrapText="1"/>
    </xf>
    <xf numFmtId="0" fontId="14" fillId="2" borderId="0" xfId="0" applyFont="1" applyFill="1" applyAlignment="1">
      <alignment horizontal="center"/>
    </xf>
    <xf numFmtId="0" fontId="16" fillId="2" borderId="0" xfId="0" applyFont="1" applyFill="1"/>
    <xf numFmtId="0" fontId="14" fillId="2" borderId="13" xfId="0" applyFont="1" applyFill="1" applyBorder="1" applyAlignment="1"/>
    <xf numFmtId="0" fontId="14" fillId="2" borderId="13" xfId="0" applyFont="1" applyFill="1" applyBorder="1" applyAlignment="1">
      <alignment horizontal="center"/>
    </xf>
    <xf numFmtId="0" fontId="14" fillId="2" borderId="13" xfId="0" applyFont="1" applyFill="1" applyBorder="1"/>
    <xf numFmtId="0" fontId="22" fillId="2" borderId="13" xfId="0" applyFont="1" applyFill="1" applyBorder="1"/>
    <xf numFmtId="0" fontId="35" fillId="2" borderId="13" xfId="0" applyFont="1" applyFill="1" applyBorder="1"/>
    <xf numFmtId="0" fontId="41" fillId="2" borderId="13" xfId="0" applyFont="1" applyFill="1" applyBorder="1"/>
    <xf numFmtId="0" fontId="6" fillId="2" borderId="0" xfId="0" applyFont="1" applyFill="1" applyAlignment="1">
      <alignment horizontal="center"/>
    </xf>
    <xf numFmtId="0" fontId="39" fillId="2" borderId="0" xfId="0" applyFont="1" applyFill="1"/>
    <xf numFmtId="0" fontId="6" fillId="2" borderId="13" xfId="0" applyFont="1" applyFill="1" applyBorder="1" applyAlignment="1">
      <alignment vertical="center"/>
    </xf>
    <xf numFmtId="0" fontId="31" fillId="2" borderId="15" xfId="0" applyFont="1" applyFill="1" applyBorder="1" applyAlignment="1">
      <alignment vertical="center" wrapText="1"/>
    </xf>
    <xf numFmtId="0" fontId="6" fillId="2" borderId="33" xfId="0" applyFont="1" applyFill="1" applyBorder="1" applyAlignment="1">
      <alignment vertical="center"/>
    </xf>
    <xf numFmtId="173" fontId="3" fillId="0" borderId="0" xfId="9" applyNumberFormat="1" applyFont="1" applyFill="1" applyBorder="1" applyAlignment="1">
      <alignment vertical="center"/>
    </xf>
    <xf numFmtId="0" fontId="15" fillId="4" borderId="174" xfId="5" applyFont="1" applyFill="1" applyBorder="1" applyAlignment="1">
      <alignment horizontal="left" vertical="center"/>
    </xf>
    <xf numFmtId="170" fontId="3" fillId="0" borderId="0" xfId="9" applyNumberFormat="1"/>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10" fontId="31" fillId="0" borderId="174" xfId="11" applyNumberFormat="1" applyFont="1" applyFill="1" applyBorder="1" applyAlignment="1">
      <alignment horizontal="right"/>
    </xf>
    <xf numFmtId="0" fontId="14" fillId="0" borderId="20" xfId="0" applyFont="1" applyBorder="1" applyAlignment="1">
      <alignment horizontal="center" vertical="center"/>
    </xf>
    <xf numFmtId="0" fontId="18" fillId="0" borderId="30" xfId="0" applyFont="1" applyBorder="1" applyAlignment="1">
      <alignment vertical="center" wrapText="1"/>
    </xf>
    <xf numFmtId="0" fontId="14" fillId="0" borderId="19" xfId="0" applyFont="1" applyBorder="1" applyAlignment="1">
      <alignment vertical="center"/>
    </xf>
    <xf numFmtId="0" fontId="14" fillId="0" borderId="30" xfId="0" applyFont="1" applyBorder="1" applyAlignment="1">
      <alignment vertical="center"/>
    </xf>
    <xf numFmtId="0" fontId="14" fillId="0" borderId="21" xfId="0" applyFont="1" applyBorder="1" applyAlignment="1">
      <alignment vertical="center"/>
    </xf>
    <xf numFmtId="0" fontId="14" fillId="0" borderId="248" xfId="0" applyFont="1" applyBorder="1" applyAlignment="1">
      <alignment horizontal="center" vertical="center"/>
    </xf>
    <xf numFmtId="166" fontId="14" fillId="0" borderId="250" xfId="0" applyNumberFormat="1" applyFont="1" applyFill="1" applyBorder="1" applyAlignment="1">
      <alignment vertical="center"/>
    </xf>
    <xf numFmtId="166" fontId="14" fillId="0" borderId="217" xfId="0" applyNumberFormat="1" applyFont="1" applyFill="1" applyBorder="1" applyAlignment="1">
      <alignment vertical="center"/>
    </xf>
    <xf numFmtId="166" fontId="14" fillId="0" borderId="249" xfId="0" applyNumberFormat="1" applyFont="1" applyFill="1" applyBorder="1" applyAlignment="1">
      <alignment vertical="center"/>
    </xf>
    <xf numFmtId="166" fontId="14" fillId="0" borderId="218" xfId="0" applyNumberFormat="1" applyFont="1" applyFill="1" applyBorder="1" applyAlignment="1">
      <alignment vertical="center"/>
    </xf>
    <xf numFmtId="166" fontId="14" fillId="0" borderId="251" xfId="0" applyNumberFormat="1" applyFont="1" applyFill="1" applyBorder="1" applyAlignment="1">
      <alignment vertical="center"/>
    </xf>
    <xf numFmtId="0" fontId="14" fillId="0" borderId="30" xfId="0" applyFont="1" applyBorder="1"/>
    <xf numFmtId="0" fontId="14" fillId="0" borderId="19" xfId="0" applyFont="1" applyBorder="1"/>
    <xf numFmtId="0" fontId="14" fillId="0" borderId="21" xfId="0" applyFont="1" applyBorder="1"/>
    <xf numFmtId="166" fontId="14" fillId="0" borderId="251" xfId="0" applyNumberFormat="1" applyFont="1" applyFill="1" applyBorder="1" applyAlignment="1">
      <alignment horizontal="right" vertical="center"/>
    </xf>
    <xf numFmtId="166" fontId="14" fillId="0" borderId="217" xfId="0" applyNumberFormat="1" applyFont="1" applyFill="1" applyBorder="1" applyAlignment="1">
      <alignment horizontal="right" vertical="center"/>
    </xf>
    <xf numFmtId="166" fontId="14" fillId="0" borderId="218" xfId="0" applyNumberFormat="1" applyFont="1" applyFill="1" applyBorder="1" applyAlignment="1">
      <alignment horizontal="right" vertical="center"/>
    </xf>
    <xf numFmtId="0" fontId="18" fillId="0" borderId="30" xfId="0" applyFont="1" applyBorder="1" applyAlignment="1">
      <alignment vertical="center"/>
    </xf>
    <xf numFmtId="0" fontId="18" fillId="0" borderId="19" xfId="0" applyFont="1" applyBorder="1" applyAlignment="1">
      <alignment horizontal="right" vertical="center" wrapText="1"/>
    </xf>
    <xf numFmtId="14" fontId="18" fillId="0" borderId="20" xfId="0" applyNumberFormat="1" applyFont="1" applyBorder="1" applyAlignment="1">
      <alignment horizontal="right" vertical="center" wrapText="1"/>
    </xf>
    <xf numFmtId="14" fontId="18" fillId="0" borderId="30" xfId="0" applyNumberFormat="1" applyFont="1" applyBorder="1" applyAlignment="1">
      <alignment horizontal="right" vertical="center" wrapText="1"/>
    </xf>
    <xf numFmtId="14" fontId="18" fillId="0" borderId="19" xfId="0" applyNumberFormat="1" applyFont="1" applyBorder="1" applyAlignment="1">
      <alignment horizontal="right" vertical="center" wrapText="1"/>
    </xf>
    <xf numFmtId="166" fontId="14" fillId="0" borderId="250" xfId="0" applyNumberFormat="1" applyFont="1" applyFill="1" applyBorder="1" applyAlignment="1" applyProtection="1">
      <alignment horizontal="right" vertical="center" wrapText="1"/>
      <protection locked="0"/>
    </xf>
    <xf numFmtId="166" fontId="14" fillId="0" borderId="217" xfId="0" applyNumberFormat="1" applyFont="1" applyFill="1" applyBorder="1" applyAlignment="1" applyProtection="1">
      <alignment horizontal="right" vertical="center" wrapText="1"/>
      <protection locked="0"/>
    </xf>
    <xf numFmtId="166" fontId="14" fillId="0" borderId="249" xfId="0" applyNumberFormat="1" applyFont="1" applyFill="1" applyBorder="1" applyAlignment="1" applyProtection="1">
      <alignment horizontal="right" vertical="center" wrapText="1"/>
      <protection locked="0"/>
    </xf>
    <xf numFmtId="166" fontId="14" fillId="0" borderId="218" xfId="0" applyNumberFormat="1" applyFont="1" applyFill="1" applyBorder="1" applyAlignment="1" applyProtection="1">
      <alignment horizontal="right" vertical="center" wrapText="1"/>
      <protection locked="0"/>
    </xf>
    <xf numFmtId="166" fontId="14" fillId="0" borderId="251" xfId="0" applyNumberFormat="1" applyFont="1" applyFill="1" applyBorder="1" applyAlignment="1" applyProtection="1">
      <alignment horizontal="right" vertical="center" wrapText="1"/>
      <protection locked="0"/>
    </xf>
    <xf numFmtId="168" fontId="14" fillId="0" borderId="86" xfId="0" applyNumberFormat="1" applyFont="1" applyFill="1" applyBorder="1" applyAlignment="1" applyProtection="1">
      <alignment horizontal="left" vertical="center"/>
      <protection locked="0"/>
    </xf>
    <xf numFmtId="0" fontId="14" fillId="0" borderId="19" xfId="0" applyFont="1" applyBorder="1" applyAlignment="1">
      <alignment horizontal="right" vertical="center"/>
    </xf>
    <xf numFmtId="0" fontId="14" fillId="0" borderId="20" xfId="0" applyFont="1" applyBorder="1" applyAlignment="1">
      <alignment horizontal="right" vertical="center"/>
    </xf>
    <xf numFmtId="0" fontId="14" fillId="0" borderId="30" xfId="0" applyFont="1" applyBorder="1" applyAlignment="1">
      <alignment horizontal="right" vertical="center"/>
    </xf>
    <xf numFmtId="0" fontId="6" fillId="0" borderId="10" xfId="0" applyFont="1" applyBorder="1" applyAlignment="1">
      <alignment vertical="center"/>
    </xf>
    <xf numFmtId="168" fontId="14" fillId="0" borderId="249" xfId="0" applyNumberFormat="1" applyFont="1" applyFill="1" applyBorder="1" applyAlignment="1" applyProtection="1">
      <alignment horizontal="left" vertical="center" wrapText="1"/>
      <protection locked="0"/>
    </xf>
    <xf numFmtId="0" fontId="14" fillId="0" borderId="10" xfId="0" applyFont="1" applyBorder="1" applyAlignment="1">
      <alignment vertical="center"/>
    </xf>
    <xf numFmtId="0" fontId="14" fillId="0" borderId="249" xfId="0" applyFont="1" applyBorder="1" applyAlignment="1">
      <alignment vertical="center"/>
    </xf>
    <xf numFmtId="166" fontId="14" fillId="6" borderId="249" xfId="0" applyNumberFormat="1" applyFont="1" applyFill="1" applyBorder="1" applyAlignment="1">
      <alignment vertical="center"/>
    </xf>
    <xf numFmtId="168" fontId="14" fillId="0" borderId="249" xfId="0" applyNumberFormat="1" applyFont="1" applyFill="1" applyBorder="1" applyAlignment="1" applyProtection="1">
      <alignment horizontal="left" vertical="center"/>
      <protection locked="0"/>
    </xf>
    <xf numFmtId="0" fontId="49" fillId="0" borderId="30" xfId="0" applyFont="1" applyFill="1" applyBorder="1" applyAlignment="1">
      <alignment vertical="center"/>
    </xf>
    <xf numFmtId="0" fontId="48" fillId="0" borderId="19" xfId="0" applyNumberFormat="1" applyFont="1" applyFill="1" applyBorder="1" applyAlignment="1">
      <alignment horizontal="center" vertical="center" wrapText="1"/>
    </xf>
    <xf numFmtId="0" fontId="48" fillId="0" borderId="20" xfId="0" applyNumberFormat="1" applyFont="1" applyFill="1" applyBorder="1" applyAlignment="1">
      <alignment horizontal="center" vertical="center" wrapText="1"/>
    </xf>
    <xf numFmtId="0" fontId="48" fillId="0" borderId="30" xfId="0" applyNumberFormat="1" applyFont="1" applyFill="1" applyBorder="1" applyAlignment="1">
      <alignment horizontal="center" vertical="center" wrapText="1"/>
    </xf>
    <xf numFmtId="0" fontId="48" fillId="0" borderId="38" xfId="0" applyNumberFormat="1" applyFont="1" applyFill="1" applyBorder="1" applyAlignment="1">
      <alignment horizontal="center" vertical="center" wrapText="1"/>
    </xf>
    <xf numFmtId="0" fontId="48" fillId="0" borderId="21" xfId="0" applyNumberFormat="1" applyFont="1" applyFill="1" applyBorder="1" applyAlignment="1">
      <alignment horizontal="center" vertical="center" wrapText="1"/>
    </xf>
    <xf numFmtId="0" fontId="48" fillId="0" borderId="29" xfId="0" applyNumberFormat="1" applyFont="1" applyFill="1" applyBorder="1" applyAlignment="1">
      <alignment horizontal="center" vertical="center" wrapText="1"/>
    </xf>
    <xf numFmtId="0" fontId="48" fillId="0" borderId="3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19" xfId="0" applyFont="1" applyFill="1" applyBorder="1" applyAlignment="1">
      <alignment horizontal="center" vertical="center"/>
    </xf>
    <xf numFmtId="0" fontId="14" fillId="0" borderId="10" xfId="0" applyFont="1" applyFill="1" applyBorder="1" applyAlignment="1">
      <alignment vertical="center"/>
    </xf>
    <xf numFmtId="168" fontId="14" fillId="0" borderId="251" xfId="0" applyNumberFormat="1" applyFont="1" applyFill="1" applyBorder="1" applyAlignment="1" applyProtection="1">
      <alignment horizontal="left" vertical="center" wrapText="1"/>
      <protection locked="0"/>
    </xf>
    <xf numFmtId="166" fontId="14" fillId="0" borderId="217" xfId="0" applyNumberFormat="1" applyFont="1" applyFill="1" applyBorder="1" applyAlignment="1" applyProtection="1">
      <alignment vertical="center" wrapText="1"/>
      <protection locked="0"/>
    </xf>
    <xf numFmtId="166" fontId="14" fillId="0" borderId="217" xfId="0" applyNumberFormat="1" applyFont="1" applyBorder="1" applyAlignment="1">
      <alignment vertical="center"/>
    </xf>
    <xf numFmtId="168" fontId="14" fillId="0" borderId="78" xfId="0" quotePrefix="1" applyNumberFormat="1" applyFont="1" applyFill="1" applyBorder="1" applyAlignment="1" applyProtection="1">
      <alignment horizontal="left" vertical="center" wrapText="1"/>
      <protection locked="0"/>
    </xf>
    <xf numFmtId="168" fontId="14" fillId="0" borderId="78" xfId="0" applyNumberFormat="1" applyFont="1" applyFill="1" applyBorder="1" applyAlignment="1" applyProtection="1">
      <alignment horizontal="left" vertical="center" wrapText="1"/>
      <protection locked="0"/>
    </xf>
    <xf numFmtId="0" fontId="14" fillId="0" borderId="78" xfId="0" applyFont="1" applyBorder="1" applyAlignment="1">
      <alignment vertical="center" wrapText="1"/>
    </xf>
    <xf numFmtId="168" fontId="14" fillId="0" borderId="91" xfId="0" applyNumberFormat="1" applyFont="1" applyFill="1" applyBorder="1" applyAlignment="1" applyProtection="1">
      <alignment horizontal="left" vertical="center" wrapText="1"/>
      <protection locked="0"/>
    </xf>
    <xf numFmtId="0" fontId="49" fillId="3" borderId="14" xfId="0" applyFont="1" applyFill="1" applyBorder="1" applyAlignment="1">
      <alignment horizontal="center" vertical="center"/>
    </xf>
    <xf numFmtId="0" fontId="48" fillId="3" borderId="28" xfId="0" applyFont="1" applyFill="1" applyBorder="1" applyAlignment="1">
      <alignment vertical="center" wrapText="1"/>
    </xf>
    <xf numFmtId="0" fontId="48" fillId="3" borderId="254" xfId="0" applyFont="1" applyFill="1" applyBorder="1" applyAlignment="1">
      <alignment horizontal="center" vertical="center"/>
    </xf>
    <xf numFmtId="0" fontId="18" fillId="0" borderId="37" xfId="0" applyFont="1" applyFill="1" applyBorder="1" applyAlignment="1">
      <alignment wrapText="1"/>
    </xf>
    <xf numFmtId="0" fontId="14" fillId="0" borderId="22" xfId="0" applyFont="1" applyFill="1" applyBorder="1" applyAlignment="1">
      <alignment horizontal="right"/>
    </xf>
    <xf numFmtId="0" fontId="14" fillId="0" borderId="23" xfId="0" applyFont="1" applyFill="1" applyBorder="1" applyAlignment="1">
      <alignment horizontal="right"/>
    </xf>
    <xf numFmtId="0" fontId="14" fillId="0" borderId="37" xfId="0" applyFont="1" applyFill="1" applyBorder="1" applyAlignment="1">
      <alignment horizontal="right"/>
    </xf>
    <xf numFmtId="0" fontId="14" fillId="0" borderId="23" xfId="0" applyFont="1" applyBorder="1"/>
    <xf numFmtId="0" fontId="14" fillId="0" borderId="24" xfId="0" applyFont="1" applyBorder="1"/>
    <xf numFmtId="0" fontId="14" fillId="0" borderId="36" xfId="0" applyFont="1" applyBorder="1"/>
    <xf numFmtId="0" fontId="14" fillId="0" borderId="37" xfId="0" applyFont="1" applyBorder="1"/>
    <xf numFmtId="0" fontId="14" fillId="0" borderId="22" xfId="0" applyFont="1" applyBorder="1"/>
    <xf numFmtId="0" fontId="14" fillId="0" borderId="23" xfId="0" applyFont="1" applyFill="1" applyBorder="1"/>
    <xf numFmtId="0" fontId="14" fillId="0" borderId="36" xfId="0" applyFont="1" applyFill="1" applyBorder="1"/>
    <xf numFmtId="0" fontId="14" fillId="0" borderId="24" xfId="0" applyFont="1" applyFill="1" applyBorder="1"/>
    <xf numFmtId="0" fontId="14" fillId="0" borderId="255" xfId="0" applyFont="1" applyBorder="1"/>
    <xf numFmtId="0" fontId="14" fillId="0" borderId="136" xfId="0" applyFont="1" applyBorder="1"/>
    <xf numFmtId="166" fontId="14" fillId="0" borderId="250" xfId="0" applyNumberFormat="1" applyFont="1" applyFill="1" applyBorder="1" applyAlignment="1">
      <alignment horizontal="right" vertical="center"/>
    </xf>
    <xf numFmtId="166" fontId="14" fillId="0" borderId="249" xfId="0" applyNumberFormat="1" applyFont="1" applyFill="1" applyBorder="1" applyAlignment="1">
      <alignment horizontal="right" vertical="center"/>
    </xf>
    <xf numFmtId="166" fontId="14" fillId="0" borderId="256" xfId="0" applyNumberFormat="1" applyFont="1" applyBorder="1" applyAlignment="1">
      <alignment vertical="center"/>
    </xf>
    <xf numFmtId="0" fontId="18" fillId="0" borderId="30" xfId="0" applyFont="1" applyBorder="1" applyAlignment="1">
      <alignment wrapText="1"/>
    </xf>
    <xf numFmtId="0" fontId="14" fillId="0" borderId="19" xfId="0" applyFont="1" applyBorder="1" applyAlignment="1">
      <alignment horizontal="right"/>
    </xf>
    <xf numFmtId="0" fontId="14" fillId="0" borderId="20" xfId="0" applyFont="1" applyBorder="1" applyAlignment="1">
      <alignment horizontal="right"/>
    </xf>
    <xf numFmtId="0" fontId="14" fillId="0" borderId="30" xfId="0" applyFont="1" applyBorder="1" applyAlignment="1">
      <alignment horizontal="right"/>
    </xf>
    <xf numFmtId="0" fontId="14" fillId="0" borderId="29" xfId="0" applyFont="1" applyBorder="1"/>
    <xf numFmtId="0" fontId="14" fillId="0" borderId="252" xfId="0" applyFont="1" applyBorder="1"/>
    <xf numFmtId="0" fontId="14" fillId="0" borderId="253" xfId="0" applyFont="1" applyBorder="1"/>
    <xf numFmtId="0" fontId="14" fillId="0" borderId="218" xfId="0" applyFont="1" applyFill="1" applyBorder="1" applyAlignment="1">
      <alignment vertical="center"/>
    </xf>
    <xf numFmtId="3" fontId="14" fillId="0" borderId="217" xfId="0" applyNumberFormat="1" applyFont="1" applyFill="1" applyBorder="1" applyAlignment="1">
      <alignment vertical="center"/>
    </xf>
    <xf numFmtId="3" fontId="14" fillId="0" borderId="249" xfId="0" applyNumberFormat="1" applyFont="1" applyFill="1" applyBorder="1" applyAlignment="1">
      <alignment vertical="center"/>
    </xf>
    <xf numFmtId="3" fontId="14" fillId="0" borderId="218" xfId="0" applyNumberFormat="1" applyFont="1" applyFill="1" applyBorder="1" applyAlignment="1">
      <alignment vertical="center"/>
    </xf>
    <xf numFmtId="3" fontId="14" fillId="0" borderId="218" xfId="0" applyNumberFormat="1" applyFont="1" applyFill="1" applyBorder="1" applyAlignment="1">
      <alignment horizontal="right" vertical="center"/>
    </xf>
    <xf numFmtId="3" fontId="14" fillId="0" borderId="257" xfId="0" applyNumberFormat="1" applyFont="1" applyFill="1" applyBorder="1" applyAlignment="1">
      <alignment horizontal="right" vertical="center"/>
    </xf>
    <xf numFmtId="3" fontId="14" fillId="0" borderId="258" xfId="0" applyNumberFormat="1" applyFont="1" applyFill="1" applyBorder="1" applyAlignment="1">
      <alignment horizontal="right" vertical="center"/>
    </xf>
    <xf numFmtId="166" fontId="18" fillId="13" borderId="66" xfId="2" quotePrefix="1" applyNumberFormat="1" applyFont="1" applyFill="1" applyBorder="1" applyAlignment="1">
      <alignment horizontal="right" vertical="center"/>
    </xf>
    <xf numFmtId="0" fontId="14" fillId="0" borderId="34" xfId="0" applyFont="1" applyBorder="1" applyAlignment="1">
      <alignment horizontal="center" vertical="center"/>
    </xf>
    <xf numFmtId="0" fontId="48" fillId="3" borderId="22" xfId="0" applyNumberFormat="1" applyFont="1" applyFill="1" applyBorder="1" applyAlignment="1">
      <alignment horizontal="center" vertical="center" wrapText="1"/>
    </xf>
    <xf numFmtId="0" fontId="48" fillId="3" borderId="23" xfId="0" applyNumberFormat="1" applyFont="1" applyFill="1" applyBorder="1" applyAlignment="1">
      <alignment horizontal="center" vertical="center" wrapText="1"/>
    </xf>
    <xf numFmtId="0" fontId="48" fillId="3" borderId="24" xfId="0" applyNumberFormat="1" applyFont="1" applyFill="1" applyBorder="1" applyAlignment="1">
      <alignment horizontal="center" vertical="center" wrapText="1"/>
    </xf>
    <xf numFmtId="0" fontId="48" fillId="3" borderId="36" xfId="0" applyNumberFormat="1" applyFont="1" applyFill="1" applyBorder="1" applyAlignment="1">
      <alignment horizontal="center" vertical="center" wrapText="1"/>
    </xf>
    <xf numFmtId="0" fontId="48" fillId="3" borderId="37" xfId="0" applyNumberFormat="1" applyFont="1" applyFill="1" applyBorder="1" applyAlignment="1">
      <alignment horizontal="center" vertical="center" wrapText="1"/>
    </xf>
    <xf numFmtId="0" fontId="48" fillId="3" borderId="23" xfId="0" applyFont="1" applyFill="1" applyBorder="1" applyAlignment="1">
      <alignment horizontal="center" vertical="center"/>
    </xf>
    <xf numFmtId="0" fontId="48" fillId="3" borderId="24"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37" xfId="0" applyFont="1" applyFill="1" applyBorder="1" applyAlignment="1">
      <alignment horizontal="center" vertical="center"/>
    </xf>
    <xf numFmtId="0" fontId="48" fillId="3" borderId="22" xfId="0" applyFont="1" applyFill="1" applyBorder="1" applyAlignment="1">
      <alignment horizontal="center" vertical="center"/>
    </xf>
    <xf numFmtId="0" fontId="48" fillId="3" borderId="36" xfId="0" applyFont="1" applyFill="1" applyBorder="1" applyAlignment="1">
      <alignment horizontal="center" vertical="center"/>
    </xf>
    <xf numFmtId="0" fontId="48" fillId="3" borderId="259" xfId="0" applyFont="1" applyFill="1" applyBorder="1" applyAlignment="1">
      <alignment horizontal="center" vertical="center"/>
    </xf>
    <xf numFmtId="0" fontId="14" fillId="0" borderId="136" xfId="0" applyFont="1" applyFill="1" applyBorder="1" applyAlignment="1">
      <alignment vertical="center"/>
    </xf>
    <xf numFmtId="166" fontId="14" fillId="0" borderId="257" xfId="0" applyNumberFormat="1" applyFont="1" applyFill="1" applyBorder="1" applyAlignment="1">
      <alignment vertical="center"/>
    </xf>
    <xf numFmtId="166" fontId="14" fillId="0" borderId="260" xfId="0" applyNumberFormat="1" applyFont="1" applyFill="1" applyBorder="1" applyAlignment="1">
      <alignment vertical="center"/>
    </xf>
    <xf numFmtId="0" fontId="18" fillId="0" borderId="37" xfId="0" applyFont="1" applyFill="1" applyBorder="1" applyAlignment="1">
      <alignment vertical="center"/>
    </xf>
    <xf numFmtId="166" fontId="14" fillId="0" borderId="22" xfId="0" applyNumberFormat="1" applyFont="1" applyFill="1" applyBorder="1"/>
    <xf numFmtId="166" fontId="14" fillId="0" borderId="23" xfId="0" applyNumberFormat="1" applyFont="1" applyFill="1" applyBorder="1"/>
    <xf numFmtId="166" fontId="14" fillId="0" borderId="37" xfId="0" applyNumberFormat="1" applyFont="1" applyFill="1" applyBorder="1"/>
    <xf numFmtId="166" fontId="14" fillId="0" borderId="24" xfId="0" applyNumberFormat="1" applyFont="1" applyFill="1" applyBorder="1"/>
    <xf numFmtId="166" fontId="14" fillId="0" borderId="36" xfId="0" applyNumberFormat="1" applyFont="1" applyFill="1" applyBorder="1"/>
    <xf numFmtId="0" fontId="14" fillId="0" borderId="217" xfId="0" applyFont="1" applyFill="1" applyBorder="1" applyAlignment="1">
      <alignment vertical="center"/>
    </xf>
    <xf numFmtId="0" fontId="14" fillId="0" borderId="249" xfId="0" applyFont="1" applyFill="1" applyBorder="1" applyAlignment="1">
      <alignment horizontal="center" vertical="center"/>
    </xf>
    <xf numFmtId="166" fontId="14" fillId="2" borderId="217" xfId="1" applyNumberFormat="1" applyFont="1" applyFill="1" applyBorder="1" applyAlignment="1">
      <alignment horizontal="right" vertical="center"/>
    </xf>
    <xf numFmtId="0" fontId="14" fillId="2" borderId="30" xfId="0" applyFont="1" applyFill="1" applyBorder="1" applyAlignment="1">
      <alignment horizontal="center" vertical="center"/>
    </xf>
    <xf numFmtId="0" fontId="14" fillId="0" borderId="10" xfId="0" applyFont="1" applyBorder="1" applyAlignment="1"/>
    <xf numFmtId="0" fontId="14" fillId="0" borderId="217" xfId="0" applyFont="1" applyFill="1" applyBorder="1" applyAlignment="1">
      <alignment vertical="center" wrapText="1"/>
    </xf>
    <xf numFmtId="0" fontId="14" fillId="2" borderId="249" xfId="0" applyFont="1" applyFill="1" applyBorder="1" applyAlignment="1">
      <alignment horizontal="center" vertical="center"/>
    </xf>
    <xf numFmtId="166" fontId="14" fillId="0" borderId="250" xfId="2" applyNumberFormat="1" applyFont="1" applyFill="1" applyBorder="1" applyAlignment="1">
      <alignment vertical="center"/>
    </xf>
    <xf numFmtId="166" fontId="14" fillId="0" borderId="217" xfId="2" applyNumberFormat="1" applyFont="1" applyFill="1" applyBorder="1" applyAlignment="1">
      <alignment vertical="center"/>
    </xf>
    <xf numFmtId="166" fontId="14" fillId="0" borderId="218" xfId="2" applyNumberFormat="1" applyFont="1" applyFill="1" applyBorder="1" applyAlignment="1">
      <alignment vertical="center"/>
    </xf>
    <xf numFmtId="166" fontId="14" fillId="0" borderId="251" xfId="2" applyNumberFormat="1" applyFont="1" applyFill="1" applyBorder="1" applyAlignment="1">
      <alignment vertical="center"/>
    </xf>
    <xf numFmtId="166" fontId="14" fillId="0" borderId="249" xfId="2" applyNumberFormat="1" applyFont="1" applyFill="1" applyBorder="1" applyAlignment="1">
      <alignment vertical="center"/>
    </xf>
    <xf numFmtId="0" fontId="14" fillId="0" borderId="261" xfId="0" applyFont="1" applyFill="1" applyBorder="1" applyAlignment="1">
      <alignment vertical="center" wrapText="1"/>
    </xf>
    <xf numFmtId="166" fontId="14" fillId="0" borderId="262" xfId="2" applyNumberFormat="1" applyFont="1" applyFill="1" applyBorder="1" applyAlignment="1">
      <alignment vertical="center"/>
    </xf>
    <xf numFmtId="166" fontId="14" fillId="0" borderId="261" xfId="2" applyNumberFormat="1" applyFont="1" applyFill="1" applyBorder="1" applyAlignment="1">
      <alignment vertical="center"/>
    </xf>
    <xf numFmtId="166" fontId="14" fillId="0" borderId="263" xfId="2" applyNumberFormat="1" applyFont="1" applyFill="1" applyBorder="1" applyAlignment="1">
      <alignment vertical="center"/>
    </xf>
    <xf numFmtId="166" fontId="14" fillId="0" borderId="264" xfId="2" applyNumberFormat="1" applyFont="1" applyFill="1" applyBorder="1" applyAlignment="1">
      <alignment vertical="center"/>
    </xf>
    <xf numFmtId="166" fontId="14" fillId="0" borderId="265" xfId="2" applyNumberFormat="1" applyFont="1" applyFill="1" applyBorder="1" applyAlignment="1">
      <alignment vertical="center"/>
    </xf>
    <xf numFmtId="166" fontId="14" fillId="0" borderId="266" xfId="2" applyNumberFormat="1" applyFont="1" applyFill="1" applyBorder="1" applyAlignment="1">
      <alignment vertical="center"/>
    </xf>
    <xf numFmtId="0" fontId="15" fillId="0" borderId="267" xfId="5" applyFont="1" applyFill="1" applyBorder="1" applyAlignment="1">
      <alignment horizontal="left"/>
    </xf>
    <xf numFmtId="0" fontId="16" fillId="0" borderId="3" xfId="5" applyFont="1" applyBorder="1"/>
    <xf numFmtId="0" fontId="16" fillId="0" borderId="268" xfId="5" applyFont="1" applyBorder="1"/>
    <xf numFmtId="0" fontId="16" fillId="0" borderId="267" xfId="5" applyFont="1" applyBorder="1"/>
    <xf numFmtId="0" fontId="31" fillId="0" borderId="3" xfId="5" applyFont="1" applyBorder="1" applyAlignment="1">
      <alignment horizontal="right"/>
    </xf>
    <xf numFmtId="0" fontId="31" fillId="0" borderId="3" xfId="5" applyFont="1" applyBorder="1"/>
    <xf numFmtId="0" fontId="3" fillId="0" borderId="0" xfId="9" applyBorder="1"/>
    <xf numFmtId="172" fontId="86" fillId="0" borderId="244" xfId="5" applyNumberFormat="1" applyFont="1" applyFill="1" applyBorder="1" applyAlignment="1">
      <alignment vertical="center"/>
    </xf>
    <xf numFmtId="172" fontId="86" fillId="0" borderId="157" xfId="5" applyNumberFormat="1" applyFont="1" applyFill="1" applyBorder="1" applyAlignment="1">
      <alignment vertical="center"/>
    </xf>
    <xf numFmtId="172" fontId="86" fillId="0" borderId="166" xfId="5" applyNumberFormat="1" applyFont="1" applyFill="1" applyBorder="1" applyAlignment="1">
      <alignment vertical="center"/>
    </xf>
    <xf numFmtId="172" fontId="86" fillId="0" borderId="11" xfId="5" applyNumberFormat="1" applyFont="1" applyFill="1" applyBorder="1" applyAlignment="1">
      <alignment vertical="center"/>
    </xf>
    <xf numFmtId="172" fontId="86" fillId="0" borderId="168" xfId="5" applyNumberFormat="1" applyFont="1" applyFill="1" applyBorder="1" applyAlignment="1">
      <alignment vertical="center"/>
    </xf>
    <xf numFmtId="0" fontId="15" fillId="4" borderId="174" xfId="5" applyFont="1" applyFill="1" applyBorder="1" applyAlignment="1">
      <alignment horizontal="left" vertical="center"/>
    </xf>
    <xf numFmtId="166" fontId="14" fillId="0" borderId="108" xfId="0" applyNumberFormat="1" applyFont="1" applyFill="1" applyBorder="1" applyAlignment="1">
      <alignment vertical="center"/>
    </xf>
    <xf numFmtId="0" fontId="86" fillId="0" borderId="93" xfId="0" applyFont="1" applyFill="1" applyBorder="1" applyAlignment="1">
      <alignment horizontal="center" vertical="center"/>
    </xf>
    <xf numFmtId="166" fontId="86" fillId="0" borderId="94" xfId="2" applyNumberFormat="1" applyFont="1" applyFill="1" applyBorder="1" applyAlignment="1">
      <alignment vertical="center"/>
    </xf>
    <xf numFmtId="166" fontId="86" fillId="0" borderId="97" xfId="0" applyNumberFormat="1" applyFont="1" applyFill="1" applyBorder="1" applyAlignment="1">
      <alignment vertical="center"/>
    </xf>
    <xf numFmtId="166" fontId="86" fillId="0" borderId="95" xfId="0" applyNumberFormat="1" applyFont="1" applyFill="1" applyBorder="1" applyAlignment="1">
      <alignment vertical="center"/>
    </xf>
    <xf numFmtId="166" fontId="86" fillId="0" borderId="96" xfId="0" applyNumberFormat="1" applyFont="1" applyFill="1" applyBorder="1" applyAlignment="1">
      <alignment vertical="center"/>
    </xf>
    <xf numFmtId="166" fontId="86" fillId="0" borderId="269" xfId="0" applyNumberFormat="1" applyFont="1" applyFill="1" applyBorder="1" applyAlignment="1">
      <alignment vertical="center"/>
    </xf>
    <xf numFmtId="0" fontId="15" fillId="4" borderId="174" xfId="5" applyFont="1" applyFill="1" applyBorder="1" applyAlignment="1">
      <alignment horizontal="left" vertical="center"/>
    </xf>
    <xf numFmtId="0" fontId="20" fillId="2" borderId="0" xfId="0" applyFont="1" applyFill="1" applyAlignment="1">
      <alignment horizontal="center" vertical="center"/>
    </xf>
    <xf numFmtId="0" fontId="20" fillId="2" borderId="0" xfId="0" applyFont="1" applyFill="1"/>
    <xf numFmtId="0" fontId="20" fillId="2" borderId="0" xfId="0" applyFont="1" applyFill="1" applyBorder="1" applyAlignment="1">
      <alignment horizontal="center" vertical="center"/>
    </xf>
    <xf numFmtId="0" fontId="15" fillId="4" borderId="174" xfId="5" applyFont="1" applyFill="1" applyBorder="1" applyAlignment="1">
      <alignment horizontal="left" vertical="center"/>
    </xf>
    <xf numFmtId="0" fontId="16" fillId="2" borderId="0" xfId="9" applyFont="1" applyFill="1"/>
    <xf numFmtId="0" fontId="45" fillId="2" borderId="0" xfId="9" applyFont="1" applyFill="1"/>
    <xf numFmtId="0" fontId="89" fillId="0" borderId="47" xfId="5" applyFont="1" applyFill="1" applyBorder="1" applyAlignment="1">
      <alignment vertical="center" wrapText="1"/>
    </xf>
    <xf numFmtId="0" fontId="31" fillId="0" borderId="179" xfId="5" applyFont="1" applyBorder="1" applyAlignment="1">
      <alignment horizontal="left" vertical="center" wrapText="1"/>
    </xf>
    <xf numFmtId="0" fontId="31" fillId="0" borderId="178" xfId="5" applyFont="1" applyBorder="1" applyAlignment="1">
      <alignment horizontal="left" vertical="center" wrapText="1"/>
    </xf>
    <xf numFmtId="0" fontId="15" fillId="4" borderId="187" xfId="5" applyFont="1" applyFill="1" applyBorder="1" applyAlignment="1">
      <alignment horizontal="left" vertical="center"/>
    </xf>
    <xf numFmtId="0" fontId="15" fillId="4" borderId="174" xfId="5" applyFont="1" applyFill="1" applyBorder="1" applyAlignment="1">
      <alignment horizontal="left" vertical="center"/>
    </xf>
    <xf numFmtId="0" fontId="64" fillId="0" borderId="0" xfId="5" applyFont="1" applyBorder="1" applyAlignment="1">
      <alignment horizontal="left" vertical="center" wrapText="1"/>
    </xf>
    <xf numFmtId="0" fontId="6" fillId="2" borderId="0" xfId="0" applyFont="1" applyFill="1" applyBorder="1" applyAlignment="1">
      <alignment horizontal="left"/>
    </xf>
    <xf numFmtId="0" fontId="7" fillId="2" borderId="0" xfId="0" applyFont="1" applyFill="1" applyBorder="1" applyAlignment="1">
      <alignment horizontal="right"/>
    </xf>
    <xf numFmtId="166" fontId="6" fillId="2" borderId="0" xfId="0" applyNumberFormat="1" applyFont="1" applyFill="1" applyBorder="1" applyAlignment="1">
      <alignment horizontal="left"/>
    </xf>
    <xf numFmtId="3" fontId="6" fillId="2" borderId="0" xfId="0" applyNumberFormat="1" applyFont="1" applyFill="1" applyBorder="1"/>
    <xf numFmtId="168" fontId="52" fillId="4" borderId="37" xfId="0" applyNumberFormat="1" applyFont="1" applyFill="1" applyBorder="1" applyAlignment="1" applyProtection="1">
      <alignment horizontal="left" vertical="center"/>
      <protection locked="0"/>
    </xf>
    <xf numFmtId="0" fontId="89" fillId="0" borderId="47" xfId="5" applyFont="1" applyFill="1" applyBorder="1" applyAlignment="1">
      <alignment vertical="center"/>
    </xf>
    <xf numFmtId="168" fontId="21" fillId="0" borderId="74" xfId="0" applyNumberFormat="1" applyFont="1" applyFill="1" applyBorder="1" applyAlignment="1" applyProtection="1">
      <alignment horizontal="left" vertical="center" wrapText="1" indent="1"/>
      <protection locked="0"/>
    </xf>
    <xf numFmtId="0" fontId="90" fillId="0" borderId="7" xfId="0" applyFont="1" applyBorder="1"/>
    <xf numFmtId="0" fontId="21" fillId="0" borderId="7" xfId="0" applyFont="1" applyBorder="1"/>
    <xf numFmtId="0" fontId="21" fillId="0" borderId="0" xfId="0" applyFont="1" applyBorder="1"/>
    <xf numFmtId="166" fontId="21" fillId="0" borderId="109" xfId="0" applyNumberFormat="1" applyFont="1" applyFill="1" applyBorder="1" applyAlignment="1">
      <alignment vertical="center"/>
    </xf>
    <xf numFmtId="166" fontId="14" fillId="0" borderId="109" xfId="0" applyNumberFormat="1" applyFont="1" applyFill="1" applyBorder="1" applyAlignment="1">
      <alignment vertical="center"/>
    </xf>
    <xf numFmtId="166" fontId="18" fillId="13" borderId="270" xfId="2" applyNumberFormat="1" applyFont="1" applyFill="1" applyBorder="1" applyAlignment="1">
      <alignment horizontal="right" vertical="center"/>
    </xf>
    <xf numFmtId="166" fontId="14" fillId="0" borderId="271" xfId="0" applyNumberFormat="1" applyFont="1" applyFill="1" applyBorder="1" applyAlignment="1">
      <alignment vertical="center"/>
    </xf>
    <xf numFmtId="166" fontId="21" fillId="0" borderId="272" xfId="0" applyNumberFormat="1" applyFont="1" applyFill="1" applyBorder="1" applyAlignment="1">
      <alignment vertical="center"/>
    </xf>
    <xf numFmtId="166" fontId="14" fillId="0" borderId="272" xfId="0" applyNumberFormat="1" applyFont="1" applyFill="1" applyBorder="1" applyAlignment="1">
      <alignment vertical="center"/>
    </xf>
    <xf numFmtId="166" fontId="18" fillId="13" borderId="273" xfId="2" applyNumberFormat="1" applyFont="1" applyFill="1" applyBorder="1" applyAlignment="1">
      <alignment horizontal="right" vertical="center"/>
    </xf>
    <xf numFmtId="0" fontId="14" fillId="0" borderId="213" xfId="0" applyFont="1" applyFill="1" applyBorder="1" applyAlignment="1">
      <alignment vertical="center" wrapText="1"/>
    </xf>
    <xf numFmtId="0" fontId="16" fillId="0" borderId="47" xfId="5" applyFont="1" applyFill="1" applyBorder="1" applyAlignment="1">
      <alignment vertical="center"/>
    </xf>
    <xf numFmtId="0" fontId="14" fillId="0" borderId="3" xfId="0" applyFont="1" applyBorder="1" applyAlignment="1">
      <alignment vertical="center" wrapText="1"/>
    </xf>
    <xf numFmtId="166" fontId="14" fillId="0" borderId="111" xfId="0" applyNumberFormat="1" applyFont="1" applyFill="1" applyBorder="1" applyAlignment="1">
      <alignment vertical="center"/>
    </xf>
    <xf numFmtId="166" fontId="14" fillId="0" borderId="274" xfId="0" applyNumberFormat="1" applyFont="1" applyFill="1" applyBorder="1" applyAlignment="1">
      <alignment vertical="center"/>
    </xf>
    <xf numFmtId="166" fontId="14" fillId="0" borderId="280" xfId="0" applyNumberFormat="1" applyFont="1" applyFill="1" applyBorder="1" applyAlignment="1">
      <alignment vertical="center"/>
    </xf>
    <xf numFmtId="166" fontId="21" fillId="2" borderId="76" xfId="1" applyNumberFormat="1" applyFont="1" applyFill="1" applyBorder="1" applyAlignment="1">
      <alignment horizontal="right" vertical="center"/>
    </xf>
    <xf numFmtId="0" fontId="21" fillId="0" borderId="3" xfId="0" applyFont="1" applyBorder="1" applyAlignment="1">
      <alignment vertical="center"/>
    </xf>
    <xf numFmtId="0" fontId="14" fillId="0" borderId="282" xfId="0" applyFont="1" applyFill="1" applyBorder="1" applyAlignment="1">
      <alignment horizontal="center" vertical="center"/>
    </xf>
    <xf numFmtId="166" fontId="14" fillId="0" borderId="123" xfId="0" applyNumberFormat="1" applyFont="1" applyFill="1" applyBorder="1" applyAlignment="1">
      <alignment horizontal="right" vertical="center"/>
    </xf>
    <xf numFmtId="166" fontId="14" fillId="0" borderId="124" xfId="0" applyNumberFormat="1" applyFont="1" applyFill="1" applyBorder="1" applyAlignment="1">
      <alignment horizontal="right" vertical="center"/>
    </xf>
    <xf numFmtId="166" fontId="14" fillId="0" borderId="125" xfId="0" applyNumberFormat="1" applyFont="1" applyFill="1" applyBorder="1" applyAlignment="1">
      <alignment horizontal="right" vertical="center"/>
    </xf>
    <xf numFmtId="166" fontId="14" fillId="0" borderId="283" xfId="0" applyNumberFormat="1" applyFont="1" applyFill="1" applyBorder="1" applyAlignment="1">
      <alignment horizontal="right" vertical="center"/>
    </xf>
    <xf numFmtId="166" fontId="14" fillId="0" borderId="282" xfId="0" applyNumberFormat="1" applyFont="1" applyFill="1" applyBorder="1" applyAlignment="1">
      <alignment horizontal="right" vertical="center"/>
    </xf>
    <xf numFmtId="166" fontId="14" fillId="2" borderId="124" xfId="1" applyNumberFormat="1" applyFont="1" applyFill="1" applyBorder="1" applyAlignment="1">
      <alignment horizontal="right" vertical="center"/>
    </xf>
    <xf numFmtId="3" fontId="14" fillId="0" borderId="124" xfId="1" applyNumberFormat="1" applyFont="1" applyFill="1" applyBorder="1" applyAlignment="1">
      <alignment vertical="center" wrapText="1"/>
    </xf>
    <xf numFmtId="166" fontId="14" fillId="2" borderId="121" xfId="1" applyNumberFormat="1" applyFont="1" applyFill="1" applyBorder="1" applyAlignment="1">
      <alignment horizontal="right" vertical="center"/>
    </xf>
    <xf numFmtId="166" fontId="21" fillId="2" borderId="275" xfId="1" applyNumberFormat="1" applyFont="1" applyFill="1" applyBorder="1" applyAlignment="1">
      <alignment horizontal="right" vertical="center"/>
    </xf>
    <xf numFmtId="0" fontId="14" fillId="11" borderId="217" xfId="0" applyFont="1" applyFill="1" applyBorder="1" applyAlignment="1">
      <alignment vertical="center"/>
    </xf>
    <xf numFmtId="0" fontId="16" fillId="11" borderId="249" xfId="0" applyFont="1" applyFill="1" applyBorder="1" applyAlignment="1">
      <alignment horizontal="center" vertical="center"/>
    </xf>
    <xf numFmtId="166" fontId="14" fillId="11" borderId="250" xfId="0" applyNumberFormat="1" applyFont="1" applyFill="1" applyBorder="1" applyAlignment="1">
      <alignment horizontal="right" vertical="center"/>
    </xf>
    <xf numFmtId="166" fontId="14" fillId="11" borderId="217" xfId="0" applyNumberFormat="1" applyFont="1" applyFill="1" applyBorder="1" applyAlignment="1">
      <alignment horizontal="right" vertical="center"/>
    </xf>
    <xf numFmtId="166" fontId="14" fillId="11" borderId="218" xfId="0" applyNumberFormat="1" applyFont="1" applyFill="1" applyBorder="1" applyAlignment="1">
      <alignment horizontal="right" vertical="center"/>
    </xf>
    <xf numFmtId="166" fontId="14" fillId="11" borderId="251" xfId="0" applyNumberFormat="1" applyFont="1" applyFill="1" applyBorder="1" applyAlignment="1">
      <alignment horizontal="right" vertical="center"/>
    </xf>
    <xf numFmtId="166" fontId="14" fillId="11" borderId="249" xfId="2" applyNumberFormat="1" applyFont="1" applyFill="1" applyBorder="1" applyAlignment="1">
      <alignment vertical="center"/>
    </xf>
    <xf numFmtId="166" fontId="14" fillId="11" borderId="249" xfId="0" applyNumberFormat="1" applyFont="1" applyFill="1" applyBorder="1" applyAlignment="1">
      <alignment horizontal="right" vertical="center"/>
    </xf>
    <xf numFmtId="166" fontId="14" fillId="11" borderId="217" xfId="1" applyNumberFormat="1" applyFont="1" applyFill="1" applyBorder="1" applyAlignment="1">
      <alignment horizontal="right" vertical="center"/>
    </xf>
    <xf numFmtId="3" fontId="14" fillId="11" borderId="217" xfId="1" applyNumberFormat="1" applyFont="1" applyFill="1" applyBorder="1" applyAlignment="1">
      <alignment vertical="center" wrapText="1"/>
    </xf>
    <xf numFmtId="0" fontId="14" fillId="0" borderId="95" xfId="0" applyFont="1" applyFill="1" applyBorder="1" applyAlignment="1">
      <alignment vertical="center"/>
    </xf>
    <xf numFmtId="166" fontId="14" fillId="2" borderId="95" xfId="1" applyNumberFormat="1" applyFont="1" applyFill="1" applyBorder="1" applyAlignment="1">
      <alignment horizontal="right" vertical="center"/>
    </xf>
    <xf numFmtId="0" fontId="93" fillId="0" borderId="30" xfId="0" applyFont="1" applyFill="1" applyBorder="1" applyAlignment="1">
      <alignment vertical="center"/>
    </xf>
    <xf numFmtId="0" fontId="14" fillId="0" borderId="285" xfId="0" applyFont="1" applyFill="1" applyBorder="1" applyAlignment="1">
      <alignment vertical="center"/>
    </xf>
    <xf numFmtId="0" fontId="14" fillId="0" borderId="286" xfId="0" applyFont="1" applyFill="1" applyBorder="1" applyAlignment="1">
      <alignment horizontal="center" vertical="center"/>
    </xf>
    <xf numFmtId="166" fontId="14" fillId="0" borderId="287" xfId="0" applyNumberFormat="1" applyFont="1" applyFill="1" applyBorder="1" applyAlignment="1">
      <alignment horizontal="right" vertical="center"/>
    </xf>
    <xf numFmtId="166" fontId="14" fillId="0" borderId="285" xfId="0" applyNumberFormat="1" applyFont="1" applyFill="1" applyBorder="1" applyAlignment="1">
      <alignment horizontal="right" vertical="center"/>
    </xf>
    <xf numFmtId="166" fontId="14" fillId="0" borderId="284" xfId="0" applyNumberFormat="1" applyFont="1" applyFill="1" applyBorder="1" applyAlignment="1">
      <alignment horizontal="right" vertical="center"/>
    </xf>
    <xf numFmtId="166" fontId="14" fillId="0" borderId="288" xfId="0" applyNumberFormat="1" applyFont="1" applyFill="1" applyBorder="1" applyAlignment="1">
      <alignment horizontal="right" vertical="center"/>
    </xf>
    <xf numFmtId="166" fontId="14" fillId="0" borderId="286" xfId="0" applyNumberFormat="1" applyFont="1" applyFill="1" applyBorder="1" applyAlignment="1">
      <alignment horizontal="right" vertical="center"/>
    </xf>
    <xf numFmtId="166" fontId="14" fillId="2" borderId="285" xfId="1" applyNumberFormat="1" applyFont="1" applyFill="1" applyBorder="1" applyAlignment="1">
      <alignment horizontal="right" vertical="center"/>
    </xf>
    <xf numFmtId="0" fontId="16" fillId="2" borderId="249" xfId="0" applyFont="1" applyFill="1" applyBorder="1" applyAlignment="1">
      <alignment horizontal="center" vertical="center"/>
    </xf>
    <xf numFmtId="0" fontId="14" fillId="2" borderId="276" xfId="0" applyFont="1" applyFill="1" applyBorder="1" applyAlignment="1">
      <alignment horizontal="center" vertical="center"/>
    </xf>
    <xf numFmtId="166" fontId="21" fillId="0" borderId="276" xfId="0" applyNumberFormat="1" applyFont="1" applyFill="1" applyBorder="1" applyAlignment="1">
      <alignment vertical="center"/>
    </xf>
    <xf numFmtId="166" fontId="21" fillId="0" borderId="277" xfId="0" applyNumberFormat="1" applyFont="1" applyFill="1" applyBorder="1" applyAlignment="1">
      <alignment vertical="center"/>
    </xf>
    <xf numFmtId="166" fontId="21" fillId="0" borderId="275" xfId="0" applyNumberFormat="1" applyFont="1" applyFill="1" applyBorder="1" applyAlignment="1">
      <alignment vertical="center"/>
    </xf>
    <xf numFmtId="166" fontId="21" fillId="0" borderId="278" xfId="0" applyNumberFormat="1" applyFont="1" applyFill="1" applyBorder="1" applyAlignment="1">
      <alignment vertical="center"/>
    </xf>
    <xf numFmtId="166" fontId="21" fillId="0" borderId="279" xfId="0" applyNumberFormat="1" applyFont="1" applyFill="1" applyBorder="1" applyAlignment="1">
      <alignment vertical="center"/>
    </xf>
    <xf numFmtId="0" fontId="16" fillId="2" borderId="286" xfId="0" applyFont="1" applyFill="1" applyBorder="1" applyAlignment="1">
      <alignment horizontal="center" vertical="center"/>
    </xf>
    <xf numFmtId="166" fontId="14" fillId="0" borderId="284" xfId="0" applyNumberFormat="1" applyFont="1" applyFill="1" applyBorder="1" applyAlignment="1">
      <alignment vertical="center"/>
    </xf>
    <xf numFmtId="0" fontId="14" fillId="0" borderId="249" xfId="0" applyFont="1" applyFill="1" applyBorder="1" applyAlignment="1">
      <alignment vertical="center" wrapText="1"/>
    </xf>
    <xf numFmtId="0" fontId="14" fillId="0" borderId="282" xfId="0" applyFont="1" applyFill="1" applyBorder="1" applyAlignment="1">
      <alignment vertical="center"/>
    </xf>
    <xf numFmtId="0" fontId="14" fillId="0" borderId="291" xfId="0" applyFont="1" applyFill="1" applyBorder="1" applyAlignment="1">
      <alignment horizontal="center" vertical="center"/>
    </xf>
    <xf numFmtId="0" fontId="14" fillId="0" borderId="111" xfId="0" applyFont="1" applyFill="1" applyBorder="1" applyAlignment="1">
      <alignment vertical="center"/>
    </xf>
    <xf numFmtId="0" fontId="14" fillId="0" borderId="110" xfId="0" applyFont="1" applyFill="1" applyBorder="1" applyAlignment="1">
      <alignment horizontal="center" vertical="center"/>
    </xf>
    <xf numFmtId="0" fontId="16" fillId="11" borderId="11" xfId="0" applyFont="1" applyFill="1" applyBorder="1" applyAlignment="1">
      <alignment horizontal="center" vertical="center"/>
    </xf>
    <xf numFmtId="166" fontId="18" fillId="13" borderId="293" xfId="2" applyNumberFormat="1" applyFont="1" applyFill="1" applyBorder="1" applyAlignment="1">
      <alignment horizontal="right" vertical="center"/>
    </xf>
    <xf numFmtId="166" fontId="14" fillId="0" borderId="98" xfId="0" applyNumberFormat="1" applyFont="1" applyFill="1" applyBorder="1" applyAlignment="1">
      <alignment horizontal="right" vertical="center"/>
    </xf>
    <xf numFmtId="166" fontId="14" fillId="2" borderId="98" xfId="1" applyNumberFormat="1" applyFont="1" applyFill="1" applyBorder="1" applyAlignment="1">
      <alignment horizontal="right" vertical="center"/>
    </xf>
    <xf numFmtId="166" fontId="53" fillId="0" borderId="98" xfId="1" applyNumberFormat="1" applyFont="1" applyFill="1" applyBorder="1" applyAlignment="1">
      <alignment horizontal="right" vertical="center"/>
    </xf>
    <xf numFmtId="166" fontId="14" fillId="0" borderId="294" xfId="0" applyNumberFormat="1" applyFont="1" applyFill="1" applyBorder="1" applyAlignment="1">
      <alignment horizontal="right" vertical="center"/>
    </xf>
    <xf numFmtId="166" fontId="14" fillId="2" borderId="294" xfId="1" applyNumberFormat="1" applyFont="1" applyFill="1" applyBorder="1" applyAlignment="1">
      <alignment horizontal="right" vertical="center"/>
    </xf>
    <xf numFmtId="166" fontId="53" fillId="0" borderId="294" xfId="1" applyNumberFormat="1" applyFont="1" applyFill="1" applyBorder="1" applyAlignment="1">
      <alignment horizontal="right" vertical="center"/>
    </xf>
    <xf numFmtId="166" fontId="14" fillId="0" borderId="295" xfId="0" applyNumberFormat="1" applyFont="1" applyFill="1" applyBorder="1" applyAlignment="1">
      <alignment horizontal="right" vertical="center"/>
    </xf>
    <xf numFmtId="166" fontId="14" fillId="2" borderId="295" xfId="1" applyNumberFormat="1" applyFont="1" applyFill="1" applyBorder="1" applyAlignment="1">
      <alignment horizontal="right" vertical="center"/>
    </xf>
    <xf numFmtId="166" fontId="53" fillId="0" borderId="295" xfId="1" applyNumberFormat="1" applyFont="1" applyFill="1" applyBorder="1" applyAlignment="1">
      <alignment horizontal="right" vertical="center"/>
    </xf>
    <xf numFmtId="166" fontId="14" fillId="11" borderId="296" xfId="0" applyNumberFormat="1" applyFont="1" applyFill="1" applyBorder="1" applyAlignment="1">
      <alignment horizontal="right" vertical="center"/>
    </xf>
    <xf numFmtId="166" fontId="14" fillId="11" borderId="296" xfId="1" applyNumberFormat="1" applyFont="1" applyFill="1" applyBorder="1" applyAlignment="1">
      <alignment horizontal="right" vertical="center"/>
    </xf>
    <xf numFmtId="166" fontId="53" fillId="11" borderId="296" xfId="1" applyNumberFormat="1" applyFont="1" applyFill="1" applyBorder="1" applyAlignment="1">
      <alignment horizontal="right" vertical="center"/>
    </xf>
    <xf numFmtId="166" fontId="14" fillId="0" borderId="297" xfId="0" applyNumberFormat="1" applyFont="1" applyFill="1" applyBorder="1" applyAlignment="1">
      <alignment horizontal="right" vertical="center"/>
    </xf>
    <xf numFmtId="166" fontId="14" fillId="2" borderId="297" xfId="1" applyNumberFormat="1" applyFont="1" applyFill="1" applyBorder="1" applyAlignment="1">
      <alignment horizontal="right" vertical="center"/>
    </xf>
    <xf numFmtId="166" fontId="53" fillId="0" borderId="297" xfId="1" applyNumberFormat="1" applyFont="1" applyFill="1" applyBorder="1" applyAlignment="1">
      <alignment horizontal="right" vertical="center"/>
    </xf>
    <xf numFmtId="0" fontId="14" fillId="0" borderId="294" xfId="0" applyFont="1" applyBorder="1" applyAlignment="1">
      <alignment vertical="center"/>
    </xf>
    <xf numFmtId="0" fontId="14" fillId="0" borderId="294" xfId="0" applyFont="1" applyFill="1" applyBorder="1" applyAlignment="1">
      <alignment vertical="center"/>
    </xf>
    <xf numFmtId="166" fontId="14" fillId="0" borderId="298" xfId="0" applyNumberFormat="1" applyFont="1" applyFill="1" applyBorder="1" applyAlignment="1">
      <alignment horizontal="right" vertical="center"/>
    </xf>
    <xf numFmtId="166" fontId="14" fillId="2" borderId="298" xfId="1" applyNumberFormat="1" applyFont="1" applyFill="1" applyBorder="1" applyAlignment="1">
      <alignment horizontal="right" vertical="center"/>
    </xf>
    <xf numFmtId="166" fontId="14" fillId="0" borderId="298" xfId="1" applyNumberFormat="1" applyFont="1" applyFill="1" applyBorder="1" applyAlignment="1">
      <alignment horizontal="right" vertical="center"/>
    </xf>
    <xf numFmtId="166" fontId="18" fillId="13" borderId="292" xfId="2" applyNumberFormat="1" applyFont="1" applyFill="1" applyBorder="1" applyAlignment="1">
      <alignment horizontal="right" vertical="center"/>
    </xf>
    <xf numFmtId="166" fontId="14" fillId="0" borderId="299" xfId="0" applyNumberFormat="1" applyFont="1" applyBorder="1" applyAlignment="1">
      <alignment vertical="center"/>
    </xf>
    <xf numFmtId="166" fontId="14" fillId="0" borderId="300" xfId="0" applyNumberFormat="1" applyFont="1" applyFill="1" applyBorder="1" applyAlignment="1">
      <alignment horizontal="right" vertical="center"/>
    </xf>
    <xf numFmtId="166" fontId="14" fillId="2" borderId="300" xfId="1" applyNumberFormat="1" applyFont="1" applyFill="1" applyBorder="1" applyAlignment="1">
      <alignment horizontal="right" vertical="center"/>
    </xf>
    <xf numFmtId="0" fontId="14" fillId="0" borderId="300" xfId="0" applyFont="1" applyBorder="1" applyAlignment="1">
      <alignment vertical="center"/>
    </xf>
    <xf numFmtId="0" fontId="14" fillId="0" borderId="300" xfId="0" applyFont="1" applyFill="1" applyBorder="1" applyAlignment="1">
      <alignment vertical="center"/>
    </xf>
    <xf numFmtId="0" fontId="14" fillId="0" borderId="299" xfId="0" applyFont="1" applyBorder="1" applyAlignment="1">
      <alignment vertical="center"/>
    </xf>
    <xf numFmtId="166" fontId="18" fillId="0" borderId="292" xfId="2" applyNumberFormat="1" applyFont="1" applyFill="1" applyBorder="1" applyAlignment="1">
      <alignment vertical="center"/>
    </xf>
    <xf numFmtId="166" fontId="18" fillId="2" borderId="292" xfId="2" applyNumberFormat="1" applyFont="1" applyFill="1" applyBorder="1" applyAlignment="1">
      <alignment vertical="center"/>
    </xf>
    <xf numFmtId="166" fontId="14" fillId="0" borderId="292" xfId="2" applyNumberFormat="1" applyFont="1" applyFill="1" applyBorder="1" applyAlignment="1">
      <alignment vertical="center"/>
    </xf>
    <xf numFmtId="166" fontId="14" fillId="2" borderId="292" xfId="2" applyNumberFormat="1" applyFont="1" applyFill="1" applyBorder="1" applyAlignment="1">
      <alignment vertical="center"/>
    </xf>
    <xf numFmtId="166" fontId="14" fillId="0" borderId="292" xfId="0" applyNumberFormat="1" applyFont="1" applyFill="1" applyBorder="1" applyAlignment="1">
      <alignment horizontal="right" vertical="center"/>
    </xf>
    <xf numFmtId="166" fontId="14" fillId="2" borderId="292" xfId="1" applyNumberFormat="1" applyFont="1" applyFill="1" applyBorder="1" applyAlignment="1">
      <alignment horizontal="right" vertical="center"/>
    </xf>
    <xf numFmtId="166" fontId="14" fillId="0" borderId="297" xfId="2" applyNumberFormat="1" applyFont="1" applyFill="1" applyBorder="1" applyAlignment="1">
      <alignment vertical="center"/>
    </xf>
    <xf numFmtId="166" fontId="14" fillId="2" borderId="297" xfId="2" applyNumberFormat="1" applyFont="1" applyFill="1" applyBorder="1" applyAlignment="1">
      <alignment vertical="center"/>
    </xf>
    <xf numFmtId="166" fontId="14" fillId="0" borderId="130" xfId="0" applyNumberFormat="1" applyFont="1" applyFill="1" applyBorder="1" applyAlignment="1">
      <alignment horizontal="right" vertical="center"/>
    </xf>
    <xf numFmtId="166" fontId="14" fillId="2" borderId="130" xfId="1" applyNumberFormat="1" applyFont="1" applyFill="1" applyBorder="1" applyAlignment="1">
      <alignment horizontal="right" vertical="center"/>
    </xf>
    <xf numFmtId="166" fontId="14" fillId="0" borderId="136" xfId="0" applyNumberFormat="1" applyFont="1" applyFill="1" applyBorder="1" applyAlignment="1">
      <alignment horizontal="right" vertical="center"/>
    </xf>
    <xf numFmtId="166" fontId="14" fillId="2" borderId="136" xfId="1" applyNumberFormat="1" applyFont="1" applyFill="1" applyBorder="1" applyAlignment="1">
      <alignment horizontal="right" vertical="center"/>
    </xf>
    <xf numFmtId="168" fontId="14" fillId="0" borderId="111" xfId="0" applyNumberFormat="1" applyFont="1" applyFill="1" applyBorder="1" applyAlignment="1" applyProtection="1">
      <alignment vertical="center" wrapText="1"/>
      <protection locked="0"/>
    </xf>
    <xf numFmtId="166" fontId="14" fillId="0" borderId="301" xfId="0" applyNumberFormat="1" applyFont="1" applyFill="1" applyBorder="1" applyAlignment="1">
      <alignment vertical="center"/>
    </xf>
    <xf numFmtId="166" fontId="14" fillId="0" borderId="214" xfId="0" applyNumberFormat="1" applyFont="1" applyFill="1" applyBorder="1" applyAlignment="1">
      <alignment vertical="center"/>
    </xf>
    <xf numFmtId="168" fontId="21" fillId="0" borderId="276" xfId="0" applyNumberFormat="1" applyFont="1" applyFill="1" applyBorder="1" applyAlignment="1" applyProtection="1">
      <alignment horizontal="left" vertical="center" wrapText="1" indent="1"/>
      <protection locked="0"/>
    </xf>
    <xf numFmtId="166" fontId="21" fillId="0" borderId="302" xfId="0" applyNumberFormat="1" applyFont="1" applyFill="1" applyBorder="1" applyAlignment="1">
      <alignment vertical="center"/>
    </xf>
    <xf numFmtId="166" fontId="21" fillId="0" borderId="303" xfId="0" applyNumberFormat="1" applyFont="1" applyFill="1" applyBorder="1" applyAlignment="1">
      <alignment vertical="center"/>
    </xf>
    <xf numFmtId="168" fontId="14" fillId="0" borderId="249" xfId="0" applyNumberFormat="1" applyFont="1" applyFill="1" applyBorder="1" applyAlignment="1" applyProtection="1">
      <alignment vertical="center" wrapText="1"/>
      <protection locked="0"/>
    </xf>
    <xf numFmtId="166" fontId="14" fillId="0" borderId="305" xfId="0" applyNumberFormat="1" applyFont="1" applyFill="1" applyBorder="1" applyAlignment="1">
      <alignment vertical="center"/>
    </xf>
    <xf numFmtId="166" fontId="14" fillId="0" borderId="306" xfId="0" applyNumberFormat="1" applyFont="1" applyFill="1" applyBorder="1" applyAlignment="1">
      <alignment vertical="center"/>
    </xf>
    <xf numFmtId="168" fontId="14" fillId="0" borderId="282" xfId="0" applyNumberFormat="1" applyFont="1" applyFill="1" applyBorder="1" applyAlignment="1" applyProtection="1">
      <alignment vertical="center" wrapText="1"/>
      <protection locked="0"/>
    </xf>
    <xf numFmtId="166" fontId="14" fillId="0" borderId="283" xfId="0" applyNumberFormat="1" applyFont="1" applyFill="1" applyBorder="1" applyAlignment="1">
      <alignment vertical="center"/>
    </xf>
    <xf numFmtId="166" fontId="14" fillId="0" borderId="282" xfId="0" applyNumberFormat="1" applyFont="1" applyFill="1" applyBorder="1" applyAlignment="1">
      <alignment vertical="center"/>
    </xf>
    <xf numFmtId="166" fontId="14" fillId="0" borderId="307" xfId="0" applyNumberFormat="1" applyFont="1" applyFill="1" applyBorder="1" applyAlignment="1">
      <alignment vertical="center"/>
    </xf>
    <xf numFmtId="168" fontId="14" fillId="0" borderId="249" xfId="0" quotePrefix="1" applyNumberFormat="1" applyFont="1" applyFill="1" applyBorder="1" applyAlignment="1" applyProtection="1">
      <alignment horizontal="left" vertical="center" wrapText="1"/>
      <protection locked="0"/>
    </xf>
    <xf numFmtId="0" fontId="21" fillId="0" borderId="0" xfId="0" applyFont="1" applyBorder="1" applyAlignment="1">
      <alignment vertical="center"/>
    </xf>
    <xf numFmtId="166" fontId="21" fillId="0" borderId="125" xfId="0" applyNumberFormat="1" applyFont="1" applyFill="1" applyBorder="1" applyAlignment="1">
      <alignment vertical="center"/>
    </xf>
    <xf numFmtId="166" fontId="21" fillId="0" borderId="82" xfId="0" applyNumberFormat="1" applyFont="1" applyFill="1" applyBorder="1" applyAlignment="1">
      <alignment vertical="center"/>
    </xf>
    <xf numFmtId="166" fontId="21" fillId="0" borderId="122" xfId="0" applyNumberFormat="1" applyFont="1" applyFill="1" applyBorder="1" applyAlignment="1">
      <alignment vertical="center"/>
    </xf>
    <xf numFmtId="168" fontId="14" fillId="0" borderId="286" xfId="0" applyNumberFormat="1" applyFont="1" applyFill="1" applyBorder="1" applyAlignment="1" applyProtection="1">
      <alignment horizontal="left" vertical="center"/>
      <protection locked="0"/>
    </xf>
    <xf numFmtId="168" fontId="14" fillId="0" borderId="286" xfId="0" applyNumberFormat="1" applyFont="1" applyFill="1" applyBorder="1" applyAlignment="1" applyProtection="1">
      <alignment horizontal="left" vertical="center" indent="1"/>
      <protection locked="0"/>
    </xf>
    <xf numFmtId="168" fontId="21" fillId="0" borderId="74" xfId="0" applyNumberFormat="1" applyFont="1" applyFill="1" applyBorder="1" applyAlignment="1" applyProtection="1">
      <alignment horizontal="left" vertical="center" indent="2"/>
      <protection locked="0"/>
    </xf>
    <xf numFmtId="168" fontId="21" fillId="0" borderId="276" xfId="0" applyNumberFormat="1" applyFont="1" applyFill="1" applyBorder="1" applyAlignment="1" applyProtection="1">
      <alignment horizontal="left" vertical="center" indent="2"/>
      <protection locked="0"/>
    </xf>
    <xf numFmtId="168" fontId="21" fillId="0" borderId="111" xfId="0" applyNumberFormat="1" applyFont="1" applyFill="1" applyBorder="1" applyAlignment="1" applyProtection="1">
      <alignment horizontal="left" vertical="center" indent="2"/>
      <protection locked="0"/>
    </xf>
    <xf numFmtId="168" fontId="21" fillId="0" borderId="282" xfId="0" applyNumberFormat="1" applyFont="1" applyFill="1" applyBorder="1" applyAlignment="1" applyProtection="1">
      <alignment horizontal="left" vertical="center" indent="2"/>
      <protection locked="0"/>
    </xf>
    <xf numFmtId="168" fontId="21" fillId="0" borderId="79" xfId="0" applyNumberFormat="1" applyFont="1" applyFill="1" applyBorder="1" applyAlignment="1" applyProtection="1">
      <alignment horizontal="left" vertical="center" indent="2"/>
      <protection locked="0"/>
    </xf>
    <xf numFmtId="0" fontId="14" fillId="0" borderId="5" xfId="0" applyFont="1" applyBorder="1"/>
    <xf numFmtId="166" fontId="14" fillId="0" borderId="309" xfId="0" applyNumberFormat="1" applyFont="1" applyFill="1" applyBorder="1" applyAlignment="1">
      <alignment vertical="center"/>
    </xf>
    <xf numFmtId="166" fontId="14" fillId="0" borderId="135" xfId="0" applyNumberFormat="1" applyFont="1" applyFill="1" applyBorder="1" applyAlignment="1">
      <alignment vertical="center"/>
    </xf>
    <xf numFmtId="166" fontId="14" fillId="0" borderId="310" xfId="0" applyNumberFormat="1" applyFont="1" applyFill="1" applyBorder="1" applyAlignment="1">
      <alignment vertical="center"/>
    </xf>
    <xf numFmtId="166" fontId="18" fillId="13" borderId="311" xfId="2" applyNumberFormat="1" applyFont="1" applyFill="1" applyBorder="1" applyAlignment="1">
      <alignment horizontal="right" vertical="center"/>
    </xf>
    <xf numFmtId="166" fontId="14" fillId="0" borderId="312" xfId="0" applyNumberFormat="1" applyFont="1" applyFill="1" applyBorder="1" applyAlignment="1">
      <alignment vertical="center"/>
    </xf>
    <xf numFmtId="0" fontId="20" fillId="2" borderId="13" xfId="0" applyFont="1" applyFill="1" applyBorder="1" applyAlignment="1">
      <alignment horizontal="center" vertical="center"/>
    </xf>
    <xf numFmtId="0" fontId="28" fillId="2" borderId="55" xfId="1" applyFont="1" applyFill="1" applyBorder="1" applyAlignment="1">
      <alignment horizontal="left" vertical="center" wrapText="1"/>
    </xf>
    <xf numFmtId="0" fontId="28" fillId="2" borderId="57" xfId="1" applyFont="1" applyFill="1" applyBorder="1" applyAlignment="1">
      <alignment horizontal="left" vertical="center" wrapText="1"/>
    </xf>
    <xf numFmtId="0" fontId="15" fillId="5" borderId="0" xfId="8" applyFont="1" applyFill="1" applyBorder="1" applyAlignment="1">
      <alignment horizontal="left" vertical="center"/>
    </xf>
    <xf numFmtId="0" fontId="36" fillId="2" borderId="0" xfId="0" applyFont="1" applyFill="1" applyAlignment="1">
      <alignment horizontal="center" vertical="center"/>
    </xf>
    <xf numFmtId="166" fontId="18" fillId="2" borderId="66" xfId="2" applyNumberFormat="1" applyFont="1" applyFill="1" applyBorder="1" applyAlignment="1">
      <alignment horizontal="left" vertical="center"/>
    </xf>
    <xf numFmtId="166" fontId="18" fillId="2" borderId="66" xfId="2" applyNumberFormat="1" applyFont="1" applyFill="1" applyBorder="1" applyAlignment="1">
      <alignment horizontal="right" vertical="center"/>
    </xf>
    <xf numFmtId="0" fontId="14" fillId="2" borderId="4" xfId="0" applyFont="1" applyFill="1" applyBorder="1" applyAlignment="1">
      <alignment vertical="center"/>
    </xf>
    <xf numFmtId="0" fontId="14" fillId="2" borderId="9" xfId="0" applyFont="1" applyFill="1" applyBorder="1"/>
    <xf numFmtId="166" fontId="6" fillId="2" borderId="0" xfId="2" applyNumberFormat="1" applyFont="1" applyFill="1" applyAlignment="1">
      <alignment horizontal="center"/>
    </xf>
    <xf numFmtId="175" fontId="6" fillId="2" borderId="0" xfId="2" applyNumberFormat="1" applyFont="1" applyFill="1" applyAlignment="1">
      <alignment horizontal="right"/>
    </xf>
    <xf numFmtId="166" fontId="6" fillId="2" borderId="0" xfId="2" applyNumberFormat="1" applyFont="1" applyFill="1" applyAlignment="1">
      <alignment horizontal="center" vertical="center"/>
    </xf>
    <xf numFmtId="166" fontId="6" fillId="2" borderId="0" xfId="2" applyNumberFormat="1" applyFont="1" applyFill="1" applyAlignment="1">
      <alignment vertical="center"/>
    </xf>
    <xf numFmtId="166" fontId="18" fillId="2" borderId="134" xfId="2" applyNumberFormat="1" applyFont="1" applyFill="1" applyBorder="1" applyAlignment="1">
      <alignment horizontal="right" vertical="center"/>
    </xf>
    <xf numFmtId="166" fontId="18" fillId="2" borderId="140" xfId="2" applyNumberFormat="1" applyFont="1" applyFill="1" applyBorder="1" applyAlignment="1">
      <alignment horizontal="right" vertical="center"/>
    </xf>
    <xf numFmtId="0" fontId="8" fillId="2" borderId="0" xfId="0" applyFont="1" applyFill="1"/>
    <xf numFmtId="0" fontId="13" fillId="2" borderId="0" xfId="0" applyFont="1" applyFill="1"/>
    <xf numFmtId="0" fontId="40" fillId="2" borderId="0" xfId="0" applyFont="1" applyFill="1"/>
    <xf numFmtId="0" fontId="18" fillId="0" borderId="0" xfId="0" applyFont="1" applyAlignment="1">
      <alignment vertical="center"/>
    </xf>
    <xf numFmtId="166" fontId="18" fillId="0" borderId="321" xfId="0" applyNumberFormat="1" applyFont="1" applyFill="1" applyBorder="1" applyAlignment="1">
      <alignment vertical="center"/>
    </xf>
    <xf numFmtId="166" fontId="18" fillId="0" borderId="322" xfId="0" applyNumberFormat="1" applyFont="1" applyFill="1" applyBorder="1" applyAlignment="1">
      <alignment vertical="center"/>
    </xf>
    <xf numFmtId="166" fontId="18" fillId="0" borderId="320" xfId="0" applyNumberFormat="1" applyFont="1" applyFill="1" applyBorder="1" applyAlignment="1">
      <alignment vertical="center"/>
    </xf>
    <xf numFmtId="166" fontId="18" fillId="0" borderId="323" xfId="0" applyNumberFormat="1" applyFont="1" applyFill="1" applyBorder="1" applyAlignment="1">
      <alignment vertical="center"/>
    </xf>
    <xf numFmtId="166" fontId="18" fillId="0" borderId="324" xfId="0" applyNumberFormat="1" applyFont="1" applyFill="1" applyBorder="1" applyAlignment="1">
      <alignment vertical="center"/>
    </xf>
    <xf numFmtId="166" fontId="14" fillId="0" borderId="326" xfId="0" applyNumberFormat="1" applyFont="1" applyFill="1" applyBorder="1" applyAlignment="1">
      <alignment vertical="center"/>
    </xf>
    <xf numFmtId="166" fontId="14" fillId="0" borderId="327" xfId="0" applyNumberFormat="1" applyFont="1" applyFill="1" applyBorder="1" applyAlignment="1">
      <alignment vertical="center"/>
    </xf>
    <xf numFmtId="166" fontId="14" fillId="0" borderId="325" xfId="0" applyNumberFormat="1" applyFont="1" applyFill="1" applyBorder="1" applyAlignment="1">
      <alignment vertical="center"/>
    </xf>
    <xf numFmtId="166" fontId="14" fillId="0" borderId="328" xfId="0" applyNumberFormat="1" applyFont="1" applyFill="1" applyBorder="1" applyAlignment="1">
      <alignment vertical="center"/>
    </xf>
    <xf numFmtId="166" fontId="14" fillId="0" borderId="329" xfId="0" applyNumberFormat="1" applyFont="1" applyFill="1" applyBorder="1" applyAlignment="1">
      <alignment vertical="center"/>
    </xf>
    <xf numFmtId="0" fontId="18" fillId="0" borderId="38" xfId="0" applyFont="1" applyBorder="1" applyAlignment="1">
      <alignment vertical="center" wrapText="1"/>
    </xf>
    <xf numFmtId="0" fontId="18" fillId="0" borderId="158" xfId="0" applyFont="1" applyBorder="1" applyAlignment="1">
      <alignment vertical="center" wrapText="1"/>
    </xf>
    <xf numFmtId="0" fontId="14" fillId="0" borderId="159" xfId="0" applyFont="1" applyBorder="1" applyAlignment="1">
      <alignment vertical="center" wrapText="1"/>
    </xf>
    <xf numFmtId="0" fontId="49" fillId="3" borderId="20" xfId="0" applyFont="1" applyFill="1" applyBorder="1" applyAlignment="1">
      <alignment horizontal="center" vertical="center"/>
    </xf>
    <xf numFmtId="166" fontId="18" fillId="2" borderId="0" xfId="2" applyNumberFormat="1" applyFont="1" applyFill="1" applyBorder="1" applyAlignment="1">
      <alignment horizontal="left" vertical="center"/>
    </xf>
    <xf numFmtId="0" fontId="18" fillId="2" borderId="0" xfId="0" applyFont="1" applyFill="1" applyBorder="1" applyAlignment="1">
      <alignment horizontal="center" vertical="center"/>
    </xf>
    <xf numFmtId="0" fontId="21" fillId="2" borderId="0" xfId="0" applyFont="1" applyFill="1" applyBorder="1" applyAlignment="1">
      <alignment horizontal="center" vertical="center"/>
    </xf>
    <xf numFmtId="0" fontId="21" fillId="0" borderId="159" xfId="0" applyFont="1" applyBorder="1" applyAlignment="1">
      <alignment horizontal="left" vertical="center" wrapText="1" indent="1"/>
    </xf>
    <xf numFmtId="166" fontId="21" fillId="0" borderId="326" xfId="0" applyNumberFormat="1" applyFont="1" applyFill="1" applyBorder="1" applyAlignment="1">
      <alignment vertical="center"/>
    </xf>
    <xf numFmtId="166" fontId="21" fillId="0" borderId="327" xfId="0" applyNumberFormat="1" applyFont="1" applyFill="1" applyBorder="1" applyAlignment="1">
      <alignment vertical="center"/>
    </xf>
    <xf numFmtId="166" fontId="21" fillId="0" borderId="325" xfId="0" applyNumberFormat="1" applyFont="1" applyFill="1" applyBorder="1" applyAlignment="1">
      <alignment vertical="center"/>
    </xf>
    <xf numFmtId="166" fontId="21" fillId="0" borderId="328" xfId="0" applyNumberFormat="1" applyFont="1" applyFill="1" applyBorder="1" applyAlignment="1">
      <alignment vertical="center"/>
    </xf>
    <xf numFmtId="166" fontId="21" fillId="0" borderId="329" xfId="0" applyNumberFormat="1" applyFont="1" applyFill="1" applyBorder="1" applyAlignment="1">
      <alignment vertical="center"/>
    </xf>
    <xf numFmtId="0" fontId="21" fillId="0" borderId="157" xfId="0" applyFont="1" applyBorder="1" applyAlignment="1">
      <alignment horizontal="left" vertical="center" wrapText="1" indent="1"/>
    </xf>
    <xf numFmtId="166" fontId="21" fillId="0" borderId="331" xfId="0" applyNumberFormat="1" applyFont="1" applyFill="1" applyBorder="1" applyAlignment="1">
      <alignment vertical="center"/>
    </xf>
    <xf numFmtId="166" fontId="21" fillId="0" borderId="332" xfId="0" applyNumberFormat="1" applyFont="1" applyFill="1" applyBorder="1" applyAlignment="1">
      <alignment vertical="center"/>
    </xf>
    <xf numFmtId="166" fontId="21" fillId="0" borderId="330" xfId="0" applyNumberFormat="1" applyFont="1" applyFill="1" applyBorder="1" applyAlignment="1">
      <alignment vertical="center"/>
    </xf>
    <xf numFmtId="166" fontId="21" fillId="0" borderId="333" xfId="0" applyNumberFormat="1" applyFont="1" applyFill="1" applyBorder="1" applyAlignment="1">
      <alignment vertical="center"/>
    </xf>
    <xf numFmtId="166" fontId="21" fillId="0" borderId="334" xfId="0" applyNumberFormat="1" applyFont="1" applyFill="1" applyBorder="1" applyAlignment="1">
      <alignment vertical="center"/>
    </xf>
    <xf numFmtId="0" fontId="21" fillId="0" borderId="340" xfId="0" applyFont="1" applyBorder="1" applyAlignment="1">
      <alignment horizontal="left" vertical="center" wrapText="1" indent="1"/>
    </xf>
    <xf numFmtId="166" fontId="21" fillId="0" borderId="336" xfId="0" applyNumberFormat="1" applyFont="1" applyFill="1" applyBorder="1" applyAlignment="1">
      <alignment vertical="center"/>
    </xf>
    <xf numFmtId="166" fontId="21" fillId="0" borderId="337" xfId="0" applyNumberFormat="1" applyFont="1" applyFill="1" applyBorder="1" applyAlignment="1">
      <alignment vertical="center"/>
    </xf>
    <xf numFmtId="166" fontId="21" fillId="0" borderId="335" xfId="0" applyNumberFormat="1" applyFont="1" applyFill="1" applyBorder="1" applyAlignment="1">
      <alignment vertical="center"/>
    </xf>
    <xf numFmtId="166" fontId="21" fillId="0" borderId="338" xfId="0" applyNumberFormat="1" applyFont="1" applyFill="1" applyBorder="1" applyAlignment="1">
      <alignment vertical="center"/>
    </xf>
    <xf numFmtId="166" fontId="21" fillId="0" borderId="339" xfId="0" applyNumberFormat="1" applyFont="1" applyFill="1" applyBorder="1" applyAlignment="1">
      <alignment vertical="center"/>
    </xf>
    <xf numFmtId="0" fontId="14" fillId="2" borderId="0" xfId="0" applyFont="1" applyFill="1" applyAlignment="1">
      <alignment vertical="center"/>
    </xf>
    <xf numFmtId="166" fontId="14" fillId="2" borderId="66" xfId="2" applyNumberFormat="1" applyFont="1" applyFill="1" applyBorder="1" applyAlignment="1">
      <alignment horizontal="left" vertical="center"/>
    </xf>
    <xf numFmtId="166" fontId="14" fillId="2" borderId="66" xfId="2" applyNumberFormat="1" applyFont="1" applyFill="1" applyBorder="1" applyAlignment="1">
      <alignment horizontal="right" vertical="center"/>
    </xf>
    <xf numFmtId="0" fontId="18" fillId="2" borderId="0" xfId="0" applyFont="1" applyFill="1" applyBorder="1" applyAlignment="1"/>
    <xf numFmtId="0" fontId="14" fillId="2" borderId="341" xfId="0" applyFont="1" applyFill="1" applyBorder="1" applyAlignment="1">
      <alignment horizontal="right"/>
    </xf>
    <xf numFmtId="0" fontId="14" fillId="2" borderId="0" xfId="0" applyFont="1" applyFill="1" applyBorder="1" applyAlignment="1">
      <alignment horizontal="right"/>
    </xf>
    <xf numFmtId="0" fontId="14" fillId="2" borderId="60" xfId="0" applyFont="1" applyFill="1" applyBorder="1" applyAlignment="1">
      <alignment horizontal="right"/>
    </xf>
    <xf numFmtId="0" fontId="14" fillId="2" borderId="341" xfId="0" applyFont="1" applyFill="1" applyBorder="1"/>
    <xf numFmtId="0" fontId="14" fillId="2" borderId="60" xfId="0" applyFont="1" applyFill="1" applyBorder="1"/>
    <xf numFmtId="166" fontId="14" fillId="0" borderId="19" xfId="0" applyNumberFormat="1" applyFont="1" applyFill="1" applyBorder="1" applyAlignment="1">
      <alignment horizontal="right" vertical="center"/>
    </xf>
    <xf numFmtId="166" fontId="14" fillId="0" borderId="20" xfId="0" applyNumberFormat="1" applyFont="1" applyFill="1" applyBorder="1" applyAlignment="1">
      <alignment horizontal="right" vertical="center"/>
    </xf>
    <xf numFmtId="166" fontId="14" fillId="0" borderId="21" xfId="0" applyNumberFormat="1" applyFont="1" applyFill="1" applyBorder="1" applyAlignment="1">
      <alignment horizontal="right" vertical="center"/>
    </xf>
    <xf numFmtId="166" fontId="14" fillId="0" borderId="29" xfId="0" applyNumberFormat="1" applyFont="1" applyFill="1" applyBorder="1" applyAlignment="1">
      <alignment horizontal="right" vertical="center"/>
    </xf>
    <xf numFmtId="166" fontId="14" fillId="0" borderId="30" xfId="0" applyNumberFormat="1" applyFont="1" applyFill="1" applyBorder="1" applyAlignment="1">
      <alignment horizontal="right" vertical="center"/>
    </xf>
    <xf numFmtId="165" fontId="14" fillId="0" borderId="320" xfId="2" applyNumberFormat="1" applyFont="1" applyBorder="1" applyAlignment="1">
      <alignment horizontal="left" vertical="center"/>
    </xf>
    <xf numFmtId="166" fontId="14" fillId="0" borderId="321" xfId="0" applyNumberFormat="1" applyFont="1" applyFill="1" applyBorder="1" applyAlignment="1">
      <alignment horizontal="right" vertical="center"/>
    </xf>
    <xf numFmtId="166" fontId="14" fillId="0" borderId="322" xfId="0" applyNumberFormat="1" applyFont="1" applyFill="1" applyBorder="1" applyAlignment="1">
      <alignment horizontal="right" vertical="center"/>
    </xf>
    <xf numFmtId="166" fontId="14" fillId="0" borderId="323" xfId="0" applyNumberFormat="1" applyFont="1" applyFill="1" applyBorder="1" applyAlignment="1">
      <alignment horizontal="right" vertical="center"/>
    </xf>
    <xf numFmtId="166" fontId="14" fillId="0" borderId="324" xfId="0" applyNumberFormat="1" applyFont="1" applyFill="1" applyBorder="1" applyAlignment="1">
      <alignment horizontal="right" vertical="center"/>
    </xf>
    <xf numFmtId="166" fontId="14" fillId="0" borderId="320" xfId="0" applyNumberFormat="1" applyFont="1" applyFill="1" applyBorder="1" applyAlignment="1">
      <alignment horizontal="right" vertical="center"/>
    </xf>
    <xf numFmtId="165" fontId="14" fillId="0" borderId="325" xfId="2" applyNumberFormat="1" applyFont="1" applyBorder="1" applyAlignment="1">
      <alignment horizontal="left" vertical="center"/>
    </xf>
    <xf numFmtId="166" fontId="14" fillId="0" borderId="326" xfId="0" applyNumberFormat="1" applyFont="1" applyFill="1" applyBorder="1" applyAlignment="1">
      <alignment horizontal="right" vertical="center"/>
    </xf>
    <xf numFmtId="166" fontId="14" fillId="0" borderId="327" xfId="0" applyNumberFormat="1" applyFont="1" applyFill="1" applyBorder="1" applyAlignment="1">
      <alignment horizontal="right" vertical="center"/>
    </xf>
    <xf numFmtId="166" fontId="14" fillId="0" borderId="328" xfId="0" applyNumberFormat="1" applyFont="1" applyFill="1" applyBorder="1" applyAlignment="1">
      <alignment horizontal="right" vertical="center"/>
    </xf>
    <xf numFmtId="166" fontId="14" fillId="0" borderId="329" xfId="0" applyNumberFormat="1" applyFont="1" applyFill="1" applyBorder="1" applyAlignment="1">
      <alignment horizontal="right" vertical="center"/>
    </xf>
    <xf numFmtId="166" fontId="14" fillId="0" borderId="325" xfId="0" applyNumberFormat="1" applyFont="1" applyFill="1" applyBorder="1" applyAlignment="1">
      <alignment horizontal="right" vertical="center"/>
    </xf>
    <xf numFmtId="165" fontId="14" fillId="0" borderId="335" xfId="2" applyNumberFormat="1" applyFont="1" applyBorder="1" applyAlignment="1">
      <alignment horizontal="left" vertical="center"/>
    </xf>
    <xf numFmtId="166" fontId="14" fillId="0" borderId="336" xfId="0" applyNumberFormat="1" applyFont="1" applyFill="1" applyBorder="1" applyAlignment="1">
      <alignment horizontal="right" vertical="center"/>
    </xf>
    <xf numFmtId="166" fontId="14" fillId="0" borderId="337" xfId="0" applyNumberFormat="1" applyFont="1" applyFill="1" applyBorder="1" applyAlignment="1">
      <alignment horizontal="right" vertical="center"/>
    </xf>
    <xf numFmtId="166" fontId="14" fillId="0" borderId="338" xfId="0" applyNumberFormat="1" applyFont="1" applyFill="1" applyBorder="1" applyAlignment="1">
      <alignment horizontal="right" vertical="center"/>
    </xf>
    <xf numFmtId="166" fontId="14" fillId="0" borderId="339" xfId="0" applyNumberFormat="1" applyFont="1" applyFill="1" applyBorder="1" applyAlignment="1">
      <alignment horizontal="right" vertical="center"/>
    </xf>
    <xf numFmtId="166" fontId="14" fillId="0" borderId="335" xfId="0" applyNumberFormat="1" applyFont="1" applyFill="1" applyBorder="1" applyAlignment="1">
      <alignment horizontal="right" vertical="center"/>
    </xf>
    <xf numFmtId="166" fontId="14" fillId="0" borderId="342" xfId="0" applyNumberFormat="1" applyFont="1" applyFill="1" applyBorder="1" applyAlignment="1">
      <alignment horizontal="right" vertical="center"/>
    </xf>
    <xf numFmtId="166" fontId="14" fillId="0" borderId="343" xfId="0" applyNumberFormat="1" applyFont="1" applyFill="1" applyBorder="1" applyAlignment="1">
      <alignment horizontal="right" vertical="center"/>
    </xf>
    <xf numFmtId="166" fontId="14" fillId="0" borderId="344" xfId="0" applyNumberFormat="1" applyFont="1" applyFill="1" applyBorder="1" applyAlignment="1">
      <alignment horizontal="right" vertical="center"/>
    </xf>
    <xf numFmtId="166" fontId="14" fillId="0" borderId="108" xfId="0" applyNumberFormat="1" applyFont="1" applyFill="1" applyBorder="1" applyAlignment="1">
      <alignment horizontal="right" vertical="center"/>
    </xf>
    <xf numFmtId="166" fontId="14" fillId="0" borderId="109" xfId="0" applyNumberFormat="1" applyFont="1" applyFill="1" applyBorder="1" applyAlignment="1">
      <alignment horizontal="right" vertical="center"/>
    </xf>
    <xf numFmtId="166" fontId="14" fillId="0" borderId="113" xfId="0" applyNumberFormat="1" applyFont="1" applyFill="1" applyBorder="1" applyAlignment="1">
      <alignment horizontal="right" vertical="center"/>
    </xf>
    <xf numFmtId="166" fontId="14" fillId="0" borderId="18" xfId="0" applyNumberFormat="1" applyFont="1" applyFill="1" applyBorder="1" applyAlignment="1">
      <alignment horizontal="right" vertical="center"/>
    </xf>
    <xf numFmtId="166" fontId="18" fillId="13" borderId="238" xfId="2" applyNumberFormat="1" applyFont="1" applyFill="1" applyBorder="1" applyAlignment="1">
      <alignment horizontal="right" vertical="center"/>
    </xf>
    <xf numFmtId="166" fontId="14" fillId="0" borderId="269" xfId="0" applyNumberFormat="1" applyFont="1" applyFill="1" applyBorder="1" applyAlignment="1">
      <alignment horizontal="right" vertical="center"/>
    </xf>
    <xf numFmtId="166" fontId="14" fillId="0" borderId="345" xfId="0" applyNumberFormat="1" applyFont="1" applyFill="1" applyBorder="1" applyAlignment="1">
      <alignment horizontal="right" vertical="center"/>
    </xf>
    <xf numFmtId="166" fontId="14" fillId="0" borderId="346" xfId="0" applyNumberFormat="1" applyFont="1" applyFill="1" applyBorder="1" applyAlignment="1">
      <alignment horizontal="right" vertical="center"/>
    </xf>
    <xf numFmtId="166" fontId="14" fillId="0" borderId="236" xfId="0" applyNumberFormat="1" applyFont="1" applyFill="1" applyBorder="1" applyAlignment="1">
      <alignment horizontal="right" vertical="center"/>
    </xf>
    <xf numFmtId="166" fontId="14" fillId="0" borderId="347" xfId="0" applyNumberFormat="1" applyFont="1" applyFill="1" applyBorder="1" applyAlignment="1">
      <alignment horizontal="right" vertical="center"/>
    </xf>
    <xf numFmtId="166" fontId="14" fillId="0" borderId="348" xfId="0" applyNumberFormat="1" applyFont="1" applyFill="1" applyBorder="1" applyAlignment="1">
      <alignment horizontal="right" vertical="center"/>
    </xf>
    <xf numFmtId="166" fontId="14" fillId="0" borderId="349" xfId="0" applyNumberFormat="1" applyFont="1" applyFill="1" applyBorder="1" applyAlignment="1">
      <alignment horizontal="right" vertical="center"/>
    </xf>
    <xf numFmtId="165" fontId="94" fillId="0" borderId="30" xfId="2" applyNumberFormat="1" applyFont="1" applyBorder="1" applyAlignment="1">
      <alignment horizontal="left" vertical="center" wrapText="1"/>
    </xf>
    <xf numFmtId="165" fontId="94" fillId="0" borderId="30" xfId="2" applyNumberFormat="1" applyFont="1" applyBorder="1" applyAlignment="1">
      <alignment horizontal="left" vertical="center"/>
    </xf>
    <xf numFmtId="166" fontId="14" fillId="2" borderId="134" xfId="2" applyNumberFormat="1" applyFont="1" applyFill="1" applyBorder="1" applyAlignment="1">
      <alignment horizontal="right" vertical="center"/>
    </xf>
    <xf numFmtId="166" fontId="18" fillId="2" borderId="238" xfId="2" applyNumberFormat="1" applyFont="1" applyFill="1" applyBorder="1" applyAlignment="1">
      <alignment horizontal="right" vertical="center"/>
    </xf>
    <xf numFmtId="166" fontId="14" fillId="2" borderId="238" xfId="2" applyNumberFormat="1" applyFont="1" applyFill="1" applyBorder="1" applyAlignment="1">
      <alignment horizontal="right" vertical="center"/>
    </xf>
    <xf numFmtId="0" fontId="0" fillId="2" borderId="0" xfId="0" applyFill="1" applyBorder="1" applyAlignment="1">
      <alignment vertical="center"/>
    </xf>
    <xf numFmtId="0" fontId="14" fillId="0" borderId="249" xfId="0" applyFont="1" applyBorder="1" applyAlignment="1">
      <alignment vertical="center" wrapText="1"/>
    </xf>
    <xf numFmtId="0" fontId="14" fillId="0" borderId="86" xfId="0" applyFont="1" applyBorder="1" applyAlignment="1">
      <alignment vertical="center" wrapText="1"/>
    </xf>
    <xf numFmtId="166" fontId="18" fillId="13" borderId="293" xfId="2" applyNumberFormat="1" applyFont="1" applyFill="1" applyBorder="1" applyAlignment="1">
      <alignment horizontal="left" vertical="center"/>
    </xf>
    <xf numFmtId="0" fontId="18" fillId="0" borderId="350" xfId="0" applyFont="1" applyFill="1" applyBorder="1" applyAlignment="1">
      <alignment vertical="center" wrapText="1"/>
    </xf>
    <xf numFmtId="0" fontId="18" fillId="0" borderId="351" xfId="0" applyFont="1" applyFill="1" applyBorder="1" applyAlignment="1">
      <alignment vertical="center" wrapText="1"/>
    </xf>
    <xf numFmtId="0" fontId="72" fillId="0" borderId="350" xfId="0" applyFont="1" applyBorder="1" applyAlignment="1">
      <alignment vertical="center" wrapText="1"/>
    </xf>
    <xf numFmtId="0" fontId="14" fillId="0" borderId="352" xfId="0" applyFont="1" applyBorder="1" applyAlignment="1">
      <alignment vertical="center" wrapText="1"/>
    </xf>
    <xf numFmtId="0" fontId="14" fillId="0" borderId="353" xfId="0" applyFont="1" applyBorder="1" applyAlignment="1">
      <alignment vertical="center" wrapText="1"/>
    </xf>
    <xf numFmtId="166" fontId="18" fillId="13" borderId="354" xfId="2" applyNumberFormat="1" applyFont="1" applyFill="1" applyBorder="1" applyAlignment="1">
      <alignment horizontal="left" vertical="center"/>
    </xf>
    <xf numFmtId="0" fontId="14" fillId="0" borderId="355" xfId="0" applyFont="1" applyFill="1" applyBorder="1" applyAlignment="1">
      <alignment vertical="center" wrapText="1"/>
    </xf>
    <xf numFmtId="0" fontId="14" fillId="0" borderId="353" xfId="0" applyFont="1" applyFill="1" applyBorder="1" applyAlignment="1">
      <alignment vertical="center" wrapText="1"/>
    </xf>
    <xf numFmtId="0" fontId="14" fillId="0" borderId="356" xfId="0" applyFont="1" applyBorder="1" applyAlignment="1">
      <alignment vertical="center" wrapText="1"/>
    </xf>
    <xf numFmtId="0" fontId="51" fillId="12" borderId="358" xfId="0" applyFont="1" applyFill="1" applyBorder="1" applyAlignment="1">
      <alignment horizontal="right"/>
    </xf>
    <xf numFmtId="0" fontId="51" fillId="12" borderId="358" xfId="0" applyFont="1" applyFill="1" applyBorder="1"/>
    <xf numFmtId="0" fontId="66" fillId="12" borderId="358" xfId="0" applyFont="1" applyFill="1" applyBorder="1" applyAlignment="1">
      <alignment vertical="center" wrapText="1"/>
    </xf>
    <xf numFmtId="0" fontId="18" fillId="0" borderId="300" xfId="0" applyFont="1" applyBorder="1" applyAlignment="1">
      <alignment vertical="center" wrapText="1"/>
    </xf>
    <xf numFmtId="3" fontId="14" fillId="0" borderId="300" xfId="2" applyNumberFormat="1" applyFont="1" applyFill="1" applyBorder="1" applyAlignment="1">
      <alignment horizontal="right" vertical="center"/>
    </xf>
    <xf numFmtId="0" fontId="14" fillId="0" borderId="300" xfId="0" applyFont="1" applyBorder="1"/>
    <xf numFmtId="0" fontId="14" fillId="0" borderId="256" xfId="0" applyFont="1" applyBorder="1" applyAlignment="1">
      <alignment vertical="center" wrapText="1"/>
    </xf>
    <xf numFmtId="166" fontId="14" fillId="0" borderId="256" xfId="0" applyNumberFormat="1" applyFont="1" applyFill="1" applyBorder="1" applyAlignment="1">
      <alignment horizontal="right" vertical="center"/>
    </xf>
    <xf numFmtId="0" fontId="14" fillId="0" borderId="298" xfId="0" applyFont="1" applyBorder="1" applyAlignment="1">
      <alignment vertical="center" wrapText="1"/>
    </xf>
    <xf numFmtId="166" fontId="18" fillId="13" borderId="292" xfId="2" applyNumberFormat="1" applyFont="1" applyFill="1" applyBorder="1" applyAlignment="1">
      <alignment horizontal="left" vertical="center"/>
    </xf>
    <xf numFmtId="0" fontId="18" fillId="0" borderId="363" xfId="0" applyFont="1" applyFill="1" applyBorder="1" applyAlignment="1">
      <alignment vertical="center" wrapText="1"/>
    </xf>
    <xf numFmtId="166" fontId="14" fillId="0" borderId="363" xfId="2" applyNumberFormat="1" applyFont="1" applyFill="1" applyBorder="1" applyAlignment="1">
      <alignment horizontal="right" vertical="center"/>
    </xf>
    <xf numFmtId="0" fontId="14" fillId="0" borderId="363" xfId="0" applyFont="1" applyBorder="1" applyAlignment="1">
      <alignment vertical="center"/>
    </xf>
    <xf numFmtId="166" fontId="14" fillId="0" borderId="300" xfId="2" applyNumberFormat="1" applyFont="1" applyFill="1" applyBorder="1" applyAlignment="1">
      <alignment horizontal="right" vertical="center"/>
    </xf>
    <xf numFmtId="0" fontId="18" fillId="0" borderId="300" xfId="0" applyFont="1" applyFill="1" applyBorder="1" applyAlignment="1">
      <alignment vertical="center" wrapText="1"/>
    </xf>
    <xf numFmtId="0" fontId="18" fillId="0" borderId="136" xfId="0" applyFont="1" applyFill="1" applyBorder="1" applyAlignment="1">
      <alignment vertical="center" wrapText="1"/>
    </xf>
    <xf numFmtId="170" fontId="14" fillId="0" borderId="98" xfId="7" applyNumberFormat="1" applyFont="1" applyBorder="1" applyAlignment="1">
      <alignment vertical="center"/>
    </xf>
    <xf numFmtId="170" fontId="14" fillId="0" borderId="294" xfId="7" applyNumberFormat="1" applyFont="1" applyBorder="1" applyAlignment="1">
      <alignment vertical="center"/>
    </xf>
    <xf numFmtId="170" fontId="14" fillId="0" borderId="130" xfId="7" applyNumberFormat="1" applyFont="1" applyBorder="1" applyAlignment="1">
      <alignment vertical="center"/>
    </xf>
    <xf numFmtId="166" fontId="14" fillId="0" borderId="362" xfId="2" applyNumberFormat="1" applyFont="1" applyFill="1" applyBorder="1" applyAlignment="1">
      <alignment horizontal="right" vertical="center"/>
    </xf>
    <xf numFmtId="0" fontId="18" fillId="0" borderId="362" xfId="0" applyFont="1" applyFill="1" applyBorder="1" applyAlignment="1">
      <alignment vertical="center" wrapText="1"/>
    </xf>
    <xf numFmtId="0" fontId="14" fillId="0" borderId="362" xfId="0" applyFont="1" applyBorder="1" applyAlignment="1">
      <alignment vertical="center"/>
    </xf>
    <xf numFmtId="166" fontId="14" fillId="0" borderId="136" xfId="2" applyNumberFormat="1" applyFont="1" applyFill="1" applyBorder="1" applyAlignment="1">
      <alignment horizontal="right" vertical="center"/>
    </xf>
    <xf numFmtId="166" fontId="14" fillId="0" borderId="364" xfId="0" applyNumberFormat="1" applyFont="1" applyFill="1" applyBorder="1" applyAlignment="1">
      <alignment horizontal="right" vertical="center"/>
    </xf>
    <xf numFmtId="166" fontId="14" fillId="0" borderId="365" xfId="0" applyNumberFormat="1" applyFont="1" applyFill="1" applyBorder="1" applyAlignment="1">
      <alignment horizontal="right" vertical="center"/>
    </xf>
    <xf numFmtId="0" fontId="18" fillId="0" borderId="366" xfId="0" applyFont="1" applyFill="1" applyBorder="1" applyAlignment="1">
      <alignment vertical="center" wrapText="1"/>
    </xf>
    <xf numFmtId="0" fontId="18" fillId="0" borderId="367" xfId="0" applyFont="1" applyFill="1" applyBorder="1" applyAlignment="1">
      <alignment vertical="center" wrapText="1"/>
    </xf>
    <xf numFmtId="170" fontId="14" fillId="0" borderId="368" xfId="7" applyNumberFormat="1" applyFont="1" applyBorder="1" applyAlignment="1">
      <alignment vertical="center"/>
    </xf>
    <xf numFmtId="170" fontId="14" fillId="0" borderId="369" xfId="7" applyNumberFormat="1" applyFont="1" applyBorder="1" applyAlignment="1">
      <alignment vertical="center"/>
    </xf>
    <xf numFmtId="170" fontId="14" fillId="0" borderId="370" xfId="7" applyNumberFormat="1" applyFont="1" applyBorder="1" applyAlignment="1">
      <alignment vertical="center"/>
    </xf>
    <xf numFmtId="0" fontId="14" fillId="0" borderId="371" xfId="0" applyFont="1" applyBorder="1" applyAlignment="1">
      <alignment vertical="center"/>
    </xf>
    <xf numFmtId="166" fontId="14" fillId="0" borderId="370" xfId="0" applyNumberFormat="1" applyFont="1" applyFill="1" applyBorder="1" applyAlignment="1">
      <alignment horizontal="right" vertical="center"/>
    </xf>
    <xf numFmtId="170" fontId="14" fillId="0" borderId="368" xfId="2" applyNumberFormat="1" applyFont="1" applyFill="1" applyBorder="1" applyAlignment="1">
      <alignment horizontal="right" vertical="center"/>
    </xf>
    <xf numFmtId="170" fontId="14" fillId="0" borderId="370" xfId="2" applyNumberFormat="1" applyFont="1" applyFill="1" applyBorder="1" applyAlignment="1">
      <alignment horizontal="right" vertical="center"/>
    </xf>
    <xf numFmtId="0" fontId="18" fillId="0" borderId="371" xfId="0" applyFont="1" applyFill="1" applyBorder="1" applyAlignment="1">
      <alignment vertical="center" wrapText="1"/>
    </xf>
    <xf numFmtId="166" fontId="14" fillId="0" borderId="372" xfId="0" applyNumberFormat="1" applyFont="1" applyFill="1" applyBorder="1" applyAlignment="1">
      <alignment horizontal="right" vertical="center"/>
    </xf>
    <xf numFmtId="166" fontId="14" fillId="0" borderId="373" xfId="0" applyNumberFormat="1" applyFont="1" applyFill="1" applyBorder="1" applyAlignment="1">
      <alignment horizontal="right" vertical="center"/>
    </xf>
    <xf numFmtId="166" fontId="18" fillId="13" borderId="374" xfId="2" applyNumberFormat="1" applyFont="1" applyFill="1" applyBorder="1" applyAlignment="1">
      <alignment horizontal="right" vertical="center"/>
    </xf>
    <xf numFmtId="0" fontId="18" fillId="0" borderId="375" xfId="0" applyFont="1" applyFill="1" applyBorder="1" applyAlignment="1">
      <alignment vertical="center" wrapText="1"/>
    </xf>
    <xf numFmtId="0" fontId="18" fillId="0" borderId="376" xfId="0" applyFont="1" applyFill="1" applyBorder="1" applyAlignment="1">
      <alignment vertical="center" wrapText="1"/>
    </xf>
    <xf numFmtId="170" fontId="14" fillId="0" borderId="377" xfId="7" applyNumberFormat="1" applyFont="1" applyBorder="1" applyAlignment="1">
      <alignment vertical="center"/>
    </xf>
    <xf numFmtId="170" fontId="14" fillId="0" borderId="378" xfId="7" applyNumberFormat="1" applyFont="1" applyBorder="1" applyAlignment="1">
      <alignment vertical="center"/>
    </xf>
    <xf numFmtId="170" fontId="14" fillId="0" borderId="379" xfId="7" applyNumberFormat="1" applyFont="1" applyBorder="1" applyAlignment="1">
      <alignment vertical="center"/>
    </xf>
    <xf numFmtId="0" fontId="14" fillId="0" borderId="380" xfId="0" applyFont="1" applyBorder="1" applyAlignment="1">
      <alignment vertical="center"/>
    </xf>
    <xf numFmtId="166" fontId="14" fillId="0" borderId="379" xfId="0" applyNumberFormat="1" applyFont="1" applyFill="1" applyBorder="1" applyAlignment="1">
      <alignment horizontal="right" vertical="center"/>
    </xf>
    <xf numFmtId="170" fontId="14" fillId="0" borderId="377" xfId="2" applyNumberFormat="1" applyFont="1" applyFill="1" applyBorder="1" applyAlignment="1">
      <alignment horizontal="right" vertical="center"/>
    </xf>
    <xf numFmtId="170" fontId="14" fillId="0" borderId="379" xfId="2" applyNumberFormat="1" applyFont="1" applyFill="1" applyBorder="1" applyAlignment="1">
      <alignment horizontal="right" vertical="center"/>
    </xf>
    <xf numFmtId="0" fontId="18" fillId="0" borderId="380" xfId="0" applyFont="1" applyFill="1" applyBorder="1" applyAlignment="1">
      <alignment vertical="center" wrapText="1"/>
    </xf>
    <xf numFmtId="168" fontId="21" fillId="0" borderId="260" xfId="0" applyNumberFormat="1" applyFont="1" applyFill="1" applyBorder="1" applyAlignment="1" applyProtection="1">
      <alignment horizontal="left" vertical="center" indent="2"/>
      <protection locked="0"/>
    </xf>
    <xf numFmtId="166" fontId="21" fillId="0" borderId="294" xfId="0" applyNumberFormat="1" applyFont="1" applyFill="1" applyBorder="1" applyAlignment="1">
      <alignment vertical="center"/>
    </xf>
    <xf numFmtId="168" fontId="21" fillId="0" borderId="304" xfId="0" applyNumberFormat="1" applyFont="1" applyFill="1" applyBorder="1" applyAlignment="1" applyProtection="1">
      <alignment horizontal="left" vertical="center" indent="2"/>
      <protection locked="0"/>
    </xf>
    <xf numFmtId="166" fontId="21" fillId="0" borderId="381" xfId="0" applyNumberFormat="1" applyFont="1" applyFill="1" applyBorder="1" applyAlignment="1">
      <alignment vertical="center"/>
    </xf>
    <xf numFmtId="165" fontId="14" fillId="0" borderId="382" xfId="2" applyNumberFormat="1" applyFont="1" applyBorder="1" applyAlignment="1">
      <alignment horizontal="left" vertical="center"/>
    </xf>
    <xf numFmtId="166" fontId="14" fillId="0" borderId="383" xfId="0" applyNumberFormat="1" applyFont="1" applyFill="1" applyBorder="1" applyAlignment="1">
      <alignment horizontal="right" vertical="center"/>
    </xf>
    <xf numFmtId="165" fontId="14" fillId="0" borderId="384" xfId="2" applyNumberFormat="1" applyFont="1" applyBorder="1" applyAlignment="1">
      <alignment horizontal="left" vertical="center"/>
    </xf>
    <xf numFmtId="166" fontId="14" fillId="0" borderId="385" xfId="0" applyNumberFormat="1" applyFont="1" applyFill="1" applyBorder="1" applyAlignment="1">
      <alignment horizontal="right" vertical="center"/>
    </xf>
    <xf numFmtId="0" fontId="0" fillId="0" borderId="255" xfId="0" applyBorder="1" applyAlignment="1">
      <alignment vertical="center"/>
    </xf>
    <xf numFmtId="0" fontId="0" fillId="0" borderId="136" xfId="0" applyBorder="1" applyAlignment="1">
      <alignment vertical="center"/>
    </xf>
    <xf numFmtId="0" fontId="0" fillId="0" borderId="136" xfId="0" applyBorder="1"/>
    <xf numFmtId="166" fontId="21" fillId="0" borderId="369" xfId="0" applyNumberFormat="1" applyFont="1" applyFill="1" applyBorder="1" applyAlignment="1">
      <alignment vertical="center"/>
    </xf>
    <xf numFmtId="166" fontId="21" fillId="0" borderId="386" xfId="0" applyNumberFormat="1" applyFont="1" applyFill="1" applyBorder="1" applyAlignment="1">
      <alignment vertical="center"/>
    </xf>
    <xf numFmtId="166" fontId="14" fillId="0" borderId="387" xfId="0" applyNumberFormat="1" applyFont="1" applyFill="1" applyBorder="1" applyAlignment="1">
      <alignment horizontal="right" vertical="center"/>
    </xf>
    <xf numFmtId="166" fontId="14" fillId="0" borderId="388" xfId="0" applyNumberFormat="1" applyFont="1" applyFill="1" applyBorder="1" applyAlignment="1">
      <alignment horizontal="right" vertical="center"/>
    </xf>
    <xf numFmtId="0" fontId="0" fillId="0" borderId="255" xfId="0" applyBorder="1"/>
    <xf numFmtId="166" fontId="21" fillId="0" borderId="378" xfId="0" applyNumberFormat="1" applyFont="1" applyFill="1" applyBorder="1" applyAlignment="1">
      <alignment vertical="center"/>
    </xf>
    <xf numFmtId="166" fontId="21" fillId="0" borderId="389" xfId="0" applyNumberFormat="1" applyFont="1" applyFill="1" applyBorder="1" applyAlignment="1">
      <alignment vertical="center"/>
    </xf>
    <xf numFmtId="166" fontId="14" fillId="0" borderId="390" xfId="0" applyNumberFormat="1" applyFont="1" applyFill="1" applyBorder="1" applyAlignment="1">
      <alignment horizontal="right" vertical="center"/>
    </xf>
    <xf numFmtId="166" fontId="14" fillId="0" borderId="391" xfId="0" applyNumberFormat="1" applyFont="1" applyFill="1" applyBorder="1" applyAlignment="1">
      <alignment horizontal="right" vertical="center"/>
    </xf>
    <xf numFmtId="0" fontId="0" fillId="0" borderId="392" xfId="0" applyBorder="1"/>
    <xf numFmtId="166" fontId="14" fillId="0" borderId="393" xfId="0" applyNumberFormat="1" applyFont="1" applyFill="1" applyBorder="1" applyAlignment="1">
      <alignment horizontal="right" vertical="center"/>
    </xf>
    <xf numFmtId="166" fontId="14" fillId="0" borderId="394" xfId="0" applyNumberFormat="1" applyFont="1" applyFill="1" applyBorder="1" applyAlignment="1">
      <alignment horizontal="right" vertical="center"/>
    </xf>
    <xf numFmtId="0" fontId="21" fillId="0" borderId="223" xfId="0" quotePrefix="1" applyFont="1" applyBorder="1" applyAlignment="1">
      <alignment vertical="center" wrapText="1"/>
    </xf>
    <xf numFmtId="0" fontId="21" fillId="0" borderId="338" xfId="0" quotePrefix="1" applyFont="1" applyBorder="1" applyAlignment="1">
      <alignment vertical="center" wrapText="1"/>
    </xf>
    <xf numFmtId="0" fontId="95" fillId="0" borderId="47" xfId="5" applyFont="1" applyFill="1" applyBorder="1" applyAlignment="1">
      <alignment vertical="center" wrapText="1"/>
    </xf>
    <xf numFmtId="0" fontId="14" fillId="2" borderId="0" xfId="0" applyFont="1" applyFill="1" applyBorder="1" applyAlignment="1">
      <alignment wrapText="1"/>
    </xf>
    <xf numFmtId="0" fontId="23" fillId="2" borderId="0" xfId="0" applyFont="1" applyFill="1" applyBorder="1"/>
    <xf numFmtId="165" fontId="14" fillId="2" borderId="0" xfId="2" applyNumberFormat="1" applyFont="1" applyFill="1" applyBorder="1" applyAlignment="1">
      <alignment horizontal="right"/>
    </xf>
    <xf numFmtId="166" fontId="14" fillId="2" borderId="0" xfId="2" applyNumberFormat="1" applyFont="1" applyFill="1" applyBorder="1" applyAlignment="1">
      <alignment horizontal="right" vertical="center"/>
    </xf>
    <xf numFmtId="0" fontId="21" fillId="0" borderId="276" xfId="0" quotePrefix="1" applyFont="1" applyBorder="1" applyAlignment="1">
      <alignment vertical="center" wrapText="1"/>
    </xf>
    <xf numFmtId="166" fontId="21" fillId="0" borderId="277" xfId="2" applyNumberFormat="1" applyFont="1" applyFill="1" applyBorder="1" applyAlignment="1">
      <alignment horizontal="right" vertical="center"/>
    </xf>
    <xf numFmtId="166" fontId="21" fillId="0" borderId="275" xfId="2" applyNumberFormat="1" applyFont="1" applyFill="1" applyBorder="1" applyAlignment="1">
      <alignment horizontal="right" vertical="center"/>
    </xf>
    <xf numFmtId="166" fontId="21" fillId="0" borderId="278" xfId="2" applyNumberFormat="1" applyFont="1" applyFill="1" applyBorder="1" applyAlignment="1">
      <alignment horizontal="right" vertical="center"/>
    </xf>
    <xf numFmtId="166" fontId="21" fillId="0" borderId="279" xfId="2" applyNumberFormat="1" applyFont="1" applyFill="1" applyBorder="1" applyAlignment="1">
      <alignment horizontal="right" vertical="center"/>
    </xf>
    <xf numFmtId="166" fontId="21" fillId="0" borderId="276" xfId="2" applyNumberFormat="1" applyFont="1" applyFill="1" applyBorder="1" applyAlignment="1">
      <alignment horizontal="right" vertical="center"/>
    </xf>
    <xf numFmtId="0" fontId="94" fillId="2" borderId="0" xfId="0" quotePrefix="1" applyFont="1" applyFill="1" applyBorder="1" applyAlignment="1">
      <alignment vertical="center" wrapText="1"/>
    </xf>
    <xf numFmtId="0" fontId="94" fillId="2" borderId="0" xfId="0" quotePrefix="1" applyFont="1" applyFill="1" applyBorder="1" applyAlignment="1">
      <alignment vertical="center"/>
    </xf>
    <xf numFmtId="0" fontId="21" fillId="2" borderId="0" xfId="0" applyFont="1" applyFill="1" applyBorder="1" applyAlignment="1">
      <alignment vertical="center"/>
    </xf>
    <xf numFmtId="0" fontId="14" fillId="2" borderId="85" xfId="0" quotePrefix="1" applyFont="1" applyFill="1" applyBorder="1" applyAlignment="1">
      <alignment vertical="center" wrapText="1"/>
    </xf>
    <xf numFmtId="166" fontId="14" fillId="2" borderId="85" xfId="2" applyNumberFormat="1" applyFont="1" applyFill="1" applyBorder="1" applyAlignment="1">
      <alignment horizontal="right" vertical="center"/>
    </xf>
    <xf numFmtId="0" fontId="21" fillId="2" borderId="85" xfId="0" quotePrefix="1" applyFont="1" applyFill="1" applyBorder="1" applyAlignment="1">
      <alignment vertical="center" wrapText="1"/>
    </xf>
    <xf numFmtId="166" fontId="21" fillId="2" borderId="85" xfId="2" applyNumberFormat="1" applyFont="1" applyFill="1" applyBorder="1" applyAlignment="1">
      <alignment horizontal="right" vertical="center"/>
    </xf>
    <xf numFmtId="0" fontId="14" fillId="2" borderId="110" xfId="0" quotePrefix="1" applyFont="1" applyFill="1" applyBorder="1" applyAlignment="1">
      <alignment vertical="center" wrapText="1"/>
    </xf>
    <xf numFmtId="166" fontId="14" fillId="2" borderId="110" xfId="2" applyNumberFormat="1" applyFont="1" applyFill="1" applyBorder="1" applyAlignment="1">
      <alignment horizontal="right" vertical="center"/>
    </xf>
    <xf numFmtId="0" fontId="14" fillId="2" borderId="395" xfId="0" quotePrefix="1" applyFont="1" applyFill="1" applyBorder="1" applyAlignment="1">
      <alignment vertical="center" wrapText="1"/>
    </xf>
    <xf numFmtId="166" fontId="14" fillId="2" borderId="395" xfId="2" applyNumberFormat="1" applyFont="1" applyFill="1" applyBorder="1" applyAlignment="1">
      <alignment horizontal="right" vertical="center"/>
    </xf>
    <xf numFmtId="0" fontId="14" fillId="2" borderId="291" xfId="0" quotePrefix="1" applyFont="1" applyFill="1" applyBorder="1" applyAlignment="1">
      <alignment vertical="center" wrapText="1"/>
    </xf>
    <xf numFmtId="166" fontId="14" fillId="2" borderId="291" xfId="2" applyNumberFormat="1" applyFont="1" applyFill="1" applyBorder="1" applyAlignment="1">
      <alignment horizontal="right" vertical="center"/>
    </xf>
    <xf numFmtId="166" fontId="14" fillId="2" borderId="292" xfId="2" applyNumberFormat="1" applyFont="1" applyFill="1" applyBorder="1" applyAlignment="1">
      <alignment horizontal="right" vertical="center"/>
    </xf>
    <xf numFmtId="166" fontId="14" fillId="2" borderId="297" xfId="2" applyNumberFormat="1" applyFont="1" applyFill="1" applyBorder="1" applyAlignment="1">
      <alignment horizontal="right" vertical="center"/>
    </xf>
    <xf numFmtId="166" fontId="21" fillId="2" borderId="294" xfId="2" applyNumberFormat="1" applyFont="1" applyFill="1" applyBorder="1" applyAlignment="1">
      <alignment horizontal="right" vertical="center"/>
    </xf>
    <xf numFmtId="166" fontId="14" fillId="2" borderId="294" xfId="2" applyNumberFormat="1" applyFont="1" applyFill="1" applyBorder="1" applyAlignment="1">
      <alignment horizontal="right" vertical="center"/>
    </xf>
    <xf numFmtId="166" fontId="14" fillId="2" borderId="295" xfId="2" applyNumberFormat="1" applyFont="1" applyFill="1" applyBorder="1" applyAlignment="1">
      <alignment horizontal="right" vertical="center"/>
    </xf>
    <xf numFmtId="166" fontId="14" fillId="2" borderId="270" xfId="2" applyNumberFormat="1" applyFont="1" applyFill="1" applyBorder="1" applyAlignment="1">
      <alignment horizontal="right" vertical="center"/>
    </xf>
    <xf numFmtId="166" fontId="14" fillId="2" borderId="397" xfId="2" applyNumberFormat="1" applyFont="1" applyFill="1" applyBorder="1" applyAlignment="1">
      <alignment horizontal="right" vertical="center"/>
    </xf>
    <xf numFmtId="166" fontId="21" fillId="2" borderId="369" xfId="2" applyNumberFormat="1" applyFont="1" applyFill="1" applyBorder="1" applyAlignment="1">
      <alignment horizontal="right" vertical="center"/>
    </xf>
    <xf numFmtId="166" fontId="14" fillId="2" borderId="369" xfId="2" applyNumberFormat="1" applyFont="1" applyFill="1" applyBorder="1" applyAlignment="1">
      <alignment horizontal="right" vertical="center"/>
    </xf>
    <xf numFmtId="166" fontId="14" fillId="2" borderId="398" xfId="2" applyNumberFormat="1" applyFont="1" applyFill="1" applyBorder="1" applyAlignment="1">
      <alignment horizontal="right" vertical="center"/>
    </xf>
    <xf numFmtId="166" fontId="14" fillId="2" borderId="255" xfId="2" applyNumberFormat="1" applyFont="1" applyFill="1" applyBorder="1" applyAlignment="1">
      <alignment horizontal="right" vertical="center"/>
    </xf>
    <xf numFmtId="166" fontId="14" fillId="2" borderId="396" xfId="2" applyNumberFormat="1" applyFont="1" applyFill="1" applyBorder="1" applyAlignment="1">
      <alignment horizontal="right" vertical="center"/>
    </xf>
    <xf numFmtId="166" fontId="14" fillId="2" borderId="399" xfId="2" applyNumberFormat="1" applyFont="1" applyFill="1" applyBorder="1" applyAlignment="1">
      <alignment horizontal="right" vertical="center"/>
    </xf>
    <xf numFmtId="166" fontId="21" fillId="2" borderId="400" xfId="2" applyNumberFormat="1" applyFont="1" applyFill="1" applyBorder="1" applyAlignment="1">
      <alignment horizontal="right" vertical="center"/>
    </xf>
    <xf numFmtId="166" fontId="14" fillId="2" borderId="400" xfId="2" applyNumberFormat="1" applyFont="1" applyFill="1" applyBorder="1" applyAlignment="1">
      <alignment horizontal="right" vertical="center"/>
    </xf>
    <xf numFmtId="166" fontId="14" fillId="2" borderId="401" xfId="2" applyNumberFormat="1" applyFont="1" applyFill="1" applyBorder="1" applyAlignment="1">
      <alignment horizontal="right" vertical="center"/>
    </xf>
    <xf numFmtId="166" fontId="18" fillId="13" borderId="396" xfId="2" applyNumberFormat="1" applyFont="1" applyFill="1" applyBorder="1" applyAlignment="1">
      <alignment horizontal="right" vertical="center"/>
    </xf>
    <xf numFmtId="166" fontId="14" fillId="2" borderId="402" xfId="2" applyNumberFormat="1" applyFont="1" applyFill="1" applyBorder="1" applyAlignment="1">
      <alignment horizontal="right" vertical="center"/>
    </xf>
    <xf numFmtId="0" fontId="20" fillId="2" borderId="0" xfId="0" applyFont="1" applyFill="1" applyAlignment="1">
      <alignment vertical="center"/>
    </xf>
    <xf numFmtId="0" fontId="31" fillId="2" borderId="0" xfId="0" applyFont="1" applyFill="1" applyAlignment="1">
      <alignment vertical="center"/>
    </xf>
    <xf numFmtId="0" fontId="15" fillId="4" borderId="174" xfId="5" applyFont="1" applyFill="1" applyBorder="1" applyAlignment="1">
      <alignment horizontal="left" vertical="center"/>
    </xf>
    <xf numFmtId="0" fontId="18" fillId="2" borderId="0" xfId="0" applyFont="1" applyFill="1" applyAlignment="1">
      <alignment vertical="center"/>
    </xf>
    <xf numFmtId="0" fontId="21" fillId="2" borderId="0" xfId="0" applyFont="1" applyFill="1" applyAlignment="1">
      <alignment vertical="center"/>
    </xf>
    <xf numFmtId="0" fontId="40" fillId="2" borderId="0" xfId="0" applyFont="1" applyFill="1" applyAlignment="1">
      <alignment vertical="center"/>
    </xf>
    <xf numFmtId="166" fontId="14" fillId="0" borderId="403" xfId="0" applyNumberFormat="1" applyFont="1" applyFill="1" applyBorder="1" applyAlignment="1">
      <alignment vertical="center"/>
    </xf>
    <xf numFmtId="166" fontId="21" fillId="0" borderId="214" xfId="0" applyNumberFormat="1" applyFont="1" applyFill="1" applyBorder="1" applyAlignment="1">
      <alignment vertical="center"/>
    </xf>
    <xf numFmtId="166" fontId="21" fillId="0" borderId="308" xfId="0" applyNumberFormat="1" applyFont="1" applyFill="1" applyBorder="1" applyAlignment="1">
      <alignment vertical="center"/>
    </xf>
    <xf numFmtId="166" fontId="21" fillId="0" borderId="113" xfId="0" applyNumberFormat="1" applyFont="1" applyFill="1" applyBorder="1" applyAlignment="1">
      <alignment vertical="center"/>
    </xf>
    <xf numFmtId="166" fontId="14" fillId="0" borderId="404" xfId="0" applyNumberFormat="1" applyFont="1" applyFill="1" applyBorder="1" applyAlignment="1">
      <alignment vertical="center"/>
    </xf>
    <xf numFmtId="166" fontId="21" fillId="0" borderId="405" xfId="0" applyNumberFormat="1" applyFont="1" applyFill="1" applyBorder="1" applyAlignment="1">
      <alignment vertical="center"/>
    </xf>
    <xf numFmtId="166" fontId="21" fillId="0" borderId="406" xfId="0" applyNumberFormat="1" applyFont="1" applyFill="1" applyBorder="1" applyAlignment="1">
      <alignment vertical="center"/>
    </xf>
    <xf numFmtId="166" fontId="21" fillId="0" borderId="407" xfId="0" applyNumberFormat="1" applyFont="1" applyFill="1" applyBorder="1" applyAlignment="1">
      <alignment vertical="center"/>
    </xf>
    <xf numFmtId="166" fontId="21" fillId="0" borderId="408" xfId="0" applyNumberFormat="1" applyFont="1" applyFill="1" applyBorder="1" applyAlignment="1">
      <alignment vertical="center"/>
    </xf>
    <xf numFmtId="166" fontId="21" fillId="0" borderId="409" xfId="0" applyNumberFormat="1" applyFont="1" applyFill="1" applyBorder="1" applyAlignment="1">
      <alignment vertical="center"/>
    </xf>
    <xf numFmtId="166" fontId="14" fillId="0" borderId="410" xfId="0" applyNumberFormat="1" applyFont="1" applyBorder="1"/>
    <xf numFmtId="166" fontId="14" fillId="0" borderId="411" xfId="0" applyNumberFormat="1" applyFont="1" applyFill="1" applyBorder="1" applyAlignment="1">
      <alignment vertical="center"/>
    </xf>
    <xf numFmtId="166" fontId="14" fillId="0" borderId="345" xfId="0" applyNumberFormat="1" applyFont="1" applyFill="1" applyBorder="1" applyAlignment="1">
      <alignment vertical="center"/>
    </xf>
    <xf numFmtId="166" fontId="14" fillId="0" borderId="412" xfId="0" applyNumberFormat="1" applyFont="1" applyFill="1" applyBorder="1" applyAlignment="1">
      <alignment vertical="center"/>
    </xf>
    <xf numFmtId="165" fontId="6" fillId="2" borderId="0" xfId="2" applyNumberFormat="1" applyFont="1" applyFill="1" applyAlignment="1"/>
    <xf numFmtId="168" fontId="8" fillId="2" borderId="0" xfId="0" applyNumberFormat="1" applyFont="1" applyFill="1" applyBorder="1" applyAlignment="1" applyProtection="1">
      <alignment horizontal="right"/>
      <protection locked="0"/>
    </xf>
    <xf numFmtId="166" fontId="8" fillId="2" borderId="0" xfId="2" applyNumberFormat="1" applyFont="1" applyFill="1" applyAlignment="1">
      <alignment horizontal="right"/>
    </xf>
    <xf numFmtId="0" fontId="18" fillId="2" borderId="0" xfId="0" quotePrefix="1" applyFont="1" applyFill="1" applyAlignment="1"/>
    <xf numFmtId="0" fontId="21" fillId="2" borderId="3" xfId="0" applyFont="1" applyFill="1" applyBorder="1"/>
    <xf numFmtId="0" fontId="21" fillId="2" borderId="3" xfId="0" applyFont="1" applyFill="1" applyBorder="1" applyAlignment="1">
      <alignment vertical="center"/>
    </xf>
    <xf numFmtId="0" fontId="14" fillId="2" borderId="13" xfId="0" applyFont="1" applyFill="1" applyBorder="1" applyAlignment="1">
      <alignment horizontal="center" vertical="center"/>
    </xf>
    <xf numFmtId="0" fontId="16" fillId="2" borderId="13" xfId="0" applyFont="1" applyFill="1" applyBorder="1"/>
    <xf numFmtId="166" fontId="18" fillId="13" borderId="66" xfId="15" applyNumberFormat="1" applyFont="1" applyFill="1" applyBorder="1" applyAlignment="1">
      <alignment horizontal="right" vertical="center"/>
    </xf>
    <xf numFmtId="0" fontId="15" fillId="4" borderId="174" xfId="5" applyFont="1" applyFill="1" applyBorder="1" applyAlignment="1">
      <alignment horizontal="left" vertical="center"/>
    </xf>
    <xf numFmtId="166" fontId="14" fillId="0" borderId="308" xfId="0" applyNumberFormat="1" applyFont="1" applyFill="1" applyBorder="1" applyAlignment="1">
      <alignment vertical="center"/>
    </xf>
    <xf numFmtId="172" fontId="3" fillId="0" borderId="0" xfId="9" applyNumberFormat="1" applyAlignment="1">
      <alignment vertical="center"/>
    </xf>
    <xf numFmtId="0" fontId="15" fillId="4" borderId="174" xfId="5" applyFont="1" applyFill="1" applyBorder="1" applyAlignment="1">
      <alignment horizontal="left" vertical="center"/>
    </xf>
    <xf numFmtId="3" fontId="38" fillId="0" borderId="0" xfId="5" applyNumberFormat="1"/>
    <xf numFmtId="3" fontId="14" fillId="2" borderId="3" xfId="0" applyNumberFormat="1" applyFont="1" applyFill="1" applyBorder="1"/>
    <xf numFmtId="166" fontId="6" fillId="0" borderId="0" xfId="0" applyNumberFormat="1" applyFont="1" applyAlignment="1">
      <alignment vertical="center"/>
    </xf>
    <xf numFmtId="0" fontId="21" fillId="2" borderId="4" xfId="0" applyFont="1" applyFill="1" applyBorder="1" applyAlignment="1">
      <alignment horizontal="center" vertical="center"/>
    </xf>
    <xf numFmtId="0" fontId="21" fillId="2" borderId="76" xfId="0" applyFont="1" applyFill="1" applyBorder="1" applyAlignment="1">
      <alignment horizontal="left" vertical="center" indent="2"/>
    </xf>
    <xf numFmtId="0" fontId="91" fillId="2" borderId="74" xfId="0" applyFont="1" applyFill="1" applyBorder="1" applyAlignment="1">
      <alignment horizontal="center" vertical="center"/>
    </xf>
    <xf numFmtId="166" fontId="21" fillId="2" borderId="75" xfId="0" applyNumberFormat="1" applyFont="1" applyFill="1" applyBorder="1" applyAlignment="1">
      <alignment horizontal="right" vertical="center"/>
    </xf>
    <xf numFmtId="166" fontId="21" fillId="2" borderId="76" xfId="0" applyNumberFormat="1" applyFont="1" applyFill="1" applyBorder="1" applyAlignment="1">
      <alignment horizontal="right" vertical="center"/>
    </xf>
    <xf numFmtId="166" fontId="21" fillId="2" borderId="77" xfId="0" applyNumberFormat="1" applyFont="1" applyFill="1" applyBorder="1" applyAlignment="1">
      <alignment horizontal="right" vertical="center"/>
    </xf>
    <xf numFmtId="166" fontId="21" fillId="2" borderId="78" xfId="0" applyNumberFormat="1" applyFont="1" applyFill="1" applyBorder="1" applyAlignment="1">
      <alignment horizontal="right" vertical="center"/>
    </xf>
    <xf numFmtId="166" fontId="21" fillId="2" borderId="74" xfId="2" applyNumberFormat="1" applyFont="1" applyFill="1" applyBorder="1" applyAlignment="1">
      <alignment vertical="center"/>
    </xf>
    <xf numFmtId="166" fontId="21" fillId="2" borderId="74" xfId="0" applyNumberFormat="1" applyFont="1" applyFill="1" applyBorder="1" applyAlignment="1">
      <alignment horizontal="right" vertical="center"/>
    </xf>
    <xf numFmtId="3" fontId="21" fillId="2" borderId="76" xfId="1" applyNumberFormat="1" applyFont="1" applyFill="1" applyBorder="1" applyAlignment="1">
      <alignment vertical="center" wrapText="1"/>
    </xf>
    <xf numFmtId="0" fontId="92" fillId="2" borderId="0" xfId="0" applyFont="1" applyFill="1"/>
    <xf numFmtId="0" fontId="21" fillId="2" borderId="275" xfId="0" applyFont="1" applyFill="1" applyBorder="1" applyAlignment="1">
      <alignment horizontal="left" vertical="center" indent="2"/>
    </xf>
    <xf numFmtId="0" fontId="91" fillId="2" borderId="276" xfId="0" applyFont="1" applyFill="1" applyBorder="1" applyAlignment="1">
      <alignment horizontal="center" vertical="center"/>
    </xf>
    <xf numFmtId="166" fontId="21" fillId="2" borderId="277" xfId="0" applyNumberFormat="1" applyFont="1" applyFill="1" applyBorder="1" applyAlignment="1">
      <alignment horizontal="right" vertical="center"/>
    </xf>
    <xf numFmtId="166" fontId="21" fillId="2" borderId="275" xfId="0" applyNumberFormat="1" applyFont="1" applyFill="1" applyBorder="1" applyAlignment="1">
      <alignment horizontal="right" vertical="center"/>
    </xf>
    <xf numFmtId="166" fontId="21" fillId="2" borderId="278" xfId="0" applyNumberFormat="1" applyFont="1" applyFill="1" applyBorder="1" applyAlignment="1">
      <alignment horizontal="right" vertical="center"/>
    </xf>
    <xf numFmtId="166" fontId="21" fillId="2" borderId="279" xfId="0" applyNumberFormat="1" applyFont="1" applyFill="1" applyBorder="1" applyAlignment="1">
      <alignment horizontal="right" vertical="center"/>
    </xf>
    <xf numFmtId="166" fontId="21" fillId="2" borderId="276" xfId="2" applyNumberFormat="1" applyFont="1" applyFill="1" applyBorder="1" applyAlignment="1">
      <alignment vertical="center"/>
    </xf>
    <xf numFmtId="166" fontId="21" fillId="2" borderId="276" xfId="0" applyNumberFormat="1" applyFont="1" applyFill="1" applyBorder="1" applyAlignment="1">
      <alignment horizontal="right" vertical="center"/>
    </xf>
    <xf numFmtId="3" fontId="21" fillId="2" borderId="275" xfId="1" applyNumberFormat="1" applyFont="1" applyFill="1" applyBorder="1" applyAlignment="1">
      <alignment vertical="center" wrapText="1"/>
    </xf>
    <xf numFmtId="0" fontId="14" fillId="2" borderId="4" xfId="0" applyFont="1" applyFill="1" applyBorder="1" applyAlignment="1">
      <alignment horizontal="center" vertical="center"/>
    </xf>
    <xf numFmtId="0" fontId="14" fillId="2" borderId="217" xfId="0" applyFont="1" applyFill="1" applyBorder="1" applyAlignment="1">
      <alignment vertical="center"/>
    </xf>
    <xf numFmtId="166" fontId="14" fillId="2" borderId="250" xfId="2" applyNumberFormat="1" applyFont="1" applyFill="1" applyBorder="1" applyAlignment="1">
      <alignment vertical="center"/>
    </xf>
    <xf numFmtId="166" fontId="14" fillId="2" borderId="217" xfId="2" applyNumberFormat="1" applyFont="1" applyFill="1" applyBorder="1" applyAlignment="1">
      <alignment vertical="center"/>
    </xf>
    <xf numFmtId="166" fontId="14" fillId="2" borderId="218" xfId="2" applyNumberFormat="1" applyFont="1" applyFill="1" applyBorder="1" applyAlignment="1">
      <alignment vertical="center"/>
    </xf>
    <xf numFmtId="166" fontId="14" fillId="2" borderId="251" xfId="2" applyNumberFormat="1" applyFont="1" applyFill="1" applyBorder="1" applyAlignment="1">
      <alignment vertical="center"/>
    </xf>
    <xf numFmtId="166" fontId="14" fillId="2" borderId="249" xfId="0" applyNumberFormat="1" applyFont="1" applyFill="1" applyBorder="1" applyAlignment="1">
      <alignment horizontal="right" vertical="center"/>
    </xf>
    <xf numFmtId="166" fontId="14" fillId="2" borderId="249" xfId="2" applyNumberFormat="1" applyFont="1" applyFill="1" applyBorder="1" applyAlignment="1">
      <alignment vertical="center"/>
    </xf>
    <xf numFmtId="166" fontId="14" fillId="2" borderId="250" xfId="0" applyNumberFormat="1" applyFont="1" applyFill="1" applyBorder="1" applyAlignment="1">
      <alignment horizontal="right" vertical="center"/>
    </xf>
    <xf numFmtId="166" fontId="14" fillId="2" borderId="217" xfId="0" applyNumberFormat="1" applyFont="1" applyFill="1" applyBorder="1" applyAlignment="1">
      <alignment horizontal="right" vertical="center"/>
    </xf>
    <xf numFmtId="166" fontId="14" fillId="2" borderId="218" xfId="0" applyNumberFormat="1" applyFont="1" applyFill="1" applyBorder="1" applyAlignment="1">
      <alignment horizontal="right" vertical="center"/>
    </xf>
    <xf numFmtId="166" fontId="14" fillId="2" borderId="251" xfId="0" applyNumberFormat="1" applyFont="1" applyFill="1" applyBorder="1" applyAlignment="1">
      <alignment horizontal="right" vertical="center"/>
    </xf>
    <xf numFmtId="166" fontId="21" fillId="2" borderId="75" xfId="2" applyNumberFormat="1" applyFont="1" applyFill="1" applyBorder="1" applyAlignment="1">
      <alignment vertical="center"/>
    </xf>
    <xf numFmtId="166" fontId="21" fillId="2" borderId="76" xfId="2" applyNumberFormat="1" applyFont="1" applyFill="1" applyBorder="1" applyAlignment="1">
      <alignment vertical="center"/>
    </xf>
    <xf numFmtId="166" fontId="21" fillId="2" borderId="77" xfId="2" applyNumberFormat="1" applyFont="1" applyFill="1" applyBorder="1" applyAlignment="1">
      <alignment vertical="center"/>
    </xf>
    <xf numFmtId="166" fontId="21" fillId="2" borderId="78" xfId="2" applyNumberFormat="1" applyFont="1" applyFill="1" applyBorder="1" applyAlignment="1">
      <alignment vertical="center"/>
    </xf>
    <xf numFmtId="166" fontId="21" fillId="2" borderId="277" xfId="2" applyNumberFormat="1" applyFont="1" applyFill="1" applyBorder="1" applyAlignment="1">
      <alignment vertical="center"/>
    </xf>
    <xf numFmtId="166" fontId="21" fillId="2" borderId="275" xfId="2" applyNumberFormat="1" applyFont="1" applyFill="1" applyBorder="1" applyAlignment="1">
      <alignment vertical="center"/>
    </xf>
    <xf numFmtId="166" fontId="21" fillId="2" borderId="278" xfId="2" applyNumberFormat="1" applyFont="1" applyFill="1" applyBorder="1" applyAlignment="1">
      <alignment vertical="center"/>
    </xf>
    <xf numFmtId="166" fontId="21" fillId="2" borderId="279" xfId="2" applyNumberFormat="1" applyFont="1" applyFill="1" applyBorder="1" applyAlignment="1">
      <alignment vertical="center"/>
    </xf>
    <xf numFmtId="0" fontId="14" fillId="2" borderId="121" xfId="0" applyFont="1" applyFill="1" applyBorder="1" applyAlignment="1">
      <alignment horizontal="left" vertical="center"/>
    </xf>
    <xf numFmtId="0" fontId="16" fillId="2" borderId="111" xfId="0" applyFont="1" applyFill="1" applyBorder="1" applyAlignment="1">
      <alignment horizontal="center" vertical="center"/>
    </xf>
    <xf numFmtId="166" fontId="14" fillId="2" borderId="120" xfId="0" applyNumberFormat="1" applyFont="1" applyFill="1" applyBorder="1" applyAlignment="1">
      <alignment horizontal="right" vertical="center"/>
    </xf>
    <xf numFmtId="166" fontId="14" fillId="2" borderId="121" xfId="0" applyNumberFormat="1" applyFont="1" applyFill="1" applyBorder="1" applyAlignment="1">
      <alignment horizontal="right" vertical="center"/>
    </xf>
    <xf numFmtId="166" fontId="14" fillId="2" borderId="122" xfId="0" applyNumberFormat="1" applyFont="1" applyFill="1" applyBorder="1" applyAlignment="1">
      <alignment horizontal="right" vertical="center"/>
    </xf>
    <xf numFmtId="166" fontId="14" fillId="2" borderId="274" xfId="0" applyNumberFormat="1" applyFont="1" applyFill="1" applyBorder="1" applyAlignment="1">
      <alignment horizontal="right" vertical="center"/>
    </xf>
    <xf numFmtId="3" fontId="14" fillId="2" borderId="111" xfId="0" applyNumberFormat="1" applyFont="1" applyFill="1" applyBorder="1" applyAlignment="1">
      <alignment vertical="center"/>
    </xf>
    <xf numFmtId="166" fontId="14" fillId="2" borderId="111" xfId="0" applyNumberFormat="1" applyFont="1" applyFill="1" applyBorder="1" applyAlignment="1">
      <alignment horizontal="right" vertical="center"/>
    </xf>
    <xf numFmtId="0" fontId="14" fillId="2" borderId="76" xfId="0" applyFont="1" applyFill="1" applyBorder="1" applyAlignment="1">
      <alignment vertical="center"/>
    </xf>
    <xf numFmtId="166" fontId="14" fillId="2" borderId="75" xfId="0" applyNumberFormat="1" applyFont="1" applyFill="1" applyBorder="1" applyAlignment="1">
      <alignment horizontal="right" vertical="center"/>
    </xf>
    <xf numFmtId="166" fontId="14" fillId="2" borderId="76" xfId="0" applyNumberFormat="1" applyFont="1" applyFill="1" applyBorder="1" applyAlignment="1">
      <alignment horizontal="right" vertical="center"/>
    </xf>
    <xf numFmtId="166" fontId="14" fillId="2" borderId="77" xfId="0" applyNumberFormat="1" applyFont="1" applyFill="1" applyBorder="1" applyAlignment="1">
      <alignment horizontal="right" vertical="center"/>
    </xf>
    <xf numFmtId="166" fontId="14" fillId="2" borderId="78" xfId="0" applyNumberFormat="1" applyFont="1" applyFill="1" applyBorder="1" applyAlignment="1">
      <alignment horizontal="right" vertical="center"/>
    </xf>
    <xf numFmtId="166" fontId="14" fillId="2" borderId="74" xfId="0" applyNumberFormat="1" applyFont="1" applyFill="1" applyBorder="1" applyAlignment="1">
      <alignment horizontal="right" vertical="center"/>
    </xf>
    <xf numFmtId="3" fontId="6" fillId="2" borderId="0" xfId="0" applyNumberFormat="1" applyFont="1" applyFill="1" applyAlignment="1">
      <alignment vertical="center"/>
    </xf>
    <xf numFmtId="0" fontId="15" fillId="4" borderId="174" xfId="5" applyFont="1" applyFill="1" applyBorder="1" applyAlignment="1">
      <alignment horizontal="left" vertical="center"/>
    </xf>
    <xf numFmtId="0" fontId="17" fillId="3" borderId="13" xfId="0" applyFont="1" applyFill="1" applyBorder="1" applyAlignment="1">
      <alignment horizontal="center" vertical="center"/>
    </xf>
    <xf numFmtId="0" fontId="14" fillId="2" borderId="121" xfId="0" applyFont="1" applyFill="1" applyBorder="1" applyAlignment="1">
      <alignment vertical="center" wrapText="1"/>
    </xf>
    <xf numFmtId="166" fontId="14" fillId="2" borderId="120" xfId="2" applyNumberFormat="1" applyFont="1" applyFill="1" applyBorder="1" applyAlignment="1">
      <alignment vertical="center"/>
    </xf>
    <xf numFmtId="166" fontId="14" fillId="2" borderId="121" xfId="2" applyNumberFormat="1" applyFont="1" applyFill="1" applyBorder="1" applyAlignment="1">
      <alignment vertical="center"/>
    </xf>
    <xf numFmtId="166" fontId="14" fillId="2" borderId="122" xfId="2" applyNumberFormat="1" applyFont="1" applyFill="1" applyBorder="1" applyAlignment="1">
      <alignment vertical="center"/>
    </xf>
    <xf numFmtId="166" fontId="14" fillId="2" borderId="274" xfId="2" applyNumberFormat="1" applyFont="1" applyFill="1" applyBorder="1" applyAlignment="1">
      <alignment vertical="center"/>
    </xf>
    <xf numFmtId="166" fontId="14" fillId="2" borderId="111" xfId="2" applyNumberFormat="1" applyFont="1" applyFill="1" applyBorder="1" applyAlignment="1">
      <alignment vertical="center"/>
    </xf>
    <xf numFmtId="166" fontId="14" fillId="2" borderId="111" xfId="0" applyNumberFormat="1" applyFont="1" applyFill="1" applyBorder="1" applyAlignment="1">
      <alignment vertical="center"/>
    </xf>
    <xf numFmtId="166" fontId="14" fillId="2" borderId="120" xfId="0" applyNumberFormat="1" applyFont="1" applyFill="1" applyBorder="1" applyAlignment="1">
      <alignment vertical="center"/>
    </xf>
    <xf numFmtId="166" fontId="14" fillId="2" borderId="121" xfId="0" applyNumberFormat="1" applyFont="1" applyFill="1" applyBorder="1" applyAlignment="1">
      <alignment vertical="center"/>
    </xf>
    <xf numFmtId="166" fontId="14" fillId="2" borderId="122" xfId="0" applyNumberFormat="1" applyFont="1" applyFill="1" applyBorder="1" applyAlignment="1">
      <alignment vertical="center"/>
    </xf>
    <xf numFmtId="166" fontId="14" fillId="2" borderId="274" xfId="0" applyNumberFormat="1" applyFont="1" applyFill="1" applyBorder="1" applyAlignment="1">
      <alignment vertical="center"/>
    </xf>
    <xf numFmtId="0" fontId="14" fillId="2" borderId="3" xfId="0" applyFont="1" applyFill="1" applyBorder="1" applyAlignment="1"/>
    <xf numFmtId="168" fontId="21" fillId="2" borderId="76" xfId="0" applyNumberFormat="1" applyFont="1" applyFill="1" applyBorder="1" applyAlignment="1" applyProtection="1">
      <alignment horizontal="left" vertical="center" wrapText="1" indent="2"/>
      <protection locked="0"/>
    </xf>
    <xf numFmtId="166" fontId="21" fillId="2" borderId="74" xfId="0" applyNumberFormat="1" applyFont="1" applyFill="1" applyBorder="1" applyAlignment="1">
      <alignment vertical="center"/>
    </xf>
    <xf numFmtId="166" fontId="21" fillId="2" borderId="75" xfId="0" applyNumberFormat="1" applyFont="1" applyFill="1" applyBorder="1" applyAlignment="1">
      <alignment vertical="center"/>
    </xf>
    <xf numFmtId="166" fontId="21" fillId="2" borderId="76" xfId="0" applyNumberFormat="1" applyFont="1" applyFill="1" applyBorder="1" applyAlignment="1">
      <alignment vertical="center"/>
    </xf>
    <xf numFmtId="166" fontId="21" fillId="2" borderId="77" xfId="0" applyNumberFormat="1" applyFont="1" applyFill="1" applyBorder="1" applyAlignment="1">
      <alignment vertical="center"/>
    </xf>
    <xf numFmtId="166" fontId="21" fillId="2" borderId="78" xfId="0" applyNumberFormat="1" applyFont="1" applyFill="1" applyBorder="1" applyAlignment="1">
      <alignment vertical="center"/>
    </xf>
    <xf numFmtId="0" fontId="14" fillId="2" borderId="0" xfId="0" applyFont="1" applyFill="1" applyBorder="1" applyAlignment="1"/>
    <xf numFmtId="0" fontId="15" fillId="4" borderId="174" xfId="5" applyFont="1" applyFill="1" applyBorder="1" applyAlignment="1">
      <alignment horizontal="left" vertical="center"/>
    </xf>
    <xf numFmtId="170" fontId="14" fillId="0" borderId="3" xfId="7" applyNumberFormat="1" applyFont="1" applyBorder="1" applyAlignment="1">
      <alignment vertical="center"/>
    </xf>
    <xf numFmtId="166" fontId="6" fillId="2" borderId="0" xfId="0" applyNumberFormat="1" applyFont="1" applyFill="1" applyAlignment="1">
      <alignment vertical="center"/>
    </xf>
    <xf numFmtId="0" fontId="16" fillId="2" borderId="201" xfId="5" applyFont="1" applyFill="1" applyBorder="1"/>
    <xf numFmtId="0" fontId="16" fillId="2" borderId="198" xfId="5" applyFont="1" applyFill="1" applyBorder="1"/>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5" fillId="4" borderId="174" xfId="5" applyFont="1" applyFill="1" applyBorder="1" applyAlignment="1">
      <alignment horizontal="left" vertical="center"/>
    </xf>
    <xf numFmtId="0" fontId="49" fillId="3" borderId="14" xfId="0" applyFont="1" applyFill="1" applyBorder="1" applyAlignment="1">
      <alignment horizontal="center" vertical="center" wrapText="1"/>
    </xf>
    <xf numFmtId="0" fontId="41" fillId="2" borderId="0" xfId="0" applyFont="1" applyFill="1" applyAlignment="1">
      <alignment horizontal="center" vertical="center"/>
    </xf>
    <xf numFmtId="0" fontId="41" fillId="0" borderId="0" xfId="0" applyFont="1" applyFill="1" applyAlignment="1">
      <alignment horizontal="center" vertical="center"/>
    </xf>
    <xf numFmtId="0" fontId="14" fillId="0" borderId="0" xfId="0" applyFont="1" applyFill="1" applyAlignment="1">
      <alignment horizontal="center" vertical="center"/>
    </xf>
    <xf numFmtId="0" fontId="44" fillId="2" borderId="0" xfId="0" applyFont="1" applyFill="1" applyAlignment="1">
      <alignment horizontal="center" vertical="center"/>
    </xf>
    <xf numFmtId="14" fontId="48" fillId="3" borderId="362" xfId="0" applyNumberFormat="1" applyFont="1" applyFill="1" applyBorder="1" applyAlignment="1">
      <alignment horizontal="center" vertical="center" wrapText="1"/>
    </xf>
    <xf numFmtId="0" fontId="44" fillId="0" borderId="0" xfId="0" applyFont="1" applyFill="1" applyAlignment="1">
      <alignment horizontal="center" vertical="center"/>
    </xf>
    <xf numFmtId="0" fontId="40" fillId="2" borderId="0" xfId="0" applyFont="1" applyFill="1" applyAlignment="1">
      <alignment horizontal="center"/>
    </xf>
    <xf numFmtId="0" fontId="40" fillId="0" borderId="0" xfId="0" applyFont="1" applyFill="1" applyAlignment="1">
      <alignment horizontal="center"/>
    </xf>
    <xf numFmtId="3" fontId="14" fillId="2" borderId="3" xfId="0" applyNumberFormat="1" applyFont="1" applyFill="1" applyBorder="1" applyAlignment="1">
      <alignment vertical="center"/>
    </xf>
    <xf numFmtId="166" fontId="14" fillId="0" borderId="3" xfId="0" applyNumberFormat="1" applyFont="1" applyFill="1" applyBorder="1" applyAlignment="1">
      <alignment vertical="center"/>
    </xf>
    <xf numFmtId="166" fontId="18" fillId="2" borderId="0" xfId="0" applyNumberFormat="1" applyFont="1" applyFill="1" applyAlignment="1">
      <alignment vertical="center"/>
    </xf>
    <xf numFmtId="166" fontId="0" fillId="2" borderId="0" xfId="0" applyNumberFormat="1" applyFill="1"/>
    <xf numFmtId="3" fontId="14" fillId="0" borderId="3" xfId="0" applyNumberFormat="1" applyFont="1" applyBorder="1"/>
    <xf numFmtId="166" fontId="18" fillId="13" borderId="134" xfId="19" applyNumberFormat="1" applyFont="1" applyFill="1" applyBorder="1" applyAlignment="1">
      <alignment horizontal="right" vertical="center"/>
    </xf>
    <xf numFmtId="166" fontId="14" fillId="0" borderId="18" xfId="20" applyNumberFormat="1" applyFont="1" applyFill="1" applyBorder="1" applyAlignment="1">
      <alignment horizontal="right" vertical="center"/>
    </xf>
    <xf numFmtId="166" fontId="14" fillId="0" borderId="108" xfId="20" applyNumberFormat="1" applyFont="1" applyFill="1" applyBorder="1" applyAlignment="1">
      <alignment horizontal="right" vertical="center"/>
    </xf>
    <xf numFmtId="166" fontId="14" fillId="0" borderId="109" xfId="20" applyNumberFormat="1" applyFont="1" applyFill="1" applyBorder="1" applyAlignment="1">
      <alignment horizontal="right" vertical="center"/>
    </xf>
    <xf numFmtId="166" fontId="14" fillId="0" borderId="113" xfId="20" applyNumberFormat="1" applyFont="1" applyFill="1" applyBorder="1" applyAlignment="1">
      <alignment horizontal="right" vertical="center"/>
    </xf>
    <xf numFmtId="166" fontId="18" fillId="0" borderId="134" xfId="19" applyNumberFormat="1" applyFont="1" applyFill="1" applyBorder="1" applyAlignment="1">
      <alignment horizontal="right" vertical="center"/>
    </xf>
    <xf numFmtId="0" fontId="6" fillId="2" borderId="0" xfId="20" applyFont="1" applyFill="1"/>
    <xf numFmtId="166" fontId="14" fillId="0" borderId="21" xfId="20" applyNumberFormat="1" applyFont="1" applyFill="1" applyBorder="1" applyAlignment="1">
      <alignment horizontal="right" vertical="center"/>
    </xf>
    <xf numFmtId="166" fontId="14" fillId="0" borderId="342" xfId="20" applyNumberFormat="1" applyFont="1" applyFill="1" applyBorder="1" applyAlignment="1">
      <alignment horizontal="right" vertical="center"/>
    </xf>
    <xf numFmtId="166" fontId="14" fillId="0" borderId="343" xfId="20" applyNumberFormat="1" applyFont="1" applyFill="1" applyBorder="1" applyAlignment="1">
      <alignment horizontal="right" vertical="center"/>
    </xf>
    <xf numFmtId="166" fontId="14" fillId="0" borderId="344" xfId="20" applyNumberFormat="1" applyFont="1" applyFill="1" applyBorder="1" applyAlignment="1">
      <alignment horizontal="right" vertical="center"/>
    </xf>
    <xf numFmtId="166" fontId="14" fillId="0" borderId="256" xfId="0" applyNumberFormat="1" applyFont="1" applyFill="1" applyBorder="1" applyAlignment="1">
      <alignment vertical="center"/>
    </xf>
    <xf numFmtId="166" fontId="14" fillId="0" borderId="228" xfId="0" applyNumberFormat="1" applyFont="1" applyFill="1" applyBorder="1" applyAlignment="1">
      <alignment vertical="center"/>
    </xf>
    <xf numFmtId="3" fontId="14" fillId="0" borderId="3" xfId="0" applyNumberFormat="1" applyFont="1" applyFill="1" applyBorder="1"/>
    <xf numFmtId="3" fontId="16" fillId="0" borderId="0" xfId="0" applyNumberFormat="1" applyFont="1" applyFill="1" applyBorder="1" applyAlignment="1">
      <alignment horizontal="right" vertical="center"/>
    </xf>
    <xf numFmtId="3" fontId="16" fillId="0" borderId="0" xfId="0" applyNumberFormat="1" applyFont="1" applyFill="1" applyBorder="1" applyAlignment="1">
      <alignment vertical="center"/>
    </xf>
    <xf numFmtId="9" fontId="28" fillId="0" borderId="56" xfId="1" applyNumberFormat="1" applyFont="1" applyFill="1" applyBorder="1" applyAlignment="1">
      <alignment horizontal="center" vertical="center" wrapText="1"/>
    </xf>
    <xf numFmtId="9" fontId="28" fillId="0" borderId="58" xfId="1" applyNumberFormat="1" applyFont="1" applyFill="1" applyBorder="1" applyAlignment="1">
      <alignment horizontal="center" vertical="center" wrapText="1"/>
    </xf>
    <xf numFmtId="174" fontId="28" fillId="0" borderId="58" xfId="1" applyNumberFormat="1" applyFont="1" applyFill="1" applyBorder="1" applyAlignment="1">
      <alignment horizontal="right" vertical="center" wrapText="1"/>
    </xf>
    <xf numFmtId="166" fontId="6" fillId="0" borderId="3" xfId="0" applyNumberFormat="1" applyFont="1" applyBorder="1" applyAlignment="1">
      <alignment vertical="center"/>
    </xf>
    <xf numFmtId="0" fontId="3" fillId="0" borderId="0" xfId="9" applyFill="1"/>
    <xf numFmtId="0" fontId="21" fillId="0" borderId="0" xfId="9" applyFont="1" applyFill="1"/>
    <xf numFmtId="0" fontId="96" fillId="0" borderId="47" xfId="5" applyFont="1" applyFill="1" applyBorder="1" applyAlignment="1">
      <alignment vertical="center" wrapText="1"/>
    </xf>
    <xf numFmtId="0" fontId="96" fillId="0" borderId="203" xfId="5" applyFont="1" applyFill="1" applyBorder="1" applyAlignment="1">
      <alignment vertical="center" wrapText="1"/>
    </xf>
    <xf numFmtId="0" fontId="31" fillId="2" borderId="0" xfId="0" applyFont="1" applyFill="1" applyAlignment="1">
      <alignment horizontal="center" vertical="center"/>
    </xf>
    <xf numFmtId="0" fontId="31" fillId="2" borderId="0" xfId="0" applyFont="1" applyFill="1"/>
    <xf numFmtId="0" fontId="31" fillId="0" borderId="0" xfId="0" applyFont="1" applyAlignment="1">
      <alignment vertical="center"/>
    </xf>
    <xf numFmtId="3" fontId="31" fillId="0" borderId="76" xfId="0" applyNumberFormat="1" applyFont="1" applyBorder="1" applyAlignment="1">
      <alignment horizontal="right" vertical="center"/>
    </xf>
    <xf numFmtId="3" fontId="31" fillId="0" borderId="77" xfId="0" applyNumberFormat="1" applyFont="1" applyBorder="1" applyAlignment="1">
      <alignment horizontal="right" vertical="center"/>
    </xf>
    <xf numFmtId="166" fontId="72" fillId="13" borderId="66" xfId="2" applyNumberFormat="1" applyFont="1" applyFill="1" applyBorder="1" applyAlignment="1">
      <alignment horizontal="right" vertical="center"/>
    </xf>
    <xf numFmtId="0" fontId="52" fillId="0" borderId="13" xfId="0" applyFont="1" applyFill="1" applyBorder="1" applyAlignment="1">
      <alignment vertical="center"/>
    </xf>
    <xf numFmtId="0" fontId="18" fillId="0" borderId="20" xfId="0" applyFont="1" applyBorder="1" applyAlignment="1">
      <alignment vertical="center"/>
    </xf>
    <xf numFmtId="166" fontId="14" fillId="2" borderId="0" xfId="0" applyNumberFormat="1" applyFont="1" applyFill="1" applyAlignment="1">
      <alignment vertical="center"/>
    </xf>
    <xf numFmtId="165" fontId="14" fillId="2" borderId="0" xfId="2" applyNumberFormat="1" applyFont="1" applyFill="1" applyAlignment="1">
      <alignment vertical="center"/>
    </xf>
    <xf numFmtId="165" fontId="14" fillId="0" borderId="0" xfId="2" applyNumberFormat="1" applyFont="1" applyAlignment="1">
      <alignment vertical="center"/>
    </xf>
    <xf numFmtId="166" fontId="18" fillId="11" borderId="219" xfId="2" applyNumberFormat="1" applyFont="1" applyFill="1" applyBorder="1" applyAlignment="1">
      <alignment horizontal="left" vertical="center"/>
    </xf>
    <xf numFmtId="0" fontId="14" fillId="0" borderId="322" xfId="0" applyFont="1" applyFill="1" applyBorder="1" applyAlignment="1">
      <alignment vertical="center"/>
    </xf>
    <xf numFmtId="0" fontId="21" fillId="0" borderId="327" xfId="0" applyFont="1" applyFill="1" applyBorder="1" applyAlignment="1">
      <alignment horizontal="left" vertical="center" indent="1"/>
    </xf>
    <xf numFmtId="0" fontId="21" fillId="0" borderId="332" xfId="0" applyFont="1" applyFill="1" applyBorder="1" applyAlignment="1">
      <alignment horizontal="left" vertical="center" indent="1"/>
    </xf>
    <xf numFmtId="11" fontId="70" fillId="0" borderId="0" xfId="9" applyNumberFormat="1" applyFont="1" applyFill="1" applyBorder="1" applyAlignment="1">
      <alignment vertical="center"/>
    </xf>
    <xf numFmtId="175" fontId="70" fillId="0" borderId="0" xfId="9" applyNumberFormat="1" applyFont="1" applyFill="1" applyBorder="1" applyAlignment="1">
      <alignment vertical="center"/>
    </xf>
    <xf numFmtId="2" fontId="70" fillId="0" borderId="0" xfId="9" applyNumberFormat="1" applyFont="1" applyFill="1" applyBorder="1" applyAlignment="1">
      <alignment vertical="center"/>
    </xf>
    <xf numFmtId="0" fontId="15" fillId="3" borderId="15" xfId="0" applyFont="1" applyFill="1" applyBorder="1" applyAlignment="1">
      <alignment horizontal="center" vertical="center" wrapText="1"/>
    </xf>
    <xf numFmtId="0" fontId="15" fillId="4" borderId="174" xfId="5" applyFont="1" applyFill="1" applyBorder="1" applyAlignment="1">
      <alignment horizontal="left" vertical="center"/>
    </xf>
    <xf numFmtId="0" fontId="97" fillId="0" borderId="47" xfId="5" applyFont="1" applyFill="1" applyBorder="1" applyAlignment="1">
      <alignment vertical="center" wrapText="1"/>
    </xf>
    <xf numFmtId="0" fontId="97" fillId="0" borderId="203" xfId="5" applyFont="1" applyFill="1" applyBorder="1" applyAlignment="1">
      <alignment vertical="center" wrapText="1"/>
    </xf>
    <xf numFmtId="14" fontId="17" fillId="3" borderId="48" xfId="4" applyNumberFormat="1" applyFont="1" applyFill="1" applyBorder="1" applyAlignment="1">
      <alignment horizontal="center" vertical="center" wrapText="1"/>
    </xf>
    <xf numFmtId="0" fontId="42" fillId="0" borderId="417" xfId="0" applyFont="1" applyBorder="1"/>
    <xf numFmtId="14" fontId="48" fillId="3" borderId="17" xfId="0" applyNumberFormat="1" applyFont="1" applyFill="1" applyBorder="1" applyAlignment="1">
      <alignment horizontal="center" vertical="center"/>
    </xf>
    <xf numFmtId="168" fontId="21" fillId="2" borderId="76" xfId="0" applyNumberFormat="1" applyFont="1" applyFill="1" applyBorder="1" applyAlignment="1" applyProtection="1">
      <alignment vertical="center" wrapText="1"/>
      <protection locked="0"/>
    </xf>
    <xf numFmtId="166" fontId="21" fillId="2" borderId="290" xfId="0" applyNumberFormat="1" applyFont="1" applyFill="1" applyBorder="1" applyAlignment="1">
      <alignment vertical="center"/>
    </xf>
    <xf numFmtId="168" fontId="21" fillId="2" borderId="275" xfId="0" applyNumberFormat="1" applyFont="1" applyFill="1" applyBorder="1" applyAlignment="1" applyProtection="1">
      <alignment vertical="center" wrapText="1"/>
      <protection locked="0"/>
    </xf>
    <xf numFmtId="166" fontId="21" fillId="2" borderId="276" xfId="0" applyNumberFormat="1" applyFont="1" applyFill="1" applyBorder="1" applyAlignment="1">
      <alignment vertical="center"/>
    </xf>
    <xf numFmtId="166" fontId="21" fillId="2" borderId="277" xfId="0" applyNumberFormat="1" applyFont="1" applyFill="1" applyBorder="1" applyAlignment="1">
      <alignment vertical="center"/>
    </xf>
    <xf numFmtId="166" fontId="21" fillId="2" borderId="275" xfId="0" applyNumberFormat="1" applyFont="1" applyFill="1" applyBorder="1" applyAlignment="1">
      <alignment vertical="center"/>
    </xf>
    <xf numFmtId="166" fontId="21" fillId="2" borderId="278" xfId="0" applyNumberFormat="1" applyFont="1" applyFill="1" applyBorder="1" applyAlignment="1">
      <alignment vertical="center"/>
    </xf>
    <xf numFmtId="166" fontId="21" fillId="2" borderId="279" xfId="0" applyNumberFormat="1" applyFont="1" applyFill="1" applyBorder="1" applyAlignment="1">
      <alignment vertical="center"/>
    </xf>
    <xf numFmtId="166" fontId="21" fillId="2" borderId="281" xfId="0" applyNumberFormat="1" applyFont="1" applyFill="1" applyBorder="1" applyAlignment="1">
      <alignment vertical="center"/>
    </xf>
    <xf numFmtId="0" fontId="14" fillId="2" borderId="285" xfId="0" applyFont="1" applyFill="1" applyBorder="1" applyAlignment="1">
      <alignment vertical="center" wrapText="1"/>
    </xf>
    <xf numFmtId="0" fontId="14" fillId="2" borderId="286" xfId="0" applyFont="1" applyFill="1" applyBorder="1" applyAlignment="1">
      <alignment horizontal="center" vertical="center"/>
    </xf>
    <xf numFmtId="166" fontId="14" fillId="2" borderId="287" xfId="0" applyNumberFormat="1" applyFont="1" applyFill="1" applyBorder="1" applyAlignment="1">
      <alignment horizontal="right" vertical="center"/>
    </xf>
    <xf numFmtId="166" fontId="14" fillId="2" borderId="285" xfId="0" applyNumberFormat="1" applyFont="1" applyFill="1" applyBorder="1" applyAlignment="1">
      <alignment horizontal="right" vertical="center"/>
    </xf>
    <xf numFmtId="166" fontId="14" fillId="2" borderId="284" xfId="0" applyNumberFormat="1" applyFont="1" applyFill="1" applyBorder="1" applyAlignment="1">
      <alignment horizontal="right" vertical="center"/>
    </xf>
    <xf numFmtId="166" fontId="14" fillId="2" borderId="288" xfId="0" applyNumberFormat="1" applyFont="1" applyFill="1" applyBorder="1" applyAlignment="1">
      <alignment horizontal="right" vertical="center"/>
    </xf>
    <xf numFmtId="166" fontId="14" fillId="2" borderId="286" xfId="0" applyNumberFormat="1" applyFont="1" applyFill="1" applyBorder="1" applyAlignment="1">
      <alignment horizontal="right" vertical="center"/>
    </xf>
    <xf numFmtId="166" fontId="14" fillId="2" borderId="3" xfId="0" applyNumberFormat="1" applyFont="1" applyFill="1" applyBorder="1" applyAlignment="1">
      <alignment vertical="center"/>
    </xf>
    <xf numFmtId="166" fontId="14" fillId="2" borderId="287" xfId="2" applyNumberFormat="1" applyFont="1" applyFill="1" applyBorder="1" applyAlignment="1">
      <alignment vertical="center"/>
    </xf>
    <xf numFmtId="166" fontId="14" fillId="2" borderId="285" xfId="2" applyNumberFormat="1" applyFont="1" applyFill="1" applyBorder="1" applyAlignment="1">
      <alignment vertical="center"/>
    </xf>
    <xf numFmtId="166" fontId="14" fillId="2" borderId="284" xfId="2" applyNumberFormat="1" applyFont="1" applyFill="1" applyBorder="1" applyAlignment="1">
      <alignment vertical="center"/>
    </xf>
    <xf numFmtId="166" fontId="14" fillId="2" borderId="288" xfId="2" applyNumberFormat="1" applyFont="1" applyFill="1" applyBorder="1" applyAlignment="1">
      <alignment vertical="center"/>
    </xf>
    <xf numFmtId="166" fontId="14" fillId="2" borderId="286" xfId="2" applyNumberFormat="1" applyFont="1" applyFill="1" applyBorder="1" applyAlignment="1">
      <alignment vertical="center"/>
    </xf>
    <xf numFmtId="166" fontId="14" fillId="2" borderId="286" xfId="0" applyNumberFormat="1" applyFont="1" applyFill="1" applyBorder="1" applyAlignment="1">
      <alignment vertical="center"/>
    </xf>
    <xf numFmtId="166" fontId="14" fillId="2" borderId="287" xfId="0" applyNumberFormat="1" applyFont="1" applyFill="1" applyBorder="1" applyAlignment="1">
      <alignment vertical="center"/>
    </xf>
    <xf numFmtId="166" fontId="14" fillId="2" borderId="285" xfId="0" applyNumberFormat="1" applyFont="1" applyFill="1" applyBorder="1" applyAlignment="1">
      <alignment vertical="center"/>
    </xf>
    <xf numFmtId="166" fontId="14" fillId="2" borderId="284" xfId="0" applyNumberFormat="1" applyFont="1" applyFill="1" applyBorder="1" applyAlignment="1">
      <alignment vertical="center"/>
    </xf>
    <xf numFmtId="166" fontId="14" fillId="2" borderId="288" xfId="0" applyNumberFormat="1" applyFont="1" applyFill="1" applyBorder="1" applyAlignment="1">
      <alignment vertical="center"/>
    </xf>
    <xf numFmtId="166" fontId="14" fillId="2" borderId="289" xfId="0" applyNumberFormat="1" applyFont="1" applyFill="1" applyBorder="1" applyAlignment="1">
      <alignment vertical="center"/>
    </xf>
    <xf numFmtId="0" fontId="14" fillId="2" borderId="275" xfId="0" applyFont="1" applyFill="1" applyBorder="1" applyAlignment="1">
      <alignment vertical="center" wrapText="1"/>
    </xf>
    <xf numFmtId="0" fontId="16" fillId="2" borderId="276" xfId="0" applyFont="1" applyFill="1" applyBorder="1" applyAlignment="1">
      <alignment horizontal="center" vertical="center"/>
    </xf>
    <xf numFmtId="166" fontId="14" fillId="2" borderId="277" xfId="2" applyNumberFormat="1" applyFont="1" applyFill="1" applyBorder="1" applyAlignment="1">
      <alignment vertical="center"/>
    </xf>
    <xf numFmtId="166" fontId="14" fillId="2" borderId="275" xfId="2" applyNumberFormat="1" applyFont="1" applyFill="1" applyBorder="1" applyAlignment="1">
      <alignment vertical="center"/>
    </xf>
    <xf numFmtId="166" fontId="14" fillId="2" borderId="278" xfId="2" applyNumberFormat="1" applyFont="1" applyFill="1" applyBorder="1" applyAlignment="1">
      <alignment vertical="center"/>
    </xf>
    <xf numFmtId="166" fontId="14" fillId="2" borderId="279" xfId="2" applyNumberFormat="1" applyFont="1" applyFill="1" applyBorder="1" applyAlignment="1">
      <alignment vertical="center"/>
    </xf>
    <xf numFmtId="166" fontId="14" fillId="2" borderId="276" xfId="2" applyNumberFormat="1" applyFont="1" applyFill="1" applyBorder="1" applyAlignment="1">
      <alignment vertical="center"/>
    </xf>
    <xf numFmtId="166" fontId="14" fillId="2" borderId="276" xfId="0" applyNumberFormat="1" applyFont="1" applyFill="1" applyBorder="1" applyAlignment="1">
      <alignment vertical="center"/>
    </xf>
    <xf numFmtId="166" fontId="14" fillId="2" borderId="277" xfId="0" applyNumberFormat="1" applyFont="1" applyFill="1" applyBorder="1" applyAlignment="1">
      <alignment vertical="center"/>
    </xf>
    <xf numFmtId="166" fontId="14" fillId="2" borderId="275" xfId="0" applyNumberFormat="1" applyFont="1" applyFill="1" applyBorder="1" applyAlignment="1">
      <alignment vertical="center"/>
    </xf>
    <xf numFmtId="166" fontId="14" fillId="2" borderId="278" xfId="0" applyNumberFormat="1" applyFont="1" applyFill="1" applyBorder="1" applyAlignment="1">
      <alignment vertical="center"/>
    </xf>
    <xf numFmtId="166" fontId="14" fillId="2" borderId="279" xfId="0" applyNumberFormat="1" applyFont="1" applyFill="1" applyBorder="1" applyAlignment="1">
      <alignment vertical="center"/>
    </xf>
    <xf numFmtId="0" fontId="14" fillId="2" borderId="217" xfId="0" applyFont="1" applyFill="1" applyBorder="1" applyAlignment="1">
      <alignment vertical="center" wrapText="1"/>
    </xf>
    <xf numFmtId="166" fontId="14" fillId="2" borderId="249" xfId="0" applyNumberFormat="1" applyFont="1" applyFill="1" applyBorder="1" applyAlignment="1">
      <alignment vertical="center"/>
    </xf>
    <xf numFmtId="166" fontId="14" fillId="2" borderId="250" xfId="0" applyNumberFormat="1" applyFont="1" applyFill="1" applyBorder="1" applyAlignment="1">
      <alignment vertical="center"/>
    </xf>
    <xf numFmtId="166" fontId="14" fillId="2" borderId="217" xfId="0" applyNumberFormat="1" applyFont="1" applyFill="1" applyBorder="1" applyAlignment="1">
      <alignment vertical="center"/>
    </xf>
    <xf numFmtId="166" fontId="14" fillId="2" borderId="218" xfId="0" applyNumberFormat="1" applyFont="1" applyFill="1" applyBorder="1" applyAlignment="1">
      <alignment vertical="center"/>
    </xf>
    <xf numFmtId="166" fontId="14" fillId="2" borderId="251" xfId="0" applyNumberFormat="1" applyFont="1" applyFill="1" applyBorder="1" applyAlignment="1">
      <alignment vertical="center"/>
    </xf>
    <xf numFmtId="166" fontId="14" fillId="2" borderId="280" xfId="0" applyNumberFormat="1" applyFont="1" applyFill="1" applyBorder="1" applyAlignment="1">
      <alignment vertical="center"/>
    </xf>
    <xf numFmtId="166" fontId="14" fillId="2" borderId="281" xfId="0" applyNumberFormat="1" applyFont="1" applyFill="1" applyBorder="1" applyAlignment="1">
      <alignment vertical="center"/>
    </xf>
    <xf numFmtId="166" fontId="14" fillId="2" borderId="89" xfId="0" applyNumberFormat="1" applyFont="1" applyFill="1" applyBorder="1" applyAlignment="1">
      <alignment vertical="center"/>
    </xf>
    <xf numFmtId="166" fontId="14" fillId="0" borderId="7" xfId="0" applyNumberFormat="1" applyFont="1" applyFill="1" applyBorder="1" applyAlignment="1">
      <alignment vertical="center"/>
    </xf>
    <xf numFmtId="168" fontId="21" fillId="0" borderId="74" xfId="0" applyNumberFormat="1" applyFont="1" applyFill="1" applyBorder="1" applyAlignment="1" applyProtection="1">
      <alignment horizontal="left" vertical="center"/>
      <protection locked="0"/>
    </xf>
    <xf numFmtId="168" fontId="14" fillId="0" borderId="111" xfId="0" applyNumberFormat="1" applyFont="1" applyFill="1" applyBorder="1" applyAlignment="1" applyProtection="1">
      <alignment vertical="center"/>
      <protection locked="0"/>
    </xf>
    <xf numFmtId="168" fontId="21" fillId="0" borderId="276" xfId="0" applyNumberFormat="1" applyFont="1" applyFill="1" applyBorder="1" applyAlignment="1" applyProtection="1">
      <alignment horizontal="left" vertical="center"/>
      <protection locked="0"/>
    </xf>
    <xf numFmtId="166" fontId="21" fillId="0" borderId="304" xfId="0" applyNumberFormat="1" applyFont="1" applyFill="1" applyBorder="1" applyAlignment="1">
      <alignment vertical="center"/>
    </xf>
    <xf numFmtId="0" fontId="42" fillId="0" borderId="7" xfId="0" quotePrefix="1" applyFont="1" applyBorder="1"/>
    <xf numFmtId="168" fontId="14" fillId="0" borderId="418" xfId="0" applyNumberFormat="1" applyFont="1" applyFill="1" applyBorder="1" applyAlignment="1" applyProtection="1">
      <alignment vertical="center" wrapText="1"/>
      <protection locked="0"/>
    </xf>
    <xf numFmtId="166" fontId="14" fillId="0" borderId="419" xfId="0" applyNumberFormat="1" applyFont="1" applyFill="1" applyBorder="1" applyAlignment="1">
      <alignment vertical="center"/>
    </xf>
    <xf numFmtId="166" fontId="14" fillId="0" borderId="420" xfId="0" applyNumberFormat="1" applyFont="1" applyFill="1" applyBorder="1" applyAlignment="1">
      <alignment vertical="center"/>
    </xf>
    <xf numFmtId="166" fontId="14" fillId="0" borderId="421" xfId="0" applyNumberFormat="1" applyFont="1" applyFill="1" applyBorder="1" applyAlignment="1">
      <alignment vertical="center"/>
    </xf>
    <xf numFmtId="166" fontId="14" fillId="0" borderId="422" xfId="0" applyNumberFormat="1" applyFont="1" applyFill="1" applyBorder="1" applyAlignment="1">
      <alignment vertical="center"/>
    </xf>
    <xf numFmtId="166" fontId="14" fillId="0" borderId="418" xfId="0" applyNumberFormat="1" applyFont="1" applyFill="1" applyBorder="1" applyAlignment="1">
      <alignment vertical="center"/>
    </xf>
    <xf numFmtId="166" fontId="42" fillId="0" borderId="21" xfId="0" applyNumberFormat="1" applyFont="1" applyFill="1" applyBorder="1"/>
    <xf numFmtId="166" fontId="14" fillId="0" borderId="423" xfId="0" applyNumberFormat="1" applyFont="1" applyFill="1" applyBorder="1" applyAlignment="1">
      <alignment vertical="center"/>
    </xf>
    <xf numFmtId="166" fontId="14" fillId="0" borderId="424" xfId="0" applyNumberFormat="1" applyFont="1" applyFill="1" applyBorder="1" applyAlignment="1">
      <alignment vertical="center"/>
    </xf>
    <xf numFmtId="3" fontId="70" fillId="0" borderId="0" xfId="9" applyNumberFormat="1" applyFont="1" applyFill="1" applyBorder="1" applyAlignment="1">
      <alignment vertical="center"/>
    </xf>
    <xf numFmtId="0" fontId="14" fillId="0" borderId="286" xfId="0" applyFont="1" applyFill="1" applyBorder="1" applyAlignment="1">
      <alignment vertical="center"/>
    </xf>
    <xf numFmtId="166" fontId="18" fillId="0" borderId="66" xfId="2" applyNumberFormat="1" applyFont="1" applyFill="1" applyBorder="1" applyAlignment="1">
      <alignment horizontal="left" vertical="center"/>
    </xf>
    <xf numFmtId="0" fontId="14" fillId="0" borderId="124" xfId="0" applyFont="1" applyFill="1" applyBorder="1" applyAlignment="1">
      <alignment vertical="center"/>
    </xf>
    <xf numFmtId="166" fontId="14" fillId="0" borderId="3" xfId="2" applyNumberFormat="1" applyFont="1" applyBorder="1" applyAlignment="1">
      <alignment vertical="center"/>
    </xf>
    <xf numFmtId="168" fontId="14" fillId="0" borderId="283" xfId="0" applyNumberFormat="1" applyFont="1" applyFill="1" applyBorder="1" applyAlignment="1" applyProtection="1">
      <alignment horizontal="left" vertical="center" wrapText="1"/>
      <protection locked="0"/>
    </xf>
    <xf numFmtId="166" fontId="14" fillId="0" borderId="124" xfId="0" applyNumberFormat="1" applyFont="1" applyFill="1" applyBorder="1" applyAlignment="1" applyProtection="1">
      <alignment vertical="center" wrapText="1"/>
      <protection locked="0"/>
    </xf>
    <xf numFmtId="166" fontId="14" fillId="0" borderId="124" xfId="0" applyNumberFormat="1" applyFont="1" applyBorder="1" applyAlignment="1">
      <alignment vertical="center"/>
    </xf>
    <xf numFmtId="166" fontId="14" fillId="0" borderId="124" xfId="0" quotePrefix="1" applyNumberFormat="1" applyFont="1" applyFill="1" applyBorder="1" applyAlignment="1">
      <alignment vertical="center"/>
    </xf>
    <xf numFmtId="0" fontId="6" fillId="0" borderId="0" xfId="0" applyFont="1" applyAlignment="1">
      <alignment horizontal="left"/>
    </xf>
    <xf numFmtId="166" fontId="6" fillId="2" borderId="0" xfId="0" applyNumberFormat="1" applyFont="1" applyFill="1" applyAlignment="1">
      <alignment horizontal="left" vertical="center"/>
    </xf>
    <xf numFmtId="3" fontId="14" fillId="0" borderId="285" xfId="0" applyNumberFormat="1" applyFont="1" applyFill="1" applyBorder="1" applyAlignment="1">
      <alignment horizontal="right" vertical="center"/>
    </xf>
    <xf numFmtId="3" fontId="14" fillId="0" borderId="284" xfId="0" applyNumberFormat="1" applyFont="1" applyFill="1" applyBorder="1" applyAlignment="1">
      <alignment horizontal="right" vertical="center"/>
    </xf>
    <xf numFmtId="166" fontId="18" fillId="0" borderId="413" xfId="2" applyNumberFormat="1" applyFont="1" applyFill="1" applyBorder="1" applyAlignment="1">
      <alignment horizontal="right" vertical="center"/>
    </xf>
    <xf numFmtId="3" fontId="14" fillId="0" borderId="322" xfId="0" applyNumberFormat="1" applyFont="1" applyFill="1" applyBorder="1" applyAlignment="1">
      <alignment horizontal="right" vertical="center"/>
    </xf>
    <xf numFmtId="3" fontId="14" fillId="0" borderId="323" xfId="0" applyNumberFormat="1" applyFont="1" applyFill="1" applyBorder="1" applyAlignment="1">
      <alignment horizontal="right" vertical="center"/>
    </xf>
    <xf numFmtId="166" fontId="18" fillId="0" borderId="414" xfId="2" applyNumberFormat="1" applyFont="1" applyFill="1" applyBorder="1" applyAlignment="1">
      <alignment horizontal="right" vertical="center"/>
    </xf>
    <xf numFmtId="3" fontId="21" fillId="0" borderId="327" xfId="0" applyNumberFormat="1" applyFont="1" applyFill="1" applyBorder="1" applyAlignment="1">
      <alignment horizontal="right" vertical="center"/>
    </xf>
    <xf numFmtId="3" fontId="21" fillId="0" borderId="328" xfId="0" applyNumberFormat="1" applyFont="1" applyFill="1" applyBorder="1" applyAlignment="1">
      <alignment horizontal="right" vertical="center"/>
    </xf>
    <xf numFmtId="166" fontId="72" fillId="0" borderId="415" xfId="2" applyNumberFormat="1" applyFont="1" applyFill="1" applyBorder="1" applyAlignment="1">
      <alignment horizontal="right" vertical="center"/>
    </xf>
    <xf numFmtId="3" fontId="21" fillId="0" borderId="332" xfId="0" applyNumberFormat="1" applyFont="1" applyFill="1" applyBorder="1" applyAlignment="1">
      <alignment horizontal="right" vertical="center"/>
    </xf>
    <xf numFmtId="3" fontId="21" fillId="0" borderId="333" xfId="0" applyNumberFormat="1" applyFont="1" applyFill="1" applyBorder="1" applyAlignment="1">
      <alignment horizontal="right" vertical="center"/>
    </xf>
    <xf numFmtId="166" fontId="72" fillId="0" borderId="416" xfId="2" applyNumberFormat="1" applyFont="1" applyFill="1" applyBorder="1" applyAlignment="1">
      <alignment horizontal="right" vertical="center"/>
    </xf>
    <xf numFmtId="166" fontId="14" fillId="2" borderId="20" xfId="0" applyNumberFormat="1" applyFont="1" applyFill="1" applyBorder="1" applyAlignment="1">
      <alignment vertical="center"/>
    </xf>
    <xf numFmtId="0" fontId="3" fillId="2" borderId="0" xfId="0" applyFont="1" applyFill="1"/>
    <xf numFmtId="171" fontId="14" fillId="0" borderId="3" xfId="0" applyNumberFormat="1" applyFont="1" applyFill="1" applyBorder="1"/>
    <xf numFmtId="0" fontId="14" fillId="0" borderId="85" xfId="0" applyFont="1" applyFill="1" applyBorder="1" applyAlignment="1">
      <alignment vertical="center"/>
    </xf>
    <xf numFmtId="0" fontId="14" fillId="0" borderId="103" xfId="0" applyFont="1" applyFill="1" applyBorder="1" applyAlignment="1">
      <alignment vertical="center" wrapText="1"/>
    </xf>
    <xf numFmtId="166" fontId="14" fillId="0" borderId="136" xfId="0" applyNumberFormat="1" applyFont="1" applyBorder="1"/>
    <xf numFmtId="166" fontId="21" fillId="0" borderId="77" xfId="0" applyNumberFormat="1" applyFont="1" applyFill="1" applyBorder="1" applyAlignment="1">
      <alignment horizontal="right" vertical="center"/>
    </xf>
    <xf numFmtId="166" fontId="21" fillId="0" borderId="278" xfId="0" applyNumberFormat="1" applyFont="1" applyFill="1" applyBorder="1" applyAlignment="1">
      <alignment horizontal="right" vertical="center"/>
    </xf>
    <xf numFmtId="166" fontId="14" fillId="0" borderId="270" xfId="2" applyNumberFormat="1" applyFont="1" applyFill="1" applyBorder="1" applyAlignment="1">
      <alignment horizontal="right" vertical="center"/>
    </xf>
    <xf numFmtId="0" fontId="16" fillId="0" borderId="0" xfId="6" applyFont="1" applyFill="1" applyBorder="1" applyAlignment="1">
      <alignment horizontal="center" vertical="center"/>
    </xf>
    <xf numFmtId="0" fontId="15" fillId="4" borderId="174" xfId="5" applyFont="1" applyFill="1" applyBorder="1" applyAlignment="1">
      <alignment horizontal="left" vertical="center"/>
    </xf>
    <xf numFmtId="0" fontId="15" fillId="4" borderId="174" xfId="5" applyFont="1" applyFill="1" applyBorder="1" applyAlignment="1">
      <alignment horizontal="left" vertical="center"/>
    </xf>
    <xf numFmtId="166" fontId="14" fillId="0" borderId="3" xfId="0" applyNumberFormat="1" applyFont="1" applyBorder="1" applyAlignment="1">
      <alignment vertical="center"/>
    </xf>
    <xf numFmtId="166" fontId="14" fillId="2" borderId="0" xfId="0" applyNumberFormat="1" applyFont="1" applyFill="1" applyBorder="1"/>
    <xf numFmtId="166" fontId="98" fillId="2" borderId="0" xfId="0" applyNumberFormat="1" applyFont="1" applyFill="1" applyAlignment="1">
      <alignment vertical="center"/>
    </xf>
    <xf numFmtId="0" fontId="91" fillId="2" borderId="37" xfId="0" applyFont="1" applyFill="1" applyBorder="1" applyAlignment="1">
      <alignment horizontal="center" vertical="center"/>
    </xf>
    <xf numFmtId="166" fontId="21" fillId="2" borderId="22" xfId="0" applyNumberFormat="1" applyFont="1" applyFill="1" applyBorder="1" applyAlignment="1">
      <alignment horizontal="right" vertical="center"/>
    </xf>
    <xf numFmtId="166" fontId="21" fillId="2" borderId="23" xfId="0" applyNumberFormat="1" applyFont="1" applyFill="1" applyBorder="1" applyAlignment="1">
      <alignment horizontal="right" vertical="center"/>
    </xf>
    <xf numFmtId="166" fontId="21" fillId="2" borderId="24" xfId="0" applyNumberFormat="1" applyFont="1" applyFill="1" applyBorder="1" applyAlignment="1">
      <alignment horizontal="right" vertical="center"/>
    </xf>
    <xf numFmtId="166" fontId="21" fillId="2" borderId="36" xfId="0" applyNumberFormat="1" applyFont="1" applyFill="1" applyBorder="1" applyAlignment="1">
      <alignment horizontal="right" vertical="center"/>
    </xf>
    <xf numFmtId="166" fontId="21" fillId="2" borderId="37" xfId="2" applyNumberFormat="1" applyFont="1" applyFill="1" applyBorder="1" applyAlignment="1">
      <alignment vertical="center"/>
    </xf>
    <xf numFmtId="166" fontId="21" fillId="2" borderId="37" xfId="0" applyNumberFormat="1" applyFont="1" applyFill="1" applyBorder="1" applyAlignment="1">
      <alignment horizontal="right" vertical="center"/>
    </xf>
    <xf numFmtId="166" fontId="21" fillId="2" borderId="23" xfId="1" applyNumberFormat="1" applyFont="1" applyFill="1" applyBorder="1" applyAlignment="1">
      <alignment horizontal="right" vertical="center"/>
    </xf>
    <xf numFmtId="3" fontId="21" fillId="2" borderId="23" xfId="1" applyNumberFormat="1" applyFont="1" applyFill="1" applyBorder="1" applyAlignment="1">
      <alignment vertical="center" wrapText="1"/>
    </xf>
    <xf numFmtId="166" fontId="21" fillId="0" borderId="24" xfId="0" applyNumberFormat="1" applyFont="1" applyFill="1" applyBorder="1" applyAlignment="1">
      <alignment horizontal="right" vertical="center"/>
    </xf>
    <xf numFmtId="0" fontId="21" fillId="2" borderId="23" xfId="0" applyFont="1" applyFill="1" applyBorder="1" applyAlignment="1">
      <alignment horizontal="left" vertical="center"/>
    </xf>
    <xf numFmtId="0" fontId="99" fillId="0" borderId="203" xfId="5" applyFont="1" applyFill="1" applyBorder="1" applyAlignment="1">
      <alignment vertical="center" wrapText="1"/>
    </xf>
    <xf numFmtId="0" fontId="90" fillId="0" borderId="417" xfId="0" applyFont="1" applyBorder="1"/>
    <xf numFmtId="173" fontId="70" fillId="0" borderId="0" xfId="9" applyNumberFormat="1" applyFont="1" applyFill="1" applyBorder="1" applyAlignment="1">
      <alignment vertical="center"/>
    </xf>
    <xf numFmtId="170" fontId="3" fillId="0" borderId="0" xfId="7" applyNumberFormat="1"/>
    <xf numFmtId="170" fontId="14" fillId="2" borderId="94" xfId="2" applyNumberFormat="1" applyFont="1" applyFill="1" applyBorder="1" applyAlignment="1">
      <alignment vertical="center"/>
    </xf>
    <xf numFmtId="170" fontId="14" fillId="2" borderId="77" xfId="0" applyNumberFormat="1" applyFont="1" applyFill="1" applyBorder="1" applyAlignment="1">
      <alignment vertical="center"/>
    </xf>
    <xf numFmtId="170" fontId="14" fillId="2" borderId="82" xfId="0" applyNumberFormat="1" applyFont="1" applyFill="1" applyBorder="1" applyAlignment="1">
      <alignment vertical="center"/>
    </xf>
    <xf numFmtId="166" fontId="14" fillId="2" borderId="102" xfId="0" applyNumberFormat="1" applyFont="1" applyFill="1" applyBorder="1" applyAlignment="1">
      <alignment vertical="center"/>
    </xf>
    <xf numFmtId="170" fontId="14" fillId="2" borderId="115" xfId="2" applyNumberFormat="1" applyFont="1" applyFill="1" applyBorder="1" applyAlignment="1">
      <alignment vertical="center"/>
    </xf>
    <xf numFmtId="10" fontId="14" fillId="2" borderId="115" xfId="2" applyNumberFormat="1" applyFont="1" applyFill="1" applyBorder="1" applyAlignment="1">
      <alignment vertical="center"/>
    </xf>
    <xf numFmtId="166" fontId="14" fillId="2" borderId="96" xfId="0" applyNumberFormat="1" applyFont="1" applyFill="1" applyBorder="1" applyAlignment="1">
      <alignment vertical="center"/>
    </xf>
    <xf numFmtId="166" fontId="14" fillId="0" borderId="7" xfId="0" applyNumberFormat="1" applyFont="1" applyBorder="1" applyAlignment="1">
      <alignment vertical="center"/>
    </xf>
    <xf numFmtId="166" fontId="14" fillId="2" borderId="7" xfId="0" applyNumberFormat="1" applyFont="1" applyFill="1" applyBorder="1"/>
    <xf numFmtId="166" fontId="14" fillId="2" borderId="298" xfId="0" applyNumberFormat="1" applyFont="1" applyFill="1" applyBorder="1" applyAlignment="1">
      <alignment horizontal="right" vertical="center"/>
    </xf>
    <xf numFmtId="170" fontId="14" fillId="2" borderId="294" xfId="7" applyNumberFormat="1" applyFont="1" applyFill="1" applyBorder="1" applyAlignment="1">
      <alignment vertical="center"/>
    </xf>
    <xf numFmtId="170" fontId="14" fillId="2" borderId="130" xfId="7" applyNumberFormat="1" applyFont="1" applyFill="1" applyBorder="1" applyAlignment="1">
      <alignment vertical="center"/>
    </xf>
    <xf numFmtId="166" fontId="14" fillId="2" borderId="130" xfId="0" applyNumberFormat="1" applyFont="1" applyFill="1" applyBorder="1" applyAlignment="1">
      <alignment horizontal="right" vertical="center"/>
    </xf>
    <xf numFmtId="14" fontId="17" fillId="3" borderId="13" xfId="0" applyNumberFormat="1" applyFont="1" applyFill="1" applyBorder="1" applyAlignment="1">
      <alignment horizontal="center" vertical="center"/>
    </xf>
    <xf numFmtId="0" fontId="21" fillId="0" borderId="0" xfId="9" applyFont="1" applyFill="1" applyAlignment="1"/>
    <xf numFmtId="166" fontId="55" fillId="0" borderId="13" xfId="0" applyNumberFormat="1" applyFont="1" applyFill="1" applyBorder="1" applyAlignment="1">
      <alignment vertical="center" wrapText="1"/>
    </xf>
    <xf numFmtId="176" fontId="55" fillId="0" borderId="13" xfId="0" applyNumberFormat="1" applyFont="1" applyFill="1" applyBorder="1" applyAlignment="1">
      <alignment vertical="center" wrapText="1"/>
    </xf>
    <xf numFmtId="176" fontId="6" fillId="2" borderId="0" xfId="0" applyNumberFormat="1" applyFont="1" applyFill="1" applyAlignment="1">
      <alignment vertical="center"/>
    </xf>
    <xf numFmtId="0" fontId="29" fillId="3" borderId="14" xfId="0" applyFont="1" applyFill="1" applyBorder="1" applyAlignment="1">
      <alignment horizontal="center" vertical="center" wrapText="1"/>
    </xf>
    <xf numFmtId="0" fontId="15" fillId="4" borderId="174" xfId="5" applyFont="1" applyFill="1" applyBorder="1" applyAlignment="1">
      <alignment horizontal="left" vertical="center"/>
    </xf>
    <xf numFmtId="166" fontId="18" fillId="11" borderId="219" xfId="2" applyNumberFormat="1" applyFont="1" applyFill="1" applyBorder="1" applyAlignment="1">
      <alignment horizontal="right" vertical="center"/>
    </xf>
    <xf numFmtId="0" fontId="21" fillId="2" borderId="332" xfId="0" applyFont="1" applyFill="1" applyBorder="1" applyAlignment="1">
      <alignment horizontal="left" vertical="center" indent="1"/>
    </xf>
    <xf numFmtId="3" fontId="21" fillId="2" borderId="332" xfId="0" applyNumberFormat="1" applyFont="1" applyFill="1" applyBorder="1" applyAlignment="1">
      <alignment horizontal="right" vertical="center"/>
    </xf>
    <xf numFmtId="3" fontId="21" fillId="2" borderId="333" xfId="0" applyNumberFormat="1" applyFont="1" applyFill="1" applyBorder="1" applyAlignment="1">
      <alignment horizontal="right" vertical="center"/>
    </xf>
    <xf numFmtId="166" fontId="72" fillId="2" borderId="416" xfId="2" applyNumberFormat="1" applyFont="1" applyFill="1" applyBorder="1" applyAlignment="1">
      <alignment horizontal="right" vertical="center"/>
    </xf>
    <xf numFmtId="0" fontId="14" fillId="2" borderId="285" xfId="0" applyFont="1" applyFill="1" applyBorder="1" applyAlignment="1">
      <alignment vertical="center"/>
    </xf>
    <xf numFmtId="3" fontId="14" fillId="2" borderId="285" xfId="0" applyNumberFormat="1" applyFont="1" applyFill="1" applyBorder="1" applyAlignment="1">
      <alignment horizontal="right" vertical="center"/>
    </xf>
    <xf numFmtId="3" fontId="14" fillId="2" borderId="284" xfId="0" applyNumberFormat="1" applyFont="1" applyFill="1" applyBorder="1" applyAlignment="1">
      <alignment horizontal="right" vertical="center"/>
    </xf>
    <xf numFmtId="166" fontId="18" fillId="2" borderId="413" xfId="2" applyNumberFormat="1" applyFont="1" applyFill="1" applyBorder="1" applyAlignment="1">
      <alignment horizontal="right" vertical="center"/>
    </xf>
    <xf numFmtId="166" fontId="14" fillId="2" borderId="313" xfId="0" applyNumberFormat="1" applyFont="1" applyFill="1" applyBorder="1" applyAlignment="1">
      <alignment horizontal="right" vertical="center"/>
    </xf>
    <xf numFmtId="166" fontId="14" fillId="2" borderId="314" xfId="2" applyNumberFormat="1" applyFont="1" applyFill="1" applyBorder="1" applyAlignment="1">
      <alignment vertical="center"/>
    </xf>
    <xf numFmtId="166" fontId="21" fillId="2" borderId="315" xfId="2" applyNumberFormat="1" applyFont="1" applyFill="1" applyBorder="1" applyAlignment="1">
      <alignment vertical="center"/>
    </xf>
    <xf numFmtId="166" fontId="21" fillId="2" borderId="316" xfId="2" applyNumberFormat="1" applyFont="1" applyFill="1" applyBorder="1" applyAlignment="1">
      <alignment vertical="center"/>
    </xf>
    <xf numFmtId="166" fontId="14" fillId="2" borderId="313" xfId="2" applyNumberFormat="1" applyFont="1" applyFill="1" applyBorder="1" applyAlignment="1">
      <alignment vertical="center"/>
    </xf>
    <xf numFmtId="166" fontId="14" fillId="2" borderId="317" xfId="2" applyNumberFormat="1" applyFont="1" applyFill="1" applyBorder="1" applyAlignment="1">
      <alignment vertical="center"/>
    </xf>
    <xf numFmtId="166" fontId="14" fillId="2" borderId="316" xfId="2" applyNumberFormat="1" applyFont="1" applyFill="1" applyBorder="1" applyAlignment="1">
      <alignment vertical="center"/>
    </xf>
    <xf numFmtId="0" fontId="14" fillId="2" borderId="13" xfId="0" applyFont="1" applyFill="1" applyBorder="1" applyAlignment="1">
      <alignment vertical="center" wrapText="1"/>
    </xf>
    <xf numFmtId="0" fontId="14" fillId="2" borderId="261" xfId="0" applyFont="1" applyFill="1" applyBorder="1" applyAlignment="1">
      <alignment vertical="center" wrapText="1"/>
    </xf>
    <xf numFmtId="166" fontId="14" fillId="2" borderId="262" xfId="2" applyNumberFormat="1" applyFont="1" applyFill="1" applyBorder="1" applyAlignment="1">
      <alignment vertical="center"/>
    </xf>
    <xf numFmtId="166" fontId="14" fillId="2" borderId="318" xfId="2" applyNumberFormat="1" applyFont="1" applyFill="1" applyBorder="1" applyAlignment="1">
      <alignment vertical="center"/>
    </xf>
    <xf numFmtId="166" fontId="14" fillId="2" borderId="264" xfId="2" applyNumberFormat="1" applyFont="1" applyFill="1" applyBorder="1" applyAlignment="1">
      <alignment vertical="center"/>
    </xf>
    <xf numFmtId="0" fontId="18" fillId="2" borderId="13" xfId="0" applyFont="1" applyFill="1" applyBorder="1" applyAlignment="1">
      <alignment vertical="center" wrapText="1"/>
    </xf>
    <xf numFmtId="0" fontId="14" fillId="2" borderId="213" xfId="0" applyFont="1" applyFill="1" applyBorder="1" applyAlignment="1">
      <alignment vertical="center" wrapText="1"/>
    </xf>
    <xf numFmtId="0" fontId="18" fillId="2" borderId="26" xfId="0" applyFont="1" applyFill="1" applyBorder="1" applyAlignment="1">
      <alignment vertical="center" wrapText="1"/>
    </xf>
    <xf numFmtId="166" fontId="14" fillId="2" borderId="25" xfId="2" applyNumberFormat="1" applyFont="1" applyFill="1" applyBorder="1" applyAlignment="1">
      <alignment vertical="center"/>
    </xf>
    <xf numFmtId="166" fontId="14" fillId="2" borderId="319" xfId="2" applyNumberFormat="1" applyFont="1" applyFill="1" applyBorder="1" applyAlignment="1">
      <alignment vertical="center"/>
    </xf>
    <xf numFmtId="166" fontId="14" fillId="2" borderId="35" xfId="2" applyNumberFormat="1" applyFont="1" applyFill="1" applyBorder="1" applyAlignment="1">
      <alignment vertical="center"/>
    </xf>
    <xf numFmtId="3" fontId="6" fillId="2" borderId="0" xfId="0" applyNumberFormat="1" applyFont="1" applyFill="1"/>
    <xf numFmtId="170" fontId="6" fillId="2" borderId="0" xfId="7" applyNumberFormat="1" applyFont="1" applyFill="1"/>
    <xf numFmtId="0" fontId="6" fillId="2" borderId="0" xfId="0" applyFont="1" applyFill="1" applyAlignment="1">
      <alignment horizontal="left"/>
    </xf>
    <xf numFmtId="0" fontId="51" fillId="5" borderId="425" xfId="0" applyFont="1" applyFill="1" applyBorder="1" applyAlignment="1">
      <alignment horizontal="right"/>
    </xf>
    <xf numFmtId="0" fontId="45" fillId="3" borderId="14" xfId="0" applyFont="1" applyFill="1" applyBorder="1" applyAlignment="1">
      <alignment horizontal="center" vertical="center" wrapText="1"/>
    </xf>
    <xf numFmtId="49" fontId="16" fillId="0" borderId="426" xfId="0" applyNumberFormat="1" applyFont="1" applyFill="1" applyBorder="1" applyAlignment="1">
      <alignment horizontal="center" vertical="center"/>
    </xf>
    <xf numFmtId="49" fontId="16" fillId="0" borderId="427" xfId="0" applyNumberFormat="1" applyFont="1" applyFill="1" applyBorder="1" applyAlignment="1">
      <alignment horizontal="center" vertical="center"/>
    </xf>
    <xf numFmtId="0" fontId="7" fillId="2" borderId="0" xfId="0" applyFont="1" applyFill="1" applyBorder="1"/>
    <xf numFmtId="0" fontId="29" fillId="3" borderId="28" xfId="0" applyFont="1" applyFill="1" applyBorder="1" applyAlignment="1">
      <alignment vertical="center" wrapText="1"/>
    </xf>
    <xf numFmtId="0" fontId="6" fillId="3" borderId="40" xfId="0" applyFont="1" applyFill="1" applyBorder="1" applyAlignment="1">
      <alignment vertical="center"/>
    </xf>
    <xf numFmtId="0" fontId="6" fillId="3" borderId="0" xfId="0" applyFont="1" applyFill="1" applyAlignment="1">
      <alignment vertical="center"/>
    </xf>
    <xf numFmtId="0" fontId="49" fillId="2" borderId="14" xfId="0" applyFont="1" applyFill="1" applyBorder="1" applyAlignment="1">
      <alignment vertical="center"/>
    </xf>
    <xf numFmtId="0" fontId="49" fillId="2"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3" xfId="0" applyFont="1" applyFill="1" applyBorder="1" applyAlignment="1">
      <alignment horizontal="center" vertical="center" wrapText="1"/>
    </xf>
    <xf numFmtId="166" fontId="60" fillId="0" borderId="0" xfId="6" applyNumberFormat="1" applyFont="1" applyAlignment="1">
      <alignment vertical="center"/>
    </xf>
    <xf numFmtId="3" fontId="60" fillId="0" borderId="0" xfId="6" applyNumberFormat="1" applyFont="1" applyAlignment="1">
      <alignment vertical="center"/>
    </xf>
    <xf numFmtId="173" fontId="6" fillId="2" borderId="0" xfId="0" applyNumberFormat="1" applyFont="1" applyFill="1" applyBorder="1"/>
    <xf numFmtId="0" fontId="20" fillId="0" borderId="0" xfId="0" applyFont="1" applyFill="1"/>
    <xf numFmtId="3" fontId="20" fillId="2" borderId="0" xfId="0" applyNumberFormat="1" applyFont="1" applyFill="1"/>
    <xf numFmtId="10" fontId="60" fillId="0" borderId="0" xfId="7" applyNumberFormat="1" applyFont="1" applyAlignment="1">
      <alignment vertical="center"/>
    </xf>
    <xf numFmtId="0" fontId="15" fillId="5" borderId="41" xfId="5" applyFont="1" applyFill="1" applyBorder="1" applyAlignment="1">
      <alignment horizontal="left" vertical="center"/>
    </xf>
    <xf numFmtId="0" fontId="15" fillId="5" borderId="42" xfId="5" applyFont="1" applyFill="1" applyBorder="1" applyAlignment="1">
      <alignment horizontal="left" vertical="center"/>
    </xf>
    <xf numFmtId="0" fontId="15" fillId="5" borderId="64" xfId="8" applyFont="1" applyFill="1" applyBorder="1" applyAlignment="1">
      <alignment horizontal="left" vertical="center"/>
    </xf>
    <xf numFmtId="0" fontId="15" fillId="5" borderId="101" xfId="8" applyFont="1" applyFill="1" applyBorder="1" applyAlignment="1">
      <alignment horizontal="left" vertical="center"/>
    </xf>
    <xf numFmtId="0" fontId="66" fillId="12" borderId="61" xfId="0" applyFont="1" applyFill="1" applyBorder="1" applyAlignment="1">
      <alignment horizontal="center" vertical="center" wrapText="1"/>
    </xf>
    <xf numFmtId="0" fontId="49" fillId="3" borderId="99" xfId="0" applyFont="1" applyFill="1" applyBorder="1" applyAlignment="1">
      <alignment horizontal="center" vertical="top"/>
    </xf>
    <xf numFmtId="0" fontId="49" fillId="3" borderId="114" xfId="0" applyFont="1" applyFill="1" applyBorder="1" applyAlignment="1">
      <alignment horizontal="center" vertical="top"/>
    </xf>
    <xf numFmtId="0" fontId="15" fillId="3" borderId="14"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66" fillId="12" borderId="151" xfId="0" applyFont="1" applyFill="1" applyBorder="1" applyAlignment="1">
      <alignment horizontal="center" vertical="center" wrapText="1"/>
    </xf>
    <xf numFmtId="0" fontId="66" fillId="12" borderId="149" xfId="0" applyFont="1" applyFill="1" applyBorder="1" applyAlignment="1">
      <alignment horizontal="center" vertical="center" wrapText="1"/>
    </xf>
    <xf numFmtId="0" fontId="66" fillId="12" borderId="152" xfId="0" applyFont="1" applyFill="1" applyBorder="1" applyAlignment="1">
      <alignment horizontal="center" vertical="center" wrapText="1"/>
    </xf>
    <xf numFmtId="0" fontId="15" fillId="5" borderId="65" xfId="8" applyFont="1" applyFill="1" applyBorder="1" applyAlignment="1">
      <alignment horizontal="left" vertical="center"/>
    </xf>
    <xf numFmtId="0" fontId="49" fillId="3" borderId="99" xfId="0" applyFont="1" applyFill="1" applyBorder="1" applyAlignment="1">
      <alignment horizontal="center" vertical="center"/>
    </xf>
    <xf numFmtId="0" fontId="49" fillId="3" borderId="100" xfId="0" applyFont="1" applyFill="1" applyBorder="1" applyAlignment="1">
      <alignment horizontal="center" vertical="center"/>
    </xf>
    <xf numFmtId="0" fontId="49" fillId="3" borderId="62" xfId="0" applyFont="1" applyFill="1" applyBorder="1" applyAlignment="1">
      <alignment horizontal="center" vertical="center"/>
    </xf>
    <xf numFmtId="0" fontId="49" fillId="3" borderId="63" xfId="0" applyFont="1" applyFill="1" applyBorder="1" applyAlignment="1">
      <alignment horizontal="center" vertical="center"/>
    </xf>
    <xf numFmtId="0" fontId="49" fillId="3" borderId="119" xfId="0" applyFont="1" applyFill="1" applyBorder="1" applyAlignment="1">
      <alignment horizontal="center" vertical="center"/>
    </xf>
    <xf numFmtId="0" fontId="49" fillId="3" borderId="60" xfId="0" applyFont="1" applyFill="1" applyBorder="1" applyAlignment="1">
      <alignment horizontal="center" vertical="center"/>
    </xf>
    <xf numFmtId="0" fontId="54" fillId="0" borderId="16" xfId="0" applyFont="1" applyFill="1" applyBorder="1" applyAlignment="1">
      <alignment horizontal="center" vertical="center" wrapText="1"/>
    </xf>
    <xf numFmtId="0" fontId="54" fillId="0" borderId="13" xfId="0" applyFont="1" applyFill="1" applyBorder="1" applyAlignment="1">
      <alignment horizontal="center" vertical="center" wrapText="1"/>
    </xf>
    <xf numFmtId="0" fontId="54" fillId="0" borderId="17" xfId="0" applyFont="1" applyFill="1" applyBorder="1" applyAlignment="1">
      <alignment horizontal="center" vertical="center" wrapText="1"/>
    </xf>
    <xf numFmtId="0" fontId="15" fillId="5" borderId="64" xfId="8" applyFont="1" applyFill="1" applyBorder="1" applyAlignment="1">
      <alignment horizontal="left" vertical="center" wrapText="1"/>
    </xf>
    <xf numFmtId="0" fontId="15" fillId="5" borderId="65" xfId="8" applyFont="1" applyFill="1" applyBorder="1" applyAlignment="1">
      <alignment horizontal="left" vertical="center" wrapText="1"/>
    </xf>
    <xf numFmtId="0" fontId="15" fillId="5" borderId="357" xfId="8" applyFont="1" applyFill="1" applyBorder="1" applyAlignment="1">
      <alignment horizontal="left" vertical="center"/>
    </xf>
    <xf numFmtId="0" fontId="66" fillId="12" borderId="359" xfId="0" applyFont="1" applyFill="1" applyBorder="1" applyAlignment="1">
      <alignment horizontal="center" vertical="center" wrapText="1"/>
    </xf>
    <xf numFmtId="0" fontId="66" fillId="12" borderId="360" xfId="0" applyFont="1" applyFill="1" applyBorder="1" applyAlignment="1">
      <alignment horizontal="center" vertical="center" wrapText="1"/>
    </xf>
    <xf numFmtId="0" fontId="66" fillId="12" borderId="361" xfId="0" applyFont="1" applyFill="1" applyBorder="1" applyAlignment="1">
      <alignment horizontal="center" vertical="center" wrapText="1"/>
    </xf>
    <xf numFmtId="0" fontId="68" fillId="12" borderId="359" xfId="0" applyFont="1" applyFill="1" applyBorder="1" applyAlignment="1">
      <alignment horizontal="center" vertical="center" wrapText="1"/>
    </xf>
    <xf numFmtId="0" fontId="68" fillId="12" borderId="360" xfId="0" applyFont="1" applyFill="1" applyBorder="1" applyAlignment="1">
      <alignment horizontal="center" vertical="center" wrapText="1"/>
    </xf>
    <xf numFmtId="0" fontId="68" fillId="12" borderId="361" xfId="0" applyFont="1" applyFill="1" applyBorder="1" applyAlignment="1">
      <alignment horizontal="center" vertical="center" wrapText="1"/>
    </xf>
    <xf numFmtId="14" fontId="45" fillId="3" borderId="14" xfId="0" applyNumberFormat="1" applyFont="1" applyFill="1" applyBorder="1" applyAlignment="1">
      <alignment horizontal="center" vertical="center"/>
    </xf>
    <xf numFmtId="0" fontId="45" fillId="3" borderId="28" xfId="0" applyFont="1" applyFill="1" applyBorder="1" applyAlignment="1">
      <alignment horizontal="center" vertical="center"/>
    </xf>
    <xf numFmtId="0" fontId="45" fillId="3" borderId="14" xfId="0" applyFont="1" applyFill="1" applyBorder="1" applyAlignment="1">
      <alignment horizontal="center" vertical="center"/>
    </xf>
    <xf numFmtId="0" fontId="45" fillId="3" borderId="15" xfId="0" applyFont="1" applyFill="1" applyBorder="1" applyAlignment="1">
      <alignment horizontal="center" vertical="center"/>
    </xf>
    <xf numFmtId="14" fontId="15" fillId="3" borderId="14" xfId="0" applyNumberFormat="1" applyFont="1" applyFill="1" applyBorder="1" applyAlignment="1">
      <alignment horizontal="center" vertical="center" wrapText="1"/>
    </xf>
    <xf numFmtId="0" fontId="15" fillId="3" borderId="15" xfId="0" applyFont="1" applyFill="1" applyBorder="1" applyAlignment="1">
      <alignment horizontal="center" vertical="center" wrapText="1"/>
    </xf>
    <xf numFmtId="3" fontId="15" fillId="3" borderId="215" xfId="4" applyNumberFormat="1" applyFont="1" applyFill="1" applyBorder="1" applyAlignment="1">
      <alignment horizontal="left" vertical="center"/>
    </xf>
    <xf numFmtId="3" fontId="15" fillId="0" borderId="0" xfId="4" applyNumberFormat="1" applyFont="1" applyFill="1" applyBorder="1" applyAlignment="1">
      <alignment horizontal="center" vertical="center" wrapText="1"/>
    </xf>
    <xf numFmtId="0" fontId="45" fillId="5" borderId="13" xfId="6" applyFont="1" applyFill="1" applyBorder="1" applyAlignment="1">
      <alignment horizontal="left" vertical="center"/>
    </xf>
    <xf numFmtId="0" fontId="45" fillId="5" borderId="14" xfId="6" applyFont="1" applyFill="1" applyBorder="1" applyAlignment="1">
      <alignment horizontal="left" vertical="center"/>
    </xf>
    <xf numFmtId="0" fontId="45" fillId="0" borderId="0" xfId="6" applyFont="1" applyFill="1" applyBorder="1" applyAlignment="1">
      <alignment horizontal="center" vertical="center"/>
    </xf>
    <xf numFmtId="0" fontId="45" fillId="5" borderId="18" xfId="6" applyFont="1" applyFill="1" applyBorder="1" applyAlignment="1">
      <alignment horizontal="left" vertical="center"/>
    </xf>
    <xf numFmtId="0" fontId="16" fillId="0" borderId="0" xfId="6" applyFont="1" applyFill="1" applyBorder="1" applyAlignment="1">
      <alignment horizontal="center" vertical="center"/>
    </xf>
    <xf numFmtId="0" fontId="45" fillId="0" borderId="0" xfId="4" applyFont="1" applyFill="1" applyBorder="1" applyAlignment="1">
      <alignment horizontal="center" vertical="center"/>
    </xf>
    <xf numFmtId="0" fontId="34" fillId="0" borderId="0" xfId="6" applyFont="1" applyFill="1" applyBorder="1" applyAlignment="1">
      <alignment horizontal="center" vertical="center"/>
    </xf>
    <xf numFmtId="0" fontId="45" fillId="4" borderId="13" xfId="4" applyFont="1" applyFill="1" applyBorder="1" applyAlignment="1">
      <alignment horizontal="left" vertical="center"/>
    </xf>
    <xf numFmtId="0" fontId="45" fillId="4" borderId="14" xfId="6" applyFont="1" applyFill="1" applyBorder="1" applyAlignment="1">
      <alignment vertical="center"/>
    </xf>
    <xf numFmtId="3" fontId="15" fillId="3" borderId="38" xfId="4" applyNumberFormat="1" applyFont="1" applyFill="1" applyBorder="1" applyAlignment="1">
      <alignment horizontal="center" vertical="center" wrapText="1"/>
    </xf>
    <xf numFmtId="0" fontId="34" fillId="0" borderId="84" xfId="6" applyFont="1" applyBorder="1" applyAlignment="1">
      <alignment horizontal="left" vertical="center"/>
    </xf>
    <xf numFmtId="0" fontId="16" fillId="11" borderId="85" xfId="6" applyFont="1" applyFill="1" applyBorder="1" applyAlignment="1">
      <alignment horizontal="left" vertical="center"/>
    </xf>
    <xf numFmtId="0" fontId="27" fillId="7" borderId="14" xfId="4" applyFont="1" applyFill="1" applyBorder="1" applyAlignment="1">
      <alignment horizontal="left" vertical="center"/>
    </xf>
    <xf numFmtId="0" fontId="27" fillId="7" borderId="28" xfId="4" applyFont="1" applyFill="1" applyBorder="1" applyAlignment="1">
      <alignment horizontal="left" vertical="center"/>
    </xf>
    <xf numFmtId="0" fontId="27" fillId="7" borderId="15" xfId="4" applyFont="1" applyFill="1" applyBorder="1" applyAlignment="1">
      <alignment horizontal="left" vertical="center"/>
    </xf>
    <xf numFmtId="0" fontId="48" fillId="3" borderId="13" xfId="4" applyFont="1" applyFill="1" applyBorder="1" applyAlignment="1">
      <alignment horizontal="left" vertical="center"/>
    </xf>
    <xf numFmtId="10" fontId="52" fillId="14" borderId="138" xfId="0" applyNumberFormat="1" applyFont="1" applyFill="1" applyBorder="1" applyAlignment="1">
      <alignment horizontal="left" vertical="center"/>
    </xf>
    <xf numFmtId="10" fontId="52" fillId="14" borderId="28" xfId="0" applyNumberFormat="1" applyFont="1" applyFill="1" applyBorder="1" applyAlignment="1">
      <alignment horizontal="left" vertical="center"/>
    </xf>
    <xf numFmtId="10" fontId="52" fillId="14" borderId="15" xfId="0" applyNumberFormat="1" applyFont="1" applyFill="1" applyBorder="1" applyAlignment="1">
      <alignment horizontal="left" vertical="center"/>
    </xf>
    <xf numFmtId="0" fontId="52" fillId="14" borderId="138" xfId="0" applyFont="1" applyFill="1" applyBorder="1" applyAlignment="1">
      <alignment horizontal="left" vertical="center"/>
    </xf>
    <xf numFmtId="0" fontId="52" fillId="14" borderId="28" xfId="0" applyFont="1" applyFill="1" applyBorder="1" applyAlignment="1">
      <alignment horizontal="left" vertical="center"/>
    </xf>
    <xf numFmtId="0" fontId="52" fillId="14" borderId="15" xfId="0" applyFont="1" applyFill="1" applyBorder="1" applyAlignment="1">
      <alignment horizontal="left" vertical="center"/>
    </xf>
    <xf numFmtId="0" fontId="15" fillId="5" borderId="147" xfId="8" applyFont="1" applyFill="1" applyBorder="1" applyAlignment="1">
      <alignment horizontal="left" vertical="center"/>
    </xf>
    <xf numFmtId="0" fontId="15" fillId="5" borderId="0" xfId="8" applyFont="1" applyFill="1" applyBorder="1" applyAlignment="1">
      <alignment horizontal="left" vertical="center"/>
    </xf>
    <xf numFmtId="0" fontId="15" fillId="5" borderId="148" xfId="8" applyFont="1" applyFill="1" applyBorder="1" applyAlignment="1">
      <alignment horizontal="left" vertical="center"/>
    </xf>
    <xf numFmtId="1" fontId="52" fillId="14" borderId="138" xfId="0" applyNumberFormat="1" applyFont="1" applyFill="1" applyBorder="1" applyAlignment="1">
      <alignment horizontal="left" vertical="center"/>
    </xf>
    <xf numFmtId="1" fontId="52" fillId="14" borderId="28" xfId="0" applyNumberFormat="1" applyFont="1" applyFill="1" applyBorder="1" applyAlignment="1">
      <alignment horizontal="left" vertical="center"/>
    </xf>
    <xf numFmtId="1" fontId="52" fillId="14" borderId="15" xfId="0" applyNumberFormat="1" applyFont="1" applyFill="1" applyBorder="1" applyAlignment="1">
      <alignment horizontal="left" vertical="center"/>
    </xf>
    <xf numFmtId="0" fontId="31" fillId="0" borderId="16"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3" xfId="0" applyFont="1" applyBorder="1" applyAlignment="1">
      <alignment horizontal="center" vertical="center" wrapText="1"/>
    </xf>
    <xf numFmtId="0" fontId="31" fillId="0" borderId="145" xfId="0" applyFont="1" applyFill="1" applyBorder="1" applyAlignment="1">
      <alignment horizontal="center" vertical="center" wrapText="1"/>
    </xf>
    <xf numFmtId="0" fontId="31" fillId="0" borderId="146" xfId="0" applyFont="1" applyFill="1" applyBorder="1" applyAlignment="1">
      <alignment horizontal="center" vertical="center" wrapText="1"/>
    </xf>
    <xf numFmtId="0" fontId="29" fillId="3" borderId="13"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1" fillId="0" borderId="143" xfId="0" applyFont="1" applyFill="1" applyBorder="1" applyAlignment="1">
      <alignment horizontal="center" vertical="center" wrapText="1"/>
    </xf>
    <xf numFmtId="0" fontId="31" fillId="0" borderId="39" xfId="0" applyFont="1" applyFill="1" applyBorder="1" applyAlignment="1">
      <alignment horizontal="center" vertical="center" wrapText="1"/>
    </xf>
    <xf numFmtId="0" fontId="31" fillId="0" borderId="14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56" fillId="3" borderId="37" xfId="0" applyFont="1" applyFill="1" applyBorder="1" applyAlignment="1">
      <alignment horizontal="center" vertical="center" wrapText="1"/>
    </xf>
    <xf numFmtId="0" fontId="56" fillId="3" borderId="0" xfId="0" applyFont="1" applyFill="1" applyBorder="1" applyAlignment="1">
      <alignment horizontal="center" vertical="center" wrapText="1"/>
    </xf>
    <xf numFmtId="0" fontId="31" fillId="2" borderId="143" xfId="0" applyFont="1" applyFill="1" applyBorder="1" applyAlignment="1">
      <alignment horizontal="center" vertical="center" wrapText="1"/>
    </xf>
    <xf numFmtId="0" fontId="31" fillId="2" borderId="39" xfId="0" applyFont="1" applyFill="1" applyBorder="1" applyAlignment="1">
      <alignment horizontal="center" vertical="center" wrapText="1"/>
    </xf>
    <xf numFmtId="0" fontId="31" fillId="2" borderId="144" xfId="0" applyFont="1" applyFill="1" applyBorder="1" applyAlignment="1">
      <alignment horizontal="center" vertical="center" wrapText="1"/>
    </xf>
    <xf numFmtId="0" fontId="31" fillId="0" borderId="43" xfId="5" applyFont="1" applyFill="1" applyBorder="1" applyAlignment="1">
      <alignment horizontal="left" vertical="center" wrapText="1"/>
    </xf>
    <xf numFmtId="0" fontId="31" fillId="0" borderId="44" xfId="5" applyFont="1" applyFill="1" applyBorder="1" applyAlignment="1">
      <alignment horizontal="left" vertical="center" wrapText="1"/>
    </xf>
    <xf numFmtId="0" fontId="75" fillId="3" borderId="177" xfId="5" applyFont="1" applyFill="1" applyBorder="1" applyAlignment="1">
      <alignment horizontal="left" vertical="center"/>
    </xf>
    <xf numFmtId="0" fontId="75" fillId="3" borderId="176" xfId="5" applyFont="1" applyFill="1" applyBorder="1" applyAlignment="1">
      <alignment horizontal="left" vertical="center"/>
    </xf>
    <xf numFmtId="0" fontId="75" fillId="3" borderId="175" xfId="5" applyFont="1" applyFill="1" applyBorder="1" applyAlignment="1">
      <alignment horizontal="left" vertical="center"/>
    </xf>
    <xf numFmtId="0" fontId="15" fillId="5" borderId="64" xfId="5" applyFont="1" applyFill="1" applyBorder="1" applyAlignment="1">
      <alignment horizontal="left" vertical="center"/>
    </xf>
    <xf numFmtId="0" fontId="15" fillId="5" borderId="65" xfId="5" applyFont="1" applyFill="1" applyBorder="1" applyAlignment="1">
      <alignment horizontal="left" vertical="center"/>
    </xf>
    <xf numFmtId="0" fontId="15" fillId="5" borderId="173" xfId="5" applyFont="1" applyFill="1" applyBorder="1" applyAlignment="1">
      <alignment horizontal="left" vertical="center"/>
    </xf>
    <xf numFmtId="3" fontId="14" fillId="0" borderId="165" xfId="5" applyNumberFormat="1" applyFont="1" applyFill="1" applyBorder="1" applyAlignment="1">
      <alignment horizontal="right" vertical="center"/>
    </xf>
    <xf numFmtId="3" fontId="14" fillId="0" borderId="164" xfId="5" applyNumberFormat="1" applyFont="1" applyFill="1" applyBorder="1" applyAlignment="1">
      <alignment horizontal="right" vertical="center"/>
    </xf>
    <xf numFmtId="0" fontId="59" fillId="9" borderId="163" xfId="5" applyFont="1" applyFill="1" applyBorder="1" applyAlignment="1">
      <alignment horizontal="left" vertical="center"/>
    </xf>
    <xf numFmtId="0" fontId="59" fillId="9" borderId="162" xfId="5" applyFont="1" applyFill="1" applyBorder="1" applyAlignment="1">
      <alignment horizontal="left" vertical="center"/>
    </xf>
    <xf numFmtId="0" fontId="59" fillId="4" borderId="170" xfId="5" applyFont="1" applyFill="1" applyBorder="1" applyAlignment="1">
      <alignment horizontal="left" vertical="center"/>
    </xf>
    <xf numFmtId="0" fontId="59" fillId="4" borderId="11" xfId="5" applyFont="1" applyFill="1" applyBorder="1" applyAlignment="1">
      <alignment horizontal="left" vertical="center"/>
    </xf>
    <xf numFmtId="0" fontId="57" fillId="0" borderId="185" xfId="5" applyFont="1" applyBorder="1" applyAlignment="1">
      <alignment horizontal="left" vertical="center" wrapText="1"/>
    </xf>
    <xf numFmtId="0" fontId="57" fillId="0" borderId="184" xfId="5" applyFont="1" applyBorder="1" applyAlignment="1">
      <alignment horizontal="left" vertical="center" wrapText="1"/>
    </xf>
    <xf numFmtId="0" fontId="57" fillId="0" borderId="183" xfId="5" applyFont="1" applyBorder="1" applyAlignment="1">
      <alignment horizontal="left" vertical="center" wrapText="1"/>
    </xf>
    <xf numFmtId="0" fontId="57" fillId="0" borderId="182" xfId="5" applyFont="1" applyBorder="1" applyAlignment="1">
      <alignment horizontal="left" vertical="center" wrapText="1"/>
    </xf>
    <xf numFmtId="0" fontId="31" fillId="0" borderId="181" xfId="9" applyFont="1" applyBorder="1" applyAlignment="1">
      <alignment horizontal="left" vertical="center" wrapText="1"/>
    </xf>
    <xf numFmtId="0" fontId="31" fillId="0" borderId="180" xfId="9" applyFont="1" applyBorder="1" applyAlignment="1">
      <alignment horizontal="left" vertical="center" wrapText="1"/>
    </xf>
    <xf numFmtId="0" fontId="57" fillId="0" borderId="11" xfId="5" applyFont="1" applyBorder="1" applyAlignment="1">
      <alignment horizontal="left" vertical="center" wrapText="1"/>
    </xf>
    <xf numFmtId="0" fontId="57" fillId="0" borderId="183" xfId="5" applyFont="1" applyBorder="1" applyAlignment="1">
      <alignment horizontal="left" wrapText="1"/>
    </xf>
    <xf numFmtId="0" fontId="57" fillId="0" borderId="182" xfId="5" applyFont="1" applyBorder="1" applyAlignment="1">
      <alignment horizontal="left" wrapText="1"/>
    </xf>
    <xf numFmtId="0" fontId="31" fillId="0" borderId="181" xfId="9" applyFont="1" applyBorder="1" applyAlignment="1">
      <alignment horizontal="left" wrapText="1"/>
    </xf>
    <xf numFmtId="0" fontId="31" fillId="0" borderId="180" xfId="9" applyFont="1" applyBorder="1" applyAlignment="1">
      <alignment horizontal="left" wrapText="1"/>
    </xf>
    <xf numFmtId="0" fontId="75" fillId="3" borderId="187" xfId="5" applyFont="1" applyFill="1" applyBorder="1" applyAlignment="1">
      <alignment horizontal="left" vertical="center"/>
    </xf>
    <xf numFmtId="0" fontId="75" fillId="3" borderId="11" xfId="5" applyFont="1" applyFill="1" applyBorder="1" applyAlignment="1">
      <alignment horizontal="left" vertical="center"/>
    </xf>
    <xf numFmtId="0" fontId="75" fillId="3" borderId="196" xfId="5" applyFont="1" applyFill="1" applyBorder="1" applyAlignment="1">
      <alignment horizontal="left" vertical="center"/>
    </xf>
    <xf numFmtId="0" fontId="15" fillId="5" borderId="187" xfId="5" applyFont="1" applyFill="1" applyBorder="1" applyAlignment="1">
      <alignment horizontal="left" vertical="center" wrapText="1"/>
    </xf>
    <xf numFmtId="0" fontId="15" fillId="5" borderId="11" xfId="5" applyFont="1" applyFill="1" applyBorder="1" applyAlignment="1">
      <alignment horizontal="left" vertical="center" wrapText="1"/>
    </xf>
    <xf numFmtId="0" fontId="31" fillId="0" borderId="187" xfId="5" applyFont="1" applyBorder="1" applyAlignment="1">
      <alignment horizontal="left" vertical="top" wrapText="1"/>
    </xf>
    <xf numFmtId="0" fontId="31" fillId="0" borderId="11" xfId="5" applyFont="1" applyBorder="1" applyAlignment="1">
      <alignment horizontal="left" vertical="top" wrapText="1"/>
    </xf>
    <xf numFmtId="0" fontId="31" fillId="0" borderId="196" xfId="5" applyFont="1" applyBorder="1" applyAlignment="1">
      <alignment horizontal="left" vertical="top" wrapText="1"/>
    </xf>
    <xf numFmtId="0" fontId="57" fillId="0" borderId="11" xfId="5" applyFont="1" applyBorder="1" applyAlignment="1">
      <alignment horizontal="left" wrapText="1"/>
    </xf>
    <xf numFmtId="0" fontId="77" fillId="4" borderId="177" xfId="5" applyFont="1" applyFill="1" applyBorder="1" applyAlignment="1">
      <alignment horizontal="center" vertical="center" wrapText="1"/>
    </xf>
    <xf numFmtId="0" fontId="77" fillId="4" borderId="176" xfId="5" applyFont="1" applyFill="1" applyBorder="1" applyAlignment="1">
      <alignment horizontal="center" vertical="center" wrapText="1"/>
    </xf>
    <xf numFmtId="0" fontId="77" fillId="4" borderId="175" xfId="5" applyFont="1" applyFill="1" applyBorder="1" applyAlignment="1">
      <alignment horizontal="center" vertical="center" wrapText="1"/>
    </xf>
    <xf numFmtId="0" fontId="77" fillId="4" borderId="195" xfId="5" applyFont="1" applyFill="1" applyBorder="1" applyAlignment="1">
      <alignment horizontal="center" vertical="center" wrapText="1"/>
    </xf>
    <xf numFmtId="0" fontId="77" fillId="4" borderId="0" xfId="5" applyFont="1" applyFill="1" applyBorder="1" applyAlignment="1">
      <alignment horizontal="center" vertical="center" wrapText="1"/>
    </xf>
    <xf numFmtId="0" fontId="77" fillId="4" borderId="194" xfId="5" applyFont="1" applyFill="1" applyBorder="1" applyAlignment="1">
      <alignment horizontal="center" vertical="center" wrapText="1"/>
    </xf>
    <xf numFmtId="0" fontId="31" fillId="0" borderId="187" xfId="5" applyFont="1" applyBorder="1" applyAlignment="1">
      <alignment horizontal="left" vertical="center" wrapText="1"/>
    </xf>
    <xf numFmtId="0" fontId="31" fillId="0" borderId="11" xfId="5" applyFont="1" applyBorder="1" applyAlignment="1">
      <alignment horizontal="left" vertical="center" wrapText="1"/>
    </xf>
    <xf numFmtId="0" fontId="31" fillId="0" borderId="196" xfId="5" applyFont="1" applyBorder="1" applyAlignment="1">
      <alignment horizontal="left" vertical="center" wrapText="1"/>
    </xf>
    <xf numFmtId="0" fontId="15" fillId="4" borderId="174" xfId="5" applyFont="1" applyFill="1" applyBorder="1" applyAlignment="1">
      <alignment horizontal="left" wrapText="1"/>
    </xf>
    <xf numFmtId="0" fontId="75" fillId="3" borderId="187" xfId="5" applyFont="1" applyFill="1" applyBorder="1" applyAlignment="1">
      <alignment horizontal="left" vertical="center" wrapText="1"/>
    </xf>
    <xf numFmtId="0" fontId="75" fillId="3" borderId="11" xfId="5" applyFont="1" applyFill="1" applyBorder="1" applyAlignment="1">
      <alignment horizontal="left" vertical="center" wrapText="1"/>
    </xf>
    <xf numFmtId="0" fontId="75" fillId="3" borderId="196" xfId="5" applyFont="1" applyFill="1" applyBorder="1" applyAlignment="1">
      <alignment horizontal="left" vertical="center" wrapText="1"/>
    </xf>
    <xf numFmtId="0" fontId="15" fillId="5" borderId="187" xfId="5" applyFont="1" applyFill="1" applyBorder="1" applyAlignment="1">
      <alignment horizontal="left" vertical="center"/>
    </xf>
    <xf numFmtId="0" fontId="15" fillId="5" borderId="11" xfId="5" applyFont="1" applyFill="1" applyBorder="1" applyAlignment="1">
      <alignment horizontal="left" vertical="center"/>
    </xf>
    <xf numFmtId="0" fontId="15" fillId="5" borderId="196" xfId="5" applyFont="1" applyFill="1" applyBorder="1" applyAlignment="1">
      <alignment horizontal="left" vertical="center"/>
    </xf>
    <xf numFmtId="0" fontId="15" fillId="4" borderId="187" xfId="5" applyFont="1" applyFill="1" applyBorder="1" applyAlignment="1">
      <alignment horizontal="left" vertical="center"/>
    </xf>
    <xf numFmtId="0" fontId="15" fillId="4" borderId="11" xfId="5" applyFont="1" applyFill="1" applyBorder="1" applyAlignment="1">
      <alignment horizontal="left" vertical="center"/>
    </xf>
    <xf numFmtId="0" fontId="15" fillId="4" borderId="196" xfId="5" applyFont="1" applyFill="1" applyBorder="1" applyAlignment="1">
      <alignment horizontal="left" vertical="center"/>
    </xf>
    <xf numFmtId="3" fontId="80" fillId="4" borderId="195" xfId="12" applyNumberFormat="1" applyFont="1" applyFill="1" applyBorder="1" applyAlignment="1">
      <alignment horizontal="center" vertical="center" wrapText="1"/>
    </xf>
    <xf numFmtId="3" fontId="80" fillId="4" borderId="0" xfId="12" applyNumberFormat="1" applyFont="1" applyFill="1" applyBorder="1" applyAlignment="1">
      <alignment horizontal="center" vertical="center" wrapText="1"/>
    </xf>
    <xf numFmtId="3" fontId="80" fillId="4" borderId="194" xfId="12" applyNumberFormat="1" applyFont="1" applyFill="1" applyBorder="1" applyAlignment="1">
      <alignment horizontal="center" vertical="center" wrapText="1"/>
    </xf>
    <xf numFmtId="3" fontId="80" fillId="4" borderId="187" xfId="5" applyNumberFormat="1" applyFont="1" applyFill="1" applyBorder="1" applyAlignment="1">
      <alignment horizontal="center" vertical="center" wrapText="1"/>
    </xf>
    <xf numFmtId="3" fontId="80" fillId="4" borderId="196" xfId="5" applyNumberFormat="1" applyFont="1" applyFill="1" applyBorder="1" applyAlignment="1">
      <alignment horizontal="center" vertical="center" wrapText="1"/>
    </xf>
    <xf numFmtId="0" fontId="15" fillId="4" borderId="174" xfId="5" applyFont="1" applyFill="1" applyBorder="1" applyAlignment="1">
      <alignment horizontal="left" vertical="center"/>
    </xf>
    <xf numFmtId="0" fontId="31" fillId="0" borderId="0" xfId="9" applyFont="1" applyAlignment="1">
      <alignment horizontal="left" vertical="center" wrapText="1"/>
    </xf>
    <xf numFmtId="0" fontId="57" fillId="0" borderId="0" xfId="5" applyFont="1" applyAlignment="1">
      <alignment horizontal="left" vertical="center" wrapText="1"/>
    </xf>
    <xf numFmtId="3" fontId="80" fillId="4" borderId="187" xfId="5" applyNumberFormat="1" applyFont="1" applyFill="1" applyBorder="1" applyAlignment="1">
      <alignment horizontal="center" vertical="center"/>
    </xf>
    <xf numFmtId="3" fontId="80" fillId="4" borderId="11" xfId="5" applyNumberFormat="1" applyFont="1" applyFill="1" applyBorder="1" applyAlignment="1">
      <alignment horizontal="center" vertical="center"/>
    </xf>
    <xf numFmtId="3" fontId="80" fillId="4" borderId="196" xfId="5" applyNumberFormat="1" applyFont="1" applyFill="1" applyBorder="1" applyAlignment="1">
      <alignment horizontal="center" vertical="center"/>
    </xf>
    <xf numFmtId="0" fontId="80" fillId="4" borderId="177" xfId="5" applyFont="1" applyFill="1" applyBorder="1" applyAlignment="1">
      <alignment horizontal="left" vertical="center" wrapText="1"/>
    </xf>
    <xf numFmtId="0" fontId="79" fillId="4" borderId="176" xfId="5" applyFont="1" applyFill="1" applyBorder="1" applyAlignment="1">
      <alignment horizontal="left" vertical="center" wrapText="1"/>
    </xf>
    <xf numFmtId="0" fontId="79" fillId="4" borderId="175" xfId="5" applyFont="1" applyFill="1" applyBorder="1" applyAlignment="1">
      <alignment horizontal="left" vertical="center" wrapText="1"/>
    </xf>
    <xf numFmtId="0" fontId="79" fillId="4" borderId="195" xfId="5" applyFont="1" applyFill="1" applyBorder="1" applyAlignment="1">
      <alignment horizontal="left" vertical="center" wrapText="1"/>
    </xf>
    <xf numFmtId="0" fontId="79" fillId="4" borderId="0" xfId="5" applyFont="1" applyFill="1" applyBorder="1" applyAlignment="1">
      <alignment horizontal="left" vertical="center" wrapText="1"/>
    </xf>
    <xf numFmtId="0" fontId="79" fillId="4" borderId="194" xfId="5" applyFont="1" applyFill="1" applyBorder="1" applyAlignment="1">
      <alignment horizontal="left" vertical="center" wrapText="1"/>
    </xf>
    <xf numFmtId="0" fontId="79" fillId="4" borderId="193" xfId="5" applyFont="1" applyFill="1" applyBorder="1" applyAlignment="1">
      <alignment horizontal="left" vertical="center" wrapText="1"/>
    </xf>
    <xf numFmtId="0" fontId="79" fillId="4" borderId="192" xfId="5" applyFont="1" applyFill="1" applyBorder="1" applyAlignment="1">
      <alignment horizontal="left" vertical="center" wrapText="1"/>
    </xf>
    <xf numFmtId="0" fontId="79" fillId="4" borderId="191" xfId="5" applyFont="1" applyFill="1" applyBorder="1" applyAlignment="1">
      <alignment horizontal="left" vertical="center" wrapText="1"/>
    </xf>
    <xf numFmtId="3" fontId="14" fillId="0" borderId="7" xfId="0" applyNumberFormat="1" applyFont="1" applyBorder="1" applyAlignment="1">
      <alignment vertical="center"/>
    </xf>
    <xf numFmtId="0" fontId="36" fillId="2" borderId="0" xfId="0" applyFont="1" applyFill="1" applyAlignment="1">
      <alignment vertical="center"/>
    </xf>
    <xf numFmtId="166" fontId="20" fillId="2" borderId="0" xfId="0" applyNumberFormat="1" applyFont="1" applyFill="1"/>
  </cellXfs>
  <cellStyles count="22">
    <cellStyle name="=C:\WINNT35\SYSTEM32\COMMAND.COM" xfId="1"/>
    <cellStyle name="=C:\WINNT35\SYSTEM32\COMMAND.COM 2" xfId="16"/>
    <cellStyle name="=C:\WINNT35\SYSTEM32\COMMAND.COM 2 2" xfId="18"/>
    <cellStyle name="Comma 2" xfId="19"/>
    <cellStyle name="Dziesiętny" xfId="2" builtinId="3"/>
    <cellStyle name="Dziesiętny 2" xfId="10"/>
    <cellStyle name="Dziesiętny 3" xfId="15"/>
    <cellStyle name="Dziesiętny 3 2" xfId="17"/>
    <cellStyle name="Hiperłącze" xfId="3" builtinId="8"/>
    <cellStyle name="Normal 2" xfId="20"/>
    <cellStyle name="Normal 4" xfId="14"/>
    <cellStyle name="Normal_Sheet1" xfId="4"/>
    <cellStyle name="Normalny" xfId="0" builtinId="0"/>
    <cellStyle name="Normalny 2" xfId="5"/>
    <cellStyle name="Normalny 2 2" xfId="13"/>
    <cellStyle name="Normalny 2 3" xfId="8"/>
    <cellStyle name="Normalny 3" xfId="6"/>
    <cellStyle name="Normalny 4" xfId="9"/>
    <cellStyle name="Normalny 7" xfId="21"/>
    <cellStyle name="Normalny_KubaKowalski" xfId="12"/>
    <cellStyle name="Procentowy" xfId="7" builtinId="5"/>
    <cellStyle name="Procentowy 2" xfId="11"/>
  </cellStyles>
  <dxfs count="5">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Verdana"/>
        <scheme val="none"/>
      </font>
      <alignment horizontal="general" vertical="center" textRotation="0" wrapText="1" indent="0" justifyLastLine="0" shrinkToFit="0" readingOrder="0"/>
      <border diagonalUp="0" diagonalDown="0">
        <left style="thin">
          <color theme="0"/>
        </left>
        <right style="medium">
          <color rgb="FFE41E0A"/>
        </right>
        <top style="thin">
          <color theme="0"/>
        </top>
        <bottom style="thin">
          <color theme="0"/>
        </bottom>
        <vertical/>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colors>
    <mruColors>
      <color rgb="FF0077BD"/>
      <color rgb="FFFFD027"/>
      <color rgb="FF5199D4"/>
      <color rgb="FFA4C60C"/>
      <color rgb="FF006600"/>
      <color rgb="FFE41E0A"/>
      <color rgb="FF787B7C"/>
      <color rgb="FFE4320A"/>
      <color rgb="FFF39100"/>
      <color rgb="FF2F32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3</xdr:col>
      <xdr:colOff>1245274</xdr:colOff>
      <xdr:row>4</xdr:row>
      <xdr:rowOff>8700</xdr:rowOff>
    </xdr:to>
    <xdr:pic>
      <xdr:nvPicPr>
        <xdr:cNvPr id="2" name="Obraz 1" descr="http://gaja/standard_graficzny/PublishingImages/mbank_podstawowy/mbank_podstawowy_logotyp.jp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313" t="17782" r="14030" b="17782"/>
        <a:stretch/>
      </xdr:blipFill>
      <xdr:spPr bwMode="auto">
        <a:xfrm>
          <a:off x="247650" y="161925"/>
          <a:ext cx="1245274" cy="50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blLang" displayName="tblLang" ref="F2:G4" totalsRowShown="0" headerRowDxfId="4">
  <autoFilter ref="F2:G4"/>
  <tableColumns count="2">
    <tableColumn id="1" name="LangID"/>
    <tableColumn id="2" name="Lang" dataDxfId="3"/>
  </tableColumns>
  <tableStyleInfo name="TableStyleMedium9" showFirstColumn="0" showLastColumn="0" showRowStripes="1" showColumnStripes="0"/>
</table>
</file>

<file path=xl/tables/table2.xml><?xml version="1.0" encoding="utf-8"?>
<table xmlns="http://schemas.openxmlformats.org/spreadsheetml/2006/main" id="2" name="tblTrans" displayName="tblTrans" ref="B2:D1108" totalsRowShown="0" headerRowDxfId="2">
  <autoFilter ref="B2:D1108"/>
  <tableColumns count="3">
    <tableColumn id="1" name="ID"/>
    <tableColumn id="2" name="Polski" dataDxfId="1" dataCellStyle="Normalny 2"/>
    <tableColumn id="3" name="English" dataDxfId="0" dataCellStyle="Normalny 2"/>
  </tableColumns>
  <tableStyleInfo name="TableStyleMedium9" showFirstColumn="0" showLastColumn="0" showRowStripes="1" showColumnStripes="0"/>
</table>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328B"/>
    <pageSetUpPr fitToPage="1"/>
  </sheetPr>
  <dimension ref="A1:Z71"/>
  <sheetViews>
    <sheetView tabSelected="1" zoomScale="90" zoomScaleNormal="90" workbookViewId="0"/>
  </sheetViews>
  <sheetFormatPr defaultColWidth="9.140625" defaultRowHeight="12.75"/>
  <cols>
    <col min="1" max="1" width="9.140625" style="985"/>
    <col min="2" max="2" width="0" style="985" hidden="1" customWidth="1"/>
    <col min="3" max="3" width="3.7109375" style="985" hidden="1" customWidth="1"/>
    <col min="4" max="4" width="37.140625" style="984" customWidth="1"/>
    <col min="5" max="5" width="66.140625" style="985" customWidth="1"/>
    <col min="6" max="26" width="9.140625" style="1677"/>
    <col min="27" max="16384" width="9.140625" style="985"/>
  </cols>
  <sheetData>
    <row r="1" spans="1:5" ht="13.5" thickBot="1">
      <c r="A1" s="1677"/>
      <c r="B1" s="1677"/>
      <c r="C1" s="1677"/>
      <c r="D1" s="1678"/>
      <c r="E1" s="1677"/>
    </row>
    <row r="2" spans="1:5">
      <c r="A2" s="1677"/>
      <c r="B2" s="1677"/>
      <c r="C2" s="1677"/>
      <c r="D2" s="1678"/>
      <c r="E2" s="1296" t="s">
        <v>1012</v>
      </c>
    </row>
    <row r="3" spans="1:5" ht="13.5" thickBot="1">
      <c r="A3" s="1677"/>
      <c r="B3" s="1677"/>
      <c r="C3" s="1677"/>
      <c r="D3" s="1678"/>
      <c r="E3" s="1297" t="s">
        <v>946</v>
      </c>
    </row>
    <row r="4" spans="1:5">
      <c r="A4" s="1677"/>
      <c r="B4" s="1677"/>
      <c r="C4" s="1677"/>
      <c r="D4" s="1678"/>
      <c r="E4" s="1677"/>
    </row>
    <row r="5" spans="1:5" ht="13.5" thickBot="1">
      <c r="A5" s="1677"/>
      <c r="B5" s="1677"/>
      <c r="C5" s="1677"/>
      <c r="D5" s="1678"/>
      <c r="E5" s="1677"/>
    </row>
    <row r="6" spans="1:5">
      <c r="A6" s="1677"/>
      <c r="B6" s="985">
        <v>1</v>
      </c>
      <c r="D6" s="2430" t="str">
        <f>INDEX(tblTrans[[English]:[Polski]],MATCH(B6,tblTrans[ID],0),LangSelID)</f>
        <v>Contents - financial part</v>
      </c>
      <c r="E6" s="2431"/>
    </row>
    <row r="7" spans="1:5" ht="12" customHeight="1">
      <c r="A7" s="1677"/>
      <c r="D7" s="169"/>
      <c r="E7" s="391"/>
    </row>
    <row r="8" spans="1:5">
      <c r="A8" s="1677"/>
      <c r="B8" s="985">
        <v>2</v>
      </c>
      <c r="C8" s="985">
        <v>32</v>
      </c>
      <c r="D8" s="354" t="str">
        <f>INDEX(tblTrans[[English]:[Polski]],MATCH(B8,tblTrans[ID],0),LangSelID)</f>
        <v>Key data</v>
      </c>
      <c r="E8" s="392" t="str">
        <f>INDEX(tblTrans[[English]:[Polski]],MATCH(C8,tblTrans[ID],0),LangSelID)</f>
        <v>Key financial &amp; business data</v>
      </c>
    </row>
    <row r="9" spans="1:5" ht="7.5" customHeight="1">
      <c r="A9" s="1677"/>
      <c r="D9" s="169"/>
      <c r="E9" s="393"/>
    </row>
    <row r="10" spans="1:5">
      <c r="A10" s="1677"/>
      <c r="B10" s="985">
        <v>3</v>
      </c>
      <c r="C10" s="985">
        <v>33</v>
      </c>
      <c r="D10" s="354" t="str">
        <f>INDEX(tblTrans[[English]:[Polski]],MATCH(B10,tblTrans[ID],0),LangSelID)</f>
        <v>P&amp;L</v>
      </c>
      <c r="E10" s="392" t="str">
        <f>INDEX(tblTrans[[English]:[Polski]],MATCH(C10,tblTrans[ID],0),LangSelID)</f>
        <v>Profit and Loss Account of mBank Group</v>
      </c>
    </row>
    <row r="11" spans="1:5" ht="7.5" customHeight="1">
      <c r="A11" s="1677"/>
      <c r="D11" s="169"/>
      <c r="E11" s="393"/>
    </row>
    <row r="12" spans="1:5">
      <c r="A12" s="1677"/>
      <c r="B12" s="985">
        <v>4</v>
      </c>
      <c r="C12" s="985">
        <v>34</v>
      </c>
      <c r="D12" s="354" t="str">
        <f>INDEX(tblTrans[[English]:[Polski]],MATCH(B12,tblTrans[ID],0),LangSelID)</f>
        <v>Balance sheet</v>
      </c>
      <c r="E12" s="392" t="str">
        <f>INDEX(tblTrans[[English]:[Polski]],MATCH(C12,tblTrans[ID],0),LangSelID)</f>
        <v>Balance sheet of mBank Group</v>
      </c>
    </row>
    <row r="13" spans="1:5" ht="7.5" customHeight="1">
      <c r="A13" s="1677"/>
      <c r="D13" s="169"/>
      <c r="E13" s="393"/>
    </row>
    <row r="14" spans="1:5">
      <c r="A14" s="1677"/>
      <c r="B14" s="985">
        <v>5</v>
      </c>
      <c r="C14" s="985">
        <v>35</v>
      </c>
      <c r="D14" s="354" t="str">
        <f>INDEX(tblTrans[[English]:[Polski]],MATCH(B14,tblTrans[ID],0),LangSelID)</f>
        <v>Net Interest income</v>
      </c>
      <c r="E14" s="392" t="str">
        <f>INDEX(tblTrans[[English]:[Polski]],MATCH(C14,tblTrans[ID],0),LangSelID)</f>
        <v>Total interest income and expense of mBank Group</v>
      </c>
    </row>
    <row r="15" spans="1:5" ht="7.5" customHeight="1">
      <c r="A15" s="1677"/>
      <c r="D15" s="169"/>
      <c r="E15" s="393"/>
    </row>
    <row r="16" spans="1:5">
      <c r="A16" s="1677"/>
      <c r="B16" s="985">
        <v>6</v>
      </c>
      <c r="C16" s="985">
        <v>36</v>
      </c>
      <c r="D16" s="354" t="str">
        <f>INDEX(tblTrans[[English]:[Polski]],MATCH(B16,tblTrans[ID],0),LangSelID)</f>
        <v>Net Fee and Commission income</v>
      </c>
      <c r="E16" s="392" t="str">
        <f>INDEX(tblTrans[[English]:[Polski]],MATCH(C16,tblTrans[ID],0),LangSelID)</f>
        <v>Total fee and commission income and expense of mBank Group</v>
      </c>
    </row>
    <row r="17" spans="1:5" ht="7.5" customHeight="1">
      <c r="A17" s="1677"/>
      <c r="D17" s="169"/>
      <c r="E17" s="393"/>
    </row>
    <row r="18" spans="1:5">
      <c r="A18" s="1677"/>
      <c r="B18" s="985">
        <v>7</v>
      </c>
      <c r="C18" s="985">
        <v>37</v>
      </c>
      <c r="D18" s="354" t="str">
        <f>INDEX(tblTrans[[English]:[Polski]],MATCH(B18,tblTrans[ID],0),LangSelID)</f>
        <v>Dividend income</v>
      </c>
      <c r="E18" s="392" t="str">
        <f>INDEX(tblTrans[[English]:[Polski]],MATCH(C18,tblTrans[ID],0),LangSelID)</f>
        <v>Dividend income of mBank Group</v>
      </c>
    </row>
    <row r="19" spans="1:5" ht="7.5" customHeight="1">
      <c r="A19" s="1677"/>
      <c r="D19" s="169"/>
      <c r="E19" s="393"/>
    </row>
    <row r="20" spans="1:5">
      <c r="A20" s="1677"/>
      <c r="B20" s="985">
        <v>8</v>
      </c>
      <c r="C20" s="985">
        <v>38</v>
      </c>
      <c r="D20" s="354" t="str">
        <f>INDEX(tblTrans[[English]:[Polski]],MATCH(B20,tblTrans[ID],0),LangSelID)</f>
        <v>Trading income</v>
      </c>
      <c r="E20" s="392" t="str">
        <f>INDEX(tblTrans[[English]:[Polski]],MATCH(C20,tblTrans[ID],0),LangSelID)</f>
        <v>Trading income of mBank Group</v>
      </c>
    </row>
    <row r="21" spans="1:5" ht="7.5" customHeight="1">
      <c r="A21" s="1677"/>
      <c r="D21" s="169"/>
      <c r="E21" s="393"/>
    </row>
    <row r="22" spans="1:5">
      <c r="A22" s="1677"/>
      <c r="B22" s="985">
        <v>9</v>
      </c>
      <c r="C22" s="985">
        <v>39</v>
      </c>
      <c r="D22" s="354" t="str">
        <f>INDEX(tblTrans[[English]:[Polski]],MATCH(B22,tblTrans[ID],0),LangSelID)</f>
        <v>Investment income</v>
      </c>
      <c r="E22" s="392" t="str">
        <f>INDEX(tblTrans[[English]:[Polski]],MATCH(C22,tblTrans[ID],0),LangSelID)</f>
        <v>Investment income of mBank Group</v>
      </c>
    </row>
    <row r="23" spans="1:5" ht="7.5" customHeight="1">
      <c r="A23" s="1677"/>
      <c r="D23" s="169"/>
      <c r="E23" s="393"/>
    </row>
    <row r="24" spans="1:5">
      <c r="A24" s="1677"/>
      <c r="B24" s="985">
        <v>10</v>
      </c>
      <c r="C24" s="985">
        <v>40</v>
      </c>
      <c r="D24" s="354" t="str">
        <f>INDEX(tblTrans[[English]:[Polski]],MATCH(B24,tblTrans[ID],0),LangSelID)</f>
        <v>Other operating income</v>
      </c>
      <c r="E24" s="392" t="str">
        <f>INDEX(tblTrans[[English]:[Polski]],MATCH(C24,tblTrans[ID],0),LangSelID)</f>
        <v>Other operating income of mBank Group</v>
      </c>
    </row>
    <row r="25" spans="1:5" ht="7.5" customHeight="1">
      <c r="A25" s="1677"/>
      <c r="D25" s="169"/>
      <c r="E25" s="393"/>
    </row>
    <row r="26" spans="1:5">
      <c r="A26" s="1677"/>
      <c r="B26" s="985">
        <v>14</v>
      </c>
      <c r="C26" s="985">
        <v>44</v>
      </c>
      <c r="D26" s="354" t="str">
        <f>INDEX(tblTrans[[English]:[Polski]],MATCH(B26,tblTrans[ID],0),LangSelID)</f>
        <v>Other operating expenses</v>
      </c>
      <c r="E26" s="392" t="str">
        <f>INDEX(tblTrans[[English]:[Polski]],MATCH(C26,tblTrans[ID],0),LangSelID)</f>
        <v>Other operating expenses of mBank Group</v>
      </c>
    </row>
    <row r="27" spans="1:5" ht="7.5" customHeight="1">
      <c r="A27" s="1677"/>
      <c r="D27" s="169"/>
      <c r="E27" s="393"/>
    </row>
    <row r="28" spans="1:5">
      <c r="A28" s="1677"/>
      <c r="B28" s="985">
        <v>12</v>
      </c>
      <c r="C28" s="985">
        <v>42</v>
      </c>
      <c r="D28" s="354" t="str">
        <f>INDEX(tblTrans[[English]:[Polski]],MATCH(B28,tblTrans[ID],0),LangSelID)</f>
        <v>Costs</v>
      </c>
      <c r="E28" s="392" t="str">
        <f>INDEX(tblTrans[[English]:[Polski]],MATCH(C28,tblTrans[ID],0),LangSelID)</f>
        <v>Total overhead costs of mBank Group</v>
      </c>
    </row>
    <row r="29" spans="1:5" ht="7.5" customHeight="1">
      <c r="A29" s="1677"/>
      <c r="D29" s="169"/>
      <c r="E29" s="393"/>
    </row>
    <row r="30" spans="1:5">
      <c r="A30" s="1677"/>
      <c r="B30" s="985">
        <v>13</v>
      </c>
      <c r="C30" s="985">
        <v>43</v>
      </c>
      <c r="D30" s="354" t="str">
        <f>INDEX(tblTrans[[English]:[Polski]],MATCH(B30,tblTrans[ID],0),LangSelID)</f>
        <v>Staff cost</v>
      </c>
      <c r="E30" s="392" t="str">
        <f>INDEX(tblTrans[[English]:[Polski]],MATCH(C30,tblTrans[ID],0),LangSelID)</f>
        <v>Total staff cost of mBank Group</v>
      </c>
    </row>
    <row r="31" spans="1:5" ht="7.5" customHeight="1">
      <c r="A31" s="1677"/>
      <c r="D31" s="169"/>
      <c r="E31" s="393"/>
    </row>
    <row r="32" spans="1:5">
      <c r="A32" s="1677"/>
      <c r="B32" s="985">
        <v>11</v>
      </c>
      <c r="C32" s="985">
        <v>41</v>
      </c>
      <c r="D32" s="354" t="str">
        <f>INDEX(tblTrans[[English]:[Polski]],MATCH(B32,tblTrans[ID],0),LangSelID)</f>
        <v>Loan Loss Provisions</v>
      </c>
      <c r="E32" s="392" t="str">
        <f>INDEX(tblTrans[[English]:[Polski]],MATCH(C32,tblTrans[ID],0),LangSelID)</f>
        <v>Total impairment losses on loans and advances of mBank Group</v>
      </c>
    </row>
    <row r="33" spans="1:5" ht="7.5" customHeight="1">
      <c r="A33" s="1677"/>
      <c r="D33" s="169"/>
      <c r="E33" s="393"/>
    </row>
    <row r="34" spans="1:5">
      <c r="A34" s="1677"/>
      <c r="B34" s="985">
        <v>16</v>
      </c>
      <c r="C34" s="985">
        <v>46</v>
      </c>
      <c r="D34" s="354" t="str">
        <f>INDEX(tblTrans[[English]:[Polski]],MATCH(B34,tblTrans[ID],0),LangSelID)</f>
        <v>Loans</v>
      </c>
      <c r="E34" s="392" t="str">
        <f>INDEX(tblTrans[[English]:[Polski]],MATCH(C34,tblTrans[ID],0),LangSelID)</f>
        <v>Loan volume of mBank Group (by client type)</v>
      </c>
    </row>
    <row r="35" spans="1:5" ht="7.5" customHeight="1">
      <c r="A35" s="1677"/>
      <c r="D35" s="169"/>
      <c r="E35" s="393"/>
    </row>
    <row r="36" spans="1:5">
      <c r="A36" s="1677"/>
      <c r="B36" s="985">
        <v>17</v>
      </c>
      <c r="C36" s="985">
        <v>47</v>
      </c>
      <c r="D36" s="354" t="str">
        <f>INDEX(tblTrans[[English]:[Polski]],MATCH(B36,tblTrans[ID],0),LangSelID)</f>
        <v>Loans quality</v>
      </c>
      <c r="E36" s="392" t="str">
        <f>INDEX(tblTrans[[English]:[Polski]],MATCH(C36,tblTrans[ID],0),LangSelID)</f>
        <v>Quality of loan portfolio (including NPL ratio and Coverage ratio)</v>
      </c>
    </row>
    <row r="37" spans="1:5" ht="7.5" customHeight="1">
      <c r="A37" s="1677"/>
      <c r="D37" s="169"/>
      <c r="E37" s="393"/>
    </row>
    <row r="38" spans="1:5">
      <c r="A38" s="1677"/>
      <c r="B38" s="985">
        <v>19</v>
      </c>
      <c r="C38" s="985">
        <v>49</v>
      </c>
      <c r="D38" s="354" t="str">
        <f>INDEX(tblTrans[[English]:[Polski]],MATCH(B38,tblTrans[ID],0),LangSelID)</f>
        <v>Deposits</v>
      </c>
      <c r="E38" s="392" t="str">
        <f>INDEX(tblTrans[[English]:[Polski]],MATCH(C38,tblTrans[ID],0),LangSelID)</f>
        <v>Deposit volume of mBank Group (by client type)</v>
      </c>
    </row>
    <row r="39" spans="1:5" ht="7.5" customHeight="1">
      <c r="A39" s="1677"/>
      <c r="D39" s="169"/>
      <c r="E39" s="393"/>
    </row>
    <row r="40" spans="1:5">
      <c r="A40" s="1677"/>
      <c r="B40" s="985">
        <v>15</v>
      </c>
      <c r="C40" s="985">
        <v>45</v>
      </c>
      <c r="D40" s="354" t="str">
        <f>INDEX(tblTrans[[English]:[Polski]],MATCH(B40,tblTrans[ID],0),LangSelID)</f>
        <v>Trading securities</v>
      </c>
      <c r="E40" s="392" t="str">
        <f>INDEX(tblTrans[[English]:[Polski]],MATCH(C40,tblTrans[ID],0),LangSelID)</f>
        <v>Debt and equity trading securities of mBank Group</v>
      </c>
    </row>
    <row r="41" spans="1:5" ht="7.5" customHeight="1">
      <c r="A41" s="1677"/>
      <c r="D41" s="169"/>
      <c r="E41" s="393"/>
    </row>
    <row r="42" spans="1:5">
      <c r="A42" s="1677"/>
      <c r="B42" s="985">
        <v>18</v>
      </c>
      <c r="C42" s="985">
        <v>48</v>
      </c>
      <c r="D42" s="354" t="str">
        <f>INDEX(tblTrans[[English]:[Polski]],MATCH(B42,tblTrans[ID],0),LangSelID)</f>
        <v>Investment securities</v>
      </c>
      <c r="E42" s="392" t="str">
        <f>INDEX(tblTrans[[English]:[Polski]],MATCH(C42,tblTrans[ID],0),LangSelID)</f>
        <v>Total investment securities of mBank Group</v>
      </c>
    </row>
    <row r="43" spans="1:5" ht="7.5" customHeight="1">
      <c r="A43" s="1677"/>
      <c r="D43" s="169"/>
      <c r="E43" s="393"/>
    </row>
    <row r="44" spans="1:5">
      <c r="A44" s="1677"/>
      <c r="B44" s="985">
        <v>20</v>
      </c>
      <c r="C44" s="985">
        <v>50</v>
      </c>
      <c r="D44" s="354" t="str">
        <f>INDEX(tblTrans[[English]:[Polski]],MATCH(B44,tblTrans[ID],0),LangSelID)</f>
        <v>Share capital</v>
      </c>
      <c r="E44" s="392" t="str">
        <f>INDEX(tblTrans[[English]:[Polski]],MATCH(C44,tblTrans[ID],0),LangSelID)</f>
        <v xml:space="preserve">Registered share capital </v>
      </c>
    </row>
    <row r="45" spans="1:5" ht="7.5" customHeight="1">
      <c r="A45" s="1677"/>
      <c r="D45" s="169"/>
      <c r="E45" s="393"/>
    </row>
    <row r="46" spans="1:5">
      <c r="A46" s="1677"/>
      <c r="B46" s="985">
        <v>21</v>
      </c>
      <c r="C46" s="985">
        <v>51</v>
      </c>
      <c r="D46" s="354" t="str">
        <f>INDEX(tblTrans[[English]:[Polski]],MATCH(B46,tblTrans[ID],0),LangSelID)</f>
        <v>off-BS</v>
      </c>
      <c r="E46" s="392" t="str">
        <f>INDEX(tblTrans[[English]:[Polski]],MATCH(C46,tblTrans[ID],0),LangSelID)</f>
        <v>Total off-balance-sheet items</v>
      </c>
    </row>
    <row r="47" spans="1:5" ht="7.5" customHeight="1">
      <c r="A47" s="1677"/>
      <c r="D47" s="169"/>
      <c r="E47" s="393"/>
    </row>
    <row r="48" spans="1:5">
      <c r="A48" s="1677"/>
      <c r="B48" s="985">
        <v>22</v>
      </c>
      <c r="C48" s="985">
        <v>52</v>
      </c>
      <c r="D48" s="354" t="str">
        <f>INDEX(tblTrans[[English]:[Polski]],MATCH(B48,tblTrans[ID],0),LangSelID)</f>
        <v>Subsidiaries</v>
      </c>
      <c r="E48" s="392" t="str">
        <f>INDEX(tblTrans[[English]:[Polski]],MATCH(C48,tblTrans[ID],0),LangSelID)</f>
        <v>Subsidiaries within mBank Group (with share of mBank)</v>
      </c>
    </row>
    <row r="49" spans="1:26" ht="7.5" customHeight="1">
      <c r="A49" s="1677"/>
      <c r="D49" s="169"/>
      <c r="E49" s="393"/>
    </row>
    <row r="50" spans="1:26" s="986" customFormat="1">
      <c r="A50" s="1677"/>
      <c r="B50" s="986">
        <v>24</v>
      </c>
      <c r="C50" s="986">
        <v>54</v>
      </c>
      <c r="D50" s="354" t="str">
        <f>INDEX(tblTrans[[English]:[Polski]],MATCH(B50,tblTrans[ID],0),LangSelID)</f>
        <v>Total capital ratio</v>
      </c>
      <c r="E50" s="392" t="str">
        <f>INDEX(tblTrans[[English]:[Polski]],MATCH(C50,tblTrans[ID],0),LangSelID)</f>
        <v>mBank consolidated capital base and Total capital ratio</v>
      </c>
      <c r="F50" s="1677"/>
      <c r="G50" s="1677"/>
      <c r="H50" s="1677"/>
      <c r="I50" s="1677"/>
      <c r="J50" s="1677"/>
      <c r="K50" s="1677"/>
      <c r="L50" s="1677"/>
      <c r="M50" s="1677"/>
      <c r="N50" s="1677"/>
      <c r="O50" s="1677"/>
      <c r="P50" s="1677"/>
      <c r="Q50" s="1677"/>
      <c r="R50" s="1677"/>
      <c r="S50" s="1677"/>
      <c r="T50" s="1677"/>
      <c r="U50" s="1677"/>
      <c r="V50" s="1677"/>
      <c r="W50" s="1677"/>
      <c r="X50" s="1677"/>
      <c r="Y50" s="1677"/>
      <c r="Z50" s="1677"/>
    </row>
    <row r="51" spans="1:26" ht="7.5" customHeight="1">
      <c r="A51" s="1677"/>
      <c r="D51" s="169"/>
      <c r="E51" s="393"/>
    </row>
    <row r="52" spans="1:26" s="986" customFormat="1">
      <c r="A52" s="1677"/>
      <c r="B52" s="986">
        <v>27</v>
      </c>
      <c r="C52" s="986">
        <v>57</v>
      </c>
      <c r="D52" s="354" t="str">
        <f>INDEX(tblTrans[[English]:[Polski]],MATCH(B52,tblTrans[ID],0),LangSelID)</f>
        <v>Retail Banking</v>
      </c>
      <c r="E52" s="392" t="str">
        <f>INDEX(tblTrans[[English]:[Polski]],MATCH(C52,tblTrans[ID],0),LangSelID)</f>
        <v>Profit and Loss Account of Retail Banking segment of mBank Group</v>
      </c>
      <c r="F52" s="1677"/>
      <c r="G52" s="1677"/>
      <c r="H52" s="1677"/>
      <c r="I52" s="1677"/>
      <c r="J52" s="1677"/>
      <c r="K52" s="1677"/>
      <c r="L52" s="1677"/>
      <c r="M52" s="1677"/>
      <c r="N52" s="1677"/>
      <c r="O52" s="1677"/>
      <c r="P52" s="1677"/>
      <c r="Q52" s="1677"/>
      <c r="R52" s="1677"/>
      <c r="S52" s="1677"/>
      <c r="T52" s="1677"/>
      <c r="U52" s="1677"/>
      <c r="V52" s="1677"/>
      <c r="W52" s="1677"/>
      <c r="X52" s="1677"/>
      <c r="Y52" s="1677"/>
      <c r="Z52" s="1677"/>
    </row>
    <row r="53" spans="1:26" ht="7.5" customHeight="1">
      <c r="A53" s="1677"/>
      <c r="D53" s="169"/>
      <c r="E53" s="393"/>
    </row>
    <row r="54" spans="1:26" ht="25.5">
      <c r="A54" s="1677"/>
      <c r="B54" s="985">
        <v>25</v>
      </c>
      <c r="C54" s="985">
        <v>55</v>
      </c>
      <c r="D54" s="354" t="str">
        <f>INDEX(tblTrans[[English]:[Polski]],MATCH(B54,tblTrans[ID],0),LangSelID)</f>
        <v>Corporate and Investment Banking</v>
      </c>
      <c r="E54" s="392" t="str">
        <f>INDEX(tblTrans[[English]:[Polski]],MATCH(C54,tblTrans[ID],0),LangSelID)</f>
        <v>Profit and Loss Account of Corporate and Investment Banking (formerly Corporates and Insitutions) segment of mBank Group</v>
      </c>
    </row>
    <row r="55" spans="1:26" ht="7.5" customHeight="1">
      <c r="A55" s="1677"/>
      <c r="D55" s="169"/>
      <c r="E55" s="393"/>
    </row>
    <row r="56" spans="1:26" ht="25.5">
      <c r="A56" s="1677"/>
      <c r="B56" s="985">
        <v>26</v>
      </c>
      <c r="C56" s="985">
        <v>56</v>
      </c>
      <c r="D56" s="354" t="str">
        <f>INDEX(tblTrans[[English]:[Polski]],MATCH(B56,tblTrans[ID],0),LangSelID)</f>
        <v>Financial Markets</v>
      </c>
      <c r="E56" s="392" t="str">
        <f>INDEX(tblTrans[[English]:[Polski]],MATCH(C56,tblTrans[ID],0),LangSelID)</f>
        <v>Profit and Loss Account of Financial Markets (formerly Trading and Investment Activity) segment of mBank Group</v>
      </c>
    </row>
    <row r="57" spans="1:26" ht="7.5" customHeight="1">
      <c r="A57" s="1677"/>
      <c r="D57" s="169"/>
      <c r="E57" s="393"/>
    </row>
    <row r="58" spans="1:26">
      <c r="A58" s="1677"/>
      <c r="B58" s="985">
        <v>29</v>
      </c>
      <c r="C58" s="985">
        <v>59</v>
      </c>
      <c r="D58" s="354" t="str">
        <f>INDEX(tblTrans[[English]:[Polski]],MATCH(B58,tblTrans[ID],0),LangSelID)</f>
        <v>Others</v>
      </c>
      <c r="E58" s="392" t="str">
        <f>INDEX(tblTrans[[English]:[Polski]],MATCH(C58,tblTrans[ID],0),LangSelID)</f>
        <v>Profit and Loss Account of Others segment of mBank Group</v>
      </c>
    </row>
    <row r="59" spans="1:26" ht="7.5" customHeight="1">
      <c r="A59" s="1677"/>
      <c r="D59" s="169"/>
      <c r="E59" s="393"/>
    </row>
    <row r="60" spans="1:26">
      <c r="A60" s="1677"/>
      <c r="B60" s="985">
        <v>31</v>
      </c>
      <c r="C60" s="985">
        <v>61</v>
      </c>
      <c r="D60" s="354" t="str">
        <f>INDEX(tblTrans[[English]:[Polski]],MATCH(B60,tblTrans[ID],0),LangSelID)</f>
        <v>Currency structure</v>
      </c>
      <c r="E60" s="1288" t="str">
        <f>INDEX(tblTrans[[English]:[Polski]],MATCH(C60,tblTrans[ID],0),LangSelID)</f>
        <v>Currency structure of assets and liabilities of mBank Group</v>
      </c>
    </row>
    <row r="61" spans="1:26" ht="12" customHeight="1" thickBot="1">
      <c r="A61" s="1677"/>
      <c r="D61" s="169"/>
      <c r="E61" s="393"/>
    </row>
    <row r="62" spans="1:26">
      <c r="A62" s="1677"/>
      <c r="B62" s="985">
        <v>62</v>
      </c>
      <c r="D62" s="2430" t="str">
        <f>INDEX(tblTrans[[English]:[Polski]],MATCH(B62,tblTrans[ID],0),LangSelID)</f>
        <v>Contents - business report</v>
      </c>
      <c r="E62" s="2431" t="e">
        <f>INDEX(tblTrans[[English]:[Polski]],MATCH(C62,tblTrans[ID],0),LangSelID)</f>
        <v>#N/A</v>
      </c>
    </row>
    <row r="63" spans="1:26" ht="12" customHeight="1">
      <c r="A63" s="1677"/>
      <c r="D63" s="169"/>
      <c r="E63" s="391"/>
    </row>
    <row r="64" spans="1:26">
      <c r="A64" s="1677"/>
      <c r="B64" s="985">
        <v>63</v>
      </c>
      <c r="C64" s="985">
        <v>66</v>
      </c>
      <c r="D64" s="354" t="str">
        <f>INDEX(tblTrans[[English]:[Polski]],MATCH(B64,tblTrans[ID],0),LangSelID)</f>
        <v>Retail Banking</v>
      </c>
      <c r="E64" s="1288" t="str">
        <f>INDEX(tblTrans[[English]:[Polski]],MATCH(C64,tblTrans[ID],0),LangSelID)</f>
        <v>Volumes and business data by product and client type</v>
      </c>
    </row>
    <row r="65" spans="1:5" ht="7.5" customHeight="1">
      <c r="A65" s="1677"/>
      <c r="D65" s="169"/>
      <c r="E65" s="393"/>
    </row>
    <row r="66" spans="1:5">
      <c r="A66" s="1677"/>
      <c r="B66" s="985">
        <v>64</v>
      </c>
      <c r="C66" s="985">
        <v>67</v>
      </c>
      <c r="D66" s="354" t="str">
        <f>INDEX(tblTrans[[English]:[Polski]],MATCH(B66,tblTrans[ID],0),LangSelID)</f>
        <v>Corpo &amp; Invest Banking</v>
      </c>
      <c r="E66" s="392" t="str">
        <f>INDEX(tblTrans[[English]:[Polski]],MATCH(C66,tblTrans[ID],0),LangSelID)</f>
        <v>Volumes and business data by corporate client segment</v>
      </c>
    </row>
    <row r="67" spans="1:5" ht="7.5" customHeight="1">
      <c r="A67" s="1677"/>
      <c r="D67" s="169"/>
      <c r="E67" s="393"/>
    </row>
    <row r="68" spans="1:5">
      <c r="A68" s="1677"/>
      <c r="B68" s="985">
        <v>65</v>
      </c>
      <c r="C68" s="985">
        <v>68</v>
      </c>
      <c r="D68" s="354" t="str">
        <f>INDEX(tblTrans[[English]:[Polski]],MATCH(B68,tblTrans[ID],0),LangSelID)</f>
        <v>Subsidiaries</v>
      </c>
      <c r="E68" s="392" t="str">
        <f>INDEX(tblTrans[[English]:[Polski]],MATCH(C68,tblTrans[ID],0),LangSelID)</f>
        <v>Key figures for consolidated subsidiaries</v>
      </c>
    </row>
    <row r="69" spans="1:5" ht="12" customHeight="1" thickBot="1">
      <c r="A69" s="1677"/>
      <c r="D69" s="1289"/>
      <c r="E69" s="1290"/>
    </row>
    <row r="70" spans="1:5">
      <c r="A70" s="1677"/>
      <c r="B70" s="1677"/>
      <c r="C70" s="1677"/>
      <c r="D70" s="1678"/>
      <c r="E70" s="1677"/>
    </row>
    <row r="71" spans="1:5">
      <c r="A71" s="1677"/>
      <c r="B71" s="1677"/>
      <c r="C71" s="1677"/>
      <c r="D71" s="1678"/>
      <c r="E71" s="1677"/>
    </row>
  </sheetData>
  <mergeCells count="2">
    <mergeCell ref="D6:E6"/>
    <mergeCell ref="D62:E62"/>
  </mergeCells>
  <dataValidations count="1">
    <dataValidation type="list" allowBlank="1" showInputMessage="1" showErrorMessage="1" sqref="E3">
      <formula1>LangList</formula1>
    </dataValidation>
  </dataValidations>
  <hyperlinks>
    <hyperlink ref="D8" location="'Key data'!A1" display="Key data"/>
    <hyperlink ref="D50" location="'Total capital ratio'!A1" display="Total capital ratio"/>
    <hyperlink ref="D58" location="Others!A1" display="Others"/>
    <hyperlink ref="D56" location="FM!A1" display="Financial Markets"/>
    <hyperlink ref="D54" location="'C&amp;I B'!A1" display="Corporate and Investment Banking"/>
    <hyperlink ref="D16" location="NCI!A1" display="Net Fee and Commission income"/>
    <hyperlink ref="D14" location="NII!A1" display="Net Interest income"/>
    <hyperlink ref="D12" location="BS!A1" display="Balance sheet"/>
    <hyperlink ref="D10" location="'P&amp;L'!A1" display="P&amp;L"/>
    <hyperlink ref="D30" location="'Staff Cost'!A1" display="Staff cost"/>
    <hyperlink ref="D28" location="Costs!A1" display="Cost"/>
    <hyperlink ref="D24" location="'Other Op Income'!A1" display="Other operating income"/>
    <hyperlink ref="D22" location="'Investment Income'!A1" display="Investment income"/>
    <hyperlink ref="D20" location="'Trading Income'!A1" display="Trading income"/>
    <hyperlink ref="D18" location="'Dividend Income'!A1" display="Dividend income"/>
    <hyperlink ref="D46" location="'off-BS'!A1" display="off-BS"/>
    <hyperlink ref="D44" location="'Share Capital'!A1" display="Share capital"/>
    <hyperlink ref="D34" location="Loans!A1" display="Loans"/>
    <hyperlink ref="D36" location="'Loans quality'!A1" display="Loans quality"/>
    <hyperlink ref="D42" location="'Investment sec'!A1" display="Investment securities"/>
    <hyperlink ref="D48" location="Subsidiaries!A1" display="Subsidiaries"/>
    <hyperlink ref="D60" location="'Currency structure'!A1" display="Currency structure"/>
    <hyperlink ref="D68" location="Subsidiaries_data!A1" display="Subsidiaries"/>
    <hyperlink ref="D66" location="'Corpo &amp; Invest Banking'!A1" display="Corpo &amp; Invest Banking"/>
    <hyperlink ref="D64" location="'Retail Banking'!A1" display="Retail Banking"/>
    <hyperlink ref="D26" location="'Other Op Expenses'!A1" display="Other operating expenses"/>
    <hyperlink ref="D32" location="LLP!A1" display="Loan Loss Provisions"/>
    <hyperlink ref="D40" location="'Trading sec'!A1" display="'Trading sec'!A1"/>
    <hyperlink ref="D38" location="Deposits!A1" display="Deposits"/>
    <hyperlink ref="D52" location="RB!A1" display="Retail Banking"/>
  </hyperlink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1434" customWidth="1"/>
    <col min="2" max="2" width="57.140625" style="31" customWidth="1"/>
    <col min="3" max="8" width="13.7109375" style="31" hidden="1" customWidth="1" outlineLevel="1"/>
    <col min="9" max="16" width="13.7109375" style="26" hidden="1" customWidth="1" outlineLevel="1"/>
    <col min="17" max="17" width="13.7109375" style="47" hidden="1" customWidth="1" outlineLevel="1"/>
    <col min="18" max="30" width="13.7109375" style="26" hidden="1" customWidth="1" outlineLevel="1"/>
    <col min="31" max="34" width="13.42578125" style="26" hidden="1" customWidth="1" outlineLevel="1"/>
    <col min="35" max="35" width="13.42578125" style="26" customWidth="1" collapsed="1"/>
    <col min="36" max="57" width="13.42578125" style="26" customWidth="1"/>
    <col min="58" max="16381" width="9.140625" style="26"/>
    <col min="16382" max="16382" width="9.140625" style="26" hidden="1" customWidth="1"/>
    <col min="16383" max="16384" width="9.140625" style="26" customWidth="1"/>
  </cols>
  <sheetData>
    <row r="1" spans="1:199 16382:16382" s="58" customFormat="1" ht="33" customHeight="1" thickBot="1">
      <c r="A1" s="2432" t="str">
        <f>INDEX(tblTrans[[English]:[Polski]],MATCH(XFB1,tblTrans[ID],0),LangSelID)</f>
        <v>Other Operating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t="str">
        <f>INDEX(tblTrans[[English]:[Polski]],MATCH(AA1048568,tblTrans[ID],0),LangSelID)</f>
        <v>2012 and 2013 results were restated due to the adjustments in booking of bancassurance related income in line with KNF guidance</v>
      </c>
      <c r="AB1" s="2434" t="e">
        <f>INDEX(tblTrans[[English]:[Polski]],MATCH(AB1048568,tblTrans[ID],0),LangSelID)</f>
        <v>#N/A</v>
      </c>
      <c r="AC1" s="2434" t="e">
        <f>INDEX(tblTrans[[English]:[Polski]],MATCH(AC1048568,tblTrans[ID],0),LangSelID)</f>
        <v>#N/A</v>
      </c>
      <c r="AD1" s="2434" t="e">
        <f>INDEX(tblTrans[[English]:[Polski]],MATCH(AD1048568,tblTrans[ID],0),LangSelID)</f>
        <v>#N/A</v>
      </c>
      <c r="AE1" s="2434" t="e">
        <f>INDEX(tblTrans[[English]:[Polski]],MATCH(AE1048568,tblTrans[ID],0),LangSelID)</f>
        <v>#N/A</v>
      </c>
      <c r="AF1" s="2434" t="e">
        <f>INDEX(tblTrans[[English]:[Polski]],MATCH(AF1048568,tblTrans[ID],0),LangSelID)</f>
        <v>#N/A</v>
      </c>
      <c r="AG1" s="2434" t="e">
        <f>INDEX(tblTrans[[English]:[Polski]],MATCH(AG1048568,tblTrans[ID],0),LangSelID)</f>
        <v>#N/A</v>
      </c>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26"/>
      <c r="BG1" s="26"/>
      <c r="BH1" s="26"/>
      <c r="BI1" s="26"/>
      <c r="BJ1" s="26"/>
      <c r="BK1" s="26"/>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249</v>
      </c>
    </row>
    <row r="2" spans="1:199 16382:16382" s="213" customFormat="1" ht="19.5" customHeight="1">
      <c r="A2" s="2419"/>
      <c r="B2" s="414"/>
      <c r="C2" s="260" t="str">
        <f>INDEX(tblTrans[[English]:[Polski]],MATCH(C1048569,tblTrans[ID],0),LangSelID)</f>
        <v>Q1 2006</v>
      </c>
      <c r="D2" s="229" t="str">
        <f>INDEX(tblTrans[[English]:[Polski]],MATCH(D1048569,tblTrans[ID],0),LangSelID)</f>
        <v>Q2 2006</v>
      </c>
      <c r="E2" s="261" t="str">
        <f>INDEX(tblTrans[[English]:[Polski]],MATCH(E1048569,tblTrans[ID],0),LangSelID)</f>
        <v>Q3 2006</v>
      </c>
      <c r="F2" s="311" t="str">
        <f>INDEX(tblTrans[[English]:[Polski]],MATCH(F1048569,tblTrans[ID],0),LangSelID)</f>
        <v>Q4 2006</v>
      </c>
      <c r="G2" s="260" t="str">
        <f>INDEX(tblTrans[[English]:[Polski]],MATCH(G1048569,tblTrans[ID],0),LangSelID)</f>
        <v>Q1 2007</v>
      </c>
      <c r="H2" s="229" t="str">
        <f>INDEX(tblTrans[[English]:[Polski]],MATCH(H1048569,tblTrans[ID],0),LangSelID)</f>
        <v>Q2 2007</v>
      </c>
      <c r="I2" s="229" t="str">
        <f>INDEX(tblTrans[[English]:[Polski]],MATCH(I1048569,tblTrans[ID],0),LangSelID)</f>
        <v>Q3 2007</v>
      </c>
      <c r="J2" s="261" t="str">
        <f>INDEX(tblTrans[[English]:[Polski]],MATCH(J1048569,tblTrans[ID],0),LangSelID)</f>
        <v>Q4 2007</v>
      </c>
      <c r="K2" s="257" t="str">
        <f>INDEX(tblTrans[[English]:[Polski]],MATCH(K1048569,tblTrans[ID],0),LangSelID)</f>
        <v>Q1 2008</v>
      </c>
      <c r="L2" s="229" t="str">
        <f>INDEX(tblTrans[[English]:[Polski]],MATCH(L1048569,tblTrans[ID],0),LangSelID)</f>
        <v>Q2 2008</v>
      </c>
      <c r="M2" s="195" t="str">
        <f>INDEX(tblTrans[[English]:[Polski]],MATCH(M1048569,tblTrans[ID],0),LangSelID)</f>
        <v>Q3 2008</v>
      </c>
      <c r="N2" s="253" t="str">
        <f>INDEX(tblTrans[[English]:[Polski]],MATCH(N1048569,tblTrans[ID],0),LangSelID)</f>
        <v>Q4 2008</v>
      </c>
      <c r="O2" s="308" t="str">
        <f>INDEX(tblTrans[[English]:[Polski]],MATCH(O1048569,tblTrans[ID],0),LangSelID)</f>
        <v>Q1 2009</v>
      </c>
      <c r="P2" s="309" t="str">
        <f>INDEX(tblTrans[[English]:[Polski]],MATCH(P1048569,tblTrans[ID],0),LangSelID)</f>
        <v>Q2 2009</v>
      </c>
      <c r="Q2" s="309" t="str">
        <f>INDEX(tblTrans[[English]:[Polski]],MATCH(Q1048569,tblTrans[ID],0),LangSelID)</f>
        <v>Q3 2009</v>
      </c>
      <c r="R2" s="310" t="str">
        <f>INDEX(tblTrans[[English]:[Polski]],MATCH(R1048569,tblTrans[ID],0),LangSelID)</f>
        <v>Q4 2009</v>
      </c>
      <c r="S2" s="280" t="str">
        <f>INDEX(tblTrans[[English]:[Polski]],MATCH(S1048569,tblTrans[ID],0),LangSelID)</f>
        <v>Q1 2010</v>
      </c>
      <c r="T2" s="195" t="str">
        <f>INDEX(tblTrans[[English]:[Polski]],MATCH(T1048569,tblTrans[ID],0),LangSelID)</f>
        <v>Q2 2010</v>
      </c>
      <c r="U2" s="195" t="str">
        <f>INDEX(tblTrans[[English]:[Polski]],MATCH(U1048569,tblTrans[ID],0),LangSelID)</f>
        <v>Q3 2010</v>
      </c>
      <c r="V2" s="253" t="str">
        <f>INDEX(tblTrans[[English]:[Polski]],MATCH(V1048569,tblTrans[ID],0),LangSelID)</f>
        <v>Q4 2010</v>
      </c>
      <c r="W2" s="283" t="str">
        <f>INDEX(tblTrans[[English]:[Polski]],MATCH(W1048569,tblTrans[ID],0),LangSelID)</f>
        <v>Q1 2011</v>
      </c>
      <c r="X2" s="195" t="str">
        <f>INDEX(tblTrans[[English]:[Polski]],MATCH(X1048569,tblTrans[ID],0),LangSelID)</f>
        <v>Q2 2011</v>
      </c>
      <c r="Y2" s="195" t="str">
        <f>INDEX(tblTrans[[English]:[Polski]],MATCH(Y1048569,tblTrans[ID],0),LangSelID)</f>
        <v>Q3 2011</v>
      </c>
      <c r="Z2" s="274" t="str">
        <f>INDEX(tblTrans[[English]:[Polski]],MATCH(Z1048569,tblTrans[ID],0),LangSelID)</f>
        <v>Q4 2011</v>
      </c>
      <c r="AA2" s="280" t="str">
        <f>INDEX(tblTrans[[English]:[Polski]],MATCH(AA1048569,tblTrans[ID],0),LangSelID)</f>
        <v>Q1 2012</v>
      </c>
      <c r="AB2" s="195" t="str">
        <f>INDEX(tblTrans[[English]:[Polski]],MATCH(AB1048569,tblTrans[ID],0),LangSelID)</f>
        <v>Q2 2012</v>
      </c>
      <c r="AC2" s="195" t="str">
        <f>INDEX(tblTrans[[English]:[Polski]],MATCH(AC1048569,tblTrans[ID],0),LangSelID)</f>
        <v>Q3 2012</v>
      </c>
      <c r="AD2" s="253" t="str">
        <f>INDEX(tblTrans[[English]:[Polski]],MATCH(AD1048569,tblTrans[ID],0),LangSelID)</f>
        <v>Q4 2012</v>
      </c>
      <c r="AE2" s="283" t="str">
        <f>INDEX(tblTrans[[English]:[Polski]],MATCH(AE1048569,tblTrans[ID],0),LangSelID)</f>
        <v>Q1 2013</v>
      </c>
      <c r="AF2" s="195" t="str">
        <f>INDEX(tblTrans[[English]:[Polski]],MATCH(AF1048569,tblTrans[ID],0),LangSelID)</f>
        <v>Q2 2013</v>
      </c>
      <c r="AG2" s="195" t="str">
        <f>INDEX(tblTrans[[English]:[Polski]],MATCH(AG1048569,tblTrans[ID],0),LangSelID)</f>
        <v>Q3 2013</v>
      </c>
      <c r="AH2" s="274" t="str">
        <f>INDEX(tblTrans[[English]:[Polski]],MATCH(AH1048569,tblTrans[ID],0),LangSelID)</f>
        <v>Q4 2013</v>
      </c>
      <c r="AI2" s="274" t="str">
        <f>INDEX(tblTrans[[English]:[Polski]],MATCH(AI1048569,tblTrans[ID],0),LangSelID)</f>
        <v>Q1 2014</v>
      </c>
      <c r="AJ2" s="274" t="str">
        <f>INDEX(tblTrans[[English]:[Polski]],MATCH(AJ1048569,tblTrans[ID],0),LangSelID)</f>
        <v>Q2 2014</v>
      </c>
      <c r="AK2" s="274" t="str">
        <f>INDEX(tblTrans[[English]:[Polski]],MATCH(AK1048569,tblTrans[ID],0),LangSelID)</f>
        <v>Q3 2014</v>
      </c>
      <c r="AL2" s="274" t="str">
        <f>INDEX(tblTrans[[English]:[Polski]],MATCH(AL1048569,tblTrans[ID],0),LangSelID)</f>
        <v>Q4 2014</v>
      </c>
      <c r="AM2" s="274" t="str">
        <f>INDEX(tblTrans[[English]:[Polski]],MATCH(AM1048569,tblTrans[ID],0),LangSelID)</f>
        <v>Q1 2015</v>
      </c>
      <c r="AN2" s="274" t="str">
        <f>INDEX(tblTrans[[English]:[Polski]],MATCH(AN1048569,tblTrans[ID],0),LangSelID)</f>
        <v>Q2 2015</v>
      </c>
      <c r="AO2" s="274" t="str">
        <f>INDEX(tblTrans[[English]:[Polski]],MATCH(AO1048569,tblTrans[ID],0),LangSelID)</f>
        <v>Q3 2015</v>
      </c>
      <c r="AP2" s="274" t="str">
        <f>INDEX(tblTrans[[English]:[Polski]],MATCH(AP1048569,tblTrans[ID],0),LangSelID)</f>
        <v>Q4 2015</v>
      </c>
      <c r="AQ2" s="274" t="str">
        <f>INDEX(tblTrans[[English]:[Polski]],MATCH(AQ1048569,tblTrans[ID],0),LangSelID)</f>
        <v>Q1 2016</v>
      </c>
      <c r="AR2" s="274" t="str">
        <f>INDEX(tblTrans[[English]:[Polski]],MATCH(AR1048569,tblTrans[ID],0),LangSelID)</f>
        <v>Q2 2016</v>
      </c>
      <c r="AS2" s="274" t="str">
        <f>INDEX(tblTrans[[English]:[Polski]],MATCH(AS1048569,tblTrans[ID],0),LangSelID)</f>
        <v>Q3 2016</v>
      </c>
      <c r="AT2" s="274" t="str">
        <f>INDEX(tblTrans[[English]:[Polski]],MATCH(AT1048569,tblTrans[ID],0),LangSelID)</f>
        <v>Q4 2016</v>
      </c>
      <c r="AU2" s="274" t="str">
        <f>INDEX(tblTrans[[English]:[Polski]],MATCH(AU1048569,tblTrans[ID],0),LangSelID)</f>
        <v>Q1 2017</v>
      </c>
      <c r="AV2" s="274" t="str">
        <f>INDEX(tblTrans[[English]:[Polski]],MATCH(AV1048569,tblTrans[ID],0),LangSelID)</f>
        <v>Q2 2017</v>
      </c>
      <c r="AW2" s="274" t="str">
        <f>INDEX(tblTrans[[English]:[Polski]],MATCH(AW1048569,tblTrans[ID],0),LangSelID)</f>
        <v>Q3 2017</v>
      </c>
      <c r="AX2" s="274" t="str">
        <f>INDEX(tblTrans[[English]:[Polski]],MATCH(AX1048569,tblTrans[ID],0),LangSelID)</f>
        <v>Q4 2017</v>
      </c>
      <c r="AY2" s="274" t="str">
        <f>INDEX(tblTrans[[English]:[Polski]],MATCH(AY1048569,tblTrans[ID],0),LangSelID)</f>
        <v>Q1 2018</v>
      </c>
      <c r="AZ2" s="274" t="str">
        <f>INDEX(tblTrans[[English]:[Polski]],MATCH(AZ1048569,tblTrans[ID],0),LangSelID)</f>
        <v>Q2 2018</v>
      </c>
      <c r="BA2" s="274" t="str">
        <f>INDEX(tblTrans[[English]:[Polski]],MATCH(BA1048569,tblTrans[ID],0),LangSelID)</f>
        <v>Q3 2018</v>
      </c>
      <c r="BB2" s="274" t="str">
        <f>INDEX(tblTrans[[English]:[Polski]],MATCH(BB1048569,tblTrans[ID],0),LangSelID)</f>
        <v>Q4 2018</v>
      </c>
      <c r="BC2" s="274" t="str">
        <f>INDEX(tblTrans[[English]:[Polski]],MATCH(BC1048569,tblTrans[ID],0),LangSelID)</f>
        <v>Q1 2019</v>
      </c>
      <c r="BD2" s="274" t="str">
        <f>INDEX(tblTrans[[English]:[Polski]],MATCH(BD1048569,tblTrans[ID],0),LangSelID)</f>
        <v>Q2 2019</v>
      </c>
      <c r="BE2" s="274" t="str">
        <f>INDEX(tblTrans[[English]:[Polski]],MATCH(BE1048569,tblTrans[ID],0),LangSelID)</f>
        <v>Q3 2019</v>
      </c>
      <c r="BF2" s="26"/>
      <c r="BG2" s="26"/>
      <c r="BH2" s="26"/>
      <c r="BI2" s="26"/>
      <c r="BJ2" s="26"/>
      <c r="BK2" s="26"/>
      <c r="XFB2" s="1314"/>
    </row>
    <row r="3" spans="1:199 16382:16382" s="405" customFormat="1" ht="6" customHeight="1" thickBot="1">
      <c r="A3" s="2420"/>
      <c r="B3" s="1558"/>
      <c r="C3" s="1559"/>
      <c r="D3" s="1560"/>
      <c r="E3" s="1561"/>
      <c r="F3" s="1562"/>
      <c r="G3" s="1559"/>
      <c r="H3" s="1560"/>
      <c r="I3" s="1560"/>
      <c r="J3" s="1563"/>
      <c r="K3" s="1564"/>
      <c r="L3" s="1560"/>
      <c r="M3" s="433"/>
      <c r="N3" s="1565"/>
      <c r="O3" s="432"/>
      <c r="P3" s="433"/>
      <c r="Q3" s="433"/>
      <c r="R3" s="434"/>
      <c r="S3" s="1566"/>
      <c r="T3" s="433"/>
      <c r="U3" s="433"/>
      <c r="V3" s="1565"/>
      <c r="W3" s="1567"/>
      <c r="X3" s="433"/>
      <c r="Y3" s="433"/>
      <c r="Z3" s="434"/>
      <c r="AA3" s="1566"/>
      <c r="AB3" s="433"/>
      <c r="AC3" s="433"/>
      <c r="AD3" s="1565"/>
      <c r="AE3" s="1567"/>
      <c r="AF3" s="433"/>
      <c r="AG3" s="433"/>
      <c r="AH3" s="434"/>
      <c r="AI3" s="434"/>
      <c r="AJ3" s="434"/>
      <c r="AK3" s="434"/>
      <c r="AL3" s="434"/>
      <c r="AM3" s="434"/>
      <c r="AN3" s="434"/>
      <c r="AO3" s="1568"/>
      <c r="AP3" s="1568"/>
      <c r="AQ3" s="1568"/>
      <c r="AR3" s="1568"/>
      <c r="AS3" s="1568"/>
      <c r="AT3" s="1568"/>
      <c r="AU3" s="1568"/>
      <c r="AV3" s="1568"/>
      <c r="AW3" s="1568"/>
      <c r="AX3" s="1568"/>
      <c r="AY3" s="1568"/>
      <c r="AZ3" s="1568"/>
      <c r="BA3" s="1568"/>
      <c r="BB3" s="1568"/>
      <c r="BC3" s="1568"/>
      <c r="BD3" s="1568"/>
      <c r="BE3" s="1568"/>
      <c r="BF3" s="26"/>
      <c r="BG3" s="26"/>
      <c r="BH3" s="26"/>
      <c r="BI3" s="26"/>
      <c r="BJ3" s="26"/>
      <c r="BK3" s="26"/>
      <c r="XFB3" s="1315"/>
    </row>
    <row r="4" spans="1:199 16382:16382" s="46" customFormat="1" ht="27.75" customHeight="1" thickBot="1">
      <c r="A4" s="2421"/>
      <c r="B4" s="1569" t="str">
        <f>INDEX(tblTrans[[English]:[Polski]],MATCH(XFB4,tblTrans[ID],0),LangSelID)</f>
        <v>Income from sale or scrapping fixed assets, intangible assets and assets held for resale</v>
      </c>
      <c r="C4" s="1570">
        <v>33565</v>
      </c>
      <c r="D4" s="1570">
        <v>59862</v>
      </c>
      <c r="E4" s="1570">
        <v>17346</v>
      </c>
      <c r="F4" s="1570">
        <v>7794</v>
      </c>
      <c r="G4" s="1570">
        <v>23005</v>
      </c>
      <c r="H4" s="1570">
        <v>16804</v>
      </c>
      <c r="I4" s="1528">
        <v>15814</v>
      </c>
      <c r="J4" s="1528">
        <v>92826</v>
      </c>
      <c r="K4" s="1528">
        <v>108010</v>
      </c>
      <c r="L4" s="1528">
        <v>29363</v>
      </c>
      <c r="M4" s="1528">
        <v>15909</v>
      </c>
      <c r="N4" s="1528">
        <v>18902</v>
      </c>
      <c r="O4" s="1528">
        <v>41556</v>
      </c>
      <c r="P4" s="1528">
        <v>25127</v>
      </c>
      <c r="Q4" s="1528">
        <v>18181</v>
      </c>
      <c r="R4" s="1528">
        <v>20545</v>
      </c>
      <c r="S4" s="1570">
        <v>18216</v>
      </c>
      <c r="T4" s="1570">
        <v>62827</v>
      </c>
      <c r="U4" s="1570">
        <v>33708</v>
      </c>
      <c r="V4" s="1570">
        <v>34263</v>
      </c>
      <c r="W4" s="1570">
        <v>22635</v>
      </c>
      <c r="X4" s="1570">
        <v>19706</v>
      </c>
      <c r="Y4" s="1570">
        <v>27378</v>
      </c>
      <c r="Z4" s="1570">
        <v>49595</v>
      </c>
      <c r="AA4" s="1570">
        <v>21975</v>
      </c>
      <c r="AB4" s="1570">
        <v>21475</v>
      </c>
      <c r="AC4" s="1570">
        <v>10235</v>
      </c>
      <c r="AD4" s="1570">
        <v>31146</v>
      </c>
      <c r="AE4" s="1571">
        <v>35231</v>
      </c>
      <c r="AF4" s="1571">
        <v>28366</v>
      </c>
      <c r="AG4" s="1571">
        <v>38955</v>
      </c>
      <c r="AH4" s="1571">
        <v>40099</v>
      </c>
      <c r="AI4" s="1571">
        <v>35664</v>
      </c>
      <c r="AJ4" s="1571">
        <v>59296</v>
      </c>
      <c r="AK4" s="1571">
        <v>32168</v>
      </c>
      <c r="AL4" s="1571">
        <v>22638</v>
      </c>
      <c r="AM4" s="1571">
        <v>45845</v>
      </c>
      <c r="AN4" s="1571">
        <v>27557</v>
      </c>
      <c r="AO4" s="1571">
        <v>42193</v>
      </c>
      <c r="AP4" s="1571">
        <v>25939</v>
      </c>
      <c r="AQ4" s="1571">
        <v>59655</v>
      </c>
      <c r="AR4" s="1571">
        <v>39313</v>
      </c>
      <c r="AS4" s="1571">
        <v>22961</v>
      </c>
      <c r="AT4" s="1571">
        <v>26523</v>
      </c>
      <c r="AU4" s="1571">
        <v>29959</v>
      </c>
      <c r="AV4" s="1571">
        <v>85294</v>
      </c>
      <c r="AW4" s="1571">
        <v>10154</v>
      </c>
      <c r="AX4" s="1571">
        <v>13970</v>
      </c>
      <c r="AY4" s="1571">
        <v>10647</v>
      </c>
      <c r="AZ4" s="1571">
        <v>30478</v>
      </c>
      <c r="BA4" s="1571">
        <v>10513</v>
      </c>
      <c r="BB4" s="1571">
        <v>16725</v>
      </c>
      <c r="BC4" s="1571">
        <v>11345</v>
      </c>
      <c r="BD4" s="1571">
        <v>18499</v>
      </c>
      <c r="BE4" s="1571">
        <v>80370</v>
      </c>
      <c r="BF4" s="2208"/>
      <c r="BG4" s="2587"/>
      <c r="BH4" s="2587"/>
      <c r="BI4" s="48"/>
      <c r="BJ4" s="26"/>
      <c r="BK4" s="26"/>
      <c r="XFB4" s="1313">
        <v>250</v>
      </c>
    </row>
    <row r="5" spans="1:199 16382:16382" s="46" customFormat="1" ht="27.75" customHeight="1" thickBot="1">
      <c r="A5" s="2421"/>
      <c r="B5" s="1572" t="str">
        <f>INDEX(tblTrans[[English]:[Polski]],MATCH(XFB5,tblTrans[ID],0),LangSelID)</f>
        <v>Income from recovering uncollectible receivables</v>
      </c>
      <c r="C5" s="809">
        <v>614</v>
      </c>
      <c r="D5" s="809">
        <v>706</v>
      </c>
      <c r="E5" s="809">
        <v>662</v>
      </c>
      <c r="F5" s="809">
        <v>3783</v>
      </c>
      <c r="G5" s="809">
        <v>1299</v>
      </c>
      <c r="H5" s="809">
        <v>374</v>
      </c>
      <c r="I5" s="560">
        <v>488</v>
      </c>
      <c r="J5" s="560">
        <v>392</v>
      </c>
      <c r="K5" s="560">
        <v>4230</v>
      </c>
      <c r="L5" s="560">
        <v>380</v>
      </c>
      <c r="M5" s="560">
        <v>250</v>
      </c>
      <c r="N5" s="560">
        <v>188</v>
      </c>
      <c r="O5" s="560">
        <v>353</v>
      </c>
      <c r="P5" s="560">
        <v>1633</v>
      </c>
      <c r="Q5" s="560">
        <v>1495</v>
      </c>
      <c r="R5" s="560">
        <v>2476</v>
      </c>
      <c r="S5" s="809">
        <v>104</v>
      </c>
      <c r="T5" s="809">
        <v>312</v>
      </c>
      <c r="U5" s="809">
        <v>132</v>
      </c>
      <c r="V5" s="809">
        <v>374</v>
      </c>
      <c r="W5" s="809">
        <v>1309</v>
      </c>
      <c r="X5" s="809">
        <v>268</v>
      </c>
      <c r="Y5" s="809">
        <v>-9</v>
      </c>
      <c r="Z5" s="809">
        <v>142</v>
      </c>
      <c r="AA5" s="809">
        <v>18</v>
      </c>
      <c r="AB5" s="809">
        <v>20</v>
      </c>
      <c r="AC5" s="809">
        <v>19</v>
      </c>
      <c r="AD5" s="809">
        <v>39</v>
      </c>
      <c r="AE5" s="810">
        <v>165</v>
      </c>
      <c r="AF5" s="810">
        <v>43</v>
      </c>
      <c r="AG5" s="810">
        <v>103</v>
      </c>
      <c r="AH5" s="810">
        <v>858</v>
      </c>
      <c r="AI5" s="810">
        <v>122</v>
      </c>
      <c r="AJ5" s="810">
        <v>915</v>
      </c>
      <c r="AK5" s="810">
        <v>787</v>
      </c>
      <c r="AL5" s="810">
        <v>33</v>
      </c>
      <c r="AM5" s="810">
        <v>442</v>
      </c>
      <c r="AN5" s="810">
        <v>911</v>
      </c>
      <c r="AO5" s="810">
        <v>1834</v>
      </c>
      <c r="AP5" s="810">
        <v>1067</v>
      </c>
      <c r="AQ5" s="810">
        <v>1531</v>
      </c>
      <c r="AR5" s="810">
        <v>361</v>
      </c>
      <c r="AS5" s="810">
        <v>198</v>
      </c>
      <c r="AT5" s="810">
        <v>793</v>
      </c>
      <c r="AU5" s="810">
        <v>542</v>
      </c>
      <c r="AV5" s="810">
        <v>444</v>
      </c>
      <c r="AW5" s="810">
        <v>278</v>
      </c>
      <c r="AX5" s="810">
        <v>266</v>
      </c>
      <c r="AY5" s="810">
        <v>15</v>
      </c>
      <c r="AZ5" s="810">
        <v>67</v>
      </c>
      <c r="BA5" s="810">
        <v>138</v>
      </c>
      <c r="BB5" s="810">
        <v>228</v>
      </c>
      <c r="BC5" s="810">
        <v>663</v>
      </c>
      <c r="BD5" s="810">
        <v>587</v>
      </c>
      <c r="BE5" s="810">
        <v>742</v>
      </c>
      <c r="BF5" s="2208"/>
      <c r="BG5" s="2587"/>
      <c r="BH5" s="2587"/>
      <c r="BI5" s="48"/>
      <c r="BJ5" s="26"/>
      <c r="BK5" s="26"/>
      <c r="XFB5" s="1313">
        <v>251</v>
      </c>
    </row>
    <row r="6" spans="1:199 16382:16382" s="46" customFormat="1" ht="27.75" customHeight="1" thickBot="1">
      <c r="A6" s="2421"/>
      <c r="B6" s="1572" t="str">
        <f>INDEX(tblTrans[[English]:[Polski]],MATCH(XFB6,tblTrans[ID],0),LangSelID)</f>
        <v>Income from compensation, penalties and fines received</v>
      </c>
      <c r="C6" s="809">
        <v>28</v>
      </c>
      <c r="D6" s="809">
        <v>392</v>
      </c>
      <c r="E6" s="809">
        <v>224</v>
      </c>
      <c r="F6" s="809">
        <v>449</v>
      </c>
      <c r="G6" s="809">
        <v>14</v>
      </c>
      <c r="H6" s="809">
        <v>53</v>
      </c>
      <c r="I6" s="560">
        <v>178</v>
      </c>
      <c r="J6" s="560">
        <v>268</v>
      </c>
      <c r="K6" s="560">
        <v>26</v>
      </c>
      <c r="L6" s="560">
        <v>76</v>
      </c>
      <c r="M6" s="560">
        <v>125</v>
      </c>
      <c r="N6" s="560">
        <v>192</v>
      </c>
      <c r="O6" s="560">
        <v>454</v>
      </c>
      <c r="P6" s="560">
        <v>2708</v>
      </c>
      <c r="Q6" s="560">
        <v>82</v>
      </c>
      <c r="R6" s="560">
        <v>121</v>
      </c>
      <c r="S6" s="809">
        <v>124</v>
      </c>
      <c r="T6" s="809">
        <v>54</v>
      </c>
      <c r="U6" s="809">
        <v>56</v>
      </c>
      <c r="V6" s="809">
        <v>52</v>
      </c>
      <c r="W6" s="809">
        <v>133</v>
      </c>
      <c r="X6" s="809">
        <v>251</v>
      </c>
      <c r="Y6" s="809">
        <v>478</v>
      </c>
      <c r="Z6" s="809">
        <v>110</v>
      </c>
      <c r="AA6" s="809">
        <v>4</v>
      </c>
      <c r="AB6" s="809">
        <v>183</v>
      </c>
      <c r="AC6" s="809">
        <v>72</v>
      </c>
      <c r="AD6" s="809">
        <v>235</v>
      </c>
      <c r="AE6" s="810">
        <v>11</v>
      </c>
      <c r="AF6" s="810">
        <v>58</v>
      </c>
      <c r="AG6" s="810">
        <v>91</v>
      </c>
      <c r="AH6" s="810">
        <v>24</v>
      </c>
      <c r="AI6" s="810">
        <v>80</v>
      </c>
      <c r="AJ6" s="810">
        <v>87</v>
      </c>
      <c r="AK6" s="810">
        <v>46</v>
      </c>
      <c r="AL6" s="810">
        <v>16</v>
      </c>
      <c r="AM6" s="810">
        <v>69</v>
      </c>
      <c r="AN6" s="810">
        <v>-11</v>
      </c>
      <c r="AO6" s="810">
        <v>21</v>
      </c>
      <c r="AP6" s="810">
        <v>26</v>
      </c>
      <c r="AQ6" s="810">
        <v>5</v>
      </c>
      <c r="AR6" s="810">
        <v>38</v>
      </c>
      <c r="AS6" s="810">
        <v>131</v>
      </c>
      <c r="AT6" s="810">
        <v>107</v>
      </c>
      <c r="AU6" s="810">
        <v>213</v>
      </c>
      <c r="AV6" s="810">
        <v>91</v>
      </c>
      <c r="AW6" s="810">
        <v>69</v>
      </c>
      <c r="AX6" s="810">
        <v>105</v>
      </c>
      <c r="AY6" s="810">
        <v>14</v>
      </c>
      <c r="AZ6" s="810">
        <v>68</v>
      </c>
      <c r="BA6" s="810">
        <v>60</v>
      </c>
      <c r="BB6" s="810">
        <v>191</v>
      </c>
      <c r="BC6" s="810">
        <v>94</v>
      </c>
      <c r="BD6" s="810">
        <v>149</v>
      </c>
      <c r="BE6" s="810">
        <v>216</v>
      </c>
      <c r="BF6" s="2208"/>
      <c r="BG6" s="2587"/>
      <c r="BH6" s="2587"/>
      <c r="BI6" s="48"/>
      <c r="BJ6" s="26"/>
      <c r="BK6" s="26"/>
      <c r="XFB6" s="1313">
        <v>252</v>
      </c>
    </row>
    <row r="7" spans="1:199 16382:16382" s="46" customFormat="1" ht="27.75" customHeight="1" thickBot="1">
      <c r="A7" s="2421"/>
      <c r="B7" s="1572" t="str">
        <f>INDEX(tblTrans[[English]:[Polski]],MATCH(XFB7,tblTrans[ID],0),LangSelID)</f>
        <v>Income due to release of provisions for future commitments</v>
      </c>
      <c r="C7" s="809">
        <v>1629</v>
      </c>
      <c r="D7" s="809">
        <v>5542</v>
      </c>
      <c r="E7" s="809">
        <v>8369</v>
      </c>
      <c r="F7" s="809">
        <v>4837</v>
      </c>
      <c r="G7" s="809">
        <v>895</v>
      </c>
      <c r="H7" s="809">
        <v>1935</v>
      </c>
      <c r="I7" s="560">
        <v>6740</v>
      </c>
      <c r="J7" s="560">
        <v>6231</v>
      </c>
      <c r="K7" s="560">
        <v>598</v>
      </c>
      <c r="L7" s="560">
        <v>2552</v>
      </c>
      <c r="M7" s="560">
        <v>17</v>
      </c>
      <c r="N7" s="560">
        <v>7046</v>
      </c>
      <c r="O7" s="560">
        <v>16123</v>
      </c>
      <c r="P7" s="560">
        <v>9190</v>
      </c>
      <c r="Q7" s="560">
        <v>147</v>
      </c>
      <c r="R7" s="560">
        <v>1663</v>
      </c>
      <c r="S7" s="809">
        <v>116</v>
      </c>
      <c r="T7" s="809">
        <v>881</v>
      </c>
      <c r="U7" s="809">
        <v>3422</v>
      </c>
      <c r="V7" s="809">
        <v>12887</v>
      </c>
      <c r="W7" s="809">
        <v>596</v>
      </c>
      <c r="X7" s="809">
        <v>11861</v>
      </c>
      <c r="Y7" s="809">
        <v>2060</v>
      </c>
      <c r="Z7" s="809">
        <v>9692</v>
      </c>
      <c r="AA7" s="809">
        <v>3419</v>
      </c>
      <c r="AB7" s="809">
        <v>2300</v>
      </c>
      <c r="AC7" s="809">
        <v>469</v>
      </c>
      <c r="AD7" s="809">
        <v>5205</v>
      </c>
      <c r="AE7" s="810">
        <v>13993</v>
      </c>
      <c r="AF7" s="810">
        <v>9089</v>
      </c>
      <c r="AG7" s="810">
        <v>4993</v>
      </c>
      <c r="AH7" s="810">
        <v>8120</v>
      </c>
      <c r="AI7" s="810">
        <v>1827</v>
      </c>
      <c r="AJ7" s="810">
        <v>3330</v>
      </c>
      <c r="AK7" s="810">
        <v>2168</v>
      </c>
      <c r="AL7" s="810">
        <v>5165</v>
      </c>
      <c r="AM7" s="810">
        <v>1685</v>
      </c>
      <c r="AN7" s="810">
        <v>177</v>
      </c>
      <c r="AO7" s="810">
        <v>396</v>
      </c>
      <c r="AP7" s="810">
        <v>5799</v>
      </c>
      <c r="AQ7" s="810">
        <v>394</v>
      </c>
      <c r="AR7" s="810">
        <v>1184</v>
      </c>
      <c r="AS7" s="810">
        <v>78</v>
      </c>
      <c r="AT7" s="810">
        <v>6109</v>
      </c>
      <c r="AU7" s="810">
        <v>649</v>
      </c>
      <c r="AV7" s="810">
        <v>594</v>
      </c>
      <c r="AW7" s="810">
        <v>24433</v>
      </c>
      <c r="AX7" s="810">
        <v>7553</v>
      </c>
      <c r="AY7" s="810">
        <v>737</v>
      </c>
      <c r="AZ7" s="810">
        <v>1162</v>
      </c>
      <c r="BA7" s="810">
        <v>1126</v>
      </c>
      <c r="BB7" s="810">
        <v>4318</v>
      </c>
      <c r="BC7" s="810">
        <v>3688</v>
      </c>
      <c r="BD7" s="810">
        <v>6339</v>
      </c>
      <c r="BE7" s="810">
        <v>2024</v>
      </c>
      <c r="BF7" s="2208"/>
      <c r="BG7" s="2587"/>
      <c r="BH7" s="2587"/>
      <c r="BI7" s="48"/>
      <c r="BJ7" s="26"/>
      <c r="BK7" s="26"/>
      <c r="XFB7" s="1313">
        <v>253</v>
      </c>
    </row>
    <row r="8" spans="1:199 16382:16382" s="46" customFormat="1" ht="15" customHeight="1" thickBot="1">
      <c r="A8" s="2421"/>
      <c r="B8" s="1573" t="str">
        <f>INDEX(tblTrans[[English]:[Polski]],MATCH(XFB8,tblTrans[ID],0),LangSelID)</f>
        <v>Donations received</v>
      </c>
      <c r="C8" s="809">
        <v>0</v>
      </c>
      <c r="D8" s="809">
        <v>0</v>
      </c>
      <c r="E8" s="809">
        <v>0</v>
      </c>
      <c r="F8" s="809">
        <v>0</v>
      </c>
      <c r="G8" s="809">
        <v>0</v>
      </c>
      <c r="H8" s="809">
        <v>0</v>
      </c>
      <c r="I8" s="560">
        <v>0</v>
      </c>
      <c r="J8" s="560">
        <v>0</v>
      </c>
      <c r="K8" s="560">
        <v>0</v>
      </c>
      <c r="L8" s="560"/>
      <c r="M8" s="560">
        <v>2</v>
      </c>
      <c r="N8" s="560">
        <v>0</v>
      </c>
      <c r="O8" s="560">
        <v>0</v>
      </c>
      <c r="P8" s="560">
        <v>0</v>
      </c>
      <c r="Q8" s="560">
        <v>0</v>
      </c>
      <c r="R8" s="560">
        <v>0</v>
      </c>
      <c r="S8" s="622"/>
      <c r="T8" s="622">
        <v>0</v>
      </c>
      <c r="U8" s="622">
        <v>0</v>
      </c>
      <c r="V8" s="622">
        <v>0</v>
      </c>
      <c r="W8" s="622">
        <v>0</v>
      </c>
      <c r="X8" s="622">
        <v>0</v>
      </c>
      <c r="Y8" s="622">
        <v>0</v>
      </c>
      <c r="Z8" s="622">
        <v>0</v>
      </c>
      <c r="AA8" s="622"/>
      <c r="AB8" s="622">
        <v>0</v>
      </c>
      <c r="AC8" s="622"/>
      <c r="AD8" s="622">
        <v>0</v>
      </c>
      <c r="AE8" s="811"/>
      <c r="AF8" s="811"/>
      <c r="AG8" s="811">
        <v>0</v>
      </c>
      <c r="AH8" s="811"/>
      <c r="AI8" s="810">
        <v>0</v>
      </c>
      <c r="AJ8" s="810">
        <v>0</v>
      </c>
      <c r="AK8" s="810">
        <v>0</v>
      </c>
      <c r="AL8" s="810">
        <v>0</v>
      </c>
      <c r="AM8" s="810">
        <v>0</v>
      </c>
      <c r="AN8" s="810">
        <v>0</v>
      </c>
      <c r="AO8" s="810">
        <v>0</v>
      </c>
      <c r="AP8" s="810">
        <v>0</v>
      </c>
      <c r="AQ8" s="810">
        <v>0</v>
      </c>
      <c r="AR8" s="1373" t="s">
        <v>0</v>
      </c>
      <c r="AS8" s="810">
        <v>0</v>
      </c>
      <c r="AT8" s="1373">
        <v>0</v>
      </c>
      <c r="AU8" s="1373">
        <v>0</v>
      </c>
      <c r="AV8" s="1373">
        <v>0</v>
      </c>
      <c r="AW8" s="1373">
        <v>0</v>
      </c>
      <c r="AX8" s="1373">
        <v>0</v>
      </c>
      <c r="AY8" s="1373">
        <v>0</v>
      </c>
      <c r="AZ8" s="1373">
        <v>0</v>
      </c>
      <c r="BA8" s="1373">
        <v>0</v>
      </c>
      <c r="BB8" s="1373">
        <v>0</v>
      </c>
      <c r="BC8" s="1373">
        <v>0</v>
      </c>
      <c r="BD8" s="1373">
        <v>0</v>
      </c>
      <c r="BE8" s="1373">
        <v>0</v>
      </c>
      <c r="BF8" s="2208"/>
      <c r="BG8" s="2587"/>
      <c r="BH8" s="2587"/>
      <c r="BI8" s="48"/>
      <c r="BJ8" s="26"/>
      <c r="BK8" s="26"/>
      <c r="XFB8" s="1313">
        <v>254</v>
      </c>
    </row>
    <row r="9" spans="1:199 16382:16382" s="46" customFormat="1" ht="15" customHeight="1" thickBot="1">
      <c r="A9" s="2421"/>
      <c r="B9" s="1574" t="str">
        <f>INDEX(tblTrans[[English]:[Polski]],MATCH(XFB9,tblTrans[ID],0),LangSelID)</f>
        <v>Proceeds from services provided</v>
      </c>
      <c r="C9" s="809">
        <v>12038</v>
      </c>
      <c r="D9" s="809">
        <v>21681</v>
      </c>
      <c r="E9" s="809">
        <v>19098</v>
      </c>
      <c r="F9" s="809">
        <v>16912</v>
      </c>
      <c r="G9" s="809">
        <v>11921</v>
      </c>
      <c r="H9" s="809">
        <v>12473</v>
      </c>
      <c r="I9" s="560">
        <v>10143</v>
      </c>
      <c r="J9" s="560">
        <v>14880</v>
      </c>
      <c r="K9" s="560">
        <v>12713</v>
      </c>
      <c r="L9" s="560">
        <v>12640</v>
      </c>
      <c r="M9" s="560">
        <v>11154</v>
      </c>
      <c r="N9" s="560">
        <v>7767</v>
      </c>
      <c r="O9" s="560">
        <v>10922</v>
      </c>
      <c r="P9" s="560">
        <v>11270</v>
      </c>
      <c r="Q9" s="560">
        <v>14067</v>
      </c>
      <c r="R9" s="560">
        <v>15177</v>
      </c>
      <c r="S9" s="809">
        <v>13653</v>
      </c>
      <c r="T9" s="809">
        <v>14976</v>
      </c>
      <c r="U9" s="809">
        <v>12426</v>
      </c>
      <c r="V9" s="809">
        <v>10987</v>
      </c>
      <c r="W9" s="809">
        <v>11425</v>
      </c>
      <c r="X9" s="809">
        <v>4335</v>
      </c>
      <c r="Y9" s="809">
        <v>3482</v>
      </c>
      <c r="Z9" s="809">
        <v>5302</v>
      </c>
      <c r="AA9" s="809">
        <v>6255</v>
      </c>
      <c r="AB9" s="809">
        <v>10670</v>
      </c>
      <c r="AC9" s="809">
        <v>8290</v>
      </c>
      <c r="AD9" s="809">
        <v>7338</v>
      </c>
      <c r="AE9" s="810">
        <v>7728</v>
      </c>
      <c r="AF9" s="810">
        <v>7521</v>
      </c>
      <c r="AG9" s="810">
        <v>7711</v>
      </c>
      <c r="AH9" s="810">
        <v>7858</v>
      </c>
      <c r="AI9" s="810">
        <v>6817</v>
      </c>
      <c r="AJ9" s="810">
        <v>6608</v>
      </c>
      <c r="AK9" s="810">
        <v>2867</v>
      </c>
      <c r="AL9" s="810">
        <v>7717</v>
      </c>
      <c r="AM9" s="810">
        <v>7115</v>
      </c>
      <c r="AN9" s="810">
        <v>4645</v>
      </c>
      <c r="AO9" s="810">
        <v>5195</v>
      </c>
      <c r="AP9" s="810">
        <v>5220</v>
      </c>
      <c r="AQ9" s="810">
        <v>8250</v>
      </c>
      <c r="AR9" s="810">
        <v>3051</v>
      </c>
      <c r="AS9" s="810">
        <v>8363</v>
      </c>
      <c r="AT9" s="810">
        <v>2560</v>
      </c>
      <c r="AU9" s="810">
        <v>6679</v>
      </c>
      <c r="AV9" s="810">
        <v>5150</v>
      </c>
      <c r="AW9" s="810">
        <v>3484</v>
      </c>
      <c r="AX9" s="810">
        <v>5232</v>
      </c>
      <c r="AY9" s="810">
        <v>9407</v>
      </c>
      <c r="AZ9" s="810">
        <v>3980</v>
      </c>
      <c r="BA9" s="810">
        <v>2564</v>
      </c>
      <c r="BB9" s="810">
        <v>6029</v>
      </c>
      <c r="BC9" s="810">
        <v>1869</v>
      </c>
      <c r="BD9" s="810">
        <v>-513</v>
      </c>
      <c r="BE9" s="810">
        <v>7226</v>
      </c>
      <c r="BF9" s="2208"/>
      <c r="BG9" s="2587"/>
      <c r="BH9" s="2587"/>
      <c r="BI9" s="48"/>
      <c r="BJ9" s="26"/>
      <c r="BK9" s="26"/>
      <c r="XFB9" s="1313">
        <v>255</v>
      </c>
    </row>
    <row r="10" spans="1:199 16382:16382" s="46" customFormat="1" ht="24" customHeight="1" thickBot="1">
      <c r="A10" s="2421"/>
      <c r="B10" s="1573" t="str">
        <f>INDEX(tblTrans[[English]:[Polski]],MATCH(XFB10,tblTrans[ID],0),LangSelID)</f>
        <v>Income from insurance activity, arising from attribution of premium</v>
      </c>
      <c r="C10" s="809"/>
      <c r="D10" s="809"/>
      <c r="E10" s="809"/>
      <c r="F10" s="809"/>
      <c r="G10" s="809"/>
      <c r="H10" s="809"/>
      <c r="I10" s="560"/>
      <c r="J10" s="560"/>
      <c r="K10" s="560">
        <v>1943</v>
      </c>
      <c r="L10" s="560">
        <v>1760</v>
      </c>
      <c r="M10" s="560">
        <v>8635</v>
      </c>
      <c r="N10" s="560">
        <v>8175</v>
      </c>
      <c r="O10" s="560">
        <v>12005</v>
      </c>
      <c r="P10" s="560">
        <v>10374</v>
      </c>
      <c r="Q10" s="560">
        <v>15183</v>
      </c>
      <c r="R10" s="560">
        <v>12839</v>
      </c>
      <c r="S10" s="809">
        <v>11621</v>
      </c>
      <c r="T10" s="809">
        <v>12077</v>
      </c>
      <c r="U10" s="809">
        <v>11550</v>
      </c>
      <c r="V10" s="809">
        <v>14298</v>
      </c>
      <c r="W10" s="809">
        <v>18267</v>
      </c>
      <c r="X10" s="809">
        <v>20538</v>
      </c>
      <c r="Y10" s="809">
        <v>17472</v>
      </c>
      <c r="Z10" s="809">
        <v>26300</v>
      </c>
      <c r="AA10" s="809">
        <v>24659</v>
      </c>
      <c r="AB10" s="809">
        <v>14950</v>
      </c>
      <c r="AC10" s="809">
        <v>17323</v>
      </c>
      <c r="AD10" s="809">
        <v>14642</v>
      </c>
      <c r="AE10" s="810">
        <v>17738</v>
      </c>
      <c r="AF10" s="810">
        <v>19785</v>
      </c>
      <c r="AG10" s="810">
        <v>23965</v>
      </c>
      <c r="AH10" s="810">
        <v>21443</v>
      </c>
      <c r="AI10" s="810">
        <v>22199</v>
      </c>
      <c r="AJ10" s="810">
        <v>23603</v>
      </c>
      <c r="AK10" s="810">
        <v>24308</v>
      </c>
      <c r="AL10" s="810">
        <v>26127</v>
      </c>
      <c r="AM10" s="810">
        <v>23898</v>
      </c>
      <c r="AN10" s="810">
        <v>0</v>
      </c>
      <c r="AO10" s="810">
        <v>0</v>
      </c>
      <c r="AP10" s="810">
        <v>0</v>
      </c>
      <c r="AQ10" s="1373" t="s">
        <v>0</v>
      </c>
      <c r="AR10" s="1373" t="s">
        <v>0</v>
      </c>
      <c r="AS10" s="1373">
        <v>0</v>
      </c>
      <c r="AT10" s="1373">
        <v>0</v>
      </c>
      <c r="AU10" s="1373">
        <v>0</v>
      </c>
      <c r="AV10" s="1373">
        <v>0</v>
      </c>
      <c r="AW10" s="1373">
        <v>0</v>
      </c>
      <c r="AX10" s="1373">
        <v>0</v>
      </c>
      <c r="AY10" s="1373">
        <v>0</v>
      </c>
      <c r="AZ10" s="1373"/>
      <c r="BA10" s="1373"/>
      <c r="BB10" s="1373"/>
      <c r="BC10" s="1373"/>
      <c r="BD10" s="1373">
        <v>0</v>
      </c>
      <c r="BE10" s="1373">
        <v>0</v>
      </c>
      <c r="BF10" s="2208"/>
      <c r="BG10" s="2587"/>
      <c r="BH10" s="2587"/>
      <c r="BI10" s="48"/>
      <c r="BJ10" s="26"/>
      <c r="BK10" s="26"/>
      <c r="XFB10" s="1313">
        <v>256</v>
      </c>
    </row>
    <row r="11" spans="1:199 16382:16382" s="46" customFormat="1" ht="15.6" customHeight="1" thickBot="1">
      <c r="A11" s="2421"/>
      <c r="B11" s="1573" t="str">
        <f>INDEX(tblTrans[[English]:[Polski]],MATCH(XFB11,tblTrans[ID],0),LangSelID)</f>
        <v>Income from operating lease</v>
      </c>
      <c r="C11" s="809"/>
      <c r="D11" s="809"/>
      <c r="E11" s="809"/>
      <c r="F11" s="809"/>
      <c r="G11" s="809"/>
      <c r="H11" s="809"/>
      <c r="I11" s="560"/>
      <c r="J11" s="560"/>
      <c r="K11" s="560"/>
      <c r="L11" s="560"/>
      <c r="M11" s="560"/>
      <c r="N11" s="560"/>
      <c r="O11" s="560"/>
      <c r="P11" s="560"/>
      <c r="Q11" s="560"/>
      <c r="R11" s="560"/>
      <c r="S11" s="809"/>
      <c r="T11" s="809"/>
      <c r="U11" s="809"/>
      <c r="V11" s="809"/>
      <c r="W11" s="809">
        <v>3360</v>
      </c>
      <c r="X11" s="809">
        <v>3385</v>
      </c>
      <c r="Y11" s="809">
        <v>3996</v>
      </c>
      <c r="Z11" s="809">
        <v>4684</v>
      </c>
      <c r="AA11" s="809">
        <v>4676</v>
      </c>
      <c r="AB11" s="809">
        <v>4924</v>
      </c>
      <c r="AC11" s="809">
        <v>5614</v>
      </c>
      <c r="AD11" s="809">
        <v>5466</v>
      </c>
      <c r="AE11" s="810">
        <v>4049</v>
      </c>
      <c r="AF11" s="810">
        <v>3743</v>
      </c>
      <c r="AG11" s="810">
        <v>3432</v>
      </c>
      <c r="AH11" s="810">
        <v>3649</v>
      </c>
      <c r="AI11" s="810">
        <v>3062</v>
      </c>
      <c r="AJ11" s="810">
        <v>3022</v>
      </c>
      <c r="AK11" s="810">
        <v>2616</v>
      </c>
      <c r="AL11" s="810">
        <v>2457</v>
      </c>
      <c r="AM11" s="810">
        <v>2243</v>
      </c>
      <c r="AN11" s="810">
        <v>2341</v>
      </c>
      <c r="AO11" s="810">
        <v>2578</v>
      </c>
      <c r="AP11" s="810">
        <v>2371</v>
      </c>
      <c r="AQ11" s="810">
        <v>2078</v>
      </c>
      <c r="AR11" s="810">
        <v>2384</v>
      </c>
      <c r="AS11" s="810">
        <v>2277</v>
      </c>
      <c r="AT11" s="810">
        <v>1196</v>
      </c>
      <c r="AU11" s="810">
        <v>1613</v>
      </c>
      <c r="AV11" s="810">
        <v>1951</v>
      </c>
      <c r="AW11" s="810">
        <v>445</v>
      </c>
      <c r="AX11" s="810">
        <v>1149</v>
      </c>
      <c r="AY11" s="810">
        <v>1908</v>
      </c>
      <c r="AZ11" s="810">
        <v>1837</v>
      </c>
      <c r="BA11" s="810">
        <v>1752</v>
      </c>
      <c r="BB11" s="560">
        <v>-3282</v>
      </c>
      <c r="BC11" s="560">
        <v>1310</v>
      </c>
      <c r="BD11" s="560">
        <v>198</v>
      </c>
      <c r="BE11" s="560">
        <v>425</v>
      </c>
      <c r="BF11" s="2208"/>
      <c r="BG11" s="2587"/>
      <c r="BH11" s="2587"/>
      <c r="BI11" s="48"/>
      <c r="BJ11" s="26"/>
      <c r="BK11" s="26"/>
      <c r="XFB11" s="1313">
        <v>257</v>
      </c>
    </row>
    <row r="12" spans="1:199 16382:16382" s="46" customFormat="1" ht="27.75" customHeight="1" thickBot="1">
      <c r="A12" s="2421"/>
      <c r="B12" s="2313" t="str">
        <f>INDEX(tblTrans[[English]:[Polski]],MATCH(XFB12,tblTrans[ID],0),LangSelID)</f>
        <v>Income from sub-leasing of assets due to rights to use</v>
      </c>
      <c r="C12" s="2314"/>
      <c r="D12" s="2314"/>
      <c r="E12" s="2314"/>
      <c r="F12" s="2314"/>
      <c r="G12" s="2314"/>
      <c r="H12" s="2314"/>
      <c r="I12" s="794"/>
      <c r="J12" s="794"/>
      <c r="K12" s="794"/>
      <c r="L12" s="794"/>
      <c r="M12" s="794"/>
      <c r="N12" s="794"/>
      <c r="O12" s="794"/>
      <c r="P12" s="794"/>
      <c r="Q12" s="794"/>
      <c r="R12" s="794"/>
      <c r="S12" s="2314"/>
      <c r="T12" s="2314"/>
      <c r="U12" s="2314"/>
      <c r="V12" s="2314"/>
      <c r="W12" s="2314"/>
      <c r="X12" s="2314"/>
      <c r="Y12" s="2314"/>
      <c r="Z12" s="2314"/>
      <c r="AA12" s="2314"/>
      <c r="AB12" s="2314"/>
      <c r="AC12" s="2314"/>
      <c r="AD12" s="2314"/>
      <c r="AE12" s="2315"/>
      <c r="AF12" s="2315"/>
      <c r="AG12" s="2315"/>
      <c r="AH12" s="2315"/>
      <c r="AI12" s="2316" t="s">
        <v>0</v>
      </c>
      <c r="AJ12" s="2316" t="s">
        <v>0</v>
      </c>
      <c r="AK12" s="2316" t="s">
        <v>0</v>
      </c>
      <c r="AL12" s="2316" t="s">
        <v>0</v>
      </c>
      <c r="AM12" s="2316" t="s">
        <v>0</v>
      </c>
      <c r="AN12" s="2316" t="s">
        <v>0</v>
      </c>
      <c r="AO12" s="2316" t="s">
        <v>0</v>
      </c>
      <c r="AP12" s="2316" t="s">
        <v>0</v>
      </c>
      <c r="AQ12" s="2316" t="s">
        <v>0</v>
      </c>
      <c r="AR12" s="2316" t="s">
        <v>0</v>
      </c>
      <c r="AS12" s="2316" t="s">
        <v>0</v>
      </c>
      <c r="AT12" s="2316" t="s">
        <v>0</v>
      </c>
      <c r="AU12" s="1373">
        <v>0</v>
      </c>
      <c r="AV12" s="1373">
        <v>0</v>
      </c>
      <c r="AW12" s="1373">
        <v>0</v>
      </c>
      <c r="AX12" s="1373">
        <v>0</v>
      </c>
      <c r="AY12" s="1373">
        <v>0</v>
      </c>
      <c r="AZ12" s="1373">
        <v>0</v>
      </c>
      <c r="BA12" s="1373">
        <v>0</v>
      </c>
      <c r="BB12" s="1373">
        <v>0</v>
      </c>
      <c r="BC12" s="794">
        <v>3327</v>
      </c>
      <c r="BD12" s="794">
        <v>-2166</v>
      </c>
      <c r="BE12" s="794">
        <v>-1161</v>
      </c>
      <c r="BF12" s="2208"/>
      <c r="BG12" s="2587"/>
      <c r="BH12" s="2587"/>
      <c r="BI12" s="48"/>
      <c r="BJ12" s="26"/>
      <c r="BK12" s="26"/>
      <c r="XFB12" s="1313">
        <v>1105</v>
      </c>
    </row>
    <row r="13" spans="1:199 16382:16382" s="46" customFormat="1" ht="15.6" customHeight="1" thickBot="1">
      <c r="A13" s="2421"/>
      <c r="B13" s="1575" t="str">
        <f>INDEX(tblTrans[[English]:[Polski]],MATCH(XFB13,tblTrans[ID],0),LangSelID)</f>
        <v>Other</v>
      </c>
      <c r="C13" s="812">
        <v>4479</v>
      </c>
      <c r="D13" s="812">
        <v>6381</v>
      </c>
      <c r="E13" s="812">
        <v>-2997</v>
      </c>
      <c r="F13" s="812">
        <v>5645</v>
      </c>
      <c r="G13" s="812">
        <v>4032</v>
      </c>
      <c r="H13" s="812">
        <v>4123</v>
      </c>
      <c r="I13" s="566">
        <v>2086</v>
      </c>
      <c r="J13" s="566">
        <v>22687</v>
      </c>
      <c r="K13" s="566">
        <v>3101</v>
      </c>
      <c r="L13" s="566">
        <v>3303</v>
      </c>
      <c r="M13" s="566">
        <v>1439</v>
      </c>
      <c r="N13" s="566">
        <v>6011</v>
      </c>
      <c r="O13" s="566">
        <v>8745</v>
      </c>
      <c r="P13" s="566">
        <v>6273</v>
      </c>
      <c r="Q13" s="566">
        <v>-2017</v>
      </c>
      <c r="R13" s="566">
        <v>6830</v>
      </c>
      <c r="S13" s="812">
        <v>8297</v>
      </c>
      <c r="T13" s="812">
        <v>2141</v>
      </c>
      <c r="U13" s="812">
        <v>2502</v>
      </c>
      <c r="V13" s="812">
        <v>29215</v>
      </c>
      <c r="W13" s="812">
        <v>4552</v>
      </c>
      <c r="X13" s="812">
        <v>15042</v>
      </c>
      <c r="Y13" s="812">
        <v>11668</v>
      </c>
      <c r="Z13" s="812">
        <v>17342</v>
      </c>
      <c r="AA13" s="812">
        <v>14770</v>
      </c>
      <c r="AB13" s="812">
        <v>1957</v>
      </c>
      <c r="AC13" s="812">
        <v>11089</v>
      </c>
      <c r="AD13" s="812">
        <v>26284</v>
      </c>
      <c r="AE13" s="813">
        <v>14114</v>
      </c>
      <c r="AF13" s="813">
        <v>13874</v>
      </c>
      <c r="AG13" s="813">
        <v>15580</v>
      </c>
      <c r="AH13" s="813">
        <v>22432</v>
      </c>
      <c r="AI13" s="813">
        <v>3500</v>
      </c>
      <c r="AJ13" s="813">
        <v>28971</v>
      </c>
      <c r="AK13" s="813">
        <v>15017</v>
      </c>
      <c r="AL13" s="813">
        <v>3689</v>
      </c>
      <c r="AM13" s="813">
        <v>7377</v>
      </c>
      <c r="AN13" s="813">
        <v>10018</v>
      </c>
      <c r="AO13" s="813">
        <v>7958</v>
      </c>
      <c r="AP13" s="813">
        <v>10950</v>
      </c>
      <c r="AQ13" s="813">
        <v>22174</v>
      </c>
      <c r="AR13" s="813">
        <v>8750</v>
      </c>
      <c r="AS13" s="813">
        <v>12149</v>
      </c>
      <c r="AT13" s="813">
        <v>11136</v>
      </c>
      <c r="AU13" s="813">
        <v>6654</v>
      </c>
      <c r="AV13" s="813">
        <v>9215</v>
      </c>
      <c r="AW13" s="813">
        <v>9026</v>
      </c>
      <c r="AX13" s="813">
        <v>17148</v>
      </c>
      <c r="AY13" s="813">
        <v>246217</v>
      </c>
      <c r="AZ13" s="813">
        <v>15282</v>
      </c>
      <c r="BA13" s="813">
        <v>14222</v>
      </c>
      <c r="BB13" s="813">
        <v>31217</v>
      </c>
      <c r="BC13" s="813">
        <v>14781</v>
      </c>
      <c r="BD13" s="813">
        <v>15154</v>
      </c>
      <c r="BE13" s="813">
        <f>4324+6500</f>
        <v>10824</v>
      </c>
      <c r="BF13" s="2208"/>
      <c r="BG13" s="2587"/>
      <c r="BH13" s="2587"/>
      <c r="BI13" s="48"/>
      <c r="BJ13" s="26"/>
      <c r="BK13" s="26"/>
      <c r="XFB13" s="1313">
        <v>258</v>
      </c>
    </row>
    <row r="14" spans="1:199 16382:16382" s="58" customFormat="1" ht="15.6" customHeight="1" thickBot="1">
      <c r="A14" s="1432"/>
      <c r="B14" s="865" t="str">
        <f>INDEX(tblTrans[[English]:[Polski]],MATCH(XFB14,tblTrans[ID],0),LangSelID)</f>
        <v>Total other operating income</v>
      </c>
      <c r="C14" s="551">
        <f t="shared" ref="C14:O14" si="0">SUM(C4:C13)</f>
        <v>52353</v>
      </c>
      <c r="D14" s="551">
        <f t="shared" si="0"/>
        <v>94564</v>
      </c>
      <c r="E14" s="551">
        <f t="shared" si="0"/>
        <v>42702</v>
      </c>
      <c r="F14" s="551">
        <f t="shared" si="0"/>
        <v>39420</v>
      </c>
      <c r="G14" s="551">
        <f t="shared" si="0"/>
        <v>41166</v>
      </c>
      <c r="H14" s="551">
        <f t="shared" si="0"/>
        <v>35762</v>
      </c>
      <c r="I14" s="551">
        <f t="shared" si="0"/>
        <v>35449</v>
      </c>
      <c r="J14" s="551">
        <f t="shared" si="0"/>
        <v>137284</v>
      </c>
      <c r="K14" s="551">
        <f>SUM(K4:K13)</f>
        <v>130621</v>
      </c>
      <c r="L14" s="551">
        <f>SUM(L4:L13)</f>
        <v>50074</v>
      </c>
      <c r="M14" s="551">
        <f>M4+M5+M6+M7+M9+M10+M13</f>
        <v>37529</v>
      </c>
      <c r="N14" s="551">
        <f>SUM(N4:N13)</f>
        <v>48281</v>
      </c>
      <c r="O14" s="551">
        <f t="shared" si="0"/>
        <v>90158</v>
      </c>
      <c r="P14" s="551">
        <f t="shared" ref="P14:V14" si="1">SUM(P4:P13)</f>
        <v>66575</v>
      </c>
      <c r="Q14" s="551">
        <f t="shared" si="1"/>
        <v>47138</v>
      </c>
      <c r="R14" s="551">
        <f t="shared" si="1"/>
        <v>59651</v>
      </c>
      <c r="S14" s="551">
        <f t="shared" si="1"/>
        <v>52131</v>
      </c>
      <c r="T14" s="551">
        <f t="shared" si="1"/>
        <v>93268</v>
      </c>
      <c r="U14" s="551">
        <f t="shared" si="1"/>
        <v>63796</v>
      </c>
      <c r="V14" s="551">
        <f t="shared" si="1"/>
        <v>102076</v>
      </c>
      <c r="W14" s="551">
        <v>62277</v>
      </c>
      <c r="X14" s="551">
        <v>75386</v>
      </c>
      <c r="Y14" s="551">
        <v>66525</v>
      </c>
      <c r="Z14" s="551">
        <v>113167</v>
      </c>
      <c r="AA14" s="551">
        <v>75776</v>
      </c>
      <c r="AB14" s="551">
        <v>56479</v>
      </c>
      <c r="AC14" s="551">
        <v>53111</v>
      </c>
      <c r="AD14" s="551">
        <v>90355</v>
      </c>
      <c r="AE14" s="551">
        <f t="shared" ref="AE14:AL14" si="2">SUM(AE4:AE13)</f>
        <v>93029</v>
      </c>
      <c r="AF14" s="551">
        <f t="shared" si="2"/>
        <v>82479</v>
      </c>
      <c r="AG14" s="551">
        <f t="shared" si="2"/>
        <v>94830</v>
      </c>
      <c r="AH14" s="551">
        <f t="shared" si="2"/>
        <v>104483</v>
      </c>
      <c r="AI14" s="551">
        <f t="shared" si="2"/>
        <v>73271</v>
      </c>
      <c r="AJ14" s="551">
        <f t="shared" si="2"/>
        <v>125832</v>
      </c>
      <c r="AK14" s="551">
        <f t="shared" si="2"/>
        <v>79977</v>
      </c>
      <c r="AL14" s="551">
        <f t="shared" si="2"/>
        <v>67842</v>
      </c>
      <c r="AM14" s="551">
        <f>SUM(AM4:AM13)</f>
        <v>88674</v>
      </c>
      <c r="AN14" s="551">
        <v>45638</v>
      </c>
      <c r="AO14" s="551">
        <v>60175</v>
      </c>
      <c r="AP14" s="551">
        <v>51372</v>
      </c>
      <c r="AQ14" s="551">
        <v>94087</v>
      </c>
      <c r="AR14" s="551">
        <v>55081</v>
      </c>
      <c r="AS14" s="551">
        <v>46157</v>
      </c>
      <c r="AT14" s="551">
        <v>48424</v>
      </c>
      <c r="AU14" s="551">
        <v>46309</v>
      </c>
      <c r="AV14" s="551">
        <v>102739</v>
      </c>
      <c r="AW14" s="551">
        <v>47889</v>
      </c>
      <c r="AX14" s="551">
        <v>45423</v>
      </c>
      <c r="AY14" s="551">
        <v>268945</v>
      </c>
      <c r="AZ14" s="551">
        <v>52874</v>
      </c>
      <c r="BA14" s="551">
        <v>30375</v>
      </c>
      <c r="BB14" s="551">
        <v>55426</v>
      </c>
      <c r="BC14" s="551">
        <v>37077</v>
      </c>
      <c r="BD14" s="551">
        <v>38247</v>
      </c>
      <c r="BE14" s="551">
        <v>100666</v>
      </c>
      <c r="BF14" s="2208"/>
      <c r="BG14" s="2587"/>
      <c r="BH14" s="2587"/>
      <c r="BI14" s="48"/>
      <c r="BJ14" s="26"/>
      <c r="BK14" s="26"/>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XFB14" s="1313">
        <v>259</v>
      </c>
    </row>
    <row r="15" spans="1:199 16382:16382">
      <c r="A15" s="2422"/>
      <c r="B15" s="435"/>
      <c r="C15" s="121"/>
      <c r="D15" s="121"/>
      <c r="E15" s="121"/>
      <c r="F15" s="121"/>
      <c r="G15" s="121"/>
      <c r="H15" s="122"/>
      <c r="I15" s="44"/>
      <c r="J15" s="44"/>
      <c r="K15" s="44"/>
      <c r="L15" s="44"/>
      <c r="M15" s="44"/>
      <c r="N15" s="44"/>
      <c r="O15" s="44"/>
      <c r="P15" s="44"/>
      <c r="Q15" s="49"/>
      <c r="R15" s="42"/>
      <c r="S15" s="44"/>
      <c r="T15" s="44"/>
      <c r="U15" s="44"/>
      <c r="V15" s="44"/>
      <c r="W15" s="44"/>
      <c r="X15" s="44"/>
      <c r="Y15" s="44"/>
      <c r="Z15" s="44"/>
      <c r="AA15" s="44"/>
      <c r="AB15" s="44"/>
      <c r="AC15" s="44"/>
      <c r="AD15" s="44"/>
      <c r="AE15" s="44"/>
      <c r="AF15" s="44"/>
      <c r="AG15" s="44"/>
      <c r="AH15" s="353"/>
      <c r="AI15" s="353"/>
      <c r="AJ15" s="353"/>
      <c r="AK15" s="353"/>
      <c r="AL15" s="353"/>
      <c r="AM15" s="353"/>
      <c r="AN15" s="353"/>
      <c r="AO15" s="48"/>
      <c r="BF15" s="27"/>
      <c r="BG15" s="27"/>
      <c r="BH15" s="48"/>
      <c r="BI15" s="48"/>
      <c r="XFB15" s="44"/>
    </row>
    <row r="16" spans="1:199 16382:16382">
      <c r="B16" s="405"/>
      <c r="C16" s="115"/>
      <c r="D16" s="115"/>
      <c r="E16" s="115"/>
      <c r="F16" s="115"/>
      <c r="G16" s="115"/>
      <c r="K16" s="116"/>
      <c r="L16" s="116"/>
      <c r="M16" s="116"/>
      <c r="R16" s="27"/>
      <c r="AP16" s="48"/>
      <c r="AQ16" s="48"/>
      <c r="AR16" s="48"/>
      <c r="AS16" s="48"/>
      <c r="AT16" s="48"/>
      <c r="AU16" s="48"/>
      <c r="AV16" s="48"/>
      <c r="AW16" s="48"/>
      <c r="AX16" s="48"/>
      <c r="AY16" s="48"/>
      <c r="AZ16" s="48"/>
      <c r="BA16" s="48"/>
      <c r="BB16" s="48"/>
      <c r="BC16" s="48"/>
      <c r="BD16" s="48"/>
      <c r="BE16" s="48"/>
      <c r="BF16" s="27"/>
      <c r="BG16" s="27"/>
    </row>
    <row r="17" spans="2:59">
      <c r="B17" s="117"/>
      <c r="C17" s="118"/>
      <c r="D17" s="118"/>
      <c r="E17" s="118"/>
      <c r="F17" s="118"/>
      <c r="G17" s="118"/>
      <c r="H17" s="118"/>
      <c r="I17" s="118"/>
      <c r="J17" s="118"/>
      <c r="K17" s="118"/>
      <c r="L17" s="118"/>
      <c r="S17" s="48"/>
      <c r="AL17" s="48"/>
      <c r="AM17" s="48"/>
      <c r="AN17" s="48"/>
      <c r="AO17" s="48"/>
      <c r="AP17" s="48"/>
      <c r="AQ17" s="48"/>
      <c r="AR17" s="48"/>
      <c r="AS17" s="48"/>
      <c r="AT17" s="48"/>
      <c r="AU17" s="48"/>
      <c r="AY17" s="48"/>
      <c r="AZ17" s="48"/>
      <c r="BA17" s="48"/>
      <c r="BB17" s="48"/>
      <c r="BC17" s="48"/>
      <c r="BD17" s="27"/>
      <c r="BE17" s="27"/>
      <c r="BF17" s="27"/>
      <c r="BG17" s="27"/>
    </row>
    <row r="18" spans="2:59">
      <c r="B18" s="405"/>
      <c r="C18" s="115"/>
      <c r="D18" s="115"/>
      <c r="E18" s="115"/>
      <c r="F18" s="115"/>
      <c r="G18" s="115"/>
      <c r="H18" s="115"/>
      <c r="I18" s="115"/>
      <c r="J18" s="115"/>
      <c r="AF18" s="48"/>
      <c r="AG18" s="48"/>
      <c r="AP18" s="48"/>
      <c r="AR18" s="2194"/>
      <c r="AU18" s="48"/>
      <c r="BD18" s="27"/>
      <c r="BE18" s="27"/>
      <c r="BF18" s="27"/>
      <c r="BG18" s="27"/>
    </row>
    <row r="19" spans="2:59">
      <c r="B19" s="405"/>
      <c r="C19" s="115"/>
      <c r="D19" s="115"/>
      <c r="E19" s="115"/>
      <c r="F19" s="115"/>
      <c r="G19" s="115"/>
      <c r="H19" s="115"/>
      <c r="AU19" s="48"/>
      <c r="BA19" s="48"/>
      <c r="BD19" s="27"/>
      <c r="BE19" s="27"/>
      <c r="BF19" s="27"/>
      <c r="BG19" s="27"/>
    </row>
    <row r="20" spans="2:59">
      <c r="B20" s="436"/>
      <c r="C20" s="115"/>
      <c r="D20" s="115"/>
      <c r="E20" s="115"/>
      <c r="F20" s="115"/>
      <c r="G20" s="115"/>
      <c r="H20" s="115"/>
      <c r="AU20" s="48"/>
      <c r="BE20" s="27"/>
    </row>
    <row r="21" spans="2:59">
      <c r="B21" s="405"/>
      <c r="C21" s="115"/>
      <c r="D21" s="115"/>
      <c r="E21" s="115"/>
      <c r="F21" s="115"/>
      <c r="G21" s="115"/>
      <c r="H21" s="115"/>
      <c r="AW21" s="2194"/>
    </row>
    <row r="22" spans="2:59">
      <c r="B22" s="405"/>
      <c r="C22" s="115"/>
      <c r="D22" s="115"/>
      <c r="E22" s="115"/>
      <c r="F22" s="115"/>
      <c r="G22" s="115"/>
      <c r="H22" s="115"/>
    </row>
    <row r="23" spans="2:59">
      <c r="B23" s="405"/>
      <c r="C23" s="115"/>
      <c r="D23" s="115"/>
      <c r="E23" s="115"/>
      <c r="F23" s="115"/>
      <c r="G23" s="115"/>
      <c r="H23" s="115"/>
      <c r="AY23" s="2194"/>
    </row>
    <row r="24" spans="2:59">
      <c r="B24" s="405"/>
      <c r="C24" s="115"/>
      <c r="D24" s="115"/>
      <c r="E24" s="115"/>
      <c r="F24" s="115"/>
      <c r="G24" s="115"/>
      <c r="H24" s="115"/>
      <c r="BB24" s="2194"/>
    </row>
    <row r="25" spans="2:59">
      <c r="B25" s="405"/>
      <c r="C25" s="115"/>
      <c r="D25" s="115"/>
      <c r="E25" s="115"/>
      <c r="F25" s="115"/>
      <c r="G25" s="115"/>
      <c r="H25" s="115"/>
      <c r="I25" s="48"/>
    </row>
    <row r="26" spans="2:59">
      <c r="B26" s="405"/>
      <c r="C26" s="115"/>
      <c r="D26" s="115"/>
      <c r="E26" s="115"/>
      <c r="F26" s="115"/>
      <c r="G26" s="115"/>
      <c r="H26" s="115"/>
    </row>
    <row r="27" spans="2:59">
      <c r="B27" s="405"/>
      <c r="C27" s="115"/>
      <c r="D27" s="115"/>
      <c r="E27" s="115"/>
      <c r="F27" s="115"/>
      <c r="G27" s="115"/>
      <c r="H27" s="115"/>
    </row>
    <row r="28" spans="2:59">
      <c r="B28" s="405"/>
      <c r="C28" s="115"/>
      <c r="D28" s="115"/>
      <c r="E28" s="115"/>
      <c r="F28" s="115"/>
      <c r="G28" s="115"/>
      <c r="H28" s="115"/>
    </row>
    <row r="29" spans="2:59">
      <c r="B29" s="405"/>
      <c r="C29" s="115"/>
      <c r="D29" s="115"/>
      <c r="E29" s="115"/>
      <c r="F29" s="115"/>
      <c r="G29" s="115"/>
      <c r="H29" s="115"/>
    </row>
    <row r="30" spans="2:59">
      <c r="B30" s="405"/>
      <c r="C30" s="115"/>
      <c r="D30" s="115"/>
      <c r="E30" s="115"/>
      <c r="F30" s="115"/>
      <c r="G30" s="115"/>
      <c r="H30" s="115"/>
    </row>
    <row r="31" spans="2:59">
      <c r="B31" s="405"/>
      <c r="C31" s="115"/>
      <c r="D31" s="115"/>
      <c r="E31" s="115"/>
      <c r="F31" s="115"/>
      <c r="G31" s="115"/>
      <c r="H31" s="115"/>
    </row>
    <row r="32" spans="2:59">
      <c r="B32" s="405"/>
      <c r="C32" s="115"/>
      <c r="D32" s="115"/>
      <c r="E32" s="115"/>
      <c r="F32" s="115"/>
      <c r="G32" s="115"/>
      <c r="H32" s="115"/>
    </row>
    <row r="33" spans="1:8">
      <c r="B33" s="405"/>
      <c r="C33" s="115"/>
      <c r="D33" s="115"/>
      <c r="E33" s="115"/>
      <c r="F33" s="115"/>
      <c r="G33" s="115"/>
      <c r="H33" s="115"/>
    </row>
    <row r="34" spans="1:8">
      <c r="B34" s="405"/>
      <c r="C34" s="115"/>
      <c r="D34" s="115"/>
      <c r="E34" s="115"/>
      <c r="F34" s="115"/>
      <c r="G34" s="115"/>
      <c r="H34" s="115"/>
    </row>
    <row r="35" spans="1:8">
      <c r="B35" s="405"/>
      <c r="C35" s="115"/>
      <c r="D35" s="115"/>
      <c r="E35" s="115"/>
      <c r="F35" s="115"/>
      <c r="G35" s="115"/>
      <c r="H35" s="115"/>
    </row>
    <row r="36" spans="1:8">
      <c r="B36" s="405"/>
      <c r="C36" s="115"/>
      <c r="D36" s="115"/>
      <c r="E36" s="115"/>
      <c r="F36" s="115"/>
      <c r="G36" s="115"/>
      <c r="H36" s="115"/>
    </row>
    <row r="37" spans="1:8">
      <c r="B37" s="405"/>
      <c r="C37" s="115"/>
      <c r="D37" s="115"/>
      <c r="E37" s="115"/>
      <c r="F37" s="115"/>
      <c r="G37" s="115"/>
      <c r="H37" s="115"/>
    </row>
    <row r="40" spans="1:8">
      <c r="A40" s="2423"/>
      <c r="C40" s="115"/>
      <c r="D40" s="115"/>
      <c r="E40" s="115"/>
      <c r="F40" s="115"/>
      <c r="G40" s="115"/>
    </row>
    <row r="41" spans="1:8">
      <c r="A41" s="2423"/>
      <c r="C41" s="115"/>
      <c r="D41" s="115"/>
      <c r="E41" s="115"/>
      <c r="F41" s="115"/>
      <c r="G41" s="115"/>
    </row>
    <row r="42" spans="1:8">
      <c r="A42" s="2423"/>
      <c r="C42" s="115"/>
      <c r="D42" s="115"/>
      <c r="E42" s="115"/>
      <c r="F42" s="115"/>
      <c r="G42" s="115"/>
    </row>
    <row r="43" spans="1:8">
      <c r="A43" s="2423"/>
      <c r="C43" s="115"/>
      <c r="D43" s="115"/>
      <c r="E43" s="115"/>
      <c r="F43" s="115"/>
      <c r="G43" s="115"/>
    </row>
    <row r="44" spans="1:8">
      <c r="A44" s="2423"/>
      <c r="C44" s="115"/>
      <c r="D44" s="115"/>
      <c r="E44" s="115"/>
      <c r="F44" s="115"/>
      <c r="G44" s="115"/>
    </row>
    <row r="45" spans="1:8">
      <c r="A45" s="2423"/>
      <c r="C45" s="115"/>
      <c r="D45" s="115"/>
      <c r="E45" s="115"/>
      <c r="F45" s="115"/>
      <c r="G45" s="115"/>
    </row>
    <row r="46" spans="1:8">
      <c r="A46" s="2423"/>
      <c r="C46" s="115"/>
      <c r="D46" s="115"/>
      <c r="E46" s="115"/>
      <c r="F46" s="115"/>
      <c r="G46" s="115"/>
    </row>
    <row r="47" spans="1:8">
      <c r="A47" s="2423"/>
      <c r="C47" s="115"/>
      <c r="D47" s="115"/>
      <c r="E47" s="115"/>
      <c r="F47" s="115"/>
      <c r="G47" s="115"/>
    </row>
    <row r="48" spans="1:8">
      <c r="A48" s="2423"/>
      <c r="C48" s="115"/>
      <c r="D48" s="115"/>
      <c r="E48" s="115"/>
      <c r="F48" s="115"/>
      <c r="G48" s="115"/>
    </row>
    <row r="49" spans="1:7">
      <c r="A49" s="2423"/>
      <c r="C49" s="115"/>
      <c r="D49" s="115"/>
      <c r="E49" s="115"/>
      <c r="F49" s="115"/>
      <c r="G49" s="115"/>
    </row>
    <row r="50" spans="1:7">
      <c r="A50" s="2423"/>
      <c r="C50" s="115"/>
      <c r="D50" s="115"/>
      <c r="E50" s="115"/>
      <c r="F50" s="115"/>
      <c r="G50" s="115"/>
    </row>
    <row r="51" spans="1:7">
      <c r="A51" s="2423"/>
      <c r="C51" s="115"/>
      <c r="D51" s="115"/>
      <c r="E51" s="115"/>
      <c r="F51" s="115"/>
      <c r="G51" s="115"/>
    </row>
    <row r="52" spans="1:7">
      <c r="A52" s="2423"/>
      <c r="C52" s="115"/>
      <c r="D52" s="115"/>
      <c r="E52" s="115"/>
      <c r="F52" s="115"/>
      <c r="G52" s="115"/>
    </row>
    <row r="53" spans="1:7">
      <c r="A53" s="2423"/>
      <c r="C53" s="115"/>
      <c r="D53" s="115"/>
      <c r="E53" s="115"/>
      <c r="F53" s="115"/>
      <c r="G53" s="115"/>
    </row>
    <row r="54" spans="1:7">
      <c r="A54" s="2423"/>
      <c r="C54" s="115"/>
      <c r="D54" s="115"/>
      <c r="E54" s="115"/>
      <c r="F54" s="115"/>
      <c r="G54" s="115"/>
    </row>
    <row r="55" spans="1:7">
      <c r="A55" s="2423"/>
      <c r="C55" s="115"/>
      <c r="D55" s="115"/>
      <c r="E55" s="115"/>
      <c r="F55" s="115"/>
      <c r="G55" s="115"/>
    </row>
    <row r="56" spans="1:7">
      <c r="A56" s="2423"/>
      <c r="C56" s="115"/>
      <c r="D56" s="115"/>
      <c r="E56" s="115"/>
      <c r="F56" s="115"/>
      <c r="G56" s="115"/>
    </row>
    <row r="57" spans="1:7">
      <c r="A57" s="2423"/>
      <c r="C57" s="115"/>
      <c r="D57" s="115"/>
      <c r="E57" s="115"/>
      <c r="F57" s="115"/>
      <c r="G57" s="115"/>
    </row>
    <row r="58" spans="1:7">
      <c r="A58" s="2423"/>
      <c r="C58" s="115"/>
      <c r="D58" s="115"/>
      <c r="E58" s="115"/>
      <c r="F58" s="115"/>
      <c r="G58" s="115"/>
    </row>
    <row r="59" spans="1:7">
      <c r="A59" s="2423"/>
      <c r="C59" s="115"/>
      <c r="D59" s="115"/>
      <c r="E59" s="115"/>
      <c r="F59" s="115"/>
      <c r="G59" s="115"/>
    </row>
    <row r="60" spans="1:7">
      <c r="A60" s="2423"/>
      <c r="C60" s="115"/>
      <c r="D60" s="115"/>
      <c r="E60" s="115"/>
      <c r="F60" s="115"/>
      <c r="G60" s="115"/>
    </row>
    <row r="61" spans="1:7">
      <c r="A61" s="2423"/>
      <c r="C61" s="115"/>
      <c r="D61" s="115"/>
      <c r="E61" s="115"/>
      <c r="F61" s="115"/>
      <c r="G61" s="115"/>
    </row>
    <row r="62" spans="1:7">
      <c r="A62" s="2423"/>
      <c r="C62" s="115"/>
      <c r="D62" s="115"/>
      <c r="E62" s="115"/>
      <c r="F62" s="115"/>
      <c r="G62" s="115"/>
    </row>
    <row r="63" spans="1:7">
      <c r="A63" s="2423"/>
      <c r="C63" s="115"/>
      <c r="D63" s="115"/>
      <c r="E63" s="115"/>
      <c r="F63" s="115"/>
      <c r="G63" s="115"/>
    </row>
    <row r="64" spans="1:7">
      <c r="A64" s="2423"/>
      <c r="C64" s="115"/>
      <c r="D64" s="115"/>
      <c r="E64" s="115"/>
      <c r="F64" s="115"/>
      <c r="G64" s="115"/>
    </row>
    <row r="65" spans="1:7">
      <c r="A65" s="2423"/>
      <c r="C65" s="115"/>
      <c r="D65" s="115"/>
      <c r="E65" s="115"/>
      <c r="F65" s="115"/>
      <c r="G65" s="115"/>
    </row>
    <row r="66" spans="1:7">
      <c r="A66" s="2423"/>
      <c r="C66" s="115"/>
      <c r="D66" s="115"/>
      <c r="E66" s="115"/>
      <c r="F66" s="115"/>
      <c r="G66" s="115"/>
    </row>
    <row r="67" spans="1:7">
      <c r="A67" s="2423"/>
      <c r="C67" s="115"/>
      <c r="D67" s="115"/>
      <c r="E67" s="115"/>
      <c r="F67" s="115"/>
      <c r="G67" s="115"/>
    </row>
    <row r="68" spans="1:7">
      <c r="A68" s="2423"/>
      <c r="C68" s="115"/>
      <c r="D68" s="115"/>
      <c r="E68" s="115"/>
      <c r="F68" s="115"/>
      <c r="G68" s="115"/>
    </row>
    <row r="69" spans="1:7">
      <c r="A69" s="2423"/>
      <c r="C69" s="115"/>
      <c r="D69" s="115"/>
      <c r="E69" s="115"/>
      <c r="F69" s="115"/>
      <c r="G69" s="115"/>
    </row>
    <row r="70" spans="1:7">
      <c r="A70" s="2423"/>
      <c r="C70" s="115"/>
      <c r="D70" s="115"/>
      <c r="E70" s="115"/>
      <c r="F70" s="115"/>
      <c r="G70" s="115"/>
    </row>
    <row r="71" spans="1:7">
      <c r="A71" s="2423"/>
      <c r="C71" s="115"/>
      <c r="D71" s="115"/>
      <c r="E71" s="115"/>
      <c r="F71" s="115"/>
      <c r="G71" s="115"/>
    </row>
    <row r="72" spans="1:7">
      <c r="A72" s="2423"/>
      <c r="C72" s="115"/>
      <c r="D72" s="115"/>
      <c r="E72" s="115"/>
      <c r="F72" s="115"/>
      <c r="G72" s="115"/>
    </row>
    <row r="73" spans="1:7">
      <c r="A73" s="2423"/>
      <c r="C73" s="115"/>
      <c r="D73" s="115"/>
      <c r="E73" s="115"/>
      <c r="F73" s="115"/>
      <c r="G73" s="115"/>
    </row>
    <row r="74" spans="1:7">
      <c r="A74" s="2423"/>
      <c r="C74" s="115"/>
      <c r="D74" s="115"/>
      <c r="E74" s="115"/>
      <c r="F74" s="115"/>
      <c r="G74" s="115"/>
    </row>
    <row r="75" spans="1:7">
      <c r="A75" s="2423"/>
      <c r="C75" s="115"/>
      <c r="D75" s="115"/>
      <c r="E75" s="115"/>
      <c r="F75" s="115"/>
      <c r="G75" s="115"/>
    </row>
    <row r="76" spans="1:7">
      <c r="A76" s="2423"/>
      <c r="C76" s="115"/>
      <c r="D76" s="115"/>
      <c r="E76" s="115"/>
      <c r="F76" s="115"/>
      <c r="G76" s="115"/>
    </row>
    <row r="77" spans="1:7">
      <c r="A77" s="2423"/>
      <c r="C77" s="115"/>
      <c r="D77" s="115"/>
      <c r="E77" s="115"/>
      <c r="F77" s="115"/>
      <c r="G77" s="115"/>
    </row>
    <row r="78" spans="1:7">
      <c r="A78" s="2423"/>
      <c r="C78" s="115"/>
      <c r="D78" s="115"/>
      <c r="E78" s="115"/>
      <c r="F78" s="115"/>
      <c r="G78" s="115"/>
    </row>
    <row r="79" spans="1:7">
      <c r="A79" s="2423"/>
      <c r="C79" s="115"/>
      <c r="D79" s="115"/>
      <c r="E79" s="115"/>
      <c r="F79" s="115"/>
      <c r="G79" s="115"/>
    </row>
    <row r="80" spans="1:7">
      <c r="A80" s="2423"/>
      <c r="C80" s="115"/>
      <c r="D80" s="115"/>
      <c r="E80" s="115"/>
      <c r="F80" s="115"/>
      <c r="G80" s="115"/>
    </row>
    <row r="81" spans="1:7">
      <c r="A81" s="2423"/>
      <c r="C81" s="115"/>
      <c r="D81" s="115"/>
      <c r="E81" s="115"/>
      <c r="F81" s="115"/>
      <c r="G81" s="115"/>
    </row>
    <row r="82" spans="1:7">
      <c r="A82" s="2423"/>
      <c r="C82" s="115"/>
      <c r="D82" s="115"/>
      <c r="E82" s="115"/>
      <c r="F82" s="115"/>
      <c r="G82" s="115"/>
    </row>
    <row r="83" spans="1:7">
      <c r="A83" s="2423"/>
      <c r="C83" s="115"/>
      <c r="D83" s="115"/>
      <c r="E83" s="115"/>
      <c r="F83" s="115"/>
      <c r="G83" s="115"/>
    </row>
    <row r="84" spans="1:7">
      <c r="A84" s="2423"/>
      <c r="C84" s="115"/>
      <c r="D84" s="115"/>
      <c r="E84" s="115"/>
      <c r="F84" s="115"/>
      <c r="G84" s="115"/>
    </row>
    <row r="85" spans="1:7">
      <c r="A85" s="2423"/>
      <c r="C85" s="115"/>
      <c r="D85" s="115"/>
      <c r="E85" s="115"/>
      <c r="F85" s="115"/>
      <c r="G85" s="115"/>
    </row>
    <row r="86" spans="1:7">
      <c r="C86" s="115"/>
      <c r="D86" s="115"/>
      <c r="E86" s="115"/>
      <c r="F86" s="115"/>
      <c r="G86" s="115"/>
    </row>
    <row r="87" spans="1:7">
      <c r="C87" s="115"/>
      <c r="D87" s="115"/>
      <c r="E87" s="115"/>
      <c r="F87" s="115"/>
      <c r="G87" s="115"/>
    </row>
    <row r="88" spans="1:7">
      <c r="C88" s="115"/>
      <c r="D88" s="115"/>
      <c r="E88" s="115"/>
      <c r="F88" s="115"/>
      <c r="G88" s="115"/>
    </row>
    <row r="89" spans="1:7">
      <c r="C89" s="115"/>
      <c r="D89" s="115"/>
      <c r="E89" s="115"/>
      <c r="F89" s="115"/>
      <c r="G89" s="115"/>
    </row>
    <row r="90" spans="1:7">
      <c r="C90" s="115"/>
      <c r="D90" s="115"/>
      <c r="E90" s="115"/>
      <c r="F90" s="115"/>
      <c r="G90" s="115"/>
    </row>
    <row r="91" spans="1:7">
      <c r="C91" s="115"/>
      <c r="D91" s="115"/>
      <c r="E91" s="115"/>
      <c r="F91" s="115"/>
      <c r="G91" s="115"/>
    </row>
    <row r="92" spans="1:7">
      <c r="C92" s="115"/>
      <c r="D92" s="115"/>
      <c r="E92" s="115"/>
      <c r="F92" s="115"/>
      <c r="G92" s="115"/>
    </row>
    <row r="93" spans="1:7">
      <c r="C93" s="115"/>
      <c r="D93" s="115"/>
      <c r="E93" s="115"/>
      <c r="F93" s="115"/>
      <c r="G93" s="115"/>
    </row>
    <row r="94" spans="1:7">
      <c r="C94" s="115"/>
      <c r="D94" s="115"/>
      <c r="E94" s="115"/>
      <c r="F94" s="115"/>
      <c r="G94" s="115"/>
    </row>
    <row r="95" spans="1:7">
      <c r="C95" s="115"/>
      <c r="D95" s="115"/>
      <c r="E95" s="115"/>
      <c r="F95" s="115"/>
      <c r="G95" s="115"/>
    </row>
    <row r="96" spans="1:7">
      <c r="C96" s="115"/>
      <c r="D96" s="115"/>
      <c r="E96" s="115"/>
      <c r="F96" s="115"/>
      <c r="G96" s="115"/>
    </row>
    <row r="97" spans="3:7">
      <c r="C97" s="115"/>
      <c r="D97" s="115"/>
      <c r="E97" s="115"/>
      <c r="F97" s="115"/>
      <c r="G97" s="115"/>
    </row>
    <row r="98" spans="3:7">
      <c r="C98" s="115"/>
      <c r="D98" s="115"/>
      <c r="E98" s="115"/>
      <c r="F98" s="115"/>
      <c r="G98" s="115"/>
    </row>
    <row r="99" spans="3:7">
      <c r="C99" s="115"/>
      <c r="D99" s="115"/>
      <c r="E99" s="115"/>
      <c r="F99" s="115"/>
      <c r="G99" s="115"/>
    </row>
    <row r="100" spans="3:7">
      <c r="C100" s="115"/>
      <c r="D100" s="115"/>
      <c r="E100" s="115"/>
      <c r="F100" s="115"/>
      <c r="G100" s="115"/>
    </row>
    <row r="101" spans="3:7">
      <c r="C101" s="115"/>
      <c r="D101" s="115"/>
      <c r="E101" s="115"/>
      <c r="F101" s="115"/>
      <c r="G101" s="115"/>
    </row>
    <row r="102" spans="3:7">
      <c r="C102" s="115"/>
      <c r="D102" s="115"/>
      <c r="E102" s="115"/>
      <c r="F102" s="115"/>
      <c r="G102" s="115"/>
    </row>
    <row r="103" spans="3:7">
      <c r="C103" s="115"/>
      <c r="D103" s="115"/>
      <c r="E103" s="115"/>
      <c r="F103" s="115"/>
      <c r="G103" s="115"/>
    </row>
    <row r="104" spans="3:7">
      <c r="C104" s="115"/>
      <c r="D104" s="115"/>
      <c r="E104" s="115"/>
      <c r="F104" s="115"/>
      <c r="G104" s="115"/>
    </row>
    <row r="105" spans="3:7">
      <c r="C105" s="115"/>
      <c r="D105" s="115"/>
      <c r="E105" s="115"/>
      <c r="F105" s="115"/>
      <c r="G105" s="115"/>
    </row>
    <row r="106" spans="3:7">
      <c r="C106" s="115"/>
      <c r="D106" s="115"/>
      <c r="E106" s="115"/>
      <c r="F106" s="115"/>
      <c r="G106" s="115"/>
    </row>
    <row r="107" spans="3:7">
      <c r="C107" s="115"/>
      <c r="D107" s="115"/>
      <c r="E107" s="115"/>
      <c r="F107" s="115"/>
      <c r="G107" s="115"/>
    </row>
    <row r="108" spans="3:7">
      <c r="C108" s="115"/>
      <c r="D108" s="115"/>
      <c r="E108" s="115"/>
      <c r="F108" s="115"/>
      <c r="G108" s="115"/>
    </row>
    <row r="109" spans="3:7">
      <c r="C109" s="115"/>
      <c r="D109" s="115"/>
      <c r="E109" s="115"/>
      <c r="F109" s="115"/>
      <c r="G109" s="115"/>
    </row>
    <row r="110" spans="3:7">
      <c r="C110" s="115"/>
      <c r="D110" s="115"/>
      <c r="E110" s="115"/>
      <c r="F110" s="115"/>
      <c r="G110" s="115"/>
    </row>
    <row r="111" spans="3:7">
      <c r="C111" s="115"/>
      <c r="D111" s="115"/>
      <c r="E111" s="115"/>
      <c r="F111" s="115"/>
      <c r="G111" s="115"/>
    </row>
    <row r="112" spans="3:7">
      <c r="C112" s="115"/>
      <c r="D112" s="115"/>
      <c r="E112" s="115"/>
      <c r="F112" s="115"/>
      <c r="G112" s="115"/>
    </row>
    <row r="113" spans="3:7">
      <c r="C113" s="115"/>
      <c r="D113" s="115"/>
      <c r="E113" s="115"/>
      <c r="F113" s="115"/>
      <c r="G113" s="115"/>
    </row>
    <row r="114" spans="3:7">
      <c r="C114" s="115"/>
      <c r="D114" s="115"/>
      <c r="E114" s="115"/>
      <c r="F114" s="115"/>
      <c r="G114" s="115"/>
    </row>
    <row r="115" spans="3:7">
      <c r="C115" s="115"/>
      <c r="D115" s="115"/>
      <c r="E115" s="115"/>
      <c r="F115" s="115"/>
      <c r="G115" s="115"/>
    </row>
    <row r="116" spans="3:7">
      <c r="C116" s="115"/>
      <c r="D116" s="115"/>
      <c r="E116" s="115"/>
      <c r="F116" s="115"/>
      <c r="G116" s="115"/>
    </row>
    <row r="117" spans="3:7">
      <c r="C117" s="115"/>
      <c r="D117" s="115"/>
      <c r="E117" s="115"/>
      <c r="F117" s="115"/>
      <c r="G117" s="115"/>
    </row>
    <row r="118" spans="3:7">
      <c r="C118" s="115"/>
      <c r="D118" s="115"/>
      <c r="E118" s="115"/>
      <c r="F118" s="115"/>
      <c r="G118" s="115"/>
    </row>
    <row r="119" spans="3:7">
      <c r="C119" s="115"/>
      <c r="D119" s="115"/>
      <c r="E119" s="115"/>
      <c r="F119" s="115"/>
      <c r="G119" s="115"/>
    </row>
    <row r="120" spans="3:7">
      <c r="C120" s="115"/>
      <c r="D120" s="115"/>
      <c r="E120" s="115"/>
      <c r="F120" s="115"/>
      <c r="G120" s="115"/>
    </row>
    <row r="121" spans="3:7">
      <c r="C121" s="115"/>
      <c r="D121" s="115"/>
      <c r="E121" s="115"/>
      <c r="F121" s="115"/>
      <c r="G121" s="115"/>
    </row>
    <row r="122" spans="3:7">
      <c r="C122" s="115"/>
      <c r="D122" s="115"/>
      <c r="E122" s="115"/>
      <c r="F122" s="115"/>
      <c r="G122" s="115"/>
    </row>
    <row r="123" spans="3:7">
      <c r="C123" s="115"/>
      <c r="D123" s="115"/>
      <c r="E123" s="115"/>
      <c r="F123" s="115"/>
      <c r="G123" s="115"/>
    </row>
    <row r="124" spans="3:7">
      <c r="C124" s="115"/>
      <c r="D124" s="115"/>
      <c r="E124" s="115"/>
      <c r="F124" s="115"/>
      <c r="G124" s="115"/>
    </row>
    <row r="125" spans="3:7">
      <c r="C125" s="115"/>
      <c r="D125" s="115"/>
      <c r="E125" s="115"/>
      <c r="F125" s="115"/>
      <c r="G125" s="115"/>
    </row>
    <row r="126" spans="3:7">
      <c r="C126" s="115"/>
      <c r="D126" s="115"/>
      <c r="E126" s="115"/>
      <c r="F126" s="115"/>
      <c r="G126" s="115"/>
    </row>
    <row r="127" spans="3:7">
      <c r="C127" s="115"/>
      <c r="D127" s="115"/>
      <c r="E127" s="115"/>
      <c r="F127" s="115"/>
      <c r="G127" s="115"/>
    </row>
    <row r="128" spans="3:7">
      <c r="C128" s="115"/>
      <c r="D128" s="115"/>
      <c r="E128" s="115"/>
      <c r="F128" s="115"/>
      <c r="G128" s="115"/>
    </row>
    <row r="129" spans="3:7">
      <c r="C129" s="115"/>
      <c r="D129" s="115"/>
      <c r="E129" s="115"/>
      <c r="F129" s="115"/>
      <c r="G129" s="115"/>
    </row>
    <row r="130" spans="3:7">
      <c r="C130" s="115"/>
      <c r="D130" s="115"/>
      <c r="E130" s="115"/>
      <c r="F130" s="115"/>
      <c r="G130" s="115"/>
    </row>
    <row r="131" spans="3:7">
      <c r="C131" s="115"/>
      <c r="D131" s="115"/>
      <c r="E131" s="115"/>
      <c r="F131" s="115"/>
      <c r="G131" s="115"/>
    </row>
    <row r="132" spans="3:7">
      <c r="C132" s="115"/>
      <c r="D132" s="115"/>
      <c r="E132" s="115"/>
      <c r="F132" s="115"/>
      <c r="G132" s="115"/>
    </row>
    <row r="133" spans="3:7">
      <c r="C133" s="115"/>
      <c r="D133" s="115"/>
      <c r="E133" s="115"/>
      <c r="F133" s="115"/>
      <c r="G133" s="115"/>
    </row>
    <row r="134" spans="3:7">
      <c r="C134" s="115"/>
      <c r="D134" s="115"/>
      <c r="E134" s="115"/>
      <c r="F134" s="115"/>
      <c r="G134" s="115"/>
    </row>
    <row r="135" spans="3:7">
      <c r="C135" s="115"/>
      <c r="D135" s="115"/>
      <c r="E135" s="115"/>
      <c r="F135" s="115"/>
      <c r="G135" s="115"/>
    </row>
    <row r="136" spans="3:7">
      <c r="C136" s="115"/>
      <c r="D136" s="115"/>
      <c r="E136" s="115"/>
      <c r="F136" s="115"/>
      <c r="G136" s="115"/>
    </row>
    <row r="137" spans="3:7">
      <c r="C137" s="115"/>
      <c r="D137" s="115"/>
      <c r="E137" s="115"/>
      <c r="F137" s="115"/>
      <c r="G137" s="115"/>
    </row>
    <row r="138" spans="3:7">
      <c r="C138" s="115"/>
      <c r="D138" s="115"/>
      <c r="E138" s="115"/>
      <c r="F138" s="115"/>
      <c r="G138" s="115"/>
    </row>
    <row r="139" spans="3:7">
      <c r="C139" s="115"/>
      <c r="D139" s="115"/>
      <c r="E139" s="115"/>
      <c r="F139" s="115"/>
      <c r="G139" s="115"/>
    </row>
    <row r="140" spans="3:7">
      <c r="C140" s="115"/>
      <c r="D140" s="115"/>
      <c r="E140" s="115"/>
      <c r="F140" s="115"/>
      <c r="G140" s="115"/>
    </row>
    <row r="141" spans="3:7">
      <c r="C141" s="115"/>
      <c r="D141" s="115"/>
      <c r="E141" s="115"/>
      <c r="F141" s="115"/>
      <c r="G141" s="115"/>
    </row>
    <row r="142" spans="3:7">
      <c r="C142" s="115"/>
      <c r="D142" s="115"/>
      <c r="E142" s="115"/>
      <c r="F142" s="115"/>
      <c r="G142" s="115"/>
    </row>
    <row r="143" spans="3:7">
      <c r="C143" s="115"/>
      <c r="D143" s="115"/>
      <c r="E143" s="115"/>
      <c r="F143" s="115"/>
      <c r="G143" s="115"/>
    </row>
    <row r="144" spans="3:7">
      <c r="C144" s="115"/>
      <c r="D144" s="115"/>
      <c r="E144" s="115"/>
      <c r="F144" s="115"/>
      <c r="G144" s="115"/>
    </row>
    <row r="145" spans="3:7">
      <c r="C145" s="115"/>
      <c r="D145" s="115"/>
      <c r="E145" s="115"/>
      <c r="F145" s="115"/>
      <c r="G145" s="115"/>
    </row>
    <row r="146" spans="3:7">
      <c r="C146" s="115"/>
      <c r="D146" s="115"/>
      <c r="E146" s="115"/>
      <c r="F146" s="115"/>
      <c r="G146" s="115"/>
    </row>
    <row r="147" spans="3:7">
      <c r="C147" s="115"/>
      <c r="D147" s="115"/>
      <c r="E147" s="115"/>
      <c r="F147" s="115"/>
      <c r="G147" s="115"/>
    </row>
    <row r="148" spans="3:7">
      <c r="C148" s="115"/>
      <c r="D148" s="115"/>
      <c r="E148" s="115"/>
      <c r="F148" s="115"/>
      <c r="G148" s="115"/>
    </row>
    <row r="149" spans="3:7">
      <c r="C149" s="115"/>
      <c r="D149" s="115"/>
      <c r="E149" s="115"/>
      <c r="F149" s="115"/>
      <c r="G149" s="115"/>
    </row>
    <row r="150" spans="3:7">
      <c r="C150" s="115"/>
      <c r="D150" s="115"/>
      <c r="E150" s="115"/>
      <c r="F150" s="115"/>
      <c r="G150" s="115"/>
    </row>
    <row r="151" spans="3:7">
      <c r="C151" s="115"/>
      <c r="D151" s="115"/>
      <c r="E151" s="115"/>
      <c r="F151" s="115"/>
      <c r="G151" s="115"/>
    </row>
    <row r="152" spans="3:7">
      <c r="C152" s="115"/>
      <c r="D152" s="115"/>
      <c r="E152" s="115"/>
      <c r="F152" s="115"/>
      <c r="G152" s="115"/>
    </row>
    <row r="153" spans="3:7">
      <c r="C153" s="115"/>
      <c r="D153" s="115"/>
      <c r="E153" s="115"/>
      <c r="F153" s="115"/>
      <c r="G153" s="115"/>
    </row>
    <row r="154" spans="3:7">
      <c r="C154" s="115"/>
      <c r="D154" s="115"/>
      <c r="E154" s="115"/>
      <c r="F154" s="115"/>
      <c r="G154" s="115"/>
    </row>
    <row r="155" spans="3:7">
      <c r="C155" s="115"/>
      <c r="D155" s="115"/>
      <c r="E155" s="115"/>
      <c r="F155" s="115"/>
      <c r="G155" s="115"/>
    </row>
    <row r="156" spans="3:7">
      <c r="C156" s="115"/>
      <c r="D156" s="115"/>
      <c r="E156" s="115"/>
      <c r="F156" s="115"/>
      <c r="G156" s="115"/>
    </row>
    <row r="157" spans="3:7">
      <c r="C157" s="115"/>
      <c r="D157" s="115"/>
      <c r="E157" s="115"/>
      <c r="F157" s="115"/>
      <c r="G157" s="115"/>
    </row>
    <row r="158" spans="3:7">
      <c r="C158" s="115"/>
      <c r="D158" s="115"/>
      <c r="E158" s="115"/>
      <c r="F158" s="115"/>
      <c r="G158" s="115"/>
    </row>
    <row r="159" spans="3:7">
      <c r="C159" s="115"/>
      <c r="D159" s="115"/>
      <c r="E159" s="115"/>
      <c r="F159" s="115"/>
      <c r="G159" s="115"/>
    </row>
    <row r="160" spans="3:7">
      <c r="C160" s="115"/>
      <c r="D160" s="115"/>
      <c r="E160" s="115"/>
      <c r="F160" s="115"/>
      <c r="G160" s="115"/>
    </row>
    <row r="161" spans="3:7">
      <c r="C161" s="115"/>
      <c r="D161" s="115"/>
      <c r="E161" s="115"/>
      <c r="F161" s="115"/>
      <c r="G161" s="115"/>
    </row>
    <row r="162" spans="3:7">
      <c r="C162" s="115"/>
      <c r="D162" s="115"/>
      <c r="E162" s="115"/>
      <c r="F162" s="115"/>
      <c r="G162" s="115"/>
    </row>
    <row r="163" spans="3:7">
      <c r="C163" s="115"/>
      <c r="D163" s="115"/>
      <c r="E163" s="115"/>
      <c r="F163" s="115"/>
      <c r="G163" s="115"/>
    </row>
    <row r="164" spans="3:7">
      <c r="C164" s="115"/>
      <c r="D164" s="115"/>
      <c r="E164" s="115"/>
      <c r="F164" s="115"/>
      <c r="G164" s="115"/>
    </row>
    <row r="165" spans="3:7">
      <c r="C165" s="115"/>
      <c r="D165" s="115"/>
      <c r="E165" s="115"/>
      <c r="F165" s="115"/>
      <c r="G165" s="115"/>
    </row>
    <row r="166" spans="3:7">
      <c r="C166" s="115"/>
      <c r="D166" s="115"/>
      <c r="E166" s="115"/>
      <c r="F166" s="115"/>
      <c r="G166" s="115"/>
    </row>
    <row r="167" spans="3:7">
      <c r="C167" s="115"/>
      <c r="D167" s="115"/>
      <c r="E167" s="115"/>
      <c r="F167" s="115"/>
      <c r="G167" s="115"/>
    </row>
    <row r="168" spans="3:7">
      <c r="C168" s="115"/>
      <c r="D168" s="115"/>
      <c r="E168" s="115"/>
      <c r="F168" s="115"/>
      <c r="G168" s="115"/>
    </row>
    <row r="169" spans="3:7">
      <c r="C169" s="115"/>
      <c r="D169" s="115"/>
      <c r="E169" s="115"/>
      <c r="F169" s="115"/>
      <c r="G169" s="115"/>
    </row>
    <row r="170" spans="3:7">
      <c r="C170" s="115"/>
      <c r="D170" s="115"/>
      <c r="E170" s="115"/>
      <c r="F170" s="115"/>
      <c r="G170" s="115"/>
    </row>
    <row r="171" spans="3:7">
      <c r="C171" s="115"/>
      <c r="D171" s="115"/>
      <c r="E171" s="115"/>
      <c r="F171" s="115"/>
      <c r="G171" s="115"/>
    </row>
    <row r="172" spans="3:7">
      <c r="C172" s="115"/>
      <c r="D172" s="115"/>
      <c r="E172" s="115"/>
      <c r="F172" s="115"/>
      <c r="G172" s="115"/>
    </row>
    <row r="173" spans="3:7">
      <c r="C173" s="115"/>
      <c r="D173" s="115"/>
      <c r="E173" s="115"/>
      <c r="F173" s="115"/>
      <c r="G173" s="115"/>
    </row>
    <row r="174" spans="3:7">
      <c r="C174" s="115"/>
      <c r="D174" s="115"/>
      <c r="E174" s="115"/>
      <c r="F174" s="115"/>
      <c r="G174" s="115"/>
    </row>
    <row r="175" spans="3:7">
      <c r="C175" s="115"/>
      <c r="D175" s="115"/>
      <c r="E175" s="115"/>
      <c r="F175" s="115"/>
      <c r="G175" s="115"/>
    </row>
    <row r="176" spans="3:7">
      <c r="C176" s="115"/>
      <c r="D176" s="115"/>
      <c r="E176" s="115"/>
      <c r="F176" s="115"/>
      <c r="G176" s="115"/>
    </row>
    <row r="177" spans="3:7">
      <c r="C177" s="115"/>
      <c r="D177" s="115"/>
      <c r="E177" s="115"/>
      <c r="F177" s="115"/>
      <c r="G177" s="115"/>
    </row>
    <row r="178" spans="3:7">
      <c r="C178" s="115"/>
      <c r="D178" s="115"/>
      <c r="E178" s="115"/>
      <c r="F178" s="115"/>
      <c r="G178" s="115"/>
    </row>
    <row r="179" spans="3:7">
      <c r="C179" s="115"/>
      <c r="D179" s="115"/>
      <c r="E179" s="115"/>
      <c r="F179" s="115"/>
      <c r="G179" s="115"/>
    </row>
    <row r="180" spans="3:7">
      <c r="C180" s="115"/>
      <c r="D180" s="115"/>
      <c r="E180" s="115"/>
      <c r="F180" s="115"/>
      <c r="G180" s="115"/>
    </row>
    <row r="181" spans="3:7">
      <c r="C181" s="115"/>
      <c r="D181" s="115"/>
      <c r="E181" s="115"/>
      <c r="F181" s="115"/>
      <c r="G181" s="115"/>
    </row>
    <row r="182" spans="3:7">
      <c r="C182" s="115"/>
      <c r="D182" s="115"/>
      <c r="E182" s="115"/>
      <c r="F182" s="115"/>
      <c r="G182" s="115"/>
    </row>
    <row r="183" spans="3:7">
      <c r="C183" s="115"/>
      <c r="D183" s="115"/>
      <c r="E183" s="115"/>
      <c r="F183" s="115"/>
      <c r="G183" s="115"/>
    </row>
    <row r="184" spans="3:7">
      <c r="C184" s="115"/>
      <c r="D184" s="115"/>
      <c r="E184" s="115"/>
      <c r="F184" s="115"/>
      <c r="G184" s="115"/>
    </row>
    <row r="185" spans="3:7">
      <c r="C185" s="115"/>
      <c r="D185" s="115"/>
      <c r="E185" s="115"/>
      <c r="F185" s="115"/>
      <c r="G185" s="115"/>
    </row>
    <row r="186" spans="3:7">
      <c r="C186" s="115"/>
      <c r="D186" s="115"/>
      <c r="E186" s="115"/>
      <c r="F186" s="115"/>
      <c r="G186" s="115"/>
    </row>
    <row r="187" spans="3:7">
      <c r="C187" s="115"/>
      <c r="D187" s="115"/>
      <c r="E187" s="115"/>
      <c r="F187" s="115"/>
      <c r="G187" s="115"/>
    </row>
    <row r="188" spans="3:7">
      <c r="C188" s="115"/>
      <c r="D188" s="115"/>
      <c r="E188" s="115"/>
      <c r="F188" s="115"/>
      <c r="G188" s="115"/>
    </row>
    <row r="189" spans="3:7">
      <c r="C189" s="115"/>
      <c r="D189" s="115"/>
      <c r="E189" s="115"/>
      <c r="F189" s="115"/>
      <c r="G189" s="115"/>
    </row>
    <row r="190" spans="3:7">
      <c r="C190" s="115"/>
      <c r="D190" s="115"/>
      <c r="E190" s="115"/>
      <c r="F190" s="115"/>
      <c r="G190" s="115"/>
    </row>
    <row r="191" spans="3:7">
      <c r="C191" s="115"/>
      <c r="D191" s="115"/>
      <c r="E191" s="115"/>
      <c r="F191" s="115"/>
      <c r="G191" s="115"/>
    </row>
    <row r="192" spans="3:7">
      <c r="C192" s="115"/>
      <c r="D192" s="115"/>
      <c r="E192" s="115"/>
      <c r="F192" s="115"/>
      <c r="G192" s="115"/>
    </row>
    <row r="193" spans="3:7">
      <c r="C193" s="115"/>
      <c r="D193" s="115"/>
      <c r="E193" s="115"/>
      <c r="F193" s="115"/>
      <c r="G193" s="115"/>
    </row>
    <row r="194" spans="3:7">
      <c r="C194" s="115"/>
      <c r="D194" s="115"/>
      <c r="E194" s="115"/>
      <c r="F194" s="115"/>
      <c r="G194" s="115"/>
    </row>
    <row r="195" spans="3:7">
      <c r="C195" s="115"/>
      <c r="D195" s="115"/>
      <c r="E195" s="115"/>
      <c r="F195" s="115"/>
      <c r="G195" s="115"/>
    </row>
    <row r="196" spans="3:7">
      <c r="C196" s="115"/>
      <c r="D196" s="115"/>
      <c r="E196" s="115"/>
      <c r="F196" s="115"/>
      <c r="G196" s="115"/>
    </row>
    <row r="197" spans="3:7">
      <c r="C197" s="115"/>
      <c r="D197" s="115"/>
      <c r="E197" s="115"/>
      <c r="F197" s="115"/>
      <c r="G197" s="115"/>
    </row>
    <row r="198" spans="3:7">
      <c r="C198" s="115"/>
      <c r="D198" s="115"/>
      <c r="E198" s="115"/>
      <c r="F198" s="115"/>
      <c r="G198" s="115"/>
    </row>
    <row r="199" spans="3:7">
      <c r="C199" s="115"/>
      <c r="D199" s="115"/>
      <c r="E199" s="115"/>
      <c r="F199" s="115"/>
      <c r="G199" s="115"/>
    </row>
    <row r="200" spans="3:7">
      <c r="C200" s="115"/>
      <c r="D200" s="115"/>
      <c r="E200" s="115"/>
      <c r="F200" s="115"/>
      <c r="G200" s="115"/>
    </row>
    <row r="201" spans="3:7">
      <c r="C201" s="115"/>
      <c r="D201" s="115"/>
      <c r="E201" s="115"/>
      <c r="F201" s="115"/>
      <c r="G201" s="115"/>
    </row>
    <row r="202" spans="3:7">
      <c r="C202" s="115"/>
      <c r="D202" s="115"/>
      <c r="E202" s="115"/>
      <c r="F202" s="115"/>
      <c r="G202" s="115"/>
    </row>
    <row r="203" spans="3:7">
      <c r="C203" s="115"/>
      <c r="D203" s="115"/>
      <c r="E203" s="115"/>
      <c r="F203" s="115"/>
      <c r="G203" s="115"/>
    </row>
    <row r="204" spans="3:7">
      <c r="C204" s="115"/>
      <c r="D204" s="115"/>
      <c r="E204" s="115"/>
      <c r="F204" s="115"/>
      <c r="G204" s="115"/>
    </row>
    <row r="205" spans="3:7">
      <c r="C205" s="115"/>
      <c r="D205" s="115"/>
      <c r="E205" s="115"/>
      <c r="F205" s="115"/>
      <c r="G205" s="115"/>
    </row>
    <row r="206" spans="3:7">
      <c r="C206" s="115"/>
      <c r="D206" s="115"/>
      <c r="E206" s="115"/>
      <c r="F206" s="115"/>
      <c r="G206" s="115"/>
    </row>
    <row r="207" spans="3:7">
      <c r="C207" s="115"/>
      <c r="D207" s="115"/>
      <c r="E207" s="115"/>
      <c r="F207" s="115"/>
      <c r="G207" s="115"/>
    </row>
    <row r="208" spans="3:7">
      <c r="C208" s="115"/>
      <c r="D208" s="115"/>
      <c r="E208" s="115"/>
      <c r="F208" s="115"/>
      <c r="G208" s="115"/>
    </row>
    <row r="209" spans="3:7">
      <c r="C209" s="115"/>
      <c r="D209" s="115"/>
      <c r="E209" s="115"/>
      <c r="F209" s="115"/>
      <c r="G209" s="115"/>
    </row>
    <row r="210" spans="3:7">
      <c r="C210" s="115"/>
      <c r="D210" s="115"/>
      <c r="E210" s="115"/>
      <c r="F210" s="115"/>
      <c r="G210" s="115"/>
    </row>
    <row r="211" spans="3:7">
      <c r="C211" s="115"/>
      <c r="D211" s="115"/>
      <c r="E211" s="115"/>
      <c r="F211" s="115"/>
      <c r="G211" s="115"/>
    </row>
    <row r="212" spans="3:7">
      <c r="C212" s="115"/>
      <c r="D212" s="115"/>
      <c r="E212" s="115"/>
      <c r="F212" s="115"/>
      <c r="G212" s="115"/>
    </row>
    <row r="213" spans="3:7">
      <c r="C213" s="115"/>
      <c r="D213" s="115"/>
      <c r="E213" s="115"/>
      <c r="F213" s="115"/>
      <c r="G213" s="115"/>
    </row>
    <row r="214" spans="3:7">
      <c r="C214" s="115"/>
      <c r="D214" s="115"/>
      <c r="E214" s="115"/>
      <c r="F214" s="115"/>
      <c r="G214" s="115"/>
    </row>
    <row r="215" spans="3:7">
      <c r="C215" s="115"/>
      <c r="D215" s="115"/>
      <c r="E215" s="115"/>
      <c r="F215" s="115"/>
      <c r="G215" s="115"/>
    </row>
    <row r="216" spans="3:7">
      <c r="C216" s="115"/>
      <c r="D216" s="115"/>
      <c r="E216" s="115"/>
      <c r="F216" s="115"/>
      <c r="G216" s="115"/>
    </row>
    <row r="217" spans="3:7">
      <c r="C217" s="115"/>
      <c r="D217" s="115"/>
      <c r="E217" s="115"/>
      <c r="F217" s="115"/>
      <c r="G217" s="115"/>
    </row>
    <row r="218" spans="3:7">
      <c r="C218" s="115"/>
      <c r="D218" s="115"/>
      <c r="E218" s="115"/>
      <c r="F218" s="115"/>
      <c r="G218" s="115"/>
    </row>
    <row r="219" spans="3:7">
      <c r="C219" s="115"/>
      <c r="D219" s="115"/>
      <c r="E219" s="115"/>
      <c r="F219" s="115"/>
      <c r="G219" s="115"/>
    </row>
    <row r="220" spans="3:7">
      <c r="C220" s="115"/>
      <c r="D220" s="115"/>
      <c r="E220" s="115"/>
      <c r="F220" s="115"/>
      <c r="G220" s="115"/>
    </row>
    <row r="221" spans="3:7">
      <c r="C221" s="115"/>
      <c r="D221" s="115"/>
      <c r="E221" s="115"/>
      <c r="F221" s="115"/>
      <c r="G221" s="115"/>
    </row>
    <row r="222" spans="3:7">
      <c r="C222" s="115"/>
      <c r="D222" s="115"/>
      <c r="E222" s="115"/>
      <c r="F222" s="115"/>
      <c r="G222" s="115"/>
    </row>
    <row r="223" spans="3:7">
      <c r="C223" s="115"/>
      <c r="D223" s="115"/>
      <c r="E223" s="115"/>
      <c r="F223" s="115"/>
      <c r="G223" s="115"/>
    </row>
    <row r="224" spans="3:7">
      <c r="C224" s="115"/>
      <c r="D224" s="115"/>
      <c r="E224" s="115"/>
      <c r="F224" s="115"/>
      <c r="G224" s="115"/>
    </row>
    <row r="225" spans="3:7">
      <c r="C225" s="115"/>
      <c r="D225" s="115"/>
      <c r="E225" s="115"/>
      <c r="F225" s="115"/>
      <c r="G225" s="115"/>
    </row>
    <row r="226" spans="3:7">
      <c r="C226" s="115"/>
      <c r="D226" s="115"/>
      <c r="E226" s="115"/>
      <c r="F226" s="115"/>
      <c r="G226" s="115"/>
    </row>
    <row r="227" spans="3:7">
      <c r="C227" s="115"/>
      <c r="D227" s="115"/>
      <c r="E227" s="115"/>
      <c r="F227" s="115"/>
      <c r="G227" s="115"/>
    </row>
    <row r="228" spans="3:7">
      <c r="C228" s="115"/>
      <c r="D228" s="115"/>
      <c r="E228" s="115"/>
      <c r="F228" s="115"/>
      <c r="G228" s="115"/>
    </row>
    <row r="229" spans="3:7">
      <c r="C229" s="115"/>
      <c r="D229" s="115"/>
      <c r="E229" s="115"/>
      <c r="F229" s="115"/>
      <c r="G229" s="115"/>
    </row>
    <row r="230" spans="3:7">
      <c r="C230" s="115"/>
      <c r="D230" s="115"/>
      <c r="E230" s="115"/>
      <c r="F230" s="115"/>
      <c r="G230" s="115"/>
    </row>
    <row r="231" spans="3:7">
      <c r="C231" s="115"/>
      <c r="D231" s="115"/>
      <c r="E231" s="115"/>
      <c r="F231" s="115"/>
      <c r="G231" s="115"/>
    </row>
    <row r="232" spans="3:7">
      <c r="C232" s="115"/>
      <c r="D232" s="115"/>
      <c r="E232" s="115"/>
      <c r="F232" s="115"/>
      <c r="G232" s="115"/>
    </row>
    <row r="233" spans="3:7">
      <c r="C233" s="115"/>
      <c r="D233" s="115"/>
      <c r="E233" s="115"/>
      <c r="F233" s="115"/>
      <c r="G233" s="115"/>
    </row>
    <row r="234" spans="3:7">
      <c r="C234" s="115"/>
      <c r="D234" s="115"/>
      <c r="E234" s="115"/>
      <c r="F234" s="115"/>
      <c r="G234" s="115"/>
    </row>
    <row r="235" spans="3:7">
      <c r="C235" s="115"/>
      <c r="D235" s="115"/>
      <c r="E235" s="115"/>
      <c r="F235" s="115"/>
      <c r="G235" s="115"/>
    </row>
    <row r="236" spans="3:7">
      <c r="C236" s="115"/>
      <c r="D236" s="115"/>
      <c r="E236" s="115"/>
      <c r="F236" s="115"/>
      <c r="G236" s="115"/>
    </row>
    <row r="237" spans="3:7">
      <c r="C237" s="115"/>
      <c r="D237" s="115"/>
      <c r="E237" s="115"/>
      <c r="F237" s="115"/>
      <c r="G237" s="115"/>
    </row>
    <row r="238" spans="3:7">
      <c r="C238" s="115"/>
      <c r="D238" s="115"/>
      <c r="E238" s="115"/>
      <c r="F238" s="115"/>
      <c r="G238" s="115"/>
    </row>
    <row r="239" spans="3:7">
      <c r="C239" s="115"/>
      <c r="D239" s="115"/>
      <c r="E239" s="115"/>
      <c r="F239" s="115"/>
      <c r="G239" s="115"/>
    </row>
    <row r="240" spans="3:7">
      <c r="C240" s="115"/>
      <c r="D240" s="115"/>
      <c r="E240" s="115"/>
      <c r="F240" s="115"/>
      <c r="G240" s="115"/>
    </row>
    <row r="241" spans="3:7">
      <c r="C241" s="115"/>
      <c r="D241" s="115"/>
      <c r="E241" s="115"/>
      <c r="F241" s="115"/>
      <c r="G241" s="115"/>
    </row>
    <row r="242" spans="3:7">
      <c r="C242" s="115"/>
      <c r="D242" s="115"/>
      <c r="E242" s="115"/>
      <c r="F242" s="115"/>
      <c r="G242" s="115"/>
    </row>
    <row r="243" spans="3:7">
      <c r="C243" s="115"/>
      <c r="D243" s="115"/>
      <c r="E243" s="115"/>
      <c r="F243" s="115"/>
      <c r="G243" s="115"/>
    </row>
    <row r="244" spans="3:7">
      <c r="C244" s="115"/>
      <c r="D244" s="115"/>
      <c r="E244" s="115"/>
      <c r="F244" s="115"/>
      <c r="G244" s="115"/>
    </row>
    <row r="245" spans="3:7">
      <c r="C245" s="115"/>
      <c r="D245" s="115"/>
      <c r="E245" s="115"/>
      <c r="F245" s="115"/>
      <c r="G245" s="115"/>
    </row>
    <row r="246" spans="3:7">
      <c r="C246" s="115"/>
      <c r="D246" s="115"/>
      <c r="E246" s="115"/>
      <c r="F246" s="115"/>
      <c r="G246" s="115"/>
    </row>
    <row r="247" spans="3:7">
      <c r="C247" s="115"/>
      <c r="D247" s="115"/>
      <c r="E247" s="115"/>
      <c r="F247" s="115"/>
      <c r="G247" s="115"/>
    </row>
    <row r="248" spans="3:7">
      <c r="C248" s="115"/>
      <c r="D248" s="115"/>
      <c r="E248" s="115"/>
      <c r="F248" s="115"/>
      <c r="G248" s="115"/>
    </row>
    <row r="249" spans="3:7">
      <c r="C249" s="115"/>
      <c r="D249" s="115"/>
      <c r="E249" s="115"/>
      <c r="F249" s="115"/>
      <c r="G249" s="115"/>
    </row>
    <row r="250" spans="3:7">
      <c r="C250" s="115"/>
      <c r="D250" s="115"/>
      <c r="E250" s="115"/>
      <c r="F250" s="115"/>
      <c r="G250" s="115"/>
    </row>
    <row r="251" spans="3:7">
      <c r="C251" s="115"/>
      <c r="D251" s="115"/>
      <c r="E251" s="115"/>
      <c r="F251" s="115"/>
      <c r="G251" s="115"/>
    </row>
    <row r="252" spans="3:7">
      <c r="C252" s="115"/>
      <c r="D252" s="115"/>
      <c r="E252" s="115"/>
      <c r="F252" s="115"/>
      <c r="G252" s="115"/>
    </row>
    <row r="253" spans="3:7">
      <c r="C253" s="115"/>
      <c r="D253" s="115"/>
      <c r="E253" s="115"/>
      <c r="F253" s="115"/>
      <c r="G253" s="115"/>
    </row>
    <row r="254" spans="3:7">
      <c r="C254" s="115"/>
      <c r="D254" s="115"/>
      <c r="E254" s="115"/>
      <c r="F254" s="115"/>
      <c r="G254" s="115"/>
    </row>
    <row r="255" spans="3:7">
      <c r="C255" s="115"/>
      <c r="D255" s="115"/>
      <c r="E255" s="115"/>
      <c r="F255" s="115"/>
      <c r="G255" s="115"/>
    </row>
    <row r="256" spans="3:7">
      <c r="C256" s="115"/>
      <c r="D256" s="115"/>
      <c r="E256" s="115"/>
      <c r="F256" s="115"/>
      <c r="G256" s="115"/>
    </row>
    <row r="257" spans="3:7">
      <c r="C257" s="115"/>
      <c r="D257" s="115"/>
      <c r="E257" s="115"/>
      <c r="F257" s="115"/>
      <c r="G257" s="115"/>
    </row>
    <row r="258" spans="3:7">
      <c r="C258" s="115"/>
      <c r="D258" s="115"/>
      <c r="E258" s="115"/>
      <c r="F258" s="115"/>
      <c r="G258" s="115"/>
    </row>
    <row r="259" spans="3:7">
      <c r="C259" s="115"/>
      <c r="D259" s="115"/>
      <c r="E259" s="115"/>
      <c r="F259" s="115"/>
      <c r="G259" s="115"/>
    </row>
    <row r="260" spans="3:7">
      <c r="C260" s="115"/>
      <c r="D260" s="115"/>
      <c r="E260" s="115"/>
      <c r="F260" s="115"/>
      <c r="G260" s="115"/>
    </row>
    <row r="261" spans="3:7">
      <c r="C261" s="115"/>
      <c r="D261" s="115"/>
      <c r="E261" s="115"/>
      <c r="F261" s="115"/>
      <c r="G261" s="115"/>
    </row>
    <row r="262" spans="3:7">
      <c r="C262" s="115"/>
      <c r="D262" s="115"/>
      <c r="E262" s="115"/>
      <c r="F262" s="115"/>
      <c r="G262" s="115"/>
    </row>
    <row r="263" spans="3:7">
      <c r="C263" s="115"/>
      <c r="D263" s="115"/>
      <c r="E263" s="115"/>
      <c r="F263" s="115"/>
      <c r="G263" s="115"/>
    </row>
    <row r="264" spans="3:7">
      <c r="C264" s="115"/>
      <c r="D264" s="115"/>
      <c r="E264" s="115"/>
      <c r="F264" s="115"/>
      <c r="G264" s="115"/>
    </row>
    <row r="265" spans="3:7">
      <c r="C265" s="115"/>
      <c r="D265" s="115"/>
      <c r="E265" s="115"/>
      <c r="F265" s="115"/>
      <c r="G265" s="115"/>
    </row>
    <row r="266" spans="3:7">
      <c r="C266" s="115"/>
      <c r="D266" s="115"/>
      <c r="E266" s="115"/>
      <c r="F266" s="115"/>
      <c r="G266" s="115"/>
    </row>
    <row r="267" spans="3:7">
      <c r="C267" s="115"/>
      <c r="D267" s="115"/>
      <c r="E267" s="115"/>
      <c r="F267" s="115"/>
      <c r="G267" s="115"/>
    </row>
    <row r="268" spans="3:7">
      <c r="C268" s="115"/>
      <c r="D268" s="115"/>
      <c r="E268" s="115"/>
      <c r="F268" s="115"/>
      <c r="G268" s="115"/>
    </row>
    <row r="269" spans="3:7">
      <c r="C269" s="115"/>
      <c r="D269" s="115"/>
      <c r="E269" s="115"/>
      <c r="F269" s="115"/>
      <c r="G269" s="115"/>
    </row>
    <row r="270" spans="3:7">
      <c r="C270" s="115"/>
      <c r="D270" s="115"/>
      <c r="E270" s="115"/>
      <c r="F270" s="115"/>
      <c r="G270" s="115"/>
    </row>
    <row r="271" spans="3:7">
      <c r="C271" s="115"/>
      <c r="D271" s="115"/>
      <c r="E271" s="115"/>
      <c r="F271" s="115"/>
      <c r="G271" s="115"/>
    </row>
    <row r="272" spans="3:7">
      <c r="C272" s="115"/>
      <c r="D272" s="115"/>
      <c r="E272" s="115"/>
      <c r="F272" s="115"/>
      <c r="G272" s="115"/>
    </row>
    <row r="273" spans="3:7">
      <c r="C273" s="115"/>
      <c r="D273" s="115"/>
      <c r="E273" s="115"/>
      <c r="F273" s="115"/>
      <c r="G273" s="115"/>
    </row>
    <row r="274" spans="3:7">
      <c r="C274" s="115"/>
      <c r="D274" s="115"/>
      <c r="E274" s="115"/>
      <c r="F274" s="115"/>
      <c r="G274" s="115"/>
    </row>
    <row r="275" spans="3:7">
      <c r="C275" s="115"/>
      <c r="D275" s="115"/>
      <c r="E275" s="115"/>
      <c r="F275" s="115"/>
      <c r="G275" s="115"/>
    </row>
    <row r="276" spans="3:7">
      <c r="C276" s="115"/>
      <c r="D276" s="115"/>
      <c r="E276" s="115"/>
      <c r="F276" s="115"/>
      <c r="G276" s="115"/>
    </row>
    <row r="277" spans="3:7">
      <c r="C277" s="115"/>
      <c r="D277" s="115"/>
      <c r="E277" s="115"/>
      <c r="F277" s="115"/>
      <c r="G277" s="115"/>
    </row>
    <row r="278" spans="3:7">
      <c r="C278" s="115"/>
      <c r="D278" s="115"/>
      <c r="E278" s="115"/>
      <c r="F278" s="115"/>
      <c r="G278" s="115"/>
    </row>
    <row r="279" spans="3:7">
      <c r="C279" s="115"/>
      <c r="D279" s="115"/>
      <c r="E279" s="115"/>
      <c r="F279" s="115"/>
      <c r="G279" s="115"/>
    </row>
    <row r="280" spans="3:7">
      <c r="C280" s="115"/>
      <c r="D280" s="115"/>
      <c r="E280" s="115"/>
      <c r="F280" s="115"/>
      <c r="G280" s="115"/>
    </row>
    <row r="281" spans="3:7">
      <c r="C281" s="115"/>
      <c r="D281" s="115"/>
      <c r="E281" s="115"/>
      <c r="F281" s="115"/>
      <c r="G281" s="115"/>
    </row>
    <row r="282" spans="3:7">
      <c r="C282" s="115"/>
      <c r="D282" s="115"/>
      <c r="E282" s="115"/>
      <c r="F282" s="115"/>
      <c r="G282" s="115"/>
    </row>
    <row r="283" spans="3:7">
      <c r="C283" s="120"/>
      <c r="D283" s="120"/>
      <c r="E283" s="120"/>
      <c r="F283" s="120"/>
      <c r="G283" s="120"/>
    </row>
    <row r="284" spans="3:7">
      <c r="C284" s="120"/>
      <c r="D284" s="120"/>
      <c r="E284" s="120"/>
      <c r="F284" s="120"/>
      <c r="G284" s="120"/>
    </row>
    <row r="285" spans="3:7">
      <c r="C285" s="120"/>
      <c r="D285" s="120"/>
      <c r="E285" s="120"/>
      <c r="F285" s="120"/>
      <c r="G285" s="120"/>
    </row>
    <row r="286" spans="3:7">
      <c r="C286" s="120"/>
      <c r="D286" s="120"/>
      <c r="E286" s="120"/>
      <c r="F286" s="120"/>
      <c r="G286" s="120"/>
    </row>
    <row r="287" spans="3:7">
      <c r="C287" s="120"/>
      <c r="D287" s="120"/>
      <c r="E287" s="120"/>
      <c r="F287" s="120"/>
      <c r="G287" s="120"/>
    </row>
    <row r="288" spans="3:7">
      <c r="C288" s="120"/>
      <c r="D288" s="120"/>
      <c r="E288" s="120"/>
      <c r="F288" s="120"/>
      <c r="G288" s="120"/>
    </row>
    <row r="289" spans="3:7">
      <c r="C289" s="120"/>
      <c r="D289" s="120"/>
      <c r="E289" s="120"/>
      <c r="F289" s="120"/>
      <c r="G289" s="120"/>
    </row>
    <row r="290" spans="3:7">
      <c r="C290" s="120"/>
      <c r="D290" s="120"/>
      <c r="E290" s="120"/>
      <c r="F290" s="120"/>
      <c r="G290" s="120"/>
    </row>
    <row r="291" spans="3:7">
      <c r="C291" s="120"/>
      <c r="D291" s="120"/>
      <c r="E291" s="120"/>
      <c r="F291" s="120"/>
      <c r="G291" s="120"/>
    </row>
    <row r="292" spans="3:7">
      <c r="C292" s="120"/>
      <c r="D292" s="120"/>
      <c r="E292" s="120"/>
      <c r="F292" s="120"/>
      <c r="G292" s="120"/>
    </row>
    <row r="293" spans="3:7">
      <c r="C293" s="120"/>
      <c r="D293" s="120"/>
      <c r="E293" s="120"/>
      <c r="F293" s="120"/>
      <c r="G293" s="120"/>
    </row>
    <row r="294" spans="3:7">
      <c r="C294" s="120"/>
      <c r="D294" s="120"/>
      <c r="E294" s="120"/>
      <c r="F294" s="120"/>
      <c r="G294" s="120"/>
    </row>
    <row r="295" spans="3:7">
      <c r="C295" s="120"/>
      <c r="D295" s="120"/>
      <c r="E295" s="120"/>
      <c r="F295" s="120"/>
      <c r="G295" s="120"/>
    </row>
    <row r="296" spans="3:7">
      <c r="C296" s="120"/>
      <c r="D296" s="120"/>
      <c r="E296" s="120"/>
      <c r="F296" s="120"/>
      <c r="G296" s="120"/>
    </row>
    <row r="297" spans="3:7">
      <c r="C297" s="120"/>
      <c r="D297" s="120"/>
      <c r="E297" s="120"/>
      <c r="F297" s="120"/>
      <c r="G297" s="120"/>
    </row>
    <row r="298" spans="3:7">
      <c r="C298" s="120"/>
      <c r="D298" s="120"/>
      <c r="E298" s="120"/>
      <c r="F298" s="120"/>
      <c r="G298" s="120"/>
    </row>
    <row r="299" spans="3:7">
      <c r="C299" s="120"/>
      <c r="D299" s="120"/>
      <c r="E299" s="120"/>
      <c r="F299" s="120"/>
      <c r="G299" s="120"/>
    </row>
    <row r="300" spans="3:7">
      <c r="C300" s="120"/>
      <c r="D300" s="120"/>
      <c r="E300" s="120"/>
      <c r="F300" s="120"/>
      <c r="G300" s="120"/>
    </row>
    <row r="301" spans="3:7">
      <c r="C301" s="120"/>
      <c r="D301" s="120"/>
      <c r="E301" s="120"/>
      <c r="F301" s="120"/>
      <c r="G301" s="120"/>
    </row>
    <row r="302" spans="3:7">
      <c r="C302" s="120"/>
      <c r="D302" s="120"/>
      <c r="E302" s="120"/>
      <c r="F302" s="120"/>
      <c r="G302" s="120"/>
    </row>
    <row r="303" spans="3:7">
      <c r="C303" s="120"/>
      <c r="D303" s="120"/>
      <c r="E303" s="120"/>
      <c r="F303" s="120"/>
      <c r="G303" s="120"/>
    </row>
    <row r="304" spans="3:7">
      <c r="C304" s="120"/>
      <c r="D304" s="120"/>
      <c r="E304" s="120"/>
      <c r="F304" s="120"/>
      <c r="G304" s="120"/>
    </row>
    <row r="305" spans="3:7">
      <c r="C305" s="120"/>
      <c r="D305" s="120"/>
      <c r="E305" s="120"/>
      <c r="F305" s="120"/>
      <c r="G305" s="120"/>
    </row>
    <row r="306" spans="3:7">
      <c r="C306" s="120"/>
      <c r="D306" s="120"/>
      <c r="E306" s="120"/>
      <c r="F306" s="120"/>
      <c r="G306" s="120"/>
    </row>
    <row r="307" spans="3:7">
      <c r="C307" s="120"/>
      <c r="D307" s="120"/>
      <c r="E307" s="120"/>
      <c r="F307" s="120"/>
      <c r="G307" s="120"/>
    </row>
    <row r="308" spans="3:7">
      <c r="C308" s="120"/>
      <c r="D308" s="120"/>
      <c r="E308" s="120"/>
      <c r="F308" s="120"/>
      <c r="G308" s="120"/>
    </row>
    <row r="309" spans="3:7">
      <c r="C309" s="120"/>
      <c r="D309" s="120"/>
      <c r="E309" s="120"/>
      <c r="F309" s="120"/>
      <c r="G309" s="120"/>
    </row>
    <row r="310" spans="3:7">
      <c r="C310" s="120"/>
      <c r="D310" s="120"/>
      <c r="E310" s="120"/>
      <c r="F310" s="120"/>
      <c r="G310" s="120"/>
    </row>
    <row r="311" spans="3:7">
      <c r="C311" s="120"/>
      <c r="D311" s="120"/>
      <c r="E311" s="120"/>
      <c r="F311" s="120"/>
      <c r="G311" s="120"/>
    </row>
    <row r="312" spans="3:7">
      <c r="C312" s="120"/>
      <c r="D312" s="120"/>
      <c r="E312" s="120"/>
      <c r="F312" s="120"/>
      <c r="G312" s="120"/>
    </row>
    <row r="313" spans="3:7">
      <c r="C313" s="120"/>
      <c r="D313" s="120"/>
      <c r="E313" s="120"/>
      <c r="F313" s="120"/>
      <c r="G313" s="120"/>
    </row>
    <row r="314" spans="3:7">
      <c r="C314" s="120"/>
      <c r="D314" s="120"/>
      <c r="E314" s="120"/>
      <c r="F314" s="120"/>
      <c r="G314" s="120"/>
    </row>
    <row r="315" spans="3:7">
      <c r="C315" s="120"/>
      <c r="D315" s="120"/>
      <c r="E315" s="120"/>
      <c r="F315" s="120"/>
      <c r="G315" s="120"/>
    </row>
    <row r="316" spans="3:7">
      <c r="C316" s="120"/>
      <c r="D316" s="120"/>
      <c r="E316" s="120"/>
      <c r="F316" s="120"/>
      <c r="G316" s="120"/>
    </row>
    <row r="317" spans="3:7">
      <c r="C317" s="120"/>
      <c r="D317" s="120"/>
      <c r="E317" s="120"/>
      <c r="F317" s="120"/>
      <c r="G317" s="120"/>
    </row>
    <row r="318" spans="3:7">
      <c r="C318" s="120"/>
      <c r="D318" s="120"/>
      <c r="E318" s="120"/>
      <c r="F318" s="120"/>
      <c r="G318" s="120"/>
    </row>
    <row r="319" spans="3:7">
      <c r="C319" s="120"/>
      <c r="D319" s="120"/>
      <c r="E319" s="120"/>
      <c r="F319" s="120"/>
      <c r="G319" s="120"/>
    </row>
    <row r="320" spans="3:7">
      <c r="C320" s="120"/>
      <c r="D320" s="120"/>
      <c r="E320" s="120"/>
      <c r="F320" s="120"/>
      <c r="G320" s="120"/>
    </row>
    <row r="321" spans="3:7">
      <c r="C321" s="120"/>
      <c r="D321" s="120"/>
      <c r="E321" s="120"/>
      <c r="F321" s="120"/>
      <c r="G321" s="120"/>
    </row>
    <row r="322" spans="3:7">
      <c r="C322" s="120"/>
      <c r="D322" s="120"/>
      <c r="E322" s="120"/>
      <c r="F322" s="120"/>
      <c r="G322" s="120"/>
    </row>
    <row r="323" spans="3:7">
      <c r="C323" s="120"/>
      <c r="D323" s="120"/>
      <c r="E323" s="120"/>
      <c r="F323" s="120"/>
      <c r="G323" s="120"/>
    </row>
    <row r="324" spans="3:7">
      <c r="C324" s="120"/>
      <c r="D324" s="120"/>
      <c r="E324" s="120"/>
      <c r="F324" s="120"/>
      <c r="G324" s="120"/>
    </row>
    <row r="325" spans="3:7">
      <c r="C325" s="120"/>
      <c r="D325" s="120"/>
      <c r="E325" s="120"/>
      <c r="F325" s="120"/>
      <c r="G325" s="120"/>
    </row>
    <row r="326" spans="3:7">
      <c r="C326" s="120"/>
      <c r="D326" s="120"/>
      <c r="E326" s="120"/>
      <c r="F326" s="120"/>
      <c r="G326" s="120"/>
    </row>
    <row r="327" spans="3:7">
      <c r="C327" s="120"/>
      <c r="D327" s="120"/>
      <c r="E327" s="120"/>
      <c r="F327" s="120"/>
      <c r="G327" s="120"/>
    </row>
    <row r="328" spans="3:7">
      <c r="C328" s="120"/>
      <c r="D328" s="120"/>
      <c r="E328" s="120"/>
      <c r="F328" s="120"/>
      <c r="G328" s="120"/>
    </row>
    <row r="329" spans="3:7">
      <c r="C329" s="120"/>
      <c r="D329" s="120"/>
      <c r="E329" s="120"/>
      <c r="F329" s="120"/>
      <c r="G329" s="120"/>
    </row>
    <row r="330" spans="3:7">
      <c r="C330" s="120"/>
      <c r="D330" s="120"/>
      <c r="E330" s="120"/>
      <c r="F330" s="120"/>
      <c r="G330" s="120"/>
    </row>
    <row r="331" spans="3:7">
      <c r="C331" s="120"/>
      <c r="D331" s="120"/>
      <c r="E331" s="120"/>
      <c r="F331" s="120"/>
      <c r="G331" s="120"/>
    </row>
    <row r="332" spans="3:7">
      <c r="C332" s="120"/>
      <c r="D332" s="120"/>
      <c r="E332" s="120"/>
      <c r="F332" s="120"/>
      <c r="G332" s="120"/>
    </row>
    <row r="333" spans="3:7">
      <c r="C333" s="120"/>
      <c r="D333" s="120"/>
      <c r="E333" s="120"/>
      <c r="F333" s="120"/>
      <c r="G333" s="120"/>
    </row>
    <row r="334" spans="3:7">
      <c r="C334" s="120"/>
      <c r="D334" s="120"/>
      <c r="E334" s="120"/>
      <c r="F334" s="120"/>
      <c r="G334" s="120"/>
    </row>
    <row r="335" spans="3:7">
      <c r="C335" s="120"/>
      <c r="D335" s="120"/>
      <c r="E335" s="120"/>
      <c r="F335" s="120"/>
      <c r="G335" s="120"/>
    </row>
    <row r="336" spans="3:7">
      <c r="C336" s="120"/>
      <c r="D336" s="120"/>
      <c r="E336" s="120"/>
      <c r="F336" s="120"/>
      <c r="G336" s="120"/>
    </row>
    <row r="337" spans="3:7">
      <c r="C337" s="120"/>
      <c r="D337" s="120"/>
      <c r="E337" s="120"/>
      <c r="F337" s="120"/>
      <c r="G337" s="120"/>
    </row>
    <row r="338" spans="3:7">
      <c r="C338" s="120"/>
      <c r="D338" s="120"/>
      <c r="E338" s="120"/>
      <c r="F338" s="120"/>
      <c r="G338" s="120"/>
    </row>
    <row r="339" spans="3:7">
      <c r="C339" s="120"/>
      <c r="D339" s="120"/>
      <c r="E339" s="120"/>
      <c r="F339" s="120"/>
      <c r="G339" s="120"/>
    </row>
    <row r="340" spans="3:7">
      <c r="C340" s="120"/>
      <c r="D340" s="120"/>
      <c r="E340" s="120"/>
      <c r="F340" s="120"/>
      <c r="G340" s="120"/>
    </row>
    <row r="341" spans="3:7">
      <c r="C341" s="120"/>
      <c r="D341" s="120"/>
      <c r="E341" s="120"/>
      <c r="F341" s="120"/>
      <c r="G341" s="120"/>
    </row>
    <row r="342" spans="3:7">
      <c r="C342" s="120"/>
      <c r="D342" s="120"/>
      <c r="E342" s="120"/>
      <c r="F342" s="120"/>
      <c r="G342" s="120"/>
    </row>
    <row r="343" spans="3:7">
      <c r="C343" s="120"/>
      <c r="D343" s="120"/>
      <c r="E343" s="120"/>
      <c r="F343" s="120"/>
      <c r="G343" s="120"/>
    </row>
    <row r="344" spans="3:7">
      <c r="C344" s="120"/>
      <c r="D344" s="120"/>
      <c r="E344" s="120"/>
      <c r="F344" s="120"/>
      <c r="G344" s="120"/>
    </row>
    <row r="345" spans="3:7">
      <c r="C345" s="120"/>
      <c r="D345" s="120"/>
      <c r="E345" s="120"/>
      <c r="F345" s="120"/>
      <c r="G345" s="120"/>
    </row>
    <row r="346" spans="3:7">
      <c r="C346" s="120"/>
      <c r="D346" s="120"/>
      <c r="E346" s="120"/>
      <c r="F346" s="120"/>
      <c r="G346" s="120"/>
    </row>
    <row r="347" spans="3:7">
      <c r="C347" s="120"/>
      <c r="D347" s="120"/>
      <c r="E347" s="120"/>
      <c r="F347" s="120"/>
      <c r="G347" s="120"/>
    </row>
    <row r="348" spans="3:7">
      <c r="C348" s="120"/>
      <c r="D348" s="120"/>
      <c r="E348" s="120"/>
      <c r="F348" s="120"/>
      <c r="G348" s="120"/>
    </row>
    <row r="349" spans="3:7">
      <c r="C349" s="120"/>
      <c r="D349" s="120"/>
      <c r="E349" s="120"/>
      <c r="F349" s="120"/>
      <c r="G349" s="120"/>
    </row>
    <row r="350" spans="3:7">
      <c r="C350" s="120"/>
      <c r="D350" s="120"/>
      <c r="E350" s="120"/>
      <c r="F350" s="120"/>
      <c r="G350" s="120"/>
    </row>
    <row r="351" spans="3:7">
      <c r="C351" s="120"/>
      <c r="D351" s="120"/>
      <c r="E351" s="120"/>
      <c r="F351" s="120"/>
      <c r="G351" s="120"/>
    </row>
    <row r="352" spans="3:7">
      <c r="C352" s="120"/>
      <c r="D352" s="120"/>
      <c r="E352" s="120"/>
      <c r="F352" s="120"/>
      <c r="G352" s="120"/>
    </row>
    <row r="353" spans="3:7">
      <c r="C353" s="120"/>
      <c r="D353" s="120"/>
      <c r="E353" s="120"/>
      <c r="F353" s="120"/>
      <c r="G353" s="120"/>
    </row>
    <row r="354" spans="3:7">
      <c r="C354" s="120"/>
      <c r="D354" s="120"/>
      <c r="E354" s="120"/>
      <c r="F354" s="120"/>
      <c r="G354" s="120"/>
    </row>
    <row r="355" spans="3:7">
      <c r="C355" s="120"/>
      <c r="D355" s="120"/>
      <c r="E355" s="120"/>
      <c r="F355" s="120"/>
      <c r="G355" s="120"/>
    </row>
    <row r="356" spans="3:7">
      <c r="C356" s="120"/>
      <c r="D356" s="120"/>
      <c r="E356" s="120"/>
      <c r="F356" s="120"/>
      <c r="G356" s="120"/>
    </row>
    <row r="357" spans="3:7">
      <c r="C357" s="120"/>
      <c r="D357" s="120"/>
      <c r="E357" s="120"/>
      <c r="F357" s="120"/>
      <c r="G357" s="120"/>
    </row>
    <row r="358" spans="3:7">
      <c r="C358" s="120"/>
      <c r="D358" s="120"/>
      <c r="E358" s="120"/>
      <c r="F358" s="120"/>
      <c r="G358" s="120"/>
    </row>
    <row r="359" spans="3:7">
      <c r="C359" s="120"/>
      <c r="D359" s="120"/>
      <c r="E359" s="120"/>
      <c r="F359" s="120"/>
      <c r="G359" s="120"/>
    </row>
    <row r="360" spans="3:7">
      <c r="C360" s="120"/>
      <c r="D360" s="120"/>
      <c r="E360" s="120"/>
      <c r="F360" s="120"/>
      <c r="G360" s="120"/>
    </row>
    <row r="361" spans="3:7">
      <c r="C361" s="120"/>
      <c r="D361" s="120"/>
      <c r="E361" s="120"/>
      <c r="F361" s="120"/>
      <c r="G361" s="120"/>
    </row>
    <row r="362" spans="3:7">
      <c r="C362" s="120"/>
      <c r="D362" s="120"/>
      <c r="E362" s="120"/>
      <c r="F362" s="120"/>
      <c r="G362" s="120"/>
    </row>
    <row r="363" spans="3:7">
      <c r="C363" s="120"/>
      <c r="D363" s="120"/>
      <c r="E363" s="120"/>
      <c r="F363" s="120"/>
      <c r="G363" s="120"/>
    </row>
    <row r="364" spans="3:7">
      <c r="C364" s="120"/>
      <c r="D364" s="120"/>
      <c r="E364" s="120"/>
      <c r="F364" s="120"/>
      <c r="G364" s="120"/>
    </row>
    <row r="365" spans="3:7">
      <c r="C365" s="120"/>
      <c r="D365" s="120"/>
      <c r="E365" s="120"/>
      <c r="F365" s="120"/>
      <c r="G365" s="120"/>
    </row>
    <row r="366" spans="3:7">
      <c r="C366" s="120"/>
      <c r="D366" s="120"/>
      <c r="E366" s="120"/>
      <c r="F366" s="120"/>
      <c r="G366" s="120"/>
    </row>
    <row r="367" spans="3:7">
      <c r="C367" s="120"/>
      <c r="D367" s="120"/>
      <c r="E367" s="120"/>
      <c r="F367" s="120"/>
      <c r="G367" s="120"/>
    </row>
    <row r="368" spans="3:7">
      <c r="C368" s="120"/>
      <c r="D368" s="120"/>
      <c r="E368" s="120"/>
      <c r="F368" s="120"/>
      <c r="G368" s="120"/>
    </row>
    <row r="369" spans="3:7">
      <c r="C369" s="120"/>
      <c r="D369" s="120"/>
      <c r="E369" s="120"/>
      <c r="F369" s="120"/>
      <c r="G369" s="120"/>
    </row>
    <row r="370" spans="3:7">
      <c r="C370" s="120"/>
      <c r="D370" s="120"/>
      <c r="E370" s="120"/>
      <c r="F370" s="120"/>
      <c r="G370" s="120"/>
    </row>
    <row r="371" spans="3:7">
      <c r="C371" s="120"/>
      <c r="D371" s="120"/>
      <c r="E371" s="120"/>
      <c r="F371" s="120"/>
      <c r="G371" s="120"/>
    </row>
    <row r="372" spans="3:7">
      <c r="C372" s="120"/>
      <c r="D372" s="120"/>
      <c r="E372" s="120"/>
      <c r="F372" s="120"/>
      <c r="G372" s="120"/>
    </row>
    <row r="373" spans="3:7">
      <c r="C373" s="120"/>
      <c r="D373" s="120"/>
      <c r="E373" s="120"/>
      <c r="F373" s="120"/>
      <c r="G373" s="120"/>
    </row>
    <row r="374" spans="3:7">
      <c r="C374" s="120"/>
      <c r="D374" s="120"/>
      <c r="E374" s="120"/>
      <c r="F374" s="120"/>
      <c r="G374" s="120"/>
    </row>
    <row r="375" spans="3:7">
      <c r="C375" s="120"/>
      <c r="D375" s="120"/>
      <c r="E375" s="120"/>
      <c r="F375" s="120"/>
      <c r="G375" s="120"/>
    </row>
    <row r="376" spans="3:7">
      <c r="C376" s="120"/>
      <c r="D376" s="120"/>
      <c r="E376" s="120"/>
      <c r="F376" s="120"/>
      <c r="G376" s="120"/>
    </row>
    <row r="377" spans="3:7">
      <c r="C377" s="120"/>
      <c r="D377" s="120"/>
      <c r="E377" s="120"/>
      <c r="F377" s="120"/>
      <c r="G377" s="120"/>
    </row>
    <row r="378" spans="3:7">
      <c r="C378" s="120"/>
      <c r="D378" s="120"/>
      <c r="E378" s="120"/>
      <c r="F378" s="120"/>
      <c r="G378" s="120"/>
    </row>
    <row r="379" spans="3:7">
      <c r="C379" s="120"/>
      <c r="D379" s="120"/>
      <c r="E379" s="120"/>
      <c r="F379" s="120"/>
      <c r="G379" s="120"/>
    </row>
    <row r="380" spans="3:7">
      <c r="C380" s="120"/>
      <c r="D380" s="120"/>
      <c r="E380" s="120"/>
      <c r="F380" s="120"/>
      <c r="G380" s="120"/>
    </row>
    <row r="381" spans="3:7">
      <c r="C381" s="120"/>
      <c r="D381" s="120"/>
      <c r="E381" s="120"/>
      <c r="F381" s="120"/>
      <c r="G381" s="120"/>
    </row>
    <row r="382" spans="3:7">
      <c r="C382" s="120"/>
      <c r="D382" s="120"/>
      <c r="E382" s="120"/>
      <c r="F382" s="120"/>
      <c r="G382" s="120"/>
    </row>
    <row r="383" spans="3:7">
      <c r="C383" s="120"/>
      <c r="D383" s="120"/>
      <c r="E383" s="120"/>
      <c r="F383" s="120"/>
      <c r="G383" s="120"/>
    </row>
    <row r="384" spans="3:7">
      <c r="C384" s="120"/>
      <c r="D384" s="120"/>
      <c r="E384" s="120"/>
      <c r="F384" s="120"/>
      <c r="G384" s="120"/>
    </row>
    <row r="385" spans="3:7">
      <c r="C385" s="120"/>
      <c r="D385" s="120"/>
      <c r="E385" s="120"/>
      <c r="F385" s="120"/>
      <c r="G385" s="120"/>
    </row>
    <row r="386" spans="3:7">
      <c r="C386" s="120"/>
      <c r="D386" s="120"/>
      <c r="E386" s="120"/>
      <c r="F386" s="120"/>
      <c r="G386" s="120"/>
    </row>
    <row r="387" spans="3:7">
      <c r="C387" s="120"/>
      <c r="D387" s="120"/>
      <c r="E387" s="120"/>
      <c r="F387" s="120"/>
      <c r="G387" s="120"/>
    </row>
    <row r="388" spans="3:7">
      <c r="C388" s="120"/>
      <c r="D388" s="120"/>
      <c r="E388" s="120"/>
      <c r="F388" s="120"/>
      <c r="G388" s="120"/>
    </row>
    <row r="389" spans="3:7">
      <c r="C389" s="120"/>
      <c r="D389" s="120"/>
      <c r="E389" s="120"/>
      <c r="F389" s="120"/>
      <c r="G389" s="120"/>
    </row>
    <row r="390" spans="3:7">
      <c r="C390" s="120"/>
      <c r="D390" s="120"/>
      <c r="E390" s="120"/>
      <c r="F390" s="120"/>
      <c r="G390" s="120"/>
    </row>
    <row r="391" spans="3:7">
      <c r="C391" s="120"/>
      <c r="D391" s="120"/>
      <c r="E391" s="120"/>
      <c r="F391" s="120"/>
      <c r="G391" s="120"/>
    </row>
    <row r="392" spans="3:7">
      <c r="C392" s="120"/>
      <c r="D392" s="120"/>
      <c r="E392" s="120"/>
      <c r="F392" s="120"/>
      <c r="G392" s="120"/>
    </row>
    <row r="393" spans="3:7">
      <c r="C393" s="120"/>
      <c r="D393" s="120"/>
      <c r="E393" s="120"/>
      <c r="F393" s="120"/>
      <c r="G393" s="120"/>
    </row>
    <row r="394" spans="3:7">
      <c r="C394" s="120"/>
      <c r="D394" s="120"/>
      <c r="E394" s="120"/>
      <c r="F394" s="120"/>
      <c r="G394" s="120"/>
    </row>
    <row r="395" spans="3:7">
      <c r="C395" s="120"/>
      <c r="D395" s="120"/>
      <c r="E395" s="120"/>
      <c r="F395" s="120"/>
      <c r="G395" s="120"/>
    </row>
    <row r="396" spans="3:7">
      <c r="C396" s="120"/>
      <c r="D396" s="120"/>
      <c r="E396" s="120"/>
      <c r="F396" s="120"/>
      <c r="G396" s="120"/>
    </row>
    <row r="397" spans="3:7">
      <c r="C397" s="120"/>
      <c r="D397" s="120"/>
      <c r="E397" s="120"/>
      <c r="F397" s="120"/>
      <c r="G397" s="120"/>
    </row>
    <row r="398" spans="3:7">
      <c r="C398" s="120"/>
      <c r="D398" s="120"/>
      <c r="E398" s="120"/>
      <c r="F398" s="120"/>
      <c r="G398" s="120"/>
    </row>
    <row r="399" spans="3:7">
      <c r="C399" s="120"/>
      <c r="D399" s="120"/>
      <c r="E399" s="120"/>
      <c r="F399" s="120"/>
      <c r="G399" s="120"/>
    </row>
    <row r="400" spans="3:7">
      <c r="C400" s="120"/>
      <c r="D400" s="120"/>
      <c r="E400" s="120"/>
      <c r="F400" s="120"/>
      <c r="G400" s="120"/>
    </row>
    <row r="401" spans="3:7">
      <c r="C401" s="120"/>
      <c r="D401" s="120"/>
      <c r="E401" s="120"/>
      <c r="F401" s="120"/>
      <c r="G401" s="120"/>
    </row>
    <row r="402" spans="3:7">
      <c r="C402" s="120"/>
      <c r="D402" s="120"/>
      <c r="E402" s="120"/>
      <c r="F402" s="120"/>
      <c r="G402" s="120"/>
    </row>
    <row r="403" spans="3:7">
      <c r="C403" s="120"/>
      <c r="D403" s="120"/>
      <c r="E403" s="120"/>
      <c r="F403" s="120"/>
      <c r="G403" s="120"/>
    </row>
    <row r="404" spans="3:7">
      <c r="C404" s="120"/>
      <c r="D404" s="120"/>
      <c r="E404" s="120"/>
      <c r="F404" s="120"/>
      <c r="G404" s="120"/>
    </row>
    <row r="405" spans="3:7">
      <c r="C405" s="120"/>
      <c r="D405" s="120"/>
      <c r="E405" s="120"/>
      <c r="F405" s="120"/>
      <c r="G405" s="120"/>
    </row>
    <row r="406" spans="3:7">
      <c r="C406" s="120"/>
      <c r="D406" s="120"/>
      <c r="E406" s="120"/>
      <c r="F406" s="120"/>
      <c r="G406" s="120"/>
    </row>
    <row r="407" spans="3:7">
      <c r="C407" s="120"/>
      <c r="D407" s="120"/>
      <c r="E407" s="120"/>
      <c r="F407" s="120"/>
      <c r="G407" s="120"/>
    </row>
    <row r="408" spans="3:7">
      <c r="C408" s="120"/>
      <c r="D408" s="120"/>
      <c r="E408" s="120"/>
      <c r="F408" s="120"/>
      <c r="G408" s="120"/>
    </row>
    <row r="409" spans="3:7">
      <c r="C409" s="120"/>
      <c r="D409" s="120"/>
      <c r="E409" s="120"/>
      <c r="F409" s="120"/>
      <c r="G409" s="120"/>
    </row>
    <row r="410" spans="3:7">
      <c r="C410" s="120"/>
      <c r="D410" s="120"/>
      <c r="E410" s="120"/>
      <c r="F410" s="120"/>
      <c r="G410" s="120"/>
    </row>
    <row r="411" spans="3:7">
      <c r="C411" s="120"/>
      <c r="D411" s="120"/>
      <c r="E411" s="120"/>
      <c r="F411" s="120"/>
      <c r="G411" s="120"/>
    </row>
    <row r="412" spans="3:7">
      <c r="C412" s="120"/>
      <c r="D412" s="120"/>
      <c r="E412" s="120"/>
      <c r="F412" s="120"/>
      <c r="G412" s="120"/>
    </row>
    <row r="413" spans="3:7">
      <c r="C413" s="120"/>
      <c r="D413" s="120"/>
      <c r="E413" s="120"/>
      <c r="F413" s="120"/>
      <c r="G413" s="120"/>
    </row>
    <row r="414" spans="3:7">
      <c r="C414" s="120"/>
      <c r="D414" s="120"/>
      <c r="E414" s="120"/>
      <c r="F414" s="120"/>
      <c r="G414" s="120"/>
    </row>
    <row r="415" spans="3:7">
      <c r="C415" s="120"/>
      <c r="D415" s="120"/>
      <c r="E415" s="120"/>
      <c r="F415" s="120"/>
      <c r="G415" s="120"/>
    </row>
    <row r="416" spans="3:7">
      <c r="C416" s="120"/>
      <c r="D416" s="120"/>
      <c r="E416" s="120"/>
      <c r="F416" s="120"/>
      <c r="G416" s="120"/>
    </row>
    <row r="417" spans="3:7">
      <c r="C417" s="120"/>
      <c r="D417" s="120"/>
      <c r="E417" s="120"/>
      <c r="F417" s="120"/>
      <c r="G417" s="120"/>
    </row>
    <row r="418" spans="3:7">
      <c r="C418" s="120"/>
      <c r="D418" s="120"/>
      <c r="E418" s="120"/>
      <c r="F418" s="120"/>
      <c r="G418" s="120"/>
    </row>
    <row r="419" spans="3:7">
      <c r="C419" s="120"/>
      <c r="D419" s="120"/>
      <c r="E419" s="120"/>
      <c r="F419" s="120"/>
      <c r="G419" s="120"/>
    </row>
    <row r="420" spans="3:7">
      <c r="C420" s="120"/>
      <c r="D420" s="120"/>
      <c r="E420" s="120"/>
      <c r="F420" s="120"/>
      <c r="G420" s="120"/>
    </row>
    <row r="421" spans="3:7">
      <c r="C421" s="120"/>
      <c r="D421" s="120"/>
      <c r="E421" s="120"/>
      <c r="F421" s="120"/>
      <c r="G421" s="120"/>
    </row>
    <row r="422" spans="3:7">
      <c r="C422" s="120"/>
      <c r="D422" s="120"/>
      <c r="E422" s="120"/>
      <c r="F422" s="120"/>
      <c r="G422" s="120"/>
    </row>
    <row r="423" spans="3:7">
      <c r="C423" s="120"/>
      <c r="D423" s="120"/>
      <c r="E423" s="120"/>
      <c r="F423" s="120"/>
      <c r="G423" s="120"/>
    </row>
    <row r="424" spans="3:7">
      <c r="C424" s="120"/>
      <c r="D424" s="120"/>
      <c r="E424" s="120"/>
      <c r="F424" s="120"/>
      <c r="G424" s="120"/>
    </row>
    <row r="425" spans="3:7">
      <c r="C425" s="120"/>
      <c r="D425" s="120"/>
      <c r="E425" s="120"/>
      <c r="F425" s="120"/>
      <c r="G425" s="120"/>
    </row>
    <row r="426" spans="3:7">
      <c r="C426" s="120"/>
      <c r="D426" s="120"/>
      <c r="E426" s="120"/>
      <c r="F426" s="120"/>
      <c r="G426" s="120"/>
    </row>
    <row r="427" spans="3:7">
      <c r="C427" s="120"/>
      <c r="D427" s="120"/>
      <c r="E427" s="120"/>
      <c r="F427" s="120"/>
      <c r="G427" s="120"/>
    </row>
    <row r="428" spans="3:7">
      <c r="C428" s="120"/>
      <c r="D428" s="120"/>
      <c r="E428" s="120"/>
      <c r="F428" s="120"/>
      <c r="G428" s="120"/>
    </row>
    <row r="429" spans="3:7">
      <c r="C429" s="120"/>
      <c r="D429" s="120"/>
      <c r="E429" s="120"/>
      <c r="F429" s="120"/>
      <c r="G429" s="120"/>
    </row>
    <row r="430" spans="3:7">
      <c r="C430" s="120"/>
      <c r="D430" s="120"/>
      <c r="E430" s="120"/>
      <c r="F430" s="120"/>
      <c r="G430" s="120"/>
    </row>
    <row r="431" spans="3:7">
      <c r="C431" s="120"/>
      <c r="D431" s="120"/>
      <c r="E431" s="120"/>
      <c r="F431" s="120"/>
      <c r="G431" s="120"/>
    </row>
    <row r="432" spans="3:7">
      <c r="C432" s="120"/>
      <c r="D432" s="120"/>
      <c r="E432" s="120"/>
      <c r="F432" s="120"/>
      <c r="G432" s="120"/>
    </row>
    <row r="433" spans="3:7">
      <c r="C433" s="120"/>
      <c r="D433" s="120"/>
      <c r="E433" s="120"/>
      <c r="F433" s="120"/>
      <c r="G433" s="120"/>
    </row>
    <row r="434" spans="3:7">
      <c r="C434" s="120"/>
      <c r="D434" s="120"/>
      <c r="E434" s="120"/>
      <c r="F434" s="120"/>
      <c r="G434" s="120"/>
    </row>
    <row r="435" spans="3:7">
      <c r="C435" s="120"/>
      <c r="D435" s="120"/>
      <c r="E435" s="120"/>
      <c r="F435" s="120"/>
      <c r="G435" s="120"/>
    </row>
    <row r="436" spans="3:7">
      <c r="C436" s="120"/>
      <c r="D436" s="120"/>
      <c r="E436" s="120"/>
      <c r="F436" s="120"/>
      <c r="G436" s="120"/>
    </row>
    <row r="437" spans="3:7">
      <c r="C437" s="120"/>
      <c r="D437" s="120"/>
      <c r="E437" s="120"/>
      <c r="F437" s="120"/>
      <c r="G437" s="120"/>
    </row>
    <row r="438" spans="3:7">
      <c r="C438" s="120"/>
      <c r="D438" s="120"/>
      <c r="E438" s="120"/>
      <c r="F438" s="120"/>
      <c r="G438" s="120"/>
    </row>
    <row r="439" spans="3:7">
      <c r="C439" s="120"/>
      <c r="D439" s="120"/>
      <c r="E439" s="120"/>
      <c r="F439" s="120"/>
      <c r="G439" s="120"/>
    </row>
    <row r="440" spans="3:7">
      <c r="C440" s="120"/>
      <c r="D440" s="120"/>
      <c r="E440" s="120"/>
      <c r="F440" s="120"/>
      <c r="G440" s="120"/>
    </row>
    <row r="441" spans="3:7">
      <c r="C441" s="120"/>
      <c r="D441" s="120"/>
      <c r="E441" s="120"/>
      <c r="F441" s="120"/>
      <c r="G441" s="120"/>
    </row>
    <row r="442" spans="3:7">
      <c r="C442" s="120"/>
      <c r="D442" s="120"/>
      <c r="E442" s="120"/>
      <c r="F442" s="120"/>
      <c r="G442" s="120"/>
    </row>
    <row r="443" spans="3:7">
      <c r="C443" s="120"/>
      <c r="D443" s="120"/>
      <c r="E443" s="120"/>
      <c r="F443" s="120"/>
      <c r="G443" s="120"/>
    </row>
    <row r="444" spans="3:7">
      <c r="C444" s="120"/>
      <c r="D444" s="120"/>
      <c r="E444" s="120"/>
      <c r="F444" s="120"/>
      <c r="G444" s="120"/>
    </row>
    <row r="445" spans="3:7">
      <c r="C445" s="120"/>
      <c r="D445" s="120"/>
      <c r="E445" s="120"/>
      <c r="F445" s="120"/>
      <c r="G445" s="120"/>
    </row>
    <row r="446" spans="3:7">
      <c r="C446" s="120"/>
      <c r="D446" s="120"/>
      <c r="E446" s="120"/>
      <c r="F446" s="120"/>
      <c r="G446" s="120"/>
    </row>
    <row r="447" spans="3:7">
      <c r="C447" s="120"/>
      <c r="D447" s="120"/>
      <c r="E447" s="120"/>
      <c r="F447" s="120"/>
      <c r="G447" s="120"/>
    </row>
    <row r="448" spans="3:7">
      <c r="C448" s="120"/>
      <c r="D448" s="120"/>
      <c r="E448" s="120"/>
      <c r="F448" s="120"/>
      <c r="G448" s="120"/>
    </row>
    <row r="449" spans="3:7">
      <c r="C449" s="120"/>
      <c r="D449" s="120"/>
      <c r="E449" s="120"/>
      <c r="F449" s="120"/>
      <c r="G449" s="120"/>
    </row>
    <row r="450" spans="3:7">
      <c r="C450" s="120"/>
      <c r="D450" s="120"/>
      <c r="E450" s="120"/>
      <c r="F450" s="120"/>
      <c r="G450" s="120"/>
    </row>
    <row r="451" spans="3:7">
      <c r="C451" s="120"/>
      <c r="D451" s="120"/>
      <c r="E451" s="120"/>
      <c r="F451" s="120"/>
      <c r="G451" s="120"/>
    </row>
    <row r="452" spans="3:7">
      <c r="C452" s="120"/>
      <c r="D452" s="120"/>
      <c r="E452" s="120"/>
      <c r="F452" s="120"/>
      <c r="G452" s="120"/>
    </row>
    <row r="453" spans="3:7">
      <c r="C453" s="120"/>
      <c r="D453" s="120"/>
      <c r="E453" s="120"/>
      <c r="F453" s="120"/>
      <c r="G453" s="120"/>
    </row>
    <row r="454" spans="3:7">
      <c r="C454" s="120"/>
      <c r="D454" s="120"/>
      <c r="E454" s="120"/>
      <c r="F454" s="120"/>
      <c r="G454" s="120"/>
    </row>
    <row r="455" spans="3:7">
      <c r="C455" s="120"/>
      <c r="D455" s="120"/>
      <c r="E455" s="120"/>
      <c r="F455" s="120"/>
      <c r="G455" s="120"/>
    </row>
    <row r="456" spans="3:7">
      <c r="C456" s="120"/>
      <c r="D456" s="120"/>
      <c r="E456" s="120"/>
      <c r="F456" s="120"/>
      <c r="G456" s="120"/>
    </row>
    <row r="457" spans="3:7">
      <c r="C457" s="120"/>
      <c r="D457" s="120"/>
      <c r="E457" s="120"/>
      <c r="F457" s="120"/>
      <c r="G457" s="120"/>
    </row>
    <row r="458" spans="3:7">
      <c r="C458" s="120"/>
      <c r="D458" s="120"/>
      <c r="E458" s="120"/>
      <c r="F458" s="120"/>
      <c r="G458" s="120"/>
    </row>
    <row r="459" spans="3:7">
      <c r="C459" s="120"/>
      <c r="D459" s="120"/>
      <c r="E459" s="120"/>
      <c r="F459" s="120"/>
      <c r="G459" s="120"/>
    </row>
    <row r="460" spans="3:7">
      <c r="C460" s="120"/>
      <c r="D460" s="120"/>
      <c r="E460" s="120"/>
      <c r="F460" s="120"/>
      <c r="G460" s="120"/>
    </row>
    <row r="461" spans="3:7">
      <c r="C461" s="120"/>
      <c r="D461" s="120"/>
      <c r="E461" s="120"/>
      <c r="F461" s="120"/>
      <c r="G461" s="120"/>
    </row>
    <row r="462" spans="3:7">
      <c r="C462" s="120"/>
      <c r="D462" s="120"/>
      <c r="E462" s="120"/>
      <c r="F462" s="120"/>
      <c r="G462" s="120"/>
    </row>
    <row r="463" spans="3:7">
      <c r="C463" s="120"/>
      <c r="D463" s="120"/>
      <c r="E463" s="120"/>
      <c r="F463" s="120"/>
      <c r="G463" s="120"/>
    </row>
    <row r="464" spans="3:7">
      <c r="C464" s="120"/>
      <c r="D464" s="120"/>
      <c r="E464" s="120"/>
      <c r="F464" s="120"/>
      <c r="G464" s="120"/>
    </row>
    <row r="465" spans="3:7">
      <c r="C465" s="120"/>
      <c r="D465" s="120"/>
      <c r="E465" s="120"/>
      <c r="F465" s="120"/>
      <c r="G465" s="120"/>
    </row>
    <row r="466" spans="3:7">
      <c r="C466" s="120"/>
      <c r="D466" s="120"/>
      <c r="E466" s="120"/>
      <c r="F466" s="120"/>
      <c r="G466" s="120"/>
    </row>
    <row r="467" spans="3:7">
      <c r="C467" s="120"/>
      <c r="D467" s="120"/>
      <c r="E467" s="120"/>
      <c r="F467" s="120"/>
      <c r="G467" s="120"/>
    </row>
    <row r="468" spans="3:7">
      <c r="C468" s="120"/>
      <c r="D468" s="120"/>
      <c r="E468" s="120"/>
      <c r="F468" s="120"/>
      <c r="G468" s="120"/>
    </row>
    <row r="469" spans="3:7">
      <c r="C469" s="120"/>
      <c r="D469" s="120"/>
      <c r="E469" s="120"/>
      <c r="F469" s="120"/>
      <c r="G469" s="120"/>
    </row>
    <row r="470" spans="3:7">
      <c r="C470" s="120"/>
      <c r="D470" s="120"/>
      <c r="E470" s="120"/>
      <c r="F470" s="120"/>
      <c r="G470" s="120"/>
    </row>
    <row r="471" spans="3:7">
      <c r="C471" s="120"/>
      <c r="D471" s="120"/>
      <c r="E471" s="120"/>
      <c r="F471" s="120"/>
      <c r="G471" s="120"/>
    </row>
    <row r="472" spans="3:7">
      <c r="C472" s="120"/>
      <c r="D472" s="120"/>
      <c r="E472" s="120"/>
      <c r="F472" s="120"/>
      <c r="G472" s="120"/>
    </row>
    <row r="473" spans="3:7">
      <c r="C473" s="120"/>
      <c r="D473" s="120"/>
      <c r="E473" s="120"/>
      <c r="F473" s="120"/>
      <c r="G473" s="120"/>
    </row>
    <row r="474" spans="3:7">
      <c r="C474" s="120"/>
      <c r="D474" s="120"/>
      <c r="E474" s="120"/>
      <c r="F474" s="120"/>
      <c r="G474" s="120"/>
    </row>
    <row r="475" spans="3:7">
      <c r="C475" s="120"/>
      <c r="D475" s="120"/>
      <c r="E475" s="120"/>
      <c r="F475" s="120"/>
      <c r="G475" s="120"/>
    </row>
    <row r="476" spans="3:7">
      <c r="C476" s="120"/>
      <c r="D476" s="120"/>
      <c r="E476" s="120"/>
      <c r="F476" s="120"/>
      <c r="G476" s="120"/>
    </row>
    <row r="477" spans="3:7">
      <c r="C477" s="120"/>
      <c r="D477" s="120"/>
      <c r="E477" s="120"/>
      <c r="F477" s="120"/>
      <c r="G477" s="120"/>
    </row>
    <row r="478" spans="3:7">
      <c r="C478" s="120"/>
      <c r="D478" s="120"/>
      <c r="E478" s="120"/>
      <c r="F478" s="120"/>
      <c r="G478" s="120"/>
    </row>
    <row r="479" spans="3:7">
      <c r="C479" s="120"/>
      <c r="D479" s="120"/>
      <c r="E479" s="120"/>
      <c r="F479" s="120"/>
      <c r="G479" s="120"/>
    </row>
    <row r="480" spans="3:7">
      <c r="C480" s="120"/>
      <c r="D480" s="120"/>
      <c r="E480" s="120"/>
      <c r="F480" s="120"/>
      <c r="G480" s="120"/>
    </row>
    <row r="481" spans="3:7">
      <c r="C481" s="120"/>
      <c r="D481" s="120"/>
      <c r="E481" s="120"/>
      <c r="F481" s="120"/>
      <c r="G481" s="120"/>
    </row>
    <row r="482" spans="3:7">
      <c r="C482" s="120"/>
      <c r="D482" s="120"/>
      <c r="E482" s="120"/>
      <c r="F482" s="120"/>
      <c r="G482" s="120"/>
    </row>
    <row r="483" spans="3:7">
      <c r="C483" s="120"/>
      <c r="D483" s="120"/>
      <c r="E483" s="120"/>
      <c r="F483" s="120"/>
      <c r="G483" s="120"/>
    </row>
    <row r="484" spans="3:7">
      <c r="C484" s="120"/>
      <c r="D484" s="120"/>
      <c r="E484" s="120"/>
      <c r="F484" s="120"/>
      <c r="G484" s="120"/>
    </row>
    <row r="485" spans="3:7">
      <c r="C485" s="120"/>
      <c r="D485" s="120"/>
      <c r="E485" s="120"/>
      <c r="F485" s="120"/>
      <c r="G485" s="120"/>
    </row>
    <row r="486" spans="3:7">
      <c r="C486" s="120"/>
      <c r="D486" s="120"/>
      <c r="E486" s="120"/>
      <c r="F486" s="120"/>
      <c r="G486" s="120"/>
    </row>
    <row r="487" spans="3:7">
      <c r="C487" s="120"/>
      <c r="D487" s="120"/>
      <c r="E487" s="120"/>
      <c r="F487" s="120"/>
      <c r="G487" s="120"/>
    </row>
    <row r="488" spans="3:7">
      <c r="C488" s="120"/>
      <c r="D488" s="120"/>
      <c r="E488" s="120"/>
      <c r="F488" s="120"/>
      <c r="G488" s="120"/>
    </row>
    <row r="489" spans="3:7">
      <c r="C489" s="120"/>
      <c r="D489" s="120"/>
      <c r="E489" s="120"/>
      <c r="F489" s="120"/>
      <c r="G489" s="120"/>
    </row>
    <row r="490" spans="3:7">
      <c r="C490" s="120"/>
      <c r="D490" s="120"/>
      <c r="E490" s="120"/>
      <c r="F490" s="120"/>
      <c r="G490" s="120"/>
    </row>
    <row r="491" spans="3:7">
      <c r="C491" s="120"/>
      <c r="D491" s="120"/>
      <c r="E491" s="120"/>
      <c r="F491" s="120"/>
      <c r="G491" s="120"/>
    </row>
    <row r="492" spans="3:7">
      <c r="C492" s="120"/>
      <c r="D492" s="120"/>
      <c r="E492" s="120"/>
      <c r="F492" s="120"/>
      <c r="G492" s="120"/>
    </row>
    <row r="493" spans="3:7">
      <c r="C493" s="120"/>
      <c r="D493" s="120"/>
      <c r="E493" s="120"/>
      <c r="F493" s="120"/>
      <c r="G493" s="120"/>
    </row>
    <row r="494" spans="3:7">
      <c r="C494" s="120"/>
      <c r="D494" s="120"/>
      <c r="E494" s="120"/>
      <c r="F494" s="120"/>
      <c r="G494" s="120"/>
    </row>
    <row r="495" spans="3:7">
      <c r="C495" s="120"/>
      <c r="D495" s="120"/>
      <c r="E495" s="120"/>
      <c r="F495" s="120"/>
      <c r="G495" s="120"/>
    </row>
    <row r="496" spans="3:7">
      <c r="C496" s="120"/>
      <c r="D496" s="120"/>
      <c r="E496" s="120"/>
      <c r="F496" s="120"/>
      <c r="G496" s="120"/>
    </row>
    <row r="497" spans="3:7">
      <c r="C497" s="120"/>
      <c r="D497" s="120"/>
      <c r="E497" s="120"/>
      <c r="F497" s="120"/>
      <c r="G497" s="120"/>
    </row>
    <row r="498" spans="3:7">
      <c r="C498" s="120"/>
      <c r="D498" s="120"/>
      <c r="E498" s="120"/>
      <c r="F498" s="120"/>
      <c r="G498" s="120"/>
    </row>
    <row r="499" spans="3:7">
      <c r="C499" s="120"/>
      <c r="D499" s="120"/>
      <c r="E499" s="120"/>
      <c r="F499" s="120"/>
      <c r="G499" s="120"/>
    </row>
    <row r="500" spans="3:7">
      <c r="C500" s="120"/>
      <c r="D500" s="120"/>
      <c r="E500" s="120"/>
      <c r="F500" s="120"/>
      <c r="G500" s="120"/>
    </row>
    <row r="501" spans="3:7">
      <c r="C501" s="120"/>
      <c r="D501" s="120"/>
      <c r="E501" s="120"/>
      <c r="F501" s="120"/>
      <c r="G501" s="120"/>
    </row>
    <row r="502" spans="3:7">
      <c r="C502" s="120"/>
      <c r="D502" s="120"/>
      <c r="E502" s="120"/>
      <c r="F502" s="120"/>
      <c r="G502" s="120"/>
    </row>
    <row r="503" spans="3:7">
      <c r="C503" s="120"/>
      <c r="D503" s="120"/>
      <c r="E503" s="120"/>
      <c r="F503" s="120"/>
      <c r="G503" s="120"/>
    </row>
    <row r="504" spans="3:7">
      <c r="C504" s="120"/>
      <c r="D504" s="120"/>
      <c r="E504" s="120"/>
      <c r="F504" s="120"/>
      <c r="G504" s="120"/>
    </row>
    <row r="505" spans="3:7">
      <c r="C505" s="120"/>
      <c r="D505" s="120"/>
      <c r="E505" s="120"/>
      <c r="F505" s="120"/>
      <c r="G505" s="120"/>
    </row>
    <row r="506" spans="3:7">
      <c r="C506" s="120"/>
      <c r="D506" s="120"/>
      <c r="E506" s="120"/>
      <c r="F506" s="120"/>
      <c r="G506" s="120"/>
    </row>
    <row r="507" spans="3:7">
      <c r="C507" s="120"/>
      <c r="D507" s="120"/>
      <c r="E507" s="120"/>
      <c r="F507" s="120"/>
      <c r="G507" s="120"/>
    </row>
    <row r="508" spans="3:7">
      <c r="C508" s="120"/>
      <c r="D508" s="120"/>
      <c r="E508" s="120"/>
      <c r="F508" s="120"/>
      <c r="G508" s="120"/>
    </row>
    <row r="509" spans="3:7">
      <c r="C509" s="120"/>
      <c r="D509" s="120"/>
      <c r="E509" s="120"/>
      <c r="F509" s="120"/>
      <c r="G509" s="120"/>
    </row>
    <row r="510" spans="3:7">
      <c r="C510" s="120"/>
      <c r="D510" s="120"/>
      <c r="E510" s="120"/>
      <c r="F510" s="120"/>
      <c r="G510" s="120"/>
    </row>
    <row r="511" spans="3:7">
      <c r="C511" s="120"/>
      <c r="D511" s="120"/>
      <c r="E511" s="120"/>
      <c r="F511" s="120"/>
      <c r="G511" s="120"/>
    </row>
    <row r="512" spans="3:7">
      <c r="C512" s="120"/>
      <c r="D512" s="120"/>
      <c r="E512" s="120"/>
      <c r="F512" s="120"/>
      <c r="G512" s="120"/>
    </row>
    <row r="513" spans="3:7">
      <c r="C513" s="120"/>
      <c r="D513" s="120"/>
      <c r="E513" s="120"/>
      <c r="F513" s="120"/>
      <c r="G513" s="120"/>
    </row>
    <row r="514" spans="3:7">
      <c r="C514" s="120"/>
      <c r="D514" s="120"/>
      <c r="E514" s="120"/>
      <c r="F514" s="120"/>
      <c r="G514" s="120"/>
    </row>
    <row r="515" spans="3:7">
      <c r="C515" s="120"/>
      <c r="D515" s="120"/>
      <c r="E515" s="120"/>
      <c r="F515" s="120"/>
      <c r="G515" s="120"/>
    </row>
    <row r="516" spans="3:7">
      <c r="C516" s="120"/>
      <c r="D516" s="120"/>
      <c r="E516" s="120"/>
      <c r="F516" s="120"/>
      <c r="G516" s="120"/>
    </row>
    <row r="517" spans="3:7">
      <c r="C517" s="120"/>
      <c r="D517" s="120"/>
      <c r="E517" s="120"/>
      <c r="F517" s="120"/>
      <c r="G517" s="120"/>
    </row>
    <row r="518" spans="3:7">
      <c r="C518" s="120"/>
      <c r="D518" s="120"/>
      <c r="E518" s="120"/>
      <c r="F518" s="120"/>
      <c r="G518" s="120"/>
    </row>
    <row r="519" spans="3:7">
      <c r="C519" s="120"/>
      <c r="D519" s="120"/>
      <c r="E519" s="120"/>
      <c r="F519" s="120"/>
      <c r="G519" s="120"/>
    </row>
    <row r="520" spans="3:7">
      <c r="C520" s="120"/>
      <c r="D520" s="120"/>
      <c r="E520" s="120"/>
      <c r="F520" s="120"/>
      <c r="G520" s="120"/>
    </row>
    <row r="521" spans="3:7">
      <c r="C521" s="120"/>
      <c r="D521" s="120"/>
      <c r="E521" s="120"/>
      <c r="F521" s="120"/>
      <c r="G521" s="120"/>
    </row>
    <row r="522" spans="3:7">
      <c r="C522" s="120"/>
      <c r="D522" s="120"/>
      <c r="E522" s="120"/>
      <c r="F522" s="120"/>
      <c r="G522" s="120"/>
    </row>
    <row r="523" spans="3:7">
      <c r="C523" s="120"/>
      <c r="D523" s="120"/>
      <c r="E523" s="120"/>
      <c r="F523" s="120"/>
      <c r="G523" s="120"/>
    </row>
    <row r="524" spans="3:7">
      <c r="C524" s="120"/>
      <c r="D524" s="120"/>
      <c r="E524" s="120"/>
      <c r="F524" s="120"/>
      <c r="G524" s="120"/>
    </row>
    <row r="525" spans="3:7">
      <c r="C525" s="120"/>
      <c r="D525" s="120"/>
      <c r="E525" s="120"/>
      <c r="F525" s="120"/>
      <c r="G525" s="120"/>
    </row>
    <row r="526" spans="3:7">
      <c r="C526" s="120"/>
      <c r="D526" s="120"/>
      <c r="E526" s="120"/>
      <c r="F526" s="120"/>
      <c r="G526" s="120"/>
    </row>
    <row r="527" spans="3:7">
      <c r="C527" s="120"/>
      <c r="D527" s="120"/>
      <c r="E527" s="120"/>
      <c r="F527" s="120"/>
      <c r="G527" s="120"/>
    </row>
    <row r="528" spans="3:7">
      <c r="C528" s="120"/>
      <c r="D528" s="120"/>
      <c r="E528" s="120"/>
      <c r="F528" s="120"/>
      <c r="G528" s="120"/>
    </row>
    <row r="529" spans="3:7">
      <c r="C529" s="120"/>
      <c r="D529" s="120"/>
      <c r="E529" s="120"/>
      <c r="F529" s="120"/>
      <c r="G529" s="120"/>
    </row>
    <row r="530" spans="3:7">
      <c r="C530" s="120"/>
      <c r="D530" s="120"/>
      <c r="E530" s="120"/>
      <c r="F530" s="120"/>
      <c r="G530" s="120"/>
    </row>
    <row r="531" spans="3:7">
      <c r="C531" s="120"/>
      <c r="D531" s="120"/>
      <c r="E531" s="120"/>
      <c r="F531" s="120"/>
      <c r="G531" s="120"/>
    </row>
    <row r="532" spans="3:7">
      <c r="C532" s="120"/>
      <c r="D532" s="120"/>
      <c r="E532" s="120"/>
      <c r="F532" s="120"/>
      <c r="G532" s="120"/>
    </row>
    <row r="533" spans="3:7">
      <c r="C533" s="120"/>
      <c r="D533" s="120"/>
      <c r="E533" s="120"/>
      <c r="F533" s="120"/>
      <c r="G533" s="120"/>
    </row>
    <row r="534" spans="3:7">
      <c r="C534" s="120"/>
      <c r="D534" s="120"/>
      <c r="E534" s="120"/>
      <c r="F534" s="120"/>
      <c r="G534" s="120"/>
    </row>
    <row r="535" spans="3:7">
      <c r="C535" s="120"/>
      <c r="D535" s="120"/>
      <c r="E535" s="120"/>
      <c r="F535" s="120"/>
      <c r="G535" s="120"/>
    </row>
    <row r="536" spans="3:7">
      <c r="C536" s="120"/>
      <c r="D536" s="120"/>
      <c r="E536" s="120"/>
      <c r="F536" s="120"/>
      <c r="G536" s="120"/>
    </row>
    <row r="537" spans="3:7">
      <c r="C537" s="120"/>
      <c r="D537" s="120"/>
      <c r="E537" s="120"/>
      <c r="F537" s="120"/>
      <c r="G537" s="120"/>
    </row>
    <row r="538" spans="3:7">
      <c r="C538" s="120"/>
      <c r="D538" s="120"/>
      <c r="E538" s="120"/>
      <c r="F538" s="120"/>
      <c r="G538" s="120"/>
    </row>
    <row r="539" spans="3:7">
      <c r="C539" s="120"/>
      <c r="D539" s="120"/>
      <c r="E539" s="120"/>
      <c r="F539" s="120"/>
      <c r="G539" s="120"/>
    </row>
    <row r="540" spans="3:7">
      <c r="C540" s="120"/>
      <c r="D540" s="120"/>
      <c r="E540" s="120"/>
      <c r="F540" s="120"/>
      <c r="G540" s="120"/>
    </row>
    <row r="541" spans="3:7">
      <c r="C541" s="120"/>
      <c r="D541" s="120"/>
      <c r="E541" s="120"/>
      <c r="F541" s="120"/>
      <c r="G541" s="120"/>
    </row>
    <row r="542" spans="3:7">
      <c r="C542" s="120"/>
      <c r="D542" s="120"/>
      <c r="E542" s="120"/>
      <c r="F542" s="120"/>
      <c r="G542" s="120"/>
    </row>
    <row r="543" spans="3:7">
      <c r="C543" s="120"/>
      <c r="D543" s="120"/>
      <c r="E543" s="120"/>
      <c r="F543" s="120"/>
      <c r="G543" s="120"/>
    </row>
    <row r="544" spans="3:7">
      <c r="C544" s="120"/>
      <c r="D544" s="120"/>
      <c r="E544" s="120"/>
      <c r="F544" s="120"/>
      <c r="G544" s="120"/>
    </row>
    <row r="545" spans="3:7">
      <c r="C545" s="120"/>
      <c r="D545" s="120"/>
      <c r="E545" s="120"/>
      <c r="F545" s="120"/>
      <c r="G545" s="120"/>
    </row>
    <row r="546" spans="3:7">
      <c r="C546" s="120"/>
      <c r="D546" s="120"/>
      <c r="E546" s="120"/>
      <c r="F546" s="120"/>
      <c r="G546" s="120"/>
    </row>
    <row r="547" spans="3:7">
      <c r="C547" s="120"/>
      <c r="D547" s="120"/>
      <c r="E547" s="120"/>
      <c r="F547" s="120"/>
      <c r="G547" s="120"/>
    </row>
    <row r="548" spans="3:7">
      <c r="C548" s="120"/>
      <c r="D548" s="120"/>
      <c r="E548" s="120"/>
      <c r="F548" s="120"/>
      <c r="G548" s="120"/>
    </row>
    <row r="549" spans="3:7">
      <c r="C549" s="120"/>
      <c r="D549" s="120"/>
      <c r="E549" s="120"/>
      <c r="F549" s="120"/>
      <c r="G549" s="120"/>
    </row>
    <row r="550" spans="3:7">
      <c r="C550" s="120"/>
      <c r="D550" s="120"/>
      <c r="E550" s="120"/>
      <c r="F550" s="120"/>
      <c r="G550" s="120"/>
    </row>
    <row r="551" spans="3:7">
      <c r="C551" s="120"/>
      <c r="D551" s="120"/>
      <c r="E551" s="120"/>
      <c r="F551" s="120"/>
      <c r="G551" s="120"/>
    </row>
    <row r="552" spans="3:7">
      <c r="C552" s="120"/>
      <c r="D552" s="120"/>
      <c r="E552" s="120"/>
      <c r="F552" s="120"/>
      <c r="G552" s="120"/>
    </row>
    <row r="553" spans="3:7">
      <c r="C553" s="120"/>
      <c r="D553" s="120"/>
      <c r="E553" s="120"/>
      <c r="F553" s="120"/>
      <c r="G553" s="120"/>
    </row>
    <row r="554" spans="3:7">
      <c r="C554" s="120"/>
      <c r="D554" s="120"/>
      <c r="E554" s="120"/>
      <c r="F554" s="120"/>
      <c r="G554" s="120"/>
    </row>
    <row r="555" spans="3:7">
      <c r="C555" s="120"/>
      <c r="D555" s="120"/>
      <c r="E555" s="120"/>
      <c r="F555" s="120"/>
      <c r="G555" s="120"/>
    </row>
    <row r="556" spans="3:7">
      <c r="C556" s="120"/>
      <c r="D556" s="120"/>
      <c r="E556" s="120"/>
      <c r="F556" s="120"/>
      <c r="G556" s="120"/>
    </row>
    <row r="557" spans="3:7">
      <c r="C557" s="120"/>
      <c r="D557" s="120"/>
      <c r="E557" s="120"/>
      <c r="F557" s="120"/>
      <c r="G557" s="120"/>
    </row>
    <row r="558" spans="3:7">
      <c r="C558" s="120"/>
      <c r="D558" s="120"/>
      <c r="E558" s="120"/>
      <c r="F558" s="120"/>
      <c r="G558" s="120"/>
    </row>
    <row r="559" spans="3:7">
      <c r="C559" s="120"/>
      <c r="D559" s="120"/>
      <c r="E559" s="120"/>
      <c r="F559" s="120"/>
      <c r="G559" s="120"/>
    </row>
    <row r="560" spans="3:7">
      <c r="C560" s="120"/>
      <c r="D560" s="120"/>
      <c r="E560" s="120"/>
      <c r="F560" s="120"/>
      <c r="G560" s="120"/>
    </row>
    <row r="561" spans="3:7">
      <c r="C561" s="120"/>
      <c r="D561" s="120"/>
      <c r="E561" s="120"/>
      <c r="F561" s="120"/>
      <c r="G561" s="120"/>
    </row>
    <row r="562" spans="3:7">
      <c r="C562" s="120"/>
      <c r="D562" s="120"/>
      <c r="E562" s="120"/>
      <c r="F562" s="120"/>
      <c r="G562" s="120"/>
    </row>
    <row r="563" spans="3:7">
      <c r="C563" s="120"/>
      <c r="D563" s="120"/>
      <c r="E563" s="120"/>
      <c r="F563" s="120"/>
      <c r="G563" s="120"/>
    </row>
    <row r="564" spans="3:7">
      <c r="C564" s="120"/>
      <c r="D564" s="120"/>
      <c r="E564" s="120"/>
      <c r="F564" s="120"/>
      <c r="G564" s="120"/>
    </row>
    <row r="565" spans="3:7">
      <c r="C565" s="120"/>
      <c r="D565" s="120"/>
      <c r="E565" s="120"/>
      <c r="F565" s="120"/>
      <c r="G565" s="120"/>
    </row>
    <row r="566" spans="3:7">
      <c r="C566" s="120"/>
      <c r="D566" s="120"/>
      <c r="E566" s="120"/>
      <c r="F566" s="120"/>
      <c r="G566" s="120"/>
    </row>
    <row r="567" spans="3:7">
      <c r="C567" s="120"/>
      <c r="D567" s="120"/>
      <c r="E567" s="120"/>
      <c r="F567" s="120"/>
      <c r="G567" s="120"/>
    </row>
    <row r="568" spans="3:7">
      <c r="C568" s="120"/>
      <c r="D568" s="120"/>
      <c r="E568" s="120"/>
      <c r="F568" s="120"/>
      <c r="G568" s="120"/>
    </row>
    <row r="569" spans="3:7">
      <c r="C569" s="120"/>
      <c r="D569" s="120"/>
      <c r="E569" s="120"/>
      <c r="F569" s="120"/>
      <c r="G569" s="120"/>
    </row>
    <row r="570" spans="3:7">
      <c r="C570" s="120"/>
      <c r="D570" s="120"/>
      <c r="E570" s="120"/>
      <c r="F570" s="120"/>
      <c r="G570" s="120"/>
    </row>
    <row r="571" spans="3:7">
      <c r="C571" s="120"/>
      <c r="D571" s="120"/>
      <c r="E571" s="120"/>
      <c r="F571" s="120"/>
      <c r="G571" s="120"/>
    </row>
    <row r="572" spans="3:7">
      <c r="C572" s="120"/>
      <c r="D572" s="120"/>
      <c r="E572" s="120"/>
      <c r="F572" s="120"/>
      <c r="G572" s="120"/>
    </row>
    <row r="573" spans="3:7">
      <c r="C573" s="120"/>
      <c r="D573" s="120"/>
      <c r="E573" s="120"/>
      <c r="F573" s="120"/>
      <c r="G573" s="120"/>
    </row>
    <row r="574" spans="3:7">
      <c r="C574" s="120"/>
      <c r="D574" s="120"/>
      <c r="E574" s="120"/>
      <c r="F574" s="120"/>
      <c r="G574" s="120"/>
    </row>
    <row r="575" spans="3:7">
      <c r="C575" s="120"/>
      <c r="D575" s="120"/>
      <c r="E575" s="120"/>
      <c r="F575" s="120"/>
      <c r="G575" s="120"/>
    </row>
    <row r="576" spans="3:7">
      <c r="C576" s="120"/>
      <c r="D576" s="120"/>
      <c r="E576" s="120"/>
      <c r="F576" s="120"/>
      <c r="G576" s="120"/>
    </row>
    <row r="577" spans="3:7">
      <c r="C577" s="120"/>
      <c r="D577" s="120"/>
      <c r="E577" s="120"/>
      <c r="F577" s="120"/>
      <c r="G577" s="120"/>
    </row>
    <row r="578" spans="3:7">
      <c r="C578" s="120"/>
      <c r="D578" s="120"/>
      <c r="E578" s="120"/>
      <c r="F578" s="120"/>
      <c r="G578" s="120"/>
    </row>
    <row r="579" spans="3:7">
      <c r="C579" s="120"/>
      <c r="D579" s="120"/>
      <c r="E579" s="120"/>
      <c r="F579" s="120"/>
      <c r="G579" s="120"/>
    </row>
    <row r="580" spans="3:7">
      <c r="C580" s="120"/>
      <c r="D580" s="120"/>
      <c r="E580" s="120"/>
      <c r="F580" s="120"/>
      <c r="G580" s="120"/>
    </row>
    <row r="581" spans="3:7">
      <c r="C581" s="120"/>
      <c r="D581" s="120"/>
      <c r="E581" s="120"/>
      <c r="F581" s="120"/>
      <c r="G581" s="120"/>
    </row>
    <row r="582" spans="3:7">
      <c r="C582" s="120"/>
      <c r="D582" s="120"/>
      <c r="E582" s="120"/>
      <c r="F582" s="120"/>
      <c r="G582" s="120"/>
    </row>
    <row r="583" spans="3:7">
      <c r="C583" s="120"/>
      <c r="D583" s="120"/>
      <c r="E583" s="120"/>
      <c r="F583" s="120"/>
      <c r="G583" s="120"/>
    </row>
    <row r="584" spans="3:7">
      <c r="C584" s="120"/>
      <c r="D584" s="120"/>
      <c r="E584" s="120"/>
      <c r="F584" s="120"/>
      <c r="G584" s="120"/>
    </row>
    <row r="585" spans="3:7">
      <c r="C585" s="120"/>
      <c r="D585" s="120"/>
      <c r="E585" s="120"/>
      <c r="F585" s="120"/>
      <c r="G585" s="120"/>
    </row>
    <row r="586" spans="3:7">
      <c r="C586" s="120"/>
      <c r="D586" s="120"/>
      <c r="E586" s="120"/>
      <c r="F586" s="120"/>
      <c r="G586" s="120"/>
    </row>
    <row r="587" spans="3:7">
      <c r="C587" s="120"/>
      <c r="D587" s="120"/>
      <c r="E587" s="120"/>
      <c r="F587" s="120"/>
      <c r="G587" s="120"/>
    </row>
    <row r="588" spans="3:7">
      <c r="C588" s="120"/>
      <c r="D588" s="120"/>
      <c r="E588" s="120"/>
      <c r="F588" s="120"/>
      <c r="G588" s="120"/>
    </row>
    <row r="589" spans="3:7">
      <c r="C589" s="120"/>
      <c r="D589" s="120"/>
      <c r="E589" s="120"/>
      <c r="F589" s="120"/>
      <c r="G589" s="120"/>
    </row>
    <row r="590" spans="3:7">
      <c r="C590" s="120"/>
      <c r="D590" s="120"/>
      <c r="E590" s="120"/>
      <c r="F590" s="120"/>
      <c r="G590" s="120"/>
    </row>
    <row r="591" spans="3:7">
      <c r="C591" s="120"/>
      <c r="D591" s="120"/>
      <c r="E591" s="120"/>
      <c r="F591" s="120"/>
      <c r="G591" s="120"/>
    </row>
    <row r="592" spans="3:7">
      <c r="C592" s="120"/>
      <c r="D592" s="120"/>
      <c r="E592" s="120"/>
      <c r="F592" s="120"/>
      <c r="G592" s="120"/>
    </row>
    <row r="593" spans="3:7">
      <c r="C593" s="120"/>
      <c r="D593" s="120"/>
      <c r="E593" s="120"/>
      <c r="F593" s="120"/>
      <c r="G593" s="120"/>
    </row>
    <row r="594" spans="3:7">
      <c r="C594" s="120"/>
      <c r="D594" s="120"/>
      <c r="E594" s="120"/>
      <c r="F594" s="120"/>
      <c r="G594" s="120"/>
    </row>
    <row r="595" spans="3:7">
      <c r="C595" s="120"/>
      <c r="D595" s="120"/>
      <c r="E595" s="120"/>
      <c r="F595" s="120"/>
      <c r="G595" s="120"/>
    </row>
    <row r="596" spans="3:7">
      <c r="C596" s="120"/>
      <c r="D596" s="120"/>
      <c r="E596" s="120"/>
      <c r="F596" s="120"/>
      <c r="G596" s="120"/>
    </row>
    <row r="597" spans="3:7">
      <c r="C597" s="120"/>
      <c r="D597" s="120"/>
      <c r="E597" s="120"/>
      <c r="F597" s="120"/>
      <c r="G597" s="120"/>
    </row>
    <row r="598" spans="3:7">
      <c r="C598" s="120"/>
      <c r="D598" s="120"/>
      <c r="E598" s="120"/>
      <c r="F598" s="120"/>
      <c r="G598" s="120"/>
    </row>
    <row r="599" spans="3:7">
      <c r="C599" s="120"/>
      <c r="D599" s="120"/>
      <c r="E599" s="120"/>
      <c r="F599" s="120"/>
      <c r="G599" s="120"/>
    </row>
    <row r="600" spans="3:7">
      <c r="C600" s="120"/>
      <c r="D600" s="120"/>
      <c r="E600" s="120"/>
      <c r="F600" s="120"/>
      <c r="G600" s="120"/>
    </row>
    <row r="601" spans="3:7">
      <c r="C601" s="120"/>
      <c r="D601" s="120"/>
      <c r="E601" s="120"/>
      <c r="F601" s="120"/>
      <c r="G601" s="120"/>
    </row>
    <row r="602" spans="3:7">
      <c r="C602" s="120"/>
      <c r="D602" s="120"/>
      <c r="E602" s="120"/>
      <c r="F602" s="120"/>
      <c r="G602" s="120"/>
    </row>
    <row r="603" spans="3:7">
      <c r="C603" s="120"/>
      <c r="D603" s="120"/>
      <c r="E603" s="120"/>
      <c r="F603" s="120"/>
      <c r="G603" s="120"/>
    </row>
    <row r="604" spans="3:7">
      <c r="C604" s="120"/>
      <c r="D604" s="120"/>
      <c r="E604" s="120"/>
      <c r="F604" s="120"/>
      <c r="G604" s="120"/>
    </row>
    <row r="605" spans="3:7">
      <c r="C605" s="120"/>
      <c r="D605" s="120"/>
      <c r="E605" s="120"/>
      <c r="F605" s="120"/>
      <c r="G605" s="120"/>
    </row>
    <row r="606" spans="3:7">
      <c r="C606" s="120"/>
      <c r="D606" s="120"/>
      <c r="E606" s="120"/>
      <c r="F606" s="120"/>
      <c r="G606" s="120"/>
    </row>
    <row r="607" spans="3:7">
      <c r="C607" s="120"/>
      <c r="D607" s="120"/>
      <c r="E607" s="120"/>
      <c r="F607" s="120"/>
      <c r="G607" s="120"/>
    </row>
    <row r="608" spans="3:7">
      <c r="C608" s="120"/>
      <c r="D608" s="120"/>
      <c r="E608" s="120"/>
      <c r="F608" s="120"/>
      <c r="G608" s="120"/>
    </row>
    <row r="609" spans="3:7">
      <c r="C609" s="120"/>
      <c r="D609" s="120"/>
      <c r="E609" s="120"/>
      <c r="F609" s="120"/>
      <c r="G609" s="120"/>
    </row>
    <row r="610" spans="3:7">
      <c r="C610" s="120"/>
      <c r="D610" s="120"/>
      <c r="E610" s="120"/>
      <c r="F610" s="120"/>
      <c r="G610" s="120"/>
    </row>
    <row r="611" spans="3:7">
      <c r="C611" s="120"/>
      <c r="D611" s="120"/>
      <c r="E611" s="120"/>
      <c r="F611" s="120"/>
      <c r="G611" s="120"/>
    </row>
    <row r="612" spans="3:7">
      <c r="C612" s="120"/>
      <c r="D612" s="120"/>
      <c r="E612" s="120"/>
      <c r="F612" s="120"/>
      <c r="G612" s="120"/>
    </row>
    <row r="613" spans="3:7">
      <c r="C613" s="120"/>
      <c r="D613" s="120"/>
      <c r="E613" s="120"/>
      <c r="F613" s="120"/>
      <c r="G613" s="120"/>
    </row>
    <row r="614" spans="3:7">
      <c r="C614" s="120"/>
      <c r="D614" s="120"/>
      <c r="E614" s="120"/>
      <c r="F614" s="120"/>
      <c r="G614" s="120"/>
    </row>
    <row r="615" spans="3:7">
      <c r="C615" s="120"/>
      <c r="D615" s="120"/>
      <c r="E615" s="120"/>
      <c r="F615" s="120"/>
      <c r="G615" s="120"/>
    </row>
    <row r="616" spans="3:7">
      <c r="C616" s="120"/>
      <c r="D616" s="120"/>
      <c r="E616" s="120"/>
      <c r="F616" s="120"/>
      <c r="G616" s="120"/>
    </row>
    <row r="617" spans="3:7">
      <c r="C617" s="120"/>
      <c r="D617" s="120"/>
      <c r="E617" s="120"/>
      <c r="F617" s="120"/>
      <c r="G617" s="120"/>
    </row>
    <row r="618" spans="3:7">
      <c r="C618" s="120"/>
      <c r="D618" s="120"/>
      <c r="E618" s="120"/>
      <c r="F618" s="120"/>
      <c r="G618" s="120"/>
    </row>
    <row r="619" spans="3:7">
      <c r="C619" s="120"/>
      <c r="D619" s="120"/>
      <c r="E619" s="120"/>
      <c r="F619" s="120"/>
      <c r="G619" s="120"/>
    </row>
    <row r="620" spans="3:7">
      <c r="C620" s="120"/>
      <c r="D620" s="120"/>
      <c r="E620" s="120"/>
      <c r="F620" s="120"/>
      <c r="G620" s="120"/>
    </row>
    <row r="621" spans="3:7">
      <c r="C621" s="120"/>
      <c r="D621" s="120"/>
      <c r="E621" s="120"/>
      <c r="F621" s="120"/>
      <c r="G621" s="120"/>
    </row>
    <row r="622" spans="3:7">
      <c r="C622" s="120"/>
      <c r="D622" s="120"/>
      <c r="E622" s="120"/>
      <c r="F622" s="120"/>
      <c r="G622" s="120"/>
    </row>
    <row r="623" spans="3:7">
      <c r="C623" s="120"/>
      <c r="D623" s="120"/>
      <c r="E623" s="120"/>
      <c r="F623" s="120"/>
      <c r="G623" s="120"/>
    </row>
    <row r="624" spans="3:7">
      <c r="C624" s="120"/>
      <c r="D624" s="120"/>
      <c r="E624" s="120"/>
      <c r="F624" s="120"/>
      <c r="G624" s="120"/>
    </row>
    <row r="625" spans="3:7">
      <c r="C625" s="120"/>
      <c r="D625" s="120"/>
      <c r="E625" s="120"/>
      <c r="F625" s="120"/>
      <c r="G625" s="120"/>
    </row>
    <row r="626" spans="3:7">
      <c r="C626" s="120"/>
      <c r="D626" s="120"/>
      <c r="E626" s="120"/>
      <c r="F626" s="120"/>
      <c r="G626" s="120"/>
    </row>
    <row r="627" spans="3:7">
      <c r="C627" s="120"/>
      <c r="D627" s="120"/>
      <c r="E627" s="120"/>
      <c r="F627" s="120"/>
      <c r="G627" s="120"/>
    </row>
    <row r="628" spans="3:7">
      <c r="C628" s="120"/>
      <c r="D628" s="120"/>
      <c r="E628" s="120"/>
      <c r="F628" s="120"/>
      <c r="G628" s="120"/>
    </row>
    <row r="629" spans="3:7">
      <c r="C629" s="120"/>
      <c r="D629" s="120"/>
      <c r="E629" s="120"/>
      <c r="F629" s="120"/>
      <c r="G629" s="120"/>
    </row>
    <row r="630" spans="3:7">
      <c r="C630" s="120"/>
      <c r="D630" s="120"/>
      <c r="E630" s="120"/>
      <c r="F630" s="120"/>
      <c r="G630" s="120"/>
    </row>
    <row r="631" spans="3:7">
      <c r="C631" s="120"/>
      <c r="D631" s="120"/>
      <c r="E631" s="120"/>
      <c r="F631" s="120"/>
      <c r="G631" s="120"/>
    </row>
    <row r="632" spans="3:7">
      <c r="C632" s="120"/>
      <c r="D632" s="120"/>
      <c r="E632" s="120"/>
      <c r="F632" s="120"/>
      <c r="G632" s="120"/>
    </row>
    <row r="633" spans="3:7">
      <c r="C633" s="120"/>
      <c r="D633" s="120"/>
      <c r="E633" s="120"/>
      <c r="F633" s="120"/>
      <c r="G633" s="120"/>
    </row>
    <row r="634" spans="3:7">
      <c r="C634" s="120"/>
      <c r="D634" s="120"/>
      <c r="E634" s="120"/>
      <c r="F634" s="120"/>
      <c r="G634" s="120"/>
    </row>
    <row r="635" spans="3:7">
      <c r="C635" s="120"/>
      <c r="D635" s="120"/>
      <c r="E635" s="120"/>
      <c r="F635" s="120"/>
      <c r="G635" s="120"/>
    </row>
    <row r="636" spans="3:7">
      <c r="C636" s="120"/>
      <c r="D636" s="120"/>
      <c r="E636" s="120"/>
      <c r="F636" s="120"/>
      <c r="G636" s="120"/>
    </row>
    <row r="637" spans="3:7">
      <c r="C637" s="120"/>
      <c r="D637" s="120"/>
      <c r="E637" s="120"/>
      <c r="F637" s="120"/>
      <c r="G637" s="120"/>
    </row>
    <row r="638" spans="3:7">
      <c r="C638" s="120"/>
      <c r="D638" s="120"/>
      <c r="E638" s="120"/>
      <c r="F638" s="120"/>
      <c r="G638" s="120"/>
    </row>
    <row r="639" spans="3:7">
      <c r="C639" s="120"/>
      <c r="D639" s="120"/>
      <c r="E639" s="120"/>
      <c r="F639" s="120"/>
      <c r="G639" s="120"/>
    </row>
    <row r="640" spans="3:7">
      <c r="C640" s="120"/>
      <c r="D640" s="120"/>
      <c r="E640" s="120"/>
      <c r="F640" s="120"/>
      <c r="G640" s="120"/>
    </row>
    <row r="641" spans="3:7">
      <c r="C641" s="120"/>
      <c r="D641" s="120"/>
      <c r="E641" s="120"/>
      <c r="F641" s="120"/>
      <c r="G641" s="120"/>
    </row>
    <row r="642" spans="3:7">
      <c r="C642" s="120"/>
      <c r="D642" s="120"/>
      <c r="E642" s="120"/>
      <c r="F642" s="120"/>
      <c r="G642" s="120"/>
    </row>
    <row r="643" spans="3:7">
      <c r="C643" s="120"/>
      <c r="D643" s="120"/>
      <c r="E643" s="120"/>
      <c r="F643" s="120"/>
      <c r="G643" s="120"/>
    </row>
    <row r="644" spans="3:7">
      <c r="C644" s="120"/>
      <c r="D644" s="120"/>
      <c r="E644" s="120"/>
      <c r="F644" s="120"/>
      <c r="G644" s="120"/>
    </row>
    <row r="645" spans="3:7">
      <c r="C645" s="120"/>
      <c r="D645" s="120"/>
      <c r="E645" s="120"/>
      <c r="F645" s="120"/>
      <c r="G645" s="120"/>
    </row>
    <row r="646" spans="3:7">
      <c r="C646" s="120"/>
      <c r="D646" s="120"/>
      <c r="E646" s="120"/>
      <c r="F646" s="120"/>
      <c r="G646" s="120"/>
    </row>
    <row r="647" spans="3:7">
      <c r="C647" s="120"/>
      <c r="D647" s="120"/>
      <c r="E647" s="120"/>
      <c r="F647" s="120"/>
      <c r="G647" s="120"/>
    </row>
    <row r="648" spans="3:7">
      <c r="C648" s="120"/>
      <c r="D648" s="120"/>
      <c r="E648" s="120"/>
      <c r="F648" s="120"/>
      <c r="G648" s="120"/>
    </row>
    <row r="649" spans="3:7">
      <c r="C649" s="120"/>
      <c r="D649" s="120"/>
      <c r="E649" s="120"/>
      <c r="F649" s="120"/>
      <c r="G649" s="120"/>
    </row>
    <row r="650" spans="3:7">
      <c r="C650" s="120"/>
      <c r="D650" s="120"/>
      <c r="E650" s="120"/>
      <c r="F650" s="120"/>
      <c r="G650" s="120"/>
    </row>
    <row r="651" spans="3:7">
      <c r="C651" s="120"/>
      <c r="D651" s="120"/>
      <c r="E651" s="120"/>
      <c r="F651" s="120"/>
      <c r="G651" s="120"/>
    </row>
    <row r="652" spans="3:7">
      <c r="C652" s="120"/>
      <c r="D652" s="120"/>
      <c r="E652" s="120"/>
      <c r="F652" s="120"/>
      <c r="G652" s="120"/>
    </row>
    <row r="653" spans="3:7">
      <c r="C653" s="120"/>
      <c r="D653" s="120"/>
      <c r="E653" s="120"/>
      <c r="F653" s="120"/>
      <c r="G653" s="120"/>
    </row>
    <row r="654" spans="3:7">
      <c r="C654" s="120"/>
      <c r="D654" s="120"/>
      <c r="E654" s="120"/>
      <c r="F654" s="120"/>
      <c r="G654" s="120"/>
    </row>
    <row r="655" spans="3:7">
      <c r="C655" s="120"/>
      <c r="D655" s="120"/>
      <c r="E655" s="120"/>
      <c r="F655" s="120"/>
      <c r="G655" s="120"/>
    </row>
    <row r="656" spans="3:7">
      <c r="C656" s="120"/>
      <c r="D656" s="120"/>
      <c r="E656" s="120"/>
      <c r="F656" s="120"/>
      <c r="G656" s="120"/>
    </row>
    <row r="657" spans="3:7">
      <c r="C657" s="120"/>
      <c r="D657" s="120"/>
      <c r="E657" s="120"/>
      <c r="F657" s="120"/>
      <c r="G657" s="120"/>
    </row>
    <row r="658" spans="3:7">
      <c r="C658" s="120"/>
      <c r="D658" s="120"/>
      <c r="E658" s="120"/>
      <c r="F658" s="120"/>
      <c r="G658" s="120"/>
    </row>
    <row r="659" spans="3:7">
      <c r="C659" s="120"/>
      <c r="D659" s="120"/>
      <c r="E659" s="120"/>
      <c r="F659" s="120"/>
      <c r="G659" s="120"/>
    </row>
    <row r="660" spans="3:7">
      <c r="C660" s="120"/>
      <c r="D660" s="120"/>
      <c r="E660" s="120"/>
      <c r="F660" s="120"/>
      <c r="G660" s="120"/>
    </row>
    <row r="661" spans="3:7">
      <c r="C661" s="120"/>
      <c r="D661" s="120"/>
      <c r="E661" s="120"/>
      <c r="F661" s="120"/>
      <c r="G661" s="120"/>
    </row>
    <row r="662" spans="3:7">
      <c r="C662" s="120"/>
      <c r="D662" s="120"/>
      <c r="E662" s="120"/>
      <c r="F662" s="120"/>
      <c r="G662" s="120"/>
    </row>
    <row r="663" spans="3:7">
      <c r="C663" s="120"/>
      <c r="D663" s="120"/>
      <c r="E663" s="120"/>
      <c r="F663" s="120"/>
      <c r="G663" s="120"/>
    </row>
    <row r="664" spans="3:7">
      <c r="C664" s="120"/>
      <c r="D664" s="120"/>
      <c r="E664" s="120"/>
      <c r="F664" s="120"/>
      <c r="G664" s="120"/>
    </row>
    <row r="665" spans="3:7">
      <c r="C665" s="120"/>
      <c r="D665" s="120"/>
      <c r="E665" s="120"/>
      <c r="F665" s="120"/>
      <c r="G665" s="120"/>
    </row>
    <row r="666" spans="3:7">
      <c r="C666" s="120"/>
      <c r="D666" s="120"/>
      <c r="E666" s="120"/>
      <c r="F666" s="120"/>
      <c r="G666" s="120"/>
    </row>
    <row r="667" spans="3:7">
      <c r="C667" s="120"/>
      <c r="D667" s="120"/>
      <c r="E667" s="120"/>
      <c r="F667" s="120"/>
      <c r="G667" s="120"/>
    </row>
    <row r="668" spans="3:7">
      <c r="C668" s="120"/>
      <c r="D668" s="120"/>
      <c r="E668" s="120"/>
      <c r="F668" s="120"/>
      <c r="G668" s="120"/>
    </row>
    <row r="669" spans="3:7">
      <c r="C669" s="120"/>
      <c r="D669" s="120"/>
      <c r="E669" s="120"/>
      <c r="F669" s="120"/>
      <c r="G669" s="120"/>
    </row>
    <row r="670" spans="3:7">
      <c r="C670" s="120"/>
      <c r="D670" s="120"/>
      <c r="E670" s="120"/>
      <c r="F670" s="120"/>
      <c r="G670" s="120"/>
    </row>
    <row r="671" spans="3:7">
      <c r="C671" s="120"/>
      <c r="D671" s="120"/>
      <c r="E671" s="120"/>
      <c r="F671" s="120"/>
      <c r="G671" s="120"/>
    </row>
    <row r="672" spans="3:7">
      <c r="C672" s="120"/>
      <c r="D672" s="120"/>
      <c r="E672" s="120"/>
      <c r="F672" s="120"/>
      <c r="G672" s="120"/>
    </row>
    <row r="673" spans="3:7">
      <c r="C673" s="120"/>
      <c r="D673" s="120"/>
      <c r="E673" s="120"/>
      <c r="F673" s="120"/>
      <c r="G673" s="120"/>
    </row>
    <row r="674" spans="3:7">
      <c r="C674" s="120"/>
      <c r="D674" s="120"/>
      <c r="E674" s="120"/>
      <c r="F674" s="120"/>
      <c r="G674" s="120"/>
    </row>
    <row r="675" spans="3:7">
      <c r="C675" s="120"/>
      <c r="D675" s="120"/>
      <c r="E675" s="120"/>
      <c r="F675" s="120"/>
      <c r="G675" s="120"/>
    </row>
    <row r="676" spans="3:7">
      <c r="C676" s="120"/>
      <c r="D676" s="120"/>
      <c r="E676" s="120"/>
      <c r="F676" s="120"/>
      <c r="G676" s="120"/>
    </row>
    <row r="677" spans="3:7">
      <c r="C677" s="120"/>
      <c r="D677" s="120"/>
      <c r="E677" s="120"/>
      <c r="F677" s="120"/>
      <c r="G677" s="120"/>
    </row>
    <row r="678" spans="3:7">
      <c r="C678" s="120"/>
      <c r="D678" s="120"/>
      <c r="E678" s="120"/>
      <c r="F678" s="120"/>
      <c r="G678" s="120"/>
    </row>
    <row r="679" spans="3:7">
      <c r="C679" s="120"/>
      <c r="D679" s="120"/>
      <c r="E679" s="120"/>
      <c r="F679" s="120"/>
      <c r="G679" s="120"/>
    </row>
    <row r="680" spans="3:7">
      <c r="C680" s="120"/>
      <c r="D680" s="120"/>
      <c r="E680" s="120"/>
      <c r="F680" s="120"/>
      <c r="G680" s="120"/>
    </row>
    <row r="681" spans="3:7">
      <c r="C681" s="120"/>
      <c r="D681" s="120"/>
      <c r="E681" s="120"/>
      <c r="F681" s="120"/>
      <c r="G681" s="120"/>
    </row>
    <row r="682" spans="3:7">
      <c r="C682" s="120"/>
      <c r="D682" s="120"/>
      <c r="E682" s="120"/>
      <c r="F682" s="120"/>
      <c r="G682" s="120"/>
    </row>
    <row r="683" spans="3:7">
      <c r="C683" s="120"/>
      <c r="D683" s="120"/>
      <c r="E683" s="120"/>
      <c r="F683" s="120"/>
      <c r="G683" s="120"/>
    </row>
    <row r="684" spans="3:7">
      <c r="C684" s="120"/>
      <c r="D684" s="120"/>
      <c r="E684" s="120"/>
      <c r="F684" s="120"/>
      <c r="G684" s="120"/>
    </row>
    <row r="685" spans="3:7">
      <c r="C685" s="120"/>
      <c r="D685" s="120"/>
      <c r="E685" s="120"/>
      <c r="F685" s="120"/>
      <c r="G685" s="120"/>
    </row>
    <row r="686" spans="3:7">
      <c r="C686" s="120"/>
      <c r="D686" s="120"/>
      <c r="E686" s="120"/>
      <c r="F686" s="120"/>
      <c r="G686" s="120"/>
    </row>
    <row r="687" spans="3:7">
      <c r="C687" s="120"/>
      <c r="D687" s="120"/>
      <c r="E687" s="120"/>
      <c r="F687" s="120"/>
      <c r="G687" s="120"/>
    </row>
    <row r="688" spans="3:7">
      <c r="C688" s="120"/>
      <c r="D688" s="120"/>
      <c r="E688" s="120"/>
      <c r="F688" s="120"/>
      <c r="G688" s="120"/>
    </row>
    <row r="689" spans="3:7">
      <c r="C689" s="120"/>
      <c r="D689" s="120"/>
      <c r="E689" s="120"/>
      <c r="F689" s="120"/>
      <c r="G689" s="120"/>
    </row>
    <row r="690" spans="3:7">
      <c r="C690" s="120"/>
      <c r="D690" s="120"/>
      <c r="E690" s="120"/>
      <c r="F690" s="120"/>
      <c r="G690" s="120"/>
    </row>
    <row r="691" spans="3:7">
      <c r="C691" s="120"/>
      <c r="D691" s="120"/>
      <c r="E691" s="120"/>
      <c r="F691" s="120"/>
      <c r="G691" s="120"/>
    </row>
    <row r="692" spans="3:7">
      <c r="C692" s="120"/>
      <c r="D692" s="120"/>
      <c r="E692" s="120"/>
      <c r="F692" s="120"/>
      <c r="G692" s="120"/>
    </row>
    <row r="693" spans="3:7">
      <c r="C693" s="120"/>
      <c r="D693" s="120"/>
      <c r="E693" s="120"/>
      <c r="F693" s="120"/>
      <c r="G693" s="120"/>
    </row>
    <row r="694" spans="3:7">
      <c r="C694" s="120"/>
      <c r="D694" s="120"/>
      <c r="E694" s="120"/>
      <c r="F694" s="120"/>
      <c r="G694" s="120"/>
    </row>
    <row r="695" spans="3:7">
      <c r="C695" s="120"/>
      <c r="D695" s="120"/>
      <c r="E695" s="120"/>
      <c r="F695" s="120"/>
      <c r="G695" s="120"/>
    </row>
    <row r="696" spans="3:7">
      <c r="C696" s="120"/>
      <c r="D696" s="120"/>
      <c r="E696" s="120"/>
      <c r="F696" s="120"/>
      <c r="G696" s="120"/>
    </row>
    <row r="697" spans="3:7">
      <c r="C697" s="120"/>
      <c r="D697" s="120"/>
      <c r="E697" s="120"/>
      <c r="F697" s="120"/>
      <c r="G697" s="120"/>
    </row>
    <row r="698" spans="3:7">
      <c r="C698" s="120"/>
      <c r="D698" s="120"/>
      <c r="E698" s="120"/>
      <c r="F698" s="120"/>
      <c r="G698" s="120"/>
    </row>
    <row r="699" spans="3:7">
      <c r="C699" s="120"/>
      <c r="D699" s="120"/>
      <c r="E699" s="120"/>
      <c r="F699" s="120"/>
      <c r="G699" s="120"/>
    </row>
    <row r="700" spans="3:7">
      <c r="C700" s="120"/>
      <c r="D700" s="120"/>
      <c r="E700" s="120"/>
      <c r="F700" s="120"/>
      <c r="G700" s="120"/>
    </row>
    <row r="701" spans="3:7">
      <c r="C701" s="120"/>
      <c r="D701" s="120"/>
      <c r="E701" s="120"/>
      <c r="F701" s="120"/>
      <c r="G701" s="120"/>
    </row>
    <row r="702" spans="3:7">
      <c r="C702" s="120"/>
      <c r="D702" s="120"/>
      <c r="E702" s="120"/>
      <c r="F702" s="120"/>
      <c r="G702" s="120"/>
    </row>
    <row r="703" spans="3:7">
      <c r="C703" s="120"/>
      <c r="D703" s="120"/>
      <c r="E703" s="120"/>
      <c r="F703" s="120"/>
      <c r="G703" s="120"/>
    </row>
    <row r="704" spans="3:7">
      <c r="C704" s="120"/>
      <c r="D704" s="120"/>
      <c r="E704" s="120"/>
      <c r="F704" s="120"/>
      <c r="G704" s="120"/>
    </row>
    <row r="705" spans="3:7">
      <c r="C705" s="120"/>
      <c r="D705" s="120"/>
      <c r="E705" s="120"/>
      <c r="F705" s="120"/>
      <c r="G705" s="120"/>
    </row>
    <row r="706" spans="3:7">
      <c r="C706" s="120"/>
      <c r="D706" s="120"/>
      <c r="E706" s="120"/>
      <c r="F706" s="120"/>
      <c r="G706" s="120"/>
    </row>
    <row r="707" spans="3:7">
      <c r="C707" s="120"/>
      <c r="D707" s="120"/>
      <c r="E707" s="120"/>
      <c r="F707" s="120"/>
      <c r="G707" s="120"/>
    </row>
    <row r="708" spans="3:7">
      <c r="C708" s="120"/>
      <c r="D708" s="120"/>
      <c r="E708" s="120"/>
      <c r="F708" s="120"/>
      <c r="G708" s="120"/>
    </row>
    <row r="709" spans="3:7">
      <c r="C709" s="120"/>
      <c r="D709" s="120"/>
      <c r="E709" s="120"/>
      <c r="F709" s="120"/>
      <c r="G709" s="120"/>
    </row>
    <row r="710" spans="3:7">
      <c r="C710" s="120"/>
      <c r="D710" s="120"/>
      <c r="E710" s="120"/>
      <c r="F710" s="120"/>
      <c r="G710" s="120"/>
    </row>
    <row r="711" spans="3:7">
      <c r="C711" s="120"/>
      <c r="D711" s="120"/>
      <c r="E711" s="120"/>
      <c r="F711" s="120"/>
      <c r="G711" s="120"/>
    </row>
    <row r="712" spans="3:7">
      <c r="C712" s="120"/>
      <c r="D712" s="120"/>
      <c r="E712" s="120"/>
      <c r="F712" s="120"/>
      <c r="G712" s="120"/>
    </row>
    <row r="713" spans="3:7">
      <c r="C713" s="120"/>
      <c r="D713" s="120"/>
      <c r="E713" s="120"/>
      <c r="F713" s="120"/>
      <c r="G713" s="120"/>
    </row>
    <row r="714" spans="3:7">
      <c r="C714" s="120"/>
      <c r="D714" s="120"/>
      <c r="E714" s="120"/>
      <c r="F714" s="120"/>
      <c r="G714" s="120"/>
    </row>
    <row r="715" spans="3:7">
      <c r="C715" s="120"/>
      <c r="D715" s="120"/>
      <c r="E715" s="120"/>
      <c r="F715" s="120"/>
      <c r="G715" s="120"/>
    </row>
    <row r="716" spans="3:7">
      <c r="C716" s="120"/>
      <c r="D716" s="120"/>
      <c r="E716" s="120"/>
      <c r="F716" s="120"/>
      <c r="G716" s="120"/>
    </row>
    <row r="717" spans="3:7">
      <c r="C717" s="120"/>
      <c r="D717" s="120"/>
      <c r="E717" s="120"/>
      <c r="F717" s="120"/>
      <c r="G717" s="120"/>
    </row>
    <row r="718" spans="3:7">
      <c r="C718" s="120"/>
      <c r="D718" s="120"/>
      <c r="E718" s="120"/>
      <c r="F718" s="120"/>
      <c r="G718" s="120"/>
    </row>
    <row r="719" spans="3:7">
      <c r="C719" s="120"/>
      <c r="D719" s="120"/>
      <c r="E719" s="120"/>
      <c r="F719" s="120"/>
      <c r="G719" s="120"/>
    </row>
    <row r="720" spans="3:7">
      <c r="C720" s="120"/>
      <c r="D720" s="120"/>
      <c r="E720" s="120"/>
      <c r="F720" s="120"/>
      <c r="G720" s="120"/>
    </row>
    <row r="721" spans="3:7">
      <c r="C721" s="120"/>
      <c r="D721" s="120"/>
      <c r="E721" s="120"/>
      <c r="F721" s="120"/>
      <c r="G721" s="120"/>
    </row>
    <row r="722" spans="3:7">
      <c r="C722" s="120"/>
      <c r="D722" s="120"/>
      <c r="E722" s="120"/>
      <c r="F722" s="120"/>
      <c r="G722" s="120"/>
    </row>
    <row r="723" spans="3:7">
      <c r="C723" s="120"/>
      <c r="D723" s="120"/>
      <c r="E723" s="120"/>
      <c r="F723" s="120"/>
      <c r="G723" s="120"/>
    </row>
    <row r="724" spans="3:7">
      <c r="C724" s="120"/>
      <c r="D724" s="120"/>
      <c r="E724" s="120"/>
      <c r="F724" s="120"/>
      <c r="G724" s="120"/>
    </row>
    <row r="725" spans="3:7">
      <c r="C725" s="120"/>
      <c r="D725" s="120"/>
      <c r="E725" s="120"/>
      <c r="F725" s="120"/>
      <c r="G725" s="120"/>
    </row>
    <row r="726" spans="3:7">
      <c r="C726" s="120"/>
      <c r="D726" s="120"/>
      <c r="E726" s="120"/>
      <c r="F726" s="120"/>
      <c r="G726" s="120"/>
    </row>
    <row r="727" spans="3:7">
      <c r="C727" s="120"/>
      <c r="D727" s="120"/>
      <c r="E727" s="120"/>
      <c r="F727" s="120"/>
      <c r="G727" s="120"/>
    </row>
    <row r="728" spans="3:7">
      <c r="C728" s="120"/>
      <c r="D728" s="120"/>
      <c r="E728" s="120"/>
      <c r="F728" s="120"/>
      <c r="G728" s="120"/>
    </row>
    <row r="729" spans="3:7">
      <c r="C729" s="120"/>
      <c r="D729" s="120"/>
      <c r="E729" s="120"/>
      <c r="F729" s="120"/>
      <c r="G729" s="120"/>
    </row>
    <row r="730" spans="3:7">
      <c r="C730" s="120"/>
      <c r="D730" s="120"/>
      <c r="E730" s="120"/>
      <c r="F730" s="120"/>
      <c r="G730" s="120"/>
    </row>
    <row r="731" spans="3:7">
      <c r="C731" s="120"/>
      <c r="D731" s="120"/>
      <c r="E731" s="120"/>
      <c r="F731" s="120"/>
      <c r="G731" s="120"/>
    </row>
    <row r="732" spans="3:7">
      <c r="C732" s="120"/>
      <c r="D732" s="120"/>
      <c r="E732" s="120"/>
      <c r="F732" s="120"/>
      <c r="G732" s="120"/>
    </row>
    <row r="733" spans="3:7">
      <c r="C733" s="120"/>
      <c r="D733" s="120"/>
      <c r="E733" s="120"/>
      <c r="F733" s="120"/>
      <c r="G733" s="120"/>
    </row>
    <row r="734" spans="3:7">
      <c r="C734" s="120"/>
      <c r="D734" s="120"/>
      <c r="E734" s="120"/>
      <c r="F734" s="120"/>
      <c r="G734" s="120"/>
    </row>
    <row r="735" spans="3:7">
      <c r="C735" s="120"/>
      <c r="D735" s="120"/>
      <c r="E735" s="120"/>
      <c r="F735" s="120"/>
      <c r="G735" s="120"/>
    </row>
    <row r="736" spans="3:7">
      <c r="C736" s="120"/>
      <c r="D736" s="120"/>
      <c r="E736" s="120"/>
      <c r="F736" s="120"/>
      <c r="G736" s="120"/>
    </row>
    <row r="737" spans="3:7">
      <c r="C737" s="120"/>
      <c r="D737" s="120"/>
      <c r="E737" s="120"/>
      <c r="F737" s="120"/>
      <c r="G737" s="120"/>
    </row>
    <row r="738" spans="3:7">
      <c r="C738" s="120"/>
      <c r="D738" s="120"/>
      <c r="E738" s="120"/>
      <c r="F738" s="120"/>
      <c r="G738" s="120"/>
    </row>
    <row r="739" spans="3:7">
      <c r="C739" s="120"/>
      <c r="D739" s="120"/>
      <c r="E739" s="120"/>
      <c r="F739" s="120"/>
      <c r="G739" s="120"/>
    </row>
    <row r="740" spans="3:7">
      <c r="C740" s="120"/>
      <c r="D740" s="120"/>
      <c r="E740" s="120"/>
      <c r="F740" s="120"/>
      <c r="G740" s="120"/>
    </row>
    <row r="741" spans="3:7">
      <c r="C741" s="120"/>
      <c r="D741" s="120"/>
      <c r="E741" s="120"/>
      <c r="F741" s="120"/>
      <c r="G741" s="120"/>
    </row>
    <row r="742" spans="3:7">
      <c r="C742" s="120"/>
      <c r="D742" s="120"/>
      <c r="E742" s="120"/>
      <c r="F742" s="120"/>
      <c r="G742" s="120"/>
    </row>
    <row r="743" spans="3:7">
      <c r="C743" s="120"/>
      <c r="D743" s="120"/>
      <c r="E743" s="120"/>
      <c r="F743" s="120"/>
      <c r="G743" s="120"/>
    </row>
    <row r="744" spans="3:7">
      <c r="C744" s="120"/>
      <c r="D744" s="120"/>
      <c r="E744" s="120"/>
      <c r="F744" s="120"/>
      <c r="G744" s="120"/>
    </row>
    <row r="745" spans="3:7">
      <c r="C745" s="120"/>
      <c r="D745" s="120"/>
      <c r="E745" s="120"/>
      <c r="F745" s="120"/>
      <c r="G745" s="120"/>
    </row>
    <row r="746" spans="3:7">
      <c r="C746" s="120"/>
      <c r="D746" s="120"/>
      <c r="E746" s="120"/>
      <c r="F746" s="120"/>
      <c r="G746" s="120"/>
    </row>
    <row r="747" spans="3:7">
      <c r="C747" s="120"/>
      <c r="D747" s="120"/>
      <c r="E747" s="120"/>
      <c r="F747" s="120"/>
      <c r="G747" s="120"/>
    </row>
    <row r="748" spans="3:7">
      <c r="C748" s="120"/>
      <c r="D748" s="120"/>
      <c r="E748" s="120"/>
      <c r="F748" s="120"/>
      <c r="G748" s="120"/>
    </row>
    <row r="749" spans="3:7">
      <c r="C749" s="120"/>
      <c r="D749" s="120"/>
      <c r="E749" s="120"/>
      <c r="F749" s="120"/>
      <c r="G749" s="120"/>
    </row>
    <row r="750" spans="3:7">
      <c r="C750" s="120"/>
      <c r="D750" s="120"/>
      <c r="E750" s="120"/>
      <c r="F750" s="120"/>
      <c r="G750" s="120"/>
    </row>
    <row r="751" spans="3:7">
      <c r="C751" s="120"/>
      <c r="D751" s="120"/>
      <c r="E751" s="120"/>
      <c r="F751" s="120"/>
      <c r="G751" s="120"/>
    </row>
    <row r="752" spans="3:7">
      <c r="C752" s="120"/>
      <c r="D752" s="120"/>
      <c r="E752" s="120"/>
      <c r="F752" s="120"/>
      <c r="G752" s="120"/>
    </row>
    <row r="753" spans="3:7">
      <c r="C753" s="120"/>
      <c r="D753" s="120"/>
      <c r="E753" s="120"/>
      <c r="F753" s="120"/>
      <c r="G753" s="120"/>
    </row>
    <row r="754" spans="3:7">
      <c r="C754" s="120"/>
      <c r="D754" s="120"/>
      <c r="E754" s="120"/>
      <c r="F754" s="120"/>
      <c r="G754" s="120"/>
    </row>
    <row r="755" spans="3:7">
      <c r="C755" s="120"/>
      <c r="D755" s="120"/>
      <c r="E755" s="120"/>
      <c r="F755" s="120"/>
      <c r="G755" s="120"/>
    </row>
    <row r="756" spans="3:7">
      <c r="C756" s="120"/>
      <c r="D756" s="120"/>
      <c r="E756" s="120"/>
      <c r="F756" s="120"/>
      <c r="G756" s="120"/>
    </row>
    <row r="757" spans="3:7">
      <c r="C757" s="120"/>
      <c r="D757" s="120"/>
      <c r="E757" s="120"/>
      <c r="F757" s="120"/>
      <c r="G757" s="120"/>
    </row>
    <row r="758" spans="3:7">
      <c r="C758" s="120"/>
      <c r="D758" s="120"/>
      <c r="E758" s="120"/>
      <c r="F758" s="120"/>
      <c r="G758" s="120"/>
    </row>
    <row r="759" spans="3:7">
      <c r="C759" s="120"/>
      <c r="D759" s="120"/>
      <c r="E759" s="120"/>
      <c r="F759" s="120"/>
      <c r="G759" s="120"/>
    </row>
    <row r="760" spans="3:7">
      <c r="C760" s="120"/>
      <c r="D760" s="120"/>
      <c r="E760" s="120"/>
      <c r="F760" s="120"/>
      <c r="G760" s="120"/>
    </row>
    <row r="761" spans="3:7">
      <c r="C761" s="120"/>
      <c r="D761" s="120"/>
      <c r="E761" s="120"/>
      <c r="F761" s="120"/>
      <c r="G761" s="120"/>
    </row>
    <row r="762" spans="3:7">
      <c r="C762" s="120"/>
      <c r="D762" s="120"/>
      <c r="E762" s="120"/>
      <c r="F762" s="120"/>
      <c r="G762" s="120"/>
    </row>
    <row r="763" spans="3:7">
      <c r="C763" s="120"/>
      <c r="D763" s="120"/>
      <c r="E763" s="120"/>
      <c r="F763" s="120"/>
      <c r="G763" s="120"/>
    </row>
    <row r="764" spans="3:7">
      <c r="C764" s="120"/>
      <c r="D764" s="120"/>
      <c r="E764" s="120"/>
      <c r="F764" s="120"/>
      <c r="G764" s="120"/>
    </row>
    <row r="765" spans="3:7">
      <c r="C765" s="120"/>
      <c r="D765" s="120"/>
      <c r="E765" s="120"/>
      <c r="F765" s="120"/>
      <c r="G765" s="120"/>
    </row>
    <row r="766" spans="3:7">
      <c r="C766" s="120"/>
      <c r="D766" s="120"/>
      <c r="E766" s="120"/>
      <c r="F766" s="120"/>
      <c r="G766" s="120"/>
    </row>
    <row r="767" spans="3:7">
      <c r="C767" s="120"/>
      <c r="D767" s="120"/>
      <c r="E767" s="120"/>
      <c r="F767" s="120"/>
      <c r="G767" s="120"/>
    </row>
    <row r="768" spans="3:7">
      <c r="C768" s="120"/>
      <c r="D768" s="120"/>
      <c r="E768" s="120"/>
      <c r="F768" s="120"/>
      <c r="G768" s="120"/>
    </row>
    <row r="769" spans="3:7">
      <c r="C769" s="120"/>
      <c r="D769" s="120"/>
      <c r="E769" s="120"/>
      <c r="F769" s="120"/>
      <c r="G769" s="120"/>
    </row>
    <row r="770" spans="3:7">
      <c r="C770" s="120"/>
      <c r="D770" s="120"/>
      <c r="E770" s="120"/>
      <c r="F770" s="120"/>
      <c r="G770" s="120"/>
    </row>
    <row r="771" spans="3:7">
      <c r="C771" s="120"/>
      <c r="D771" s="120"/>
      <c r="E771" s="120"/>
      <c r="F771" s="120"/>
      <c r="G771" s="120"/>
    </row>
    <row r="772" spans="3:7">
      <c r="C772" s="120"/>
      <c r="D772" s="120"/>
      <c r="E772" s="120"/>
      <c r="F772" s="120"/>
      <c r="G772" s="120"/>
    </row>
    <row r="773" spans="3:7">
      <c r="C773" s="120"/>
      <c r="D773" s="120"/>
      <c r="E773" s="120"/>
      <c r="F773" s="120"/>
      <c r="G773" s="120"/>
    </row>
    <row r="774" spans="3:7">
      <c r="C774" s="120"/>
      <c r="D774" s="120"/>
      <c r="E774" s="120"/>
      <c r="F774" s="120"/>
      <c r="G774" s="120"/>
    </row>
    <row r="775" spans="3:7">
      <c r="C775" s="120"/>
      <c r="D775" s="120"/>
      <c r="E775" s="120"/>
      <c r="F775" s="120"/>
      <c r="G775" s="120"/>
    </row>
    <row r="776" spans="3:7">
      <c r="C776" s="120"/>
      <c r="D776" s="120"/>
      <c r="E776" s="120"/>
      <c r="F776" s="120"/>
      <c r="G776" s="120"/>
    </row>
    <row r="777" spans="3:7">
      <c r="C777" s="120"/>
      <c r="D777" s="120"/>
      <c r="E777" s="120"/>
      <c r="F777" s="120"/>
      <c r="G777" s="120"/>
    </row>
    <row r="778" spans="3:7">
      <c r="C778" s="120"/>
      <c r="D778" s="120"/>
      <c r="E778" s="120"/>
      <c r="F778" s="120"/>
      <c r="G778" s="120"/>
    </row>
    <row r="779" spans="3:7">
      <c r="C779" s="120"/>
      <c r="D779" s="120"/>
      <c r="E779" s="120"/>
      <c r="F779" s="120"/>
      <c r="G779" s="120"/>
    </row>
    <row r="780" spans="3:7">
      <c r="C780" s="120"/>
      <c r="D780" s="120"/>
      <c r="E780" s="120"/>
      <c r="F780" s="120"/>
      <c r="G780" s="120"/>
    </row>
    <row r="781" spans="3:7">
      <c r="C781" s="120"/>
      <c r="D781" s="120"/>
      <c r="E781" s="120"/>
      <c r="F781" s="120"/>
      <c r="G781" s="120"/>
    </row>
    <row r="782" spans="3:7">
      <c r="C782" s="120"/>
      <c r="D782" s="120"/>
      <c r="E782" s="120"/>
      <c r="F782" s="120"/>
      <c r="G782" s="120"/>
    </row>
    <row r="783" spans="3:7">
      <c r="C783" s="120"/>
      <c r="D783" s="120"/>
      <c r="E783" s="120"/>
      <c r="F783" s="120"/>
      <c r="G783" s="120"/>
    </row>
    <row r="784" spans="3:7">
      <c r="C784" s="120"/>
      <c r="D784" s="120"/>
      <c r="E784" s="120"/>
      <c r="F784" s="120"/>
      <c r="G784" s="120"/>
    </row>
    <row r="785" spans="3:7">
      <c r="C785" s="120"/>
      <c r="D785" s="120"/>
      <c r="E785" s="120"/>
      <c r="F785" s="120"/>
      <c r="G785" s="120"/>
    </row>
    <row r="786" spans="3:7">
      <c r="C786" s="120"/>
      <c r="D786" s="120"/>
      <c r="E786" s="120"/>
      <c r="F786" s="120"/>
      <c r="G786" s="120"/>
    </row>
    <row r="787" spans="3:7">
      <c r="C787" s="120"/>
      <c r="D787" s="120"/>
      <c r="E787" s="120"/>
      <c r="F787" s="120"/>
      <c r="G787" s="120"/>
    </row>
    <row r="788" spans="3:7">
      <c r="C788" s="120"/>
      <c r="D788" s="120"/>
      <c r="E788" s="120"/>
      <c r="F788" s="120"/>
      <c r="G788" s="120"/>
    </row>
    <row r="789" spans="3:7">
      <c r="C789" s="120"/>
      <c r="D789" s="120"/>
      <c r="E789" s="120"/>
      <c r="F789" s="120"/>
      <c r="G789" s="120"/>
    </row>
    <row r="790" spans="3:7">
      <c r="C790" s="120"/>
      <c r="D790" s="120"/>
      <c r="E790" s="120"/>
      <c r="F790" s="120"/>
      <c r="G790" s="120"/>
    </row>
    <row r="791" spans="3:7">
      <c r="C791" s="120"/>
      <c r="D791" s="120"/>
      <c r="E791" s="120"/>
      <c r="F791" s="120"/>
      <c r="G791" s="120"/>
    </row>
    <row r="792" spans="3:7">
      <c r="C792" s="120"/>
      <c r="D792" s="120"/>
      <c r="E792" s="120"/>
      <c r="F792" s="120"/>
      <c r="G792" s="120"/>
    </row>
    <row r="793" spans="3:7">
      <c r="C793" s="120"/>
      <c r="D793" s="120"/>
      <c r="E793" s="120"/>
      <c r="F793" s="120"/>
      <c r="G793" s="120"/>
    </row>
    <row r="794" spans="3:7">
      <c r="C794" s="120"/>
      <c r="D794" s="120"/>
      <c r="E794" s="120"/>
      <c r="F794" s="120"/>
      <c r="G794" s="120"/>
    </row>
    <row r="795" spans="3:7">
      <c r="C795" s="120"/>
      <c r="D795" s="120"/>
      <c r="E795" s="120"/>
      <c r="F795" s="120"/>
      <c r="G795" s="120"/>
    </row>
    <row r="796" spans="3:7">
      <c r="C796" s="120"/>
      <c r="D796" s="120"/>
      <c r="E796" s="120"/>
      <c r="F796" s="120"/>
      <c r="G796" s="120"/>
    </row>
    <row r="797" spans="3:7">
      <c r="C797" s="120"/>
      <c r="D797" s="120"/>
      <c r="E797" s="120"/>
      <c r="F797" s="120"/>
      <c r="G797" s="120"/>
    </row>
    <row r="798" spans="3:7">
      <c r="C798" s="120"/>
      <c r="D798" s="120"/>
      <c r="E798" s="120"/>
      <c r="F798" s="120"/>
      <c r="G798" s="120"/>
    </row>
    <row r="799" spans="3:7">
      <c r="C799" s="120"/>
      <c r="D799" s="120"/>
      <c r="E799" s="120"/>
      <c r="F799" s="120"/>
      <c r="G799" s="120"/>
    </row>
    <row r="800" spans="3:7">
      <c r="C800" s="120"/>
      <c r="D800" s="120"/>
      <c r="E800" s="120"/>
      <c r="F800" s="120"/>
      <c r="G800" s="120"/>
    </row>
    <row r="801" spans="3:7">
      <c r="C801" s="120"/>
      <c r="D801" s="120"/>
      <c r="E801" s="120"/>
      <c r="F801" s="120"/>
      <c r="G801" s="120"/>
    </row>
    <row r="802" spans="3:7">
      <c r="C802" s="120"/>
      <c r="D802" s="120"/>
      <c r="E802" s="120"/>
      <c r="F802" s="120"/>
      <c r="G802" s="120"/>
    </row>
    <row r="803" spans="3:7">
      <c r="C803" s="120"/>
      <c r="D803" s="120"/>
      <c r="E803" s="120"/>
      <c r="F803" s="120"/>
      <c r="G803" s="120"/>
    </row>
    <row r="804" spans="3:7">
      <c r="C804" s="120"/>
      <c r="D804" s="120"/>
      <c r="E804" s="120"/>
      <c r="F804" s="120"/>
      <c r="G804" s="120"/>
    </row>
    <row r="805" spans="3:7">
      <c r="C805" s="120"/>
      <c r="D805" s="120"/>
      <c r="E805" s="120"/>
      <c r="F805" s="120"/>
      <c r="G805" s="120"/>
    </row>
    <row r="806" spans="3:7">
      <c r="C806" s="120"/>
      <c r="D806" s="120"/>
      <c r="E806" s="120"/>
      <c r="F806" s="120"/>
      <c r="G806" s="120"/>
    </row>
    <row r="807" spans="3:7">
      <c r="C807" s="120"/>
      <c r="D807" s="120"/>
      <c r="E807" s="120"/>
      <c r="F807" s="120"/>
      <c r="G807" s="120"/>
    </row>
    <row r="808" spans="3:7">
      <c r="C808" s="120"/>
      <c r="D808" s="120"/>
      <c r="E808" s="120"/>
      <c r="F808" s="120"/>
      <c r="G808" s="120"/>
    </row>
    <row r="809" spans="3:7">
      <c r="C809" s="120"/>
      <c r="D809" s="120"/>
      <c r="E809" s="120"/>
      <c r="F809" s="120"/>
      <c r="G809" s="120"/>
    </row>
    <row r="810" spans="3:7">
      <c r="C810" s="120"/>
      <c r="D810" s="120"/>
      <c r="E810" s="120"/>
      <c r="F810" s="120"/>
      <c r="G810" s="120"/>
    </row>
    <row r="811" spans="3:7">
      <c r="C811" s="120"/>
      <c r="D811" s="120"/>
      <c r="E811" s="120"/>
      <c r="F811" s="120"/>
      <c r="G811" s="120"/>
    </row>
    <row r="812" spans="3:7">
      <c r="C812" s="120"/>
      <c r="D812" s="120"/>
      <c r="E812" s="120"/>
      <c r="F812" s="120"/>
      <c r="G812" s="120"/>
    </row>
    <row r="813" spans="3:7">
      <c r="C813" s="120"/>
      <c r="D813" s="120"/>
      <c r="E813" s="120"/>
      <c r="F813" s="120"/>
      <c r="G813" s="120"/>
    </row>
    <row r="814" spans="3:7">
      <c r="C814" s="120"/>
      <c r="D814" s="120"/>
      <c r="E814" s="120"/>
      <c r="F814" s="120"/>
      <c r="G814" s="120"/>
    </row>
    <row r="815" spans="3:7">
      <c r="C815" s="120"/>
      <c r="D815" s="120"/>
      <c r="E815" s="120"/>
      <c r="F815" s="120"/>
      <c r="G815" s="120"/>
    </row>
    <row r="816" spans="3:7">
      <c r="C816" s="120"/>
      <c r="D816" s="120"/>
      <c r="E816" s="120"/>
      <c r="F816" s="120"/>
      <c r="G816" s="120"/>
    </row>
    <row r="817" spans="3:7">
      <c r="C817" s="120"/>
      <c r="D817" s="120"/>
      <c r="E817" s="120"/>
      <c r="F817" s="120"/>
      <c r="G817" s="120"/>
    </row>
    <row r="818" spans="3:7">
      <c r="C818" s="120"/>
      <c r="D818" s="120"/>
      <c r="E818" s="120"/>
      <c r="F818" s="120"/>
      <c r="G818" s="120"/>
    </row>
    <row r="819" spans="3:7">
      <c r="C819" s="120"/>
      <c r="D819" s="120"/>
      <c r="E819" s="120"/>
      <c r="F819" s="120"/>
      <c r="G819" s="120"/>
    </row>
    <row r="820" spans="3:7">
      <c r="C820" s="120"/>
      <c r="D820" s="120"/>
      <c r="E820" s="120"/>
      <c r="F820" s="120"/>
      <c r="G820" s="120"/>
    </row>
    <row r="821" spans="3:7">
      <c r="C821" s="120"/>
      <c r="D821" s="120"/>
      <c r="E821" s="120"/>
      <c r="F821" s="120"/>
      <c r="G821" s="120"/>
    </row>
    <row r="822" spans="3:7">
      <c r="C822" s="120"/>
      <c r="D822" s="120"/>
      <c r="E822" s="120"/>
      <c r="F822" s="120"/>
      <c r="G822" s="120"/>
    </row>
    <row r="823" spans="3:7">
      <c r="C823" s="120"/>
      <c r="D823" s="120"/>
      <c r="E823" s="120"/>
      <c r="F823" s="120"/>
      <c r="G823" s="120"/>
    </row>
    <row r="824" spans="3:7">
      <c r="C824" s="120"/>
      <c r="D824" s="120"/>
      <c r="E824" s="120"/>
      <c r="F824" s="120"/>
      <c r="G824" s="120"/>
    </row>
    <row r="825" spans="3:7">
      <c r="C825" s="120"/>
      <c r="D825" s="120"/>
      <c r="E825" s="120"/>
      <c r="F825" s="120"/>
      <c r="G825" s="120"/>
    </row>
    <row r="826" spans="3:7">
      <c r="C826" s="120"/>
      <c r="D826" s="120"/>
      <c r="E826" s="120"/>
      <c r="F826" s="120"/>
      <c r="G826" s="120"/>
    </row>
    <row r="827" spans="3:7">
      <c r="C827" s="120"/>
      <c r="D827" s="120"/>
      <c r="E827" s="120"/>
      <c r="F827" s="120"/>
      <c r="G827" s="120"/>
    </row>
    <row r="828" spans="3:7">
      <c r="C828" s="120"/>
      <c r="D828" s="120"/>
      <c r="E828" s="120"/>
      <c r="F828" s="120"/>
      <c r="G828" s="120"/>
    </row>
    <row r="829" spans="3:7">
      <c r="C829" s="120"/>
      <c r="D829" s="120"/>
      <c r="E829" s="120"/>
      <c r="F829" s="120"/>
      <c r="G829" s="120"/>
    </row>
    <row r="830" spans="3:7">
      <c r="C830" s="120"/>
      <c r="D830" s="120"/>
      <c r="E830" s="120"/>
      <c r="F830" s="120"/>
      <c r="G830" s="120"/>
    </row>
    <row r="831" spans="3:7">
      <c r="C831" s="120"/>
      <c r="D831" s="120"/>
      <c r="E831" s="120"/>
      <c r="F831" s="120"/>
      <c r="G831" s="120"/>
    </row>
    <row r="832" spans="3:7">
      <c r="C832" s="120"/>
      <c r="D832" s="120"/>
      <c r="E832" s="120"/>
      <c r="F832" s="120"/>
      <c r="G832" s="120"/>
    </row>
    <row r="833" spans="3:7">
      <c r="C833" s="120"/>
      <c r="D833" s="120"/>
      <c r="E833" s="120"/>
      <c r="F833" s="120"/>
      <c r="G833" s="120"/>
    </row>
    <row r="834" spans="3:7">
      <c r="C834" s="120"/>
      <c r="D834" s="120"/>
      <c r="E834" s="120"/>
      <c r="F834" s="120"/>
      <c r="G834" s="120"/>
    </row>
    <row r="835" spans="3:7">
      <c r="C835" s="120"/>
      <c r="D835" s="120"/>
      <c r="E835" s="120"/>
      <c r="F835" s="120"/>
      <c r="G835" s="120"/>
    </row>
    <row r="836" spans="3:7">
      <c r="C836" s="120"/>
      <c r="D836" s="120"/>
      <c r="E836" s="120"/>
      <c r="F836" s="120"/>
      <c r="G836" s="120"/>
    </row>
    <row r="837" spans="3:7">
      <c r="C837" s="120"/>
      <c r="D837" s="120"/>
      <c r="E837" s="120"/>
      <c r="F837" s="120"/>
      <c r="G837" s="120"/>
    </row>
    <row r="838" spans="3:7">
      <c r="C838" s="120"/>
      <c r="D838" s="120"/>
      <c r="E838" s="120"/>
      <c r="F838" s="120"/>
      <c r="G838" s="120"/>
    </row>
    <row r="839" spans="3:7">
      <c r="C839" s="120"/>
      <c r="D839" s="120"/>
      <c r="E839" s="120"/>
      <c r="F839" s="120"/>
      <c r="G839" s="120"/>
    </row>
    <row r="840" spans="3:7">
      <c r="C840" s="120"/>
      <c r="D840" s="120"/>
      <c r="E840" s="120"/>
      <c r="F840" s="120"/>
      <c r="G840" s="120"/>
    </row>
    <row r="841" spans="3:7">
      <c r="C841" s="120"/>
      <c r="D841" s="120"/>
      <c r="E841" s="120"/>
      <c r="F841" s="120"/>
      <c r="G841" s="120"/>
    </row>
    <row r="842" spans="3:7">
      <c r="C842" s="120"/>
      <c r="D842" s="120"/>
      <c r="E842" s="120"/>
      <c r="F842" s="120"/>
      <c r="G842" s="120"/>
    </row>
    <row r="843" spans="3:7">
      <c r="C843" s="120"/>
      <c r="D843" s="120"/>
      <c r="E843" s="120"/>
      <c r="F843" s="120"/>
      <c r="G843" s="120"/>
    </row>
    <row r="844" spans="3:7">
      <c r="C844" s="120"/>
      <c r="D844" s="120"/>
      <c r="E844" s="120"/>
      <c r="F844" s="120"/>
      <c r="G844" s="120"/>
    </row>
    <row r="845" spans="3:7">
      <c r="C845" s="120"/>
      <c r="D845" s="120"/>
      <c r="E845" s="120"/>
      <c r="F845" s="120"/>
      <c r="G845" s="120"/>
    </row>
    <row r="846" spans="3:7">
      <c r="C846" s="120"/>
      <c r="D846" s="120"/>
      <c r="E846" s="120"/>
      <c r="F846" s="120"/>
      <c r="G846" s="120"/>
    </row>
    <row r="847" spans="3:7">
      <c r="C847" s="120"/>
      <c r="D847" s="120"/>
      <c r="E847" s="120"/>
      <c r="F847" s="120"/>
      <c r="G847" s="120"/>
    </row>
    <row r="848" spans="3:7">
      <c r="C848" s="120"/>
      <c r="D848" s="120"/>
      <c r="E848" s="120"/>
      <c r="F848" s="120"/>
      <c r="G848" s="120"/>
    </row>
    <row r="849" spans="3:7">
      <c r="C849" s="120"/>
      <c r="D849" s="120"/>
      <c r="E849" s="120"/>
      <c r="F849" s="120"/>
      <c r="G849" s="120"/>
    </row>
    <row r="850" spans="3:7">
      <c r="C850" s="120"/>
      <c r="D850" s="120"/>
      <c r="E850" s="120"/>
      <c r="F850" s="120"/>
      <c r="G850" s="120"/>
    </row>
    <row r="851" spans="3:7">
      <c r="C851" s="120"/>
      <c r="D851" s="120"/>
      <c r="E851" s="120"/>
      <c r="F851" s="120"/>
      <c r="G851" s="120"/>
    </row>
    <row r="852" spans="3:7">
      <c r="C852" s="120"/>
      <c r="D852" s="120"/>
      <c r="E852" s="120"/>
      <c r="F852" s="120"/>
      <c r="G852" s="120"/>
    </row>
    <row r="853" spans="3:7">
      <c r="C853" s="120"/>
      <c r="D853" s="120"/>
      <c r="E853" s="120"/>
      <c r="F853" s="120"/>
      <c r="G853" s="120"/>
    </row>
    <row r="854" spans="3:7">
      <c r="C854" s="120"/>
      <c r="D854" s="120"/>
      <c r="E854" s="120"/>
      <c r="F854" s="120"/>
      <c r="G854" s="120"/>
    </row>
    <row r="855" spans="3:7">
      <c r="C855" s="120"/>
      <c r="D855" s="120"/>
      <c r="E855" s="120"/>
      <c r="F855" s="120"/>
      <c r="G855" s="120"/>
    </row>
    <row r="856" spans="3:7">
      <c r="C856" s="120"/>
      <c r="D856" s="120"/>
      <c r="E856" s="120"/>
      <c r="F856" s="120"/>
      <c r="G856" s="120"/>
    </row>
    <row r="857" spans="3:7">
      <c r="C857" s="120"/>
      <c r="D857" s="120"/>
      <c r="E857" s="120"/>
      <c r="F857" s="120"/>
      <c r="G857" s="120"/>
    </row>
    <row r="858" spans="3:7">
      <c r="C858" s="120"/>
      <c r="D858" s="120"/>
      <c r="E858" s="120"/>
      <c r="F858" s="120"/>
      <c r="G858" s="120"/>
    </row>
    <row r="859" spans="3:7">
      <c r="C859" s="120"/>
      <c r="D859" s="120"/>
      <c r="E859" s="120"/>
      <c r="F859" s="120"/>
      <c r="G859" s="120"/>
    </row>
    <row r="860" spans="3:7">
      <c r="C860" s="120"/>
      <c r="D860" s="120"/>
      <c r="E860" s="120"/>
      <c r="F860" s="120"/>
      <c r="G860" s="120"/>
    </row>
    <row r="861" spans="3:7">
      <c r="C861" s="120"/>
      <c r="D861" s="120"/>
      <c r="E861" s="120"/>
      <c r="F861" s="120"/>
      <c r="G861" s="120"/>
    </row>
    <row r="862" spans="3:7">
      <c r="C862" s="120"/>
      <c r="D862" s="120"/>
      <c r="E862" s="120"/>
      <c r="F862" s="120"/>
      <c r="G862" s="120"/>
    </row>
    <row r="863" spans="3:7">
      <c r="C863" s="120"/>
      <c r="D863" s="120"/>
      <c r="E863" s="120"/>
      <c r="F863" s="120"/>
      <c r="G863" s="120"/>
    </row>
    <row r="864" spans="3:7">
      <c r="C864" s="120"/>
      <c r="D864" s="120"/>
      <c r="E864" s="120"/>
      <c r="F864" s="120"/>
      <c r="G864" s="120"/>
    </row>
    <row r="865" spans="3:7">
      <c r="C865" s="120"/>
      <c r="D865" s="120"/>
      <c r="E865" s="120"/>
      <c r="F865" s="120"/>
      <c r="G865" s="120"/>
    </row>
    <row r="866" spans="3:7">
      <c r="C866" s="120"/>
      <c r="D866" s="120"/>
      <c r="E866" s="120"/>
      <c r="F866" s="120"/>
      <c r="G866" s="120"/>
    </row>
    <row r="867" spans="3:7">
      <c r="C867" s="120"/>
      <c r="D867" s="120"/>
      <c r="E867" s="120"/>
      <c r="F867" s="120"/>
      <c r="G867" s="120"/>
    </row>
    <row r="868" spans="3:7">
      <c r="C868" s="120"/>
      <c r="D868" s="120"/>
      <c r="E868" s="120"/>
      <c r="F868" s="120"/>
      <c r="G868" s="120"/>
    </row>
    <row r="869" spans="3:7">
      <c r="C869" s="120"/>
      <c r="D869" s="120"/>
      <c r="E869" s="120"/>
      <c r="F869" s="120"/>
      <c r="G869" s="120"/>
    </row>
    <row r="870" spans="3:7">
      <c r="C870" s="120"/>
      <c r="D870" s="120"/>
      <c r="E870" s="120"/>
      <c r="F870" s="120"/>
      <c r="G870" s="120"/>
    </row>
    <row r="871" spans="3:7">
      <c r="C871" s="120"/>
      <c r="D871" s="120"/>
      <c r="E871" s="120"/>
      <c r="F871" s="120"/>
      <c r="G871" s="120"/>
    </row>
    <row r="872" spans="3:7">
      <c r="C872" s="120"/>
      <c r="D872" s="120"/>
      <c r="E872" s="120"/>
      <c r="F872" s="120"/>
      <c r="G872" s="120"/>
    </row>
    <row r="873" spans="3:7">
      <c r="C873" s="120"/>
      <c r="D873" s="120"/>
      <c r="E873" s="120"/>
      <c r="F873" s="120"/>
      <c r="G873" s="120"/>
    </row>
    <row r="874" spans="3:7">
      <c r="C874" s="120"/>
      <c r="D874" s="120"/>
      <c r="E874" s="120"/>
      <c r="F874" s="120"/>
      <c r="G874" s="120"/>
    </row>
    <row r="875" spans="3:7">
      <c r="C875" s="120"/>
      <c r="D875" s="120"/>
      <c r="E875" s="120"/>
      <c r="F875" s="120"/>
      <c r="G875" s="120"/>
    </row>
    <row r="876" spans="3:7">
      <c r="C876" s="120"/>
      <c r="D876" s="120"/>
      <c r="E876" s="120"/>
      <c r="F876" s="120"/>
      <c r="G876" s="120"/>
    </row>
    <row r="877" spans="3:7">
      <c r="C877" s="120"/>
      <c r="D877" s="120"/>
      <c r="E877" s="120"/>
      <c r="F877" s="120"/>
      <c r="G877" s="120"/>
    </row>
    <row r="878" spans="3:7">
      <c r="C878" s="120"/>
      <c r="D878" s="120"/>
      <c r="E878" s="120"/>
      <c r="F878" s="120"/>
      <c r="G878" s="120"/>
    </row>
    <row r="879" spans="3:7">
      <c r="C879" s="120"/>
      <c r="D879" s="120"/>
      <c r="E879" s="120"/>
      <c r="F879" s="120"/>
      <c r="G879" s="120"/>
    </row>
    <row r="880" spans="3:7">
      <c r="C880" s="120"/>
      <c r="D880" s="120"/>
      <c r="E880" s="120"/>
      <c r="F880" s="120"/>
      <c r="G880" s="120"/>
    </row>
    <row r="881" spans="3:7">
      <c r="C881" s="120"/>
      <c r="D881" s="120"/>
      <c r="E881" s="120"/>
      <c r="F881" s="120"/>
      <c r="G881" s="120"/>
    </row>
    <row r="882" spans="3:7">
      <c r="C882" s="120"/>
      <c r="D882" s="120"/>
      <c r="E882" s="120"/>
      <c r="F882" s="120"/>
      <c r="G882" s="120"/>
    </row>
    <row r="883" spans="3:7">
      <c r="C883" s="120"/>
      <c r="D883" s="120"/>
      <c r="E883" s="120"/>
      <c r="F883" s="120"/>
      <c r="G883" s="120"/>
    </row>
    <row r="884" spans="3:7">
      <c r="C884" s="120"/>
      <c r="D884" s="120"/>
      <c r="E884" s="120"/>
      <c r="F884" s="120"/>
      <c r="G884" s="120"/>
    </row>
    <row r="885" spans="3:7">
      <c r="C885" s="120"/>
      <c r="D885" s="120"/>
      <c r="E885" s="120"/>
      <c r="F885" s="120"/>
      <c r="G885" s="120"/>
    </row>
    <row r="886" spans="3:7">
      <c r="C886" s="120"/>
      <c r="D886" s="120"/>
      <c r="E886" s="120"/>
      <c r="F886" s="120"/>
      <c r="G886" s="120"/>
    </row>
    <row r="887" spans="3:7">
      <c r="C887" s="120"/>
      <c r="D887" s="120"/>
      <c r="E887" s="120"/>
      <c r="F887" s="120"/>
      <c r="G887" s="120"/>
    </row>
    <row r="888" spans="3:7">
      <c r="C888" s="120"/>
      <c r="D888" s="120"/>
      <c r="E888" s="120"/>
      <c r="F888" s="120"/>
      <c r="G888" s="120"/>
    </row>
    <row r="889" spans="3:7">
      <c r="C889" s="120"/>
      <c r="D889" s="120"/>
      <c r="E889" s="120"/>
      <c r="F889" s="120"/>
      <c r="G889" s="120"/>
    </row>
    <row r="890" spans="3:7">
      <c r="C890" s="120"/>
      <c r="D890" s="120"/>
      <c r="E890" s="120"/>
      <c r="F890" s="120"/>
      <c r="G890" s="120"/>
    </row>
    <row r="891" spans="3:7">
      <c r="C891" s="120"/>
      <c r="D891" s="120"/>
      <c r="E891" s="120"/>
      <c r="F891" s="120"/>
      <c r="G891" s="120"/>
    </row>
    <row r="892" spans="3:7">
      <c r="C892" s="120"/>
      <c r="D892" s="120"/>
      <c r="E892" s="120"/>
      <c r="F892" s="120"/>
      <c r="G892" s="120"/>
    </row>
    <row r="893" spans="3:7">
      <c r="C893" s="120"/>
      <c r="D893" s="120"/>
      <c r="E893" s="120"/>
      <c r="F893" s="120"/>
      <c r="G893" s="120"/>
    </row>
    <row r="894" spans="3:7">
      <c r="C894" s="120"/>
      <c r="D894" s="120"/>
      <c r="E894" s="120"/>
      <c r="F894" s="120"/>
      <c r="G894" s="120"/>
    </row>
    <row r="895" spans="3:7">
      <c r="C895" s="120"/>
      <c r="D895" s="120"/>
      <c r="E895" s="120"/>
      <c r="F895" s="120"/>
      <c r="G895" s="120"/>
    </row>
    <row r="896" spans="3:7">
      <c r="C896" s="120"/>
      <c r="D896" s="120"/>
      <c r="E896" s="120"/>
      <c r="F896" s="120"/>
      <c r="G896" s="120"/>
    </row>
    <row r="897" spans="3:7">
      <c r="C897" s="120"/>
      <c r="D897" s="120"/>
      <c r="E897" s="120"/>
      <c r="F897" s="120"/>
      <c r="G897" s="120"/>
    </row>
    <row r="898" spans="3:7">
      <c r="C898" s="120"/>
      <c r="D898" s="120"/>
      <c r="E898" s="120"/>
      <c r="F898" s="120"/>
      <c r="G898" s="120"/>
    </row>
    <row r="899" spans="3:7">
      <c r="C899" s="120"/>
      <c r="D899" s="120"/>
      <c r="E899" s="120"/>
      <c r="F899" s="120"/>
      <c r="G899" s="120"/>
    </row>
    <row r="900" spans="3:7">
      <c r="C900" s="120"/>
      <c r="D900" s="120"/>
      <c r="E900" s="120"/>
      <c r="F900" s="120"/>
      <c r="G900" s="120"/>
    </row>
    <row r="901" spans="3:7">
      <c r="C901" s="120"/>
      <c r="D901" s="120"/>
      <c r="E901" s="120"/>
      <c r="F901" s="120"/>
      <c r="G901" s="120"/>
    </row>
    <row r="902" spans="3:7">
      <c r="C902" s="120"/>
      <c r="D902" s="120"/>
      <c r="E902" s="120"/>
      <c r="F902" s="120"/>
      <c r="G902" s="120"/>
    </row>
    <row r="903" spans="3:7">
      <c r="C903" s="120"/>
      <c r="D903" s="120"/>
      <c r="E903" s="120"/>
      <c r="F903" s="120"/>
      <c r="G903" s="120"/>
    </row>
    <row r="904" spans="3:7">
      <c r="C904" s="120"/>
      <c r="D904" s="120"/>
      <c r="E904" s="120"/>
      <c r="F904" s="120"/>
      <c r="G904" s="120"/>
    </row>
    <row r="905" spans="3:7">
      <c r="C905" s="120"/>
      <c r="D905" s="120"/>
      <c r="E905" s="120"/>
      <c r="F905" s="120"/>
      <c r="G905" s="120"/>
    </row>
    <row r="906" spans="3:7">
      <c r="C906" s="120"/>
      <c r="D906" s="120"/>
      <c r="E906" s="120"/>
      <c r="F906" s="120"/>
      <c r="G906" s="120"/>
    </row>
    <row r="907" spans="3:7">
      <c r="C907" s="120"/>
      <c r="D907" s="120"/>
      <c r="E907" s="120"/>
      <c r="F907" s="120"/>
      <c r="G907" s="120"/>
    </row>
    <row r="908" spans="3:7">
      <c r="C908" s="120"/>
      <c r="D908" s="120"/>
      <c r="E908" s="120"/>
      <c r="F908" s="120"/>
      <c r="G908" s="120"/>
    </row>
    <row r="909" spans="3:7">
      <c r="C909" s="120"/>
      <c r="D909" s="120"/>
      <c r="E909" s="120"/>
      <c r="F909" s="120"/>
      <c r="G909" s="120"/>
    </row>
    <row r="910" spans="3:7">
      <c r="C910" s="120"/>
      <c r="D910" s="120"/>
      <c r="E910" s="120"/>
      <c r="F910" s="120"/>
      <c r="G910" s="120"/>
    </row>
    <row r="911" spans="3:7">
      <c r="C911" s="120"/>
      <c r="D911" s="120"/>
      <c r="E911" s="120"/>
      <c r="F911" s="120"/>
      <c r="G911" s="120"/>
    </row>
    <row r="912" spans="3:7">
      <c r="C912" s="120"/>
      <c r="D912" s="120"/>
      <c r="E912" s="120"/>
      <c r="F912" s="120"/>
      <c r="G912" s="120"/>
    </row>
    <row r="913" spans="3:7">
      <c r="C913" s="120"/>
      <c r="D913" s="120"/>
      <c r="E913" s="120"/>
      <c r="F913" s="120"/>
      <c r="G913" s="120"/>
    </row>
    <row r="914" spans="3:7">
      <c r="C914" s="120"/>
      <c r="D914" s="120"/>
      <c r="E914" s="120"/>
      <c r="F914" s="120"/>
      <c r="G914" s="120"/>
    </row>
    <row r="915" spans="3:7">
      <c r="C915" s="120"/>
      <c r="D915" s="120"/>
      <c r="E915" s="120"/>
      <c r="F915" s="120"/>
      <c r="G915" s="120"/>
    </row>
    <row r="916" spans="3:7">
      <c r="C916" s="120"/>
      <c r="D916" s="120"/>
      <c r="E916" s="120"/>
      <c r="F916" s="120"/>
      <c r="G916" s="120"/>
    </row>
    <row r="917" spans="3:7">
      <c r="C917" s="120"/>
      <c r="D917" s="120"/>
      <c r="E917" s="120"/>
      <c r="F917" s="120"/>
      <c r="G917" s="120"/>
    </row>
    <row r="918" spans="3:7">
      <c r="C918" s="120"/>
      <c r="D918" s="120"/>
      <c r="E918" s="120"/>
      <c r="F918" s="120"/>
      <c r="G918" s="120"/>
    </row>
    <row r="919" spans="3:7">
      <c r="C919" s="120"/>
      <c r="D919" s="120"/>
      <c r="E919" s="120"/>
      <c r="F919" s="120"/>
      <c r="G919" s="120"/>
    </row>
    <row r="920" spans="3:7">
      <c r="C920" s="120"/>
      <c r="D920" s="120"/>
      <c r="E920" s="120"/>
      <c r="F920" s="120"/>
      <c r="G920" s="120"/>
    </row>
    <row r="921" spans="3:7">
      <c r="C921" s="120"/>
      <c r="D921" s="120"/>
      <c r="E921" s="120"/>
      <c r="F921" s="120"/>
      <c r="G921" s="120"/>
    </row>
    <row r="922" spans="3:7">
      <c r="C922" s="120"/>
      <c r="D922" s="120"/>
      <c r="E922" s="120"/>
      <c r="F922" s="120"/>
      <c r="G922" s="120"/>
    </row>
    <row r="923" spans="3:7">
      <c r="C923" s="120"/>
      <c r="D923" s="120"/>
      <c r="E923" s="120"/>
      <c r="F923" s="120"/>
      <c r="G923" s="120"/>
    </row>
    <row r="924" spans="3:7">
      <c r="C924" s="120"/>
      <c r="D924" s="120"/>
      <c r="E924" s="120"/>
      <c r="F924" s="120"/>
      <c r="G924" s="120"/>
    </row>
    <row r="925" spans="3:7">
      <c r="C925" s="120"/>
      <c r="D925" s="120"/>
      <c r="E925" s="120"/>
      <c r="F925" s="120"/>
      <c r="G925" s="120"/>
    </row>
    <row r="926" spans="3:7">
      <c r="C926" s="120"/>
      <c r="D926" s="120"/>
      <c r="E926" s="120"/>
      <c r="F926" s="120"/>
      <c r="G926" s="120"/>
    </row>
    <row r="927" spans="3:7">
      <c r="C927" s="120"/>
      <c r="D927" s="120"/>
      <c r="E927" s="120"/>
      <c r="F927" s="120"/>
      <c r="G927" s="120"/>
    </row>
    <row r="928" spans="3:7">
      <c r="C928" s="120"/>
      <c r="D928" s="120"/>
      <c r="E928" s="120"/>
      <c r="F928" s="120"/>
      <c r="G928" s="120"/>
    </row>
    <row r="929" spans="3:7">
      <c r="C929" s="120"/>
      <c r="D929" s="120"/>
      <c r="E929" s="120"/>
      <c r="F929" s="120"/>
      <c r="G929" s="120"/>
    </row>
    <row r="930" spans="3:7">
      <c r="C930" s="120"/>
      <c r="D930" s="120"/>
      <c r="E930" s="120"/>
      <c r="F930" s="120"/>
      <c r="G930" s="120"/>
    </row>
    <row r="931" spans="3:7">
      <c r="C931" s="120"/>
      <c r="D931" s="120"/>
      <c r="E931" s="120"/>
      <c r="F931" s="120"/>
      <c r="G931" s="120"/>
    </row>
    <row r="932" spans="3:7">
      <c r="C932" s="120"/>
      <c r="D932" s="120"/>
      <c r="E932" s="120"/>
      <c r="F932" s="120"/>
      <c r="G932" s="120"/>
    </row>
    <row r="933" spans="3:7">
      <c r="C933" s="120"/>
      <c r="D933" s="120"/>
      <c r="E933" s="120"/>
      <c r="F933" s="120"/>
      <c r="G933" s="120"/>
    </row>
    <row r="934" spans="3:7">
      <c r="C934" s="120"/>
      <c r="D934" s="120"/>
      <c r="E934" s="120"/>
      <c r="F934" s="120"/>
      <c r="G934" s="120"/>
    </row>
    <row r="935" spans="3:7">
      <c r="C935" s="120"/>
      <c r="D935" s="120"/>
      <c r="E935" s="120"/>
      <c r="F935" s="120"/>
      <c r="G935" s="120"/>
    </row>
    <row r="936" spans="3:7">
      <c r="C936" s="120"/>
      <c r="D936" s="120"/>
      <c r="E936" s="120"/>
      <c r="F936" s="120"/>
      <c r="G936" s="120"/>
    </row>
    <row r="937" spans="3:7">
      <c r="C937" s="120"/>
      <c r="D937" s="120"/>
      <c r="E937" s="120"/>
      <c r="F937" s="120"/>
      <c r="G937" s="120"/>
    </row>
    <row r="938" spans="3:7">
      <c r="C938" s="120"/>
      <c r="D938" s="120"/>
      <c r="E938" s="120"/>
      <c r="F938" s="120"/>
      <c r="G938" s="120"/>
    </row>
    <row r="939" spans="3:7">
      <c r="C939" s="120"/>
      <c r="D939" s="120"/>
      <c r="E939" s="120"/>
      <c r="F939" s="120"/>
      <c r="G939" s="120"/>
    </row>
    <row r="940" spans="3:7">
      <c r="C940" s="120"/>
      <c r="D940" s="120"/>
      <c r="E940" s="120"/>
      <c r="F940" s="120"/>
      <c r="G940" s="120"/>
    </row>
    <row r="941" spans="3:7">
      <c r="C941" s="120"/>
      <c r="D941" s="120"/>
      <c r="E941" s="120"/>
      <c r="F941" s="120"/>
      <c r="G941" s="120"/>
    </row>
    <row r="942" spans="3:7">
      <c r="C942" s="120"/>
      <c r="D942" s="120"/>
      <c r="E942" s="120"/>
      <c r="F942" s="120"/>
      <c r="G942" s="120"/>
    </row>
    <row r="943" spans="3:7">
      <c r="C943" s="120"/>
      <c r="D943" s="120"/>
      <c r="E943" s="120"/>
      <c r="F943" s="120"/>
      <c r="G943" s="120"/>
    </row>
    <row r="944" spans="3:7">
      <c r="C944" s="120"/>
      <c r="D944" s="120"/>
      <c r="E944" s="120"/>
      <c r="F944" s="120"/>
      <c r="G944" s="120"/>
    </row>
    <row r="945" spans="3:7">
      <c r="C945" s="120"/>
      <c r="D945" s="120"/>
      <c r="E945" s="120"/>
      <c r="F945" s="120"/>
      <c r="G945" s="120"/>
    </row>
    <row r="946" spans="3:7">
      <c r="C946" s="120"/>
      <c r="D946" s="120"/>
      <c r="E946" s="120"/>
      <c r="F946" s="120"/>
      <c r="G946" s="120"/>
    </row>
    <row r="947" spans="3:7">
      <c r="C947" s="120"/>
      <c r="D947" s="120"/>
      <c r="E947" s="120"/>
      <c r="F947" s="120"/>
      <c r="G947" s="120"/>
    </row>
    <row r="948" spans="3:7">
      <c r="C948" s="120"/>
      <c r="D948" s="120"/>
      <c r="E948" s="120"/>
      <c r="F948" s="120"/>
      <c r="G948" s="120"/>
    </row>
    <row r="949" spans="3:7">
      <c r="C949" s="120"/>
      <c r="D949" s="120"/>
      <c r="E949" s="120"/>
      <c r="F949" s="120"/>
      <c r="G949" s="120"/>
    </row>
    <row r="950" spans="3:7">
      <c r="C950" s="120"/>
      <c r="D950" s="120"/>
      <c r="E950" s="120"/>
      <c r="F950" s="120"/>
      <c r="G950" s="120"/>
    </row>
    <row r="951" spans="3:7">
      <c r="C951" s="120"/>
      <c r="D951" s="120"/>
      <c r="E951" s="120"/>
      <c r="F951" s="120"/>
      <c r="G951" s="120"/>
    </row>
    <row r="952" spans="3:7">
      <c r="C952" s="120"/>
      <c r="D952" s="120"/>
      <c r="E952" s="120"/>
      <c r="F952" s="120"/>
      <c r="G952" s="120"/>
    </row>
    <row r="953" spans="3:7">
      <c r="C953" s="120"/>
      <c r="D953" s="120"/>
      <c r="E953" s="120"/>
      <c r="F953" s="120"/>
      <c r="G953" s="120"/>
    </row>
    <row r="954" spans="3:7">
      <c r="C954" s="120"/>
      <c r="D954" s="120"/>
      <c r="E954" s="120"/>
      <c r="F954" s="120"/>
      <c r="G954" s="120"/>
    </row>
    <row r="955" spans="3:7">
      <c r="C955" s="120"/>
      <c r="D955" s="120"/>
      <c r="E955" s="120"/>
      <c r="F955" s="120"/>
      <c r="G955" s="120"/>
    </row>
    <row r="956" spans="3:7">
      <c r="C956" s="120"/>
      <c r="D956" s="120"/>
      <c r="E956" s="120"/>
      <c r="F956" s="120"/>
      <c r="G956" s="120"/>
    </row>
    <row r="957" spans="3:7">
      <c r="C957" s="120"/>
      <c r="D957" s="120"/>
      <c r="E957" s="120"/>
      <c r="F957" s="120"/>
      <c r="G957" s="120"/>
    </row>
    <row r="958" spans="3:7">
      <c r="C958" s="120"/>
      <c r="D958" s="120"/>
      <c r="E958" s="120"/>
      <c r="F958" s="120"/>
      <c r="G958" s="120"/>
    </row>
    <row r="959" spans="3:7">
      <c r="C959" s="120"/>
      <c r="D959" s="120"/>
      <c r="E959" s="120"/>
      <c r="F959" s="120"/>
      <c r="G959" s="120"/>
    </row>
    <row r="960" spans="3:7">
      <c r="C960" s="120"/>
      <c r="D960" s="120"/>
      <c r="E960" s="120"/>
      <c r="F960" s="120"/>
      <c r="G960" s="120"/>
    </row>
    <row r="961" spans="3:7">
      <c r="C961" s="120"/>
      <c r="D961" s="120"/>
      <c r="E961" s="120"/>
      <c r="F961" s="120"/>
      <c r="G961" s="120"/>
    </row>
    <row r="962" spans="3:7">
      <c r="C962" s="120"/>
      <c r="D962" s="120"/>
      <c r="E962" s="120"/>
      <c r="F962" s="120"/>
      <c r="G962" s="120"/>
    </row>
    <row r="963" spans="3:7">
      <c r="C963" s="120"/>
      <c r="D963" s="120"/>
      <c r="E963" s="120"/>
      <c r="F963" s="120"/>
      <c r="G963" s="120"/>
    </row>
    <row r="964" spans="3:7">
      <c r="C964" s="120"/>
      <c r="D964" s="120"/>
      <c r="E964" s="120"/>
      <c r="F964" s="120"/>
      <c r="G964" s="120"/>
    </row>
    <row r="965" spans="3:7">
      <c r="C965" s="120"/>
      <c r="D965" s="120"/>
      <c r="E965" s="120"/>
      <c r="F965" s="120"/>
      <c r="G965" s="120"/>
    </row>
    <row r="966" spans="3:7">
      <c r="C966" s="120"/>
      <c r="D966" s="120"/>
      <c r="E966" s="120"/>
      <c r="F966" s="120"/>
      <c r="G966" s="120"/>
    </row>
    <row r="967" spans="3:7">
      <c r="C967" s="120"/>
      <c r="D967" s="120"/>
      <c r="E967" s="120"/>
      <c r="F967" s="120"/>
      <c r="G967" s="120"/>
    </row>
    <row r="968" spans="3:7">
      <c r="C968" s="120"/>
      <c r="D968" s="120"/>
      <c r="E968" s="120"/>
      <c r="F968" s="120"/>
      <c r="G968" s="120"/>
    </row>
    <row r="969" spans="3:7">
      <c r="C969" s="120"/>
      <c r="D969" s="120"/>
      <c r="E969" s="120"/>
      <c r="F969" s="120"/>
      <c r="G969" s="120"/>
    </row>
    <row r="970" spans="3:7">
      <c r="C970" s="120"/>
      <c r="D970" s="120"/>
      <c r="E970" s="120"/>
      <c r="F970" s="120"/>
      <c r="G970" s="120"/>
    </row>
    <row r="971" spans="3:7">
      <c r="C971" s="120"/>
      <c r="D971" s="120"/>
      <c r="E971" s="120"/>
      <c r="F971" s="120"/>
      <c r="G971" s="120"/>
    </row>
    <row r="972" spans="3:7">
      <c r="C972" s="120"/>
      <c r="D972" s="120"/>
      <c r="E972" s="120"/>
      <c r="F972" s="120"/>
      <c r="G972" s="120"/>
    </row>
    <row r="973" spans="3:7">
      <c r="C973" s="120"/>
      <c r="D973" s="120"/>
      <c r="E973" s="120"/>
      <c r="F973" s="120"/>
      <c r="G973" s="120"/>
    </row>
    <row r="974" spans="3:7">
      <c r="C974" s="120"/>
      <c r="D974" s="120"/>
      <c r="E974" s="120"/>
      <c r="F974" s="120"/>
      <c r="G974" s="120"/>
    </row>
    <row r="975" spans="3:7">
      <c r="C975" s="120"/>
      <c r="D975" s="120"/>
      <c r="E975" s="120"/>
      <c r="F975" s="120"/>
      <c r="G975" s="120"/>
    </row>
    <row r="976" spans="3:7">
      <c r="C976" s="120"/>
      <c r="D976" s="120"/>
      <c r="E976" s="120"/>
      <c r="F976" s="120"/>
      <c r="G976" s="120"/>
    </row>
    <row r="977" spans="3:7">
      <c r="C977" s="120"/>
      <c r="D977" s="120"/>
      <c r="E977" s="120"/>
      <c r="F977" s="120"/>
      <c r="G977" s="120"/>
    </row>
    <row r="978" spans="3:7">
      <c r="C978" s="120"/>
      <c r="D978" s="120"/>
      <c r="E978" s="120"/>
      <c r="F978" s="120"/>
      <c r="G978" s="120"/>
    </row>
    <row r="979" spans="3:7">
      <c r="C979" s="120"/>
      <c r="D979" s="120"/>
      <c r="E979" s="120"/>
      <c r="F979" s="120"/>
      <c r="G979" s="120"/>
    </row>
    <row r="980" spans="3:7">
      <c r="C980" s="120"/>
      <c r="D980" s="120"/>
      <c r="E980" s="120"/>
      <c r="F980" s="120"/>
      <c r="G980" s="120"/>
    </row>
    <row r="981" spans="3:7">
      <c r="C981" s="120"/>
      <c r="D981" s="120"/>
      <c r="E981" s="120"/>
      <c r="F981" s="120"/>
      <c r="G981" s="120"/>
    </row>
    <row r="982" spans="3:7">
      <c r="C982" s="120"/>
      <c r="D982" s="120"/>
      <c r="E982" s="120"/>
      <c r="F982" s="120"/>
      <c r="G982" s="120"/>
    </row>
    <row r="983" spans="3:7">
      <c r="C983" s="120"/>
      <c r="D983" s="120"/>
      <c r="E983" s="120"/>
      <c r="F983" s="120"/>
      <c r="G983" s="120"/>
    </row>
    <row r="984" spans="3:7">
      <c r="C984" s="120"/>
      <c r="D984" s="120"/>
      <c r="E984" s="120"/>
      <c r="F984" s="120"/>
      <c r="G984" s="120"/>
    </row>
    <row r="985" spans="3:7">
      <c r="C985" s="120"/>
      <c r="D985" s="120"/>
      <c r="E985" s="120"/>
      <c r="F985" s="120"/>
      <c r="G985" s="120"/>
    </row>
    <row r="986" spans="3:7">
      <c r="C986" s="120"/>
      <c r="D986" s="120"/>
      <c r="E986" s="120"/>
      <c r="F986" s="120"/>
      <c r="G986" s="120"/>
    </row>
    <row r="987" spans="3:7">
      <c r="C987" s="120"/>
      <c r="D987" s="120"/>
      <c r="E987" s="120"/>
      <c r="F987" s="120"/>
      <c r="G987" s="120"/>
    </row>
    <row r="988" spans="3:7">
      <c r="C988" s="120"/>
      <c r="D988" s="120"/>
      <c r="E988" s="120"/>
      <c r="F988" s="120"/>
      <c r="G988" s="120"/>
    </row>
    <row r="989" spans="3:7">
      <c r="C989" s="120"/>
      <c r="D989" s="120"/>
      <c r="E989" s="120"/>
      <c r="F989" s="120"/>
      <c r="G989" s="120"/>
    </row>
    <row r="990" spans="3:7">
      <c r="C990" s="120"/>
      <c r="D990" s="120"/>
      <c r="E990" s="120"/>
      <c r="F990" s="120"/>
      <c r="G990" s="120"/>
    </row>
    <row r="991" spans="3:7">
      <c r="C991" s="120"/>
      <c r="D991" s="120"/>
      <c r="E991" s="120"/>
      <c r="F991" s="120"/>
      <c r="G991" s="120"/>
    </row>
    <row r="992" spans="3:7">
      <c r="C992" s="120"/>
      <c r="D992" s="120"/>
      <c r="E992" s="120"/>
      <c r="F992" s="120"/>
      <c r="G992" s="120"/>
    </row>
    <row r="993" spans="3:7">
      <c r="C993" s="120"/>
      <c r="D993" s="120"/>
      <c r="E993" s="120"/>
      <c r="F993" s="120"/>
      <c r="G993" s="120"/>
    </row>
    <row r="994" spans="3:7">
      <c r="C994" s="120"/>
      <c r="D994" s="120"/>
      <c r="E994" s="120"/>
      <c r="F994" s="120"/>
      <c r="G994" s="120"/>
    </row>
    <row r="995" spans="3:7">
      <c r="C995" s="120"/>
      <c r="D995" s="120"/>
      <c r="E995" s="120"/>
      <c r="F995" s="120"/>
      <c r="G995" s="120"/>
    </row>
    <row r="996" spans="3:7">
      <c r="C996" s="120"/>
      <c r="D996" s="120"/>
      <c r="E996" s="120"/>
      <c r="F996" s="120"/>
      <c r="G996" s="120"/>
    </row>
    <row r="997" spans="3:7">
      <c r="C997" s="120"/>
      <c r="D997" s="120"/>
      <c r="E997" s="120"/>
      <c r="F997" s="120"/>
      <c r="G997" s="120"/>
    </row>
    <row r="998" spans="3:7">
      <c r="C998" s="120"/>
      <c r="D998" s="120"/>
      <c r="E998" s="120"/>
      <c r="F998" s="120"/>
      <c r="G998" s="120"/>
    </row>
    <row r="999" spans="3:7">
      <c r="C999" s="120"/>
      <c r="D999" s="120"/>
      <c r="E999" s="120"/>
      <c r="F999" s="120"/>
      <c r="G999" s="120"/>
    </row>
    <row r="1000" spans="3:7">
      <c r="C1000" s="120"/>
      <c r="D1000" s="120"/>
      <c r="E1000" s="120"/>
      <c r="F1000" s="120"/>
      <c r="G1000" s="120"/>
    </row>
    <row r="1001" spans="3:7">
      <c r="C1001" s="120"/>
      <c r="D1001" s="120"/>
      <c r="E1001" s="120"/>
      <c r="F1001" s="120"/>
      <c r="G1001" s="120"/>
    </row>
    <row r="1002" spans="3:7">
      <c r="C1002" s="120"/>
      <c r="D1002" s="120"/>
      <c r="E1002" s="120"/>
      <c r="F1002" s="120"/>
      <c r="G1002" s="120"/>
    </row>
    <row r="1003" spans="3:7">
      <c r="C1003" s="120"/>
      <c r="D1003" s="120"/>
      <c r="E1003" s="120"/>
      <c r="F1003" s="120"/>
      <c r="G1003" s="120"/>
    </row>
    <row r="1004" spans="3:7">
      <c r="C1004" s="120"/>
      <c r="D1004" s="120"/>
      <c r="E1004" s="120"/>
      <c r="F1004" s="120"/>
      <c r="G1004" s="120"/>
    </row>
    <row r="1005" spans="3:7">
      <c r="C1005" s="120"/>
      <c r="D1005" s="120"/>
      <c r="E1005" s="120"/>
      <c r="F1005" s="120"/>
      <c r="G1005" s="120"/>
    </row>
    <row r="1006" spans="3:7">
      <c r="C1006" s="120"/>
      <c r="D1006" s="120"/>
      <c r="E1006" s="120"/>
      <c r="F1006" s="120"/>
      <c r="G1006" s="120"/>
    </row>
    <row r="1007" spans="3:7">
      <c r="C1007" s="120"/>
      <c r="D1007" s="120"/>
      <c r="E1007" s="120"/>
      <c r="F1007" s="120"/>
      <c r="G1007" s="120"/>
    </row>
    <row r="1008" spans="3:7">
      <c r="C1008" s="120"/>
      <c r="D1008" s="120"/>
      <c r="E1008" s="120"/>
      <c r="F1008" s="120"/>
      <c r="G1008" s="120"/>
    </row>
    <row r="1009" spans="3:7">
      <c r="C1009" s="120"/>
      <c r="D1009" s="120"/>
      <c r="E1009" s="120"/>
      <c r="F1009" s="120"/>
      <c r="G1009" s="120"/>
    </row>
    <row r="1010" spans="3:7">
      <c r="C1010" s="120"/>
      <c r="D1010" s="120"/>
      <c r="E1010" s="120"/>
      <c r="F1010" s="120"/>
      <c r="G1010" s="120"/>
    </row>
    <row r="1011" spans="3:7">
      <c r="C1011" s="120"/>
      <c r="D1011" s="120"/>
      <c r="E1011" s="120"/>
      <c r="F1011" s="120"/>
      <c r="G1011" s="120"/>
    </row>
    <row r="1012" spans="3:7">
      <c r="C1012" s="120"/>
      <c r="D1012" s="120"/>
      <c r="E1012" s="120"/>
      <c r="F1012" s="120"/>
      <c r="G1012" s="120"/>
    </row>
    <row r="1013" spans="3:7">
      <c r="C1013" s="120"/>
      <c r="D1013" s="120"/>
      <c r="E1013" s="120"/>
      <c r="F1013" s="120"/>
      <c r="G1013" s="120"/>
    </row>
    <row r="1014" spans="3:7">
      <c r="C1014" s="120"/>
      <c r="D1014" s="120"/>
      <c r="E1014" s="120"/>
      <c r="F1014" s="120"/>
      <c r="G1014" s="120"/>
    </row>
    <row r="1015" spans="3:7">
      <c r="C1015" s="120"/>
      <c r="D1015" s="120"/>
      <c r="E1015" s="120"/>
      <c r="F1015" s="120"/>
      <c r="G1015" s="120"/>
    </row>
    <row r="1016" spans="3:7">
      <c r="C1016" s="120"/>
      <c r="D1016" s="120"/>
      <c r="E1016" s="120"/>
      <c r="F1016" s="120"/>
      <c r="G1016" s="120"/>
    </row>
    <row r="1017" spans="3:7">
      <c r="C1017" s="120"/>
      <c r="D1017" s="120"/>
      <c r="E1017" s="120"/>
      <c r="F1017" s="120"/>
      <c r="G1017" s="120"/>
    </row>
    <row r="1018" spans="3:7">
      <c r="C1018" s="120"/>
      <c r="D1018" s="120"/>
      <c r="E1018" s="120"/>
      <c r="F1018" s="120"/>
      <c r="G1018" s="120"/>
    </row>
    <row r="1019" spans="3:7">
      <c r="C1019" s="120"/>
      <c r="D1019" s="120"/>
      <c r="E1019" s="120"/>
      <c r="F1019" s="120"/>
      <c r="G1019" s="120"/>
    </row>
    <row r="1020" spans="3:7">
      <c r="C1020" s="120"/>
      <c r="D1020" s="120"/>
      <c r="E1020" s="120"/>
      <c r="F1020" s="120"/>
      <c r="G1020" s="120"/>
    </row>
    <row r="1021" spans="3:7">
      <c r="C1021" s="120"/>
      <c r="D1021" s="120"/>
      <c r="E1021" s="120"/>
      <c r="F1021" s="120"/>
      <c r="G1021" s="120"/>
    </row>
    <row r="1022" spans="3:7">
      <c r="C1022" s="120"/>
      <c r="D1022" s="120"/>
      <c r="E1022" s="120"/>
      <c r="F1022" s="120"/>
      <c r="G1022" s="120"/>
    </row>
    <row r="1023" spans="3:7">
      <c r="C1023" s="120"/>
      <c r="D1023" s="120"/>
      <c r="E1023" s="120"/>
      <c r="F1023" s="120"/>
      <c r="G1023" s="120"/>
    </row>
    <row r="1024" spans="3:7">
      <c r="C1024" s="120"/>
      <c r="D1024" s="120"/>
      <c r="E1024" s="120"/>
      <c r="F1024" s="120"/>
      <c r="G1024" s="120"/>
    </row>
    <row r="1025" spans="3:7">
      <c r="C1025" s="120"/>
      <c r="D1025" s="120"/>
      <c r="E1025" s="120"/>
      <c r="F1025" s="120"/>
      <c r="G1025" s="120"/>
    </row>
    <row r="1026" spans="3:7">
      <c r="C1026" s="120"/>
      <c r="D1026" s="120"/>
      <c r="E1026" s="120"/>
      <c r="F1026" s="120"/>
      <c r="G1026" s="120"/>
    </row>
    <row r="1027" spans="3:7">
      <c r="C1027" s="120"/>
      <c r="D1027" s="120"/>
      <c r="E1027" s="120"/>
      <c r="F1027" s="120"/>
      <c r="G1027" s="120"/>
    </row>
    <row r="1028" spans="3:7">
      <c r="C1028" s="120"/>
      <c r="D1028" s="120"/>
      <c r="E1028" s="120"/>
      <c r="F1028" s="120"/>
      <c r="G1028" s="120"/>
    </row>
    <row r="1029" spans="3:7">
      <c r="C1029" s="120"/>
      <c r="D1029" s="120"/>
      <c r="E1029" s="120"/>
      <c r="F1029" s="120"/>
      <c r="G1029" s="120"/>
    </row>
    <row r="1030" spans="3:7">
      <c r="C1030" s="120"/>
      <c r="D1030" s="120"/>
      <c r="E1030" s="120"/>
      <c r="F1030" s="120"/>
      <c r="G1030" s="120"/>
    </row>
    <row r="1031" spans="3:7">
      <c r="C1031" s="120"/>
      <c r="D1031" s="120"/>
      <c r="E1031" s="120"/>
      <c r="F1031" s="120"/>
      <c r="G1031" s="120"/>
    </row>
    <row r="1032" spans="3:7">
      <c r="C1032" s="120"/>
      <c r="D1032" s="120"/>
      <c r="E1032" s="120"/>
      <c r="F1032" s="120"/>
      <c r="G1032" s="120"/>
    </row>
    <row r="1033" spans="3:7">
      <c r="C1033" s="120"/>
      <c r="D1033" s="120"/>
      <c r="E1033" s="120"/>
      <c r="F1033" s="120"/>
      <c r="G1033" s="120"/>
    </row>
    <row r="1034" spans="3:7">
      <c r="C1034" s="120"/>
      <c r="D1034" s="120"/>
      <c r="E1034" s="120"/>
      <c r="F1034" s="120"/>
      <c r="G1034" s="120"/>
    </row>
    <row r="1035" spans="3:7">
      <c r="C1035" s="120"/>
      <c r="D1035" s="120"/>
      <c r="E1035" s="120"/>
      <c r="F1035" s="120"/>
      <c r="G1035" s="120"/>
    </row>
    <row r="1036" spans="3:7">
      <c r="C1036" s="120"/>
      <c r="D1036" s="120"/>
      <c r="E1036" s="120"/>
      <c r="F1036" s="120"/>
      <c r="G1036" s="120"/>
    </row>
    <row r="1037" spans="3:7">
      <c r="C1037" s="120"/>
      <c r="D1037" s="120"/>
      <c r="E1037" s="120"/>
      <c r="F1037" s="120"/>
      <c r="G1037" s="120"/>
    </row>
    <row r="1038" spans="3:7">
      <c r="C1038" s="120"/>
      <c r="D1038" s="120"/>
      <c r="E1038" s="120"/>
      <c r="F1038" s="120"/>
      <c r="G1038" s="120"/>
    </row>
    <row r="1039" spans="3:7">
      <c r="C1039" s="120"/>
      <c r="D1039" s="120"/>
      <c r="E1039" s="120"/>
      <c r="F1039" s="120"/>
      <c r="G1039" s="120"/>
    </row>
    <row r="1040" spans="3:7">
      <c r="C1040" s="120"/>
      <c r="D1040" s="120"/>
      <c r="E1040" s="120"/>
      <c r="F1040" s="120"/>
      <c r="G1040" s="120"/>
    </row>
    <row r="1041" spans="3:7">
      <c r="C1041" s="120"/>
      <c r="D1041" s="120"/>
      <c r="E1041" s="120"/>
      <c r="F1041" s="120"/>
      <c r="G1041" s="120"/>
    </row>
    <row r="1042" spans="3:7">
      <c r="C1042" s="120"/>
      <c r="D1042" s="120"/>
      <c r="E1042" s="120"/>
      <c r="F1042" s="120"/>
      <c r="G1042" s="120"/>
    </row>
    <row r="1043" spans="3:7">
      <c r="C1043" s="120"/>
      <c r="D1043" s="120"/>
      <c r="E1043" s="120"/>
      <c r="F1043" s="120"/>
      <c r="G1043" s="120"/>
    </row>
    <row r="1044" spans="3:7">
      <c r="C1044" s="120"/>
      <c r="D1044" s="120"/>
      <c r="E1044" s="120"/>
      <c r="F1044" s="120"/>
      <c r="G1044" s="120"/>
    </row>
    <row r="1045" spans="3:7">
      <c r="C1045" s="120"/>
      <c r="D1045" s="120"/>
      <c r="E1045" s="120"/>
      <c r="F1045" s="120"/>
      <c r="G1045" s="120"/>
    </row>
    <row r="1046" spans="3:7">
      <c r="C1046" s="120"/>
      <c r="D1046" s="120"/>
      <c r="E1046" s="120"/>
      <c r="F1046" s="120"/>
      <c r="G1046" s="120"/>
    </row>
    <row r="1047" spans="3:7">
      <c r="C1047" s="120"/>
      <c r="D1047" s="120"/>
      <c r="E1047" s="120"/>
      <c r="F1047" s="120"/>
      <c r="G1047" s="120"/>
    </row>
    <row r="1048" spans="3:7">
      <c r="C1048" s="120"/>
      <c r="D1048" s="120"/>
      <c r="E1048" s="120"/>
      <c r="F1048" s="120"/>
      <c r="G1048" s="120"/>
    </row>
    <row r="1049" spans="3:7">
      <c r="C1049" s="120"/>
      <c r="D1049" s="120"/>
      <c r="E1049" s="120"/>
      <c r="F1049" s="120"/>
      <c r="G1049" s="120"/>
    </row>
    <row r="1050" spans="3:7">
      <c r="C1050" s="120"/>
      <c r="D1050" s="120"/>
      <c r="E1050" s="120"/>
      <c r="F1050" s="120"/>
      <c r="G1050" s="120"/>
    </row>
    <row r="1051" spans="3:7">
      <c r="C1051" s="120"/>
      <c r="D1051" s="120"/>
      <c r="E1051" s="120"/>
      <c r="F1051" s="120"/>
      <c r="G1051" s="120"/>
    </row>
    <row r="1052" spans="3:7">
      <c r="C1052" s="120"/>
      <c r="D1052" s="120"/>
      <c r="E1052" s="120"/>
      <c r="F1052" s="120"/>
      <c r="G1052" s="120"/>
    </row>
    <row r="1053" spans="3:7">
      <c r="C1053" s="120"/>
      <c r="D1053" s="120"/>
      <c r="E1053" s="120"/>
      <c r="F1053" s="120"/>
      <c r="G1053" s="120"/>
    </row>
    <row r="1054" spans="3:7">
      <c r="C1054" s="120"/>
      <c r="D1054" s="120"/>
      <c r="E1054" s="120"/>
      <c r="F1054" s="120"/>
      <c r="G1054" s="120"/>
    </row>
    <row r="1055" spans="3:7">
      <c r="C1055" s="120"/>
      <c r="D1055" s="120"/>
      <c r="E1055" s="120"/>
      <c r="F1055" s="120"/>
      <c r="G1055" s="120"/>
    </row>
    <row r="1056" spans="3:7">
      <c r="C1056" s="120"/>
      <c r="D1056" s="120"/>
      <c r="E1056" s="120"/>
      <c r="F1056" s="120"/>
      <c r="G1056" s="120"/>
    </row>
    <row r="1057" spans="3:7">
      <c r="C1057" s="120"/>
      <c r="D1057" s="120"/>
      <c r="E1057" s="120"/>
      <c r="F1057" s="120"/>
      <c r="G1057" s="120"/>
    </row>
    <row r="1058" spans="3:7">
      <c r="C1058" s="120"/>
      <c r="D1058" s="120"/>
      <c r="E1058" s="120"/>
      <c r="F1058" s="120"/>
      <c r="G1058" s="120"/>
    </row>
    <row r="1059" spans="3:7">
      <c r="C1059" s="120"/>
      <c r="D1059" s="120"/>
      <c r="E1059" s="120"/>
      <c r="F1059" s="120"/>
      <c r="G1059" s="120"/>
    </row>
    <row r="1060" spans="3:7">
      <c r="C1060" s="120"/>
      <c r="D1060" s="120"/>
      <c r="E1060" s="120"/>
      <c r="F1060" s="120"/>
      <c r="G1060" s="120"/>
    </row>
    <row r="1061" spans="3:7">
      <c r="C1061" s="120"/>
      <c r="D1061" s="120"/>
      <c r="E1061" s="120"/>
      <c r="F1061" s="120"/>
      <c r="G1061" s="120"/>
    </row>
    <row r="1062" spans="3:7">
      <c r="C1062" s="120"/>
      <c r="D1062" s="120"/>
      <c r="E1062" s="120"/>
      <c r="F1062" s="120"/>
      <c r="G1062" s="120"/>
    </row>
    <row r="1063" spans="3:7">
      <c r="C1063" s="120"/>
      <c r="D1063" s="120"/>
      <c r="E1063" s="120"/>
      <c r="F1063" s="120"/>
      <c r="G1063" s="120"/>
    </row>
    <row r="1064" spans="3:7">
      <c r="C1064" s="120"/>
      <c r="D1064" s="120"/>
      <c r="E1064" s="120"/>
      <c r="F1064" s="120"/>
      <c r="G1064" s="120"/>
    </row>
    <row r="1065" spans="3:7">
      <c r="C1065" s="120"/>
      <c r="D1065" s="120"/>
      <c r="E1065" s="120"/>
      <c r="F1065" s="120"/>
      <c r="G1065" s="120"/>
    </row>
    <row r="1066" spans="3:7">
      <c r="C1066" s="120"/>
      <c r="D1066" s="120"/>
      <c r="E1066" s="120"/>
      <c r="F1066" s="120"/>
      <c r="G1066" s="120"/>
    </row>
    <row r="1067" spans="3:7">
      <c r="C1067" s="120"/>
      <c r="D1067" s="120"/>
      <c r="E1067" s="120"/>
      <c r="F1067" s="120"/>
      <c r="G1067" s="120"/>
    </row>
    <row r="1068" spans="3:7">
      <c r="C1068" s="120"/>
      <c r="D1068" s="120"/>
      <c r="E1068" s="120"/>
      <c r="F1068" s="120"/>
      <c r="G1068" s="120"/>
    </row>
    <row r="1069" spans="3:7">
      <c r="C1069" s="120"/>
      <c r="D1069" s="120"/>
      <c r="E1069" s="120"/>
      <c r="F1069" s="120"/>
      <c r="G1069" s="120"/>
    </row>
    <row r="1070" spans="3:7">
      <c r="C1070" s="120"/>
      <c r="D1070" s="120"/>
      <c r="E1070" s="120"/>
      <c r="F1070" s="120"/>
      <c r="G1070" s="120"/>
    </row>
    <row r="1071" spans="3:7">
      <c r="C1071" s="120"/>
      <c r="D1071" s="120"/>
      <c r="E1071" s="120"/>
      <c r="F1071" s="120"/>
      <c r="G1071" s="120"/>
    </row>
    <row r="1072" spans="3:7">
      <c r="C1072" s="120"/>
      <c r="D1072" s="120"/>
      <c r="E1072" s="120"/>
      <c r="F1072" s="120"/>
      <c r="G1072" s="120"/>
    </row>
    <row r="1073" spans="3:7">
      <c r="C1073" s="120"/>
      <c r="D1073" s="120"/>
      <c r="E1073" s="120"/>
      <c r="F1073" s="120"/>
      <c r="G1073" s="120"/>
    </row>
    <row r="1074" spans="3:7">
      <c r="C1074" s="120"/>
      <c r="D1074" s="120"/>
      <c r="E1074" s="120"/>
      <c r="F1074" s="120"/>
      <c r="G1074" s="120"/>
    </row>
    <row r="1075" spans="3:7">
      <c r="C1075" s="120"/>
      <c r="D1075" s="120"/>
      <c r="E1075" s="120"/>
      <c r="F1075" s="120"/>
      <c r="G1075" s="120"/>
    </row>
    <row r="1076" spans="3:7">
      <c r="C1076" s="120"/>
      <c r="D1076" s="120"/>
      <c r="E1076" s="120"/>
      <c r="F1076" s="120"/>
      <c r="G1076" s="120"/>
    </row>
    <row r="1077" spans="3:7">
      <c r="C1077" s="120"/>
      <c r="D1077" s="120"/>
      <c r="E1077" s="120"/>
      <c r="F1077" s="120"/>
      <c r="G1077" s="120"/>
    </row>
    <row r="1078" spans="3:7">
      <c r="C1078" s="120"/>
      <c r="D1078" s="120"/>
      <c r="E1078" s="120"/>
      <c r="F1078" s="120"/>
      <c r="G1078" s="120"/>
    </row>
    <row r="1079" spans="3:7">
      <c r="C1079" s="120"/>
      <c r="D1079" s="120"/>
      <c r="E1079" s="120"/>
      <c r="F1079" s="120"/>
      <c r="G1079" s="120"/>
    </row>
    <row r="1080" spans="3:7">
      <c r="C1080" s="120"/>
      <c r="D1080" s="120"/>
      <c r="E1080" s="120"/>
      <c r="F1080" s="120"/>
      <c r="G1080" s="120"/>
    </row>
    <row r="1081" spans="3:7">
      <c r="C1081" s="120"/>
      <c r="D1081" s="120"/>
      <c r="E1081" s="120"/>
      <c r="F1081" s="120"/>
      <c r="G1081" s="120"/>
    </row>
    <row r="1082" spans="3:7">
      <c r="C1082" s="120"/>
      <c r="D1082" s="120"/>
      <c r="E1082" s="120"/>
      <c r="F1082" s="120"/>
      <c r="G1082" s="120"/>
    </row>
    <row r="1083" spans="3:7">
      <c r="C1083" s="120"/>
      <c r="D1083" s="120"/>
      <c r="E1083" s="120"/>
      <c r="F1083" s="120"/>
      <c r="G1083" s="120"/>
    </row>
    <row r="1084" spans="3:7">
      <c r="C1084" s="120"/>
      <c r="D1084" s="120"/>
      <c r="E1084" s="120"/>
      <c r="F1084" s="120"/>
      <c r="G1084" s="120"/>
    </row>
    <row r="1085" spans="3:7">
      <c r="C1085" s="120"/>
      <c r="D1085" s="120"/>
      <c r="E1085" s="120"/>
      <c r="F1085" s="120"/>
      <c r="G1085" s="120"/>
    </row>
    <row r="1086" spans="3:7">
      <c r="C1086" s="120"/>
      <c r="D1086" s="120"/>
      <c r="E1086" s="120"/>
      <c r="F1086" s="120"/>
      <c r="G1086" s="120"/>
    </row>
    <row r="1087" spans="3:7">
      <c r="C1087" s="120"/>
      <c r="D1087" s="120"/>
      <c r="E1087" s="120"/>
      <c r="F1087" s="120"/>
      <c r="G1087" s="120"/>
    </row>
    <row r="1088" spans="3:7">
      <c r="C1088" s="120"/>
      <c r="D1088" s="120"/>
      <c r="E1088" s="120"/>
      <c r="F1088" s="120"/>
      <c r="G1088" s="120"/>
    </row>
    <row r="1089" spans="3:7">
      <c r="C1089" s="120"/>
      <c r="D1089" s="120"/>
      <c r="E1089" s="120"/>
      <c r="F1089" s="120"/>
      <c r="G1089" s="120"/>
    </row>
    <row r="1090" spans="3:7">
      <c r="C1090" s="120"/>
      <c r="D1090" s="120"/>
      <c r="E1090" s="120"/>
      <c r="F1090" s="120"/>
      <c r="G1090" s="120"/>
    </row>
    <row r="1091" spans="3:7">
      <c r="C1091" s="120"/>
      <c r="D1091" s="120"/>
      <c r="E1091" s="120"/>
      <c r="F1091" s="120"/>
      <c r="G1091" s="120"/>
    </row>
    <row r="1092" spans="3:7">
      <c r="C1092" s="120"/>
      <c r="D1092" s="120"/>
      <c r="E1092" s="120"/>
      <c r="F1092" s="120"/>
      <c r="G1092" s="120"/>
    </row>
    <row r="1093" spans="3:7">
      <c r="C1093" s="120"/>
      <c r="D1093" s="120"/>
      <c r="E1093" s="120"/>
      <c r="F1093" s="120"/>
      <c r="G1093" s="120"/>
    </row>
    <row r="1094" spans="3:7">
      <c r="C1094" s="120"/>
      <c r="D1094" s="120"/>
      <c r="E1094" s="120"/>
      <c r="F1094" s="120"/>
      <c r="G1094" s="120"/>
    </row>
    <row r="1095" spans="3:7">
      <c r="C1095" s="120"/>
      <c r="D1095" s="120"/>
      <c r="E1095" s="120"/>
      <c r="F1095" s="120"/>
      <c r="G1095" s="120"/>
    </row>
    <row r="1096" spans="3:7">
      <c r="C1096" s="120"/>
      <c r="D1096" s="120"/>
      <c r="E1096" s="120"/>
      <c r="F1096" s="120"/>
      <c r="G1096" s="120"/>
    </row>
    <row r="1097" spans="3:7">
      <c r="C1097" s="120"/>
      <c r="D1097" s="120"/>
      <c r="E1097" s="120"/>
      <c r="F1097" s="120"/>
      <c r="G1097" s="120"/>
    </row>
    <row r="1098" spans="3:7">
      <c r="C1098" s="120"/>
      <c r="D1098" s="120"/>
      <c r="E1098" s="120"/>
      <c r="F1098" s="120"/>
      <c r="G1098" s="120"/>
    </row>
    <row r="1099" spans="3:7">
      <c r="C1099" s="120"/>
      <c r="D1099" s="120"/>
      <c r="E1099" s="120"/>
      <c r="F1099" s="120"/>
      <c r="G1099" s="120"/>
    </row>
    <row r="1100" spans="3:7">
      <c r="C1100" s="120"/>
      <c r="D1100" s="120"/>
      <c r="E1100" s="120"/>
      <c r="F1100" s="120"/>
      <c r="G1100" s="120"/>
    </row>
    <row r="1101" spans="3:7">
      <c r="C1101" s="120"/>
      <c r="D1101" s="120"/>
      <c r="E1101" s="120"/>
      <c r="F1101" s="120"/>
      <c r="G1101" s="120"/>
    </row>
    <row r="1102" spans="3:7">
      <c r="C1102" s="120"/>
      <c r="D1102" s="120"/>
      <c r="E1102" s="120"/>
      <c r="F1102" s="120"/>
      <c r="G1102" s="120"/>
    </row>
    <row r="1103" spans="3:7">
      <c r="C1103" s="120"/>
      <c r="D1103" s="120"/>
      <c r="E1103" s="120"/>
      <c r="F1103" s="120"/>
      <c r="G1103" s="120"/>
    </row>
    <row r="1104" spans="3:7">
      <c r="C1104" s="120"/>
      <c r="D1104" s="120"/>
      <c r="E1104" s="120"/>
      <c r="F1104" s="120"/>
      <c r="G1104" s="120"/>
    </row>
    <row r="1105" spans="3:7">
      <c r="C1105" s="120"/>
      <c r="D1105" s="120"/>
      <c r="E1105" s="120"/>
      <c r="F1105" s="120"/>
      <c r="G1105" s="120"/>
    </row>
    <row r="1106" spans="3:7">
      <c r="C1106" s="120"/>
      <c r="D1106" s="120"/>
      <c r="E1106" s="120"/>
      <c r="F1106" s="120"/>
      <c r="G1106" s="120"/>
    </row>
    <row r="1107" spans="3:7">
      <c r="C1107" s="120"/>
      <c r="D1107" s="120"/>
      <c r="E1107" s="120"/>
      <c r="F1107" s="120"/>
      <c r="G1107" s="120"/>
    </row>
    <row r="1108" spans="3:7">
      <c r="C1108" s="120"/>
      <c r="D1108" s="120"/>
      <c r="E1108" s="120"/>
      <c r="F1108" s="120"/>
      <c r="G1108" s="120"/>
    </row>
    <row r="1109" spans="3:7">
      <c r="C1109" s="120"/>
      <c r="D1109" s="120"/>
      <c r="E1109" s="120"/>
      <c r="F1109" s="120"/>
      <c r="G1109" s="120"/>
    </row>
    <row r="1110" spans="3:7">
      <c r="C1110" s="120"/>
      <c r="D1110" s="120"/>
      <c r="E1110" s="120"/>
      <c r="F1110" s="120"/>
      <c r="G1110" s="120"/>
    </row>
    <row r="1111" spans="3:7">
      <c r="C1111" s="120"/>
      <c r="D1111" s="120"/>
      <c r="E1111" s="120"/>
      <c r="F1111" s="120"/>
      <c r="G1111" s="120"/>
    </row>
    <row r="1112" spans="3:7">
      <c r="C1112" s="120"/>
      <c r="D1112" s="120"/>
      <c r="E1112" s="120"/>
      <c r="F1112" s="120"/>
      <c r="G1112" s="120"/>
    </row>
    <row r="1113" spans="3:7">
      <c r="C1113" s="120"/>
      <c r="D1113" s="120"/>
      <c r="E1113" s="120"/>
      <c r="F1113" s="120"/>
      <c r="G1113" s="120"/>
    </row>
    <row r="1114" spans="3:7">
      <c r="C1114" s="120"/>
      <c r="D1114" s="120"/>
      <c r="E1114" s="120"/>
      <c r="F1114" s="120"/>
      <c r="G1114" s="120"/>
    </row>
    <row r="1115" spans="3:7">
      <c r="C1115" s="120"/>
      <c r="D1115" s="120"/>
      <c r="E1115" s="120"/>
      <c r="F1115" s="120"/>
      <c r="G1115" s="120"/>
    </row>
    <row r="1116" spans="3:7">
      <c r="C1116" s="120"/>
      <c r="D1116" s="120"/>
      <c r="E1116" s="120"/>
      <c r="F1116" s="120"/>
      <c r="G1116" s="120"/>
    </row>
    <row r="1117" spans="3:7">
      <c r="C1117" s="120"/>
      <c r="D1117" s="120"/>
      <c r="E1117" s="120"/>
      <c r="F1117" s="120"/>
      <c r="G1117" s="120"/>
    </row>
    <row r="1118" spans="3:7">
      <c r="C1118" s="120"/>
      <c r="D1118" s="120"/>
      <c r="E1118" s="120"/>
      <c r="F1118" s="120"/>
      <c r="G1118" s="120"/>
    </row>
    <row r="1119" spans="3:7">
      <c r="C1119" s="120"/>
      <c r="D1119" s="120"/>
      <c r="E1119" s="120"/>
      <c r="F1119" s="120"/>
      <c r="G1119" s="120"/>
    </row>
    <row r="1120" spans="3:7">
      <c r="C1120" s="120"/>
      <c r="D1120" s="120"/>
      <c r="E1120" s="120"/>
      <c r="F1120" s="120"/>
      <c r="G1120" s="120"/>
    </row>
    <row r="1121" spans="3:7">
      <c r="C1121" s="120"/>
      <c r="D1121" s="120"/>
      <c r="E1121" s="120"/>
      <c r="F1121" s="120"/>
      <c r="G1121" s="120"/>
    </row>
    <row r="1122" spans="3:7">
      <c r="C1122" s="120"/>
      <c r="D1122" s="120"/>
      <c r="E1122" s="120"/>
      <c r="F1122" s="120"/>
      <c r="G1122" s="120"/>
    </row>
    <row r="1123" spans="3:7">
      <c r="C1123" s="120"/>
      <c r="D1123" s="120"/>
      <c r="E1123" s="120"/>
      <c r="F1123" s="120"/>
      <c r="G1123" s="120"/>
    </row>
    <row r="1124" spans="3:7">
      <c r="C1124" s="120"/>
      <c r="D1124" s="120"/>
      <c r="E1124" s="120"/>
      <c r="F1124" s="120"/>
      <c r="G1124" s="120"/>
    </row>
    <row r="1125" spans="3:7">
      <c r="C1125" s="120"/>
      <c r="D1125" s="120"/>
      <c r="E1125" s="120"/>
      <c r="F1125" s="120"/>
      <c r="G1125" s="120"/>
    </row>
    <row r="1126" spans="3:7">
      <c r="C1126" s="120"/>
      <c r="D1126" s="120"/>
      <c r="E1126" s="120"/>
      <c r="F1126" s="120"/>
      <c r="G1126" s="120"/>
    </row>
    <row r="1127" spans="3:7">
      <c r="C1127" s="120"/>
      <c r="D1127" s="120"/>
      <c r="E1127" s="120"/>
      <c r="F1127" s="120"/>
      <c r="G1127" s="120"/>
    </row>
    <row r="1128" spans="3:7">
      <c r="C1128" s="120"/>
      <c r="D1128" s="120"/>
      <c r="E1128" s="120"/>
      <c r="F1128" s="120"/>
      <c r="G1128" s="120"/>
    </row>
    <row r="1129" spans="3:7">
      <c r="C1129" s="120"/>
      <c r="D1129" s="120"/>
      <c r="E1129" s="120"/>
      <c r="F1129" s="120"/>
      <c r="G1129" s="120"/>
    </row>
    <row r="1130" spans="3:7">
      <c r="C1130" s="120"/>
      <c r="D1130" s="120"/>
      <c r="E1130" s="120"/>
      <c r="F1130" s="120"/>
      <c r="G1130" s="120"/>
    </row>
    <row r="1131" spans="3:7">
      <c r="C1131" s="120"/>
      <c r="D1131" s="120"/>
      <c r="E1131" s="120"/>
      <c r="F1131" s="120"/>
      <c r="G1131" s="120"/>
    </row>
    <row r="1132" spans="3:7">
      <c r="C1132" s="120"/>
      <c r="D1132" s="120"/>
      <c r="E1132" s="120"/>
      <c r="F1132" s="120"/>
      <c r="G1132" s="120"/>
    </row>
    <row r="1133" spans="3:7">
      <c r="C1133" s="120"/>
      <c r="D1133" s="120"/>
      <c r="E1133" s="120"/>
      <c r="F1133" s="120"/>
      <c r="G1133" s="120"/>
    </row>
    <row r="1134" spans="3:7">
      <c r="C1134" s="120"/>
      <c r="D1134" s="120"/>
      <c r="E1134" s="120"/>
      <c r="F1134" s="120"/>
      <c r="G1134" s="120"/>
    </row>
    <row r="1135" spans="3:7">
      <c r="C1135" s="120"/>
      <c r="D1135" s="120"/>
      <c r="E1135" s="120"/>
      <c r="F1135" s="120"/>
      <c r="G1135" s="120"/>
    </row>
    <row r="1136" spans="3:7">
      <c r="C1136" s="120"/>
      <c r="D1136" s="120"/>
      <c r="E1136" s="120"/>
      <c r="F1136" s="120"/>
      <c r="G1136" s="120"/>
    </row>
    <row r="1137" spans="3:7">
      <c r="C1137" s="120"/>
      <c r="D1137" s="120"/>
      <c r="E1137" s="120"/>
      <c r="F1137" s="120"/>
      <c r="G1137" s="120"/>
    </row>
    <row r="1138" spans="3:7">
      <c r="C1138" s="120"/>
      <c r="D1138" s="120"/>
      <c r="E1138" s="120"/>
      <c r="F1138" s="120"/>
      <c r="G1138" s="120"/>
    </row>
    <row r="1139" spans="3:7">
      <c r="C1139" s="120"/>
      <c r="D1139" s="120"/>
      <c r="E1139" s="120"/>
      <c r="F1139" s="120"/>
      <c r="G1139" s="120"/>
    </row>
    <row r="1140" spans="3:7">
      <c r="C1140" s="120"/>
      <c r="D1140" s="120"/>
      <c r="E1140" s="120"/>
      <c r="F1140" s="120"/>
      <c r="G1140" s="120"/>
    </row>
    <row r="1141" spans="3:7">
      <c r="C1141" s="120"/>
      <c r="D1141" s="120"/>
      <c r="E1141" s="120"/>
      <c r="F1141" s="120"/>
      <c r="G1141" s="120"/>
    </row>
    <row r="1142" spans="3:7">
      <c r="C1142" s="120"/>
      <c r="D1142" s="120"/>
      <c r="E1142" s="120"/>
      <c r="F1142" s="120"/>
      <c r="G1142" s="120"/>
    </row>
    <row r="1143" spans="3:7">
      <c r="C1143" s="120"/>
      <c r="D1143" s="120"/>
      <c r="E1143" s="120"/>
      <c r="F1143" s="120"/>
      <c r="G1143" s="120"/>
    </row>
    <row r="1144" spans="3:7">
      <c r="C1144" s="120"/>
      <c r="D1144" s="120"/>
      <c r="E1144" s="120"/>
      <c r="F1144" s="120"/>
      <c r="G1144" s="120"/>
    </row>
    <row r="1145" spans="3:7">
      <c r="C1145" s="120"/>
      <c r="D1145" s="120"/>
      <c r="E1145" s="120"/>
      <c r="F1145" s="120"/>
      <c r="G1145" s="120"/>
    </row>
    <row r="1146" spans="3:7">
      <c r="C1146" s="120"/>
      <c r="D1146" s="120"/>
      <c r="E1146" s="120"/>
      <c r="F1146" s="120"/>
      <c r="G1146" s="120"/>
    </row>
    <row r="1147" spans="3:7">
      <c r="C1147" s="120"/>
      <c r="D1147" s="120"/>
      <c r="E1147" s="120"/>
      <c r="F1147" s="120"/>
      <c r="G1147" s="120"/>
    </row>
    <row r="1148" spans="3:7">
      <c r="C1148" s="120"/>
      <c r="D1148" s="120"/>
      <c r="E1148" s="120"/>
      <c r="F1148" s="120"/>
      <c r="G1148" s="120"/>
    </row>
    <row r="1149" spans="3:7">
      <c r="C1149" s="120"/>
      <c r="D1149" s="120"/>
      <c r="E1149" s="120"/>
      <c r="F1149" s="120"/>
      <c r="G1149" s="120"/>
    </row>
    <row r="1150" spans="3:7">
      <c r="C1150" s="120"/>
      <c r="D1150" s="120"/>
      <c r="E1150" s="120"/>
      <c r="F1150" s="120"/>
      <c r="G1150" s="120"/>
    </row>
    <row r="1151" spans="3:7">
      <c r="C1151" s="120"/>
      <c r="D1151" s="120"/>
      <c r="E1151" s="120"/>
      <c r="F1151" s="120"/>
      <c r="G1151" s="120"/>
    </row>
    <row r="1152" spans="3:7">
      <c r="C1152" s="120"/>
      <c r="D1152" s="120"/>
      <c r="E1152" s="120"/>
      <c r="F1152" s="120"/>
      <c r="G1152" s="120"/>
    </row>
    <row r="1153" spans="3:7">
      <c r="C1153" s="120"/>
      <c r="D1153" s="120"/>
      <c r="E1153" s="120"/>
      <c r="F1153" s="120"/>
      <c r="G1153" s="120"/>
    </row>
    <row r="1154" spans="3:7">
      <c r="C1154" s="120"/>
      <c r="D1154" s="120"/>
      <c r="E1154" s="120"/>
      <c r="F1154" s="120"/>
      <c r="G1154" s="120"/>
    </row>
    <row r="1155" spans="3:7">
      <c r="C1155" s="120"/>
      <c r="D1155" s="120"/>
      <c r="E1155" s="120"/>
      <c r="F1155" s="120"/>
      <c r="G1155" s="120"/>
    </row>
    <row r="1156" spans="3:7">
      <c r="C1156" s="120"/>
      <c r="D1156" s="120"/>
      <c r="E1156" s="120"/>
      <c r="F1156" s="120"/>
      <c r="G1156" s="120"/>
    </row>
    <row r="1157" spans="3:7">
      <c r="C1157" s="120"/>
      <c r="D1157" s="120"/>
      <c r="E1157" s="120"/>
      <c r="F1157" s="120"/>
      <c r="G1157" s="120"/>
    </row>
    <row r="1158" spans="3:7">
      <c r="C1158" s="120"/>
      <c r="D1158" s="120"/>
      <c r="E1158" s="120"/>
      <c r="F1158" s="120"/>
      <c r="G1158" s="120"/>
    </row>
    <row r="1159" spans="3:7">
      <c r="C1159" s="120"/>
      <c r="D1159" s="120"/>
      <c r="E1159" s="120"/>
      <c r="F1159" s="120"/>
      <c r="G1159" s="120"/>
    </row>
    <row r="1160" spans="3:7">
      <c r="C1160" s="120"/>
      <c r="D1160" s="120"/>
      <c r="E1160" s="120"/>
      <c r="F1160" s="120"/>
      <c r="G1160" s="120"/>
    </row>
    <row r="1161" spans="3:7">
      <c r="C1161" s="120"/>
      <c r="D1161" s="120"/>
      <c r="E1161" s="120"/>
      <c r="F1161" s="120"/>
      <c r="G1161" s="120"/>
    </row>
    <row r="1162" spans="3:7">
      <c r="C1162" s="120"/>
      <c r="D1162" s="120"/>
      <c r="E1162" s="120"/>
      <c r="F1162" s="120"/>
      <c r="G1162" s="120"/>
    </row>
    <row r="1163" spans="3:7">
      <c r="C1163" s="120"/>
      <c r="D1163" s="120"/>
      <c r="E1163" s="120"/>
      <c r="F1163" s="120"/>
      <c r="G1163" s="120"/>
    </row>
    <row r="1164" spans="3:7">
      <c r="C1164" s="120"/>
      <c r="D1164" s="120"/>
      <c r="E1164" s="120"/>
      <c r="F1164" s="120"/>
      <c r="G1164" s="120"/>
    </row>
    <row r="1165" spans="3:7">
      <c r="C1165" s="120"/>
      <c r="D1165" s="120"/>
      <c r="E1165" s="120"/>
      <c r="F1165" s="120"/>
      <c r="G1165" s="120"/>
    </row>
    <row r="1166" spans="3:7">
      <c r="C1166" s="120"/>
      <c r="D1166" s="120"/>
      <c r="E1166" s="120"/>
      <c r="F1166" s="120"/>
      <c r="G1166" s="120"/>
    </row>
    <row r="1167" spans="3:7">
      <c r="C1167" s="120"/>
      <c r="D1167" s="120"/>
      <c r="E1167" s="120"/>
      <c r="F1167" s="120"/>
      <c r="G1167" s="120"/>
    </row>
    <row r="1168" spans="3:7">
      <c r="C1168" s="120"/>
      <c r="D1168" s="120"/>
      <c r="E1168" s="120"/>
      <c r="F1168" s="120"/>
      <c r="G1168" s="120"/>
    </row>
    <row r="1169" spans="3:7">
      <c r="C1169" s="120"/>
      <c r="D1169" s="120"/>
      <c r="E1169" s="120"/>
      <c r="F1169" s="120"/>
      <c r="G1169" s="120"/>
    </row>
    <row r="1170" spans="3:7">
      <c r="C1170" s="120"/>
      <c r="D1170" s="120"/>
      <c r="E1170" s="120"/>
      <c r="F1170" s="120"/>
      <c r="G1170" s="120"/>
    </row>
    <row r="1171" spans="3:7">
      <c r="C1171" s="120"/>
      <c r="D1171" s="120"/>
      <c r="E1171" s="120"/>
      <c r="F1171" s="120"/>
      <c r="G1171" s="120"/>
    </row>
    <row r="1172" spans="3:7">
      <c r="C1172" s="120"/>
      <c r="D1172" s="120"/>
      <c r="E1172" s="120"/>
      <c r="F1172" s="120"/>
      <c r="G1172" s="120"/>
    </row>
    <row r="1173" spans="3:7">
      <c r="C1173" s="120"/>
      <c r="D1173" s="120"/>
      <c r="E1173" s="120"/>
      <c r="F1173" s="120"/>
      <c r="G1173" s="120"/>
    </row>
    <row r="1174" spans="3:7">
      <c r="C1174" s="120"/>
      <c r="D1174" s="120"/>
      <c r="E1174" s="120"/>
      <c r="F1174" s="120"/>
      <c r="G1174" s="120"/>
    </row>
    <row r="1175" spans="3:7">
      <c r="C1175" s="120"/>
      <c r="D1175" s="120"/>
      <c r="E1175" s="120"/>
      <c r="F1175" s="120"/>
      <c r="G1175" s="120"/>
    </row>
    <row r="1176" spans="3:7">
      <c r="C1176" s="120"/>
      <c r="D1176" s="120"/>
      <c r="E1176" s="120"/>
      <c r="F1176" s="120"/>
      <c r="G1176" s="120"/>
    </row>
    <row r="1177" spans="3:7">
      <c r="C1177" s="120"/>
      <c r="D1177" s="120"/>
      <c r="E1177" s="120"/>
      <c r="F1177" s="120"/>
      <c r="G1177" s="120"/>
    </row>
    <row r="1178" spans="3:7">
      <c r="C1178" s="120"/>
      <c r="D1178" s="120"/>
      <c r="E1178" s="120"/>
      <c r="F1178" s="120"/>
      <c r="G1178" s="120"/>
    </row>
    <row r="1179" spans="3:7">
      <c r="C1179" s="120"/>
      <c r="D1179" s="120"/>
      <c r="E1179" s="120"/>
      <c r="F1179" s="120"/>
      <c r="G1179" s="120"/>
    </row>
    <row r="1180" spans="3:7">
      <c r="C1180" s="120"/>
      <c r="D1180" s="120"/>
      <c r="E1180" s="120"/>
      <c r="F1180" s="120"/>
      <c r="G1180" s="120"/>
    </row>
    <row r="1181" spans="3:7">
      <c r="C1181" s="120"/>
      <c r="D1181" s="120"/>
      <c r="E1181" s="120"/>
      <c r="F1181" s="120"/>
      <c r="G1181" s="120"/>
    </row>
    <row r="1182" spans="3:7">
      <c r="C1182" s="120"/>
      <c r="D1182" s="120"/>
      <c r="E1182" s="120"/>
      <c r="F1182" s="120"/>
      <c r="G1182" s="120"/>
    </row>
    <row r="1183" spans="3:7">
      <c r="C1183" s="120"/>
      <c r="D1183" s="120"/>
      <c r="E1183" s="120"/>
      <c r="F1183" s="120"/>
      <c r="G1183" s="120"/>
    </row>
    <row r="1184" spans="3:7">
      <c r="C1184" s="120"/>
      <c r="D1184" s="120"/>
      <c r="E1184" s="120"/>
      <c r="F1184" s="120"/>
      <c r="G1184" s="120"/>
    </row>
    <row r="1185" spans="3:7">
      <c r="C1185" s="120"/>
      <c r="D1185" s="120"/>
      <c r="E1185" s="120"/>
      <c r="F1185" s="120"/>
      <c r="G1185" s="120"/>
    </row>
    <row r="1186" spans="3:7">
      <c r="C1186" s="120"/>
      <c r="D1186" s="120"/>
      <c r="E1186" s="120"/>
      <c r="F1186" s="120"/>
      <c r="G1186" s="120"/>
    </row>
    <row r="1187" spans="3:7">
      <c r="C1187" s="120"/>
      <c r="D1187" s="120"/>
      <c r="E1187" s="120"/>
      <c r="F1187" s="120"/>
      <c r="G1187" s="120"/>
    </row>
    <row r="1188" spans="3:7">
      <c r="C1188" s="120"/>
      <c r="D1188" s="120"/>
      <c r="E1188" s="120"/>
      <c r="F1188" s="120"/>
      <c r="G1188" s="120"/>
    </row>
    <row r="1189" spans="3:7">
      <c r="C1189" s="120"/>
      <c r="D1189" s="120"/>
      <c r="E1189" s="120"/>
      <c r="F1189" s="120"/>
      <c r="G1189" s="120"/>
    </row>
    <row r="1190" spans="3:7">
      <c r="C1190" s="120"/>
      <c r="D1190" s="120"/>
      <c r="E1190" s="120"/>
      <c r="F1190" s="120"/>
      <c r="G1190" s="120"/>
    </row>
    <row r="1191" spans="3:7">
      <c r="C1191" s="120"/>
      <c r="D1191" s="120"/>
      <c r="E1191" s="120"/>
      <c r="F1191" s="120"/>
      <c r="G1191" s="120"/>
    </row>
    <row r="1192" spans="3:7">
      <c r="C1192" s="120"/>
      <c r="D1192" s="120"/>
      <c r="E1192" s="120"/>
      <c r="F1192" s="120"/>
      <c r="G1192" s="120"/>
    </row>
    <row r="1193" spans="3:7">
      <c r="C1193" s="120"/>
      <c r="D1193" s="120"/>
      <c r="E1193" s="120"/>
      <c r="F1193" s="120"/>
      <c r="G1193" s="120"/>
    </row>
    <row r="1194" spans="3:7">
      <c r="C1194" s="120"/>
      <c r="D1194" s="120"/>
      <c r="E1194" s="120"/>
      <c r="F1194" s="120"/>
      <c r="G1194" s="120"/>
    </row>
    <row r="1195" spans="3:7">
      <c r="C1195" s="120"/>
      <c r="D1195" s="120"/>
      <c r="E1195" s="120"/>
      <c r="F1195" s="120"/>
      <c r="G1195" s="120"/>
    </row>
    <row r="1196" spans="3:7">
      <c r="C1196" s="120"/>
      <c r="D1196" s="120"/>
      <c r="E1196" s="120"/>
      <c r="F1196" s="120"/>
      <c r="G1196" s="120"/>
    </row>
    <row r="1197" spans="3:7">
      <c r="C1197" s="120"/>
      <c r="D1197" s="120"/>
      <c r="E1197" s="120"/>
      <c r="F1197" s="120"/>
      <c r="G1197" s="120"/>
    </row>
    <row r="1198" spans="3:7">
      <c r="C1198" s="120"/>
      <c r="D1198" s="120"/>
      <c r="E1198" s="120"/>
      <c r="F1198" s="120"/>
      <c r="G1198" s="120"/>
    </row>
    <row r="1199" spans="3:7">
      <c r="C1199" s="120"/>
      <c r="D1199" s="120"/>
      <c r="E1199" s="120"/>
      <c r="F1199" s="120"/>
      <c r="G1199" s="120"/>
    </row>
    <row r="1200" spans="3:7">
      <c r="C1200" s="120"/>
      <c r="D1200" s="120"/>
      <c r="E1200" s="120"/>
      <c r="F1200" s="120"/>
      <c r="G1200" s="120"/>
    </row>
    <row r="1201" spans="3:7">
      <c r="C1201" s="120"/>
      <c r="D1201" s="120"/>
      <c r="E1201" s="120"/>
      <c r="F1201" s="120"/>
      <c r="G1201" s="120"/>
    </row>
    <row r="1202" spans="3:7">
      <c r="C1202" s="120"/>
      <c r="D1202" s="120"/>
      <c r="E1202" s="120"/>
      <c r="F1202" s="120"/>
      <c r="G1202" s="120"/>
    </row>
    <row r="1203" spans="3:7">
      <c r="C1203" s="120"/>
      <c r="D1203" s="120"/>
      <c r="E1203" s="120"/>
      <c r="F1203" s="120"/>
      <c r="G1203" s="120"/>
    </row>
    <row r="1204" spans="3:7">
      <c r="C1204" s="120"/>
      <c r="D1204" s="120"/>
      <c r="E1204" s="120"/>
      <c r="F1204" s="120"/>
      <c r="G1204" s="120"/>
    </row>
    <row r="1205" spans="3:7">
      <c r="C1205" s="120"/>
      <c r="D1205" s="120"/>
      <c r="E1205" s="120"/>
      <c r="F1205" s="120"/>
      <c r="G1205" s="120"/>
    </row>
    <row r="1206" spans="3:7">
      <c r="C1206" s="120"/>
      <c r="D1206" s="120"/>
      <c r="E1206" s="120"/>
      <c r="F1206" s="120"/>
      <c r="G1206" s="120"/>
    </row>
    <row r="1207" spans="3:7">
      <c r="C1207" s="120"/>
      <c r="D1207" s="120"/>
      <c r="E1207" s="120"/>
      <c r="F1207" s="120"/>
      <c r="G1207" s="120"/>
    </row>
    <row r="1208" spans="3:7">
      <c r="C1208" s="120"/>
      <c r="D1208" s="120"/>
      <c r="E1208" s="120"/>
      <c r="F1208" s="120"/>
      <c r="G1208" s="120"/>
    </row>
    <row r="1209" spans="3:7">
      <c r="C1209" s="120"/>
      <c r="D1209" s="120"/>
      <c r="E1209" s="120"/>
      <c r="F1209" s="120"/>
      <c r="G1209" s="120"/>
    </row>
    <row r="1210" spans="3:7">
      <c r="C1210" s="120"/>
      <c r="D1210" s="120"/>
      <c r="E1210" s="120"/>
      <c r="F1210" s="120"/>
      <c r="G1210" s="120"/>
    </row>
    <row r="1211" spans="3:7">
      <c r="C1211" s="120"/>
      <c r="D1211" s="120"/>
      <c r="E1211" s="120"/>
      <c r="F1211" s="120"/>
      <c r="G1211" s="120"/>
    </row>
    <row r="1212" spans="3:7">
      <c r="C1212" s="120"/>
      <c r="D1212" s="120"/>
      <c r="E1212" s="120"/>
      <c r="F1212" s="120"/>
      <c r="G1212" s="120"/>
    </row>
    <row r="1213" spans="3:7">
      <c r="C1213" s="120"/>
      <c r="D1213" s="120"/>
      <c r="E1213" s="120"/>
      <c r="F1213" s="120"/>
      <c r="G1213" s="120"/>
    </row>
    <row r="1214" spans="3:7">
      <c r="C1214" s="120"/>
      <c r="D1214" s="120"/>
      <c r="E1214" s="120"/>
      <c r="F1214" s="120"/>
      <c r="G1214" s="120"/>
    </row>
    <row r="1215" spans="3:7">
      <c r="C1215" s="120"/>
      <c r="D1215" s="120"/>
      <c r="E1215" s="120"/>
      <c r="F1215" s="120"/>
      <c r="G1215" s="120"/>
    </row>
    <row r="1216" spans="3:7">
      <c r="C1216" s="120"/>
      <c r="D1216" s="120"/>
      <c r="E1216" s="120"/>
      <c r="F1216" s="120"/>
      <c r="G1216" s="120"/>
    </row>
    <row r="1217" spans="3:7">
      <c r="C1217" s="120"/>
      <c r="D1217" s="120"/>
      <c r="E1217" s="120"/>
      <c r="F1217" s="120"/>
      <c r="G1217" s="120"/>
    </row>
    <row r="1218" spans="3:7">
      <c r="C1218" s="120"/>
      <c r="D1218" s="120"/>
      <c r="E1218" s="120"/>
      <c r="F1218" s="120"/>
      <c r="G1218" s="120"/>
    </row>
    <row r="1219" spans="3:7">
      <c r="C1219" s="120"/>
      <c r="D1219" s="120"/>
      <c r="E1219" s="120"/>
      <c r="F1219" s="120"/>
      <c r="G1219" s="120"/>
    </row>
    <row r="1220" spans="3:7">
      <c r="C1220" s="120"/>
      <c r="D1220" s="120"/>
      <c r="E1220" s="120"/>
      <c r="F1220" s="120"/>
      <c r="G1220" s="120"/>
    </row>
    <row r="1221" spans="3:7">
      <c r="C1221" s="120"/>
      <c r="D1221" s="120"/>
      <c r="E1221" s="120"/>
      <c r="F1221" s="120"/>
      <c r="G1221" s="120"/>
    </row>
    <row r="1222" spans="3:7">
      <c r="C1222" s="120"/>
      <c r="D1222" s="120"/>
      <c r="E1222" s="120"/>
      <c r="F1222" s="120"/>
      <c r="G1222" s="120"/>
    </row>
    <row r="1223" spans="3:7">
      <c r="C1223" s="120"/>
      <c r="D1223" s="120"/>
      <c r="E1223" s="120"/>
      <c r="F1223" s="120"/>
      <c r="G1223" s="120"/>
    </row>
    <row r="1224" spans="3:7">
      <c r="C1224" s="120"/>
      <c r="D1224" s="120"/>
      <c r="E1224" s="120"/>
      <c r="F1224" s="120"/>
      <c r="G1224" s="120"/>
    </row>
    <row r="1225" spans="3:7">
      <c r="C1225" s="120"/>
      <c r="D1225" s="120"/>
      <c r="E1225" s="120"/>
      <c r="F1225" s="120"/>
      <c r="G1225" s="120"/>
    </row>
    <row r="1226" spans="3:7">
      <c r="C1226" s="120"/>
      <c r="D1226" s="120"/>
      <c r="E1226" s="120"/>
      <c r="F1226" s="120"/>
      <c r="G1226" s="120"/>
    </row>
    <row r="1227" spans="3:7">
      <c r="C1227" s="120"/>
      <c r="D1227" s="120"/>
      <c r="E1227" s="120"/>
      <c r="F1227" s="120"/>
      <c r="G1227" s="120"/>
    </row>
    <row r="1228" spans="3:7">
      <c r="C1228" s="120"/>
      <c r="D1228" s="120"/>
      <c r="E1228" s="120"/>
      <c r="F1228" s="120"/>
      <c r="G1228" s="120"/>
    </row>
    <row r="1229" spans="3:7">
      <c r="C1229" s="120"/>
      <c r="D1229" s="120"/>
      <c r="E1229" s="120"/>
      <c r="F1229" s="120"/>
      <c r="G1229" s="120"/>
    </row>
    <row r="1230" spans="3:7">
      <c r="C1230" s="120"/>
      <c r="D1230" s="120"/>
      <c r="E1230" s="120"/>
      <c r="F1230" s="120"/>
      <c r="G1230" s="120"/>
    </row>
    <row r="1231" spans="3:7">
      <c r="C1231" s="120"/>
      <c r="D1231" s="120"/>
      <c r="E1231" s="120"/>
      <c r="F1231" s="120"/>
      <c r="G1231" s="120"/>
    </row>
    <row r="1232" spans="3:7">
      <c r="C1232" s="120"/>
      <c r="D1232" s="120"/>
      <c r="E1232" s="120"/>
      <c r="F1232" s="120"/>
      <c r="G1232" s="120"/>
    </row>
    <row r="1233" spans="3:7">
      <c r="C1233" s="120"/>
      <c r="D1233" s="120"/>
      <c r="E1233" s="120"/>
      <c r="F1233" s="120"/>
      <c r="G1233" s="120"/>
    </row>
    <row r="1234" spans="3:7">
      <c r="C1234" s="120"/>
      <c r="D1234" s="120"/>
      <c r="E1234" s="120"/>
      <c r="F1234" s="120"/>
      <c r="G1234" s="120"/>
    </row>
    <row r="1235" spans="3:7">
      <c r="C1235" s="120"/>
      <c r="D1235" s="120"/>
      <c r="E1235" s="120"/>
      <c r="F1235" s="120"/>
      <c r="G1235" s="120"/>
    </row>
    <row r="1236" spans="3:7">
      <c r="C1236" s="120"/>
      <c r="D1236" s="120"/>
      <c r="E1236" s="120"/>
      <c r="F1236" s="120"/>
      <c r="G1236" s="120"/>
    </row>
    <row r="1237" spans="3:7">
      <c r="C1237" s="120"/>
      <c r="D1237" s="120"/>
      <c r="E1237" s="120"/>
      <c r="F1237" s="120"/>
      <c r="G1237" s="120"/>
    </row>
    <row r="1238" spans="3:7">
      <c r="C1238" s="120"/>
      <c r="D1238" s="120"/>
      <c r="E1238" s="120"/>
      <c r="F1238" s="120"/>
      <c r="G1238" s="120"/>
    </row>
    <row r="1239" spans="3:7">
      <c r="C1239" s="120"/>
      <c r="D1239" s="120"/>
      <c r="E1239" s="120"/>
      <c r="F1239" s="120"/>
      <c r="G1239" s="120"/>
    </row>
    <row r="1240" spans="3:7">
      <c r="C1240" s="120"/>
      <c r="D1240" s="120"/>
      <c r="E1240" s="120"/>
      <c r="F1240" s="120"/>
      <c r="G1240" s="120"/>
    </row>
    <row r="1241" spans="3:7">
      <c r="C1241" s="120"/>
      <c r="D1241" s="120"/>
      <c r="E1241" s="120"/>
      <c r="F1241" s="120"/>
      <c r="G1241" s="120"/>
    </row>
    <row r="1242" spans="3:7">
      <c r="C1242" s="120"/>
      <c r="D1242" s="120"/>
      <c r="E1242" s="120"/>
      <c r="F1242" s="120"/>
      <c r="G1242" s="120"/>
    </row>
    <row r="1243" spans="3:7">
      <c r="C1243" s="120"/>
      <c r="D1243" s="120"/>
      <c r="E1243" s="120"/>
      <c r="F1243" s="120"/>
      <c r="G1243" s="120"/>
    </row>
    <row r="1244" spans="3:7">
      <c r="C1244" s="120"/>
      <c r="D1244" s="120"/>
      <c r="E1244" s="120"/>
      <c r="F1244" s="120"/>
      <c r="G1244" s="120"/>
    </row>
    <row r="1245" spans="3:7">
      <c r="C1245" s="120"/>
      <c r="D1245" s="120"/>
      <c r="E1245" s="120"/>
      <c r="F1245" s="120"/>
      <c r="G1245" s="120"/>
    </row>
    <row r="1246" spans="3:7">
      <c r="C1246" s="120"/>
      <c r="D1246" s="120"/>
      <c r="E1246" s="120"/>
      <c r="F1246" s="120"/>
      <c r="G1246" s="120"/>
    </row>
    <row r="1247" spans="3:7">
      <c r="C1247" s="120"/>
      <c r="D1247" s="120"/>
      <c r="E1247" s="120"/>
      <c r="F1247" s="120"/>
      <c r="G1247" s="120"/>
    </row>
    <row r="1248" spans="3:7">
      <c r="C1248" s="120"/>
      <c r="D1248" s="120"/>
      <c r="E1248" s="120"/>
      <c r="F1248" s="120"/>
      <c r="G1248" s="120"/>
    </row>
    <row r="1249" spans="3:7">
      <c r="C1249" s="120"/>
      <c r="D1249" s="120"/>
      <c r="E1249" s="120"/>
      <c r="F1249" s="120"/>
      <c r="G1249" s="120"/>
    </row>
    <row r="1250" spans="3:7">
      <c r="C1250" s="120"/>
      <c r="D1250" s="120"/>
      <c r="E1250" s="120"/>
      <c r="F1250" s="120"/>
      <c r="G1250" s="120"/>
    </row>
    <row r="1251" spans="3:7">
      <c r="C1251" s="120"/>
      <c r="D1251" s="120"/>
      <c r="E1251" s="120"/>
      <c r="F1251" s="120"/>
      <c r="G1251" s="120"/>
    </row>
    <row r="1252" spans="3:7">
      <c r="C1252" s="120"/>
      <c r="D1252" s="120"/>
      <c r="E1252" s="120"/>
      <c r="F1252" s="120"/>
      <c r="G1252" s="120"/>
    </row>
    <row r="1253" spans="3:7">
      <c r="C1253" s="120"/>
      <c r="D1253" s="120"/>
      <c r="E1253" s="120"/>
      <c r="F1253" s="120"/>
      <c r="G1253" s="120"/>
    </row>
    <row r="1254" spans="3:7">
      <c r="C1254" s="120"/>
      <c r="D1254" s="120"/>
      <c r="E1254" s="120"/>
      <c r="F1254" s="120"/>
      <c r="G1254" s="120"/>
    </row>
    <row r="1255" spans="3:7">
      <c r="C1255" s="120"/>
      <c r="D1255" s="120"/>
      <c r="E1255" s="120"/>
      <c r="F1255" s="120"/>
      <c r="G1255" s="120"/>
    </row>
    <row r="1256" spans="3:7">
      <c r="C1256" s="120"/>
      <c r="D1256" s="120"/>
      <c r="E1256" s="120"/>
      <c r="F1256" s="120"/>
      <c r="G1256" s="120"/>
    </row>
    <row r="1257" spans="3:7">
      <c r="C1257" s="120"/>
      <c r="D1257" s="120"/>
      <c r="E1257" s="120"/>
      <c r="F1257" s="120"/>
      <c r="G1257" s="120"/>
    </row>
    <row r="1258" spans="3:7">
      <c r="C1258" s="120"/>
      <c r="D1258" s="120"/>
      <c r="E1258" s="120"/>
      <c r="F1258" s="120"/>
      <c r="G1258" s="120"/>
    </row>
    <row r="1259" spans="3:7">
      <c r="C1259" s="120"/>
      <c r="D1259" s="120"/>
      <c r="E1259" s="120"/>
      <c r="F1259" s="120"/>
      <c r="G1259" s="120"/>
    </row>
    <row r="1260" spans="3:7">
      <c r="C1260" s="120"/>
      <c r="D1260" s="120"/>
      <c r="E1260" s="120"/>
      <c r="F1260" s="120"/>
      <c r="G1260" s="120"/>
    </row>
    <row r="1261" spans="3:7">
      <c r="C1261" s="120"/>
      <c r="D1261" s="120"/>
      <c r="E1261" s="120"/>
      <c r="F1261" s="120"/>
      <c r="G1261" s="120"/>
    </row>
    <row r="1262" spans="3:7">
      <c r="C1262" s="120"/>
      <c r="D1262" s="120"/>
      <c r="E1262" s="120"/>
      <c r="F1262" s="120"/>
      <c r="G1262" s="120"/>
    </row>
    <row r="1263" spans="3:7">
      <c r="C1263" s="120"/>
      <c r="D1263" s="120"/>
      <c r="E1263" s="120"/>
      <c r="F1263" s="120"/>
      <c r="G1263" s="120"/>
    </row>
    <row r="1264" spans="3:7">
      <c r="C1264" s="120"/>
      <c r="D1264" s="120"/>
      <c r="E1264" s="120"/>
      <c r="F1264" s="120"/>
      <c r="G1264" s="120"/>
    </row>
    <row r="1265" spans="3:7">
      <c r="C1265" s="120"/>
      <c r="D1265" s="120"/>
      <c r="E1265" s="120"/>
      <c r="F1265" s="120"/>
      <c r="G1265" s="120"/>
    </row>
    <row r="1266" spans="3:7">
      <c r="C1266" s="120"/>
      <c r="D1266" s="120"/>
      <c r="E1266" s="120"/>
      <c r="F1266" s="120"/>
      <c r="G1266" s="120"/>
    </row>
    <row r="1267" spans="3:7">
      <c r="C1267" s="120"/>
      <c r="D1267" s="120"/>
      <c r="E1267" s="120"/>
      <c r="F1267" s="120"/>
      <c r="G1267" s="120"/>
    </row>
    <row r="1268" spans="3:7">
      <c r="C1268" s="120"/>
      <c r="D1268" s="120"/>
      <c r="E1268" s="120"/>
      <c r="F1268" s="120"/>
      <c r="G1268" s="120"/>
    </row>
    <row r="1269" spans="3:7">
      <c r="C1269" s="120"/>
      <c r="D1269" s="120"/>
      <c r="E1269" s="120"/>
      <c r="F1269" s="120"/>
      <c r="G1269" s="120"/>
    </row>
    <row r="1270" spans="3:7">
      <c r="C1270" s="120"/>
      <c r="D1270" s="120"/>
      <c r="E1270" s="120"/>
      <c r="F1270" s="120"/>
      <c r="G1270" s="120"/>
    </row>
    <row r="1271" spans="3:7">
      <c r="C1271" s="120"/>
      <c r="D1271" s="120"/>
      <c r="E1271" s="120"/>
      <c r="F1271" s="120"/>
      <c r="G1271" s="120"/>
    </row>
    <row r="1272" spans="3:7">
      <c r="C1272" s="120"/>
      <c r="D1272" s="120"/>
      <c r="E1272" s="120"/>
      <c r="F1272" s="120"/>
      <c r="G1272" s="120"/>
    </row>
    <row r="1273" spans="3:7">
      <c r="C1273" s="120"/>
      <c r="D1273" s="120"/>
      <c r="E1273" s="120"/>
      <c r="F1273" s="120"/>
      <c r="G1273" s="120"/>
    </row>
    <row r="1274" spans="3:7">
      <c r="C1274" s="120"/>
      <c r="D1274" s="120"/>
      <c r="E1274" s="120"/>
      <c r="F1274" s="120"/>
      <c r="G1274" s="120"/>
    </row>
    <row r="1275" spans="3:7">
      <c r="C1275" s="120"/>
      <c r="D1275" s="120"/>
      <c r="E1275" s="120"/>
      <c r="F1275" s="120"/>
      <c r="G1275" s="120"/>
    </row>
    <row r="1276" spans="3:7">
      <c r="C1276" s="120"/>
      <c r="D1276" s="120"/>
      <c r="E1276" s="120"/>
      <c r="F1276" s="120"/>
      <c r="G1276" s="120"/>
    </row>
    <row r="1277" spans="3:7">
      <c r="C1277" s="120"/>
      <c r="D1277" s="120"/>
      <c r="E1277" s="120"/>
      <c r="F1277" s="120"/>
      <c r="G1277" s="120"/>
    </row>
    <row r="1278" spans="3:7">
      <c r="C1278" s="120"/>
      <c r="D1278" s="120"/>
      <c r="E1278" s="120"/>
      <c r="F1278" s="120"/>
      <c r="G1278" s="120"/>
    </row>
    <row r="1279" spans="3:7">
      <c r="C1279" s="120"/>
      <c r="D1279" s="120"/>
      <c r="E1279" s="120"/>
      <c r="F1279" s="120"/>
      <c r="G1279" s="120"/>
    </row>
    <row r="1280" spans="3:7">
      <c r="C1280" s="120"/>
      <c r="D1280" s="120"/>
      <c r="E1280" s="120"/>
      <c r="F1280" s="120"/>
      <c r="G1280" s="120"/>
    </row>
    <row r="1281" spans="3:7">
      <c r="C1281" s="120"/>
      <c r="D1281" s="120"/>
      <c r="E1281" s="120"/>
      <c r="F1281" s="120"/>
      <c r="G1281" s="120"/>
    </row>
    <row r="1282" spans="3:7">
      <c r="C1282" s="120"/>
      <c r="D1282" s="120"/>
      <c r="E1282" s="120"/>
      <c r="F1282" s="120"/>
      <c r="G1282" s="120"/>
    </row>
    <row r="1283" spans="3:7">
      <c r="C1283" s="120"/>
      <c r="D1283" s="120"/>
      <c r="E1283" s="120"/>
      <c r="F1283" s="120"/>
      <c r="G1283" s="120"/>
    </row>
    <row r="1284" spans="3:7">
      <c r="C1284" s="120"/>
      <c r="D1284" s="120"/>
      <c r="E1284" s="120"/>
      <c r="F1284" s="120"/>
      <c r="G1284" s="120"/>
    </row>
    <row r="1285" spans="3:7">
      <c r="C1285" s="120"/>
      <c r="D1285" s="120"/>
      <c r="E1285" s="120"/>
      <c r="F1285" s="120"/>
      <c r="G1285" s="120"/>
    </row>
    <row r="1286" spans="3:7">
      <c r="C1286" s="120"/>
      <c r="D1286" s="120"/>
      <c r="E1286" s="120"/>
      <c r="F1286" s="120"/>
      <c r="G1286" s="120"/>
    </row>
    <row r="1287" spans="3:7">
      <c r="C1287" s="120"/>
      <c r="D1287" s="120"/>
      <c r="E1287" s="120"/>
      <c r="F1287" s="120"/>
      <c r="G1287" s="120"/>
    </row>
    <row r="1288" spans="3:7">
      <c r="C1288" s="120"/>
      <c r="D1288" s="120"/>
      <c r="E1288" s="120"/>
      <c r="F1288" s="120"/>
      <c r="G1288" s="120"/>
    </row>
    <row r="1289" spans="3:7">
      <c r="C1289" s="120"/>
      <c r="D1289" s="120"/>
      <c r="E1289" s="120"/>
      <c r="F1289" s="120"/>
      <c r="G1289" s="120"/>
    </row>
    <row r="1290" spans="3:7">
      <c r="C1290" s="120"/>
      <c r="D1290" s="120"/>
      <c r="E1290" s="120"/>
      <c r="F1290" s="120"/>
      <c r="G1290" s="120"/>
    </row>
    <row r="1291" spans="3:7">
      <c r="C1291" s="120"/>
      <c r="D1291" s="120"/>
      <c r="E1291" s="120"/>
      <c r="F1291" s="120"/>
      <c r="G1291" s="120"/>
    </row>
    <row r="1292" spans="3:7">
      <c r="C1292" s="120"/>
      <c r="D1292" s="120"/>
      <c r="E1292" s="120"/>
      <c r="F1292" s="120"/>
      <c r="G1292" s="120"/>
    </row>
    <row r="1293" spans="3:7">
      <c r="C1293" s="120"/>
      <c r="D1293" s="120"/>
      <c r="E1293" s="120"/>
      <c r="F1293" s="120"/>
      <c r="G1293" s="120"/>
    </row>
    <row r="1294" spans="3:7">
      <c r="C1294" s="120"/>
      <c r="D1294" s="120"/>
      <c r="E1294" s="120"/>
      <c r="F1294" s="120"/>
      <c r="G1294" s="120"/>
    </row>
    <row r="1295" spans="3:7">
      <c r="C1295" s="120"/>
      <c r="D1295" s="120"/>
      <c r="E1295" s="120"/>
      <c r="F1295" s="120"/>
      <c r="G1295" s="120"/>
    </row>
    <row r="1296" spans="3:7">
      <c r="C1296" s="120"/>
      <c r="D1296" s="120"/>
      <c r="E1296" s="120"/>
      <c r="F1296" s="120"/>
      <c r="G1296" s="120"/>
    </row>
    <row r="1297" spans="3:7">
      <c r="C1297" s="120"/>
      <c r="D1297" s="120"/>
      <c r="E1297" s="120"/>
      <c r="F1297" s="120"/>
      <c r="G1297" s="120"/>
    </row>
    <row r="1298" spans="3:7">
      <c r="C1298" s="120"/>
      <c r="D1298" s="120"/>
      <c r="E1298" s="120"/>
      <c r="F1298" s="120"/>
      <c r="G1298" s="120"/>
    </row>
    <row r="1299" spans="3:7">
      <c r="C1299" s="120"/>
      <c r="D1299" s="120"/>
      <c r="E1299" s="120"/>
      <c r="F1299" s="120"/>
      <c r="G1299" s="120"/>
    </row>
    <row r="1300" spans="3:7">
      <c r="C1300" s="120"/>
      <c r="D1300" s="120"/>
      <c r="E1300" s="120"/>
      <c r="F1300" s="120"/>
      <c r="G1300" s="120"/>
    </row>
    <row r="1301" spans="3:7">
      <c r="C1301" s="120"/>
      <c r="D1301" s="120"/>
      <c r="E1301" s="120"/>
      <c r="F1301" s="120"/>
      <c r="G1301" s="120"/>
    </row>
    <row r="1302" spans="3:7">
      <c r="C1302" s="120"/>
      <c r="D1302" s="120"/>
      <c r="E1302" s="120"/>
      <c r="F1302" s="120"/>
      <c r="G1302" s="120"/>
    </row>
    <row r="1303" spans="3:7">
      <c r="C1303" s="120"/>
      <c r="D1303" s="120"/>
      <c r="E1303" s="120"/>
      <c r="F1303" s="120"/>
      <c r="G1303" s="120"/>
    </row>
    <row r="1304" spans="3:7">
      <c r="C1304" s="120"/>
      <c r="D1304" s="120"/>
      <c r="E1304" s="120"/>
      <c r="F1304" s="120"/>
      <c r="G1304" s="120"/>
    </row>
    <row r="1305" spans="3:7">
      <c r="C1305" s="120"/>
      <c r="D1305" s="120"/>
      <c r="E1305" s="120"/>
      <c r="F1305" s="120"/>
      <c r="G1305" s="120"/>
    </row>
    <row r="1306" spans="3:7">
      <c r="C1306" s="120"/>
      <c r="D1306" s="120"/>
      <c r="E1306" s="120"/>
      <c r="F1306" s="120"/>
      <c r="G1306" s="120"/>
    </row>
    <row r="1307" spans="3:7">
      <c r="C1307" s="120"/>
      <c r="D1307" s="120"/>
      <c r="E1307" s="120"/>
      <c r="F1307" s="120"/>
      <c r="G1307" s="120"/>
    </row>
    <row r="1308" spans="3:7">
      <c r="C1308" s="120"/>
      <c r="D1308" s="120"/>
      <c r="E1308" s="120"/>
      <c r="F1308" s="120"/>
      <c r="G1308" s="120"/>
    </row>
    <row r="1309" spans="3:7">
      <c r="C1309" s="120"/>
      <c r="D1309" s="120"/>
      <c r="E1309" s="120"/>
      <c r="F1309" s="120"/>
      <c r="G1309" s="120"/>
    </row>
    <row r="1310" spans="3:7">
      <c r="C1310" s="120"/>
      <c r="D1310" s="120"/>
      <c r="E1310" s="120"/>
      <c r="F1310" s="120"/>
      <c r="G1310" s="120"/>
    </row>
    <row r="1311" spans="3:7">
      <c r="C1311" s="120"/>
      <c r="D1311" s="120"/>
      <c r="E1311" s="120"/>
      <c r="F1311" s="120"/>
      <c r="G1311" s="120"/>
    </row>
    <row r="1312" spans="3:7">
      <c r="C1312" s="120"/>
      <c r="D1312" s="120"/>
      <c r="E1312" s="120"/>
      <c r="F1312" s="120"/>
      <c r="G1312" s="120"/>
    </row>
    <row r="1313" spans="3:7">
      <c r="C1313" s="120"/>
      <c r="D1313" s="120"/>
      <c r="E1313" s="120"/>
      <c r="F1313" s="120"/>
      <c r="G1313" s="120"/>
    </row>
    <row r="1314" spans="3:7">
      <c r="C1314" s="120"/>
      <c r="D1314" s="120"/>
      <c r="E1314" s="120"/>
      <c r="F1314" s="120"/>
      <c r="G1314" s="120"/>
    </row>
    <row r="1315" spans="3:7">
      <c r="C1315" s="120"/>
      <c r="D1315" s="120"/>
      <c r="E1315" s="120"/>
      <c r="F1315" s="120"/>
      <c r="G1315" s="120"/>
    </row>
    <row r="1316" spans="3:7">
      <c r="C1316" s="120"/>
      <c r="D1316" s="120"/>
      <c r="E1316" s="120"/>
      <c r="F1316" s="120"/>
      <c r="G1316" s="120"/>
    </row>
    <row r="1317" spans="3:7">
      <c r="C1317" s="120"/>
      <c r="D1317" s="120"/>
      <c r="E1317" s="120"/>
      <c r="F1317" s="120"/>
      <c r="G1317" s="120"/>
    </row>
    <row r="1318" spans="3:7">
      <c r="C1318" s="120"/>
      <c r="D1318" s="120"/>
      <c r="E1318" s="120"/>
      <c r="F1318" s="120"/>
      <c r="G1318" s="120"/>
    </row>
    <row r="1319" spans="3:7">
      <c r="C1319" s="120"/>
      <c r="D1319" s="120"/>
      <c r="E1319" s="120"/>
      <c r="F1319" s="120"/>
      <c r="G1319" s="120"/>
    </row>
    <row r="1320" spans="3:7">
      <c r="C1320" s="120"/>
      <c r="D1320" s="120"/>
      <c r="E1320" s="120"/>
      <c r="F1320" s="120"/>
      <c r="G1320" s="120"/>
    </row>
    <row r="1321" spans="3:7">
      <c r="C1321" s="120"/>
      <c r="D1321" s="120"/>
      <c r="E1321" s="120"/>
      <c r="F1321" s="120"/>
      <c r="G1321" s="120"/>
    </row>
    <row r="1322" spans="3:7">
      <c r="C1322" s="120"/>
      <c r="D1322" s="120"/>
      <c r="E1322" s="120"/>
      <c r="F1322" s="120"/>
      <c r="G1322" s="120"/>
    </row>
    <row r="1323" spans="3:7">
      <c r="C1323" s="120"/>
      <c r="D1323" s="120"/>
      <c r="E1323" s="120"/>
      <c r="F1323" s="120"/>
      <c r="G1323" s="120"/>
    </row>
    <row r="1324" spans="3:7">
      <c r="C1324" s="120"/>
      <c r="D1324" s="120"/>
      <c r="E1324" s="120"/>
      <c r="F1324" s="120"/>
      <c r="G1324" s="120"/>
    </row>
    <row r="1325" spans="3:7">
      <c r="C1325" s="120"/>
      <c r="D1325" s="120"/>
      <c r="E1325" s="120"/>
      <c r="F1325" s="120"/>
      <c r="G1325" s="120"/>
    </row>
    <row r="1326" spans="3:7">
      <c r="C1326" s="120"/>
      <c r="D1326" s="120"/>
      <c r="E1326" s="120"/>
      <c r="F1326" s="120"/>
      <c r="G1326" s="120"/>
    </row>
    <row r="1327" spans="3:7">
      <c r="C1327" s="120"/>
      <c r="D1327" s="120"/>
      <c r="E1327" s="120"/>
      <c r="F1327" s="120"/>
      <c r="G1327" s="120"/>
    </row>
    <row r="1328" spans="3:7">
      <c r="C1328" s="120"/>
      <c r="D1328" s="120"/>
      <c r="E1328" s="120"/>
      <c r="F1328" s="120"/>
      <c r="G1328" s="120"/>
    </row>
    <row r="1329" spans="3:7">
      <c r="C1329" s="120"/>
      <c r="D1329" s="120"/>
      <c r="E1329" s="120"/>
      <c r="F1329" s="120"/>
      <c r="G1329" s="120"/>
    </row>
    <row r="1330" spans="3:7">
      <c r="C1330" s="120"/>
      <c r="D1330" s="120"/>
      <c r="E1330" s="120"/>
      <c r="F1330" s="120"/>
      <c r="G1330" s="120"/>
    </row>
    <row r="1331" spans="3:7">
      <c r="C1331" s="120"/>
      <c r="D1331" s="120"/>
      <c r="E1331" s="120"/>
      <c r="F1331" s="120"/>
      <c r="G1331" s="120"/>
    </row>
    <row r="1332" spans="3:7">
      <c r="C1332" s="120"/>
      <c r="D1332" s="120"/>
      <c r="E1332" s="120"/>
      <c r="F1332" s="120"/>
      <c r="G1332" s="120"/>
    </row>
    <row r="1333" spans="3:7">
      <c r="C1333" s="120"/>
      <c r="D1333" s="120"/>
      <c r="E1333" s="120"/>
      <c r="F1333" s="120"/>
      <c r="G1333" s="120"/>
    </row>
    <row r="1334" spans="3:7">
      <c r="C1334" s="120"/>
      <c r="D1334" s="120"/>
      <c r="E1334" s="120"/>
      <c r="F1334" s="120"/>
      <c r="G1334" s="120"/>
    </row>
    <row r="1335" spans="3:7">
      <c r="C1335" s="120"/>
      <c r="D1335" s="120"/>
      <c r="E1335" s="120"/>
      <c r="F1335" s="120"/>
      <c r="G1335" s="120"/>
    </row>
    <row r="1336" spans="3:7">
      <c r="C1336" s="120"/>
      <c r="D1336" s="120"/>
      <c r="E1336" s="120"/>
      <c r="F1336" s="120"/>
      <c r="G1336" s="120"/>
    </row>
    <row r="1337" spans="3:7">
      <c r="C1337" s="120"/>
      <c r="D1337" s="120"/>
      <c r="E1337" s="120"/>
      <c r="F1337" s="120"/>
      <c r="G1337" s="120"/>
    </row>
    <row r="1338" spans="3:7">
      <c r="C1338" s="120"/>
      <c r="D1338" s="120"/>
      <c r="E1338" s="120"/>
      <c r="F1338" s="120"/>
      <c r="G1338" s="120"/>
    </row>
    <row r="1339" spans="3:7">
      <c r="C1339" s="120"/>
      <c r="D1339" s="120"/>
      <c r="E1339" s="120"/>
      <c r="F1339" s="120"/>
      <c r="G1339" s="120"/>
    </row>
    <row r="1340" spans="3:7">
      <c r="C1340" s="120"/>
      <c r="D1340" s="120"/>
      <c r="E1340" s="120"/>
      <c r="F1340" s="120"/>
      <c r="G1340" s="120"/>
    </row>
    <row r="1341" spans="3:7">
      <c r="C1341" s="120"/>
      <c r="D1341" s="120"/>
      <c r="E1341" s="120"/>
      <c r="F1341" s="120"/>
      <c r="G1341" s="120"/>
    </row>
    <row r="1342" spans="3:7">
      <c r="C1342" s="120"/>
      <c r="D1342" s="120"/>
      <c r="E1342" s="120"/>
      <c r="F1342" s="120"/>
      <c r="G1342" s="120"/>
    </row>
    <row r="1343" spans="3:7">
      <c r="C1343" s="120"/>
      <c r="D1343" s="120"/>
      <c r="E1343" s="120"/>
      <c r="F1343" s="120"/>
      <c r="G1343" s="120"/>
    </row>
    <row r="1344" spans="3:7">
      <c r="C1344" s="120"/>
      <c r="D1344" s="120"/>
      <c r="E1344" s="120"/>
      <c r="F1344" s="120"/>
      <c r="G1344" s="120"/>
    </row>
    <row r="1345" spans="3:7">
      <c r="C1345" s="120"/>
      <c r="D1345" s="120"/>
      <c r="E1345" s="120"/>
      <c r="F1345" s="120"/>
      <c r="G1345" s="120"/>
    </row>
    <row r="1346" spans="3:7">
      <c r="C1346" s="120"/>
      <c r="D1346" s="120"/>
      <c r="E1346" s="120"/>
      <c r="F1346" s="120"/>
      <c r="G1346" s="120"/>
    </row>
    <row r="1347" spans="3:7">
      <c r="C1347" s="120"/>
      <c r="D1347" s="120"/>
      <c r="E1347" s="120"/>
      <c r="F1347" s="120"/>
      <c r="G1347" s="120"/>
    </row>
    <row r="1348" spans="3:7">
      <c r="C1348" s="120"/>
      <c r="D1348" s="120"/>
      <c r="E1348" s="120"/>
      <c r="F1348" s="120"/>
      <c r="G1348" s="120"/>
    </row>
    <row r="1349" spans="3:7">
      <c r="C1349" s="120"/>
      <c r="D1349" s="120"/>
      <c r="E1349" s="120"/>
      <c r="F1349" s="120"/>
      <c r="G1349" s="120"/>
    </row>
    <row r="1350" spans="3:7">
      <c r="C1350" s="120"/>
      <c r="D1350" s="120"/>
      <c r="E1350" s="120"/>
      <c r="F1350" s="120"/>
      <c r="G1350" s="120"/>
    </row>
    <row r="1351" spans="3:7">
      <c r="C1351" s="120"/>
      <c r="D1351" s="120"/>
      <c r="E1351" s="120"/>
      <c r="F1351" s="120"/>
      <c r="G1351" s="120"/>
    </row>
    <row r="1352" spans="3:7">
      <c r="C1352" s="120"/>
      <c r="D1352" s="120"/>
      <c r="E1352" s="120"/>
      <c r="F1352" s="120"/>
      <c r="G1352" s="120"/>
    </row>
    <row r="1353" spans="3:7">
      <c r="C1353" s="120"/>
      <c r="D1353" s="120"/>
      <c r="E1353" s="120"/>
      <c r="F1353" s="120"/>
      <c r="G1353" s="120"/>
    </row>
    <row r="1354" spans="3:7">
      <c r="C1354" s="120"/>
      <c r="D1354" s="120"/>
      <c r="E1354" s="120"/>
      <c r="F1354" s="120"/>
      <c r="G1354" s="120"/>
    </row>
    <row r="1355" spans="3:7">
      <c r="C1355" s="120"/>
      <c r="D1355" s="120"/>
      <c r="E1355" s="120"/>
      <c r="F1355" s="120"/>
      <c r="G1355" s="120"/>
    </row>
    <row r="1356" spans="3:7">
      <c r="C1356" s="120"/>
      <c r="D1356" s="120"/>
      <c r="E1356" s="120"/>
      <c r="F1356" s="120"/>
      <c r="G1356" s="120"/>
    </row>
    <row r="1357" spans="3:7">
      <c r="C1357" s="120"/>
      <c r="D1357" s="120"/>
      <c r="E1357" s="120"/>
      <c r="F1357" s="120"/>
      <c r="G1357" s="120"/>
    </row>
    <row r="1358" spans="3:7">
      <c r="C1358" s="120"/>
      <c r="D1358" s="120"/>
      <c r="E1358" s="120"/>
      <c r="F1358" s="120"/>
      <c r="G1358" s="120"/>
    </row>
    <row r="1359" spans="3:7">
      <c r="C1359" s="120"/>
      <c r="D1359" s="120"/>
      <c r="E1359" s="120"/>
      <c r="F1359" s="120"/>
      <c r="G1359" s="120"/>
    </row>
    <row r="1360" spans="3:7">
      <c r="C1360" s="120"/>
      <c r="D1360" s="120"/>
      <c r="E1360" s="120"/>
      <c r="F1360" s="120"/>
      <c r="G1360" s="120"/>
    </row>
    <row r="1361" spans="3:7">
      <c r="C1361" s="120"/>
      <c r="D1361" s="120"/>
      <c r="E1361" s="120"/>
      <c r="F1361" s="120"/>
      <c r="G1361" s="120"/>
    </row>
    <row r="1362" spans="3:7">
      <c r="C1362" s="120"/>
      <c r="D1362" s="120"/>
      <c r="E1362" s="120"/>
      <c r="F1362" s="120"/>
      <c r="G1362" s="120"/>
    </row>
    <row r="1363" spans="3:7">
      <c r="C1363" s="120"/>
      <c r="D1363" s="120"/>
      <c r="E1363" s="120"/>
      <c r="F1363" s="120"/>
      <c r="G1363" s="120"/>
    </row>
    <row r="1364" spans="3:7">
      <c r="C1364" s="120"/>
      <c r="D1364" s="120"/>
      <c r="E1364" s="120"/>
      <c r="F1364" s="120"/>
      <c r="G1364" s="120"/>
    </row>
    <row r="1365" spans="3:7">
      <c r="C1365" s="120"/>
      <c r="D1365" s="120"/>
      <c r="E1365" s="120"/>
      <c r="F1365" s="120"/>
      <c r="G1365" s="120"/>
    </row>
    <row r="1366" spans="3:7">
      <c r="C1366" s="120"/>
      <c r="D1366" s="120"/>
      <c r="E1366" s="120"/>
      <c r="F1366" s="120"/>
      <c r="G1366" s="120"/>
    </row>
    <row r="1367" spans="3:7">
      <c r="C1367" s="120"/>
      <c r="D1367" s="120"/>
      <c r="E1367" s="120"/>
      <c r="F1367" s="120"/>
      <c r="G1367" s="120"/>
    </row>
    <row r="1368" spans="3:7">
      <c r="C1368" s="120"/>
      <c r="D1368" s="120"/>
      <c r="E1368" s="120"/>
      <c r="F1368" s="120"/>
      <c r="G1368" s="120"/>
    </row>
    <row r="1369" spans="3:7">
      <c r="C1369" s="120"/>
      <c r="D1369" s="120"/>
      <c r="E1369" s="120"/>
      <c r="F1369" s="120"/>
      <c r="G1369" s="120"/>
    </row>
    <row r="1370" spans="3:7">
      <c r="C1370" s="120"/>
      <c r="D1370" s="120"/>
      <c r="E1370" s="120"/>
      <c r="F1370" s="120"/>
      <c r="G1370" s="120"/>
    </row>
    <row r="1371" spans="3:7">
      <c r="C1371" s="120"/>
      <c r="D1371" s="120"/>
      <c r="E1371" s="120"/>
      <c r="F1371" s="120"/>
      <c r="G1371" s="120"/>
    </row>
    <row r="1372" spans="3:7">
      <c r="C1372" s="120"/>
      <c r="D1372" s="120"/>
      <c r="E1372" s="120"/>
      <c r="F1372" s="120"/>
      <c r="G1372" s="120"/>
    </row>
    <row r="1373" spans="3:7">
      <c r="C1373" s="120"/>
      <c r="D1373" s="120"/>
      <c r="E1373" s="120"/>
      <c r="F1373" s="120"/>
      <c r="G1373" s="120"/>
    </row>
    <row r="1374" spans="3:7">
      <c r="C1374" s="120"/>
      <c r="D1374" s="120"/>
      <c r="E1374" s="120"/>
      <c r="F1374" s="120"/>
      <c r="G1374" s="120"/>
    </row>
    <row r="1375" spans="3:7">
      <c r="C1375" s="120"/>
      <c r="D1375" s="120"/>
      <c r="E1375" s="120"/>
      <c r="F1375" s="120"/>
      <c r="G1375" s="120"/>
    </row>
    <row r="1376" spans="3:7">
      <c r="C1376" s="120"/>
      <c r="D1376" s="120"/>
      <c r="E1376" s="120"/>
      <c r="F1376" s="120"/>
      <c r="G1376" s="120"/>
    </row>
    <row r="1377" spans="3:7">
      <c r="C1377" s="120"/>
      <c r="D1377" s="120"/>
      <c r="E1377" s="120"/>
      <c r="F1377" s="120"/>
      <c r="G1377" s="120"/>
    </row>
    <row r="1378" spans="3:7">
      <c r="C1378" s="120"/>
      <c r="D1378" s="120"/>
      <c r="E1378" s="120"/>
      <c r="F1378" s="120"/>
      <c r="G1378" s="120"/>
    </row>
    <row r="1379" spans="3:7">
      <c r="C1379" s="120"/>
      <c r="D1379" s="120"/>
      <c r="E1379" s="120"/>
      <c r="F1379" s="120"/>
      <c r="G1379" s="120"/>
    </row>
    <row r="1380" spans="3:7">
      <c r="C1380" s="120"/>
      <c r="D1380" s="120"/>
      <c r="E1380" s="120"/>
      <c r="F1380" s="120"/>
      <c r="G1380" s="120"/>
    </row>
    <row r="1381" spans="3:7">
      <c r="C1381" s="120"/>
      <c r="D1381" s="120"/>
      <c r="E1381" s="120"/>
      <c r="F1381" s="120"/>
      <c r="G1381" s="120"/>
    </row>
    <row r="1382" spans="3:7">
      <c r="C1382" s="120"/>
      <c r="D1382" s="120"/>
      <c r="E1382" s="120"/>
      <c r="F1382" s="120"/>
      <c r="G1382" s="120"/>
    </row>
    <row r="1383" spans="3:7">
      <c r="C1383" s="120"/>
      <c r="D1383" s="120"/>
      <c r="E1383" s="120"/>
      <c r="F1383" s="120"/>
      <c r="G1383" s="120"/>
    </row>
    <row r="1384" spans="3:7">
      <c r="C1384" s="120"/>
      <c r="D1384" s="120"/>
      <c r="E1384" s="120"/>
      <c r="F1384" s="120"/>
      <c r="G1384" s="120"/>
    </row>
    <row r="1385" spans="3:7">
      <c r="C1385" s="120"/>
      <c r="D1385" s="120"/>
      <c r="E1385" s="120"/>
      <c r="F1385" s="120"/>
      <c r="G1385" s="120"/>
    </row>
    <row r="1386" spans="3:7">
      <c r="C1386" s="120"/>
      <c r="D1386" s="120"/>
      <c r="E1386" s="120"/>
      <c r="F1386" s="120"/>
      <c r="G1386" s="120"/>
    </row>
    <row r="1387" spans="3:7">
      <c r="C1387" s="120"/>
      <c r="D1387" s="120"/>
      <c r="E1387" s="120"/>
      <c r="F1387" s="120"/>
      <c r="G1387" s="120"/>
    </row>
    <row r="1388" spans="3:7">
      <c r="C1388" s="120"/>
      <c r="D1388" s="120"/>
      <c r="E1388" s="120"/>
      <c r="F1388" s="120"/>
      <c r="G1388" s="120"/>
    </row>
    <row r="1389" spans="3:7">
      <c r="C1389" s="120"/>
      <c r="D1389" s="120"/>
      <c r="E1389" s="120"/>
      <c r="F1389" s="120"/>
      <c r="G1389" s="120"/>
    </row>
    <row r="1390" spans="3:7">
      <c r="C1390" s="120"/>
      <c r="D1390" s="120"/>
      <c r="E1390" s="120"/>
      <c r="F1390" s="120"/>
      <c r="G1390" s="120"/>
    </row>
    <row r="1391" spans="3:7">
      <c r="C1391" s="120"/>
      <c r="D1391" s="120"/>
      <c r="E1391" s="120"/>
      <c r="F1391" s="120"/>
      <c r="G1391" s="120"/>
    </row>
    <row r="1392" spans="3:7">
      <c r="C1392" s="120"/>
      <c r="D1392" s="120"/>
      <c r="E1392" s="120"/>
      <c r="F1392" s="120"/>
      <c r="G1392" s="120"/>
    </row>
    <row r="1393" spans="3:7">
      <c r="C1393" s="120"/>
      <c r="D1393" s="120"/>
      <c r="E1393" s="120"/>
      <c r="F1393" s="120"/>
      <c r="G1393" s="120"/>
    </row>
    <row r="1394" spans="3:7">
      <c r="C1394" s="120"/>
      <c r="D1394" s="120"/>
      <c r="E1394" s="120"/>
      <c r="F1394" s="120"/>
      <c r="G1394" s="120"/>
    </row>
    <row r="1395" spans="3:7">
      <c r="C1395" s="120"/>
      <c r="D1395" s="120"/>
      <c r="E1395" s="120"/>
      <c r="F1395" s="120"/>
      <c r="G1395" s="120"/>
    </row>
    <row r="1396" spans="3:7">
      <c r="C1396" s="120"/>
      <c r="D1396" s="120"/>
      <c r="E1396" s="120"/>
      <c r="F1396" s="120"/>
      <c r="G1396" s="120"/>
    </row>
    <row r="1397" spans="3:7">
      <c r="C1397" s="120"/>
      <c r="D1397" s="120"/>
      <c r="E1397" s="120"/>
      <c r="F1397" s="120"/>
      <c r="G1397" s="120"/>
    </row>
    <row r="1398" spans="3:7">
      <c r="C1398" s="120"/>
      <c r="D1398" s="120"/>
      <c r="E1398" s="120"/>
      <c r="F1398" s="120"/>
      <c r="G1398" s="120"/>
    </row>
    <row r="1399" spans="3:7">
      <c r="C1399" s="120"/>
      <c r="D1399" s="120"/>
      <c r="E1399" s="120"/>
      <c r="F1399" s="120"/>
      <c r="G1399" s="120"/>
    </row>
    <row r="1400" spans="3:7">
      <c r="C1400" s="120"/>
      <c r="D1400" s="120"/>
      <c r="E1400" s="120"/>
      <c r="F1400" s="120"/>
      <c r="G1400" s="120"/>
    </row>
    <row r="1401" spans="3:7">
      <c r="C1401" s="120"/>
      <c r="D1401" s="120"/>
      <c r="E1401" s="120"/>
      <c r="F1401" s="120"/>
      <c r="G1401" s="120"/>
    </row>
    <row r="1402" spans="3:7">
      <c r="C1402" s="120"/>
      <c r="D1402" s="120"/>
      <c r="E1402" s="120"/>
      <c r="F1402" s="120"/>
      <c r="G1402" s="120"/>
    </row>
    <row r="1403" spans="3:7">
      <c r="C1403" s="120"/>
      <c r="D1403" s="120"/>
      <c r="E1403" s="120"/>
      <c r="F1403" s="120"/>
      <c r="G1403" s="120"/>
    </row>
    <row r="1404" spans="3:7">
      <c r="C1404" s="120"/>
      <c r="D1404" s="120"/>
      <c r="E1404" s="120"/>
      <c r="F1404" s="120"/>
      <c r="G1404" s="120"/>
    </row>
    <row r="1405" spans="3:7">
      <c r="C1405" s="120"/>
      <c r="D1405" s="120"/>
      <c r="E1405" s="120"/>
      <c r="F1405" s="120"/>
      <c r="G1405" s="120"/>
    </row>
    <row r="1406" spans="3:7">
      <c r="C1406" s="120"/>
      <c r="D1406" s="120"/>
      <c r="E1406" s="120"/>
      <c r="F1406" s="120"/>
      <c r="G1406" s="120"/>
    </row>
    <row r="1407" spans="3:7">
      <c r="C1407" s="120"/>
      <c r="D1407" s="120"/>
      <c r="E1407" s="120"/>
      <c r="F1407" s="120"/>
      <c r="G1407" s="120"/>
    </row>
    <row r="1408" spans="3:7">
      <c r="C1408" s="120"/>
      <c r="D1408" s="120"/>
      <c r="E1408" s="120"/>
      <c r="F1408" s="120"/>
      <c r="G1408" s="120"/>
    </row>
    <row r="1409" spans="3:7">
      <c r="C1409" s="120"/>
      <c r="D1409" s="120"/>
      <c r="E1409" s="120"/>
      <c r="F1409" s="120"/>
      <c r="G1409" s="120"/>
    </row>
    <row r="1410" spans="3:7">
      <c r="C1410" s="120"/>
      <c r="D1410" s="120"/>
      <c r="E1410" s="120"/>
      <c r="F1410" s="120"/>
      <c r="G1410" s="120"/>
    </row>
    <row r="1411" spans="3:7">
      <c r="C1411" s="120"/>
      <c r="D1411" s="120"/>
      <c r="E1411" s="120"/>
      <c r="F1411" s="120"/>
      <c r="G1411" s="120"/>
    </row>
    <row r="1412" spans="3:7">
      <c r="C1412" s="120"/>
      <c r="D1412" s="120"/>
      <c r="E1412" s="120"/>
      <c r="F1412" s="120"/>
      <c r="G1412" s="120"/>
    </row>
    <row r="1413" spans="3:7">
      <c r="C1413" s="120"/>
      <c r="D1413" s="120"/>
      <c r="E1413" s="120"/>
      <c r="F1413" s="120"/>
      <c r="G1413" s="120"/>
    </row>
    <row r="1414" spans="3:7">
      <c r="C1414" s="120"/>
      <c r="D1414" s="120"/>
      <c r="E1414" s="120"/>
      <c r="F1414" s="120"/>
      <c r="G1414" s="120"/>
    </row>
    <row r="1415" spans="3:7">
      <c r="C1415" s="120"/>
      <c r="D1415" s="120"/>
      <c r="E1415" s="120"/>
      <c r="F1415" s="120"/>
      <c r="G1415" s="120"/>
    </row>
    <row r="1416" spans="3:7">
      <c r="C1416" s="120"/>
      <c r="D1416" s="120"/>
      <c r="E1416" s="120"/>
      <c r="F1416" s="120"/>
      <c r="G1416" s="120"/>
    </row>
    <row r="1417" spans="3:7">
      <c r="C1417" s="120"/>
      <c r="D1417" s="120"/>
      <c r="E1417" s="120"/>
      <c r="F1417" s="120"/>
      <c r="G1417" s="120"/>
    </row>
    <row r="1418" spans="3:7">
      <c r="C1418" s="120"/>
      <c r="D1418" s="120"/>
      <c r="E1418" s="120"/>
      <c r="F1418" s="120"/>
      <c r="G1418" s="120"/>
    </row>
    <row r="1419" spans="3:7">
      <c r="C1419" s="120"/>
      <c r="D1419" s="120"/>
      <c r="E1419" s="120"/>
      <c r="F1419" s="120"/>
      <c r="G1419" s="120"/>
    </row>
    <row r="1420" spans="3:7">
      <c r="C1420" s="120"/>
      <c r="D1420" s="120"/>
      <c r="E1420" s="120"/>
      <c r="F1420" s="120"/>
      <c r="G1420" s="120"/>
    </row>
    <row r="1421" spans="3:7">
      <c r="C1421" s="120"/>
      <c r="D1421" s="120"/>
      <c r="E1421" s="120"/>
      <c r="F1421" s="120"/>
      <c r="G1421" s="120"/>
    </row>
    <row r="1422" spans="3:7">
      <c r="C1422" s="120"/>
      <c r="D1422" s="120"/>
      <c r="E1422" s="120"/>
      <c r="F1422" s="120"/>
      <c r="G1422" s="120"/>
    </row>
    <row r="1423" spans="3:7">
      <c r="C1423" s="120"/>
      <c r="D1423" s="120"/>
      <c r="E1423" s="120"/>
      <c r="F1423" s="120"/>
      <c r="G1423" s="120"/>
    </row>
    <row r="1424" spans="3:7">
      <c r="C1424" s="120"/>
      <c r="D1424" s="120"/>
      <c r="E1424" s="120"/>
      <c r="F1424" s="120"/>
      <c r="G1424" s="120"/>
    </row>
    <row r="1425" spans="3:7">
      <c r="C1425" s="120"/>
      <c r="D1425" s="120"/>
      <c r="E1425" s="120"/>
      <c r="F1425" s="120"/>
      <c r="G1425" s="120"/>
    </row>
    <row r="1426" spans="3:7">
      <c r="C1426" s="120"/>
      <c r="D1426" s="120"/>
      <c r="E1426" s="120"/>
      <c r="F1426" s="120"/>
      <c r="G1426" s="120"/>
    </row>
    <row r="1427" spans="3:7">
      <c r="C1427" s="120"/>
      <c r="D1427" s="120"/>
      <c r="E1427" s="120"/>
      <c r="F1427" s="120"/>
      <c r="G1427" s="120"/>
    </row>
    <row r="1428" spans="3:7">
      <c r="C1428" s="120"/>
      <c r="D1428" s="120"/>
      <c r="E1428" s="120"/>
      <c r="F1428" s="120"/>
      <c r="G1428" s="120"/>
    </row>
    <row r="1429" spans="3:7">
      <c r="C1429" s="120"/>
      <c r="D1429" s="120"/>
      <c r="E1429" s="120"/>
      <c r="F1429" s="120"/>
      <c r="G1429" s="120"/>
    </row>
    <row r="1430" spans="3:7">
      <c r="C1430" s="120"/>
      <c r="D1430" s="120"/>
      <c r="E1430" s="120"/>
      <c r="F1430" s="120"/>
      <c r="G1430" s="120"/>
    </row>
    <row r="1431" spans="3:7">
      <c r="C1431" s="120"/>
      <c r="D1431" s="120"/>
      <c r="E1431" s="120"/>
      <c r="F1431" s="120"/>
      <c r="G1431" s="120"/>
    </row>
    <row r="1432" spans="3:7">
      <c r="C1432" s="120"/>
      <c r="D1432" s="120"/>
      <c r="E1432" s="120"/>
      <c r="F1432" s="120"/>
      <c r="G1432" s="120"/>
    </row>
    <row r="1433" spans="3:7">
      <c r="C1433" s="120"/>
      <c r="D1433" s="120"/>
      <c r="E1433" s="120"/>
      <c r="F1433" s="120"/>
      <c r="G1433" s="120"/>
    </row>
    <row r="1434" spans="3:7">
      <c r="C1434" s="120"/>
      <c r="D1434" s="120"/>
      <c r="E1434" s="120"/>
      <c r="F1434" s="120"/>
      <c r="G1434" s="120"/>
    </row>
    <row r="1435" spans="3:7">
      <c r="C1435" s="120"/>
      <c r="D1435" s="120"/>
      <c r="E1435" s="120"/>
      <c r="F1435" s="120"/>
      <c r="G1435" s="120"/>
    </row>
    <row r="1436" spans="3:7">
      <c r="C1436" s="120"/>
      <c r="D1436" s="120"/>
      <c r="E1436" s="120"/>
      <c r="F1436" s="120"/>
      <c r="G1436" s="120"/>
    </row>
    <row r="1437" spans="3:7">
      <c r="C1437" s="120"/>
      <c r="D1437" s="120"/>
      <c r="E1437" s="120"/>
      <c r="F1437" s="120"/>
      <c r="G1437" s="120"/>
    </row>
    <row r="1438" spans="3:7">
      <c r="C1438" s="120"/>
      <c r="D1438" s="120"/>
      <c r="E1438" s="120"/>
      <c r="F1438" s="120"/>
      <c r="G1438" s="120"/>
    </row>
    <row r="1439" spans="3:7">
      <c r="C1439" s="120"/>
      <c r="D1439" s="120"/>
      <c r="E1439" s="120"/>
      <c r="F1439" s="120"/>
      <c r="G1439" s="120"/>
    </row>
    <row r="1440" spans="3:7">
      <c r="C1440" s="120"/>
      <c r="D1440" s="120"/>
      <c r="E1440" s="120"/>
      <c r="F1440" s="120"/>
      <c r="G1440" s="120"/>
    </row>
    <row r="1441" spans="3:7">
      <c r="C1441" s="120"/>
      <c r="D1441" s="120"/>
      <c r="E1441" s="120"/>
      <c r="F1441" s="120"/>
      <c r="G1441" s="120"/>
    </row>
    <row r="1442" spans="3:7">
      <c r="C1442" s="120"/>
      <c r="D1442" s="120"/>
      <c r="E1442" s="120"/>
      <c r="F1442" s="120"/>
      <c r="G1442" s="120"/>
    </row>
    <row r="1443" spans="3:7">
      <c r="C1443" s="120"/>
      <c r="D1443" s="120"/>
      <c r="E1443" s="120"/>
      <c r="F1443" s="120"/>
      <c r="G1443" s="120"/>
    </row>
    <row r="1444" spans="3:7">
      <c r="C1444" s="120"/>
      <c r="D1444" s="120"/>
      <c r="E1444" s="120"/>
      <c r="F1444" s="120"/>
      <c r="G1444" s="120"/>
    </row>
    <row r="1445" spans="3:7">
      <c r="C1445" s="120"/>
      <c r="D1445" s="120"/>
      <c r="E1445" s="120"/>
      <c r="F1445" s="120"/>
      <c r="G1445" s="120"/>
    </row>
    <row r="1446" spans="3:7">
      <c r="C1446" s="120"/>
      <c r="D1446" s="120"/>
      <c r="E1446" s="120"/>
      <c r="F1446" s="120"/>
      <c r="G1446" s="120"/>
    </row>
    <row r="1447" spans="3:7">
      <c r="C1447" s="120"/>
      <c r="D1447" s="120"/>
      <c r="E1447" s="120"/>
      <c r="F1447" s="120"/>
      <c r="G1447" s="120"/>
    </row>
    <row r="1448" spans="3:7">
      <c r="C1448" s="120"/>
      <c r="D1448" s="120"/>
      <c r="E1448" s="120"/>
      <c r="F1448" s="120"/>
      <c r="G1448" s="120"/>
    </row>
    <row r="1449" spans="3:7">
      <c r="C1449" s="120"/>
      <c r="D1449" s="120"/>
      <c r="E1449" s="120"/>
      <c r="F1449" s="120"/>
      <c r="G1449" s="120"/>
    </row>
    <row r="1450" spans="3:7">
      <c r="C1450" s="120"/>
      <c r="D1450" s="120"/>
      <c r="E1450" s="120"/>
      <c r="F1450" s="120"/>
      <c r="G1450" s="120"/>
    </row>
    <row r="1451" spans="3:7">
      <c r="C1451" s="120"/>
      <c r="D1451" s="120"/>
      <c r="E1451" s="120"/>
      <c r="F1451" s="120"/>
      <c r="G1451" s="120"/>
    </row>
    <row r="1452" spans="3:7">
      <c r="C1452" s="120"/>
      <c r="D1452" s="120"/>
      <c r="E1452" s="120"/>
      <c r="F1452" s="120"/>
      <c r="G1452" s="120"/>
    </row>
    <row r="1453" spans="3:7">
      <c r="C1453" s="120"/>
      <c r="D1453" s="120"/>
      <c r="E1453" s="120"/>
      <c r="F1453" s="120"/>
      <c r="G1453" s="120"/>
    </row>
    <row r="1454" spans="3:7">
      <c r="C1454" s="120"/>
      <c r="D1454" s="120"/>
      <c r="E1454" s="120"/>
      <c r="F1454" s="120"/>
      <c r="G1454" s="120"/>
    </row>
    <row r="1455" spans="3:7">
      <c r="C1455" s="120"/>
      <c r="D1455" s="120"/>
      <c r="E1455" s="120"/>
      <c r="F1455" s="120"/>
      <c r="G1455" s="120"/>
    </row>
    <row r="1456" spans="3:7">
      <c r="C1456" s="120"/>
      <c r="D1456" s="120"/>
      <c r="E1456" s="120"/>
      <c r="F1456" s="120"/>
      <c r="G1456" s="120"/>
    </row>
    <row r="1457" spans="3:7">
      <c r="C1457" s="120"/>
      <c r="D1457" s="120"/>
      <c r="E1457" s="120"/>
      <c r="F1457" s="120"/>
      <c r="G1457" s="120"/>
    </row>
    <row r="1458" spans="3:7">
      <c r="C1458" s="120"/>
      <c r="D1458" s="120"/>
      <c r="E1458" s="120"/>
      <c r="F1458" s="120"/>
      <c r="G1458" s="120"/>
    </row>
    <row r="1459" spans="3:7">
      <c r="C1459" s="120"/>
      <c r="D1459" s="120"/>
      <c r="E1459" s="120"/>
      <c r="F1459" s="120"/>
      <c r="G1459" s="120"/>
    </row>
    <row r="1460" spans="3:7">
      <c r="C1460" s="120"/>
      <c r="D1460" s="120"/>
      <c r="E1460" s="120"/>
      <c r="F1460" s="120"/>
      <c r="G1460" s="120"/>
    </row>
    <row r="1461" spans="3:7">
      <c r="C1461" s="120"/>
      <c r="D1461" s="120"/>
      <c r="E1461" s="120"/>
      <c r="F1461" s="120"/>
      <c r="G1461" s="120"/>
    </row>
    <row r="1462" spans="3:7">
      <c r="C1462" s="120"/>
      <c r="D1462" s="120"/>
      <c r="E1462" s="120"/>
      <c r="F1462" s="120"/>
      <c r="G1462" s="120"/>
    </row>
    <row r="1463" spans="3:7">
      <c r="C1463" s="120"/>
      <c r="D1463" s="120"/>
      <c r="E1463" s="120"/>
      <c r="F1463" s="120"/>
      <c r="G1463" s="120"/>
    </row>
    <row r="1464" spans="3:7">
      <c r="C1464" s="120"/>
      <c r="D1464" s="120"/>
      <c r="E1464" s="120"/>
      <c r="F1464" s="120"/>
      <c r="G1464" s="120"/>
    </row>
    <row r="1465" spans="3:7">
      <c r="C1465" s="120"/>
      <c r="D1465" s="120"/>
      <c r="E1465" s="120"/>
      <c r="F1465" s="120"/>
      <c r="G1465" s="120"/>
    </row>
    <row r="1466" spans="3:7">
      <c r="C1466" s="120"/>
      <c r="D1466" s="120"/>
      <c r="E1466" s="120"/>
      <c r="F1466" s="120"/>
      <c r="G1466" s="120"/>
    </row>
    <row r="1467" spans="3:7">
      <c r="C1467" s="120"/>
      <c r="D1467" s="120"/>
      <c r="E1467" s="120"/>
      <c r="F1467" s="120"/>
      <c r="G1467" s="120"/>
    </row>
    <row r="1468" spans="3:7">
      <c r="C1468" s="120"/>
      <c r="D1468" s="120"/>
      <c r="E1468" s="120"/>
      <c r="F1468" s="120"/>
      <c r="G1468" s="120"/>
    </row>
    <row r="1469" spans="3:7">
      <c r="C1469" s="120"/>
      <c r="D1469" s="120"/>
      <c r="E1469" s="120"/>
      <c r="F1469" s="120"/>
      <c r="G1469" s="120"/>
    </row>
    <row r="1470" spans="3:7">
      <c r="C1470" s="120"/>
      <c r="D1470" s="120"/>
      <c r="E1470" s="120"/>
      <c r="F1470" s="120"/>
      <c r="G1470" s="120"/>
    </row>
    <row r="1471" spans="3:7">
      <c r="C1471" s="120"/>
      <c r="D1471" s="120"/>
      <c r="E1471" s="120"/>
      <c r="F1471" s="120"/>
      <c r="G1471" s="120"/>
    </row>
    <row r="1472" spans="3:7">
      <c r="C1472" s="120"/>
      <c r="D1472" s="120"/>
      <c r="E1472" s="120"/>
      <c r="F1472" s="120"/>
      <c r="G1472" s="120"/>
    </row>
    <row r="1473" spans="3:7">
      <c r="C1473" s="120"/>
      <c r="D1473" s="120"/>
      <c r="E1473" s="120"/>
      <c r="F1473" s="120"/>
      <c r="G1473" s="120"/>
    </row>
    <row r="1474" spans="3:7">
      <c r="C1474" s="120"/>
      <c r="D1474" s="120"/>
      <c r="E1474" s="120"/>
      <c r="F1474" s="120"/>
      <c r="G1474" s="120"/>
    </row>
    <row r="1475" spans="3:7">
      <c r="C1475" s="120"/>
      <c r="D1475" s="120"/>
      <c r="E1475" s="120"/>
      <c r="F1475" s="120"/>
      <c r="G1475" s="120"/>
    </row>
    <row r="1476" spans="3:7">
      <c r="C1476" s="120"/>
      <c r="D1476" s="120"/>
      <c r="E1476" s="120"/>
      <c r="F1476" s="120"/>
      <c r="G1476" s="120"/>
    </row>
    <row r="1477" spans="3:7">
      <c r="C1477" s="120"/>
      <c r="D1477" s="120"/>
      <c r="E1477" s="120"/>
      <c r="F1477" s="120"/>
      <c r="G1477" s="120"/>
    </row>
    <row r="1478" spans="3:7">
      <c r="C1478" s="120"/>
      <c r="D1478" s="120"/>
      <c r="E1478" s="120"/>
      <c r="F1478" s="120"/>
      <c r="G1478" s="120"/>
    </row>
    <row r="1479" spans="3:7">
      <c r="C1479" s="120"/>
      <c r="D1479" s="120"/>
      <c r="E1479" s="120"/>
      <c r="F1479" s="120"/>
      <c r="G1479" s="120"/>
    </row>
    <row r="1480" spans="3:7">
      <c r="C1480" s="120"/>
      <c r="D1480" s="120"/>
      <c r="E1480" s="120"/>
      <c r="F1480" s="120"/>
      <c r="G1480" s="120"/>
    </row>
    <row r="1481" spans="3:7">
      <c r="C1481" s="120"/>
      <c r="D1481" s="120"/>
      <c r="E1481" s="120"/>
      <c r="F1481" s="120"/>
      <c r="G1481" s="120"/>
    </row>
    <row r="1482" spans="3:7">
      <c r="C1482" s="120"/>
      <c r="D1482" s="120"/>
      <c r="E1482" s="120"/>
      <c r="F1482" s="120"/>
      <c r="G1482" s="120"/>
    </row>
    <row r="1483" spans="3:7">
      <c r="C1483" s="120"/>
      <c r="D1483" s="120"/>
      <c r="E1483" s="120"/>
      <c r="F1483" s="120"/>
      <c r="G1483" s="120"/>
    </row>
    <row r="1484" spans="3:7">
      <c r="C1484" s="120"/>
      <c r="D1484" s="120"/>
      <c r="E1484" s="120"/>
      <c r="F1484" s="120"/>
      <c r="G1484" s="120"/>
    </row>
    <row r="1485" spans="3:7">
      <c r="C1485" s="120"/>
      <c r="D1485" s="120"/>
      <c r="E1485" s="120"/>
      <c r="F1485" s="120"/>
      <c r="G1485" s="120"/>
    </row>
    <row r="1486" spans="3:7">
      <c r="C1486" s="120"/>
      <c r="D1486" s="120"/>
      <c r="E1486" s="120"/>
      <c r="F1486" s="120"/>
      <c r="G1486" s="120"/>
    </row>
    <row r="1487" spans="3:7">
      <c r="C1487" s="120"/>
      <c r="D1487" s="120"/>
      <c r="E1487" s="120"/>
      <c r="F1487" s="120"/>
      <c r="G1487" s="120"/>
    </row>
    <row r="1488" spans="3:7">
      <c r="C1488" s="120"/>
      <c r="D1488" s="120"/>
      <c r="E1488" s="120"/>
      <c r="F1488" s="120"/>
      <c r="G1488" s="120"/>
    </row>
    <row r="1489" spans="3:7">
      <c r="C1489" s="120"/>
      <c r="D1489" s="120"/>
      <c r="E1489" s="120"/>
      <c r="F1489" s="120"/>
      <c r="G1489" s="120"/>
    </row>
    <row r="1490" spans="3:7">
      <c r="C1490" s="120"/>
      <c r="D1490" s="120"/>
      <c r="E1490" s="120"/>
      <c r="F1490" s="120"/>
      <c r="G1490" s="120"/>
    </row>
    <row r="1491" spans="3:7">
      <c r="C1491" s="120"/>
      <c r="D1491" s="120"/>
      <c r="E1491" s="120"/>
      <c r="F1491" s="120"/>
      <c r="G1491" s="120"/>
    </row>
    <row r="1492" spans="3:7">
      <c r="C1492" s="120"/>
      <c r="D1492" s="120"/>
      <c r="E1492" s="120"/>
      <c r="F1492" s="120"/>
      <c r="G1492" s="120"/>
    </row>
    <row r="1493" spans="3:7">
      <c r="C1493" s="120"/>
      <c r="D1493" s="120"/>
      <c r="E1493" s="120"/>
      <c r="F1493" s="120"/>
      <c r="G1493" s="120"/>
    </row>
    <row r="1494" spans="3:7">
      <c r="C1494" s="120"/>
      <c r="D1494" s="120"/>
      <c r="E1494" s="120"/>
      <c r="F1494" s="120"/>
      <c r="G1494" s="120"/>
    </row>
    <row r="1495" spans="3:7">
      <c r="C1495" s="120"/>
      <c r="D1495" s="120"/>
      <c r="E1495" s="120"/>
      <c r="F1495" s="120"/>
      <c r="G1495" s="120"/>
    </row>
    <row r="1496" spans="3:7">
      <c r="C1496" s="120"/>
      <c r="D1496" s="120"/>
      <c r="E1496" s="120"/>
      <c r="F1496" s="120"/>
      <c r="G1496" s="120"/>
    </row>
    <row r="1497" spans="3:7">
      <c r="C1497" s="120"/>
      <c r="D1497" s="120"/>
      <c r="E1497" s="120"/>
      <c r="F1497" s="120"/>
      <c r="G1497" s="120"/>
    </row>
    <row r="1498" spans="3:7">
      <c r="C1498" s="120"/>
      <c r="D1498" s="120"/>
      <c r="E1498" s="120"/>
      <c r="F1498" s="120"/>
      <c r="G1498" s="120"/>
    </row>
    <row r="1499" spans="3:7">
      <c r="C1499" s="120"/>
      <c r="D1499" s="120"/>
      <c r="E1499" s="120"/>
      <c r="F1499" s="120"/>
      <c r="G1499" s="120"/>
    </row>
    <row r="1500" spans="3:7">
      <c r="C1500" s="120"/>
      <c r="D1500" s="120"/>
      <c r="E1500" s="120"/>
      <c r="F1500" s="120"/>
      <c r="G1500" s="120"/>
    </row>
    <row r="1501" spans="3:7">
      <c r="C1501" s="120"/>
      <c r="D1501" s="120"/>
      <c r="E1501" s="120"/>
      <c r="F1501" s="120"/>
      <c r="G1501" s="120"/>
    </row>
    <row r="1502" spans="3:7">
      <c r="C1502" s="120"/>
      <c r="D1502" s="120"/>
      <c r="E1502" s="120"/>
      <c r="F1502" s="120"/>
      <c r="G1502" s="120"/>
    </row>
    <row r="1503" spans="3:7">
      <c r="C1503" s="120"/>
      <c r="D1503" s="120"/>
      <c r="E1503" s="120"/>
      <c r="F1503" s="120"/>
      <c r="G1503" s="120"/>
    </row>
    <row r="1504" spans="3:7">
      <c r="C1504" s="120"/>
      <c r="D1504" s="120"/>
      <c r="E1504" s="120"/>
      <c r="F1504" s="120"/>
      <c r="G1504" s="120"/>
    </row>
    <row r="1505" spans="3:7">
      <c r="C1505" s="120"/>
      <c r="D1505" s="120"/>
      <c r="E1505" s="120"/>
      <c r="F1505" s="120"/>
      <c r="G1505" s="120"/>
    </row>
    <row r="1506" spans="3:7">
      <c r="C1506" s="120"/>
      <c r="D1506" s="120"/>
      <c r="E1506" s="120"/>
      <c r="F1506" s="120"/>
      <c r="G1506" s="120"/>
    </row>
    <row r="1507" spans="3:7">
      <c r="C1507" s="120"/>
      <c r="D1507" s="120"/>
      <c r="E1507" s="120"/>
      <c r="F1507" s="120"/>
      <c r="G1507" s="120"/>
    </row>
    <row r="1508" spans="3:7">
      <c r="C1508" s="120"/>
      <c r="D1508" s="120"/>
      <c r="E1508" s="120"/>
      <c r="F1508" s="120"/>
      <c r="G1508" s="120"/>
    </row>
    <row r="1509" spans="3:7">
      <c r="C1509" s="120"/>
      <c r="D1509" s="120"/>
      <c r="E1509" s="120"/>
      <c r="F1509" s="120"/>
      <c r="G1509" s="120"/>
    </row>
    <row r="1510" spans="3:7">
      <c r="C1510" s="120"/>
      <c r="D1510" s="120"/>
      <c r="E1510" s="120"/>
      <c r="F1510" s="120"/>
      <c r="G1510" s="120"/>
    </row>
    <row r="1511" spans="3:7">
      <c r="C1511" s="120"/>
      <c r="D1511" s="120"/>
      <c r="E1511" s="120"/>
      <c r="F1511" s="120"/>
      <c r="G1511" s="120"/>
    </row>
    <row r="1512" spans="3:7">
      <c r="C1512" s="120"/>
      <c r="D1512" s="120"/>
      <c r="E1512" s="120"/>
      <c r="F1512" s="120"/>
      <c r="G1512" s="120"/>
    </row>
    <row r="1513" spans="3:7">
      <c r="C1513" s="120"/>
      <c r="D1513" s="120"/>
      <c r="E1513" s="120"/>
      <c r="F1513" s="120"/>
      <c r="G1513" s="120"/>
    </row>
    <row r="1514" spans="3:7">
      <c r="C1514" s="120"/>
      <c r="D1514" s="120"/>
      <c r="E1514" s="120"/>
      <c r="F1514" s="120"/>
      <c r="G1514" s="120"/>
    </row>
    <row r="1515" spans="3:7">
      <c r="C1515" s="120"/>
      <c r="D1515" s="120"/>
      <c r="E1515" s="120"/>
      <c r="F1515" s="120"/>
      <c r="G1515" s="120"/>
    </row>
    <row r="1516" spans="3:7">
      <c r="C1516" s="120"/>
      <c r="D1516" s="120"/>
      <c r="E1516" s="120"/>
      <c r="F1516" s="120"/>
      <c r="G1516" s="120"/>
    </row>
    <row r="1517" spans="3:7">
      <c r="C1517" s="120"/>
      <c r="D1517" s="120"/>
      <c r="E1517" s="120"/>
      <c r="F1517" s="120"/>
      <c r="G1517" s="120"/>
    </row>
    <row r="1518" spans="3:7">
      <c r="C1518" s="120"/>
      <c r="D1518" s="120"/>
      <c r="E1518" s="120"/>
      <c r="F1518" s="120"/>
      <c r="G1518" s="120"/>
    </row>
    <row r="1519" spans="3:7">
      <c r="C1519" s="120"/>
      <c r="D1519" s="120"/>
      <c r="E1519" s="120"/>
      <c r="F1519" s="120"/>
      <c r="G1519" s="120"/>
    </row>
    <row r="1520" spans="3:7">
      <c r="C1520" s="120"/>
      <c r="D1520" s="120"/>
      <c r="E1520" s="120"/>
      <c r="F1520" s="120"/>
      <c r="G1520" s="120"/>
    </row>
    <row r="1521" spans="3:7">
      <c r="C1521" s="120"/>
      <c r="D1521" s="120"/>
      <c r="E1521" s="120"/>
      <c r="F1521" s="120"/>
      <c r="G1521" s="120"/>
    </row>
    <row r="1522" spans="3:7">
      <c r="C1522" s="120"/>
      <c r="D1522" s="120"/>
      <c r="E1522" s="120"/>
      <c r="F1522" s="120"/>
      <c r="G1522" s="120"/>
    </row>
    <row r="1523" spans="3:7">
      <c r="C1523" s="120"/>
      <c r="D1523" s="120"/>
      <c r="E1523" s="120"/>
      <c r="F1523" s="120"/>
      <c r="G1523" s="120"/>
    </row>
    <row r="1524" spans="3:7">
      <c r="C1524" s="120"/>
      <c r="D1524" s="120"/>
      <c r="E1524" s="120"/>
      <c r="F1524" s="120"/>
      <c r="G1524" s="120"/>
    </row>
    <row r="1525" spans="3:7">
      <c r="C1525" s="120"/>
      <c r="D1525" s="120"/>
      <c r="E1525" s="120"/>
      <c r="F1525" s="120"/>
      <c r="G1525" s="120"/>
    </row>
    <row r="1526" spans="3:7">
      <c r="C1526" s="120"/>
      <c r="D1526" s="120"/>
      <c r="E1526" s="120"/>
      <c r="F1526" s="120"/>
      <c r="G1526" s="120"/>
    </row>
    <row r="1527" spans="3:7">
      <c r="C1527" s="120"/>
      <c r="D1527" s="120"/>
      <c r="E1527" s="120"/>
      <c r="F1527" s="120"/>
      <c r="G1527" s="120"/>
    </row>
    <row r="1528" spans="3:7">
      <c r="C1528" s="120"/>
      <c r="D1528" s="120"/>
      <c r="E1528" s="120"/>
      <c r="F1528" s="120"/>
      <c r="G1528" s="120"/>
    </row>
    <row r="1529" spans="3:7">
      <c r="C1529" s="120"/>
      <c r="D1529" s="120"/>
      <c r="E1529" s="120"/>
      <c r="F1529" s="120"/>
      <c r="G1529" s="120"/>
    </row>
    <row r="1530" spans="3:7">
      <c r="C1530" s="120"/>
      <c r="D1530" s="120"/>
      <c r="E1530" s="120"/>
      <c r="F1530" s="120"/>
      <c r="G1530" s="120"/>
    </row>
    <row r="1531" spans="3:7">
      <c r="C1531" s="120"/>
      <c r="D1531" s="120"/>
      <c r="E1531" s="120"/>
      <c r="F1531" s="120"/>
      <c r="G1531" s="120"/>
    </row>
    <row r="1532" spans="3:7">
      <c r="C1532" s="120"/>
      <c r="D1532" s="120"/>
      <c r="E1532" s="120"/>
      <c r="F1532" s="120"/>
      <c r="G1532" s="120"/>
    </row>
    <row r="1533" spans="3:7">
      <c r="C1533" s="120"/>
      <c r="D1533" s="120"/>
      <c r="E1533" s="120"/>
      <c r="F1533" s="120"/>
      <c r="G1533" s="120"/>
    </row>
    <row r="1534" spans="3:7">
      <c r="C1534" s="120"/>
      <c r="D1534" s="120"/>
      <c r="E1534" s="120"/>
      <c r="F1534" s="120"/>
      <c r="G1534" s="120"/>
    </row>
    <row r="1535" spans="3:7">
      <c r="C1535" s="120"/>
      <c r="D1535" s="120"/>
      <c r="E1535" s="120"/>
      <c r="F1535" s="120"/>
      <c r="G1535" s="120"/>
    </row>
    <row r="1536" spans="3:7">
      <c r="C1536" s="120"/>
      <c r="D1536" s="120"/>
      <c r="E1536" s="120"/>
      <c r="F1536" s="120"/>
      <c r="G1536" s="120"/>
    </row>
    <row r="1537" spans="3:7">
      <c r="C1537" s="120"/>
      <c r="D1537" s="120"/>
      <c r="E1537" s="120"/>
      <c r="F1537" s="120"/>
      <c r="G1537" s="120"/>
    </row>
    <row r="1538" spans="3:7">
      <c r="C1538" s="120"/>
      <c r="D1538" s="120"/>
      <c r="E1538" s="120"/>
      <c r="F1538" s="120"/>
      <c r="G1538" s="120"/>
    </row>
    <row r="1539" spans="3:7">
      <c r="C1539" s="120"/>
      <c r="D1539" s="120"/>
      <c r="E1539" s="120"/>
      <c r="F1539" s="120"/>
      <c r="G1539" s="120"/>
    </row>
    <row r="1540" spans="3:7">
      <c r="C1540" s="120"/>
      <c r="D1540" s="120"/>
      <c r="E1540" s="120"/>
      <c r="F1540" s="120"/>
      <c r="G1540" s="120"/>
    </row>
    <row r="1541" spans="3:7">
      <c r="C1541" s="120"/>
      <c r="D1541" s="120"/>
      <c r="E1541" s="120"/>
      <c r="F1541" s="120"/>
      <c r="G1541" s="120"/>
    </row>
    <row r="1542" spans="3:7">
      <c r="C1542" s="120"/>
      <c r="D1542" s="120"/>
      <c r="E1542" s="120"/>
      <c r="F1542" s="120"/>
      <c r="G1542" s="120"/>
    </row>
    <row r="1543" spans="3:7">
      <c r="C1543" s="120"/>
      <c r="D1543" s="120"/>
      <c r="E1543" s="120"/>
      <c r="F1543" s="120"/>
      <c r="G1543" s="120"/>
    </row>
    <row r="1544" spans="3:7">
      <c r="C1544" s="120"/>
      <c r="D1544" s="120"/>
      <c r="E1544" s="120"/>
      <c r="F1544" s="120"/>
      <c r="G1544" s="120"/>
    </row>
    <row r="1545" spans="3:7">
      <c r="C1545" s="120"/>
      <c r="D1545" s="120"/>
      <c r="E1545" s="120"/>
      <c r="F1545" s="120"/>
      <c r="G1545" s="120"/>
    </row>
    <row r="1546" spans="3:7">
      <c r="C1546" s="120"/>
      <c r="D1546" s="120"/>
      <c r="E1546" s="120"/>
      <c r="F1546" s="120"/>
      <c r="G1546" s="120"/>
    </row>
    <row r="1547" spans="3:7">
      <c r="C1547" s="120"/>
      <c r="D1547" s="120"/>
      <c r="E1547" s="120"/>
      <c r="F1547" s="120"/>
      <c r="G1547" s="120"/>
    </row>
    <row r="1548" spans="3:7">
      <c r="C1548" s="120"/>
      <c r="D1548" s="120"/>
      <c r="E1548" s="120"/>
      <c r="F1548" s="120"/>
      <c r="G1548" s="120"/>
    </row>
    <row r="1549" spans="3:7">
      <c r="C1549" s="120"/>
      <c r="D1549" s="120"/>
      <c r="E1549" s="120"/>
      <c r="F1549" s="120"/>
      <c r="G1549" s="120"/>
    </row>
    <row r="1550" spans="3:7">
      <c r="C1550" s="120"/>
      <c r="D1550" s="120"/>
      <c r="E1550" s="120"/>
      <c r="F1550" s="120"/>
      <c r="G1550" s="120"/>
    </row>
    <row r="1551" spans="3:7">
      <c r="C1551" s="120"/>
      <c r="D1551" s="120"/>
      <c r="E1551" s="120"/>
      <c r="F1551" s="120"/>
      <c r="G1551" s="120"/>
    </row>
    <row r="1552" spans="3:7">
      <c r="C1552" s="120"/>
      <c r="D1552" s="120"/>
      <c r="E1552" s="120"/>
      <c r="F1552" s="120"/>
      <c r="G1552" s="120"/>
    </row>
    <row r="1553" spans="3:7">
      <c r="C1553" s="120"/>
      <c r="D1553" s="120"/>
      <c r="E1553" s="120"/>
      <c r="F1553" s="120"/>
      <c r="G1553" s="120"/>
    </row>
    <row r="1554" spans="3:7">
      <c r="C1554" s="120"/>
      <c r="D1554" s="120"/>
      <c r="E1554" s="120"/>
      <c r="F1554" s="120"/>
      <c r="G1554" s="120"/>
    </row>
    <row r="1555" spans="3:7">
      <c r="C1555" s="120"/>
      <c r="D1555" s="120"/>
      <c r="E1555" s="120"/>
      <c r="F1555" s="120"/>
      <c r="G1555" s="120"/>
    </row>
    <row r="1556" spans="3:7">
      <c r="C1556" s="120"/>
      <c r="D1556" s="120"/>
      <c r="E1556" s="120"/>
      <c r="F1556" s="120"/>
      <c r="G1556" s="120"/>
    </row>
    <row r="1557" spans="3:7">
      <c r="C1557" s="120"/>
      <c r="D1557" s="120"/>
      <c r="E1557" s="120"/>
      <c r="F1557" s="120"/>
      <c r="G1557" s="120"/>
    </row>
    <row r="1558" spans="3:7">
      <c r="C1558" s="120"/>
      <c r="D1558" s="120"/>
      <c r="E1558" s="120"/>
      <c r="F1558" s="120"/>
      <c r="G1558" s="120"/>
    </row>
    <row r="1559" spans="3:7">
      <c r="C1559" s="120"/>
      <c r="D1559" s="120"/>
      <c r="E1559" s="120"/>
      <c r="F1559" s="120"/>
      <c r="G1559" s="120"/>
    </row>
    <row r="1560" spans="3:7">
      <c r="C1560" s="120"/>
      <c r="D1560" s="120"/>
      <c r="E1560" s="120"/>
      <c r="F1560" s="120"/>
      <c r="G1560" s="120"/>
    </row>
    <row r="1561" spans="3:7">
      <c r="C1561" s="120"/>
      <c r="D1561" s="120"/>
      <c r="E1561" s="120"/>
      <c r="F1561" s="120"/>
      <c r="G1561" s="120"/>
    </row>
    <row r="1562" spans="3:7">
      <c r="C1562" s="120"/>
      <c r="D1562" s="120"/>
      <c r="E1562" s="120"/>
      <c r="F1562" s="120"/>
      <c r="G1562" s="120"/>
    </row>
    <row r="1563" spans="3:7">
      <c r="C1563" s="120"/>
      <c r="D1563" s="120"/>
      <c r="E1563" s="120"/>
      <c r="F1563" s="120"/>
      <c r="G1563" s="120"/>
    </row>
    <row r="1564" spans="3:7">
      <c r="C1564" s="120"/>
      <c r="D1564" s="120"/>
      <c r="E1564" s="120"/>
      <c r="F1564" s="120"/>
      <c r="G1564" s="120"/>
    </row>
    <row r="1565" spans="3:7">
      <c r="C1565" s="120"/>
      <c r="D1565" s="120"/>
      <c r="E1565" s="120"/>
      <c r="F1565" s="120"/>
      <c r="G1565" s="120"/>
    </row>
    <row r="1566" spans="3:7">
      <c r="C1566" s="120"/>
      <c r="D1566" s="120"/>
      <c r="E1566" s="120"/>
      <c r="F1566" s="120"/>
      <c r="G1566" s="120"/>
    </row>
    <row r="1567" spans="3:7">
      <c r="C1567" s="120"/>
      <c r="D1567" s="120"/>
      <c r="E1567" s="120"/>
      <c r="F1567" s="120"/>
      <c r="G1567" s="120"/>
    </row>
    <row r="1568" spans="3:7">
      <c r="C1568" s="120"/>
      <c r="D1568" s="120"/>
      <c r="E1568" s="120"/>
      <c r="F1568" s="120"/>
      <c r="G1568" s="120"/>
    </row>
    <row r="1569" spans="3:7">
      <c r="C1569" s="120"/>
      <c r="D1569" s="120"/>
      <c r="E1569" s="120"/>
      <c r="F1569" s="120"/>
      <c r="G1569" s="120"/>
    </row>
    <row r="1570" spans="3:7">
      <c r="C1570" s="120"/>
      <c r="D1570" s="120"/>
      <c r="E1570" s="120"/>
      <c r="F1570" s="120"/>
      <c r="G1570" s="120"/>
    </row>
    <row r="1571" spans="3:7">
      <c r="C1571" s="120"/>
      <c r="D1571" s="120"/>
      <c r="E1571" s="120"/>
      <c r="F1571" s="120"/>
      <c r="G1571" s="120"/>
    </row>
    <row r="1572" spans="3:7">
      <c r="C1572" s="120"/>
      <c r="D1572" s="120"/>
      <c r="E1572" s="120"/>
      <c r="F1572" s="120"/>
      <c r="G1572" s="120"/>
    </row>
    <row r="1573" spans="3:7">
      <c r="C1573" s="120"/>
      <c r="D1573" s="120"/>
      <c r="E1573" s="120"/>
      <c r="F1573" s="120"/>
      <c r="G1573" s="120"/>
    </row>
    <row r="1574" spans="3:7">
      <c r="C1574" s="120"/>
      <c r="D1574" s="120"/>
      <c r="E1574" s="120"/>
      <c r="F1574" s="120"/>
      <c r="G1574" s="120"/>
    </row>
    <row r="1575" spans="3:7">
      <c r="C1575" s="120"/>
      <c r="D1575" s="120"/>
      <c r="E1575" s="120"/>
      <c r="F1575" s="120"/>
      <c r="G1575" s="120"/>
    </row>
    <row r="1576" spans="3:7">
      <c r="C1576" s="120"/>
      <c r="D1576" s="120"/>
      <c r="E1576" s="120"/>
      <c r="F1576" s="120"/>
      <c r="G1576" s="120"/>
    </row>
    <row r="1577" spans="3:7">
      <c r="C1577" s="120"/>
      <c r="D1577" s="120"/>
      <c r="E1577" s="120"/>
      <c r="F1577" s="120"/>
      <c r="G1577" s="120"/>
    </row>
    <row r="1578" spans="3:7">
      <c r="C1578" s="120"/>
      <c r="D1578" s="120"/>
      <c r="E1578" s="120"/>
      <c r="F1578" s="120"/>
      <c r="G1578" s="120"/>
    </row>
    <row r="1579" spans="3:7">
      <c r="C1579" s="120"/>
      <c r="D1579" s="120"/>
      <c r="E1579" s="120"/>
      <c r="F1579" s="120"/>
      <c r="G1579" s="120"/>
    </row>
    <row r="1580" spans="3:7">
      <c r="C1580" s="120"/>
      <c r="D1580" s="120"/>
      <c r="E1580" s="120"/>
      <c r="F1580" s="120"/>
      <c r="G1580" s="120"/>
    </row>
    <row r="1581" spans="3:7">
      <c r="C1581" s="120"/>
      <c r="D1581" s="120"/>
      <c r="E1581" s="120"/>
      <c r="F1581" s="120"/>
      <c r="G1581" s="120"/>
    </row>
    <row r="1582" spans="3:7">
      <c r="C1582" s="120"/>
      <c r="D1582" s="120"/>
      <c r="E1582" s="120"/>
      <c r="F1582" s="120"/>
      <c r="G1582" s="120"/>
    </row>
    <row r="1583" spans="3:7">
      <c r="C1583" s="120"/>
      <c r="D1583" s="120"/>
      <c r="E1583" s="120"/>
      <c r="F1583" s="120"/>
      <c r="G1583" s="120"/>
    </row>
    <row r="1584" spans="3:7">
      <c r="C1584" s="120"/>
      <c r="D1584" s="120"/>
      <c r="E1584" s="120"/>
      <c r="F1584" s="120"/>
      <c r="G1584" s="120"/>
    </row>
    <row r="1585" spans="3:7">
      <c r="C1585" s="120"/>
      <c r="D1585" s="120"/>
      <c r="E1585" s="120"/>
      <c r="F1585" s="120"/>
      <c r="G1585" s="120"/>
    </row>
    <row r="1586" spans="3:7">
      <c r="C1586" s="120"/>
      <c r="D1586" s="120"/>
      <c r="E1586" s="120"/>
      <c r="F1586" s="120"/>
      <c r="G1586" s="120"/>
    </row>
    <row r="1587" spans="3:7">
      <c r="C1587" s="120"/>
      <c r="D1587" s="120"/>
      <c r="E1587" s="120"/>
      <c r="F1587" s="120"/>
      <c r="G1587" s="120"/>
    </row>
    <row r="1588" spans="3:7">
      <c r="C1588" s="120"/>
      <c r="D1588" s="120"/>
      <c r="E1588" s="120"/>
      <c r="F1588" s="120"/>
      <c r="G1588" s="120"/>
    </row>
    <row r="1589" spans="3:7">
      <c r="C1589" s="120"/>
      <c r="D1589" s="120"/>
      <c r="E1589" s="120"/>
      <c r="F1589" s="120"/>
      <c r="G1589" s="120"/>
    </row>
    <row r="1590" spans="3:7">
      <c r="C1590" s="120"/>
      <c r="D1590" s="120"/>
      <c r="E1590" s="120"/>
      <c r="F1590" s="120"/>
      <c r="G1590" s="120"/>
    </row>
    <row r="1591" spans="3:7">
      <c r="C1591" s="120"/>
      <c r="D1591" s="120"/>
      <c r="E1591" s="120"/>
      <c r="F1591" s="120"/>
      <c r="G1591" s="120"/>
    </row>
    <row r="1592" spans="3:7">
      <c r="C1592" s="120"/>
      <c r="D1592" s="120"/>
      <c r="E1592" s="120"/>
      <c r="F1592" s="120"/>
      <c r="G1592" s="120"/>
    </row>
    <row r="1593" spans="3:7">
      <c r="C1593" s="120"/>
      <c r="D1593" s="120"/>
      <c r="E1593" s="120"/>
      <c r="F1593" s="120"/>
      <c r="G1593" s="120"/>
    </row>
    <row r="1594" spans="3:7">
      <c r="C1594" s="120"/>
      <c r="D1594" s="120"/>
      <c r="E1594" s="120"/>
      <c r="F1594" s="120"/>
      <c r="G1594" s="120"/>
    </row>
    <row r="1595" spans="3:7">
      <c r="C1595" s="120"/>
      <c r="D1595" s="120"/>
      <c r="E1595" s="120"/>
      <c r="F1595" s="120"/>
      <c r="G1595" s="120"/>
    </row>
    <row r="1596" spans="3:7">
      <c r="C1596" s="120"/>
      <c r="D1596" s="120"/>
      <c r="E1596" s="120"/>
      <c r="F1596" s="120"/>
      <c r="G1596" s="120"/>
    </row>
    <row r="1597" spans="3:7">
      <c r="C1597" s="120"/>
      <c r="D1597" s="120"/>
      <c r="E1597" s="120"/>
      <c r="F1597" s="120"/>
      <c r="G1597" s="120"/>
    </row>
    <row r="1598" spans="3:7">
      <c r="C1598" s="120"/>
      <c r="D1598" s="120"/>
      <c r="E1598" s="120"/>
      <c r="F1598" s="120"/>
      <c r="G1598" s="120"/>
    </row>
    <row r="1599" spans="3:7">
      <c r="C1599" s="120"/>
      <c r="D1599" s="120"/>
      <c r="E1599" s="120"/>
      <c r="F1599" s="120"/>
      <c r="G1599" s="120"/>
    </row>
    <row r="1600" spans="3:7">
      <c r="C1600" s="120"/>
      <c r="D1600" s="120"/>
      <c r="E1600" s="120"/>
      <c r="F1600" s="120"/>
      <c r="G1600" s="120"/>
    </row>
    <row r="1601" spans="3:7">
      <c r="C1601" s="120"/>
      <c r="D1601" s="120"/>
      <c r="E1601" s="120"/>
      <c r="F1601" s="120"/>
      <c r="G1601" s="120"/>
    </row>
    <row r="1602" spans="3:7">
      <c r="C1602" s="120"/>
      <c r="D1602" s="120"/>
      <c r="E1602" s="120"/>
      <c r="F1602" s="120"/>
      <c r="G1602" s="120"/>
    </row>
    <row r="1603" spans="3:7">
      <c r="C1603" s="120"/>
      <c r="D1603" s="120"/>
      <c r="E1603" s="120"/>
      <c r="F1603" s="120"/>
      <c r="G1603" s="120"/>
    </row>
    <row r="1604" spans="3:7">
      <c r="C1604" s="120"/>
      <c r="D1604" s="120"/>
      <c r="E1604" s="120"/>
      <c r="F1604" s="120"/>
      <c r="G1604" s="120"/>
    </row>
    <row r="1605" spans="3:7">
      <c r="C1605" s="120"/>
      <c r="D1605" s="120"/>
      <c r="E1605" s="120"/>
      <c r="F1605" s="120"/>
      <c r="G1605" s="120"/>
    </row>
    <row r="1606" spans="3:7">
      <c r="C1606" s="120"/>
      <c r="D1606" s="120"/>
      <c r="E1606" s="120"/>
      <c r="F1606" s="120"/>
      <c r="G1606" s="120"/>
    </row>
    <row r="1607" spans="3:7">
      <c r="C1607" s="120"/>
      <c r="D1607" s="120"/>
      <c r="E1607" s="120"/>
      <c r="F1607" s="120"/>
      <c r="G1607" s="120"/>
    </row>
    <row r="1608" spans="3:7">
      <c r="C1608" s="120"/>
      <c r="D1608" s="120"/>
      <c r="E1608" s="120"/>
      <c r="F1608" s="120"/>
      <c r="G1608" s="120"/>
    </row>
    <row r="1609" spans="3:7">
      <c r="C1609" s="120"/>
      <c r="D1609" s="120"/>
      <c r="E1609" s="120"/>
      <c r="F1609" s="120"/>
      <c r="G1609" s="120"/>
    </row>
    <row r="1610" spans="3:7">
      <c r="C1610" s="120"/>
      <c r="D1610" s="120"/>
      <c r="E1610" s="120"/>
      <c r="F1610" s="120"/>
      <c r="G1610" s="120"/>
    </row>
    <row r="1611" spans="3:7">
      <c r="C1611" s="120"/>
      <c r="D1611" s="120"/>
      <c r="E1611" s="120"/>
      <c r="F1611" s="120"/>
      <c r="G1611" s="120"/>
    </row>
    <row r="1612" spans="3:7">
      <c r="C1612" s="120"/>
      <c r="D1612" s="120"/>
      <c r="E1612" s="120"/>
      <c r="F1612" s="120"/>
      <c r="G1612" s="120"/>
    </row>
    <row r="1613" spans="3:7">
      <c r="C1613" s="120"/>
      <c r="D1613" s="120"/>
      <c r="E1613" s="120"/>
      <c r="F1613" s="120"/>
      <c r="G1613" s="120"/>
    </row>
    <row r="1614" spans="3:7">
      <c r="C1614" s="120"/>
      <c r="D1614" s="120"/>
      <c r="E1614" s="120"/>
      <c r="F1614" s="120"/>
      <c r="G1614" s="120"/>
    </row>
    <row r="1615" spans="3:7">
      <c r="C1615" s="120"/>
      <c r="D1615" s="120"/>
      <c r="E1615" s="120"/>
      <c r="F1615" s="120"/>
      <c r="G1615" s="120"/>
    </row>
    <row r="1616" spans="3:7">
      <c r="C1616" s="120"/>
      <c r="D1616" s="120"/>
      <c r="E1616" s="120"/>
      <c r="F1616" s="120"/>
      <c r="G1616" s="120"/>
    </row>
    <row r="1617" spans="3:7">
      <c r="C1617" s="120"/>
      <c r="D1617" s="120"/>
      <c r="E1617" s="120"/>
      <c r="F1617" s="120"/>
      <c r="G1617" s="120"/>
    </row>
    <row r="1618" spans="3:7">
      <c r="C1618" s="120"/>
      <c r="D1618" s="120"/>
      <c r="E1618" s="120"/>
      <c r="F1618" s="120"/>
      <c r="G1618" s="120"/>
    </row>
    <row r="1619" spans="3:7">
      <c r="C1619" s="120"/>
      <c r="D1619" s="120"/>
      <c r="E1619" s="120"/>
      <c r="F1619" s="120"/>
      <c r="G1619" s="120"/>
    </row>
    <row r="1620" spans="3:7">
      <c r="C1620" s="120"/>
      <c r="D1620" s="120"/>
      <c r="E1620" s="120"/>
      <c r="F1620" s="120"/>
      <c r="G1620" s="120"/>
    </row>
    <row r="1621" spans="3:7">
      <c r="C1621" s="120"/>
      <c r="D1621" s="120"/>
      <c r="E1621" s="120"/>
      <c r="F1621" s="120"/>
      <c r="G1621" s="120"/>
    </row>
    <row r="1622" spans="3:7">
      <c r="C1622" s="120"/>
      <c r="D1622" s="120"/>
      <c r="E1622" s="120"/>
      <c r="F1622" s="120"/>
      <c r="G1622" s="120"/>
    </row>
    <row r="1623" spans="3:7">
      <c r="C1623" s="120"/>
      <c r="D1623" s="120"/>
      <c r="E1623" s="120"/>
      <c r="F1623" s="120"/>
      <c r="G1623" s="120"/>
    </row>
    <row r="1624" spans="3:7">
      <c r="C1624" s="120"/>
      <c r="D1624" s="120"/>
      <c r="E1624" s="120"/>
      <c r="F1624" s="120"/>
      <c r="G1624" s="120"/>
    </row>
    <row r="1625" spans="3:7">
      <c r="C1625" s="120"/>
      <c r="D1625" s="120"/>
      <c r="E1625" s="120"/>
      <c r="F1625" s="120"/>
      <c r="G1625" s="120"/>
    </row>
    <row r="1626" spans="3:7">
      <c r="C1626" s="120"/>
      <c r="D1626" s="120"/>
      <c r="E1626" s="120"/>
      <c r="F1626" s="120"/>
      <c r="G1626" s="120"/>
    </row>
    <row r="1627" spans="3:7">
      <c r="C1627" s="120"/>
      <c r="D1627" s="120"/>
      <c r="E1627" s="120"/>
      <c r="F1627" s="120"/>
      <c r="G1627" s="120"/>
    </row>
    <row r="1048568" spans="3:57">
      <c r="AA1048568" s="26">
        <v>927</v>
      </c>
    </row>
    <row r="1048569" spans="3:57" hidden="1">
      <c r="C1048569" s="31">
        <v>886</v>
      </c>
      <c r="D1048569" s="31">
        <v>887</v>
      </c>
      <c r="E1048569" s="31">
        <v>888</v>
      </c>
      <c r="F1048569" s="31">
        <v>889</v>
      </c>
      <c r="G1048569" s="31">
        <v>890</v>
      </c>
      <c r="H1048569" s="31">
        <v>891</v>
      </c>
      <c r="I1048569" s="31">
        <v>892</v>
      </c>
      <c r="J1048569" s="31">
        <v>893</v>
      </c>
      <c r="K1048569" s="31">
        <v>894</v>
      </c>
      <c r="L1048569" s="31">
        <v>895</v>
      </c>
      <c r="M1048569" s="31">
        <v>896</v>
      </c>
      <c r="N1048569" s="31">
        <v>897</v>
      </c>
      <c r="O1048569" s="31">
        <v>898</v>
      </c>
      <c r="P1048569" s="31">
        <v>899</v>
      </c>
      <c r="Q1048569" s="31">
        <v>900</v>
      </c>
      <c r="R1048569" s="31">
        <v>901</v>
      </c>
      <c r="S1048569" s="31">
        <v>902</v>
      </c>
      <c r="T1048569" s="31">
        <v>903</v>
      </c>
      <c r="U1048569" s="31">
        <v>904</v>
      </c>
      <c r="V1048569" s="31">
        <v>905</v>
      </c>
      <c r="W1048569" s="31">
        <v>906</v>
      </c>
      <c r="X1048569" s="31">
        <v>907</v>
      </c>
      <c r="Y1048569" s="31">
        <v>908</v>
      </c>
      <c r="Z1048569" s="31">
        <v>909</v>
      </c>
      <c r="AA1048569" s="31">
        <v>910</v>
      </c>
      <c r="AB1048569" s="31">
        <v>911</v>
      </c>
      <c r="AC1048569" s="31">
        <v>912</v>
      </c>
      <c r="AD1048569" s="31">
        <v>913</v>
      </c>
      <c r="AE1048569" s="31">
        <v>914</v>
      </c>
      <c r="AF1048569" s="31">
        <v>915</v>
      </c>
      <c r="AG1048569" s="31">
        <v>916</v>
      </c>
      <c r="AH1048569" s="31">
        <v>917</v>
      </c>
      <c r="AI1048569" s="31">
        <v>918</v>
      </c>
      <c r="AJ1048569" s="31">
        <v>919</v>
      </c>
      <c r="AK1048569" s="31">
        <v>920</v>
      </c>
      <c r="AL1048569" s="31">
        <v>921</v>
      </c>
      <c r="AM1048569" s="31">
        <v>922</v>
      </c>
      <c r="AN1048569" s="31">
        <v>923</v>
      </c>
      <c r="AO1048569" s="31">
        <v>924</v>
      </c>
      <c r="AP1048569" s="26">
        <v>930</v>
      </c>
      <c r="AQ1048569" s="26">
        <v>931</v>
      </c>
      <c r="AR1048569" s="26">
        <v>933</v>
      </c>
      <c r="AS1048569" s="26">
        <v>942</v>
      </c>
      <c r="AT1048569" s="26">
        <v>947</v>
      </c>
      <c r="AU1048569" s="26">
        <v>950</v>
      </c>
      <c r="AV1048569" s="26">
        <v>951</v>
      </c>
      <c r="AW1048569" s="26">
        <v>952</v>
      </c>
      <c r="AX1048569" s="26">
        <v>953</v>
      </c>
      <c r="AY1048569" s="26">
        <v>954</v>
      </c>
      <c r="AZ1048569" s="26">
        <v>955</v>
      </c>
      <c r="BA1048569" s="26">
        <v>956</v>
      </c>
      <c r="BB1048569" s="26">
        <v>957</v>
      </c>
      <c r="BC1048569" s="26">
        <v>1091</v>
      </c>
      <c r="BD1048569" s="26">
        <v>1092</v>
      </c>
      <c r="BE1048569" s="26">
        <v>1093</v>
      </c>
    </row>
    <row r="1048570" spans="3:57" hidden="1"/>
    <row r="1048571" spans="3:57" hidden="1"/>
    <row r="1048572" spans="3:57" hidden="1"/>
    <row r="1048573" spans="3:57" hidden="1"/>
    <row r="1048574" spans="3:57" hidden="1"/>
    <row r="1048575" spans="3:57" hidden="1"/>
    <row r="1048576" spans="3:57" hidden="1"/>
  </sheetData>
  <mergeCells count="3">
    <mergeCell ref="A1:B1"/>
    <mergeCell ref="W1:Z1"/>
    <mergeCell ref="AA1:AG1"/>
  </mergeCells>
  <phoneticPr fontId="4" type="noConversion"/>
  <printOptions horizontalCentered="1"/>
  <pageMargins left="0.17" right="0.36"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25" customWidth="1"/>
    <col min="2" max="2" width="57.140625" style="37" customWidth="1"/>
    <col min="3" max="8" width="13.7109375" style="123" hidden="1" customWidth="1" outlineLevel="1"/>
    <col min="9" max="29" width="13.7109375" style="26" hidden="1" customWidth="1" outlineLevel="1"/>
    <col min="30" max="34" width="13.42578125" style="26" hidden="1" customWidth="1" outlineLevel="1"/>
    <col min="35" max="35" width="12.5703125" style="26" customWidth="1" collapsed="1"/>
    <col min="36" max="38" width="12.5703125" style="26" customWidth="1"/>
    <col min="39" max="42" width="13" style="26" customWidth="1"/>
    <col min="43" max="46" width="13.5703125" style="26" customWidth="1"/>
    <col min="47" max="57" width="13.42578125" style="26" customWidth="1"/>
    <col min="58" max="58" width="10.85546875" style="26" customWidth="1"/>
    <col min="59" max="16381" width="9.140625" style="26"/>
    <col min="16382" max="16382" width="9.140625" style="26" hidden="1" customWidth="1"/>
    <col min="16383" max="16384" width="0" style="26" hidden="1" customWidth="1"/>
  </cols>
  <sheetData>
    <row r="1" spans="1:195 16382:16382" s="58" customFormat="1" ht="33" customHeight="1" thickBot="1">
      <c r="A1" s="2432" t="str">
        <f>INDEX(tblTrans[[English]:[Polski]],MATCH(XFB1,tblTrans[ID],0),LangSelID)</f>
        <v>Other Operating Expenses</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t="str">
        <f>INDEX(tblTrans[[English]:[Polski]],MATCH(AA1048575,tblTrans[ID],0),LangSelID)</f>
        <v>2012 and 2013 results were restated due to the adjustments in booking of bancassurance related income in line with KNF guidance</v>
      </c>
      <c r="AB1" s="2434" t="e">
        <f>INDEX(tblTrans[[English]:[Polski]],MATCH(AB1048575,tblTrans[ID],0),LangSelID)</f>
        <v>#N/A</v>
      </c>
      <c r="AC1" s="2434" t="e">
        <f>INDEX(tblTrans[[English]:[Polski]],MATCH(AC1048575,tblTrans[ID],0),LangSelID)</f>
        <v>#N/A</v>
      </c>
      <c r="AD1" s="2434" t="e">
        <f>INDEX(tblTrans[[English]:[Polski]],MATCH(AD1048575,tblTrans[ID],0),LangSelID)</f>
        <v>#N/A</v>
      </c>
      <c r="AE1" s="2434" t="e">
        <f>INDEX(tblTrans[[English]:[Polski]],MATCH(AE1048575,tblTrans[ID],0),LangSelID)</f>
        <v>#N/A</v>
      </c>
      <c r="AF1" s="2434" t="e">
        <f>INDEX(tblTrans[[English]:[Polski]],MATCH(AF1048575,tblTrans[ID],0),LangSelID)</f>
        <v>#N/A</v>
      </c>
      <c r="AG1" s="2434" t="e">
        <f>INDEX(tblTrans[[English]:[Polski]],MATCH(AG1048575,tblTrans[ID],0),LangSelID)</f>
        <v>#N/A</v>
      </c>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26"/>
      <c r="BG1" s="26"/>
      <c r="BH1" s="26"/>
      <c r="BI1" s="26"/>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287</v>
      </c>
    </row>
    <row r="2" spans="1:195 16382:16382" s="158" customFormat="1" ht="18" customHeight="1">
      <c r="A2" s="214"/>
      <c r="B2" s="303"/>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BF2" s="26"/>
      <c r="BG2" s="26"/>
      <c r="BH2" s="26"/>
      <c r="BI2" s="26"/>
      <c r="XFB2" s="1318"/>
    </row>
    <row r="3" spans="1:195 16382:16382" s="46" customFormat="1" ht="6" customHeight="1" thickBot="1">
      <c r="A3" s="40"/>
      <c r="B3" s="1538"/>
      <c r="C3" s="1539"/>
      <c r="D3" s="1540"/>
      <c r="E3" s="1540"/>
      <c r="F3" s="1541"/>
      <c r="G3" s="1542"/>
      <c r="H3" s="1540"/>
      <c r="I3" s="592"/>
      <c r="J3" s="1525"/>
      <c r="K3" s="737"/>
      <c r="L3" s="588"/>
      <c r="M3" s="588"/>
      <c r="N3" s="549"/>
      <c r="O3" s="735"/>
      <c r="P3" s="588"/>
      <c r="Q3" s="588"/>
      <c r="R3" s="1525"/>
      <c r="S3" s="737"/>
      <c r="T3" s="588"/>
      <c r="U3" s="592"/>
      <c r="V3" s="1524"/>
      <c r="W3" s="1523"/>
      <c r="X3" s="592"/>
      <c r="Y3" s="592"/>
      <c r="Z3" s="1525"/>
      <c r="AA3" s="737"/>
      <c r="AB3" s="588"/>
      <c r="AC3" s="588"/>
      <c r="AD3" s="1524"/>
      <c r="AE3" s="735"/>
      <c r="AF3" s="588"/>
      <c r="AG3" s="588"/>
      <c r="AH3" s="1525"/>
      <c r="AI3" s="1525"/>
      <c r="AJ3" s="1525"/>
      <c r="AK3" s="1525"/>
      <c r="AL3" s="1525"/>
      <c r="AM3" s="1525"/>
      <c r="AN3" s="1525"/>
      <c r="AO3" s="1525"/>
      <c r="AP3" s="1525"/>
      <c r="AQ3" s="1525"/>
      <c r="AR3" s="1525"/>
      <c r="AS3" s="1525"/>
      <c r="AT3" s="1525"/>
      <c r="AU3" s="1525"/>
      <c r="AV3" s="1525"/>
      <c r="AW3" s="1525"/>
      <c r="AX3" s="1525"/>
      <c r="AY3" s="1525"/>
      <c r="AZ3" s="1525"/>
      <c r="BA3" s="1525"/>
      <c r="BB3" s="1525"/>
      <c r="BC3" s="1525"/>
      <c r="BD3" s="1525"/>
      <c r="BE3" s="1525"/>
      <c r="BF3" s="26"/>
      <c r="BG3" s="26"/>
      <c r="BH3" s="26"/>
      <c r="BI3" s="26"/>
      <c r="XFB3" s="64"/>
    </row>
    <row r="4" spans="1:195 16382:16382" s="46" customFormat="1" ht="24" customHeight="1" thickBot="1">
      <c r="A4" s="40"/>
      <c r="B4" s="1809" t="str">
        <f>INDEX(tblTrans[[English]:[Polski]],MATCH(XFB4,tblTrans[ID],0),LangSelID)</f>
        <v>Costs of selling or scraping fixed assets, intangible assets and assets held for resale</v>
      </c>
      <c r="C4" s="1543">
        <v>-28142</v>
      </c>
      <c r="D4" s="1544">
        <v>-47332</v>
      </c>
      <c r="E4" s="1544">
        <v>-12649</v>
      </c>
      <c r="F4" s="1545">
        <v>-7265</v>
      </c>
      <c r="G4" s="1543">
        <v>-15723</v>
      </c>
      <c r="H4" s="1544">
        <v>-12337</v>
      </c>
      <c r="I4" s="1544">
        <v>-11311</v>
      </c>
      <c r="J4" s="1546">
        <v>-50404</v>
      </c>
      <c r="K4" s="1547">
        <v>-71156</v>
      </c>
      <c r="L4" s="1544">
        <v>-17443</v>
      </c>
      <c r="M4" s="1544">
        <v>-10848</v>
      </c>
      <c r="N4" s="1545">
        <v>-15180</v>
      </c>
      <c r="O4" s="1543">
        <v>-31792</v>
      </c>
      <c r="P4" s="1544">
        <v>-17972</v>
      </c>
      <c r="Q4" s="1544">
        <v>-15562</v>
      </c>
      <c r="R4" s="1546">
        <v>-17655</v>
      </c>
      <c r="S4" s="1547">
        <v>-15849</v>
      </c>
      <c r="T4" s="1544">
        <v>-55003</v>
      </c>
      <c r="U4" s="1544">
        <v>-27745</v>
      </c>
      <c r="V4" s="1545">
        <v>-30812</v>
      </c>
      <c r="W4" s="1543">
        <v>-19708</v>
      </c>
      <c r="X4" s="1544">
        <v>-17661</v>
      </c>
      <c r="Y4" s="1544">
        <v>-20901</v>
      </c>
      <c r="Z4" s="1546">
        <v>-36806</v>
      </c>
      <c r="AA4" s="1547">
        <v>-15850</v>
      </c>
      <c r="AB4" s="1544">
        <v>-16155</v>
      </c>
      <c r="AC4" s="1544">
        <v>-8112</v>
      </c>
      <c r="AD4" s="1545">
        <v>-24050</v>
      </c>
      <c r="AE4" s="1543">
        <v>-25662</v>
      </c>
      <c r="AF4" s="1544">
        <v>-21259</v>
      </c>
      <c r="AG4" s="1544">
        <v>-28299</v>
      </c>
      <c r="AH4" s="1546">
        <v>-39576</v>
      </c>
      <c r="AI4" s="1546">
        <v>-25098</v>
      </c>
      <c r="AJ4" s="1546">
        <v>-43284</v>
      </c>
      <c r="AK4" s="1546">
        <v>-24255</v>
      </c>
      <c r="AL4" s="1546">
        <v>-23076</v>
      </c>
      <c r="AM4" s="1546">
        <v>-31629</v>
      </c>
      <c r="AN4" s="1546">
        <v>-21058</v>
      </c>
      <c r="AO4" s="1546">
        <v>-30161</v>
      </c>
      <c r="AP4" s="1546">
        <v>-24034</v>
      </c>
      <c r="AQ4" s="1546">
        <v>-42134</v>
      </c>
      <c r="AR4" s="1546">
        <v>-30140</v>
      </c>
      <c r="AS4" s="1546">
        <v>-18401</v>
      </c>
      <c r="AT4" s="1546">
        <v>-19908</v>
      </c>
      <c r="AU4" s="1546">
        <v>-23553</v>
      </c>
      <c r="AV4" s="1546">
        <v>-58323</v>
      </c>
      <c r="AW4" s="1546">
        <v>-8546</v>
      </c>
      <c r="AX4" s="1546">
        <v>-6941</v>
      </c>
      <c r="AY4" s="1546">
        <v>-9269</v>
      </c>
      <c r="AZ4" s="1546">
        <v>-8951</v>
      </c>
      <c r="BA4" s="1546">
        <v>-9380</v>
      </c>
      <c r="BB4" s="1546">
        <v>-14897</v>
      </c>
      <c r="BC4" s="1546">
        <v>-9524</v>
      </c>
      <c r="BD4" s="1546">
        <v>-11470</v>
      </c>
      <c r="BE4" s="1546">
        <v>-72560</v>
      </c>
      <c r="BF4" s="48"/>
      <c r="BG4" s="2587"/>
      <c r="BH4" s="2587"/>
      <c r="BI4" s="48"/>
      <c r="XFB4" s="64">
        <v>288</v>
      </c>
    </row>
    <row r="5" spans="1:195 16382:16382" s="46" customFormat="1" ht="24" customHeight="1" thickBot="1">
      <c r="A5" s="40"/>
      <c r="B5" s="807" t="str">
        <f>INDEX(tblTrans[[English]:[Polski]],MATCH(XFB5,tblTrans[ID],0),LangSelID)</f>
        <v>Costs of provisions created in respect of permanent diminution in value of tangible and intangible assets</v>
      </c>
      <c r="C5" s="787">
        <v>-3045</v>
      </c>
      <c r="D5" s="783">
        <v>1045</v>
      </c>
      <c r="E5" s="783">
        <v>-665</v>
      </c>
      <c r="F5" s="786">
        <v>436</v>
      </c>
      <c r="G5" s="787">
        <v>-3579</v>
      </c>
      <c r="H5" s="783">
        <v>-1077</v>
      </c>
      <c r="I5" s="783">
        <v>0</v>
      </c>
      <c r="J5" s="788">
        <v>-1579</v>
      </c>
      <c r="K5" s="785">
        <v>0</v>
      </c>
      <c r="L5" s="783">
        <v>0</v>
      </c>
      <c r="M5" s="783">
        <v>-43</v>
      </c>
      <c r="N5" s="786">
        <v>43</v>
      </c>
      <c r="O5" s="787">
        <v>0</v>
      </c>
      <c r="P5" s="783">
        <v>0</v>
      </c>
      <c r="Q5" s="783">
        <v>0</v>
      </c>
      <c r="R5" s="788">
        <v>-4838</v>
      </c>
      <c r="S5" s="785">
        <v>0</v>
      </c>
      <c r="T5" s="783">
        <v>0</v>
      </c>
      <c r="U5" s="783">
        <v>0</v>
      </c>
      <c r="V5" s="786">
        <v>-43</v>
      </c>
      <c r="W5" s="787">
        <v>0</v>
      </c>
      <c r="X5" s="783">
        <v>-95</v>
      </c>
      <c r="Y5" s="783">
        <v>51</v>
      </c>
      <c r="Z5" s="788">
        <v>-13</v>
      </c>
      <c r="AA5" s="785">
        <v>-16</v>
      </c>
      <c r="AB5" s="783">
        <v>0</v>
      </c>
      <c r="AC5" s="783"/>
      <c r="AD5" s="786">
        <v>-15371</v>
      </c>
      <c r="AE5" s="787">
        <v>0</v>
      </c>
      <c r="AF5" s="783"/>
      <c r="AG5" s="783">
        <v>0</v>
      </c>
      <c r="AH5" s="788">
        <v>0</v>
      </c>
      <c r="AI5" s="788" t="s">
        <v>0</v>
      </c>
      <c r="AJ5" s="788" t="s">
        <v>0</v>
      </c>
      <c r="AK5" s="788">
        <v>-4696</v>
      </c>
      <c r="AL5" s="788">
        <v>-3369</v>
      </c>
      <c r="AM5" s="788">
        <v>0</v>
      </c>
      <c r="AN5" s="788">
        <v>0</v>
      </c>
      <c r="AO5" s="788">
        <v>-1000</v>
      </c>
      <c r="AP5" s="788">
        <v>-1013</v>
      </c>
      <c r="AQ5" s="788">
        <v>0</v>
      </c>
      <c r="AR5" s="788">
        <v>-1000</v>
      </c>
      <c r="AS5" s="788">
        <v>0</v>
      </c>
      <c r="AT5" s="788">
        <v>0</v>
      </c>
      <c r="AU5" s="788">
        <v>0</v>
      </c>
      <c r="AV5" s="788">
        <v>0</v>
      </c>
      <c r="AW5" s="788">
        <v>0</v>
      </c>
      <c r="AX5" s="788">
        <v>-8200</v>
      </c>
      <c r="AY5" s="788">
        <v>0</v>
      </c>
      <c r="AZ5" s="788">
        <v>0</v>
      </c>
      <c r="BA5" s="788">
        <v>0</v>
      </c>
      <c r="BB5" s="788">
        <v>0</v>
      </c>
      <c r="BC5" s="788">
        <v>0</v>
      </c>
      <c r="BD5" s="788">
        <v>0</v>
      </c>
      <c r="BE5" s="788">
        <v>0</v>
      </c>
      <c r="BF5" s="48"/>
      <c r="BG5" s="2587"/>
      <c r="BH5" s="2587"/>
      <c r="BI5" s="48"/>
      <c r="XFB5" s="64">
        <v>289</v>
      </c>
    </row>
    <row r="6" spans="1:195 16382:16382" s="46" customFormat="1" ht="24" customHeight="1" thickBot="1">
      <c r="A6" s="40"/>
      <c r="B6" s="807" t="str">
        <f>INDEX(tblTrans[[English]:[Polski]],MATCH(XFB6,tblTrans[ID],0),LangSelID)</f>
        <v>Costs of provisions created for other receivables (excluding loans and advances)</v>
      </c>
      <c r="C6" s="787">
        <v>-532</v>
      </c>
      <c r="D6" s="783">
        <v>-300</v>
      </c>
      <c r="E6" s="783">
        <v>103</v>
      </c>
      <c r="F6" s="786">
        <v>-647</v>
      </c>
      <c r="G6" s="787">
        <v>-252</v>
      </c>
      <c r="H6" s="783">
        <v>-442</v>
      </c>
      <c r="I6" s="783">
        <v>-280</v>
      </c>
      <c r="J6" s="788">
        <v>-137</v>
      </c>
      <c r="K6" s="785">
        <v>-544</v>
      </c>
      <c r="L6" s="783">
        <v>-1929</v>
      </c>
      <c r="M6" s="783">
        <v>-2137</v>
      </c>
      <c r="N6" s="786">
        <v>-3994</v>
      </c>
      <c r="O6" s="787">
        <v>-86</v>
      </c>
      <c r="P6" s="783">
        <v>-19230</v>
      </c>
      <c r="Q6" s="783">
        <v>200</v>
      </c>
      <c r="R6" s="788">
        <v>-216</v>
      </c>
      <c r="S6" s="785">
        <v>-141</v>
      </c>
      <c r="T6" s="783">
        <v>-877</v>
      </c>
      <c r="U6" s="783">
        <v>113</v>
      </c>
      <c r="V6" s="786">
        <v>-615</v>
      </c>
      <c r="W6" s="787">
        <v>-369</v>
      </c>
      <c r="X6" s="783">
        <v>-1247</v>
      </c>
      <c r="Y6" s="783">
        <v>-647</v>
      </c>
      <c r="Z6" s="788">
        <v>-8473</v>
      </c>
      <c r="AA6" s="785">
        <v>-215</v>
      </c>
      <c r="AB6" s="783">
        <v>-856</v>
      </c>
      <c r="AC6" s="783">
        <v>-496</v>
      </c>
      <c r="AD6" s="786">
        <v>-30</v>
      </c>
      <c r="AE6" s="787">
        <v>-242</v>
      </c>
      <c r="AF6" s="783">
        <v>-241</v>
      </c>
      <c r="AG6" s="783">
        <v>-3287</v>
      </c>
      <c r="AH6" s="788">
        <v>-854</v>
      </c>
      <c r="AI6" s="788">
        <v>-451</v>
      </c>
      <c r="AJ6" s="788">
        <v>-232</v>
      </c>
      <c r="AK6" s="788">
        <v>-14</v>
      </c>
      <c r="AL6" s="788">
        <v>-6396</v>
      </c>
      <c r="AM6" s="788">
        <v>-417</v>
      </c>
      <c r="AN6" s="788">
        <v>-1868</v>
      </c>
      <c r="AO6" s="788">
        <v>-248</v>
      </c>
      <c r="AP6" s="788">
        <v>-249</v>
      </c>
      <c r="AQ6" s="788">
        <v>-70</v>
      </c>
      <c r="AR6" s="788">
        <v>-1972</v>
      </c>
      <c r="AS6" s="788">
        <v>-380</v>
      </c>
      <c r="AT6" s="788">
        <v>-222</v>
      </c>
      <c r="AU6" s="788">
        <v>-897</v>
      </c>
      <c r="AV6" s="788">
        <v>-143</v>
      </c>
      <c r="AW6" s="788">
        <v>-84</v>
      </c>
      <c r="AX6" s="788">
        <v>-77</v>
      </c>
      <c r="AY6" s="788">
        <v>-72</v>
      </c>
      <c r="AZ6" s="788">
        <v>-565</v>
      </c>
      <c r="BA6" s="788">
        <v>-610</v>
      </c>
      <c r="BB6" s="788">
        <v>-439</v>
      </c>
      <c r="BC6" s="788">
        <v>-74</v>
      </c>
      <c r="BD6" s="788">
        <v>-71</v>
      </c>
      <c r="BE6" s="788">
        <v>-88</v>
      </c>
      <c r="BF6" s="48"/>
      <c r="BG6" s="2587"/>
      <c r="BH6" s="2587"/>
      <c r="BI6" s="48"/>
      <c r="XFB6" s="64">
        <v>290</v>
      </c>
    </row>
    <row r="7" spans="1:195 16382:16382" s="46" customFormat="1" ht="24" customHeight="1" thickBot="1">
      <c r="A7" s="40"/>
      <c r="B7" s="807" t="str">
        <f>INDEX(tblTrans[[English]:[Polski]],MATCH(XFB7,tblTrans[ID],0),LangSelID)</f>
        <v>Costs borne due to receivables and liabilities written off and recognised as uncollectible</v>
      </c>
      <c r="C7" s="787">
        <v>-2149</v>
      </c>
      <c r="D7" s="783">
        <v>-160</v>
      </c>
      <c r="E7" s="783">
        <v>-562</v>
      </c>
      <c r="F7" s="786">
        <v>-2395</v>
      </c>
      <c r="G7" s="787">
        <v>-638</v>
      </c>
      <c r="H7" s="783">
        <v>-566</v>
      </c>
      <c r="I7" s="783">
        <v>-746</v>
      </c>
      <c r="J7" s="788">
        <v>-1748</v>
      </c>
      <c r="K7" s="785">
        <v>-209</v>
      </c>
      <c r="L7" s="783">
        <v>-325</v>
      </c>
      <c r="M7" s="783">
        <v>-657</v>
      </c>
      <c r="N7" s="786">
        <v>-3275</v>
      </c>
      <c r="O7" s="787">
        <v>-2405</v>
      </c>
      <c r="P7" s="783">
        <v>-2044</v>
      </c>
      <c r="Q7" s="783">
        <v>4248</v>
      </c>
      <c r="R7" s="788">
        <v>-83</v>
      </c>
      <c r="S7" s="785">
        <v>-37</v>
      </c>
      <c r="T7" s="783">
        <v>-22</v>
      </c>
      <c r="U7" s="783">
        <v>0</v>
      </c>
      <c r="V7" s="786">
        <v>-99</v>
      </c>
      <c r="W7" s="787">
        <v>-281</v>
      </c>
      <c r="X7" s="783">
        <v>261</v>
      </c>
      <c r="Y7" s="783">
        <v>-17</v>
      </c>
      <c r="Z7" s="788">
        <v>-1</v>
      </c>
      <c r="AA7" s="785">
        <v>-5</v>
      </c>
      <c r="AB7" s="783">
        <v>-72</v>
      </c>
      <c r="AC7" s="783">
        <v>-57</v>
      </c>
      <c r="AD7" s="786">
        <v>-1169</v>
      </c>
      <c r="AE7" s="787">
        <v>-1</v>
      </c>
      <c r="AF7" s="783">
        <v>-77</v>
      </c>
      <c r="AG7" s="783">
        <v>-1</v>
      </c>
      <c r="AH7" s="788">
        <v>-399</v>
      </c>
      <c r="AI7" s="788">
        <v>-2</v>
      </c>
      <c r="AJ7" s="788">
        <v>-1</v>
      </c>
      <c r="AK7" s="788">
        <v>-18</v>
      </c>
      <c r="AL7" s="788">
        <v>-3563</v>
      </c>
      <c r="AM7" s="788">
        <v>-82</v>
      </c>
      <c r="AN7" s="788">
        <v>-38</v>
      </c>
      <c r="AO7" s="788">
        <v>-75</v>
      </c>
      <c r="AP7" s="788">
        <v>-49</v>
      </c>
      <c r="AQ7" s="788">
        <v>-88</v>
      </c>
      <c r="AR7" s="788">
        <v>-23</v>
      </c>
      <c r="AS7" s="788">
        <v>-2</v>
      </c>
      <c r="AT7" s="788">
        <v>-189</v>
      </c>
      <c r="AU7" s="788">
        <v>0</v>
      </c>
      <c r="AV7" s="788">
        <v>-3</v>
      </c>
      <c r="AW7" s="788">
        <v>-1</v>
      </c>
      <c r="AX7" s="788">
        <v>-50</v>
      </c>
      <c r="AY7" s="788">
        <v>-18</v>
      </c>
      <c r="AZ7" s="788">
        <v>0</v>
      </c>
      <c r="BA7" s="788">
        <v>-101</v>
      </c>
      <c r="BB7" s="788">
        <v>-19</v>
      </c>
      <c r="BC7" s="788">
        <v>-5</v>
      </c>
      <c r="BD7" s="788">
        <v>-2</v>
      </c>
      <c r="BE7" s="788">
        <v>-2</v>
      </c>
      <c r="BF7" s="48"/>
      <c r="BG7" s="2587"/>
      <c r="BH7" s="2587"/>
      <c r="BI7" s="48"/>
      <c r="XFB7" s="64">
        <v>291</v>
      </c>
    </row>
    <row r="8" spans="1:195 16382:16382" s="46" customFormat="1" ht="15.75" customHeight="1" thickBot="1">
      <c r="A8" s="40"/>
      <c r="B8" s="807" t="str">
        <f>INDEX(tblTrans[[English]:[Polski]],MATCH(XFB8,tblTrans[ID],0),LangSelID)</f>
        <v>Compensation, penalties and fines paid</v>
      </c>
      <c r="C8" s="787">
        <v>-21</v>
      </c>
      <c r="D8" s="783">
        <v>-483</v>
      </c>
      <c r="E8" s="783">
        <v>-183</v>
      </c>
      <c r="F8" s="786">
        <v>-10742</v>
      </c>
      <c r="G8" s="787">
        <v>-68</v>
      </c>
      <c r="H8" s="783">
        <v>-15</v>
      </c>
      <c r="I8" s="783">
        <v>-45</v>
      </c>
      <c r="J8" s="788">
        <v>-274</v>
      </c>
      <c r="K8" s="785">
        <v>-24</v>
      </c>
      <c r="L8" s="783">
        <v>-242</v>
      </c>
      <c r="M8" s="783">
        <v>-190</v>
      </c>
      <c r="N8" s="786">
        <v>-332</v>
      </c>
      <c r="O8" s="787">
        <v>-199</v>
      </c>
      <c r="P8" s="783">
        <v>-256</v>
      </c>
      <c r="Q8" s="783">
        <v>-32</v>
      </c>
      <c r="R8" s="788">
        <v>-164</v>
      </c>
      <c r="S8" s="785">
        <v>-29</v>
      </c>
      <c r="T8" s="783">
        <v>-1038</v>
      </c>
      <c r="U8" s="783">
        <v>-354</v>
      </c>
      <c r="V8" s="786">
        <v>-109</v>
      </c>
      <c r="W8" s="787">
        <v>-168</v>
      </c>
      <c r="X8" s="783">
        <v>-79</v>
      </c>
      <c r="Y8" s="783">
        <v>-294</v>
      </c>
      <c r="Z8" s="788">
        <v>-75</v>
      </c>
      <c r="AA8" s="785">
        <v>-106</v>
      </c>
      <c r="AB8" s="783">
        <v>-72</v>
      </c>
      <c r="AC8" s="783">
        <v>-598</v>
      </c>
      <c r="AD8" s="786">
        <v>-1988</v>
      </c>
      <c r="AE8" s="787">
        <v>-128</v>
      </c>
      <c r="AF8" s="783">
        <v>-514</v>
      </c>
      <c r="AG8" s="783">
        <v>-72</v>
      </c>
      <c r="AH8" s="788">
        <v>-4</v>
      </c>
      <c r="AI8" s="788">
        <v>-791</v>
      </c>
      <c r="AJ8" s="788">
        <v>-699</v>
      </c>
      <c r="AK8" s="788">
        <v>-48</v>
      </c>
      <c r="AL8" s="788">
        <v>-331</v>
      </c>
      <c r="AM8" s="788">
        <v>-2133</v>
      </c>
      <c r="AN8" s="788">
        <v>-152</v>
      </c>
      <c r="AO8" s="788">
        <v>-100</v>
      </c>
      <c r="AP8" s="788">
        <v>-86</v>
      </c>
      <c r="AQ8" s="788">
        <v>-53</v>
      </c>
      <c r="AR8" s="788">
        <v>-60</v>
      </c>
      <c r="AS8" s="788">
        <v>-485</v>
      </c>
      <c r="AT8" s="788">
        <v>-877</v>
      </c>
      <c r="AU8" s="788">
        <v>-255</v>
      </c>
      <c r="AV8" s="788">
        <v>-390</v>
      </c>
      <c r="AW8" s="788">
        <v>-696</v>
      </c>
      <c r="AX8" s="788">
        <v>-1159</v>
      </c>
      <c r="AY8" s="788">
        <v>-547</v>
      </c>
      <c r="AZ8" s="788">
        <v>-577</v>
      </c>
      <c r="BA8" s="788">
        <v>-430</v>
      </c>
      <c r="BB8" s="788">
        <v>-643</v>
      </c>
      <c r="BC8" s="788">
        <v>-264</v>
      </c>
      <c r="BD8" s="788">
        <v>-305</v>
      </c>
      <c r="BE8" s="788">
        <v>-1645</v>
      </c>
      <c r="BF8" s="48"/>
      <c r="BG8" s="2587"/>
      <c r="BH8" s="2587"/>
      <c r="BI8" s="48"/>
      <c r="XFB8" s="64">
        <v>292</v>
      </c>
    </row>
    <row r="9" spans="1:195 16382:16382" s="46" customFormat="1" ht="15.75" customHeight="1" thickBot="1">
      <c r="A9" s="40"/>
      <c r="B9" s="807" t="str">
        <f>INDEX(tblTrans[[English]:[Polski]],MATCH(XFB9,tblTrans[ID],0),LangSelID)</f>
        <v>Donations made</v>
      </c>
      <c r="C9" s="787">
        <v>-1928</v>
      </c>
      <c r="D9" s="783">
        <v>-63</v>
      </c>
      <c r="E9" s="783">
        <v>-42</v>
      </c>
      <c r="F9" s="786">
        <v>-333</v>
      </c>
      <c r="G9" s="787">
        <v>-2253</v>
      </c>
      <c r="H9" s="783">
        <v>-3</v>
      </c>
      <c r="I9" s="783">
        <v>-53</v>
      </c>
      <c r="J9" s="788">
        <v>-321</v>
      </c>
      <c r="K9" s="785">
        <v>-3264</v>
      </c>
      <c r="L9" s="783">
        <v>-12</v>
      </c>
      <c r="M9" s="783">
        <v>-44</v>
      </c>
      <c r="N9" s="786">
        <v>-40</v>
      </c>
      <c r="O9" s="787">
        <v>-2766</v>
      </c>
      <c r="P9" s="783">
        <v>-99</v>
      </c>
      <c r="Q9" s="783">
        <v>-13</v>
      </c>
      <c r="R9" s="788">
        <v>-96</v>
      </c>
      <c r="S9" s="785">
        <v>-2821</v>
      </c>
      <c r="T9" s="783">
        <v>-120</v>
      </c>
      <c r="U9" s="783">
        <v>-46</v>
      </c>
      <c r="V9" s="786">
        <v>-165</v>
      </c>
      <c r="W9" s="787">
        <v>-3062</v>
      </c>
      <c r="X9" s="783">
        <v>-62</v>
      </c>
      <c r="Y9" s="783">
        <v>-15</v>
      </c>
      <c r="Z9" s="788">
        <v>-157</v>
      </c>
      <c r="AA9" s="785">
        <v>-2548</v>
      </c>
      <c r="AB9" s="783">
        <v>-30</v>
      </c>
      <c r="AC9" s="783">
        <v>-60</v>
      </c>
      <c r="AD9" s="786">
        <v>-3853</v>
      </c>
      <c r="AE9" s="787">
        <v>-63</v>
      </c>
      <c r="AF9" s="783">
        <v>-2565</v>
      </c>
      <c r="AG9" s="783">
        <v>-63</v>
      </c>
      <c r="AH9" s="788">
        <v>-35</v>
      </c>
      <c r="AI9" s="788">
        <v>-2545</v>
      </c>
      <c r="AJ9" s="788">
        <v>-56</v>
      </c>
      <c r="AK9" s="788">
        <v>-46</v>
      </c>
      <c r="AL9" s="788">
        <v>-22</v>
      </c>
      <c r="AM9" s="788">
        <v>-2534</v>
      </c>
      <c r="AN9" s="788">
        <v>-28</v>
      </c>
      <c r="AO9" s="788">
        <v>-56</v>
      </c>
      <c r="AP9" s="788">
        <v>-6</v>
      </c>
      <c r="AQ9" s="788">
        <v>-2515</v>
      </c>
      <c r="AR9" s="788">
        <v>-23</v>
      </c>
      <c r="AS9" s="788">
        <v>-26</v>
      </c>
      <c r="AT9" s="788">
        <v>-57</v>
      </c>
      <c r="AU9" s="788">
        <v>-2500</v>
      </c>
      <c r="AV9" s="788">
        <v>-55</v>
      </c>
      <c r="AW9" s="788">
        <v>-5</v>
      </c>
      <c r="AX9" s="788">
        <v>-95</v>
      </c>
      <c r="AY9" s="788">
        <v>-7000</v>
      </c>
      <c r="AZ9" s="788">
        <v>-3030</v>
      </c>
      <c r="BA9" s="788">
        <v>-97</v>
      </c>
      <c r="BB9" s="788">
        <v>-4412</v>
      </c>
      <c r="BC9" s="788">
        <v>-2511</v>
      </c>
      <c r="BD9" s="788">
        <v>-12</v>
      </c>
      <c r="BE9" s="788">
        <v>-83</v>
      </c>
      <c r="BF9" s="48"/>
      <c r="BG9" s="2587"/>
      <c r="BH9" s="2587"/>
      <c r="BI9" s="48"/>
      <c r="XFB9" s="64">
        <v>293</v>
      </c>
    </row>
    <row r="10" spans="1:195 16382:16382" s="46" customFormat="1" ht="15.75" customHeight="1" thickBot="1">
      <c r="A10" s="40"/>
      <c r="B10" s="807" t="str">
        <f>INDEX(tblTrans[[English]:[Polski]],MATCH(XFB10,tblTrans[ID],0),LangSelID)</f>
        <v>Impairement losses on other non-financial assets</v>
      </c>
      <c r="C10" s="787">
        <v>0</v>
      </c>
      <c r="D10" s="783">
        <v>-33</v>
      </c>
      <c r="E10" s="783">
        <v>0</v>
      </c>
      <c r="F10" s="786">
        <v>-795</v>
      </c>
      <c r="G10" s="787">
        <v>0</v>
      </c>
      <c r="H10" s="783">
        <v>0</v>
      </c>
      <c r="I10" s="783">
        <v>0</v>
      </c>
      <c r="J10" s="788">
        <v>0</v>
      </c>
      <c r="K10" s="785">
        <v>0</v>
      </c>
      <c r="L10" s="783">
        <v>0</v>
      </c>
      <c r="M10" s="783">
        <v>0</v>
      </c>
      <c r="N10" s="786">
        <v>0</v>
      </c>
      <c r="O10" s="787">
        <v>0</v>
      </c>
      <c r="P10" s="783">
        <v>0</v>
      </c>
      <c r="Q10" s="783">
        <v>0</v>
      </c>
      <c r="R10" s="788" t="s">
        <v>0</v>
      </c>
      <c r="S10" s="785">
        <v>0</v>
      </c>
      <c r="T10" s="783">
        <v>0</v>
      </c>
      <c r="U10" s="783">
        <v>0</v>
      </c>
      <c r="V10" s="786">
        <v>0</v>
      </c>
      <c r="W10" s="787"/>
      <c r="X10" s="783">
        <v>0</v>
      </c>
      <c r="Y10" s="783">
        <v>0</v>
      </c>
      <c r="Z10" s="788">
        <v>0</v>
      </c>
      <c r="AA10" s="785"/>
      <c r="AB10" s="783">
        <v>0</v>
      </c>
      <c r="AC10" s="783"/>
      <c r="AD10" s="786">
        <v>-137</v>
      </c>
      <c r="AE10" s="787"/>
      <c r="AF10" s="783"/>
      <c r="AG10" s="783">
        <v>0</v>
      </c>
      <c r="AH10" s="788">
        <v>0</v>
      </c>
      <c r="AI10" s="788"/>
      <c r="AJ10" s="788"/>
      <c r="AK10" s="788">
        <v>0</v>
      </c>
      <c r="AL10" s="788">
        <v>-25</v>
      </c>
      <c r="AM10" s="788">
        <v>0</v>
      </c>
      <c r="AN10" s="788">
        <v>0</v>
      </c>
      <c r="AO10" s="788">
        <v>0</v>
      </c>
      <c r="AP10" s="788">
        <v>0</v>
      </c>
      <c r="AQ10" s="788">
        <v>-788</v>
      </c>
      <c r="AR10" s="788">
        <v>0</v>
      </c>
      <c r="AS10" s="788">
        <v>0</v>
      </c>
      <c r="AT10" s="788">
        <v>0</v>
      </c>
      <c r="AU10" s="788">
        <v>0</v>
      </c>
      <c r="AV10" s="788">
        <v>0</v>
      </c>
      <c r="AW10" s="788">
        <v>0</v>
      </c>
      <c r="AX10" s="788">
        <v>0</v>
      </c>
      <c r="AY10" s="788">
        <v>0</v>
      </c>
      <c r="AZ10" s="788">
        <v>0</v>
      </c>
      <c r="BA10" s="788">
        <v>0</v>
      </c>
      <c r="BB10" s="788">
        <v>0</v>
      </c>
      <c r="BC10" s="788">
        <v>0</v>
      </c>
      <c r="BD10" s="788">
        <v>0</v>
      </c>
      <c r="BE10" s="788">
        <v>0</v>
      </c>
      <c r="BF10" s="48"/>
      <c r="BG10" s="2587"/>
      <c r="BH10" s="2587"/>
      <c r="BI10" s="48"/>
      <c r="XFB10" s="64">
        <v>294</v>
      </c>
    </row>
    <row r="11" spans="1:195 16382:16382" s="46" customFormat="1" ht="15.75" customHeight="1" thickBot="1">
      <c r="A11" s="40"/>
      <c r="B11" s="781" t="str">
        <f>INDEX(tblTrans[[English]:[Polski]],MATCH(XFB11,tblTrans[ID],0),LangSelID)</f>
        <v>Provisions for future commitments</v>
      </c>
      <c r="C11" s="787">
        <v>-62</v>
      </c>
      <c r="D11" s="783">
        <v>-9601</v>
      </c>
      <c r="E11" s="783">
        <v>-6156</v>
      </c>
      <c r="F11" s="786">
        <v>-4297</v>
      </c>
      <c r="G11" s="787">
        <v>-1306</v>
      </c>
      <c r="H11" s="783">
        <v>-3608</v>
      </c>
      <c r="I11" s="783">
        <v>1003</v>
      </c>
      <c r="J11" s="788">
        <v>-4654</v>
      </c>
      <c r="K11" s="785">
        <v>0</v>
      </c>
      <c r="L11" s="783">
        <v>-723</v>
      </c>
      <c r="M11" s="783">
        <v>371</v>
      </c>
      <c r="N11" s="786">
        <v>-4583</v>
      </c>
      <c r="O11" s="787">
        <v>0</v>
      </c>
      <c r="P11" s="783">
        <v>-50</v>
      </c>
      <c r="Q11" s="783">
        <v>-1283</v>
      </c>
      <c r="R11" s="788">
        <v>-33205</v>
      </c>
      <c r="S11" s="785">
        <v>0</v>
      </c>
      <c r="T11" s="783">
        <v>-13770</v>
      </c>
      <c r="U11" s="783">
        <v>-5910</v>
      </c>
      <c r="V11" s="786">
        <v>-3146</v>
      </c>
      <c r="W11" s="787">
        <v>-2108</v>
      </c>
      <c r="X11" s="783">
        <v>-6610</v>
      </c>
      <c r="Y11" s="783">
        <v>-10260</v>
      </c>
      <c r="Z11" s="788">
        <v>-12235</v>
      </c>
      <c r="AA11" s="785">
        <v>-7447</v>
      </c>
      <c r="AB11" s="783">
        <v>-2615</v>
      </c>
      <c r="AC11" s="783">
        <v>-6262</v>
      </c>
      <c r="AD11" s="786">
        <v>-35279</v>
      </c>
      <c r="AE11" s="787">
        <v>-702</v>
      </c>
      <c r="AF11" s="783">
        <v>-13692</v>
      </c>
      <c r="AG11" s="783">
        <v>-9642</v>
      </c>
      <c r="AH11" s="788">
        <v>-18557</v>
      </c>
      <c r="AI11" s="788">
        <v>-11956</v>
      </c>
      <c r="AJ11" s="788">
        <v>-26018</v>
      </c>
      <c r="AK11" s="788">
        <v>-3431</v>
      </c>
      <c r="AL11" s="788">
        <v>-16856</v>
      </c>
      <c r="AM11" s="788">
        <v>-3142</v>
      </c>
      <c r="AN11" s="788">
        <v>-839</v>
      </c>
      <c r="AO11" s="788">
        <v>-4504</v>
      </c>
      <c r="AP11" s="788">
        <v>-10731</v>
      </c>
      <c r="AQ11" s="788">
        <v>-1336</v>
      </c>
      <c r="AR11" s="788">
        <v>-7249</v>
      </c>
      <c r="AS11" s="788">
        <v>-5492</v>
      </c>
      <c r="AT11" s="788">
        <v>-10708</v>
      </c>
      <c r="AU11" s="788">
        <v>-2702</v>
      </c>
      <c r="AV11" s="788">
        <v>-12406</v>
      </c>
      <c r="AW11" s="788">
        <v>-8800</v>
      </c>
      <c r="AX11" s="788">
        <v>-26285</v>
      </c>
      <c r="AY11" s="788">
        <v>-31129</v>
      </c>
      <c r="AZ11" s="788">
        <v>2731</v>
      </c>
      <c r="BA11" s="788">
        <v>-11218</v>
      </c>
      <c r="BB11" s="788">
        <v>-10525</v>
      </c>
      <c r="BC11" s="788">
        <v>-5990</v>
      </c>
      <c r="BD11" s="788">
        <v>-24593</v>
      </c>
      <c r="BE11" s="788">
        <v>-112784</v>
      </c>
      <c r="BF11" s="48"/>
      <c r="BG11" s="2587"/>
      <c r="BH11" s="2587"/>
      <c r="BI11" s="48"/>
      <c r="XFB11" s="64">
        <v>295</v>
      </c>
    </row>
    <row r="12" spans="1:195 16382:16382" s="46" customFormat="1" ht="15.75" customHeight="1" thickBot="1">
      <c r="A12" s="40"/>
      <c r="B12" s="822" t="str">
        <f>INDEX(tblTrans[[English]:[Polski]],MATCH(XFB12,tblTrans[ID],0),LangSelID)</f>
        <v xml:space="preserve">Sale of services </v>
      </c>
      <c r="C12" s="787">
        <v>-2303</v>
      </c>
      <c r="D12" s="783">
        <v>-13897</v>
      </c>
      <c r="E12" s="783">
        <v>-10376</v>
      </c>
      <c r="F12" s="786">
        <v>-6334</v>
      </c>
      <c r="G12" s="787">
        <v>-2576</v>
      </c>
      <c r="H12" s="783">
        <v>-379</v>
      </c>
      <c r="I12" s="783">
        <v>-497</v>
      </c>
      <c r="J12" s="788">
        <v>-505</v>
      </c>
      <c r="K12" s="785">
        <v>-493</v>
      </c>
      <c r="L12" s="783">
        <v>-398</v>
      </c>
      <c r="M12" s="783">
        <v>-659</v>
      </c>
      <c r="N12" s="786">
        <v>-418</v>
      </c>
      <c r="O12" s="787">
        <v>-386</v>
      </c>
      <c r="P12" s="783">
        <v>-237</v>
      </c>
      <c r="Q12" s="783">
        <v>-227</v>
      </c>
      <c r="R12" s="788">
        <v>-268</v>
      </c>
      <c r="S12" s="785">
        <v>-179</v>
      </c>
      <c r="T12" s="783">
        <v>-327</v>
      </c>
      <c r="U12" s="783">
        <v>-465</v>
      </c>
      <c r="V12" s="786">
        <v>-294</v>
      </c>
      <c r="W12" s="787">
        <v>-332</v>
      </c>
      <c r="X12" s="783">
        <v>-319</v>
      </c>
      <c r="Y12" s="783">
        <v>-421</v>
      </c>
      <c r="Z12" s="788">
        <v>-1045</v>
      </c>
      <c r="AA12" s="785">
        <v>-416</v>
      </c>
      <c r="AB12" s="783">
        <v>-435</v>
      </c>
      <c r="AC12" s="783">
        <v>-397</v>
      </c>
      <c r="AD12" s="786">
        <v>1248</v>
      </c>
      <c r="AE12" s="787">
        <v>-816</v>
      </c>
      <c r="AF12" s="783">
        <v>-400</v>
      </c>
      <c r="AG12" s="783">
        <v>-350</v>
      </c>
      <c r="AH12" s="788">
        <v>-233</v>
      </c>
      <c r="AI12" s="788">
        <v>-424</v>
      </c>
      <c r="AJ12" s="788">
        <v>-500</v>
      </c>
      <c r="AK12" s="788">
        <v>-196</v>
      </c>
      <c r="AL12" s="788">
        <v>-318</v>
      </c>
      <c r="AM12" s="788">
        <v>-609</v>
      </c>
      <c r="AN12" s="788">
        <v>-552</v>
      </c>
      <c r="AO12" s="788">
        <v>-79</v>
      </c>
      <c r="AP12" s="788">
        <v>-445</v>
      </c>
      <c r="AQ12" s="788">
        <v>-535</v>
      </c>
      <c r="AR12" s="788">
        <v>-469</v>
      </c>
      <c r="AS12" s="788">
        <v>-266</v>
      </c>
      <c r="AT12" s="788">
        <v>-416</v>
      </c>
      <c r="AU12" s="788">
        <v>-687</v>
      </c>
      <c r="AV12" s="788">
        <v>-492</v>
      </c>
      <c r="AW12" s="788">
        <v>118</v>
      </c>
      <c r="AX12" s="788">
        <v>-518</v>
      </c>
      <c r="AY12" s="788">
        <v>-146</v>
      </c>
      <c r="AZ12" s="788">
        <v>-6</v>
      </c>
      <c r="BA12" s="788">
        <v>0</v>
      </c>
      <c r="BB12" s="788">
        <v>-239</v>
      </c>
      <c r="BC12" s="788">
        <v>-2</v>
      </c>
      <c r="BD12" s="788">
        <v>-273</v>
      </c>
      <c r="BE12" s="788">
        <v>0</v>
      </c>
      <c r="BF12" s="48"/>
      <c r="BG12" s="2587"/>
      <c r="BH12" s="2587"/>
      <c r="BI12" s="48"/>
      <c r="XFB12" s="64">
        <v>296</v>
      </c>
    </row>
    <row r="13" spans="1:195 16382:16382" s="46" customFormat="1" ht="15.75" customHeight="1" thickBot="1">
      <c r="A13" s="40"/>
      <c r="B13" s="803" t="str">
        <f>INDEX(tblTrans[[English]:[Polski]],MATCH(XFB13,tblTrans[ID],0),LangSelID)</f>
        <v>Other operating costs</v>
      </c>
      <c r="C13" s="823">
        <v>-2388</v>
      </c>
      <c r="D13" s="824">
        <v>-1502</v>
      </c>
      <c r="E13" s="824">
        <v>-3120</v>
      </c>
      <c r="F13" s="825">
        <v>-4750</v>
      </c>
      <c r="G13" s="823">
        <v>-4810</v>
      </c>
      <c r="H13" s="824">
        <v>-781</v>
      </c>
      <c r="I13" s="824">
        <v>-3148</v>
      </c>
      <c r="J13" s="826">
        <v>-6740</v>
      </c>
      <c r="K13" s="827">
        <v>-2198</v>
      </c>
      <c r="L13" s="824">
        <v>-4482</v>
      </c>
      <c r="M13" s="824">
        <v>-2335</v>
      </c>
      <c r="N13" s="825">
        <v>-5343</v>
      </c>
      <c r="O13" s="823">
        <v>-5369</v>
      </c>
      <c r="P13" s="824">
        <v>-4700</v>
      </c>
      <c r="Q13" s="824">
        <v>-5058</v>
      </c>
      <c r="R13" s="826">
        <v>-7938</v>
      </c>
      <c r="S13" s="827">
        <v>-5033</v>
      </c>
      <c r="T13" s="824">
        <v>-6320</v>
      </c>
      <c r="U13" s="824">
        <v>-7562</v>
      </c>
      <c r="V13" s="825">
        <v>-28770</v>
      </c>
      <c r="W13" s="823">
        <v>-6610</v>
      </c>
      <c r="X13" s="824">
        <v>-8526</v>
      </c>
      <c r="Y13" s="824">
        <v>-6845</v>
      </c>
      <c r="Z13" s="826">
        <v>-13053</v>
      </c>
      <c r="AA13" s="827">
        <v>-8213</v>
      </c>
      <c r="AB13" s="824">
        <v>-5400</v>
      </c>
      <c r="AC13" s="824">
        <v>-12614</v>
      </c>
      <c r="AD13" s="825">
        <v>-16824</v>
      </c>
      <c r="AE13" s="823">
        <v>-13960</v>
      </c>
      <c r="AF13" s="824">
        <v>-11238</v>
      </c>
      <c r="AG13" s="824">
        <v>-6246</v>
      </c>
      <c r="AH13" s="826">
        <v>-11080</v>
      </c>
      <c r="AI13" s="826">
        <v>-9767</v>
      </c>
      <c r="AJ13" s="826">
        <v>-9249</v>
      </c>
      <c r="AK13" s="828">
        <v>-10574</v>
      </c>
      <c r="AL13" s="828">
        <v>-12869</v>
      </c>
      <c r="AM13" s="828">
        <v>-8953</v>
      </c>
      <c r="AN13" s="828">
        <v>-11935</v>
      </c>
      <c r="AO13" s="828">
        <v>-10446</v>
      </c>
      <c r="AP13" s="828">
        <v>-16576</v>
      </c>
      <c r="AQ13" s="828">
        <v>-13302</v>
      </c>
      <c r="AR13" s="828">
        <v>-12105</v>
      </c>
      <c r="AS13" s="828">
        <v>-12608</v>
      </c>
      <c r="AT13" s="828">
        <v>-12916</v>
      </c>
      <c r="AU13" s="828">
        <v>-11185</v>
      </c>
      <c r="AV13" s="828">
        <v>-13186</v>
      </c>
      <c r="AW13" s="828">
        <v>-11247</v>
      </c>
      <c r="AX13" s="828">
        <v>-10808</v>
      </c>
      <c r="AY13" s="828">
        <v>-14464</v>
      </c>
      <c r="AZ13" s="828">
        <v>-26964</v>
      </c>
      <c r="BA13" s="828">
        <v>-14219</v>
      </c>
      <c r="BB13" s="828">
        <v>-25717</v>
      </c>
      <c r="BC13" s="828">
        <v>-47277</v>
      </c>
      <c r="BD13" s="828">
        <v>-20664</v>
      </c>
      <c r="BE13" s="828">
        <v>-18727</v>
      </c>
      <c r="BF13" s="48"/>
      <c r="BG13" s="2587"/>
      <c r="BH13" s="2587"/>
      <c r="BI13" s="48"/>
      <c r="XFB13" s="64">
        <v>297</v>
      </c>
    </row>
    <row r="14" spans="1:195 16382:16382" s="58" customFormat="1" ht="15.75" customHeight="1" thickBot="1">
      <c r="A14" s="74"/>
      <c r="B14" s="650" t="str">
        <f>INDEX(tblTrans[[English]:[Polski]],MATCH(XFB14,tblTrans[ID],0),LangSelID)</f>
        <v>Total other operating expenses</v>
      </c>
      <c r="C14" s="551">
        <v>-40570</v>
      </c>
      <c r="D14" s="551">
        <v>-72326</v>
      </c>
      <c r="E14" s="551">
        <v>-33650</v>
      </c>
      <c r="F14" s="551">
        <v>-37122</v>
      </c>
      <c r="G14" s="551">
        <v>-31205</v>
      </c>
      <c r="H14" s="551">
        <v>-19208</v>
      </c>
      <c r="I14" s="551">
        <v>-15077</v>
      </c>
      <c r="J14" s="551">
        <v>-66362</v>
      </c>
      <c r="K14" s="551">
        <v>-77888</v>
      </c>
      <c r="L14" s="551">
        <v>-25554</v>
      </c>
      <c r="M14" s="551">
        <v>-16542</v>
      </c>
      <c r="N14" s="551">
        <v>-33122</v>
      </c>
      <c r="O14" s="551">
        <v>-43003</v>
      </c>
      <c r="P14" s="551">
        <v>-44588</v>
      </c>
      <c r="Q14" s="551">
        <v>-17727</v>
      </c>
      <c r="R14" s="551">
        <v>-64463</v>
      </c>
      <c r="S14" s="551">
        <v>-24089</v>
      </c>
      <c r="T14" s="551">
        <v>-77477</v>
      </c>
      <c r="U14" s="551">
        <v>-41969</v>
      </c>
      <c r="V14" s="551">
        <v>-64053</v>
      </c>
      <c r="W14" s="551">
        <v>-32638</v>
      </c>
      <c r="X14" s="551">
        <v>-34338</v>
      </c>
      <c r="Y14" s="551">
        <v>-39349</v>
      </c>
      <c r="Z14" s="551">
        <v>-71858</v>
      </c>
      <c r="AA14" s="551">
        <f t="shared" ref="AA14:AI14" si="0">SUM(AA4:AA13)</f>
        <v>-34816</v>
      </c>
      <c r="AB14" s="551">
        <f t="shared" si="0"/>
        <v>-25635</v>
      </c>
      <c r="AC14" s="551">
        <f t="shared" si="0"/>
        <v>-28596</v>
      </c>
      <c r="AD14" s="551">
        <f t="shared" si="0"/>
        <v>-97453</v>
      </c>
      <c r="AE14" s="551">
        <f t="shared" si="0"/>
        <v>-41574</v>
      </c>
      <c r="AF14" s="551">
        <f t="shared" si="0"/>
        <v>-49986</v>
      </c>
      <c r="AG14" s="551">
        <f t="shared" si="0"/>
        <v>-47960</v>
      </c>
      <c r="AH14" s="551">
        <f t="shared" si="0"/>
        <v>-70738</v>
      </c>
      <c r="AI14" s="551">
        <f t="shared" si="0"/>
        <v>-51034</v>
      </c>
      <c r="AJ14" s="551">
        <v>-80039</v>
      </c>
      <c r="AK14" s="802">
        <v>-43278</v>
      </c>
      <c r="AL14" s="802">
        <v>-66825</v>
      </c>
      <c r="AM14" s="802">
        <f>SUM(AM4:AM13)</f>
        <v>-49499</v>
      </c>
      <c r="AN14" s="802">
        <v>-36470</v>
      </c>
      <c r="AO14" s="802">
        <v>-46669</v>
      </c>
      <c r="AP14" s="802">
        <v>-53189</v>
      </c>
      <c r="AQ14" s="802">
        <v>-60821</v>
      </c>
      <c r="AR14" s="802">
        <v>-53041</v>
      </c>
      <c r="AS14" s="802">
        <v>-37660</v>
      </c>
      <c r="AT14" s="802">
        <v>-45293</v>
      </c>
      <c r="AU14" s="802">
        <v>-41779</v>
      </c>
      <c r="AV14" s="802">
        <v>-84998</v>
      </c>
      <c r="AW14" s="802">
        <v>-29261</v>
      </c>
      <c r="AX14" s="802">
        <v>-54133</v>
      </c>
      <c r="AY14" s="802">
        <v>-62645</v>
      </c>
      <c r="AZ14" s="802">
        <v>-37362</v>
      </c>
      <c r="BA14" s="802">
        <v>-36055</v>
      </c>
      <c r="BB14" s="802">
        <v>-56891</v>
      </c>
      <c r="BC14" s="802">
        <v>-65647</v>
      </c>
      <c r="BD14" s="802">
        <v>-57390</v>
      </c>
      <c r="BE14" s="802">
        <v>-205889</v>
      </c>
      <c r="BF14" s="48"/>
      <c r="BG14" s="2587"/>
      <c r="BH14" s="2587"/>
      <c r="BI14" s="4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XFB14" s="64">
        <v>298</v>
      </c>
    </row>
    <row r="15" spans="1:195 16382:16382">
      <c r="B15" s="114"/>
      <c r="C15" s="127"/>
      <c r="D15" s="127"/>
      <c r="E15" s="127"/>
      <c r="F15" s="127"/>
      <c r="G15" s="127"/>
      <c r="H15" s="127"/>
      <c r="I15" s="127"/>
      <c r="J15" s="127"/>
      <c r="K15" s="126">
        <f>K14-'P&amp;L'!L24</f>
        <v>-55646</v>
      </c>
      <c r="L15" s="126">
        <f>L14-'P&amp;L'!M24</f>
        <v>20072</v>
      </c>
      <c r="M15" s="126">
        <f>M14-'P&amp;L'!N24</f>
        <v>54266</v>
      </c>
      <c r="N15" s="126">
        <f>N14-'P&amp;L'!O24</f>
        <v>97346</v>
      </c>
      <c r="AF15" s="48"/>
      <c r="AG15" s="48"/>
      <c r="AM15" s="48"/>
      <c r="BH15" s="48"/>
      <c r="BI15" s="48"/>
    </row>
    <row r="16" spans="1:195 16382:16382">
      <c r="B16" s="117"/>
      <c r="C16" s="126"/>
      <c r="D16" s="126"/>
      <c r="E16" s="126"/>
      <c r="F16" s="126"/>
      <c r="G16" s="126"/>
      <c r="H16" s="126"/>
      <c r="O16" s="133"/>
      <c r="AI16" s="1020"/>
      <c r="AJ16" s="1020"/>
      <c r="AK16" s="1020"/>
      <c r="AL16" s="1020"/>
      <c r="AM16" s="1020"/>
      <c r="AN16" s="1020"/>
      <c r="AO16" s="1020"/>
      <c r="AP16" s="48"/>
      <c r="AQ16" s="48"/>
      <c r="AR16" s="48"/>
      <c r="AS16" s="48"/>
      <c r="AT16" s="48"/>
      <c r="AU16" s="48"/>
      <c r="AV16" s="48"/>
      <c r="AW16" s="48"/>
      <c r="AX16" s="48"/>
      <c r="AY16" s="48"/>
      <c r="AZ16" s="48"/>
    </row>
    <row r="17" spans="2:57">
      <c r="B17" s="114"/>
      <c r="C17" s="127"/>
      <c r="D17" s="127"/>
      <c r="E17" s="127"/>
      <c r="F17" s="127"/>
      <c r="G17" s="127"/>
      <c r="H17" s="127"/>
      <c r="I17" s="132"/>
      <c r="O17" s="133"/>
      <c r="AL17" s="123"/>
      <c r="AM17" s="48"/>
      <c r="AP17" s="48"/>
      <c r="AY17" s="48"/>
      <c r="AZ17" s="48"/>
      <c r="BA17" s="48"/>
      <c r="BB17" s="48"/>
      <c r="BC17" s="48"/>
      <c r="BD17" s="48"/>
      <c r="BE17" s="48"/>
    </row>
    <row r="18" spans="2:57">
      <c r="B18" s="34"/>
      <c r="C18" s="128"/>
      <c r="D18" s="128"/>
      <c r="E18" s="128"/>
      <c r="F18" s="128"/>
      <c r="G18" s="128"/>
      <c r="H18" s="128"/>
      <c r="I18" s="128"/>
      <c r="J18" s="128"/>
      <c r="O18" s="133"/>
      <c r="AL18" s="123"/>
      <c r="BC18" s="48"/>
    </row>
    <row r="19" spans="2:57">
      <c r="B19" s="119"/>
      <c r="C19" s="128"/>
      <c r="D19" s="128"/>
      <c r="E19" s="128"/>
      <c r="F19" s="128"/>
      <c r="G19" s="128"/>
      <c r="H19" s="128"/>
      <c r="O19" s="133"/>
      <c r="AL19" s="123"/>
    </row>
    <row r="20" spans="2:57">
      <c r="O20" s="133"/>
      <c r="AL20" s="123"/>
    </row>
    <row r="21" spans="2:57">
      <c r="O21" s="133"/>
      <c r="AL21" s="123"/>
      <c r="AQ21" s="48"/>
      <c r="AY21" s="48"/>
      <c r="BA21" s="48"/>
    </row>
    <row r="22" spans="2:57">
      <c r="B22" s="114"/>
      <c r="C22" s="127"/>
      <c r="D22" s="127"/>
      <c r="E22" s="127"/>
      <c r="F22" s="127"/>
      <c r="G22" s="127"/>
      <c r="H22" s="127"/>
      <c r="O22" s="133"/>
      <c r="AL22" s="123"/>
      <c r="AZ22" s="48"/>
    </row>
    <row r="23" spans="2:57">
      <c r="B23" s="114"/>
      <c r="C23" s="127"/>
      <c r="D23" s="127"/>
      <c r="E23" s="127"/>
      <c r="F23" s="127"/>
      <c r="G23" s="127"/>
      <c r="H23" s="127"/>
      <c r="O23" s="133"/>
      <c r="AL23" s="123"/>
    </row>
    <row r="24" spans="2:57">
      <c r="B24" s="114"/>
      <c r="C24" s="127"/>
      <c r="D24" s="127"/>
      <c r="E24" s="127"/>
      <c r="F24" s="127"/>
      <c r="G24" s="127"/>
      <c r="H24" s="127"/>
      <c r="N24" s="133"/>
      <c r="O24" s="133"/>
      <c r="P24" s="133"/>
      <c r="AL24" s="123"/>
      <c r="BA24" s="48"/>
    </row>
    <row r="25" spans="2:57">
      <c r="B25" s="114"/>
      <c r="C25" s="127"/>
      <c r="D25" s="127"/>
      <c r="E25" s="127"/>
      <c r="F25" s="127"/>
      <c r="G25" s="127"/>
      <c r="H25" s="127"/>
      <c r="N25" s="133"/>
      <c r="O25" s="133"/>
      <c r="P25" s="133"/>
      <c r="AL25" s="123"/>
    </row>
    <row r="26" spans="2:57">
      <c r="B26" s="114"/>
      <c r="C26" s="127"/>
      <c r="D26" s="127"/>
      <c r="E26" s="127"/>
      <c r="F26" s="127"/>
      <c r="G26" s="127"/>
      <c r="H26" s="127"/>
      <c r="N26" s="133"/>
      <c r="O26" s="133"/>
      <c r="P26" s="133"/>
      <c r="AL26" s="123"/>
      <c r="AV26" s="48"/>
      <c r="BC26" s="48"/>
    </row>
    <row r="27" spans="2:57">
      <c r="B27" s="114"/>
      <c r="C27" s="127"/>
      <c r="D27" s="127"/>
      <c r="E27" s="127"/>
      <c r="F27" s="127"/>
      <c r="G27" s="127"/>
      <c r="H27" s="127"/>
      <c r="N27" s="133"/>
      <c r="O27" s="133"/>
      <c r="P27" s="133"/>
      <c r="AL27" s="123"/>
    </row>
    <row r="28" spans="2:57">
      <c r="B28" s="114"/>
      <c r="C28" s="127"/>
      <c r="D28" s="127"/>
      <c r="E28" s="127"/>
      <c r="F28" s="127"/>
      <c r="G28" s="127"/>
      <c r="H28" s="127"/>
      <c r="N28" s="133"/>
      <c r="O28" s="133"/>
      <c r="P28" s="133"/>
      <c r="AM28" s="48"/>
      <c r="AN28" s="48"/>
      <c r="AO28" s="48"/>
      <c r="AP28" s="48"/>
      <c r="AQ28" s="48"/>
      <c r="AR28" s="48"/>
      <c r="AS28" s="48"/>
      <c r="AT28" s="48"/>
      <c r="BA28" s="48"/>
    </row>
    <row r="29" spans="2:57">
      <c r="B29" s="114"/>
      <c r="C29" s="127"/>
      <c r="D29" s="127"/>
      <c r="E29" s="127"/>
      <c r="F29" s="127"/>
      <c r="G29" s="127"/>
      <c r="H29" s="127"/>
      <c r="I29" s="48"/>
      <c r="N29" s="133"/>
      <c r="O29" s="133"/>
      <c r="P29" s="133"/>
      <c r="AM29" s="48"/>
      <c r="AN29" s="48"/>
      <c r="AO29" s="48"/>
      <c r="AP29" s="48"/>
      <c r="AQ29" s="48"/>
      <c r="AR29" s="48"/>
      <c r="AS29" s="48"/>
      <c r="AT29" s="48"/>
      <c r="AW29" s="48"/>
      <c r="AZ29" s="48"/>
    </row>
    <row r="30" spans="2:57">
      <c r="B30" s="114"/>
      <c r="C30" s="127"/>
      <c r="D30" s="127"/>
      <c r="E30" s="127"/>
      <c r="F30" s="127"/>
      <c r="G30" s="127"/>
      <c r="H30" s="127"/>
      <c r="N30" s="133"/>
      <c r="O30" s="133"/>
      <c r="P30" s="133"/>
      <c r="AM30" s="48"/>
      <c r="AN30" s="48"/>
      <c r="AO30" s="48"/>
      <c r="AP30" s="48"/>
      <c r="AQ30" s="48"/>
      <c r="AR30" s="48"/>
      <c r="AS30" s="48"/>
      <c r="AT30" s="48"/>
    </row>
    <row r="31" spans="2:57">
      <c r="B31" s="114"/>
      <c r="C31" s="127"/>
      <c r="D31" s="127"/>
      <c r="E31" s="127"/>
      <c r="F31" s="127"/>
      <c r="G31" s="127"/>
      <c r="H31" s="127"/>
      <c r="N31" s="133"/>
      <c r="O31" s="133"/>
      <c r="P31" s="133"/>
      <c r="AM31" s="48"/>
      <c r="AN31" s="48"/>
      <c r="AO31" s="48"/>
      <c r="AP31" s="48"/>
      <c r="AQ31" s="48"/>
      <c r="AR31" s="48"/>
      <c r="AS31" s="48"/>
      <c r="AT31" s="48"/>
    </row>
    <row r="32" spans="2:57">
      <c r="B32" s="114"/>
      <c r="C32" s="127"/>
      <c r="D32" s="127"/>
      <c r="E32" s="127"/>
      <c r="F32" s="127"/>
      <c r="G32" s="127"/>
      <c r="H32" s="127"/>
      <c r="AM32" s="48"/>
      <c r="AN32" s="48"/>
      <c r="AO32" s="48"/>
      <c r="AP32" s="48"/>
      <c r="AQ32" s="48"/>
      <c r="AR32" s="48"/>
      <c r="AS32" s="48"/>
      <c r="AT32" s="48"/>
    </row>
    <row r="33" spans="1:46">
      <c r="B33" s="114"/>
      <c r="C33" s="127"/>
      <c r="D33" s="127"/>
      <c r="E33" s="127"/>
      <c r="F33" s="127"/>
      <c r="G33" s="127"/>
      <c r="H33" s="127"/>
      <c r="AM33" s="48"/>
      <c r="AN33" s="48"/>
      <c r="AO33" s="48"/>
      <c r="AP33" s="48"/>
      <c r="AQ33" s="48"/>
      <c r="AR33" s="48"/>
      <c r="AS33" s="48"/>
      <c r="AT33" s="48"/>
    </row>
    <row r="34" spans="1:46">
      <c r="B34" s="114"/>
      <c r="C34" s="127"/>
      <c r="D34" s="127"/>
      <c r="E34" s="127"/>
      <c r="F34" s="127"/>
      <c r="G34" s="127"/>
      <c r="H34" s="127"/>
      <c r="AM34" s="48"/>
      <c r="AN34" s="48"/>
      <c r="AO34" s="48"/>
      <c r="AP34" s="48"/>
      <c r="AQ34" s="48"/>
      <c r="AR34" s="48"/>
      <c r="AS34" s="48"/>
      <c r="AT34" s="48"/>
    </row>
    <row r="35" spans="1:46">
      <c r="B35" s="114"/>
      <c r="C35" s="127"/>
      <c r="D35" s="127"/>
      <c r="E35" s="127"/>
      <c r="F35" s="127"/>
      <c r="G35" s="127"/>
      <c r="H35" s="127"/>
      <c r="AM35" s="48"/>
      <c r="AN35" s="48"/>
      <c r="AO35" s="48"/>
      <c r="AP35" s="48"/>
      <c r="AQ35" s="48"/>
      <c r="AR35" s="48"/>
      <c r="AS35" s="48"/>
      <c r="AT35" s="48"/>
    </row>
    <row r="36" spans="1:46">
      <c r="B36" s="114"/>
      <c r="C36" s="127"/>
      <c r="D36" s="127"/>
      <c r="E36" s="127"/>
      <c r="F36" s="127"/>
      <c r="G36" s="127"/>
      <c r="H36" s="127"/>
      <c r="AM36" s="48"/>
      <c r="AN36" s="48"/>
      <c r="AO36" s="48"/>
      <c r="AP36" s="48"/>
      <c r="AQ36" s="48"/>
      <c r="AR36" s="48"/>
      <c r="AS36" s="48"/>
      <c r="AT36" s="48"/>
    </row>
    <row r="37" spans="1:46">
      <c r="B37" s="114"/>
      <c r="C37" s="127"/>
      <c r="D37" s="127"/>
      <c r="E37" s="127"/>
      <c r="F37" s="127"/>
      <c r="G37" s="127"/>
      <c r="H37" s="127"/>
      <c r="AM37" s="48"/>
      <c r="AN37" s="48"/>
      <c r="AO37" s="48"/>
      <c r="AP37" s="48"/>
      <c r="AQ37" s="48"/>
      <c r="AR37" s="48"/>
      <c r="AS37" s="48"/>
      <c r="AT37" s="48"/>
    </row>
    <row r="38" spans="1:46">
      <c r="B38" s="114"/>
      <c r="C38" s="127"/>
      <c r="D38" s="127"/>
      <c r="E38" s="127"/>
      <c r="F38" s="127"/>
      <c r="G38" s="127"/>
      <c r="H38" s="127"/>
      <c r="AM38" s="48"/>
      <c r="AN38" s="48"/>
      <c r="AO38" s="48"/>
      <c r="AP38" s="48"/>
      <c r="AQ38" s="48"/>
      <c r="AR38" s="48"/>
      <c r="AS38" s="48"/>
      <c r="AT38" s="48"/>
    </row>
    <row r="39" spans="1:46">
      <c r="B39" s="114"/>
      <c r="C39" s="127"/>
      <c r="D39" s="127"/>
      <c r="E39" s="127"/>
      <c r="F39" s="127"/>
      <c r="G39" s="127"/>
      <c r="H39" s="127"/>
      <c r="AN39" s="48"/>
    </row>
    <row r="40" spans="1:46">
      <c r="B40" s="114"/>
      <c r="C40" s="127"/>
      <c r="D40" s="127"/>
      <c r="E40" s="127"/>
      <c r="F40" s="127"/>
      <c r="G40" s="127"/>
      <c r="H40" s="127"/>
      <c r="AM40" s="48"/>
      <c r="AN40" s="48"/>
      <c r="AO40" s="48"/>
      <c r="AP40" s="48"/>
      <c r="AQ40" s="48"/>
      <c r="AR40" s="48"/>
      <c r="AS40" s="48"/>
      <c r="AT40" s="48"/>
    </row>
    <row r="41" spans="1:46">
      <c r="B41" s="114"/>
      <c r="C41" s="127"/>
      <c r="D41" s="127"/>
      <c r="E41" s="127"/>
      <c r="F41" s="127"/>
      <c r="G41" s="127"/>
      <c r="H41" s="127"/>
      <c r="AM41" s="48"/>
      <c r="AN41" s="48"/>
      <c r="AO41" s="48"/>
      <c r="AP41" s="48"/>
      <c r="AQ41" s="48"/>
      <c r="AR41" s="48"/>
      <c r="AS41" s="48"/>
      <c r="AT41" s="48"/>
    </row>
    <row r="42" spans="1:46">
      <c r="AM42" s="48"/>
      <c r="AN42" s="48"/>
      <c r="AO42" s="48"/>
      <c r="AP42" s="48"/>
      <c r="AQ42" s="48"/>
      <c r="AR42" s="48"/>
      <c r="AS42" s="48"/>
      <c r="AT42" s="48"/>
    </row>
    <row r="43" spans="1:46">
      <c r="AM43" s="48"/>
      <c r="AN43" s="48"/>
      <c r="AO43" s="48"/>
      <c r="AP43" s="48"/>
      <c r="AQ43" s="48"/>
      <c r="AR43" s="48"/>
      <c r="AS43" s="48"/>
      <c r="AT43" s="48"/>
    </row>
    <row r="44" spans="1:46">
      <c r="A44" s="36"/>
      <c r="C44" s="127"/>
      <c r="D44" s="127"/>
      <c r="E44" s="127"/>
      <c r="F44" s="127"/>
      <c r="G44" s="127"/>
      <c r="AM44" s="48"/>
      <c r="AN44" s="48"/>
      <c r="AO44" s="48"/>
      <c r="AP44" s="48"/>
      <c r="AQ44" s="48"/>
      <c r="AR44" s="48"/>
      <c r="AS44" s="48"/>
      <c r="AT44" s="48"/>
    </row>
    <row r="45" spans="1:46">
      <c r="A45" s="36"/>
      <c r="C45" s="127"/>
      <c r="D45" s="127"/>
      <c r="E45" s="127"/>
      <c r="F45" s="127"/>
      <c r="G45" s="127"/>
      <c r="AM45" s="48"/>
      <c r="AN45" s="48"/>
      <c r="AO45" s="48"/>
      <c r="AP45" s="48"/>
      <c r="AQ45" s="48"/>
      <c r="AR45" s="48"/>
      <c r="AS45" s="48"/>
      <c r="AT45" s="48"/>
    </row>
    <row r="46" spans="1:46">
      <c r="A46" s="36"/>
      <c r="C46" s="127"/>
      <c r="D46" s="127"/>
      <c r="E46" s="127"/>
      <c r="F46" s="127"/>
      <c r="G46" s="127"/>
      <c r="AM46" s="48"/>
      <c r="AN46" s="48"/>
      <c r="AO46" s="48"/>
      <c r="AP46" s="48"/>
      <c r="AQ46" s="48"/>
      <c r="AR46" s="48"/>
      <c r="AS46" s="48"/>
      <c r="AT46" s="48"/>
    </row>
    <row r="47" spans="1:46">
      <c r="A47" s="36"/>
      <c r="C47" s="127"/>
      <c r="D47" s="127"/>
      <c r="E47" s="127"/>
      <c r="F47" s="127"/>
      <c r="G47" s="127"/>
      <c r="AM47" s="48"/>
      <c r="AN47" s="48"/>
      <c r="AO47" s="48"/>
      <c r="AP47" s="48"/>
      <c r="AQ47" s="48"/>
      <c r="AR47" s="48"/>
      <c r="AS47" s="48"/>
      <c r="AT47" s="48"/>
    </row>
    <row r="48" spans="1:46">
      <c r="A48" s="36"/>
      <c r="C48" s="127"/>
      <c r="D48" s="127"/>
      <c r="E48" s="127"/>
      <c r="F48" s="127"/>
      <c r="G48" s="127"/>
      <c r="AM48" s="48"/>
      <c r="AN48" s="48"/>
      <c r="AO48" s="48"/>
      <c r="AP48" s="48"/>
      <c r="AQ48" s="48"/>
      <c r="AR48" s="48"/>
      <c r="AS48" s="48"/>
      <c r="AT48" s="48"/>
    </row>
    <row r="49" spans="1:46">
      <c r="A49" s="36"/>
      <c r="C49" s="127"/>
      <c r="D49" s="127"/>
      <c r="E49" s="127"/>
      <c r="F49" s="127"/>
      <c r="G49" s="127"/>
      <c r="AM49" s="48"/>
      <c r="AN49" s="48"/>
      <c r="AO49" s="48"/>
      <c r="AP49" s="48"/>
      <c r="AQ49" s="48"/>
      <c r="AR49" s="48"/>
      <c r="AS49" s="48"/>
      <c r="AT49" s="48"/>
    </row>
    <row r="50" spans="1:46">
      <c r="A50" s="36"/>
      <c r="C50" s="127"/>
      <c r="D50" s="127"/>
      <c r="E50" s="127"/>
      <c r="F50" s="127"/>
      <c r="G50" s="127"/>
      <c r="AM50" s="48"/>
      <c r="AN50" s="48"/>
      <c r="AO50" s="48"/>
      <c r="AP50" s="48"/>
      <c r="AQ50" s="48"/>
      <c r="AR50" s="48"/>
      <c r="AS50" s="48"/>
      <c r="AT50" s="48"/>
    </row>
    <row r="51" spans="1:46">
      <c r="A51" s="36"/>
      <c r="C51" s="127"/>
      <c r="D51" s="127"/>
      <c r="E51" s="127"/>
      <c r="F51" s="127"/>
      <c r="G51" s="127"/>
      <c r="AM51" s="48"/>
      <c r="AN51" s="48"/>
      <c r="AO51" s="48"/>
      <c r="AP51" s="48"/>
      <c r="AQ51" s="48"/>
      <c r="AR51" s="48"/>
      <c r="AS51" s="48"/>
      <c r="AT51" s="48"/>
    </row>
    <row r="52" spans="1:46">
      <c r="A52" s="36"/>
      <c r="C52" s="127"/>
      <c r="D52" s="127"/>
      <c r="E52" s="127"/>
      <c r="F52" s="127"/>
      <c r="G52" s="127"/>
      <c r="AM52" s="48"/>
      <c r="AN52" s="48"/>
      <c r="AO52" s="48"/>
      <c r="AP52" s="48"/>
      <c r="AQ52" s="48"/>
      <c r="AR52" s="48"/>
      <c r="AS52" s="48"/>
      <c r="AT52" s="48"/>
    </row>
    <row r="53" spans="1:46">
      <c r="A53" s="36"/>
      <c r="C53" s="127"/>
      <c r="D53" s="127"/>
      <c r="E53" s="127"/>
      <c r="F53" s="127"/>
      <c r="G53" s="127"/>
      <c r="AM53" s="48"/>
      <c r="AN53" s="48"/>
      <c r="AO53" s="48"/>
      <c r="AP53" s="48"/>
      <c r="AQ53" s="48"/>
      <c r="AR53" s="48"/>
      <c r="AS53" s="48"/>
      <c r="AT53" s="48"/>
    </row>
    <row r="54" spans="1:46">
      <c r="A54" s="36"/>
      <c r="C54" s="127"/>
      <c r="D54" s="127"/>
      <c r="E54" s="127"/>
      <c r="F54" s="127"/>
      <c r="G54" s="127"/>
      <c r="AM54" s="48"/>
      <c r="AN54" s="48"/>
      <c r="AO54" s="48"/>
      <c r="AP54" s="48"/>
      <c r="AQ54" s="48"/>
      <c r="AR54" s="48"/>
      <c r="AS54" s="48"/>
      <c r="AT54" s="48"/>
    </row>
    <row r="55" spans="1:46">
      <c r="A55" s="36"/>
      <c r="C55" s="127"/>
      <c r="D55" s="127"/>
      <c r="E55" s="127"/>
      <c r="F55" s="127"/>
      <c r="G55" s="127"/>
      <c r="AM55" s="48"/>
      <c r="AN55" s="48"/>
      <c r="AO55" s="48"/>
      <c r="AP55" s="48"/>
      <c r="AQ55" s="48"/>
      <c r="AR55" s="48"/>
      <c r="AS55" s="48"/>
      <c r="AT55" s="48"/>
    </row>
    <row r="56" spans="1:46">
      <c r="A56" s="36"/>
      <c r="C56" s="127"/>
      <c r="D56" s="127"/>
      <c r="E56" s="127"/>
      <c r="F56" s="127"/>
      <c r="G56" s="127"/>
      <c r="AM56" s="48"/>
      <c r="AN56" s="48"/>
      <c r="AO56" s="48"/>
      <c r="AP56" s="48"/>
      <c r="AQ56" s="48"/>
      <c r="AR56" s="48"/>
      <c r="AS56" s="48"/>
      <c r="AT56" s="48"/>
    </row>
    <row r="57" spans="1:46">
      <c r="A57" s="36"/>
      <c r="C57" s="127"/>
      <c r="D57" s="127"/>
      <c r="E57" s="127"/>
      <c r="F57" s="127"/>
      <c r="G57" s="127"/>
      <c r="AM57" s="48"/>
      <c r="AN57" s="48"/>
      <c r="AO57" s="48"/>
      <c r="AP57" s="48"/>
      <c r="AQ57" s="48"/>
      <c r="AR57" s="48"/>
      <c r="AS57" s="48"/>
      <c r="AT57" s="48"/>
    </row>
    <row r="58" spans="1:46">
      <c r="A58" s="36"/>
      <c r="C58" s="127"/>
      <c r="D58" s="127"/>
      <c r="E58" s="127"/>
      <c r="F58" s="127"/>
      <c r="G58" s="127"/>
      <c r="AM58" s="48"/>
      <c r="AN58" s="48"/>
      <c r="AO58" s="48"/>
      <c r="AP58" s="48"/>
      <c r="AQ58" s="48"/>
      <c r="AR58" s="48"/>
      <c r="AS58" s="48"/>
      <c r="AT58" s="48"/>
    </row>
    <row r="59" spans="1:46">
      <c r="A59" s="36"/>
      <c r="C59" s="127"/>
      <c r="D59" s="127"/>
      <c r="E59" s="127"/>
      <c r="F59" s="127"/>
      <c r="G59" s="127"/>
      <c r="AM59" s="48"/>
      <c r="AN59" s="48"/>
      <c r="AO59" s="48"/>
      <c r="AP59" s="48"/>
      <c r="AQ59" s="48"/>
      <c r="AR59" s="48"/>
      <c r="AS59" s="48"/>
      <c r="AT59" s="48"/>
    </row>
    <row r="60" spans="1:46">
      <c r="A60" s="36"/>
      <c r="C60" s="127"/>
      <c r="D60" s="127"/>
      <c r="E60" s="127"/>
      <c r="F60" s="127"/>
      <c r="G60" s="127"/>
      <c r="AM60" s="48"/>
    </row>
    <row r="61" spans="1:46">
      <c r="A61" s="36"/>
      <c r="C61" s="127"/>
      <c r="D61" s="127"/>
      <c r="E61" s="127"/>
      <c r="F61" s="127"/>
      <c r="G61" s="127"/>
      <c r="AM61" s="48"/>
    </row>
    <row r="62" spans="1:46">
      <c r="A62" s="36"/>
      <c r="C62" s="127"/>
      <c r="D62" s="127"/>
      <c r="E62" s="127"/>
      <c r="F62" s="127"/>
      <c r="G62" s="127"/>
      <c r="AM62" s="48"/>
    </row>
    <row r="63" spans="1:46">
      <c r="A63" s="36"/>
      <c r="C63" s="127"/>
      <c r="D63" s="127"/>
      <c r="E63" s="127"/>
      <c r="F63" s="127"/>
      <c r="G63" s="127"/>
      <c r="AM63" s="48"/>
    </row>
    <row r="64" spans="1:46">
      <c r="A64" s="36"/>
      <c r="C64" s="127"/>
      <c r="D64" s="127"/>
      <c r="E64" s="127"/>
      <c r="F64" s="127"/>
      <c r="G64" s="127"/>
      <c r="AM64" s="48"/>
    </row>
    <row r="65" spans="1:39">
      <c r="A65" s="36"/>
      <c r="C65" s="127"/>
      <c r="D65" s="127"/>
      <c r="E65" s="127"/>
      <c r="F65" s="127"/>
      <c r="G65" s="127"/>
      <c r="AM65" s="48"/>
    </row>
    <row r="66" spans="1:39">
      <c r="A66" s="36"/>
      <c r="C66" s="127"/>
      <c r="D66" s="127"/>
      <c r="E66" s="127"/>
      <c r="F66" s="127"/>
      <c r="G66" s="127"/>
    </row>
    <row r="67" spans="1:39">
      <c r="A67" s="36"/>
      <c r="C67" s="127"/>
      <c r="D67" s="127"/>
      <c r="E67" s="127"/>
      <c r="F67" s="127"/>
      <c r="G67" s="127"/>
    </row>
    <row r="68" spans="1:39">
      <c r="A68" s="36"/>
      <c r="C68" s="127"/>
      <c r="D68" s="127"/>
      <c r="E68" s="127"/>
      <c r="F68" s="127"/>
      <c r="G68" s="127"/>
    </row>
    <row r="69" spans="1:39">
      <c r="A69" s="36"/>
      <c r="C69" s="127"/>
      <c r="D69" s="127"/>
      <c r="E69" s="127"/>
      <c r="F69" s="127"/>
      <c r="G69" s="127"/>
    </row>
    <row r="70" spans="1:39">
      <c r="A70" s="36"/>
      <c r="C70" s="127"/>
      <c r="D70" s="127"/>
      <c r="E70" s="127"/>
      <c r="F70" s="127"/>
      <c r="G70" s="127"/>
    </row>
    <row r="71" spans="1:39">
      <c r="A71" s="36"/>
      <c r="C71" s="127"/>
      <c r="D71" s="127"/>
      <c r="E71" s="127"/>
      <c r="F71" s="127"/>
      <c r="G71" s="127"/>
    </row>
    <row r="72" spans="1:39">
      <c r="A72" s="36"/>
      <c r="C72" s="127"/>
      <c r="D72" s="127"/>
      <c r="E72" s="127"/>
      <c r="F72" s="127"/>
      <c r="G72" s="127"/>
    </row>
    <row r="73" spans="1:39">
      <c r="A73" s="36"/>
      <c r="C73" s="127"/>
      <c r="D73" s="127"/>
      <c r="E73" s="127"/>
      <c r="F73" s="127"/>
      <c r="G73" s="127"/>
    </row>
    <row r="74" spans="1:39">
      <c r="A74" s="36"/>
      <c r="C74" s="127"/>
      <c r="D74" s="127"/>
      <c r="E74" s="127"/>
      <c r="F74" s="127"/>
      <c r="G74" s="127"/>
    </row>
    <row r="75" spans="1:39">
      <c r="A75" s="36"/>
      <c r="C75" s="127"/>
      <c r="D75" s="127"/>
      <c r="E75" s="127"/>
      <c r="F75" s="127"/>
      <c r="G75" s="127"/>
    </row>
    <row r="76" spans="1:39">
      <c r="A76" s="36"/>
      <c r="C76" s="127"/>
      <c r="D76" s="127"/>
      <c r="E76" s="127"/>
      <c r="F76" s="127"/>
      <c r="G76" s="127"/>
    </row>
    <row r="77" spans="1:39">
      <c r="A77" s="36"/>
      <c r="C77" s="127"/>
      <c r="D77" s="127"/>
      <c r="E77" s="127"/>
      <c r="F77" s="127"/>
      <c r="G77" s="127"/>
    </row>
    <row r="78" spans="1:39">
      <c r="A78" s="36"/>
      <c r="C78" s="127"/>
      <c r="D78" s="127"/>
      <c r="E78" s="127"/>
      <c r="F78" s="127"/>
      <c r="G78" s="127"/>
    </row>
    <row r="79" spans="1:39">
      <c r="A79" s="36"/>
      <c r="C79" s="127"/>
      <c r="D79" s="127"/>
      <c r="E79" s="127"/>
      <c r="F79" s="127"/>
      <c r="G79" s="127"/>
    </row>
    <row r="80" spans="1:39">
      <c r="A80" s="36"/>
      <c r="C80" s="127"/>
      <c r="D80" s="127"/>
      <c r="E80" s="127"/>
      <c r="F80" s="127"/>
      <c r="G80" s="127"/>
    </row>
    <row r="81" spans="1:7">
      <c r="A81" s="36"/>
      <c r="C81" s="127"/>
      <c r="D81" s="127"/>
      <c r="E81" s="127"/>
      <c r="F81" s="127"/>
      <c r="G81" s="127"/>
    </row>
    <row r="82" spans="1:7">
      <c r="A82" s="36"/>
      <c r="C82" s="127"/>
      <c r="D82" s="127"/>
      <c r="E82" s="127"/>
      <c r="F82" s="127"/>
      <c r="G82" s="127"/>
    </row>
    <row r="83" spans="1:7">
      <c r="A83" s="36"/>
      <c r="C83" s="127"/>
      <c r="D83" s="127"/>
      <c r="E83" s="127"/>
      <c r="F83" s="127"/>
      <c r="G83" s="127"/>
    </row>
    <row r="84" spans="1:7">
      <c r="A84" s="36"/>
      <c r="C84" s="127"/>
      <c r="D84" s="127"/>
      <c r="E84" s="127"/>
      <c r="F84" s="127"/>
      <c r="G84" s="127"/>
    </row>
    <row r="85" spans="1:7">
      <c r="A85" s="36"/>
      <c r="C85" s="127"/>
      <c r="D85" s="127"/>
      <c r="E85" s="127"/>
      <c r="F85" s="127"/>
      <c r="G85" s="127"/>
    </row>
    <row r="86" spans="1:7">
      <c r="A86" s="36"/>
      <c r="C86" s="127"/>
      <c r="D86" s="127"/>
      <c r="E86" s="127"/>
      <c r="F86" s="127"/>
      <c r="G86" s="127"/>
    </row>
    <row r="87" spans="1:7">
      <c r="A87" s="36"/>
      <c r="C87" s="127"/>
      <c r="D87" s="127"/>
      <c r="E87" s="127"/>
      <c r="F87" s="127"/>
      <c r="G87" s="127"/>
    </row>
    <row r="88" spans="1:7">
      <c r="A88" s="36"/>
      <c r="C88" s="127"/>
      <c r="D88" s="127"/>
      <c r="E88" s="127"/>
      <c r="F88" s="127"/>
      <c r="G88" s="127"/>
    </row>
    <row r="89" spans="1:7">
      <c r="A89" s="36"/>
      <c r="C89" s="127"/>
      <c r="D89" s="127"/>
      <c r="E89" s="127"/>
      <c r="F89" s="127"/>
      <c r="G89" s="127"/>
    </row>
    <row r="90" spans="1:7">
      <c r="C90" s="127"/>
      <c r="D90" s="127"/>
      <c r="E90" s="127"/>
      <c r="F90" s="127"/>
      <c r="G90" s="127"/>
    </row>
    <row r="91" spans="1:7">
      <c r="C91" s="127"/>
      <c r="D91" s="127"/>
      <c r="E91" s="127"/>
      <c r="F91" s="127"/>
      <c r="G91" s="127"/>
    </row>
    <row r="92" spans="1:7">
      <c r="C92" s="127"/>
      <c r="D92" s="127"/>
      <c r="E92" s="127"/>
      <c r="F92" s="127"/>
      <c r="G92" s="127"/>
    </row>
    <row r="93" spans="1:7">
      <c r="C93" s="127"/>
      <c r="D93" s="127"/>
      <c r="E93" s="127"/>
      <c r="F93" s="127"/>
      <c r="G93" s="127"/>
    </row>
    <row r="94" spans="1:7">
      <c r="C94" s="127"/>
      <c r="D94" s="127"/>
      <c r="E94" s="127"/>
      <c r="F94" s="127"/>
      <c r="G94" s="127"/>
    </row>
    <row r="95" spans="1:7">
      <c r="C95" s="127"/>
      <c r="D95" s="127"/>
      <c r="E95" s="127"/>
      <c r="F95" s="127"/>
      <c r="G95" s="127"/>
    </row>
    <row r="96" spans="1: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7"/>
      <c r="D267" s="127"/>
      <c r="E267" s="127"/>
      <c r="F267" s="127"/>
      <c r="G267" s="127"/>
    </row>
    <row r="268" spans="3:7">
      <c r="C268" s="127"/>
      <c r="D268" s="127"/>
      <c r="E268" s="127"/>
      <c r="F268" s="127"/>
      <c r="G268" s="127"/>
    </row>
    <row r="269" spans="3:7">
      <c r="C269" s="127"/>
      <c r="D269" s="127"/>
      <c r="E269" s="127"/>
      <c r="F269" s="127"/>
      <c r="G269" s="127"/>
    </row>
    <row r="270" spans="3:7">
      <c r="C270" s="127"/>
      <c r="D270" s="127"/>
      <c r="E270" s="127"/>
      <c r="F270" s="127"/>
      <c r="G270" s="127"/>
    </row>
    <row r="271" spans="3:7">
      <c r="C271" s="127"/>
      <c r="D271" s="127"/>
      <c r="E271" s="127"/>
      <c r="F271" s="127"/>
      <c r="G271" s="127"/>
    </row>
    <row r="272" spans="3:7">
      <c r="C272" s="127"/>
      <c r="D272" s="127"/>
      <c r="E272" s="127"/>
      <c r="F272" s="127"/>
      <c r="G272" s="127"/>
    </row>
    <row r="273" spans="3:7">
      <c r="C273" s="127"/>
      <c r="D273" s="127"/>
      <c r="E273" s="127"/>
      <c r="F273" s="127"/>
      <c r="G273" s="127"/>
    </row>
    <row r="274" spans="3:7">
      <c r="C274" s="127"/>
      <c r="D274" s="127"/>
      <c r="E274" s="127"/>
      <c r="F274" s="127"/>
      <c r="G274" s="127"/>
    </row>
    <row r="275" spans="3:7">
      <c r="C275" s="127"/>
      <c r="D275" s="127"/>
      <c r="E275" s="127"/>
      <c r="F275" s="127"/>
      <c r="G275" s="127"/>
    </row>
    <row r="276" spans="3:7">
      <c r="C276" s="127"/>
      <c r="D276" s="127"/>
      <c r="E276" s="127"/>
      <c r="F276" s="127"/>
      <c r="G276" s="127"/>
    </row>
    <row r="277" spans="3:7">
      <c r="C277" s="127"/>
      <c r="D277" s="127"/>
      <c r="E277" s="127"/>
      <c r="F277" s="127"/>
      <c r="G277" s="127"/>
    </row>
    <row r="278" spans="3:7">
      <c r="C278" s="127"/>
      <c r="D278" s="127"/>
      <c r="E278" s="127"/>
      <c r="F278" s="127"/>
      <c r="G278" s="127"/>
    </row>
    <row r="279" spans="3:7">
      <c r="C279" s="127"/>
      <c r="D279" s="127"/>
      <c r="E279" s="127"/>
      <c r="F279" s="127"/>
      <c r="G279" s="127"/>
    </row>
    <row r="280" spans="3:7">
      <c r="C280" s="127"/>
      <c r="D280" s="127"/>
      <c r="E280" s="127"/>
      <c r="F280" s="127"/>
      <c r="G280" s="127"/>
    </row>
    <row r="281" spans="3:7">
      <c r="C281" s="127"/>
      <c r="D281" s="127"/>
      <c r="E281" s="127"/>
      <c r="F281" s="127"/>
      <c r="G281" s="127"/>
    </row>
    <row r="282" spans="3:7">
      <c r="C282" s="127"/>
      <c r="D282" s="127"/>
      <c r="E282" s="127"/>
      <c r="F282" s="127"/>
      <c r="G282" s="127"/>
    </row>
    <row r="283" spans="3:7">
      <c r="C283" s="127"/>
      <c r="D283" s="127"/>
      <c r="E283" s="127"/>
      <c r="F283" s="127"/>
      <c r="G283" s="127"/>
    </row>
    <row r="284" spans="3:7">
      <c r="C284" s="127"/>
      <c r="D284" s="127"/>
      <c r="E284" s="127"/>
      <c r="F284" s="127"/>
      <c r="G284" s="127"/>
    </row>
    <row r="285" spans="3:7">
      <c r="C285" s="127"/>
      <c r="D285" s="127"/>
      <c r="E285" s="127"/>
      <c r="F285" s="127"/>
      <c r="G285" s="127"/>
    </row>
    <row r="286" spans="3:7">
      <c r="C286" s="127"/>
      <c r="D286" s="127"/>
      <c r="E286" s="127"/>
      <c r="F286" s="127"/>
      <c r="G286" s="127"/>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612" spans="3:7">
      <c r="C1612" s="129"/>
      <c r="D1612" s="129"/>
      <c r="E1612" s="129"/>
      <c r="F1612" s="129"/>
      <c r="G1612" s="129"/>
    </row>
    <row r="1613" spans="3:7">
      <c r="C1613" s="129"/>
      <c r="D1613" s="129"/>
      <c r="E1613" s="129"/>
      <c r="F1613" s="129"/>
      <c r="G1613" s="129"/>
    </row>
    <row r="1614" spans="3:7">
      <c r="C1614" s="129"/>
      <c r="D1614" s="129"/>
      <c r="E1614" s="129"/>
      <c r="F1614" s="129"/>
      <c r="G1614" s="129"/>
    </row>
    <row r="1615" spans="3:7">
      <c r="C1615" s="129"/>
      <c r="D1615" s="129"/>
      <c r="E1615" s="129"/>
      <c r="F1615" s="129"/>
      <c r="G1615" s="129"/>
    </row>
    <row r="1616" spans="3:7">
      <c r="C1616" s="129"/>
      <c r="D1616" s="129"/>
      <c r="E1616" s="129"/>
      <c r="F1616" s="129"/>
      <c r="G1616" s="129"/>
    </row>
    <row r="1617" spans="3:7">
      <c r="C1617" s="129"/>
      <c r="D1617" s="129"/>
      <c r="E1617" s="129"/>
      <c r="F1617" s="129"/>
      <c r="G1617" s="129"/>
    </row>
    <row r="1618" spans="3:7">
      <c r="C1618" s="129"/>
      <c r="D1618" s="129"/>
      <c r="E1618" s="129"/>
      <c r="F1618" s="129"/>
      <c r="G1618" s="129"/>
    </row>
    <row r="1619" spans="3:7">
      <c r="C1619" s="129"/>
      <c r="D1619" s="129"/>
      <c r="E1619" s="129"/>
      <c r="F1619" s="129"/>
      <c r="G1619" s="129"/>
    </row>
    <row r="1620" spans="3:7">
      <c r="C1620" s="129"/>
      <c r="D1620" s="129"/>
      <c r="E1620" s="129"/>
      <c r="F1620" s="129"/>
      <c r="G1620" s="129"/>
    </row>
    <row r="1621" spans="3:7">
      <c r="C1621" s="129"/>
      <c r="D1621" s="129"/>
      <c r="E1621" s="129"/>
      <c r="F1621" s="129"/>
      <c r="G1621" s="129"/>
    </row>
    <row r="1622" spans="3:7">
      <c r="C1622" s="129"/>
      <c r="D1622" s="129"/>
      <c r="E1622" s="129"/>
      <c r="F1622" s="129"/>
      <c r="G1622" s="129"/>
    </row>
    <row r="1623" spans="3:7">
      <c r="C1623" s="129"/>
      <c r="D1623" s="129"/>
      <c r="E1623" s="129"/>
      <c r="F1623" s="129"/>
      <c r="G1623" s="129"/>
    </row>
    <row r="1624" spans="3:7">
      <c r="C1624" s="129"/>
      <c r="D1624" s="129"/>
      <c r="E1624" s="129"/>
      <c r="F1624" s="129"/>
      <c r="G1624" s="129"/>
    </row>
    <row r="1625" spans="3:7">
      <c r="C1625" s="129"/>
      <c r="D1625" s="129"/>
      <c r="E1625" s="129"/>
      <c r="F1625" s="129"/>
      <c r="G1625" s="129"/>
    </row>
    <row r="1626" spans="3:7">
      <c r="C1626" s="129"/>
      <c r="D1626" s="129"/>
      <c r="E1626" s="129"/>
      <c r="F1626" s="129"/>
      <c r="G1626" s="129"/>
    </row>
    <row r="1627" spans="3:7">
      <c r="C1627" s="129"/>
      <c r="D1627" s="129"/>
      <c r="E1627" s="129"/>
      <c r="F1627" s="129"/>
      <c r="G1627" s="129"/>
    </row>
    <row r="1628" spans="3:7">
      <c r="C1628" s="129"/>
      <c r="D1628" s="129"/>
      <c r="E1628" s="129"/>
      <c r="F1628" s="129"/>
      <c r="G1628" s="129"/>
    </row>
    <row r="1629" spans="3:7">
      <c r="C1629" s="129"/>
      <c r="D1629" s="129"/>
      <c r="E1629" s="129"/>
      <c r="F1629" s="129"/>
      <c r="G1629" s="129"/>
    </row>
    <row r="1630" spans="3:7">
      <c r="C1630" s="129"/>
      <c r="D1630" s="129"/>
      <c r="E1630" s="129"/>
      <c r="F1630" s="129"/>
      <c r="G1630" s="129"/>
    </row>
    <row r="1631" spans="3:7">
      <c r="C1631" s="129"/>
      <c r="D1631" s="129"/>
      <c r="E1631" s="129"/>
      <c r="F1631" s="129"/>
      <c r="G1631" s="129"/>
    </row>
    <row r="1048575" spans="3:57">
      <c r="AA1048575" s="26">
        <v>927</v>
      </c>
    </row>
    <row r="1048576" spans="3:57" hidden="1">
      <c r="C1048576" s="123">
        <v>886</v>
      </c>
      <c r="D1048576" s="123">
        <v>887</v>
      </c>
      <c r="E1048576" s="123">
        <v>888</v>
      </c>
      <c r="F1048576" s="123">
        <v>889</v>
      </c>
      <c r="G1048576" s="123">
        <v>890</v>
      </c>
      <c r="H1048576" s="123">
        <v>891</v>
      </c>
      <c r="I1048576" s="123">
        <v>892</v>
      </c>
      <c r="J1048576" s="123">
        <v>893</v>
      </c>
      <c r="K1048576" s="123">
        <v>894</v>
      </c>
      <c r="L1048576" s="123">
        <v>895</v>
      </c>
      <c r="M1048576" s="123">
        <v>896</v>
      </c>
      <c r="N1048576" s="123">
        <v>897</v>
      </c>
      <c r="O1048576" s="123">
        <v>898</v>
      </c>
      <c r="P1048576" s="123">
        <v>899</v>
      </c>
      <c r="Q1048576" s="123">
        <v>900</v>
      </c>
      <c r="R1048576" s="123">
        <v>901</v>
      </c>
      <c r="S1048576" s="123">
        <v>902</v>
      </c>
      <c r="T1048576" s="123">
        <v>903</v>
      </c>
      <c r="U1048576" s="123">
        <v>904</v>
      </c>
      <c r="V1048576" s="123">
        <v>905</v>
      </c>
      <c r="W1048576" s="123">
        <v>906</v>
      </c>
      <c r="X1048576" s="123">
        <v>907</v>
      </c>
      <c r="Y1048576" s="123">
        <v>908</v>
      </c>
      <c r="Z1048576" s="123">
        <v>909</v>
      </c>
      <c r="AA1048576" s="123">
        <v>910</v>
      </c>
      <c r="AB1048576" s="123">
        <v>911</v>
      </c>
      <c r="AC1048576" s="123">
        <v>912</v>
      </c>
      <c r="AD1048576" s="123">
        <v>913</v>
      </c>
      <c r="AE1048576" s="123">
        <v>914</v>
      </c>
      <c r="AF1048576" s="123">
        <v>915</v>
      </c>
      <c r="AG1048576" s="123">
        <v>916</v>
      </c>
      <c r="AH1048576" s="123">
        <v>917</v>
      </c>
      <c r="AI1048576" s="123">
        <v>918</v>
      </c>
      <c r="AJ1048576" s="123">
        <v>919</v>
      </c>
      <c r="AK1048576" s="123">
        <v>920</v>
      </c>
      <c r="AL1048576" s="123">
        <v>921</v>
      </c>
      <c r="AM1048576" s="123">
        <v>922</v>
      </c>
      <c r="AN1048576" s="123">
        <v>923</v>
      </c>
      <c r="AO1048576" s="123">
        <v>924</v>
      </c>
      <c r="AP1048576" s="26">
        <v>930</v>
      </c>
      <c r="AQ1048576" s="26">
        <v>931</v>
      </c>
      <c r="AR1048576" s="26">
        <v>933</v>
      </c>
      <c r="AS1048576" s="26">
        <v>942</v>
      </c>
      <c r="AT1048576" s="26">
        <v>947</v>
      </c>
      <c r="AU1048576" s="26">
        <v>950</v>
      </c>
      <c r="AV1048576" s="26">
        <v>951</v>
      </c>
      <c r="AW1048576" s="26">
        <v>952</v>
      </c>
      <c r="AX1048576" s="26">
        <v>953</v>
      </c>
      <c r="AY1048576" s="26">
        <v>954</v>
      </c>
      <c r="AZ1048576" s="26">
        <v>955</v>
      </c>
      <c r="BA1048576" s="26">
        <v>956</v>
      </c>
      <c r="BB1048576" s="26">
        <v>957</v>
      </c>
      <c r="BC1048576" s="26">
        <v>1091</v>
      </c>
      <c r="BD1048576" s="26">
        <v>1092</v>
      </c>
      <c r="BE1048576" s="26">
        <v>1093</v>
      </c>
    </row>
  </sheetData>
  <mergeCells count="3">
    <mergeCell ref="AA1:AG1"/>
    <mergeCell ref="A1:B1"/>
    <mergeCell ref="W1:Z1"/>
  </mergeCells>
  <phoneticPr fontId="4" type="noConversion"/>
  <printOptions horizontalCentered="1"/>
  <pageMargins left="0.22" right="0.28000000000000003"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28515625" style="25" customWidth="1"/>
    <col min="2" max="2" width="57.140625" style="37" customWidth="1"/>
    <col min="3" max="4" width="12.85546875" style="123" hidden="1" customWidth="1" outlineLevel="1"/>
    <col min="5" max="5" width="14.28515625" style="123" hidden="1" customWidth="1" outlineLevel="1"/>
    <col min="6" max="6" width="13.42578125" style="123" hidden="1" customWidth="1" outlineLevel="1"/>
    <col min="7" max="8" width="12.85546875" style="123" hidden="1" customWidth="1" outlineLevel="1"/>
    <col min="9" max="9" width="14.28515625" style="26" hidden="1" customWidth="1" outlineLevel="1"/>
    <col min="10" max="10" width="13.42578125" style="26" hidden="1" customWidth="1" outlineLevel="1"/>
    <col min="11" max="16" width="12.85546875" style="26" hidden="1" customWidth="1" outlineLevel="1"/>
    <col min="17" max="17" width="14.28515625" style="26" hidden="1" customWidth="1" outlineLevel="1"/>
    <col min="18" max="20" width="12.85546875" style="26" hidden="1" customWidth="1" outlineLevel="1"/>
    <col min="21" max="21" width="14.28515625" style="26" hidden="1" customWidth="1" outlineLevel="1"/>
    <col min="22" max="22" width="13.42578125" style="26" hidden="1" customWidth="1" outlineLevel="1"/>
    <col min="23" max="24" width="12.85546875" style="26" hidden="1" customWidth="1" outlineLevel="1"/>
    <col min="25" max="25" width="14.28515625" style="26" hidden="1" customWidth="1" outlineLevel="1"/>
    <col min="26" max="26" width="13.42578125" style="26" hidden="1" customWidth="1" outlineLevel="1"/>
    <col min="27" max="27" width="12" style="26" hidden="1" customWidth="1" outlineLevel="1"/>
    <col min="28" max="28" width="12.85546875" style="26" hidden="1" customWidth="1" outlineLevel="1"/>
    <col min="29" max="29" width="14.28515625" style="26" hidden="1" customWidth="1" outlineLevel="1"/>
    <col min="30" max="30" width="13.42578125" style="26" hidden="1" customWidth="1" outlineLevel="1"/>
    <col min="31" max="32" width="12.85546875" style="26" hidden="1" customWidth="1" outlineLevel="1"/>
    <col min="33" max="33" width="14.28515625" style="26" hidden="1" customWidth="1" outlineLevel="1"/>
    <col min="34" max="34" width="13.42578125" style="26" hidden="1" customWidth="1" outlineLevel="1"/>
    <col min="35" max="35" width="13.42578125" style="26" customWidth="1" collapsed="1"/>
    <col min="36" max="57" width="13.42578125" style="26" customWidth="1"/>
    <col min="58" max="60" width="10.85546875" style="26" customWidth="1"/>
    <col min="61" max="61" width="10" style="26" bestFit="1" customWidth="1"/>
    <col min="62" max="16381" width="9.140625" style="26"/>
    <col min="16382" max="16382" width="9.140625" style="26" hidden="1" customWidth="1"/>
    <col min="16383" max="16384" width="0" style="26" hidden="1" customWidth="1"/>
  </cols>
  <sheetData>
    <row r="1" spans="1:197 16382:16382" s="58" customFormat="1" ht="33" customHeight="1" thickBot="1">
      <c r="A1" s="2432" t="str">
        <f>INDEX(tblTrans[[English]:[Polski]],MATCH(XFB1,tblTrans[ID],0),LangSelID)</f>
        <v>Costs</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266</v>
      </c>
    </row>
    <row r="2" spans="1:197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XFB2" s="1312"/>
    </row>
    <row r="3" spans="1:197 16382:16382" s="46" customFormat="1" ht="6" customHeight="1" thickBot="1">
      <c r="A3" s="183"/>
      <c r="B3" s="1522"/>
      <c r="C3" s="1549"/>
      <c r="D3" s="1550"/>
      <c r="E3" s="1550"/>
      <c r="F3" s="1551"/>
      <c r="G3" s="1549"/>
      <c r="H3" s="1550"/>
      <c r="I3" s="592"/>
      <c r="J3" s="1525"/>
      <c r="K3" s="737"/>
      <c r="L3" s="588"/>
      <c r="M3" s="588"/>
      <c r="N3" s="549"/>
      <c r="O3" s="735"/>
      <c r="P3" s="588"/>
      <c r="Q3" s="588"/>
      <c r="R3" s="1525"/>
      <c r="S3" s="737"/>
      <c r="T3" s="588"/>
      <c r="U3" s="592"/>
      <c r="V3" s="1524"/>
      <c r="W3" s="1523"/>
      <c r="X3" s="592"/>
      <c r="Y3" s="592"/>
      <c r="Z3" s="1525"/>
      <c r="AA3" s="591"/>
      <c r="AB3" s="592"/>
      <c r="AC3" s="592"/>
      <c r="AD3" s="549"/>
      <c r="AE3" s="735"/>
      <c r="AF3" s="588"/>
      <c r="AG3" s="588"/>
      <c r="AH3" s="1525"/>
      <c r="AI3" s="593"/>
      <c r="AJ3" s="593"/>
      <c r="AK3" s="593"/>
      <c r="AL3" s="593"/>
      <c r="AM3" s="593"/>
      <c r="AN3" s="593"/>
      <c r="AO3" s="1554"/>
      <c r="AP3" s="1554"/>
      <c r="AQ3" s="1554"/>
      <c r="AR3" s="1554"/>
      <c r="AS3" s="1554"/>
      <c r="AT3" s="1554"/>
      <c r="AU3" s="1554"/>
      <c r="AV3" s="1554"/>
      <c r="AW3" s="1554"/>
      <c r="AX3" s="1554"/>
      <c r="AY3" s="1554"/>
      <c r="AZ3" s="1554"/>
      <c r="BA3" s="1554"/>
      <c r="BB3" s="1554"/>
      <c r="BC3" s="1554"/>
      <c r="BD3" s="1554"/>
      <c r="BE3" s="1554"/>
      <c r="XFB3" s="1313"/>
    </row>
    <row r="4" spans="1:197 16382:16382" s="46" customFormat="1" ht="15.75" customHeight="1" thickBot="1">
      <c r="A4" s="183"/>
      <c r="B4" s="1555" t="str">
        <f>INDEX(tblTrans[[English]:[Polski]],MATCH(XFB4,tblTrans[ID],0),LangSelID)</f>
        <v>Staff costs</v>
      </c>
      <c r="C4" s="1543">
        <v>-109615</v>
      </c>
      <c r="D4" s="1544">
        <v>-113564</v>
      </c>
      <c r="E4" s="1544">
        <v>-117792</v>
      </c>
      <c r="F4" s="1545">
        <v>-134954</v>
      </c>
      <c r="G4" s="1543">
        <v>-137306</v>
      </c>
      <c r="H4" s="1544">
        <v>-145887</v>
      </c>
      <c r="I4" s="1528">
        <v>-152007</v>
      </c>
      <c r="J4" s="1530">
        <v>-186347</v>
      </c>
      <c r="K4" s="1531">
        <v>-169697</v>
      </c>
      <c r="L4" s="1528">
        <v>-181029</v>
      </c>
      <c r="M4" s="1528">
        <v>-180862</v>
      </c>
      <c r="N4" s="1529">
        <v>-207657</v>
      </c>
      <c r="O4" s="1527">
        <v>-163329</v>
      </c>
      <c r="P4" s="1528">
        <v>-154271</v>
      </c>
      <c r="Q4" s="1528">
        <v>-150719</v>
      </c>
      <c r="R4" s="1530">
        <v>-176432</v>
      </c>
      <c r="S4" s="1531">
        <v>-159291</v>
      </c>
      <c r="T4" s="1528">
        <v>-171528</v>
      </c>
      <c r="U4" s="1528">
        <v>-194252</v>
      </c>
      <c r="V4" s="1529">
        <v>-219329</v>
      </c>
      <c r="W4" s="1527">
        <v>-190490</v>
      </c>
      <c r="X4" s="1528">
        <v>-201131</v>
      </c>
      <c r="Y4" s="1528">
        <v>-205650</v>
      </c>
      <c r="Z4" s="1530">
        <v>-212982</v>
      </c>
      <c r="AA4" s="1531">
        <v>-189335</v>
      </c>
      <c r="AB4" s="1528">
        <v>-196682</v>
      </c>
      <c r="AC4" s="1528">
        <v>-212450</v>
      </c>
      <c r="AD4" s="1556">
        <v>-209958</v>
      </c>
      <c r="AE4" s="1527">
        <v>-198912</v>
      </c>
      <c r="AF4" s="1528">
        <v>-200264</v>
      </c>
      <c r="AG4" s="1528">
        <v>-198093</v>
      </c>
      <c r="AH4" s="1530">
        <v>-210990</v>
      </c>
      <c r="AI4" s="1530">
        <v>-208439</v>
      </c>
      <c r="AJ4" s="1530">
        <v>-205871</v>
      </c>
      <c r="AK4" s="1530">
        <v>-215834</v>
      </c>
      <c r="AL4" s="1530">
        <v>-213987</v>
      </c>
      <c r="AM4" s="1530">
        <v>-208590</v>
      </c>
      <c r="AN4" s="1530">
        <v>-218600</v>
      </c>
      <c r="AO4" s="1530">
        <v>-216978</v>
      </c>
      <c r="AP4" s="1530">
        <v>-210646</v>
      </c>
      <c r="AQ4" s="1530">
        <v>-217862</v>
      </c>
      <c r="AR4" s="1530">
        <v>-218908</v>
      </c>
      <c r="AS4" s="1530">
        <v>-219512</v>
      </c>
      <c r="AT4" s="1530">
        <v>-220423</v>
      </c>
      <c r="AU4" s="1530">
        <v>-223275</v>
      </c>
      <c r="AV4" s="1530">
        <v>-223905</v>
      </c>
      <c r="AW4" s="1530">
        <v>-227071</v>
      </c>
      <c r="AX4" s="1530">
        <v>-228628</v>
      </c>
      <c r="AY4" s="1530">
        <v>-227707</v>
      </c>
      <c r="AZ4" s="1530">
        <v>-238711</v>
      </c>
      <c r="BA4" s="1530">
        <v>-243058</v>
      </c>
      <c r="BB4" s="1530">
        <v>-242815</v>
      </c>
      <c r="BC4" s="1530">
        <v>-248963</v>
      </c>
      <c r="BD4" s="1530">
        <v>-254509</v>
      </c>
      <c r="BE4" s="1530">
        <v>-266341</v>
      </c>
      <c r="BF4" s="2343"/>
      <c r="BG4" s="2587"/>
      <c r="BH4" s="2587"/>
      <c r="BI4" s="2343"/>
      <c r="BL4" s="2343"/>
      <c r="BM4" s="2343"/>
      <c r="XFB4" s="1313">
        <v>267</v>
      </c>
    </row>
    <row r="5" spans="1:197 16382:16382" s="46" customFormat="1" ht="15.75" customHeight="1" thickBot="1">
      <c r="A5" s="183"/>
      <c r="B5" s="821" t="str">
        <f>INDEX(tblTrans[[English]:[Polski]],MATCH(XFB5,tblTrans[ID],0),LangSelID)</f>
        <v>Material costs</v>
      </c>
      <c r="C5" s="787">
        <v>-87716</v>
      </c>
      <c r="D5" s="783">
        <v>-94904</v>
      </c>
      <c r="E5" s="783">
        <v>-94121</v>
      </c>
      <c r="F5" s="786">
        <v>-102336</v>
      </c>
      <c r="G5" s="787">
        <v>-100914</v>
      </c>
      <c r="H5" s="783">
        <v>-121976</v>
      </c>
      <c r="I5" s="560">
        <v>-91283</v>
      </c>
      <c r="J5" s="561">
        <v>-135183</v>
      </c>
      <c r="K5" s="562">
        <v>-121407</v>
      </c>
      <c r="L5" s="560">
        <v>-125058</v>
      </c>
      <c r="M5" s="560">
        <v>-120994</v>
      </c>
      <c r="N5" s="563">
        <v>-194022</v>
      </c>
      <c r="O5" s="559">
        <v>-121602</v>
      </c>
      <c r="P5" s="560">
        <v>-135397</v>
      </c>
      <c r="Q5" s="560">
        <v>-140766</v>
      </c>
      <c r="R5" s="561">
        <v>-187463</v>
      </c>
      <c r="S5" s="562">
        <v>-120227.7</v>
      </c>
      <c r="T5" s="560">
        <v>-145580.29999999999</v>
      </c>
      <c r="U5" s="560">
        <v>-148205</v>
      </c>
      <c r="V5" s="563">
        <v>-165268</v>
      </c>
      <c r="W5" s="559">
        <v>-136505</v>
      </c>
      <c r="X5" s="560">
        <v>-142616.62832000002</v>
      </c>
      <c r="Y5" s="560">
        <v>-150498.37167999998</v>
      </c>
      <c r="Z5" s="561">
        <v>-144044</v>
      </c>
      <c r="AA5" s="562">
        <v>-129457</v>
      </c>
      <c r="AB5" s="560">
        <v>-134660</v>
      </c>
      <c r="AC5" s="560">
        <v>-150346</v>
      </c>
      <c r="AD5" s="815">
        <v>-149936</v>
      </c>
      <c r="AE5" s="559">
        <v>-132052</v>
      </c>
      <c r="AF5" s="560">
        <v>-147984</v>
      </c>
      <c r="AG5" s="560">
        <v>-153182</v>
      </c>
      <c r="AH5" s="561">
        <v>-153440</v>
      </c>
      <c r="AI5" s="561">
        <v>-146840</v>
      </c>
      <c r="AJ5" s="561">
        <v>-170827</v>
      </c>
      <c r="AK5" s="561">
        <v>-152648</v>
      </c>
      <c r="AL5" s="561">
        <v>-157298</v>
      </c>
      <c r="AM5" s="561">
        <v>-151429</v>
      </c>
      <c r="AN5" s="561">
        <v>-170874</v>
      </c>
      <c r="AO5" s="561">
        <v>-156479</v>
      </c>
      <c r="AP5" s="561">
        <v>-155073</v>
      </c>
      <c r="AQ5" s="561">
        <v>-160879</v>
      </c>
      <c r="AR5" s="561">
        <v>-158815</v>
      </c>
      <c r="AS5" s="561">
        <v>-183250</v>
      </c>
      <c r="AT5" s="561">
        <v>-168370</v>
      </c>
      <c r="AU5" s="561">
        <v>-164150</v>
      </c>
      <c r="AV5" s="561">
        <v>-185341</v>
      </c>
      <c r="AW5" s="561">
        <v>-180847</v>
      </c>
      <c r="AX5" s="561">
        <v>-174859</v>
      </c>
      <c r="AY5" s="561">
        <v>-182606</v>
      </c>
      <c r="AZ5" s="561">
        <v>-182970</v>
      </c>
      <c r="BA5" s="561">
        <v>-195250</v>
      </c>
      <c r="BB5" s="561">
        <v>-184077</v>
      </c>
      <c r="BC5" s="561">
        <v>-156273</v>
      </c>
      <c r="BD5" s="561">
        <v>-171891</v>
      </c>
      <c r="BE5" s="561">
        <v>-157728</v>
      </c>
      <c r="BF5" s="2343"/>
      <c r="BG5" s="2587"/>
      <c r="BH5" s="2587"/>
      <c r="BI5" s="2343"/>
      <c r="BL5" s="2343"/>
      <c r="BM5" s="2343"/>
      <c r="XFB5" s="1313">
        <v>268</v>
      </c>
    </row>
    <row r="6" spans="1:197 16382:16382" s="405" customFormat="1" ht="15.75" customHeight="1" thickBot="1">
      <c r="A6" s="202"/>
      <c r="B6" s="1361" t="str">
        <f>INDEX(tblTrans[[English]:[Polski]],MATCH(XFB6,tblTrans[ID],0),LangSelID)</f>
        <v xml:space="preserve"> - Costs of administration and real estate services</v>
      </c>
      <c r="C6" s="787"/>
      <c r="D6" s="783"/>
      <c r="E6" s="783"/>
      <c r="F6" s="786"/>
      <c r="G6" s="787"/>
      <c r="H6" s="783"/>
      <c r="I6" s="560"/>
      <c r="J6" s="561"/>
      <c r="K6" s="562"/>
      <c r="L6" s="560"/>
      <c r="M6" s="560"/>
      <c r="N6" s="563"/>
      <c r="O6" s="559"/>
      <c r="P6" s="560"/>
      <c r="Q6" s="560"/>
      <c r="R6" s="561"/>
      <c r="S6" s="562"/>
      <c r="T6" s="560"/>
      <c r="U6" s="560"/>
      <c r="V6" s="563"/>
      <c r="W6" s="559"/>
      <c r="X6" s="560"/>
      <c r="Y6" s="560"/>
      <c r="Z6" s="561"/>
      <c r="AA6" s="562"/>
      <c r="AB6" s="560"/>
      <c r="AC6" s="560"/>
      <c r="AD6" s="563"/>
      <c r="AE6" s="559"/>
      <c r="AF6" s="560"/>
      <c r="AG6" s="560"/>
      <c r="AH6" s="561"/>
      <c r="AI6" s="561">
        <v>-78514</v>
      </c>
      <c r="AJ6" s="561">
        <v>-87987</v>
      </c>
      <c r="AK6" s="561">
        <v>-81670</v>
      </c>
      <c r="AL6" s="561">
        <v>-82057</v>
      </c>
      <c r="AM6" s="561">
        <v>-83500</v>
      </c>
      <c r="AN6" s="561">
        <v>-84822</v>
      </c>
      <c r="AO6" s="561">
        <v>-79079</v>
      </c>
      <c r="AP6" s="561">
        <v>-86633</v>
      </c>
      <c r="AQ6" s="561">
        <v>-86339</v>
      </c>
      <c r="AR6" s="561">
        <v>-82449</v>
      </c>
      <c r="AS6" s="561">
        <v>-84899</v>
      </c>
      <c r="AT6" s="561">
        <v>-84035</v>
      </c>
      <c r="AU6" s="561">
        <v>-88943</v>
      </c>
      <c r="AV6" s="561">
        <v>-90042</v>
      </c>
      <c r="AW6" s="561">
        <v>-86082</v>
      </c>
      <c r="AX6" s="561">
        <v>-93825</v>
      </c>
      <c r="AY6" s="561">
        <v>-91085</v>
      </c>
      <c r="AZ6" s="561">
        <v>-91140</v>
      </c>
      <c r="BA6" s="561">
        <v>-96627</v>
      </c>
      <c r="BB6" s="561">
        <v>-87153</v>
      </c>
      <c r="BC6" s="561">
        <v>-66486</v>
      </c>
      <c r="BD6" s="561">
        <v>-68592</v>
      </c>
      <c r="BE6" s="561">
        <v>-63165</v>
      </c>
      <c r="BF6" s="2343"/>
      <c r="BG6" s="2587"/>
      <c r="BH6" s="2587"/>
      <c r="BI6" s="2343"/>
      <c r="BL6" s="2343"/>
      <c r="BM6" s="2343"/>
      <c r="XFB6" s="1315">
        <v>269</v>
      </c>
    </row>
    <row r="7" spans="1:197 16382:16382" s="405" customFormat="1" ht="15.75" customHeight="1" thickBot="1">
      <c r="A7" s="202"/>
      <c r="B7" s="1361" t="str">
        <f>INDEX(tblTrans[[English]:[Polski]],MATCH(XFB7,tblTrans[ID],0),LangSelID)</f>
        <v xml:space="preserve"> - IT costs</v>
      </c>
      <c r="C7" s="787"/>
      <c r="D7" s="783"/>
      <c r="E7" s="783"/>
      <c r="F7" s="786"/>
      <c r="G7" s="787"/>
      <c r="H7" s="783"/>
      <c r="I7" s="560"/>
      <c r="J7" s="561"/>
      <c r="K7" s="562"/>
      <c r="L7" s="560"/>
      <c r="M7" s="560"/>
      <c r="N7" s="563"/>
      <c r="O7" s="559"/>
      <c r="P7" s="560"/>
      <c r="Q7" s="560"/>
      <c r="R7" s="561"/>
      <c r="S7" s="562"/>
      <c r="T7" s="560"/>
      <c r="U7" s="560"/>
      <c r="V7" s="563"/>
      <c r="W7" s="559"/>
      <c r="X7" s="560"/>
      <c r="Y7" s="560"/>
      <c r="Z7" s="561"/>
      <c r="AA7" s="562"/>
      <c r="AB7" s="560"/>
      <c r="AC7" s="560"/>
      <c r="AD7" s="563"/>
      <c r="AE7" s="559"/>
      <c r="AF7" s="560"/>
      <c r="AG7" s="560"/>
      <c r="AH7" s="561"/>
      <c r="AI7" s="561">
        <v>-28052</v>
      </c>
      <c r="AJ7" s="561">
        <v>-28015</v>
      </c>
      <c r="AK7" s="561">
        <v>-27536</v>
      </c>
      <c r="AL7" s="561">
        <v>-25664</v>
      </c>
      <c r="AM7" s="561">
        <v>-27860</v>
      </c>
      <c r="AN7" s="561">
        <v>-32686</v>
      </c>
      <c r="AO7" s="561">
        <v>-33903</v>
      </c>
      <c r="AP7" s="561">
        <v>-24393</v>
      </c>
      <c r="AQ7" s="561">
        <v>-32191</v>
      </c>
      <c r="AR7" s="561">
        <v>-33893</v>
      </c>
      <c r="AS7" s="561">
        <v>-40899</v>
      </c>
      <c r="AT7" s="561">
        <v>-39129</v>
      </c>
      <c r="AU7" s="561">
        <v>-38431</v>
      </c>
      <c r="AV7" s="561">
        <v>-42855</v>
      </c>
      <c r="AW7" s="561">
        <v>-39794</v>
      </c>
      <c r="AX7" s="561">
        <v>-30818</v>
      </c>
      <c r="AY7" s="561">
        <v>-42685</v>
      </c>
      <c r="AZ7" s="561">
        <v>-43037</v>
      </c>
      <c r="BA7" s="561">
        <v>-42592</v>
      </c>
      <c r="BB7" s="561">
        <v>-36021</v>
      </c>
      <c r="BC7" s="561">
        <v>-40385</v>
      </c>
      <c r="BD7" s="561">
        <v>-44124</v>
      </c>
      <c r="BE7" s="561">
        <v>-42108</v>
      </c>
      <c r="BF7" s="2343"/>
      <c r="BG7" s="2587"/>
      <c r="BH7" s="2587"/>
      <c r="BI7" s="2343"/>
      <c r="BL7" s="2343"/>
      <c r="BM7" s="2343"/>
      <c r="XFB7" s="1315">
        <v>270</v>
      </c>
    </row>
    <row r="8" spans="1:197 16382:16382" s="405" customFormat="1" ht="15.75" customHeight="1" thickBot="1">
      <c r="A8" s="202"/>
      <c r="B8" s="1361" t="str">
        <f>INDEX(tblTrans[[English]:[Polski]],MATCH(XFB8,tblTrans[ID],0),LangSelID)</f>
        <v xml:space="preserve"> - Marketing costs</v>
      </c>
      <c r="C8" s="787"/>
      <c r="D8" s="783"/>
      <c r="E8" s="783"/>
      <c r="F8" s="786"/>
      <c r="G8" s="787"/>
      <c r="H8" s="783"/>
      <c r="I8" s="560"/>
      <c r="J8" s="561"/>
      <c r="K8" s="562"/>
      <c r="L8" s="560"/>
      <c r="M8" s="560"/>
      <c r="N8" s="563"/>
      <c r="O8" s="559"/>
      <c r="P8" s="560"/>
      <c r="Q8" s="560"/>
      <c r="R8" s="561"/>
      <c r="S8" s="562"/>
      <c r="T8" s="560"/>
      <c r="U8" s="560"/>
      <c r="V8" s="563"/>
      <c r="W8" s="559"/>
      <c r="X8" s="560"/>
      <c r="Y8" s="560"/>
      <c r="Z8" s="561"/>
      <c r="AA8" s="562"/>
      <c r="AB8" s="560"/>
      <c r="AC8" s="560"/>
      <c r="AD8" s="563"/>
      <c r="AE8" s="559"/>
      <c r="AF8" s="560"/>
      <c r="AG8" s="560"/>
      <c r="AH8" s="561"/>
      <c r="AI8" s="561">
        <v>-25841</v>
      </c>
      <c r="AJ8" s="561">
        <v>-33774</v>
      </c>
      <c r="AK8" s="561">
        <v>-29469</v>
      </c>
      <c r="AL8" s="561">
        <v>-37148</v>
      </c>
      <c r="AM8" s="561">
        <v>-25359</v>
      </c>
      <c r="AN8" s="561">
        <v>-34782</v>
      </c>
      <c r="AO8" s="561">
        <v>-27628</v>
      </c>
      <c r="AP8" s="561">
        <v>-29399</v>
      </c>
      <c r="AQ8" s="561">
        <v>-27770</v>
      </c>
      <c r="AR8" s="561">
        <v>-29664</v>
      </c>
      <c r="AS8" s="561">
        <v>-34756</v>
      </c>
      <c r="AT8" s="561">
        <v>-29775</v>
      </c>
      <c r="AU8" s="561">
        <v>-22983</v>
      </c>
      <c r="AV8" s="561">
        <v>-29792</v>
      </c>
      <c r="AW8" s="561">
        <v>-29016</v>
      </c>
      <c r="AX8" s="561">
        <v>-30308</v>
      </c>
      <c r="AY8" s="561">
        <v>-29693</v>
      </c>
      <c r="AZ8" s="561">
        <v>-30295</v>
      </c>
      <c r="BA8" s="561">
        <v>-32974</v>
      </c>
      <c r="BB8" s="561">
        <v>-42320</v>
      </c>
      <c r="BC8" s="561">
        <v>-30137</v>
      </c>
      <c r="BD8" s="561">
        <v>-39778</v>
      </c>
      <c r="BE8" s="561">
        <v>-32320</v>
      </c>
      <c r="BF8" s="2343"/>
      <c r="BG8" s="2587"/>
      <c r="BH8" s="2587"/>
      <c r="BI8" s="2343"/>
      <c r="BL8" s="2343"/>
      <c r="BM8" s="2343"/>
      <c r="XFB8" s="1315">
        <v>271</v>
      </c>
    </row>
    <row r="9" spans="1:197 16382:16382" s="405" customFormat="1" ht="15.75" customHeight="1" thickBot="1">
      <c r="A9" s="202"/>
      <c r="B9" s="1361" t="str">
        <f>INDEX(tblTrans[[English]:[Polski]],MATCH(XFB9,tblTrans[ID],0),LangSelID)</f>
        <v xml:space="preserve"> - Consulting costs</v>
      </c>
      <c r="C9" s="787"/>
      <c r="D9" s="783"/>
      <c r="E9" s="783"/>
      <c r="F9" s="786"/>
      <c r="G9" s="787"/>
      <c r="H9" s="783"/>
      <c r="I9" s="560"/>
      <c r="J9" s="561"/>
      <c r="K9" s="562"/>
      <c r="L9" s="560"/>
      <c r="M9" s="560"/>
      <c r="N9" s="563"/>
      <c r="O9" s="559"/>
      <c r="P9" s="560"/>
      <c r="Q9" s="560"/>
      <c r="R9" s="561"/>
      <c r="S9" s="562"/>
      <c r="T9" s="560"/>
      <c r="U9" s="560"/>
      <c r="V9" s="563"/>
      <c r="W9" s="559"/>
      <c r="X9" s="560"/>
      <c r="Y9" s="560"/>
      <c r="Z9" s="561"/>
      <c r="AA9" s="562"/>
      <c r="AB9" s="560"/>
      <c r="AC9" s="560"/>
      <c r="AD9" s="563"/>
      <c r="AE9" s="559"/>
      <c r="AF9" s="560"/>
      <c r="AG9" s="560"/>
      <c r="AH9" s="561"/>
      <c r="AI9" s="561">
        <v>-13115</v>
      </c>
      <c r="AJ9" s="561">
        <v>-19818</v>
      </c>
      <c r="AK9" s="561">
        <v>-10617</v>
      </c>
      <c r="AL9" s="561">
        <v>-10972</v>
      </c>
      <c r="AM9" s="561">
        <v>-12043</v>
      </c>
      <c r="AN9" s="561">
        <v>-15613</v>
      </c>
      <c r="AO9" s="561">
        <v>-14655</v>
      </c>
      <c r="AP9" s="561">
        <v>-11862</v>
      </c>
      <c r="AQ9" s="561">
        <v>-11987</v>
      </c>
      <c r="AR9" s="561">
        <v>-10923</v>
      </c>
      <c r="AS9" s="561">
        <v>-18353</v>
      </c>
      <c r="AT9" s="561">
        <v>-12066</v>
      </c>
      <c r="AU9" s="561">
        <v>-11185</v>
      </c>
      <c r="AV9" s="561">
        <v>-19394</v>
      </c>
      <c r="AW9" s="561">
        <v>-21718</v>
      </c>
      <c r="AX9" s="561">
        <v>-17714</v>
      </c>
      <c r="AY9" s="561">
        <v>-15310</v>
      </c>
      <c r="AZ9" s="561">
        <v>-16091</v>
      </c>
      <c r="BA9" s="561">
        <v>-20866</v>
      </c>
      <c r="BB9" s="561">
        <v>-16339</v>
      </c>
      <c r="BC9" s="561">
        <v>-15727</v>
      </c>
      <c r="BD9" s="561">
        <v>-17108</v>
      </c>
      <c r="BE9" s="561">
        <v>-17445</v>
      </c>
      <c r="BF9" s="2343"/>
      <c r="BG9" s="2587"/>
      <c r="BH9" s="2587"/>
      <c r="BI9" s="2343"/>
      <c r="BL9" s="2343"/>
      <c r="BM9" s="2343"/>
      <c r="XFB9" s="1315">
        <v>272</v>
      </c>
    </row>
    <row r="10" spans="1:197 16382:16382" s="405" customFormat="1" ht="15.75" customHeight="1" thickBot="1">
      <c r="A10" s="202"/>
      <c r="B10" s="1361" t="str">
        <f>INDEX(tblTrans[[English]:[Polski]],MATCH(XFB10,tblTrans[ID],0),LangSelID)</f>
        <v xml:space="preserve"> - Other material costs</v>
      </c>
      <c r="C10" s="787"/>
      <c r="D10" s="783"/>
      <c r="E10" s="783"/>
      <c r="F10" s="786"/>
      <c r="G10" s="787"/>
      <c r="H10" s="783"/>
      <c r="I10" s="560"/>
      <c r="J10" s="561"/>
      <c r="K10" s="562"/>
      <c r="L10" s="560"/>
      <c r="M10" s="560"/>
      <c r="N10" s="563"/>
      <c r="O10" s="559"/>
      <c r="P10" s="560"/>
      <c r="Q10" s="560"/>
      <c r="R10" s="561"/>
      <c r="S10" s="562"/>
      <c r="T10" s="560"/>
      <c r="U10" s="560"/>
      <c r="V10" s="563"/>
      <c r="W10" s="559"/>
      <c r="X10" s="560"/>
      <c r="Y10" s="560"/>
      <c r="Z10" s="561"/>
      <c r="AA10" s="562"/>
      <c r="AB10" s="560"/>
      <c r="AC10" s="560"/>
      <c r="AD10" s="563"/>
      <c r="AE10" s="559"/>
      <c r="AF10" s="560"/>
      <c r="AG10" s="560"/>
      <c r="AH10" s="561"/>
      <c r="AI10" s="561">
        <v>-1318</v>
      </c>
      <c r="AJ10" s="561">
        <v>-1233</v>
      </c>
      <c r="AK10" s="561">
        <v>-3356</v>
      </c>
      <c r="AL10" s="561">
        <v>-1457</v>
      </c>
      <c r="AM10" s="561">
        <v>-2667</v>
      </c>
      <c r="AN10" s="561">
        <v>-2971</v>
      </c>
      <c r="AO10" s="561">
        <v>-1214</v>
      </c>
      <c r="AP10" s="561">
        <v>-2786</v>
      </c>
      <c r="AQ10" s="561">
        <v>-2592</v>
      </c>
      <c r="AR10" s="561">
        <v>-1886</v>
      </c>
      <c r="AS10" s="561">
        <v>-4343</v>
      </c>
      <c r="AT10" s="561">
        <v>-3365</v>
      </c>
      <c r="AU10" s="561">
        <v>-2608</v>
      </c>
      <c r="AV10" s="561">
        <v>-3258</v>
      </c>
      <c r="AW10" s="561">
        <v>-4237</v>
      </c>
      <c r="AX10" s="561">
        <v>-2194</v>
      </c>
      <c r="AY10" s="561">
        <v>-3833</v>
      </c>
      <c r="AZ10" s="561">
        <v>-2407</v>
      </c>
      <c r="BA10" s="561">
        <v>-2191</v>
      </c>
      <c r="BB10" s="561">
        <v>-2244</v>
      </c>
      <c r="BC10" s="561">
        <v>-3538</v>
      </c>
      <c r="BD10" s="561">
        <v>-2289</v>
      </c>
      <c r="BE10" s="561">
        <v>-2690</v>
      </c>
      <c r="BF10" s="2343"/>
      <c r="BG10" s="2587"/>
      <c r="BH10" s="2587"/>
      <c r="BI10" s="2343"/>
      <c r="BL10" s="2343"/>
      <c r="BM10" s="2343"/>
      <c r="XFB10" s="1315">
        <v>273</v>
      </c>
    </row>
    <row r="11" spans="1:197 16382:16382" s="46" customFormat="1" ht="15.75" customHeight="1" thickBot="1">
      <c r="A11" s="183"/>
      <c r="B11" s="807" t="str">
        <f>INDEX(tblTrans[[English]:[Polski]],MATCH(XFB11,tblTrans[ID],0),LangSelID)</f>
        <v>Taxes and fees</v>
      </c>
      <c r="C11" s="787">
        <v>-3202</v>
      </c>
      <c r="D11" s="783">
        <v>-2841</v>
      </c>
      <c r="E11" s="783">
        <v>-3076</v>
      </c>
      <c r="F11" s="786">
        <v>-3449</v>
      </c>
      <c r="G11" s="787">
        <v>-2953</v>
      </c>
      <c r="H11" s="783">
        <v>-3342</v>
      </c>
      <c r="I11" s="560">
        <v>-3484</v>
      </c>
      <c r="J11" s="561">
        <v>-2412</v>
      </c>
      <c r="K11" s="562">
        <v>-5610</v>
      </c>
      <c r="L11" s="560">
        <v>-6582</v>
      </c>
      <c r="M11" s="560">
        <v>-6229</v>
      </c>
      <c r="N11" s="563">
        <v>-8099</v>
      </c>
      <c r="O11" s="559">
        <v>-6829</v>
      </c>
      <c r="P11" s="560">
        <v>-7560</v>
      </c>
      <c r="Q11" s="560">
        <v>-6665</v>
      </c>
      <c r="R11" s="561">
        <v>-4168</v>
      </c>
      <c r="S11" s="562">
        <v>-7324</v>
      </c>
      <c r="T11" s="560">
        <v>-7649</v>
      </c>
      <c r="U11" s="560">
        <v>-8106</v>
      </c>
      <c r="V11" s="563">
        <v>-3306</v>
      </c>
      <c r="W11" s="559">
        <v>-8275</v>
      </c>
      <c r="X11" s="560">
        <v>-9357</v>
      </c>
      <c r="Y11" s="560">
        <v>-7747</v>
      </c>
      <c r="Z11" s="561">
        <v>-4031</v>
      </c>
      <c r="AA11" s="562">
        <v>-7945</v>
      </c>
      <c r="AB11" s="560">
        <v>-7939</v>
      </c>
      <c r="AC11" s="560">
        <v>-3107</v>
      </c>
      <c r="AD11" s="816">
        <v>-6078</v>
      </c>
      <c r="AE11" s="559">
        <v>-10703</v>
      </c>
      <c r="AF11" s="560">
        <v>-8917</v>
      </c>
      <c r="AG11" s="560">
        <v>-4528</v>
      </c>
      <c r="AH11" s="561">
        <v>-5863</v>
      </c>
      <c r="AI11" s="561">
        <v>-10060</v>
      </c>
      <c r="AJ11" s="561">
        <v>-10568</v>
      </c>
      <c r="AK11" s="561">
        <v>-5084</v>
      </c>
      <c r="AL11" s="561">
        <v>-4099</v>
      </c>
      <c r="AM11" s="561">
        <v>-8925</v>
      </c>
      <c r="AN11" s="561">
        <v>-9935</v>
      </c>
      <c r="AO11" s="561">
        <v>-3249</v>
      </c>
      <c r="AP11" s="561">
        <v>-54657</v>
      </c>
      <c r="AQ11" s="561">
        <v>-9409</v>
      </c>
      <c r="AR11" s="561">
        <v>-10706</v>
      </c>
      <c r="AS11" s="561">
        <v>-4205</v>
      </c>
      <c r="AT11" s="561">
        <v>1484</v>
      </c>
      <c r="AU11" s="561">
        <v>-5185</v>
      </c>
      <c r="AV11" s="561">
        <v>-5484</v>
      </c>
      <c r="AW11" s="561">
        <v>-6408</v>
      </c>
      <c r="AX11" s="561">
        <v>-6092</v>
      </c>
      <c r="AY11" s="561">
        <v>-5282</v>
      </c>
      <c r="AZ11" s="561">
        <v>-5773</v>
      </c>
      <c r="BA11" s="561">
        <v>-7269</v>
      </c>
      <c r="BB11" s="561">
        <v>-7647</v>
      </c>
      <c r="BC11" s="561">
        <v>-6584</v>
      </c>
      <c r="BD11" s="561">
        <v>-7393</v>
      </c>
      <c r="BE11" s="561">
        <v>-8547</v>
      </c>
      <c r="BF11" s="2343"/>
      <c r="BG11" s="2587"/>
      <c r="BH11" s="2587"/>
      <c r="BI11" s="2343"/>
      <c r="BL11" s="2343"/>
      <c r="BM11" s="2343"/>
      <c r="XFB11" s="1313">
        <v>274</v>
      </c>
    </row>
    <row r="12" spans="1:197 16382:16382" s="46" customFormat="1" ht="15.75" customHeight="1" thickBot="1">
      <c r="A12" s="183"/>
      <c r="B12" s="821" t="str">
        <f>INDEX(tblTrans[[English]:[Polski]],MATCH(XFB12,tblTrans[ID],0),LangSelID)</f>
        <v>Contributions and transfers to the Bank Guarantee Fund</v>
      </c>
      <c r="C12" s="787">
        <v>-981</v>
      </c>
      <c r="D12" s="783">
        <v>-1207</v>
      </c>
      <c r="E12" s="783">
        <v>-991</v>
      </c>
      <c r="F12" s="786">
        <v>-981</v>
      </c>
      <c r="G12" s="787">
        <v>-1560</v>
      </c>
      <c r="H12" s="783">
        <v>-1292</v>
      </c>
      <c r="I12" s="622">
        <v>-1293</v>
      </c>
      <c r="J12" s="623">
        <v>-1293</v>
      </c>
      <c r="K12" s="624">
        <v>-1949</v>
      </c>
      <c r="L12" s="622">
        <v>-1690</v>
      </c>
      <c r="M12" s="622">
        <v>-1628</v>
      </c>
      <c r="N12" s="625">
        <v>-1656</v>
      </c>
      <c r="O12" s="621">
        <v>-6310</v>
      </c>
      <c r="P12" s="622">
        <v>-5467</v>
      </c>
      <c r="Q12" s="560">
        <v>-5467</v>
      </c>
      <c r="R12" s="561">
        <v>-5467</v>
      </c>
      <c r="S12" s="562">
        <v>-5279</v>
      </c>
      <c r="T12" s="560">
        <v>-5329</v>
      </c>
      <c r="U12" s="560">
        <v>-5490</v>
      </c>
      <c r="V12" s="563">
        <v>-5119</v>
      </c>
      <c r="W12" s="559">
        <v>-12696</v>
      </c>
      <c r="X12" s="560">
        <v>-11957</v>
      </c>
      <c r="Y12" s="560">
        <v>-12696</v>
      </c>
      <c r="Z12" s="561">
        <v>-11956</v>
      </c>
      <c r="AA12" s="562">
        <v>-15114</v>
      </c>
      <c r="AB12" s="560">
        <v>-15113</v>
      </c>
      <c r="AC12" s="560">
        <v>-15113</v>
      </c>
      <c r="AD12" s="816">
        <v>-15114</v>
      </c>
      <c r="AE12" s="559">
        <v>-13413</v>
      </c>
      <c r="AF12" s="560">
        <v>-13402</v>
      </c>
      <c r="AG12" s="560">
        <v>-13402</v>
      </c>
      <c r="AH12" s="561">
        <v>-18011</v>
      </c>
      <c r="AI12" s="561">
        <v>-17696</v>
      </c>
      <c r="AJ12" s="561">
        <v>-17657</v>
      </c>
      <c r="AK12" s="561">
        <v>-17739</v>
      </c>
      <c r="AL12" s="561">
        <v>-17698</v>
      </c>
      <c r="AM12" s="561">
        <v>-34112</v>
      </c>
      <c r="AN12" s="561">
        <v>-34107</v>
      </c>
      <c r="AO12" s="561">
        <v>-34111</v>
      </c>
      <c r="AP12" s="561">
        <v>-175825</v>
      </c>
      <c r="AQ12" s="561">
        <v>-37146</v>
      </c>
      <c r="AR12" s="561">
        <v>-37033</v>
      </c>
      <c r="AS12" s="561">
        <v>-38338</v>
      </c>
      <c r="AT12" s="561">
        <v>-49231</v>
      </c>
      <c r="AU12" s="561">
        <v>-132227</v>
      </c>
      <c r="AV12" s="561">
        <v>-16869</v>
      </c>
      <c r="AW12" s="561">
        <v>-15455</v>
      </c>
      <c r="AX12" s="561">
        <v>-15525</v>
      </c>
      <c r="AY12" s="561">
        <v>-117315</v>
      </c>
      <c r="AZ12" s="561">
        <v>-20755</v>
      </c>
      <c r="BA12" s="561">
        <v>-20968</v>
      </c>
      <c r="BB12" s="561">
        <v>-21396</v>
      </c>
      <c r="BC12" s="561">
        <v>-211637</v>
      </c>
      <c r="BD12" s="561">
        <v>-14509</v>
      </c>
      <c r="BE12" s="561">
        <v>-14716</v>
      </c>
      <c r="BF12" s="2343"/>
      <c r="BG12" s="2587"/>
      <c r="BH12" s="2587"/>
      <c r="BI12" s="2343"/>
      <c r="BL12" s="2343"/>
      <c r="BM12" s="2343"/>
      <c r="XFB12" s="1313">
        <v>275</v>
      </c>
    </row>
    <row r="13" spans="1:197 16382:16382" s="46" customFormat="1" ht="15.75" customHeight="1" thickBot="1">
      <c r="A13" s="183"/>
      <c r="B13" s="807" t="str">
        <f>INDEX(tblTrans[[English]:[Polski]],MATCH(XFB13,tblTrans[ID],0),LangSelID)</f>
        <v>Transfers to the Social Fund</v>
      </c>
      <c r="C13" s="787">
        <v>-734</v>
      </c>
      <c r="D13" s="783">
        <v>-1379</v>
      </c>
      <c r="E13" s="783">
        <v>-749</v>
      </c>
      <c r="F13" s="786">
        <v>-739</v>
      </c>
      <c r="G13" s="787">
        <v>-938</v>
      </c>
      <c r="H13" s="783">
        <v>-1080</v>
      </c>
      <c r="I13" s="560">
        <v>-1348</v>
      </c>
      <c r="J13" s="561">
        <v>-960</v>
      </c>
      <c r="K13" s="562">
        <v>-1422</v>
      </c>
      <c r="L13" s="560">
        <v>-1563</v>
      </c>
      <c r="M13" s="560">
        <v>-1734</v>
      </c>
      <c r="N13" s="563">
        <v>-777</v>
      </c>
      <c r="O13" s="559">
        <v>-1160</v>
      </c>
      <c r="P13" s="560">
        <v>-1452</v>
      </c>
      <c r="Q13" s="560">
        <v>-529</v>
      </c>
      <c r="R13" s="561">
        <v>-1893</v>
      </c>
      <c r="S13" s="562">
        <v>-1404</v>
      </c>
      <c r="T13" s="560">
        <v>-1674</v>
      </c>
      <c r="U13" s="560">
        <v>-1646</v>
      </c>
      <c r="V13" s="563">
        <v>-1249</v>
      </c>
      <c r="W13" s="559">
        <v>-1108</v>
      </c>
      <c r="X13" s="560">
        <v>-1949</v>
      </c>
      <c r="Y13" s="560">
        <v>-1720</v>
      </c>
      <c r="Z13" s="561">
        <v>-1603</v>
      </c>
      <c r="AA13" s="562">
        <v>-1595</v>
      </c>
      <c r="AB13" s="560">
        <v>-1537</v>
      </c>
      <c r="AC13" s="560">
        <v>-1949</v>
      </c>
      <c r="AD13" s="816">
        <v>-1430</v>
      </c>
      <c r="AE13" s="559">
        <v>-1723</v>
      </c>
      <c r="AF13" s="560">
        <v>-1520</v>
      </c>
      <c r="AG13" s="560">
        <v>-2054</v>
      </c>
      <c r="AH13" s="561">
        <v>-1485</v>
      </c>
      <c r="AI13" s="561">
        <v>-1717</v>
      </c>
      <c r="AJ13" s="561">
        <v>-1538</v>
      </c>
      <c r="AK13" s="561">
        <v>-2100</v>
      </c>
      <c r="AL13" s="561">
        <v>-1638</v>
      </c>
      <c r="AM13" s="561">
        <v>-1745</v>
      </c>
      <c r="AN13" s="561">
        <v>-1729</v>
      </c>
      <c r="AO13" s="561">
        <v>-2267</v>
      </c>
      <c r="AP13" s="561">
        <v>-1615</v>
      </c>
      <c r="AQ13" s="561">
        <v>-1749</v>
      </c>
      <c r="AR13" s="561">
        <v>-1867</v>
      </c>
      <c r="AS13" s="561">
        <v>-1891</v>
      </c>
      <c r="AT13" s="561">
        <v>-1533</v>
      </c>
      <c r="AU13" s="561">
        <v>-1772</v>
      </c>
      <c r="AV13" s="561">
        <v>-1895</v>
      </c>
      <c r="AW13" s="561">
        <v>-2359</v>
      </c>
      <c r="AX13" s="561">
        <v>-1602</v>
      </c>
      <c r="AY13" s="561">
        <v>-2251</v>
      </c>
      <c r="AZ13" s="561">
        <v>-1782</v>
      </c>
      <c r="BA13" s="561">
        <v>-2263</v>
      </c>
      <c r="BB13" s="561">
        <v>-1445</v>
      </c>
      <c r="BC13" s="561">
        <v>-2287</v>
      </c>
      <c r="BD13" s="561">
        <v>-678</v>
      </c>
      <c r="BE13" s="561">
        <v>-3362</v>
      </c>
      <c r="BF13" s="2343"/>
      <c r="BG13" s="2587"/>
      <c r="BH13" s="2587"/>
      <c r="BI13" s="2343"/>
      <c r="BL13" s="2343"/>
      <c r="BM13" s="2343"/>
      <c r="XFB13" s="1313">
        <v>276</v>
      </c>
    </row>
    <row r="14" spans="1:197 16382:16382" s="46" customFormat="1" ht="15.75" customHeight="1" thickBot="1">
      <c r="A14" s="183"/>
      <c r="B14" s="817" t="str">
        <f>INDEX(tblTrans[[English]:[Polski]],MATCH(XFB14,tblTrans[ID],0),LangSelID)</f>
        <v>Other</v>
      </c>
      <c r="C14" s="797">
        <v>-3632</v>
      </c>
      <c r="D14" s="790">
        <v>2967</v>
      </c>
      <c r="E14" s="790">
        <v>-2086</v>
      </c>
      <c r="F14" s="796">
        <v>-1410</v>
      </c>
      <c r="G14" s="797">
        <v>-1668</v>
      </c>
      <c r="H14" s="790">
        <v>-3003</v>
      </c>
      <c r="I14" s="566">
        <v>-2787</v>
      </c>
      <c r="J14" s="567">
        <v>-2987</v>
      </c>
      <c r="K14" s="568">
        <v>-1321</v>
      </c>
      <c r="L14" s="566">
        <v>-2581</v>
      </c>
      <c r="M14" s="566">
        <v>-1065</v>
      </c>
      <c r="N14" s="569">
        <v>-1969</v>
      </c>
      <c r="O14" s="565">
        <v>-1380</v>
      </c>
      <c r="P14" s="566">
        <v>257</v>
      </c>
      <c r="Q14" s="566">
        <v>-674</v>
      </c>
      <c r="R14" s="567">
        <v>-682</v>
      </c>
      <c r="S14" s="568">
        <v>-1411</v>
      </c>
      <c r="T14" s="566">
        <v>-460</v>
      </c>
      <c r="U14" s="566">
        <v>-554</v>
      </c>
      <c r="V14" s="569">
        <v>-670</v>
      </c>
      <c r="W14" s="565">
        <v>-709</v>
      </c>
      <c r="X14" s="566">
        <v>-759</v>
      </c>
      <c r="Y14" s="566">
        <v>-310</v>
      </c>
      <c r="Z14" s="567">
        <v>-711</v>
      </c>
      <c r="AA14" s="568">
        <v>-319.99999999999625</v>
      </c>
      <c r="AB14" s="566">
        <v>-300.00000000000375</v>
      </c>
      <c r="AC14" s="566">
        <v>-161</v>
      </c>
      <c r="AD14" s="818">
        <v>-75</v>
      </c>
      <c r="AE14" s="565">
        <v>-125</v>
      </c>
      <c r="AF14" s="566">
        <v>-129</v>
      </c>
      <c r="AG14" s="566">
        <v>-145</v>
      </c>
      <c r="AH14" s="567">
        <v>184</v>
      </c>
      <c r="AI14" s="567">
        <v>-33</v>
      </c>
      <c r="AJ14" s="567">
        <v>-204</v>
      </c>
      <c r="AK14" s="567">
        <v>-118</v>
      </c>
      <c r="AL14" s="567">
        <v>-850</v>
      </c>
      <c r="AM14" s="567">
        <v>0</v>
      </c>
      <c r="AN14" s="567">
        <v>0</v>
      </c>
      <c r="AO14" s="567">
        <v>0</v>
      </c>
      <c r="AP14" s="567">
        <v>0</v>
      </c>
      <c r="AQ14" s="567">
        <v>0</v>
      </c>
      <c r="AR14" s="567">
        <v>0</v>
      </c>
      <c r="AS14" s="567">
        <v>0</v>
      </c>
      <c r="AT14" s="567">
        <v>0</v>
      </c>
      <c r="AU14" s="567">
        <v>0</v>
      </c>
      <c r="AV14" s="567">
        <v>0</v>
      </c>
      <c r="AW14" s="567">
        <v>0</v>
      </c>
      <c r="AX14" s="567">
        <v>0</v>
      </c>
      <c r="AY14" s="567">
        <v>0</v>
      </c>
      <c r="AZ14" s="567">
        <v>0</v>
      </c>
      <c r="BA14" s="567">
        <v>0</v>
      </c>
      <c r="BB14" s="567">
        <v>0</v>
      </c>
      <c r="BC14" s="567">
        <v>0</v>
      </c>
      <c r="BD14" s="567">
        <v>0</v>
      </c>
      <c r="BE14" s="567">
        <v>0</v>
      </c>
      <c r="BF14" s="2343"/>
      <c r="BG14" s="2587"/>
      <c r="BH14" s="2587"/>
      <c r="BI14" s="2343"/>
      <c r="BL14" s="2343"/>
      <c r="BM14" s="2343"/>
      <c r="XFB14" s="1313">
        <v>277</v>
      </c>
    </row>
    <row r="15" spans="1:197 16382:16382" s="58" customFormat="1" ht="15.75" customHeight="1" thickBot="1">
      <c r="A15" s="74"/>
      <c r="B15" s="550" t="str">
        <f>INDEX(tblTrans[[English]:[Polski]],MATCH(XFB15,tblTrans[ID],0),LangSelID)</f>
        <v>Total overhead costs</v>
      </c>
      <c r="C15" s="551">
        <v>-205880</v>
      </c>
      <c r="D15" s="551">
        <v>-210928</v>
      </c>
      <c r="E15" s="551">
        <v>-218815</v>
      </c>
      <c r="F15" s="551">
        <v>-243869</v>
      </c>
      <c r="G15" s="551">
        <v>-245339</v>
      </c>
      <c r="H15" s="551">
        <v>-276580</v>
      </c>
      <c r="I15" s="551">
        <v>-252202</v>
      </c>
      <c r="J15" s="551">
        <v>-329182</v>
      </c>
      <c r="K15" s="551">
        <v>-301406</v>
      </c>
      <c r="L15" s="551">
        <v>-318503</v>
      </c>
      <c r="M15" s="551">
        <v>-312512</v>
      </c>
      <c r="N15" s="551">
        <v>-414180</v>
      </c>
      <c r="O15" s="551">
        <v>-300610</v>
      </c>
      <c r="P15" s="551">
        <v>-303890</v>
      </c>
      <c r="Q15" s="551">
        <v>-304820</v>
      </c>
      <c r="R15" s="551">
        <v>-376105</v>
      </c>
      <c r="S15" s="551">
        <v>-294936.7</v>
      </c>
      <c r="T15" s="551">
        <v>-332220.3</v>
      </c>
      <c r="U15" s="551">
        <v>-358253</v>
      </c>
      <c r="V15" s="551">
        <v>-394941</v>
      </c>
      <c r="W15" s="551">
        <v>-349783</v>
      </c>
      <c r="X15" s="551">
        <v>-367769.62832000002</v>
      </c>
      <c r="Y15" s="551">
        <v>-378621.37167999998</v>
      </c>
      <c r="Z15" s="551">
        <v>-375327</v>
      </c>
      <c r="AA15" s="551">
        <v>-343766</v>
      </c>
      <c r="AB15" s="551">
        <v>-356231</v>
      </c>
      <c r="AC15" s="551">
        <v>-383126</v>
      </c>
      <c r="AD15" s="551">
        <v>-382591</v>
      </c>
      <c r="AE15" s="551">
        <v>-356928</v>
      </c>
      <c r="AF15" s="551">
        <v>-372216</v>
      </c>
      <c r="AG15" s="551">
        <v>-371404</v>
      </c>
      <c r="AH15" s="551">
        <v>-389605</v>
      </c>
      <c r="AI15" s="551">
        <v>-384785</v>
      </c>
      <c r="AJ15" s="551">
        <v>-406665</v>
      </c>
      <c r="AK15" s="551">
        <v>-393523</v>
      </c>
      <c r="AL15" s="551">
        <v>-395570</v>
      </c>
      <c r="AM15" s="551">
        <v>-404801</v>
      </c>
      <c r="AN15" s="551">
        <v>-435245</v>
      </c>
      <c r="AO15" s="551">
        <v>-413084</v>
      </c>
      <c r="AP15" s="551">
        <v>-597816</v>
      </c>
      <c r="AQ15" s="551">
        <v>-427045</v>
      </c>
      <c r="AR15" s="551">
        <v>-427329</v>
      </c>
      <c r="AS15" s="551">
        <v>-447196</v>
      </c>
      <c r="AT15" s="551">
        <v>-438073</v>
      </c>
      <c r="AU15" s="551">
        <v>-526609</v>
      </c>
      <c r="AV15" s="551">
        <v>-433494</v>
      </c>
      <c r="AW15" s="551">
        <v>-432140</v>
      </c>
      <c r="AX15" s="551">
        <v>-426706</v>
      </c>
      <c r="AY15" s="551">
        <v>-535161</v>
      </c>
      <c r="AZ15" s="551">
        <v>-449991</v>
      </c>
      <c r="BA15" s="551">
        <v>-468808</v>
      </c>
      <c r="BB15" s="551">
        <v>-457380</v>
      </c>
      <c r="BC15" s="551">
        <v>-625744</v>
      </c>
      <c r="BD15" s="551">
        <v>-448980</v>
      </c>
      <c r="BE15" s="551">
        <v>-450694</v>
      </c>
      <c r="BF15" s="2343"/>
      <c r="BG15" s="2587"/>
      <c r="BH15" s="2587"/>
      <c r="BI15" s="2343"/>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XFB15" s="1313">
        <v>278</v>
      </c>
    </row>
    <row r="16" spans="1:197 16382:16382">
      <c r="A16" s="210"/>
      <c r="B16" s="45"/>
      <c r="C16" s="130"/>
      <c r="D16" s="130"/>
      <c r="E16" s="130"/>
      <c r="F16" s="130"/>
      <c r="G16" s="130"/>
      <c r="H16" s="130"/>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113"/>
      <c r="AJ16" s="113"/>
      <c r="AK16" s="113"/>
      <c r="AL16" s="113"/>
      <c r="AM16" s="113"/>
      <c r="AN16" s="113"/>
      <c r="AO16" s="113"/>
      <c r="AP16" s="113"/>
      <c r="XFB16" s="44"/>
    </row>
    <row r="17" spans="1:58">
      <c r="B17" s="114"/>
      <c r="C17" s="127"/>
      <c r="D17" s="127"/>
      <c r="E17" s="127"/>
      <c r="F17" s="127"/>
      <c r="G17" s="127"/>
      <c r="H17" s="127"/>
      <c r="I17" s="127"/>
      <c r="J17" s="127"/>
      <c r="K17" s="126"/>
      <c r="L17" s="126"/>
      <c r="M17" s="126"/>
      <c r="N17" s="126"/>
      <c r="O17" s="113"/>
      <c r="S17" s="48"/>
      <c r="T17" s="48"/>
      <c r="AF17" s="48"/>
      <c r="AG17" s="48"/>
      <c r="AI17" s="1021"/>
      <c r="AJ17" s="1021"/>
      <c r="AK17" s="1021"/>
      <c r="AL17" s="1021"/>
      <c r="AM17" s="1021"/>
      <c r="AN17" s="1021"/>
      <c r="AO17" s="48"/>
      <c r="AU17" s="27"/>
    </row>
    <row r="18" spans="1:58">
      <c r="B18" s="131"/>
      <c r="C18" s="131"/>
      <c r="D18" s="131"/>
      <c r="E18" s="131"/>
      <c r="F18" s="131"/>
      <c r="G18" s="131"/>
      <c r="H18" s="131"/>
      <c r="I18" s="131"/>
      <c r="J18" s="131"/>
      <c r="K18" s="131"/>
      <c r="L18" s="131"/>
      <c r="M18" s="131"/>
      <c r="N18" s="131"/>
      <c r="O18" s="131"/>
      <c r="AP18" s="48"/>
      <c r="AS18" s="27"/>
      <c r="AT18" s="27"/>
      <c r="AU18" s="27"/>
      <c r="BE18" s="48"/>
      <c r="BF18" s="48"/>
    </row>
    <row r="19" spans="1:58">
      <c r="B19" s="131"/>
      <c r="C19" s="131"/>
      <c r="D19" s="131"/>
      <c r="E19" s="131"/>
      <c r="F19" s="131"/>
      <c r="G19" s="131"/>
      <c r="H19" s="131"/>
      <c r="I19" s="131"/>
      <c r="J19" s="131"/>
      <c r="K19" s="131"/>
      <c r="L19" s="131"/>
      <c r="M19" s="131"/>
      <c r="N19" s="131"/>
      <c r="O19" s="131"/>
      <c r="AS19" s="27"/>
      <c r="AT19" s="27"/>
      <c r="AU19" s="27"/>
      <c r="AV19" s="48"/>
      <c r="BE19" s="48"/>
      <c r="BF19" s="48"/>
    </row>
    <row r="20" spans="1:58">
      <c r="B20" s="131"/>
      <c r="C20" s="131"/>
      <c r="D20" s="131"/>
      <c r="E20" s="131"/>
      <c r="F20" s="131"/>
      <c r="G20" s="131"/>
      <c r="H20" s="131"/>
      <c r="I20" s="131"/>
      <c r="J20" s="131"/>
      <c r="K20" s="131"/>
      <c r="L20" s="131"/>
      <c r="M20" s="131"/>
      <c r="N20" s="131"/>
      <c r="O20" s="131"/>
      <c r="AV20" s="48"/>
      <c r="BE20" s="48"/>
      <c r="BF20" s="48"/>
    </row>
    <row r="21" spans="1:58">
      <c r="B21" s="131"/>
      <c r="C21" s="131"/>
      <c r="D21" s="131"/>
      <c r="E21" s="131"/>
      <c r="F21" s="131"/>
      <c r="G21" s="131"/>
      <c r="H21" s="131"/>
      <c r="I21" s="131"/>
      <c r="J21" s="131"/>
      <c r="K21" s="131"/>
      <c r="L21" s="131"/>
      <c r="M21" s="131"/>
      <c r="N21" s="131"/>
      <c r="O21" s="131"/>
      <c r="AV21" s="48"/>
      <c r="BE21" s="48"/>
      <c r="BF21" s="48"/>
    </row>
    <row r="22" spans="1:58">
      <c r="B22" s="125"/>
      <c r="C22" s="124"/>
      <c r="D22" s="124"/>
      <c r="E22" s="124"/>
      <c r="F22" s="124"/>
      <c r="G22" s="124"/>
      <c r="H22" s="124"/>
      <c r="I22" s="27"/>
      <c r="J22" s="27"/>
      <c r="K22" s="27"/>
      <c r="L22" s="27"/>
      <c r="M22" s="27"/>
      <c r="AV22" s="48"/>
      <c r="BE22" s="48"/>
      <c r="BF22" s="48"/>
    </row>
    <row r="23" spans="1:58">
      <c r="B23" s="125"/>
      <c r="C23" s="124"/>
      <c r="D23" s="124"/>
      <c r="E23" s="124"/>
      <c r="F23" s="124"/>
      <c r="G23" s="124"/>
      <c r="H23" s="124"/>
      <c r="I23" s="27"/>
      <c r="J23" s="27"/>
      <c r="K23" s="27"/>
      <c r="L23" s="27"/>
      <c r="M23" s="27"/>
      <c r="AM23" s="48"/>
      <c r="AN23" s="48"/>
      <c r="AO23" s="48"/>
      <c r="AP23" s="48"/>
      <c r="AV23" s="48"/>
      <c r="BE23" s="48"/>
      <c r="BF23" s="48"/>
    </row>
    <row r="24" spans="1:58">
      <c r="A24" s="36"/>
      <c r="B24" s="125"/>
      <c r="C24" s="132"/>
      <c r="D24" s="132"/>
      <c r="E24" s="132"/>
      <c r="F24" s="132"/>
      <c r="G24" s="132"/>
      <c r="H24" s="124"/>
      <c r="I24" s="27"/>
      <c r="J24" s="27"/>
      <c r="K24" s="27"/>
      <c r="L24" s="27"/>
      <c r="M24" s="27"/>
      <c r="AV24" s="48"/>
      <c r="BE24" s="48"/>
      <c r="BF24" s="48"/>
    </row>
    <row r="25" spans="1:58">
      <c r="A25" s="36"/>
      <c r="C25" s="127"/>
      <c r="D25" s="127"/>
      <c r="E25" s="127"/>
      <c r="F25" s="127"/>
      <c r="G25" s="127"/>
      <c r="AV25" s="48"/>
      <c r="BE25" s="48"/>
      <c r="BF25" s="48"/>
    </row>
    <row r="26" spans="1:58">
      <c r="A26" s="36"/>
      <c r="C26" s="127"/>
      <c r="D26" s="127"/>
      <c r="E26" s="127"/>
      <c r="F26" s="127"/>
      <c r="G26" s="127"/>
      <c r="AV26" s="48"/>
      <c r="BE26" s="48"/>
      <c r="BF26" s="48"/>
    </row>
    <row r="27" spans="1:58">
      <c r="A27" s="36"/>
      <c r="C27" s="127"/>
      <c r="D27" s="127"/>
      <c r="E27" s="127"/>
      <c r="F27" s="127"/>
      <c r="G27" s="127"/>
      <c r="AM27" s="48"/>
      <c r="AN27" s="48"/>
      <c r="AO27" s="48"/>
      <c r="AP27" s="48"/>
      <c r="AQ27" s="48"/>
      <c r="AR27" s="48"/>
      <c r="AS27" s="48"/>
      <c r="AV27" s="48"/>
      <c r="BE27" s="48"/>
      <c r="BF27" s="48"/>
    </row>
    <row r="28" spans="1:58">
      <c r="A28" s="36"/>
      <c r="C28" s="127"/>
      <c r="D28" s="127"/>
      <c r="E28" s="127"/>
      <c r="F28" s="127"/>
      <c r="G28" s="127"/>
      <c r="AM28" s="48"/>
      <c r="AN28" s="48"/>
      <c r="AO28" s="48"/>
      <c r="AP28" s="48"/>
      <c r="AQ28" s="48"/>
      <c r="AR28" s="48"/>
      <c r="AS28" s="48"/>
      <c r="AV28" s="48"/>
      <c r="BE28" s="48"/>
      <c r="BF28" s="48"/>
    </row>
    <row r="29" spans="1:58">
      <c r="A29" s="36"/>
      <c r="C29" s="127"/>
      <c r="D29" s="127"/>
      <c r="E29" s="127"/>
      <c r="F29" s="127"/>
      <c r="G29" s="127"/>
      <c r="AM29" s="48"/>
      <c r="AN29" s="48"/>
      <c r="AO29" s="48"/>
      <c r="AP29" s="48"/>
      <c r="AQ29" s="48"/>
      <c r="AR29" s="48"/>
      <c r="AS29" s="48"/>
      <c r="AV29" s="48"/>
      <c r="BE29" s="48"/>
      <c r="BF29" s="48"/>
    </row>
    <row r="30" spans="1:58">
      <c r="A30" s="36"/>
      <c r="C30" s="127"/>
      <c r="D30" s="127"/>
      <c r="E30" s="127"/>
      <c r="F30" s="127"/>
      <c r="G30" s="127"/>
      <c r="AM30" s="48"/>
      <c r="AN30" s="48"/>
      <c r="AO30" s="48"/>
      <c r="AP30" s="48"/>
      <c r="AQ30" s="48"/>
      <c r="AR30" s="48"/>
      <c r="AS30" s="48"/>
      <c r="AV30" s="48"/>
    </row>
    <row r="31" spans="1:58">
      <c r="A31" s="36"/>
      <c r="C31" s="127"/>
      <c r="D31" s="127"/>
      <c r="E31" s="127"/>
      <c r="F31" s="127"/>
      <c r="G31" s="127"/>
      <c r="AM31" s="48"/>
      <c r="AN31" s="48"/>
      <c r="AO31" s="48"/>
      <c r="AP31" s="48"/>
      <c r="AQ31" s="48"/>
      <c r="AR31" s="48"/>
      <c r="AS31" s="48"/>
    </row>
    <row r="32" spans="1:58">
      <c r="A32" s="36"/>
      <c r="C32" s="127"/>
      <c r="D32" s="127"/>
      <c r="E32" s="127"/>
      <c r="F32" s="127"/>
      <c r="G32" s="127"/>
      <c r="AM32" s="48"/>
      <c r="AN32" s="48"/>
      <c r="AO32" s="48"/>
      <c r="AP32" s="48"/>
      <c r="AQ32" s="48"/>
      <c r="AR32" s="48"/>
      <c r="AS32" s="48"/>
    </row>
    <row r="33" spans="1:45">
      <c r="A33" s="36"/>
      <c r="C33" s="127"/>
      <c r="D33" s="127"/>
      <c r="E33" s="127"/>
      <c r="F33" s="127"/>
      <c r="G33" s="127"/>
      <c r="AM33" s="48"/>
      <c r="AN33" s="48"/>
      <c r="AO33" s="48"/>
      <c r="AP33" s="48"/>
      <c r="AQ33" s="48"/>
      <c r="AR33" s="48"/>
      <c r="AS33" s="48"/>
    </row>
    <row r="34" spans="1:45">
      <c r="A34" s="36"/>
      <c r="C34" s="127"/>
      <c r="D34" s="127"/>
      <c r="E34" s="127"/>
      <c r="F34" s="127"/>
      <c r="G34" s="127"/>
      <c r="AM34" s="48"/>
      <c r="AN34" s="48"/>
      <c r="AO34" s="48"/>
      <c r="AP34" s="48"/>
      <c r="AQ34" s="48"/>
      <c r="AR34" s="48"/>
      <c r="AS34" s="48"/>
    </row>
    <row r="35" spans="1:45">
      <c r="A35" s="36"/>
      <c r="C35" s="127"/>
      <c r="D35" s="127"/>
      <c r="E35" s="127"/>
      <c r="F35" s="127"/>
      <c r="G35" s="127"/>
      <c r="AM35" s="48"/>
      <c r="AN35" s="48"/>
      <c r="AO35" s="48"/>
      <c r="AP35" s="48"/>
      <c r="AQ35" s="48"/>
      <c r="AR35" s="48"/>
      <c r="AS35" s="48"/>
    </row>
    <row r="36" spans="1:45">
      <c r="A36" s="36"/>
      <c r="C36" s="127"/>
      <c r="D36" s="127"/>
      <c r="E36" s="127"/>
      <c r="F36" s="127"/>
      <c r="G36" s="127"/>
      <c r="AM36" s="48"/>
      <c r="AN36" s="48"/>
      <c r="AO36" s="48"/>
      <c r="AP36" s="48"/>
      <c r="AQ36" s="48"/>
      <c r="AR36" s="48"/>
      <c r="AS36" s="48"/>
    </row>
    <row r="37" spans="1:45">
      <c r="A37" s="36"/>
      <c r="C37" s="127"/>
      <c r="D37" s="127"/>
      <c r="E37" s="127"/>
      <c r="F37" s="127"/>
      <c r="G37" s="127"/>
      <c r="AM37" s="48"/>
      <c r="AN37" s="48"/>
      <c r="AO37" s="48"/>
      <c r="AP37" s="48"/>
      <c r="AQ37" s="48"/>
      <c r="AR37" s="48"/>
      <c r="AS37" s="48"/>
    </row>
    <row r="38" spans="1:45">
      <c r="A38" s="36"/>
      <c r="C38" s="127"/>
      <c r="D38" s="127"/>
      <c r="E38" s="127"/>
      <c r="F38" s="127"/>
      <c r="G38" s="127"/>
      <c r="AM38" s="48"/>
    </row>
    <row r="39" spans="1:45">
      <c r="A39" s="36"/>
      <c r="C39" s="127"/>
      <c r="D39" s="127"/>
      <c r="E39" s="127"/>
      <c r="F39" s="127"/>
      <c r="G39" s="127"/>
      <c r="AM39" s="48"/>
    </row>
    <row r="40" spans="1:45">
      <c r="A40" s="36"/>
      <c r="C40" s="127"/>
      <c r="D40" s="127"/>
      <c r="E40" s="127"/>
      <c r="F40" s="127"/>
      <c r="G40" s="127"/>
    </row>
    <row r="41" spans="1:45">
      <c r="A41" s="36"/>
      <c r="C41" s="127"/>
      <c r="D41" s="127"/>
      <c r="E41" s="127"/>
      <c r="F41" s="127"/>
      <c r="G41" s="127"/>
    </row>
    <row r="42" spans="1:45">
      <c r="A42" s="36"/>
      <c r="C42" s="127"/>
      <c r="D42" s="127"/>
      <c r="E42" s="127"/>
      <c r="F42" s="127"/>
      <c r="G42" s="127"/>
    </row>
    <row r="43" spans="1:45">
      <c r="A43" s="36"/>
      <c r="C43" s="127"/>
      <c r="D43" s="127"/>
      <c r="E43" s="127"/>
      <c r="F43" s="127"/>
      <c r="G43" s="127"/>
    </row>
    <row r="44" spans="1:45">
      <c r="A44" s="36"/>
      <c r="C44" s="127"/>
      <c r="D44" s="127"/>
      <c r="E44" s="127"/>
      <c r="F44" s="127"/>
      <c r="G44" s="127"/>
    </row>
    <row r="45" spans="1:45">
      <c r="A45" s="36"/>
      <c r="C45" s="127"/>
      <c r="D45" s="127"/>
      <c r="E45" s="127"/>
      <c r="F45" s="127"/>
      <c r="G45" s="127"/>
    </row>
    <row r="46" spans="1:45">
      <c r="A46" s="36"/>
      <c r="C46" s="127"/>
      <c r="D46" s="127"/>
      <c r="E46" s="127"/>
      <c r="F46" s="127"/>
      <c r="G46" s="127"/>
    </row>
    <row r="47" spans="1:45">
      <c r="A47" s="36"/>
      <c r="C47" s="127"/>
      <c r="D47" s="127"/>
      <c r="E47" s="127"/>
      <c r="F47" s="127"/>
      <c r="G47" s="127"/>
    </row>
    <row r="48" spans="1:45">
      <c r="A48" s="36"/>
      <c r="C48" s="127"/>
      <c r="D48" s="127"/>
      <c r="E48" s="127"/>
      <c r="F48" s="127"/>
      <c r="G48" s="127"/>
    </row>
    <row r="49" spans="1:7">
      <c r="A49" s="36"/>
      <c r="C49" s="127"/>
      <c r="D49" s="127"/>
      <c r="E49" s="127"/>
      <c r="F49" s="127"/>
      <c r="G49" s="127"/>
    </row>
    <row r="50" spans="1:7">
      <c r="A50" s="36"/>
      <c r="C50" s="127"/>
      <c r="D50" s="127"/>
      <c r="E50" s="127"/>
      <c r="F50" s="127"/>
      <c r="G50" s="127"/>
    </row>
    <row r="51" spans="1:7">
      <c r="A51" s="36"/>
      <c r="C51" s="127"/>
      <c r="D51" s="127"/>
      <c r="E51" s="127"/>
      <c r="F51" s="127"/>
      <c r="G51" s="127"/>
    </row>
    <row r="52" spans="1:7">
      <c r="A52" s="36"/>
      <c r="C52" s="127"/>
      <c r="D52" s="127"/>
      <c r="E52" s="127"/>
      <c r="F52" s="127"/>
      <c r="G52" s="127"/>
    </row>
    <row r="53" spans="1:7">
      <c r="A53" s="36"/>
      <c r="C53" s="127"/>
      <c r="D53" s="127"/>
      <c r="E53" s="127"/>
      <c r="F53" s="127"/>
      <c r="G53" s="127"/>
    </row>
    <row r="54" spans="1:7">
      <c r="A54" s="36"/>
      <c r="C54" s="127"/>
      <c r="D54" s="127"/>
      <c r="E54" s="127"/>
      <c r="F54" s="127"/>
      <c r="G54" s="127"/>
    </row>
    <row r="55" spans="1:7">
      <c r="A55" s="36"/>
      <c r="C55" s="127"/>
      <c r="D55" s="127"/>
      <c r="E55" s="127"/>
      <c r="F55" s="127"/>
      <c r="G55" s="127"/>
    </row>
    <row r="56" spans="1:7">
      <c r="A56" s="36"/>
      <c r="C56" s="127"/>
      <c r="D56" s="127"/>
      <c r="E56" s="127"/>
      <c r="F56" s="127"/>
      <c r="G56" s="127"/>
    </row>
    <row r="57" spans="1:7">
      <c r="A57" s="36"/>
      <c r="C57" s="127"/>
      <c r="D57" s="127"/>
      <c r="E57" s="127"/>
      <c r="F57" s="127"/>
      <c r="G57" s="127"/>
    </row>
    <row r="58" spans="1:7">
      <c r="A58" s="36"/>
      <c r="C58" s="127"/>
      <c r="D58" s="127"/>
      <c r="E58" s="127"/>
      <c r="F58" s="127"/>
      <c r="G58" s="127"/>
    </row>
    <row r="59" spans="1:7">
      <c r="A59" s="36"/>
      <c r="C59" s="127"/>
      <c r="D59" s="127"/>
      <c r="E59" s="127"/>
      <c r="F59" s="127"/>
      <c r="G59" s="127"/>
    </row>
    <row r="60" spans="1:7">
      <c r="A60" s="36"/>
      <c r="C60" s="127"/>
      <c r="D60" s="127"/>
      <c r="E60" s="127"/>
      <c r="F60" s="127"/>
      <c r="G60" s="127"/>
    </row>
    <row r="61" spans="1:7">
      <c r="A61" s="36"/>
      <c r="C61" s="127"/>
      <c r="D61" s="127"/>
      <c r="E61" s="127"/>
      <c r="F61" s="127"/>
      <c r="G61" s="127"/>
    </row>
    <row r="62" spans="1:7">
      <c r="A62" s="36"/>
      <c r="C62" s="127"/>
      <c r="D62" s="127"/>
      <c r="E62" s="127"/>
      <c r="F62" s="127"/>
      <c r="G62" s="127"/>
    </row>
    <row r="63" spans="1:7">
      <c r="A63" s="36"/>
      <c r="C63" s="127"/>
      <c r="D63" s="127"/>
      <c r="E63" s="127"/>
      <c r="F63" s="127"/>
      <c r="G63" s="127"/>
    </row>
    <row r="64" spans="1:7">
      <c r="A64" s="36"/>
      <c r="C64" s="127"/>
      <c r="D64" s="127"/>
      <c r="E64" s="127"/>
      <c r="F64" s="127"/>
      <c r="G64" s="127"/>
    </row>
    <row r="65" spans="1:7">
      <c r="A65" s="36"/>
      <c r="C65" s="127"/>
      <c r="D65" s="127"/>
      <c r="E65" s="127"/>
      <c r="F65" s="127"/>
      <c r="G65" s="127"/>
    </row>
    <row r="66" spans="1:7">
      <c r="A66" s="36"/>
      <c r="C66" s="127"/>
      <c r="D66" s="127"/>
      <c r="E66" s="127"/>
      <c r="F66" s="127"/>
      <c r="G66" s="127"/>
    </row>
    <row r="67" spans="1:7">
      <c r="A67" s="36"/>
      <c r="C67" s="127"/>
      <c r="D67" s="127"/>
      <c r="E67" s="127"/>
      <c r="F67" s="127"/>
      <c r="G67" s="127"/>
    </row>
    <row r="68" spans="1:7">
      <c r="A68" s="36"/>
      <c r="C68" s="127"/>
      <c r="D68" s="127"/>
      <c r="E68" s="127"/>
      <c r="F68" s="127"/>
      <c r="G68" s="127"/>
    </row>
    <row r="69" spans="1:7">
      <c r="A69" s="36"/>
      <c r="C69" s="127"/>
      <c r="D69" s="127"/>
      <c r="E69" s="127"/>
      <c r="F69" s="127"/>
      <c r="G69" s="127"/>
    </row>
    <row r="70" spans="1:7">
      <c r="C70" s="127"/>
      <c r="D70" s="127"/>
      <c r="E70" s="127"/>
      <c r="F70" s="127"/>
      <c r="G70" s="127"/>
    </row>
    <row r="71" spans="1:7">
      <c r="C71" s="127"/>
      <c r="D71" s="127"/>
      <c r="E71" s="127"/>
      <c r="F71" s="127"/>
      <c r="G71" s="127"/>
    </row>
    <row r="72" spans="1:7">
      <c r="C72" s="127"/>
      <c r="D72" s="127"/>
      <c r="E72" s="127"/>
      <c r="F72" s="127"/>
      <c r="G72" s="127"/>
    </row>
    <row r="73" spans="1:7">
      <c r="C73" s="127"/>
      <c r="D73" s="127"/>
      <c r="E73" s="127"/>
      <c r="F73" s="127"/>
      <c r="G73" s="127"/>
    </row>
    <row r="74" spans="1:7">
      <c r="C74" s="127"/>
      <c r="D74" s="127"/>
      <c r="E74" s="127"/>
      <c r="F74" s="127"/>
      <c r="G74" s="127"/>
    </row>
    <row r="75" spans="1:7">
      <c r="C75" s="127"/>
      <c r="D75" s="127"/>
      <c r="E75" s="127"/>
      <c r="F75" s="127"/>
      <c r="G75" s="127"/>
    </row>
    <row r="76" spans="1:7">
      <c r="C76" s="127"/>
      <c r="D76" s="127"/>
      <c r="E76" s="127"/>
      <c r="F76" s="127"/>
      <c r="G76" s="127"/>
    </row>
    <row r="77" spans="1:7">
      <c r="C77" s="127"/>
      <c r="D77" s="127"/>
      <c r="E77" s="127"/>
      <c r="F77" s="127"/>
      <c r="G77" s="127"/>
    </row>
    <row r="78" spans="1:7">
      <c r="C78" s="127"/>
      <c r="D78" s="127"/>
      <c r="E78" s="127"/>
      <c r="F78" s="127"/>
      <c r="G78" s="127"/>
    </row>
    <row r="79" spans="1:7">
      <c r="C79" s="127"/>
      <c r="D79" s="127"/>
      <c r="E79" s="127"/>
      <c r="F79" s="127"/>
      <c r="G79" s="127"/>
    </row>
    <row r="80" spans="1:7">
      <c r="C80" s="127"/>
      <c r="D80" s="127"/>
      <c r="E80" s="127"/>
      <c r="F80" s="127"/>
      <c r="G80" s="127"/>
    </row>
    <row r="81" spans="3:7">
      <c r="C81" s="127"/>
      <c r="D81" s="127"/>
      <c r="E81" s="127"/>
      <c r="F81" s="127"/>
      <c r="G81" s="127"/>
    </row>
    <row r="82" spans="3:7">
      <c r="C82" s="127"/>
      <c r="D82" s="127"/>
      <c r="E82" s="127"/>
      <c r="F82" s="127"/>
      <c r="G82" s="127"/>
    </row>
    <row r="83" spans="3:7">
      <c r="C83" s="127"/>
      <c r="D83" s="127"/>
      <c r="E83" s="127"/>
      <c r="F83" s="127"/>
      <c r="G83" s="127"/>
    </row>
    <row r="84" spans="3:7">
      <c r="C84" s="127"/>
      <c r="D84" s="127"/>
      <c r="E84" s="127"/>
      <c r="F84" s="127"/>
      <c r="G84" s="127"/>
    </row>
    <row r="85" spans="3:7">
      <c r="C85" s="127"/>
      <c r="D85" s="127"/>
      <c r="E85" s="127"/>
      <c r="F85" s="127"/>
      <c r="G85" s="127"/>
    </row>
    <row r="86" spans="3:7">
      <c r="C86" s="127"/>
      <c r="D86" s="127"/>
      <c r="E86" s="127"/>
      <c r="F86" s="127"/>
      <c r="G86" s="127"/>
    </row>
    <row r="87" spans="3:7">
      <c r="C87" s="127"/>
      <c r="D87" s="127"/>
      <c r="E87" s="127"/>
      <c r="F87" s="127"/>
      <c r="G87" s="127"/>
    </row>
    <row r="88" spans="3:7">
      <c r="C88" s="127"/>
      <c r="D88" s="127"/>
      <c r="E88" s="127"/>
      <c r="F88" s="127"/>
      <c r="G88" s="127"/>
    </row>
    <row r="89" spans="3:7">
      <c r="C89" s="127"/>
      <c r="D89" s="127"/>
      <c r="E89" s="127"/>
      <c r="F89" s="127"/>
      <c r="G89" s="127"/>
    </row>
    <row r="90" spans="3:7">
      <c r="C90" s="127"/>
      <c r="D90" s="127"/>
      <c r="E90" s="127"/>
      <c r="F90" s="127"/>
      <c r="G90" s="127"/>
    </row>
    <row r="91" spans="3:7">
      <c r="C91" s="127"/>
      <c r="D91" s="127"/>
      <c r="E91" s="127"/>
      <c r="F91" s="127"/>
      <c r="G91" s="127"/>
    </row>
    <row r="92" spans="3:7">
      <c r="C92" s="127"/>
      <c r="D92" s="127"/>
      <c r="E92" s="127"/>
      <c r="F92" s="127"/>
      <c r="G92" s="127"/>
    </row>
    <row r="93" spans="3:7">
      <c r="C93" s="127"/>
      <c r="D93" s="127"/>
      <c r="E93" s="127"/>
      <c r="F93" s="127"/>
      <c r="G93" s="127"/>
    </row>
    <row r="94" spans="3:7">
      <c r="C94" s="127"/>
      <c r="D94" s="127"/>
      <c r="E94" s="127"/>
      <c r="F94" s="127"/>
      <c r="G94" s="127"/>
    </row>
    <row r="95" spans="3:7">
      <c r="C95" s="127"/>
      <c r="D95" s="127"/>
      <c r="E95" s="127"/>
      <c r="F95" s="127"/>
      <c r="G95" s="127"/>
    </row>
    <row r="96" spans="3:7">
      <c r="C96" s="127"/>
      <c r="D96" s="127"/>
      <c r="E96" s="127"/>
      <c r="F96" s="127"/>
      <c r="G96" s="127"/>
    </row>
    <row r="97" spans="3:7">
      <c r="C97" s="127"/>
      <c r="D97" s="127"/>
      <c r="E97" s="127"/>
      <c r="F97" s="127"/>
      <c r="G97" s="127"/>
    </row>
    <row r="98" spans="3:7">
      <c r="C98" s="127"/>
      <c r="D98" s="127"/>
      <c r="E98" s="127"/>
      <c r="F98" s="127"/>
      <c r="G98" s="127"/>
    </row>
    <row r="99" spans="3:7">
      <c r="C99" s="127"/>
      <c r="D99" s="127"/>
      <c r="E99" s="127"/>
      <c r="F99" s="127"/>
      <c r="G99" s="127"/>
    </row>
    <row r="100" spans="3:7">
      <c r="C100" s="127"/>
      <c r="D100" s="127"/>
      <c r="E100" s="127"/>
      <c r="F100" s="127"/>
      <c r="G100" s="127"/>
    </row>
    <row r="101" spans="3:7">
      <c r="C101" s="127"/>
      <c r="D101" s="127"/>
      <c r="E101" s="127"/>
      <c r="F101" s="127"/>
      <c r="G101" s="127"/>
    </row>
    <row r="102" spans="3:7">
      <c r="C102" s="127"/>
      <c r="D102" s="127"/>
      <c r="E102" s="127"/>
      <c r="F102" s="127"/>
      <c r="G102" s="127"/>
    </row>
    <row r="103" spans="3:7">
      <c r="C103" s="127"/>
      <c r="D103" s="127"/>
      <c r="E103" s="127"/>
      <c r="F103" s="127"/>
      <c r="G103" s="127"/>
    </row>
    <row r="104" spans="3:7">
      <c r="C104" s="127"/>
      <c r="D104" s="127"/>
      <c r="E104" s="127"/>
      <c r="F104" s="127"/>
      <c r="G104" s="127"/>
    </row>
    <row r="105" spans="3:7">
      <c r="C105" s="127"/>
      <c r="D105" s="127"/>
      <c r="E105" s="127"/>
      <c r="F105" s="127"/>
      <c r="G105" s="127"/>
    </row>
    <row r="106" spans="3:7">
      <c r="C106" s="127"/>
      <c r="D106" s="127"/>
      <c r="E106" s="127"/>
      <c r="F106" s="127"/>
      <c r="G106" s="127"/>
    </row>
    <row r="107" spans="3:7">
      <c r="C107" s="127"/>
      <c r="D107" s="127"/>
      <c r="E107" s="127"/>
      <c r="F107" s="127"/>
      <c r="G107" s="127"/>
    </row>
    <row r="108" spans="3:7">
      <c r="C108" s="127"/>
      <c r="D108" s="127"/>
      <c r="E108" s="127"/>
      <c r="F108" s="127"/>
      <c r="G108" s="127"/>
    </row>
    <row r="109" spans="3:7">
      <c r="C109" s="127"/>
      <c r="D109" s="127"/>
      <c r="E109" s="127"/>
      <c r="F109" s="127"/>
      <c r="G109" s="127"/>
    </row>
    <row r="110" spans="3:7">
      <c r="C110" s="127"/>
      <c r="D110" s="127"/>
      <c r="E110" s="127"/>
      <c r="F110" s="127"/>
      <c r="G110" s="127"/>
    </row>
    <row r="111" spans="3:7">
      <c r="C111" s="127"/>
      <c r="D111" s="127"/>
      <c r="E111" s="127"/>
      <c r="F111" s="127"/>
      <c r="G111" s="127"/>
    </row>
    <row r="112" spans="3:7">
      <c r="C112" s="127"/>
      <c r="D112" s="127"/>
      <c r="E112" s="127"/>
      <c r="F112" s="127"/>
      <c r="G112" s="127"/>
    </row>
    <row r="113" spans="3:7">
      <c r="C113" s="127"/>
      <c r="D113" s="127"/>
      <c r="E113" s="127"/>
      <c r="F113" s="127"/>
      <c r="G113" s="127"/>
    </row>
    <row r="114" spans="3:7">
      <c r="C114" s="127"/>
      <c r="D114" s="127"/>
      <c r="E114" s="127"/>
      <c r="F114" s="127"/>
      <c r="G114" s="127"/>
    </row>
    <row r="115" spans="3:7">
      <c r="C115" s="127"/>
      <c r="D115" s="127"/>
      <c r="E115" s="127"/>
      <c r="F115" s="127"/>
      <c r="G115" s="127"/>
    </row>
    <row r="116" spans="3:7">
      <c r="C116" s="127"/>
      <c r="D116" s="127"/>
      <c r="E116" s="127"/>
      <c r="F116" s="127"/>
      <c r="G116" s="127"/>
    </row>
    <row r="117" spans="3:7">
      <c r="C117" s="127"/>
      <c r="D117" s="127"/>
      <c r="E117" s="127"/>
      <c r="F117" s="127"/>
      <c r="G117" s="127"/>
    </row>
    <row r="118" spans="3:7">
      <c r="C118" s="127"/>
      <c r="D118" s="127"/>
      <c r="E118" s="127"/>
      <c r="F118" s="127"/>
      <c r="G118" s="127"/>
    </row>
    <row r="119" spans="3:7">
      <c r="C119" s="127"/>
      <c r="D119" s="127"/>
      <c r="E119" s="127"/>
      <c r="F119" s="127"/>
      <c r="G119" s="127"/>
    </row>
    <row r="120" spans="3:7">
      <c r="C120" s="127"/>
      <c r="D120" s="127"/>
      <c r="E120" s="127"/>
      <c r="F120" s="127"/>
      <c r="G120" s="127"/>
    </row>
    <row r="121" spans="3:7">
      <c r="C121" s="127"/>
      <c r="D121" s="127"/>
      <c r="E121" s="127"/>
      <c r="F121" s="127"/>
      <c r="G121" s="127"/>
    </row>
    <row r="122" spans="3:7">
      <c r="C122" s="127"/>
      <c r="D122" s="127"/>
      <c r="E122" s="127"/>
      <c r="F122" s="127"/>
      <c r="G122" s="127"/>
    </row>
    <row r="123" spans="3:7">
      <c r="C123" s="127"/>
      <c r="D123" s="127"/>
      <c r="E123" s="127"/>
      <c r="F123" s="127"/>
      <c r="G123" s="127"/>
    </row>
    <row r="124" spans="3:7">
      <c r="C124" s="127"/>
      <c r="D124" s="127"/>
      <c r="E124" s="127"/>
      <c r="F124" s="127"/>
      <c r="G124" s="127"/>
    </row>
    <row r="125" spans="3:7">
      <c r="C125" s="127"/>
      <c r="D125" s="127"/>
      <c r="E125" s="127"/>
      <c r="F125" s="127"/>
      <c r="G125" s="127"/>
    </row>
    <row r="126" spans="3:7">
      <c r="C126" s="127"/>
      <c r="D126" s="127"/>
      <c r="E126" s="127"/>
      <c r="F126" s="127"/>
      <c r="G126" s="127"/>
    </row>
    <row r="127" spans="3:7">
      <c r="C127" s="127"/>
      <c r="D127" s="127"/>
      <c r="E127" s="127"/>
      <c r="F127" s="127"/>
      <c r="G127" s="127"/>
    </row>
    <row r="128" spans="3:7">
      <c r="C128" s="127"/>
      <c r="D128" s="127"/>
      <c r="E128" s="127"/>
      <c r="F128" s="127"/>
      <c r="G128" s="127"/>
    </row>
    <row r="129" spans="3:7">
      <c r="C129" s="127"/>
      <c r="D129" s="127"/>
      <c r="E129" s="127"/>
      <c r="F129" s="127"/>
      <c r="G129" s="127"/>
    </row>
    <row r="130" spans="3:7">
      <c r="C130" s="127"/>
      <c r="D130" s="127"/>
      <c r="E130" s="127"/>
      <c r="F130" s="127"/>
      <c r="G130" s="127"/>
    </row>
    <row r="131" spans="3:7">
      <c r="C131" s="127"/>
      <c r="D131" s="127"/>
      <c r="E131" s="127"/>
      <c r="F131" s="127"/>
      <c r="G131" s="127"/>
    </row>
    <row r="132" spans="3:7">
      <c r="C132" s="127"/>
      <c r="D132" s="127"/>
      <c r="E132" s="127"/>
      <c r="F132" s="127"/>
      <c r="G132" s="127"/>
    </row>
    <row r="133" spans="3:7">
      <c r="C133" s="127"/>
      <c r="D133" s="127"/>
      <c r="E133" s="127"/>
      <c r="F133" s="127"/>
      <c r="G133" s="127"/>
    </row>
    <row r="134" spans="3:7">
      <c r="C134" s="127"/>
      <c r="D134" s="127"/>
      <c r="E134" s="127"/>
      <c r="F134" s="127"/>
      <c r="G134" s="127"/>
    </row>
    <row r="135" spans="3:7">
      <c r="C135" s="127"/>
      <c r="D135" s="127"/>
      <c r="E135" s="127"/>
      <c r="F135" s="127"/>
      <c r="G135" s="127"/>
    </row>
    <row r="136" spans="3:7">
      <c r="C136" s="127"/>
      <c r="D136" s="127"/>
      <c r="E136" s="127"/>
      <c r="F136" s="127"/>
      <c r="G136" s="127"/>
    </row>
    <row r="137" spans="3:7">
      <c r="C137" s="127"/>
      <c r="D137" s="127"/>
      <c r="E137" s="127"/>
      <c r="F137" s="127"/>
      <c r="G137" s="127"/>
    </row>
    <row r="138" spans="3:7">
      <c r="C138" s="127"/>
      <c r="D138" s="127"/>
      <c r="E138" s="127"/>
      <c r="F138" s="127"/>
      <c r="G138" s="127"/>
    </row>
    <row r="139" spans="3:7">
      <c r="C139" s="127"/>
      <c r="D139" s="127"/>
      <c r="E139" s="127"/>
      <c r="F139" s="127"/>
      <c r="G139" s="127"/>
    </row>
    <row r="140" spans="3:7">
      <c r="C140" s="127"/>
      <c r="D140" s="127"/>
      <c r="E140" s="127"/>
      <c r="F140" s="127"/>
      <c r="G140" s="127"/>
    </row>
    <row r="141" spans="3:7">
      <c r="C141" s="127"/>
      <c r="D141" s="127"/>
      <c r="E141" s="127"/>
      <c r="F141" s="127"/>
      <c r="G141" s="127"/>
    </row>
    <row r="142" spans="3:7">
      <c r="C142" s="127"/>
      <c r="D142" s="127"/>
      <c r="E142" s="127"/>
      <c r="F142" s="127"/>
      <c r="G142" s="127"/>
    </row>
    <row r="143" spans="3:7">
      <c r="C143" s="127"/>
      <c r="D143" s="127"/>
      <c r="E143" s="127"/>
      <c r="F143" s="127"/>
      <c r="G143" s="127"/>
    </row>
    <row r="144" spans="3:7">
      <c r="C144" s="127"/>
      <c r="D144" s="127"/>
      <c r="E144" s="127"/>
      <c r="F144" s="127"/>
      <c r="G144" s="127"/>
    </row>
    <row r="145" spans="3:7">
      <c r="C145" s="127"/>
      <c r="D145" s="127"/>
      <c r="E145" s="127"/>
      <c r="F145" s="127"/>
      <c r="G145" s="127"/>
    </row>
    <row r="146" spans="3:7">
      <c r="C146" s="127"/>
      <c r="D146" s="127"/>
      <c r="E146" s="127"/>
      <c r="F146" s="127"/>
      <c r="G146" s="127"/>
    </row>
    <row r="147" spans="3:7">
      <c r="C147" s="127"/>
      <c r="D147" s="127"/>
      <c r="E147" s="127"/>
      <c r="F147" s="127"/>
      <c r="G147" s="127"/>
    </row>
    <row r="148" spans="3:7">
      <c r="C148" s="127"/>
      <c r="D148" s="127"/>
      <c r="E148" s="127"/>
      <c r="F148" s="127"/>
      <c r="G148" s="127"/>
    </row>
    <row r="149" spans="3:7">
      <c r="C149" s="127"/>
      <c r="D149" s="127"/>
      <c r="E149" s="127"/>
      <c r="F149" s="127"/>
      <c r="G149" s="127"/>
    </row>
    <row r="150" spans="3:7">
      <c r="C150" s="127"/>
      <c r="D150" s="127"/>
      <c r="E150" s="127"/>
      <c r="F150" s="127"/>
      <c r="G150" s="127"/>
    </row>
    <row r="151" spans="3:7">
      <c r="C151" s="127"/>
      <c r="D151" s="127"/>
      <c r="E151" s="127"/>
      <c r="F151" s="127"/>
      <c r="G151" s="127"/>
    </row>
    <row r="152" spans="3:7">
      <c r="C152" s="127"/>
      <c r="D152" s="127"/>
      <c r="E152" s="127"/>
      <c r="F152" s="127"/>
      <c r="G152" s="127"/>
    </row>
    <row r="153" spans="3:7">
      <c r="C153" s="127"/>
      <c r="D153" s="127"/>
      <c r="E153" s="127"/>
      <c r="F153" s="127"/>
      <c r="G153" s="127"/>
    </row>
    <row r="154" spans="3:7">
      <c r="C154" s="127"/>
      <c r="D154" s="127"/>
      <c r="E154" s="127"/>
      <c r="F154" s="127"/>
      <c r="G154" s="127"/>
    </row>
    <row r="155" spans="3:7">
      <c r="C155" s="127"/>
      <c r="D155" s="127"/>
      <c r="E155" s="127"/>
      <c r="F155" s="127"/>
      <c r="G155" s="127"/>
    </row>
    <row r="156" spans="3:7">
      <c r="C156" s="127"/>
      <c r="D156" s="127"/>
      <c r="E156" s="127"/>
      <c r="F156" s="127"/>
      <c r="G156" s="127"/>
    </row>
    <row r="157" spans="3:7">
      <c r="C157" s="127"/>
      <c r="D157" s="127"/>
      <c r="E157" s="127"/>
      <c r="F157" s="127"/>
      <c r="G157" s="127"/>
    </row>
    <row r="158" spans="3:7">
      <c r="C158" s="127"/>
      <c r="D158" s="127"/>
      <c r="E158" s="127"/>
      <c r="F158" s="127"/>
      <c r="G158" s="127"/>
    </row>
    <row r="159" spans="3:7">
      <c r="C159" s="127"/>
      <c r="D159" s="127"/>
      <c r="E159" s="127"/>
      <c r="F159" s="127"/>
      <c r="G159" s="127"/>
    </row>
    <row r="160" spans="3:7">
      <c r="C160" s="127"/>
      <c r="D160" s="127"/>
      <c r="E160" s="127"/>
      <c r="F160" s="127"/>
      <c r="G160" s="127"/>
    </row>
    <row r="161" spans="3:7">
      <c r="C161" s="127"/>
      <c r="D161" s="127"/>
      <c r="E161" s="127"/>
      <c r="F161" s="127"/>
      <c r="G161" s="127"/>
    </row>
    <row r="162" spans="3:7">
      <c r="C162" s="127"/>
      <c r="D162" s="127"/>
      <c r="E162" s="127"/>
      <c r="F162" s="127"/>
      <c r="G162" s="127"/>
    </row>
    <row r="163" spans="3:7">
      <c r="C163" s="127"/>
      <c r="D163" s="127"/>
      <c r="E163" s="127"/>
      <c r="F163" s="127"/>
      <c r="G163" s="127"/>
    </row>
    <row r="164" spans="3:7">
      <c r="C164" s="127"/>
      <c r="D164" s="127"/>
      <c r="E164" s="127"/>
      <c r="F164" s="127"/>
      <c r="G164" s="127"/>
    </row>
    <row r="165" spans="3:7">
      <c r="C165" s="127"/>
      <c r="D165" s="127"/>
      <c r="E165" s="127"/>
      <c r="F165" s="127"/>
      <c r="G165" s="127"/>
    </row>
    <row r="166" spans="3:7">
      <c r="C166" s="127"/>
      <c r="D166" s="127"/>
      <c r="E166" s="127"/>
      <c r="F166" s="127"/>
      <c r="G166" s="127"/>
    </row>
    <row r="167" spans="3:7">
      <c r="C167" s="127"/>
      <c r="D167" s="127"/>
      <c r="E167" s="127"/>
      <c r="F167" s="127"/>
      <c r="G167" s="127"/>
    </row>
    <row r="168" spans="3:7">
      <c r="C168" s="127"/>
      <c r="D168" s="127"/>
      <c r="E168" s="127"/>
      <c r="F168" s="127"/>
      <c r="G168" s="127"/>
    </row>
    <row r="169" spans="3:7">
      <c r="C169" s="127"/>
      <c r="D169" s="127"/>
      <c r="E169" s="127"/>
      <c r="F169" s="127"/>
      <c r="G169" s="127"/>
    </row>
    <row r="170" spans="3:7">
      <c r="C170" s="127"/>
      <c r="D170" s="127"/>
      <c r="E170" s="127"/>
      <c r="F170" s="127"/>
      <c r="G170" s="127"/>
    </row>
    <row r="171" spans="3:7">
      <c r="C171" s="127"/>
      <c r="D171" s="127"/>
      <c r="E171" s="127"/>
      <c r="F171" s="127"/>
      <c r="G171" s="127"/>
    </row>
    <row r="172" spans="3:7">
      <c r="C172" s="127"/>
      <c r="D172" s="127"/>
      <c r="E172" s="127"/>
      <c r="F172" s="127"/>
      <c r="G172" s="127"/>
    </row>
    <row r="173" spans="3:7">
      <c r="C173" s="127"/>
      <c r="D173" s="127"/>
      <c r="E173" s="127"/>
      <c r="F173" s="127"/>
      <c r="G173" s="127"/>
    </row>
    <row r="174" spans="3:7">
      <c r="C174" s="127"/>
      <c r="D174" s="127"/>
      <c r="E174" s="127"/>
      <c r="F174" s="127"/>
      <c r="G174" s="127"/>
    </row>
    <row r="175" spans="3:7">
      <c r="C175" s="127"/>
      <c r="D175" s="127"/>
      <c r="E175" s="127"/>
      <c r="F175" s="127"/>
      <c r="G175" s="127"/>
    </row>
    <row r="176" spans="3:7">
      <c r="C176" s="127"/>
      <c r="D176" s="127"/>
      <c r="E176" s="127"/>
      <c r="F176" s="127"/>
      <c r="G176" s="127"/>
    </row>
    <row r="177" spans="3:7">
      <c r="C177" s="127"/>
      <c r="D177" s="127"/>
      <c r="E177" s="127"/>
      <c r="F177" s="127"/>
      <c r="G177" s="127"/>
    </row>
    <row r="178" spans="3:7">
      <c r="C178" s="127"/>
      <c r="D178" s="127"/>
      <c r="E178" s="127"/>
      <c r="F178" s="127"/>
      <c r="G178" s="127"/>
    </row>
    <row r="179" spans="3:7">
      <c r="C179" s="127"/>
      <c r="D179" s="127"/>
      <c r="E179" s="127"/>
      <c r="F179" s="127"/>
      <c r="G179" s="127"/>
    </row>
    <row r="180" spans="3:7">
      <c r="C180" s="127"/>
      <c r="D180" s="127"/>
      <c r="E180" s="127"/>
      <c r="F180" s="127"/>
      <c r="G180" s="127"/>
    </row>
    <row r="181" spans="3:7">
      <c r="C181" s="127"/>
      <c r="D181" s="127"/>
      <c r="E181" s="127"/>
      <c r="F181" s="127"/>
      <c r="G181" s="127"/>
    </row>
    <row r="182" spans="3:7">
      <c r="C182" s="127"/>
      <c r="D182" s="127"/>
      <c r="E182" s="127"/>
      <c r="F182" s="127"/>
      <c r="G182" s="127"/>
    </row>
    <row r="183" spans="3:7">
      <c r="C183" s="127"/>
      <c r="D183" s="127"/>
      <c r="E183" s="127"/>
      <c r="F183" s="127"/>
      <c r="G183" s="127"/>
    </row>
    <row r="184" spans="3:7">
      <c r="C184" s="127"/>
      <c r="D184" s="127"/>
      <c r="E184" s="127"/>
      <c r="F184" s="127"/>
      <c r="G184" s="127"/>
    </row>
    <row r="185" spans="3:7">
      <c r="C185" s="127"/>
      <c r="D185" s="127"/>
      <c r="E185" s="127"/>
      <c r="F185" s="127"/>
      <c r="G185" s="127"/>
    </row>
    <row r="186" spans="3:7">
      <c r="C186" s="127"/>
      <c r="D186" s="127"/>
      <c r="E186" s="127"/>
      <c r="F186" s="127"/>
      <c r="G186" s="127"/>
    </row>
    <row r="187" spans="3:7">
      <c r="C187" s="127"/>
      <c r="D187" s="127"/>
      <c r="E187" s="127"/>
      <c r="F187" s="127"/>
      <c r="G187" s="127"/>
    </row>
    <row r="188" spans="3:7">
      <c r="C188" s="127"/>
      <c r="D188" s="127"/>
      <c r="E188" s="127"/>
      <c r="F188" s="127"/>
      <c r="G188" s="127"/>
    </row>
    <row r="189" spans="3:7">
      <c r="C189" s="127"/>
      <c r="D189" s="127"/>
      <c r="E189" s="127"/>
      <c r="F189" s="127"/>
      <c r="G189" s="127"/>
    </row>
    <row r="190" spans="3:7">
      <c r="C190" s="127"/>
      <c r="D190" s="127"/>
      <c r="E190" s="127"/>
      <c r="F190" s="127"/>
      <c r="G190" s="127"/>
    </row>
    <row r="191" spans="3:7">
      <c r="C191" s="127"/>
      <c r="D191" s="127"/>
      <c r="E191" s="127"/>
      <c r="F191" s="127"/>
      <c r="G191" s="127"/>
    </row>
    <row r="192" spans="3:7">
      <c r="C192" s="127"/>
      <c r="D192" s="127"/>
      <c r="E192" s="127"/>
      <c r="F192" s="127"/>
      <c r="G192" s="127"/>
    </row>
    <row r="193" spans="3:7">
      <c r="C193" s="127"/>
      <c r="D193" s="127"/>
      <c r="E193" s="127"/>
      <c r="F193" s="127"/>
      <c r="G193" s="127"/>
    </row>
    <row r="194" spans="3:7">
      <c r="C194" s="127"/>
      <c r="D194" s="127"/>
      <c r="E194" s="127"/>
      <c r="F194" s="127"/>
      <c r="G194" s="127"/>
    </row>
    <row r="195" spans="3:7">
      <c r="C195" s="127"/>
      <c r="D195" s="127"/>
      <c r="E195" s="127"/>
      <c r="F195" s="127"/>
      <c r="G195" s="127"/>
    </row>
    <row r="196" spans="3:7">
      <c r="C196" s="127"/>
      <c r="D196" s="127"/>
      <c r="E196" s="127"/>
      <c r="F196" s="127"/>
      <c r="G196" s="127"/>
    </row>
    <row r="197" spans="3:7">
      <c r="C197" s="127"/>
      <c r="D197" s="127"/>
      <c r="E197" s="127"/>
      <c r="F197" s="127"/>
      <c r="G197" s="127"/>
    </row>
    <row r="198" spans="3:7">
      <c r="C198" s="127"/>
      <c r="D198" s="127"/>
      <c r="E198" s="127"/>
      <c r="F198" s="127"/>
      <c r="G198" s="127"/>
    </row>
    <row r="199" spans="3:7">
      <c r="C199" s="127"/>
      <c r="D199" s="127"/>
      <c r="E199" s="127"/>
      <c r="F199" s="127"/>
      <c r="G199" s="127"/>
    </row>
    <row r="200" spans="3:7">
      <c r="C200" s="127"/>
      <c r="D200" s="127"/>
      <c r="E200" s="127"/>
      <c r="F200" s="127"/>
      <c r="G200" s="127"/>
    </row>
    <row r="201" spans="3:7">
      <c r="C201" s="127"/>
      <c r="D201" s="127"/>
      <c r="E201" s="127"/>
      <c r="F201" s="127"/>
      <c r="G201" s="127"/>
    </row>
    <row r="202" spans="3:7">
      <c r="C202" s="127"/>
      <c r="D202" s="127"/>
      <c r="E202" s="127"/>
      <c r="F202" s="127"/>
      <c r="G202" s="127"/>
    </row>
    <row r="203" spans="3:7">
      <c r="C203" s="127"/>
      <c r="D203" s="127"/>
      <c r="E203" s="127"/>
      <c r="F203" s="127"/>
      <c r="G203" s="127"/>
    </row>
    <row r="204" spans="3:7">
      <c r="C204" s="127"/>
      <c r="D204" s="127"/>
      <c r="E204" s="127"/>
      <c r="F204" s="127"/>
      <c r="G204" s="127"/>
    </row>
    <row r="205" spans="3:7">
      <c r="C205" s="127"/>
      <c r="D205" s="127"/>
      <c r="E205" s="127"/>
      <c r="F205" s="127"/>
      <c r="G205" s="127"/>
    </row>
    <row r="206" spans="3:7">
      <c r="C206" s="127"/>
      <c r="D206" s="127"/>
      <c r="E206" s="127"/>
      <c r="F206" s="127"/>
      <c r="G206" s="127"/>
    </row>
    <row r="207" spans="3:7">
      <c r="C207" s="127"/>
      <c r="D207" s="127"/>
      <c r="E207" s="127"/>
      <c r="F207" s="127"/>
      <c r="G207" s="127"/>
    </row>
    <row r="208" spans="3:7">
      <c r="C208" s="127"/>
      <c r="D208" s="127"/>
      <c r="E208" s="127"/>
      <c r="F208" s="127"/>
      <c r="G208" s="127"/>
    </row>
    <row r="209" spans="3:7">
      <c r="C209" s="127"/>
      <c r="D209" s="127"/>
      <c r="E209" s="127"/>
      <c r="F209" s="127"/>
      <c r="G209" s="127"/>
    </row>
    <row r="210" spans="3:7">
      <c r="C210" s="127"/>
      <c r="D210" s="127"/>
      <c r="E210" s="127"/>
      <c r="F210" s="127"/>
      <c r="G210" s="127"/>
    </row>
    <row r="211" spans="3:7">
      <c r="C211" s="127"/>
      <c r="D211" s="127"/>
      <c r="E211" s="127"/>
      <c r="F211" s="127"/>
      <c r="G211" s="127"/>
    </row>
    <row r="212" spans="3:7">
      <c r="C212" s="127"/>
      <c r="D212" s="127"/>
      <c r="E212" s="127"/>
      <c r="F212" s="127"/>
      <c r="G212" s="127"/>
    </row>
    <row r="213" spans="3:7">
      <c r="C213" s="127"/>
      <c r="D213" s="127"/>
      <c r="E213" s="127"/>
      <c r="F213" s="127"/>
      <c r="G213" s="127"/>
    </row>
    <row r="214" spans="3:7">
      <c r="C214" s="127"/>
      <c r="D214" s="127"/>
      <c r="E214" s="127"/>
      <c r="F214" s="127"/>
      <c r="G214" s="127"/>
    </row>
    <row r="215" spans="3:7">
      <c r="C215" s="127"/>
      <c r="D215" s="127"/>
      <c r="E215" s="127"/>
      <c r="F215" s="127"/>
      <c r="G215" s="127"/>
    </row>
    <row r="216" spans="3:7">
      <c r="C216" s="127"/>
      <c r="D216" s="127"/>
      <c r="E216" s="127"/>
      <c r="F216" s="127"/>
      <c r="G216" s="127"/>
    </row>
    <row r="217" spans="3:7">
      <c r="C217" s="127"/>
      <c r="D217" s="127"/>
      <c r="E217" s="127"/>
      <c r="F217" s="127"/>
      <c r="G217" s="127"/>
    </row>
    <row r="218" spans="3:7">
      <c r="C218" s="127"/>
      <c r="D218" s="127"/>
      <c r="E218" s="127"/>
      <c r="F218" s="127"/>
      <c r="G218" s="127"/>
    </row>
    <row r="219" spans="3:7">
      <c r="C219" s="127"/>
      <c r="D219" s="127"/>
      <c r="E219" s="127"/>
      <c r="F219" s="127"/>
      <c r="G219" s="127"/>
    </row>
    <row r="220" spans="3:7">
      <c r="C220" s="127"/>
      <c r="D220" s="127"/>
      <c r="E220" s="127"/>
      <c r="F220" s="127"/>
      <c r="G220" s="127"/>
    </row>
    <row r="221" spans="3:7">
      <c r="C221" s="127"/>
      <c r="D221" s="127"/>
      <c r="E221" s="127"/>
      <c r="F221" s="127"/>
      <c r="G221" s="127"/>
    </row>
    <row r="222" spans="3:7">
      <c r="C222" s="127"/>
      <c r="D222" s="127"/>
      <c r="E222" s="127"/>
      <c r="F222" s="127"/>
      <c r="G222" s="127"/>
    </row>
    <row r="223" spans="3:7">
      <c r="C223" s="127"/>
      <c r="D223" s="127"/>
      <c r="E223" s="127"/>
      <c r="F223" s="127"/>
      <c r="G223" s="127"/>
    </row>
    <row r="224" spans="3:7">
      <c r="C224" s="127"/>
      <c r="D224" s="127"/>
      <c r="E224" s="127"/>
      <c r="F224" s="127"/>
      <c r="G224" s="127"/>
    </row>
    <row r="225" spans="3:7">
      <c r="C225" s="127"/>
      <c r="D225" s="127"/>
      <c r="E225" s="127"/>
      <c r="F225" s="127"/>
      <c r="G225" s="127"/>
    </row>
    <row r="226" spans="3:7">
      <c r="C226" s="127"/>
      <c r="D226" s="127"/>
      <c r="E226" s="127"/>
      <c r="F226" s="127"/>
      <c r="G226" s="127"/>
    </row>
    <row r="227" spans="3:7">
      <c r="C227" s="127"/>
      <c r="D227" s="127"/>
      <c r="E227" s="127"/>
      <c r="F227" s="127"/>
      <c r="G227" s="127"/>
    </row>
    <row r="228" spans="3:7">
      <c r="C228" s="127"/>
      <c r="D228" s="127"/>
      <c r="E228" s="127"/>
      <c r="F228" s="127"/>
      <c r="G228" s="127"/>
    </row>
    <row r="229" spans="3:7">
      <c r="C229" s="127"/>
      <c r="D229" s="127"/>
      <c r="E229" s="127"/>
      <c r="F229" s="127"/>
      <c r="G229" s="127"/>
    </row>
    <row r="230" spans="3:7">
      <c r="C230" s="127"/>
      <c r="D230" s="127"/>
      <c r="E230" s="127"/>
      <c r="F230" s="127"/>
      <c r="G230" s="127"/>
    </row>
    <row r="231" spans="3:7">
      <c r="C231" s="127"/>
      <c r="D231" s="127"/>
      <c r="E231" s="127"/>
      <c r="F231" s="127"/>
      <c r="G231" s="127"/>
    </row>
    <row r="232" spans="3:7">
      <c r="C232" s="127"/>
      <c r="D232" s="127"/>
      <c r="E232" s="127"/>
      <c r="F232" s="127"/>
      <c r="G232" s="127"/>
    </row>
    <row r="233" spans="3:7">
      <c r="C233" s="127"/>
      <c r="D233" s="127"/>
      <c r="E233" s="127"/>
      <c r="F233" s="127"/>
      <c r="G233" s="127"/>
    </row>
    <row r="234" spans="3:7">
      <c r="C234" s="127"/>
      <c r="D234" s="127"/>
      <c r="E234" s="127"/>
      <c r="F234" s="127"/>
      <c r="G234" s="127"/>
    </row>
    <row r="235" spans="3:7">
      <c r="C235" s="127"/>
      <c r="D235" s="127"/>
      <c r="E235" s="127"/>
      <c r="F235" s="127"/>
      <c r="G235" s="127"/>
    </row>
    <row r="236" spans="3:7">
      <c r="C236" s="127"/>
      <c r="D236" s="127"/>
      <c r="E236" s="127"/>
      <c r="F236" s="127"/>
      <c r="G236" s="127"/>
    </row>
    <row r="237" spans="3:7">
      <c r="C237" s="127"/>
      <c r="D237" s="127"/>
      <c r="E237" s="127"/>
      <c r="F237" s="127"/>
      <c r="G237" s="127"/>
    </row>
    <row r="238" spans="3:7">
      <c r="C238" s="127"/>
      <c r="D238" s="127"/>
      <c r="E238" s="127"/>
      <c r="F238" s="127"/>
      <c r="G238" s="127"/>
    </row>
    <row r="239" spans="3:7">
      <c r="C239" s="127"/>
      <c r="D239" s="127"/>
      <c r="E239" s="127"/>
      <c r="F239" s="127"/>
      <c r="G239" s="127"/>
    </row>
    <row r="240" spans="3:7">
      <c r="C240" s="127"/>
      <c r="D240" s="127"/>
      <c r="E240" s="127"/>
      <c r="F240" s="127"/>
      <c r="G240" s="127"/>
    </row>
    <row r="241" spans="3:7">
      <c r="C241" s="127"/>
      <c r="D241" s="127"/>
      <c r="E241" s="127"/>
      <c r="F241" s="127"/>
      <c r="G241" s="127"/>
    </row>
    <row r="242" spans="3:7">
      <c r="C242" s="127"/>
      <c r="D242" s="127"/>
      <c r="E242" s="127"/>
      <c r="F242" s="127"/>
      <c r="G242" s="127"/>
    </row>
    <row r="243" spans="3:7">
      <c r="C243" s="127"/>
      <c r="D243" s="127"/>
      <c r="E243" s="127"/>
      <c r="F243" s="127"/>
      <c r="G243" s="127"/>
    </row>
    <row r="244" spans="3:7">
      <c r="C244" s="127"/>
      <c r="D244" s="127"/>
      <c r="E244" s="127"/>
      <c r="F244" s="127"/>
      <c r="G244" s="127"/>
    </row>
    <row r="245" spans="3:7">
      <c r="C245" s="127"/>
      <c r="D245" s="127"/>
      <c r="E245" s="127"/>
      <c r="F245" s="127"/>
      <c r="G245" s="127"/>
    </row>
    <row r="246" spans="3:7">
      <c r="C246" s="127"/>
      <c r="D246" s="127"/>
      <c r="E246" s="127"/>
      <c r="F246" s="127"/>
      <c r="G246" s="127"/>
    </row>
    <row r="247" spans="3:7">
      <c r="C247" s="127"/>
      <c r="D247" s="127"/>
      <c r="E247" s="127"/>
      <c r="F247" s="127"/>
      <c r="G247" s="127"/>
    </row>
    <row r="248" spans="3:7">
      <c r="C248" s="127"/>
      <c r="D248" s="127"/>
      <c r="E248" s="127"/>
      <c r="F248" s="127"/>
      <c r="G248" s="127"/>
    </row>
    <row r="249" spans="3:7">
      <c r="C249" s="127"/>
      <c r="D249" s="127"/>
      <c r="E249" s="127"/>
      <c r="F249" s="127"/>
      <c r="G249" s="127"/>
    </row>
    <row r="250" spans="3:7">
      <c r="C250" s="127"/>
      <c r="D250" s="127"/>
      <c r="E250" s="127"/>
      <c r="F250" s="127"/>
      <c r="G250" s="127"/>
    </row>
    <row r="251" spans="3:7">
      <c r="C251" s="127"/>
      <c r="D251" s="127"/>
      <c r="E251" s="127"/>
      <c r="F251" s="127"/>
      <c r="G251" s="127"/>
    </row>
    <row r="252" spans="3:7">
      <c r="C252" s="127"/>
      <c r="D252" s="127"/>
      <c r="E252" s="127"/>
      <c r="F252" s="127"/>
      <c r="G252" s="127"/>
    </row>
    <row r="253" spans="3:7">
      <c r="C253" s="127"/>
      <c r="D253" s="127"/>
      <c r="E253" s="127"/>
      <c r="F253" s="127"/>
      <c r="G253" s="127"/>
    </row>
    <row r="254" spans="3:7">
      <c r="C254" s="127"/>
      <c r="D254" s="127"/>
      <c r="E254" s="127"/>
      <c r="F254" s="127"/>
      <c r="G254" s="127"/>
    </row>
    <row r="255" spans="3:7">
      <c r="C255" s="127"/>
      <c r="D255" s="127"/>
      <c r="E255" s="127"/>
      <c r="F255" s="127"/>
      <c r="G255" s="127"/>
    </row>
    <row r="256" spans="3:7">
      <c r="C256" s="127"/>
      <c r="D256" s="127"/>
      <c r="E256" s="127"/>
      <c r="F256" s="127"/>
      <c r="G256" s="127"/>
    </row>
    <row r="257" spans="3:7">
      <c r="C257" s="127"/>
      <c r="D257" s="127"/>
      <c r="E257" s="127"/>
      <c r="F257" s="127"/>
      <c r="G257" s="127"/>
    </row>
    <row r="258" spans="3:7">
      <c r="C258" s="127"/>
      <c r="D258" s="127"/>
      <c r="E258" s="127"/>
      <c r="F258" s="127"/>
      <c r="G258" s="127"/>
    </row>
    <row r="259" spans="3:7">
      <c r="C259" s="127"/>
      <c r="D259" s="127"/>
      <c r="E259" s="127"/>
      <c r="F259" s="127"/>
      <c r="G259" s="127"/>
    </row>
    <row r="260" spans="3:7">
      <c r="C260" s="127"/>
      <c r="D260" s="127"/>
      <c r="E260" s="127"/>
      <c r="F260" s="127"/>
      <c r="G260" s="127"/>
    </row>
    <row r="261" spans="3:7">
      <c r="C261" s="127"/>
      <c r="D261" s="127"/>
      <c r="E261" s="127"/>
      <c r="F261" s="127"/>
      <c r="G261" s="127"/>
    </row>
    <row r="262" spans="3:7">
      <c r="C262" s="127"/>
      <c r="D262" s="127"/>
      <c r="E262" s="127"/>
      <c r="F262" s="127"/>
      <c r="G262" s="127"/>
    </row>
    <row r="263" spans="3:7">
      <c r="C263" s="127"/>
      <c r="D263" s="127"/>
      <c r="E263" s="127"/>
      <c r="F263" s="127"/>
      <c r="G263" s="127"/>
    </row>
    <row r="264" spans="3:7">
      <c r="C264" s="127"/>
      <c r="D264" s="127"/>
      <c r="E264" s="127"/>
      <c r="F264" s="127"/>
      <c r="G264" s="127"/>
    </row>
    <row r="265" spans="3:7">
      <c r="C265" s="127"/>
      <c r="D265" s="127"/>
      <c r="E265" s="127"/>
      <c r="F265" s="127"/>
      <c r="G265" s="127"/>
    </row>
    <row r="266" spans="3:7">
      <c r="C266" s="127"/>
      <c r="D266" s="127"/>
      <c r="E266" s="127"/>
      <c r="F266" s="127"/>
      <c r="G266" s="127"/>
    </row>
    <row r="267" spans="3:7">
      <c r="C267" s="129"/>
      <c r="D267" s="129"/>
      <c r="E267" s="129"/>
      <c r="F267" s="129"/>
      <c r="G267" s="129"/>
    </row>
    <row r="268" spans="3:7">
      <c r="C268" s="129"/>
      <c r="D268" s="129"/>
      <c r="E268" s="129"/>
      <c r="F268" s="129"/>
      <c r="G268" s="129"/>
    </row>
    <row r="269" spans="3:7">
      <c r="C269" s="129"/>
      <c r="D269" s="129"/>
      <c r="E269" s="129"/>
      <c r="F269" s="129"/>
      <c r="G269" s="129"/>
    </row>
    <row r="270" spans="3:7">
      <c r="C270" s="129"/>
      <c r="D270" s="129"/>
      <c r="E270" s="129"/>
      <c r="F270" s="129"/>
      <c r="G270" s="129"/>
    </row>
    <row r="271" spans="3:7">
      <c r="C271" s="129"/>
      <c r="D271" s="129"/>
      <c r="E271" s="129"/>
      <c r="F271" s="129"/>
      <c r="G271" s="129"/>
    </row>
    <row r="272" spans="3:7">
      <c r="C272" s="129"/>
      <c r="D272" s="129"/>
      <c r="E272" s="129"/>
      <c r="F272" s="129"/>
      <c r="G272" s="129"/>
    </row>
    <row r="273" spans="3:7">
      <c r="C273" s="129"/>
      <c r="D273" s="129"/>
      <c r="E273" s="129"/>
      <c r="F273" s="129"/>
      <c r="G273" s="129"/>
    </row>
    <row r="274" spans="3:7">
      <c r="C274" s="129"/>
      <c r="D274" s="129"/>
      <c r="E274" s="129"/>
      <c r="F274" s="129"/>
      <c r="G274" s="129"/>
    </row>
    <row r="275" spans="3:7">
      <c r="C275" s="129"/>
      <c r="D275" s="129"/>
      <c r="E275" s="129"/>
      <c r="F275" s="129"/>
      <c r="G275" s="129"/>
    </row>
    <row r="276" spans="3:7">
      <c r="C276" s="129"/>
      <c r="D276" s="129"/>
      <c r="E276" s="129"/>
      <c r="F276" s="129"/>
      <c r="G276" s="129"/>
    </row>
    <row r="277" spans="3:7">
      <c r="C277" s="129"/>
      <c r="D277" s="129"/>
      <c r="E277" s="129"/>
      <c r="F277" s="129"/>
      <c r="G277" s="129"/>
    </row>
    <row r="278" spans="3:7">
      <c r="C278" s="129"/>
      <c r="D278" s="129"/>
      <c r="E278" s="129"/>
      <c r="F278" s="129"/>
      <c r="G278" s="129"/>
    </row>
    <row r="279" spans="3:7">
      <c r="C279" s="129"/>
      <c r="D279" s="129"/>
      <c r="E279" s="129"/>
      <c r="F279" s="129"/>
      <c r="G279" s="129"/>
    </row>
    <row r="280" spans="3:7">
      <c r="C280" s="129"/>
      <c r="D280" s="129"/>
      <c r="E280" s="129"/>
      <c r="F280" s="129"/>
      <c r="G280" s="129"/>
    </row>
    <row r="281" spans="3:7">
      <c r="C281" s="129"/>
      <c r="D281" s="129"/>
      <c r="E281" s="129"/>
      <c r="F281" s="129"/>
      <c r="G281" s="129"/>
    </row>
    <row r="282" spans="3:7">
      <c r="C282" s="129"/>
      <c r="D282" s="129"/>
      <c r="E282" s="129"/>
      <c r="F282" s="129"/>
      <c r="G282" s="129"/>
    </row>
    <row r="283" spans="3:7">
      <c r="C283" s="129"/>
      <c r="D283" s="129"/>
      <c r="E283" s="129"/>
      <c r="F283" s="129"/>
      <c r="G283" s="129"/>
    </row>
    <row r="284" spans="3:7">
      <c r="C284" s="129"/>
      <c r="D284" s="129"/>
      <c r="E284" s="129"/>
      <c r="F284" s="129"/>
      <c r="G284" s="129"/>
    </row>
    <row r="285" spans="3:7">
      <c r="C285" s="129"/>
      <c r="D285" s="129"/>
      <c r="E285" s="129"/>
      <c r="F285" s="129"/>
      <c r="G285" s="129"/>
    </row>
    <row r="286" spans="3:7">
      <c r="C286" s="129"/>
      <c r="D286" s="129"/>
      <c r="E286" s="129"/>
      <c r="F286" s="129"/>
      <c r="G286" s="129"/>
    </row>
    <row r="287" spans="3:7">
      <c r="C287" s="129"/>
      <c r="D287" s="129"/>
      <c r="E287" s="129"/>
      <c r="F287" s="129"/>
      <c r="G287" s="129"/>
    </row>
    <row r="288" spans="3:7">
      <c r="C288" s="129"/>
      <c r="D288" s="129"/>
      <c r="E288" s="129"/>
      <c r="F288" s="129"/>
      <c r="G288" s="129"/>
    </row>
    <row r="289" spans="3:7">
      <c r="C289" s="129"/>
      <c r="D289" s="129"/>
      <c r="E289" s="129"/>
      <c r="F289" s="129"/>
      <c r="G289" s="129"/>
    </row>
    <row r="290" spans="3:7">
      <c r="C290" s="129"/>
      <c r="D290" s="129"/>
      <c r="E290" s="129"/>
      <c r="F290" s="129"/>
      <c r="G290" s="129"/>
    </row>
    <row r="291" spans="3:7">
      <c r="C291" s="129"/>
      <c r="D291" s="129"/>
      <c r="E291" s="129"/>
      <c r="F291" s="129"/>
      <c r="G291" s="129"/>
    </row>
    <row r="292" spans="3:7">
      <c r="C292" s="129"/>
      <c r="D292" s="129"/>
      <c r="E292" s="129"/>
      <c r="F292" s="129"/>
      <c r="G292" s="129"/>
    </row>
    <row r="293" spans="3:7">
      <c r="C293" s="129"/>
      <c r="D293" s="129"/>
      <c r="E293" s="129"/>
      <c r="F293" s="129"/>
      <c r="G293" s="129"/>
    </row>
    <row r="294" spans="3:7">
      <c r="C294" s="129"/>
      <c r="D294" s="129"/>
      <c r="E294" s="129"/>
      <c r="F294" s="129"/>
      <c r="G294" s="129"/>
    </row>
    <row r="295" spans="3:7">
      <c r="C295" s="129"/>
      <c r="D295" s="129"/>
      <c r="E295" s="129"/>
      <c r="F295" s="129"/>
      <c r="G295" s="129"/>
    </row>
    <row r="296" spans="3:7">
      <c r="C296" s="129"/>
      <c r="D296" s="129"/>
      <c r="E296" s="129"/>
      <c r="F296" s="129"/>
      <c r="G296" s="129"/>
    </row>
    <row r="297" spans="3:7">
      <c r="C297" s="129"/>
      <c r="D297" s="129"/>
      <c r="E297" s="129"/>
      <c r="F297" s="129"/>
      <c r="G297" s="129"/>
    </row>
    <row r="298" spans="3:7">
      <c r="C298" s="129"/>
      <c r="D298" s="129"/>
      <c r="E298" s="129"/>
      <c r="F298" s="129"/>
      <c r="G298" s="129"/>
    </row>
    <row r="299" spans="3:7">
      <c r="C299" s="129"/>
      <c r="D299" s="129"/>
      <c r="E299" s="129"/>
      <c r="F299" s="129"/>
      <c r="G299" s="129"/>
    </row>
    <row r="300" spans="3:7">
      <c r="C300" s="129"/>
      <c r="D300" s="129"/>
      <c r="E300" s="129"/>
      <c r="F300" s="129"/>
      <c r="G300" s="129"/>
    </row>
    <row r="301" spans="3:7">
      <c r="C301" s="129"/>
      <c r="D301" s="129"/>
      <c r="E301" s="129"/>
      <c r="F301" s="129"/>
      <c r="G301" s="129"/>
    </row>
    <row r="302" spans="3:7">
      <c r="C302" s="129"/>
      <c r="D302" s="129"/>
      <c r="E302" s="129"/>
      <c r="F302" s="129"/>
      <c r="G302" s="129"/>
    </row>
    <row r="303" spans="3:7">
      <c r="C303" s="129"/>
      <c r="D303" s="129"/>
      <c r="E303" s="129"/>
      <c r="F303" s="129"/>
      <c r="G303" s="129"/>
    </row>
    <row r="304" spans="3:7">
      <c r="C304" s="129"/>
      <c r="D304" s="129"/>
      <c r="E304" s="129"/>
      <c r="F304" s="129"/>
      <c r="G304" s="129"/>
    </row>
    <row r="305" spans="3:7">
      <c r="C305" s="129"/>
      <c r="D305" s="129"/>
      <c r="E305" s="129"/>
      <c r="F305" s="129"/>
      <c r="G305" s="129"/>
    </row>
    <row r="306" spans="3:7">
      <c r="C306" s="129"/>
      <c r="D306" s="129"/>
      <c r="E306" s="129"/>
      <c r="F306" s="129"/>
      <c r="G306" s="129"/>
    </row>
    <row r="307" spans="3:7">
      <c r="C307" s="129"/>
      <c r="D307" s="129"/>
      <c r="E307" s="129"/>
      <c r="F307" s="129"/>
      <c r="G307" s="129"/>
    </row>
    <row r="308" spans="3:7">
      <c r="C308" s="129"/>
      <c r="D308" s="129"/>
      <c r="E308" s="129"/>
      <c r="F308" s="129"/>
      <c r="G308" s="129"/>
    </row>
    <row r="309" spans="3:7">
      <c r="C309" s="129"/>
      <c r="D309" s="129"/>
      <c r="E309" s="129"/>
      <c r="F309" s="129"/>
      <c r="G309" s="129"/>
    </row>
    <row r="310" spans="3:7">
      <c r="C310" s="129"/>
      <c r="D310" s="129"/>
      <c r="E310" s="129"/>
      <c r="F310" s="129"/>
      <c r="G310" s="129"/>
    </row>
    <row r="311" spans="3:7">
      <c r="C311" s="129"/>
      <c r="D311" s="129"/>
      <c r="E311" s="129"/>
      <c r="F311" s="129"/>
      <c r="G311" s="129"/>
    </row>
    <row r="312" spans="3:7">
      <c r="C312" s="129"/>
      <c r="D312" s="129"/>
      <c r="E312" s="129"/>
      <c r="F312" s="129"/>
      <c r="G312" s="129"/>
    </row>
    <row r="313" spans="3:7">
      <c r="C313" s="129"/>
      <c r="D313" s="129"/>
      <c r="E313" s="129"/>
      <c r="F313" s="129"/>
      <c r="G313" s="129"/>
    </row>
    <row r="314" spans="3:7">
      <c r="C314" s="129"/>
      <c r="D314" s="129"/>
      <c r="E314" s="129"/>
      <c r="F314" s="129"/>
      <c r="G314" s="129"/>
    </row>
    <row r="315" spans="3:7">
      <c r="C315" s="129"/>
      <c r="D315" s="129"/>
      <c r="E315" s="129"/>
      <c r="F315" s="129"/>
      <c r="G315" s="129"/>
    </row>
    <row r="316" spans="3:7">
      <c r="C316" s="129"/>
      <c r="D316" s="129"/>
      <c r="E316" s="129"/>
      <c r="F316" s="129"/>
      <c r="G316" s="129"/>
    </row>
    <row r="317" spans="3:7">
      <c r="C317" s="129"/>
      <c r="D317" s="129"/>
      <c r="E317" s="129"/>
      <c r="F317" s="129"/>
      <c r="G317" s="129"/>
    </row>
    <row r="318" spans="3:7">
      <c r="C318" s="129"/>
      <c r="D318" s="129"/>
      <c r="E318" s="129"/>
      <c r="F318" s="129"/>
      <c r="G318" s="129"/>
    </row>
    <row r="319" spans="3:7">
      <c r="C319" s="129"/>
      <c r="D319" s="129"/>
      <c r="E319" s="129"/>
      <c r="F319" s="129"/>
      <c r="G319" s="129"/>
    </row>
    <row r="320" spans="3:7">
      <c r="C320" s="129"/>
      <c r="D320" s="129"/>
      <c r="E320" s="129"/>
      <c r="F320" s="129"/>
      <c r="G320" s="129"/>
    </row>
    <row r="321" spans="3:7">
      <c r="C321" s="129"/>
      <c r="D321" s="129"/>
      <c r="E321" s="129"/>
      <c r="F321" s="129"/>
      <c r="G321" s="129"/>
    </row>
    <row r="322" spans="3:7">
      <c r="C322" s="129"/>
      <c r="D322" s="129"/>
      <c r="E322" s="129"/>
      <c r="F322" s="129"/>
      <c r="G322" s="129"/>
    </row>
    <row r="323" spans="3:7">
      <c r="C323" s="129"/>
      <c r="D323" s="129"/>
      <c r="E323" s="129"/>
      <c r="F323" s="129"/>
      <c r="G323" s="129"/>
    </row>
    <row r="324" spans="3:7">
      <c r="C324" s="129"/>
      <c r="D324" s="129"/>
      <c r="E324" s="129"/>
      <c r="F324" s="129"/>
      <c r="G324" s="129"/>
    </row>
    <row r="325" spans="3:7">
      <c r="C325" s="129"/>
      <c r="D325" s="129"/>
      <c r="E325" s="129"/>
      <c r="F325" s="129"/>
      <c r="G325" s="129"/>
    </row>
    <row r="326" spans="3:7">
      <c r="C326" s="129"/>
      <c r="D326" s="129"/>
      <c r="E326" s="129"/>
      <c r="F326" s="129"/>
      <c r="G326" s="129"/>
    </row>
    <row r="327" spans="3:7">
      <c r="C327" s="129"/>
      <c r="D327" s="129"/>
      <c r="E327" s="129"/>
      <c r="F327" s="129"/>
      <c r="G327" s="129"/>
    </row>
    <row r="328" spans="3:7">
      <c r="C328" s="129"/>
      <c r="D328" s="129"/>
      <c r="E328" s="129"/>
      <c r="F328" s="129"/>
      <c r="G328" s="129"/>
    </row>
    <row r="329" spans="3:7">
      <c r="C329" s="129"/>
      <c r="D329" s="129"/>
      <c r="E329" s="129"/>
      <c r="F329" s="129"/>
      <c r="G329" s="129"/>
    </row>
    <row r="330" spans="3:7">
      <c r="C330" s="129"/>
      <c r="D330" s="129"/>
      <c r="E330" s="129"/>
      <c r="F330" s="129"/>
      <c r="G330" s="129"/>
    </row>
    <row r="331" spans="3:7">
      <c r="C331" s="129"/>
      <c r="D331" s="129"/>
      <c r="E331" s="129"/>
      <c r="F331" s="129"/>
      <c r="G331" s="129"/>
    </row>
    <row r="332" spans="3:7">
      <c r="C332" s="129"/>
      <c r="D332" s="129"/>
      <c r="E332" s="129"/>
      <c r="F332" s="129"/>
      <c r="G332" s="129"/>
    </row>
    <row r="333" spans="3:7">
      <c r="C333" s="129"/>
      <c r="D333" s="129"/>
      <c r="E333" s="129"/>
      <c r="F333" s="129"/>
      <c r="G333" s="129"/>
    </row>
    <row r="334" spans="3:7">
      <c r="C334" s="129"/>
      <c r="D334" s="129"/>
      <c r="E334" s="129"/>
      <c r="F334" s="129"/>
      <c r="G334" s="129"/>
    </row>
    <row r="335" spans="3:7">
      <c r="C335" s="129"/>
      <c r="D335" s="129"/>
      <c r="E335" s="129"/>
      <c r="F335" s="129"/>
      <c r="G335" s="129"/>
    </row>
    <row r="336" spans="3:7">
      <c r="C336" s="129"/>
      <c r="D336" s="129"/>
      <c r="E336" s="129"/>
      <c r="F336" s="129"/>
      <c r="G336" s="129"/>
    </row>
    <row r="337" spans="3:7">
      <c r="C337" s="129"/>
      <c r="D337" s="129"/>
      <c r="E337" s="129"/>
      <c r="F337" s="129"/>
      <c r="G337" s="129"/>
    </row>
    <row r="338" spans="3:7">
      <c r="C338" s="129"/>
      <c r="D338" s="129"/>
      <c r="E338" s="129"/>
      <c r="F338" s="129"/>
      <c r="G338" s="129"/>
    </row>
    <row r="339" spans="3:7">
      <c r="C339" s="129"/>
      <c r="D339" s="129"/>
      <c r="E339" s="129"/>
      <c r="F339" s="129"/>
      <c r="G339" s="129"/>
    </row>
    <row r="340" spans="3:7">
      <c r="C340" s="129"/>
      <c r="D340" s="129"/>
      <c r="E340" s="129"/>
      <c r="F340" s="129"/>
      <c r="G340" s="129"/>
    </row>
    <row r="341" spans="3:7">
      <c r="C341" s="129"/>
      <c r="D341" s="129"/>
      <c r="E341" s="129"/>
      <c r="F341" s="129"/>
      <c r="G341" s="129"/>
    </row>
    <row r="342" spans="3:7">
      <c r="C342" s="129"/>
      <c r="D342" s="129"/>
      <c r="E342" s="129"/>
      <c r="F342" s="129"/>
      <c r="G342" s="129"/>
    </row>
    <row r="343" spans="3:7">
      <c r="C343" s="129"/>
      <c r="D343" s="129"/>
      <c r="E343" s="129"/>
      <c r="F343" s="129"/>
      <c r="G343" s="129"/>
    </row>
    <row r="344" spans="3:7">
      <c r="C344" s="129"/>
      <c r="D344" s="129"/>
      <c r="E344" s="129"/>
      <c r="F344" s="129"/>
      <c r="G344" s="129"/>
    </row>
    <row r="345" spans="3:7">
      <c r="C345" s="129"/>
      <c r="D345" s="129"/>
      <c r="E345" s="129"/>
      <c r="F345" s="129"/>
      <c r="G345" s="129"/>
    </row>
    <row r="346" spans="3:7">
      <c r="C346" s="129"/>
      <c r="D346" s="129"/>
      <c r="E346" s="129"/>
      <c r="F346" s="129"/>
      <c r="G346" s="129"/>
    </row>
    <row r="347" spans="3:7">
      <c r="C347" s="129"/>
      <c r="D347" s="129"/>
      <c r="E347" s="129"/>
      <c r="F347" s="129"/>
      <c r="G347" s="129"/>
    </row>
    <row r="348" spans="3:7">
      <c r="C348" s="129"/>
      <c r="D348" s="129"/>
      <c r="E348" s="129"/>
      <c r="F348" s="129"/>
      <c r="G348" s="129"/>
    </row>
    <row r="349" spans="3:7">
      <c r="C349" s="129"/>
      <c r="D349" s="129"/>
      <c r="E349" s="129"/>
      <c r="F349" s="129"/>
      <c r="G349" s="129"/>
    </row>
    <row r="350" spans="3:7">
      <c r="C350" s="129"/>
      <c r="D350" s="129"/>
      <c r="E350" s="129"/>
      <c r="F350" s="129"/>
      <c r="G350" s="129"/>
    </row>
    <row r="351" spans="3:7">
      <c r="C351" s="129"/>
      <c r="D351" s="129"/>
      <c r="E351" s="129"/>
      <c r="F351" s="129"/>
      <c r="G351" s="129"/>
    </row>
    <row r="352" spans="3:7">
      <c r="C352" s="129"/>
      <c r="D352" s="129"/>
      <c r="E352" s="129"/>
      <c r="F352" s="129"/>
      <c r="G352" s="129"/>
    </row>
    <row r="353" spans="3:7">
      <c r="C353" s="129"/>
      <c r="D353" s="129"/>
      <c r="E353" s="129"/>
      <c r="F353" s="129"/>
      <c r="G353" s="129"/>
    </row>
    <row r="354" spans="3:7">
      <c r="C354" s="129"/>
      <c r="D354" s="129"/>
      <c r="E354" s="129"/>
      <c r="F354" s="129"/>
      <c r="G354" s="129"/>
    </row>
    <row r="355" spans="3:7">
      <c r="C355" s="129"/>
      <c r="D355" s="129"/>
      <c r="E355" s="129"/>
      <c r="F355" s="129"/>
      <c r="G355" s="129"/>
    </row>
    <row r="356" spans="3:7">
      <c r="C356" s="129"/>
      <c r="D356" s="129"/>
      <c r="E356" s="129"/>
      <c r="F356" s="129"/>
      <c r="G356" s="129"/>
    </row>
    <row r="357" spans="3:7">
      <c r="C357" s="129"/>
      <c r="D357" s="129"/>
      <c r="E357" s="129"/>
      <c r="F357" s="129"/>
      <c r="G357" s="129"/>
    </row>
    <row r="358" spans="3:7">
      <c r="C358" s="129"/>
      <c r="D358" s="129"/>
      <c r="E358" s="129"/>
      <c r="F358" s="129"/>
      <c r="G358" s="129"/>
    </row>
    <row r="359" spans="3:7">
      <c r="C359" s="129"/>
      <c r="D359" s="129"/>
      <c r="E359" s="129"/>
      <c r="F359" s="129"/>
      <c r="G359" s="129"/>
    </row>
    <row r="360" spans="3:7">
      <c r="C360" s="129"/>
      <c r="D360" s="129"/>
      <c r="E360" s="129"/>
      <c r="F360" s="129"/>
      <c r="G360" s="129"/>
    </row>
    <row r="361" spans="3:7">
      <c r="C361" s="129"/>
      <c r="D361" s="129"/>
      <c r="E361" s="129"/>
      <c r="F361" s="129"/>
      <c r="G361" s="129"/>
    </row>
    <row r="362" spans="3:7">
      <c r="C362" s="129"/>
      <c r="D362" s="129"/>
      <c r="E362" s="129"/>
      <c r="F362" s="129"/>
      <c r="G362" s="129"/>
    </row>
    <row r="363" spans="3:7">
      <c r="C363" s="129"/>
      <c r="D363" s="129"/>
      <c r="E363" s="129"/>
      <c r="F363" s="129"/>
      <c r="G363" s="129"/>
    </row>
    <row r="364" spans="3:7">
      <c r="C364" s="129"/>
      <c r="D364" s="129"/>
      <c r="E364" s="129"/>
      <c r="F364" s="129"/>
      <c r="G364" s="129"/>
    </row>
    <row r="365" spans="3:7">
      <c r="C365" s="129"/>
      <c r="D365" s="129"/>
      <c r="E365" s="129"/>
      <c r="F365" s="129"/>
      <c r="G365" s="129"/>
    </row>
    <row r="366" spans="3:7">
      <c r="C366" s="129"/>
      <c r="D366" s="129"/>
      <c r="E366" s="129"/>
      <c r="F366" s="129"/>
      <c r="G366" s="129"/>
    </row>
    <row r="367" spans="3:7">
      <c r="C367" s="129"/>
      <c r="D367" s="129"/>
      <c r="E367" s="129"/>
      <c r="F367" s="129"/>
      <c r="G367" s="129"/>
    </row>
    <row r="368" spans="3:7">
      <c r="C368" s="129"/>
      <c r="D368" s="129"/>
      <c r="E368" s="129"/>
      <c r="F368" s="129"/>
      <c r="G368" s="129"/>
    </row>
    <row r="369" spans="3:7">
      <c r="C369" s="129"/>
      <c r="D369" s="129"/>
      <c r="E369" s="129"/>
      <c r="F369" s="129"/>
      <c r="G369" s="129"/>
    </row>
    <row r="370" spans="3:7">
      <c r="C370" s="129"/>
      <c r="D370" s="129"/>
      <c r="E370" s="129"/>
      <c r="F370" s="129"/>
      <c r="G370" s="129"/>
    </row>
    <row r="371" spans="3:7">
      <c r="C371" s="129"/>
      <c r="D371" s="129"/>
      <c r="E371" s="129"/>
      <c r="F371" s="129"/>
      <c r="G371" s="129"/>
    </row>
    <row r="372" spans="3:7">
      <c r="C372" s="129"/>
      <c r="D372" s="129"/>
      <c r="E372" s="129"/>
      <c r="F372" s="129"/>
      <c r="G372" s="129"/>
    </row>
    <row r="373" spans="3:7">
      <c r="C373" s="129"/>
      <c r="D373" s="129"/>
      <c r="E373" s="129"/>
      <c r="F373" s="129"/>
      <c r="G373" s="129"/>
    </row>
    <row r="374" spans="3:7">
      <c r="C374" s="129"/>
      <c r="D374" s="129"/>
      <c r="E374" s="129"/>
      <c r="F374" s="129"/>
      <c r="G374" s="129"/>
    </row>
    <row r="375" spans="3:7">
      <c r="C375" s="129"/>
      <c r="D375" s="129"/>
      <c r="E375" s="129"/>
      <c r="F375" s="129"/>
      <c r="G375" s="129"/>
    </row>
    <row r="376" spans="3:7">
      <c r="C376" s="129"/>
      <c r="D376" s="129"/>
      <c r="E376" s="129"/>
      <c r="F376" s="129"/>
      <c r="G376" s="129"/>
    </row>
    <row r="377" spans="3:7">
      <c r="C377" s="129"/>
      <c r="D377" s="129"/>
      <c r="E377" s="129"/>
      <c r="F377" s="129"/>
      <c r="G377" s="129"/>
    </row>
    <row r="378" spans="3:7">
      <c r="C378" s="129"/>
      <c r="D378" s="129"/>
      <c r="E378" s="129"/>
      <c r="F378" s="129"/>
      <c r="G378" s="129"/>
    </row>
    <row r="379" spans="3:7">
      <c r="C379" s="129"/>
      <c r="D379" s="129"/>
      <c r="E379" s="129"/>
      <c r="F379" s="129"/>
      <c r="G379" s="129"/>
    </row>
    <row r="380" spans="3:7">
      <c r="C380" s="129"/>
      <c r="D380" s="129"/>
      <c r="E380" s="129"/>
      <c r="F380" s="129"/>
      <c r="G380" s="129"/>
    </row>
    <row r="381" spans="3:7">
      <c r="C381" s="129"/>
      <c r="D381" s="129"/>
      <c r="E381" s="129"/>
      <c r="F381" s="129"/>
      <c r="G381" s="129"/>
    </row>
    <row r="382" spans="3:7">
      <c r="C382" s="129"/>
      <c r="D382" s="129"/>
      <c r="E382" s="129"/>
      <c r="F382" s="129"/>
      <c r="G382" s="129"/>
    </row>
    <row r="383" spans="3:7">
      <c r="C383" s="129"/>
      <c r="D383" s="129"/>
      <c r="E383" s="129"/>
      <c r="F383" s="129"/>
      <c r="G383" s="129"/>
    </row>
    <row r="384" spans="3:7">
      <c r="C384" s="129"/>
      <c r="D384" s="129"/>
      <c r="E384" s="129"/>
      <c r="F384" s="129"/>
      <c r="G384" s="129"/>
    </row>
    <row r="385" spans="3:7">
      <c r="C385" s="129"/>
      <c r="D385" s="129"/>
      <c r="E385" s="129"/>
      <c r="F385" s="129"/>
      <c r="G385" s="129"/>
    </row>
    <row r="386" spans="3:7">
      <c r="C386" s="129"/>
      <c r="D386" s="129"/>
      <c r="E386" s="129"/>
      <c r="F386" s="129"/>
      <c r="G386" s="129"/>
    </row>
    <row r="387" spans="3:7">
      <c r="C387" s="129"/>
      <c r="D387" s="129"/>
      <c r="E387" s="129"/>
      <c r="F387" s="129"/>
      <c r="G387" s="129"/>
    </row>
    <row r="388" spans="3:7">
      <c r="C388" s="129"/>
      <c r="D388" s="129"/>
      <c r="E388" s="129"/>
      <c r="F388" s="129"/>
      <c r="G388" s="129"/>
    </row>
    <row r="389" spans="3:7">
      <c r="C389" s="129"/>
      <c r="D389" s="129"/>
      <c r="E389" s="129"/>
      <c r="F389" s="129"/>
      <c r="G389" s="129"/>
    </row>
    <row r="390" spans="3:7">
      <c r="C390" s="129"/>
      <c r="D390" s="129"/>
      <c r="E390" s="129"/>
      <c r="F390" s="129"/>
      <c r="G390" s="129"/>
    </row>
    <row r="391" spans="3:7">
      <c r="C391" s="129"/>
      <c r="D391" s="129"/>
      <c r="E391" s="129"/>
      <c r="F391" s="129"/>
      <c r="G391" s="129"/>
    </row>
    <row r="392" spans="3:7">
      <c r="C392" s="129"/>
      <c r="D392" s="129"/>
      <c r="E392" s="129"/>
      <c r="F392" s="129"/>
      <c r="G392" s="129"/>
    </row>
    <row r="393" spans="3:7">
      <c r="C393" s="129"/>
      <c r="D393" s="129"/>
      <c r="E393" s="129"/>
      <c r="F393" s="129"/>
      <c r="G393" s="129"/>
    </row>
    <row r="394" spans="3:7">
      <c r="C394" s="129"/>
      <c r="D394" s="129"/>
      <c r="E394" s="129"/>
      <c r="F394" s="129"/>
      <c r="G394" s="129"/>
    </row>
    <row r="395" spans="3:7">
      <c r="C395" s="129"/>
      <c r="D395" s="129"/>
      <c r="E395" s="129"/>
      <c r="F395" s="129"/>
      <c r="G395" s="129"/>
    </row>
    <row r="396" spans="3:7">
      <c r="C396" s="129"/>
      <c r="D396" s="129"/>
      <c r="E396" s="129"/>
      <c r="F396" s="129"/>
      <c r="G396" s="129"/>
    </row>
    <row r="397" spans="3:7">
      <c r="C397" s="129"/>
      <c r="D397" s="129"/>
      <c r="E397" s="129"/>
      <c r="F397" s="129"/>
      <c r="G397" s="129"/>
    </row>
    <row r="398" spans="3:7">
      <c r="C398" s="129"/>
      <c r="D398" s="129"/>
      <c r="E398" s="129"/>
      <c r="F398" s="129"/>
      <c r="G398" s="129"/>
    </row>
    <row r="399" spans="3:7">
      <c r="C399" s="129"/>
      <c r="D399" s="129"/>
      <c r="E399" s="129"/>
      <c r="F399" s="129"/>
      <c r="G399" s="129"/>
    </row>
    <row r="400" spans="3:7">
      <c r="C400" s="129"/>
      <c r="D400" s="129"/>
      <c r="E400" s="129"/>
      <c r="F400" s="129"/>
      <c r="G400" s="129"/>
    </row>
    <row r="401" spans="3:7">
      <c r="C401" s="129"/>
      <c r="D401" s="129"/>
      <c r="E401" s="129"/>
      <c r="F401" s="129"/>
      <c r="G401" s="129"/>
    </row>
    <row r="402" spans="3:7">
      <c r="C402" s="129"/>
      <c r="D402" s="129"/>
      <c r="E402" s="129"/>
      <c r="F402" s="129"/>
      <c r="G402" s="129"/>
    </row>
    <row r="403" spans="3:7">
      <c r="C403" s="129"/>
      <c r="D403" s="129"/>
      <c r="E403" s="129"/>
      <c r="F403" s="129"/>
      <c r="G403" s="129"/>
    </row>
    <row r="404" spans="3:7">
      <c r="C404" s="129"/>
      <c r="D404" s="129"/>
      <c r="E404" s="129"/>
      <c r="F404" s="129"/>
      <c r="G404" s="129"/>
    </row>
    <row r="405" spans="3:7">
      <c r="C405" s="129"/>
      <c r="D405" s="129"/>
      <c r="E405" s="129"/>
      <c r="F405" s="129"/>
      <c r="G405" s="129"/>
    </row>
    <row r="406" spans="3:7">
      <c r="C406" s="129"/>
      <c r="D406" s="129"/>
      <c r="E406" s="129"/>
      <c r="F406" s="129"/>
      <c r="G406" s="129"/>
    </row>
    <row r="407" spans="3:7">
      <c r="C407" s="129"/>
      <c r="D407" s="129"/>
      <c r="E407" s="129"/>
      <c r="F407" s="129"/>
      <c r="G407" s="129"/>
    </row>
    <row r="408" spans="3:7">
      <c r="C408" s="129"/>
      <c r="D408" s="129"/>
      <c r="E408" s="129"/>
      <c r="F408" s="129"/>
      <c r="G408" s="129"/>
    </row>
    <row r="409" spans="3:7">
      <c r="C409" s="129"/>
      <c r="D409" s="129"/>
      <c r="E409" s="129"/>
      <c r="F409" s="129"/>
      <c r="G409" s="129"/>
    </row>
    <row r="410" spans="3:7">
      <c r="C410" s="129"/>
      <c r="D410" s="129"/>
      <c r="E410" s="129"/>
      <c r="F410" s="129"/>
      <c r="G410" s="129"/>
    </row>
    <row r="411" spans="3:7">
      <c r="C411" s="129"/>
      <c r="D411" s="129"/>
      <c r="E411" s="129"/>
      <c r="F411" s="129"/>
      <c r="G411" s="129"/>
    </row>
    <row r="412" spans="3:7">
      <c r="C412" s="129"/>
      <c r="D412" s="129"/>
      <c r="E412" s="129"/>
      <c r="F412" s="129"/>
      <c r="G412" s="129"/>
    </row>
    <row r="413" spans="3:7">
      <c r="C413" s="129"/>
      <c r="D413" s="129"/>
      <c r="E413" s="129"/>
      <c r="F413" s="129"/>
      <c r="G413" s="129"/>
    </row>
    <row r="414" spans="3:7">
      <c r="C414" s="129"/>
      <c r="D414" s="129"/>
      <c r="E414" s="129"/>
      <c r="F414" s="129"/>
      <c r="G414" s="129"/>
    </row>
    <row r="415" spans="3:7">
      <c r="C415" s="129"/>
      <c r="D415" s="129"/>
      <c r="E415" s="129"/>
      <c r="F415" s="129"/>
      <c r="G415" s="129"/>
    </row>
    <row r="416" spans="3:7">
      <c r="C416" s="129"/>
      <c r="D416" s="129"/>
      <c r="E416" s="129"/>
      <c r="F416" s="129"/>
      <c r="G416" s="129"/>
    </row>
    <row r="417" spans="3:7">
      <c r="C417" s="129"/>
      <c r="D417" s="129"/>
      <c r="E417" s="129"/>
      <c r="F417" s="129"/>
      <c r="G417" s="129"/>
    </row>
    <row r="418" spans="3:7">
      <c r="C418" s="129"/>
      <c r="D418" s="129"/>
      <c r="E418" s="129"/>
      <c r="F418" s="129"/>
      <c r="G418" s="129"/>
    </row>
    <row r="419" spans="3:7">
      <c r="C419" s="129"/>
      <c r="D419" s="129"/>
      <c r="E419" s="129"/>
      <c r="F419" s="129"/>
      <c r="G419" s="129"/>
    </row>
    <row r="420" spans="3:7">
      <c r="C420" s="129"/>
      <c r="D420" s="129"/>
      <c r="E420" s="129"/>
      <c r="F420" s="129"/>
      <c r="G420" s="129"/>
    </row>
    <row r="421" spans="3:7">
      <c r="C421" s="129"/>
      <c r="D421" s="129"/>
      <c r="E421" s="129"/>
      <c r="F421" s="129"/>
      <c r="G421" s="129"/>
    </row>
    <row r="422" spans="3:7">
      <c r="C422" s="129"/>
      <c r="D422" s="129"/>
      <c r="E422" s="129"/>
      <c r="F422" s="129"/>
      <c r="G422" s="129"/>
    </row>
    <row r="423" spans="3:7">
      <c r="C423" s="129"/>
      <c r="D423" s="129"/>
      <c r="E423" s="129"/>
      <c r="F423" s="129"/>
      <c r="G423" s="129"/>
    </row>
    <row r="424" spans="3:7">
      <c r="C424" s="129"/>
      <c r="D424" s="129"/>
      <c r="E424" s="129"/>
      <c r="F424" s="129"/>
      <c r="G424" s="129"/>
    </row>
    <row r="425" spans="3:7">
      <c r="C425" s="129"/>
      <c r="D425" s="129"/>
      <c r="E425" s="129"/>
      <c r="F425" s="129"/>
      <c r="G425" s="129"/>
    </row>
    <row r="426" spans="3:7">
      <c r="C426" s="129"/>
      <c r="D426" s="129"/>
      <c r="E426" s="129"/>
      <c r="F426" s="129"/>
      <c r="G426" s="129"/>
    </row>
    <row r="427" spans="3:7">
      <c r="C427" s="129"/>
      <c r="D427" s="129"/>
      <c r="E427" s="129"/>
      <c r="F427" s="129"/>
      <c r="G427" s="129"/>
    </row>
    <row r="428" spans="3:7">
      <c r="C428" s="129"/>
      <c r="D428" s="129"/>
      <c r="E428" s="129"/>
      <c r="F428" s="129"/>
      <c r="G428" s="129"/>
    </row>
    <row r="429" spans="3:7">
      <c r="C429" s="129"/>
      <c r="D429" s="129"/>
      <c r="E429" s="129"/>
      <c r="F429" s="129"/>
      <c r="G429" s="129"/>
    </row>
    <row r="430" spans="3:7">
      <c r="C430" s="129"/>
      <c r="D430" s="129"/>
      <c r="E430" s="129"/>
      <c r="F430" s="129"/>
      <c r="G430" s="129"/>
    </row>
    <row r="431" spans="3:7">
      <c r="C431" s="129"/>
      <c r="D431" s="129"/>
      <c r="E431" s="129"/>
      <c r="F431" s="129"/>
      <c r="G431" s="129"/>
    </row>
    <row r="432" spans="3:7">
      <c r="C432" s="129"/>
      <c r="D432" s="129"/>
      <c r="E432" s="129"/>
      <c r="F432" s="129"/>
      <c r="G432" s="129"/>
    </row>
    <row r="433" spans="3:7">
      <c r="C433" s="129"/>
      <c r="D433" s="129"/>
      <c r="E433" s="129"/>
      <c r="F433" s="129"/>
      <c r="G433" s="129"/>
    </row>
    <row r="434" spans="3:7">
      <c r="C434" s="129"/>
      <c r="D434" s="129"/>
      <c r="E434" s="129"/>
      <c r="F434" s="129"/>
      <c r="G434" s="129"/>
    </row>
    <row r="435" spans="3:7">
      <c r="C435" s="129"/>
      <c r="D435" s="129"/>
      <c r="E435" s="129"/>
      <c r="F435" s="129"/>
      <c r="G435" s="129"/>
    </row>
    <row r="436" spans="3:7">
      <c r="C436" s="129"/>
      <c r="D436" s="129"/>
      <c r="E436" s="129"/>
      <c r="F436" s="129"/>
      <c r="G436" s="129"/>
    </row>
    <row r="437" spans="3:7">
      <c r="C437" s="129"/>
      <c r="D437" s="129"/>
      <c r="E437" s="129"/>
      <c r="F437" s="129"/>
      <c r="G437" s="129"/>
    </row>
    <row r="438" spans="3:7">
      <c r="C438" s="129"/>
      <c r="D438" s="129"/>
      <c r="E438" s="129"/>
      <c r="F438" s="129"/>
      <c r="G438" s="129"/>
    </row>
    <row r="439" spans="3:7">
      <c r="C439" s="129"/>
      <c r="D439" s="129"/>
      <c r="E439" s="129"/>
      <c r="F439" s="129"/>
      <c r="G439" s="129"/>
    </row>
    <row r="440" spans="3:7">
      <c r="C440" s="129"/>
      <c r="D440" s="129"/>
      <c r="E440" s="129"/>
      <c r="F440" s="129"/>
      <c r="G440" s="129"/>
    </row>
    <row r="441" spans="3:7">
      <c r="C441" s="129"/>
      <c r="D441" s="129"/>
      <c r="E441" s="129"/>
      <c r="F441" s="129"/>
      <c r="G441" s="129"/>
    </row>
    <row r="442" spans="3:7">
      <c r="C442" s="129"/>
      <c r="D442" s="129"/>
      <c r="E442" s="129"/>
      <c r="F442" s="129"/>
      <c r="G442" s="129"/>
    </row>
    <row r="443" spans="3:7">
      <c r="C443" s="129"/>
      <c r="D443" s="129"/>
      <c r="E443" s="129"/>
      <c r="F443" s="129"/>
      <c r="G443" s="129"/>
    </row>
    <row r="444" spans="3:7">
      <c r="C444" s="129"/>
      <c r="D444" s="129"/>
      <c r="E444" s="129"/>
      <c r="F444" s="129"/>
      <c r="G444" s="129"/>
    </row>
    <row r="445" spans="3:7">
      <c r="C445" s="129"/>
      <c r="D445" s="129"/>
      <c r="E445" s="129"/>
      <c r="F445" s="129"/>
      <c r="G445" s="129"/>
    </row>
    <row r="446" spans="3:7">
      <c r="C446" s="129"/>
      <c r="D446" s="129"/>
      <c r="E446" s="129"/>
      <c r="F446" s="129"/>
      <c r="G446" s="129"/>
    </row>
    <row r="447" spans="3:7">
      <c r="C447" s="129"/>
      <c r="D447" s="129"/>
      <c r="E447" s="129"/>
      <c r="F447" s="129"/>
      <c r="G447" s="129"/>
    </row>
    <row r="448" spans="3:7">
      <c r="C448" s="129"/>
      <c r="D448" s="129"/>
      <c r="E448" s="129"/>
      <c r="F448" s="129"/>
      <c r="G448" s="129"/>
    </row>
    <row r="449" spans="3:7">
      <c r="C449" s="129"/>
      <c r="D449" s="129"/>
      <c r="E449" s="129"/>
      <c r="F449" s="129"/>
      <c r="G449" s="129"/>
    </row>
    <row r="450" spans="3:7">
      <c r="C450" s="129"/>
      <c r="D450" s="129"/>
      <c r="E450" s="129"/>
      <c r="F450" s="129"/>
      <c r="G450" s="129"/>
    </row>
    <row r="451" spans="3:7">
      <c r="C451" s="129"/>
      <c r="D451" s="129"/>
      <c r="E451" s="129"/>
      <c r="F451" s="129"/>
      <c r="G451" s="129"/>
    </row>
    <row r="452" spans="3:7">
      <c r="C452" s="129"/>
      <c r="D452" s="129"/>
      <c r="E452" s="129"/>
      <c r="F452" s="129"/>
      <c r="G452" s="129"/>
    </row>
    <row r="453" spans="3:7">
      <c r="C453" s="129"/>
      <c r="D453" s="129"/>
      <c r="E453" s="129"/>
      <c r="F453" s="129"/>
      <c r="G453" s="129"/>
    </row>
    <row r="454" spans="3:7">
      <c r="C454" s="129"/>
      <c r="D454" s="129"/>
      <c r="E454" s="129"/>
      <c r="F454" s="129"/>
      <c r="G454" s="129"/>
    </row>
    <row r="455" spans="3:7">
      <c r="C455" s="129"/>
      <c r="D455" s="129"/>
      <c r="E455" s="129"/>
      <c r="F455" s="129"/>
      <c r="G455" s="129"/>
    </row>
    <row r="456" spans="3:7">
      <c r="C456" s="129"/>
      <c r="D456" s="129"/>
      <c r="E456" s="129"/>
      <c r="F456" s="129"/>
      <c r="G456" s="129"/>
    </row>
    <row r="457" spans="3:7">
      <c r="C457" s="129"/>
      <c r="D457" s="129"/>
      <c r="E457" s="129"/>
      <c r="F457" s="129"/>
      <c r="G457" s="129"/>
    </row>
    <row r="458" spans="3:7">
      <c r="C458" s="129"/>
      <c r="D458" s="129"/>
      <c r="E458" s="129"/>
      <c r="F458" s="129"/>
      <c r="G458" s="129"/>
    </row>
    <row r="459" spans="3:7">
      <c r="C459" s="129"/>
      <c r="D459" s="129"/>
      <c r="E459" s="129"/>
      <c r="F459" s="129"/>
      <c r="G459" s="129"/>
    </row>
    <row r="460" spans="3:7">
      <c r="C460" s="129"/>
      <c r="D460" s="129"/>
      <c r="E460" s="129"/>
      <c r="F460" s="129"/>
      <c r="G460" s="129"/>
    </row>
    <row r="461" spans="3:7">
      <c r="C461" s="129"/>
      <c r="D461" s="129"/>
      <c r="E461" s="129"/>
      <c r="F461" s="129"/>
      <c r="G461" s="129"/>
    </row>
    <row r="462" spans="3:7">
      <c r="C462" s="129"/>
      <c r="D462" s="129"/>
      <c r="E462" s="129"/>
      <c r="F462" s="129"/>
      <c r="G462" s="129"/>
    </row>
    <row r="463" spans="3:7">
      <c r="C463" s="129"/>
      <c r="D463" s="129"/>
      <c r="E463" s="129"/>
      <c r="F463" s="129"/>
      <c r="G463" s="129"/>
    </row>
    <row r="464" spans="3:7">
      <c r="C464" s="129"/>
      <c r="D464" s="129"/>
      <c r="E464" s="129"/>
      <c r="F464" s="129"/>
      <c r="G464" s="129"/>
    </row>
    <row r="465" spans="3:7">
      <c r="C465" s="129"/>
      <c r="D465" s="129"/>
      <c r="E465" s="129"/>
      <c r="F465" s="129"/>
      <c r="G465" s="129"/>
    </row>
    <row r="466" spans="3:7">
      <c r="C466" s="129"/>
      <c r="D466" s="129"/>
      <c r="E466" s="129"/>
      <c r="F466" s="129"/>
      <c r="G466" s="129"/>
    </row>
    <row r="467" spans="3:7">
      <c r="C467" s="129"/>
      <c r="D467" s="129"/>
      <c r="E467" s="129"/>
      <c r="F467" s="129"/>
      <c r="G467" s="129"/>
    </row>
    <row r="468" spans="3:7">
      <c r="C468" s="129"/>
      <c r="D468" s="129"/>
      <c r="E468" s="129"/>
      <c r="F468" s="129"/>
      <c r="G468" s="129"/>
    </row>
    <row r="469" spans="3:7">
      <c r="C469" s="129"/>
      <c r="D469" s="129"/>
      <c r="E469" s="129"/>
      <c r="F469" s="129"/>
      <c r="G469" s="129"/>
    </row>
    <row r="470" spans="3:7">
      <c r="C470" s="129"/>
      <c r="D470" s="129"/>
      <c r="E470" s="129"/>
      <c r="F470" s="129"/>
      <c r="G470" s="129"/>
    </row>
    <row r="471" spans="3:7">
      <c r="C471" s="129"/>
      <c r="D471" s="129"/>
      <c r="E471" s="129"/>
      <c r="F471" s="129"/>
      <c r="G471" s="129"/>
    </row>
    <row r="472" spans="3:7">
      <c r="C472" s="129"/>
      <c r="D472" s="129"/>
      <c r="E472" s="129"/>
      <c r="F472" s="129"/>
      <c r="G472" s="129"/>
    </row>
    <row r="473" spans="3:7">
      <c r="C473" s="129"/>
      <c r="D473" s="129"/>
      <c r="E473" s="129"/>
      <c r="F473" s="129"/>
      <c r="G473" s="129"/>
    </row>
    <row r="474" spans="3:7">
      <c r="C474" s="129"/>
      <c r="D474" s="129"/>
      <c r="E474" s="129"/>
      <c r="F474" s="129"/>
      <c r="G474" s="129"/>
    </row>
    <row r="475" spans="3:7">
      <c r="C475" s="129"/>
      <c r="D475" s="129"/>
      <c r="E475" s="129"/>
      <c r="F475" s="129"/>
      <c r="G475" s="129"/>
    </row>
    <row r="476" spans="3:7">
      <c r="C476" s="129"/>
      <c r="D476" s="129"/>
      <c r="E476" s="129"/>
      <c r="F476" s="129"/>
      <c r="G476" s="129"/>
    </row>
    <row r="477" spans="3:7">
      <c r="C477" s="129"/>
      <c r="D477" s="129"/>
      <c r="E477" s="129"/>
      <c r="F477" s="129"/>
      <c r="G477" s="129"/>
    </row>
    <row r="478" spans="3:7">
      <c r="C478" s="129"/>
      <c r="D478" s="129"/>
      <c r="E478" s="129"/>
      <c r="F478" s="129"/>
      <c r="G478" s="129"/>
    </row>
    <row r="479" spans="3:7">
      <c r="C479" s="129"/>
      <c r="D479" s="129"/>
      <c r="E479" s="129"/>
      <c r="F479" s="129"/>
      <c r="G479" s="129"/>
    </row>
    <row r="480" spans="3:7">
      <c r="C480" s="129"/>
      <c r="D480" s="129"/>
      <c r="E480" s="129"/>
      <c r="F480" s="129"/>
      <c r="G480" s="129"/>
    </row>
    <row r="481" spans="3:7">
      <c r="C481" s="129"/>
      <c r="D481" s="129"/>
      <c r="E481" s="129"/>
      <c r="F481" s="129"/>
      <c r="G481" s="129"/>
    </row>
    <row r="482" spans="3:7">
      <c r="C482" s="129"/>
      <c r="D482" s="129"/>
      <c r="E482" s="129"/>
      <c r="F482" s="129"/>
      <c r="G482" s="129"/>
    </row>
    <row r="483" spans="3:7">
      <c r="C483" s="129"/>
      <c r="D483" s="129"/>
      <c r="E483" s="129"/>
      <c r="F483" s="129"/>
      <c r="G483" s="129"/>
    </row>
    <row r="484" spans="3:7">
      <c r="C484" s="129"/>
      <c r="D484" s="129"/>
      <c r="E484" s="129"/>
      <c r="F484" s="129"/>
      <c r="G484" s="129"/>
    </row>
    <row r="485" spans="3:7">
      <c r="C485" s="129"/>
      <c r="D485" s="129"/>
      <c r="E485" s="129"/>
      <c r="F485" s="129"/>
      <c r="G485" s="129"/>
    </row>
    <row r="486" spans="3:7">
      <c r="C486" s="129"/>
      <c r="D486" s="129"/>
      <c r="E486" s="129"/>
      <c r="F486" s="129"/>
      <c r="G486" s="129"/>
    </row>
    <row r="487" spans="3:7">
      <c r="C487" s="129"/>
      <c r="D487" s="129"/>
      <c r="E487" s="129"/>
      <c r="F487" s="129"/>
      <c r="G487" s="129"/>
    </row>
    <row r="488" spans="3:7">
      <c r="C488" s="129"/>
      <c r="D488" s="129"/>
      <c r="E488" s="129"/>
      <c r="F488" s="129"/>
      <c r="G488" s="129"/>
    </row>
    <row r="489" spans="3:7">
      <c r="C489" s="129"/>
      <c r="D489" s="129"/>
      <c r="E489" s="129"/>
      <c r="F489" s="129"/>
      <c r="G489" s="129"/>
    </row>
    <row r="490" spans="3:7">
      <c r="C490" s="129"/>
      <c r="D490" s="129"/>
      <c r="E490" s="129"/>
      <c r="F490" s="129"/>
      <c r="G490" s="129"/>
    </row>
    <row r="491" spans="3:7">
      <c r="C491" s="129"/>
      <c r="D491" s="129"/>
      <c r="E491" s="129"/>
      <c r="F491" s="129"/>
      <c r="G491" s="129"/>
    </row>
    <row r="492" spans="3:7">
      <c r="C492" s="129"/>
      <c r="D492" s="129"/>
      <c r="E492" s="129"/>
      <c r="F492" s="129"/>
      <c r="G492" s="129"/>
    </row>
    <row r="493" spans="3:7">
      <c r="C493" s="129"/>
      <c r="D493" s="129"/>
      <c r="E493" s="129"/>
      <c r="F493" s="129"/>
      <c r="G493" s="129"/>
    </row>
    <row r="494" spans="3:7">
      <c r="C494" s="129"/>
      <c r="D494" s="129"/>
      <c r="E494" s="129"/>
      <c r="F494" s="129"/>
      <c r="G494" s="129"/>
    </row>
    <row r="495" spans="3:7">
      <c r="C495" s="129"/>
      <c r="D495" s="129"/>
      <c r="E495" s="129"/>
      <c r="F495" s="129"/>
      <c r="G495" s="129"/>
    </row>
    <row r="496" spans="3:7">
      <c r="C496" s="129"/>
      <c r="D496" s="129"/>
      <c r="E496" s="129"/>
      <c r="F496" s="129"/>
      <c r="G496" s="129"/>
    </row>
    <row r="497" spans="3:7">
      <c r="C497" s="129"/>
      <c r="D497" s="129"/>
      <c r="E497" s="129"/>
      <c r="F497" s="129"/>
      <c r="G497" s="129"/>
    </row>
    <row r="498" spans="3:7">
      <c r="C498" s="129"/>
      <c r="D498" s="129"/>
      <c r="E498" s="129"/>
      <c r="F498" s="129"/>
      <c r="G498" s="129"/>
    </row>
    <row r="499" spans="3:7">
      <c r="C499" s="129"/>
      <c r="D499" s="129"/>
      <c r="E499" s="129"/>
      <c r="F499" s="129"/>
      <c r="G499" s="129"/>
    </row>
    <row r="500" spans="3:7">
      <c r="C500" s="129"/>
      <c r="D500" s="129"/>
      <c r="E500" s="129"/>
      <c r="F500" s="129"/>
      <c r="G500" s="129"/>
    </row>
    <row r="501" spans="3:7">
      <c r="C501" s="129"/>
      <c r="D501" s="129"/>
      <c r="E501" s="129"/>
      <c r="F501" s="129"/>
      <c r="G501" s="129"/>
    </row>
    <row r="502" spans="3:7">
      <c r="C502" s="129"/>
      <c r="D502" s="129"/>
      <c r="E502" s="129"/>
      <c r="F502" s="129"/>
      <c r="G502" s="129"/>
    </row>
    <row r="503" spans="3:7">
      <c r="C503" s="129"/>
      <c r="D503" s="129"/>
      <c r="E503" s="129"/>
      <c r="F503" s="129"/>
      <c r="G503" s="129"/>
    </row>
    <row r="504" spans="3:7">
      <c r="C504" s="129"/>
      <c r="D504" s="129"/>
      <c r="E504" s="129"/>
      <c r="F504" s="129"/>
      <c r="G504" s="129"/>
    </row>
    <row r="505" spans="3:7">
      <c r="C505" s="129"/>
      <c r="D505" s="129"/>
      <c r="E505" s="129"/>
      <c r="F505" s="129"/>
      <c r="G505" s="129"/>
    </row>
    <row r="506" spans="3:7">
      <c r="C506" s="129"/>
      <c r="D506" s="129"/>
      <c r="E506" s="129"/>
      <c r="F506" s="129"/>
      <c r="G506" s="129"/>
    </row>
    <row r="507" spans="3:7">
      <c r="C507" s="129"/>
      <c r="D507" s="129"/>
      <c r="E507" s="129"/>
      <c r="F507" s="129"/>
      <c r="G507" s="129"/>
    </row>
    <row r="508" spans="3:7">
      <c r="C508" s="129"/>
      <c r="D508" s="129"/>
      <c r="E508" s="129"/>
      <c r="F508" s="129"/>
      <c r="G508" s="129"/>
    </row>
    <row r="509" spans="3:7">
      <c r="C509" s="129"/>
      <c r="D509" s="129"/>
      <c r="E509" s="129"/>
      <c r="F509" s="129"/>
      <c r="G509" s="129"/>
    </row>
    <row r="510" spans="3:7">
      <c r="C510" s="129"/>
      <c r="D510" s="129"/>
      <c r="E510" s="129"/>
      <c r="F510" s="129"/>
      <c r="G510" s="129"/>
    </row>
    <row r="511" spans="3:7">
      <c r="C511" s="129"/>
      <c r="D511" s="129"/>
      <c r="E511" s="129"/>
      <c r="F511" s="129"/>
      <c r="G511" s="129"/>
    </row>
    <row r="512" spans="3:7">
      <c r="C512" s="129"/>
      <c r="D512" s="129"/>
      <c r="E512" s="129"/>
      <c r="F512" s="129"/>
      <c r="G512" s="129"/>
    </row>
    <row r="513" spans="3:7">
      <c r="C513" s="129"/>
      <c r="D513" s="129"/>
      <c r="E513" s="129"/>
      <c r="F513" s="129"/>
      <c r="G513" s="129"/>
    </row>
    <row r="514" spans="3:7">
      <c r="C514" s="129"/>
      <c r="D514" s="129"/>
      <c r="E514" s="129"/>
      <c r="F514" s="129"/>
      <c r="G514" s="129"/>
    </row>
    <row r="515" spans="3:7">
      <c r="C515" s="129"/>
      <c r="D515" s="129"/>
      <c r="E515" s="129"/>
      <c r="F515" s="129"/>
      <c r="G515" s="129"/>
    </row>
    <row r="516" spans="3:7">
      <c r="C516" s="129"/>
      <c r="D516" s="129"/>
      <c r="E516" s="129"/>
      <c r="F516" s="129"/>
      <c r="G516" s="129"/>
    </row>
    <row r="517" spans="3:7">
      <c r="C517" s="129"/>
      <c r="D517" s="129"/>
      <c r="E517" s="129"/>
      <c r="F517" s="129"/>
      <c r="G517" s="129"/>
    </row>
    <row r="518" spans="3:7">
      <c r="C518" s="129"/>
      <c r="D518" s="129"/>
      <c r="E518" s="129"/>
      <c r="F518" s="129"/>
      <c r="G518" s="129"/>
    </row>
    <row r="519" spans="3:7">
      <c r="C519" s="129"/>
      <c r="D519" s="129"/>
      <c r="E519" s="129"/>
      <c r="F519" s="129"/>
      <c r="G519" s="129"/>
    </row>
    <row r="520" spans="3:7">
      <c r="C520" s="129"/>
      <c r="D520" s="129"/>
      <c r="E520" s="129"/>
      <c r="F520" s="129"/>
      <c r="G520" s="129"/>
    </row>
    <row r="521" spans="3:7">
      <c r="C521" s="129"/>
      <c r="D521" s="129"/>
      <c r="E521" s="129"/>
      <c r="F521" s="129"/>
      <c r="G521" s="129"/>
    </row>
    <row r="522" spans="3:7">
      <c r="C522" s="129"/>
      <c r="D522" s="129"/>
      <c r="E522" s="129"/>
      <c r="F522" s="129"/>
      <c r="G522" s="129"/>
    </row>
    <row r="523" spans="3:7">
      <c r="C523" s="129"/>
      <c r="D523" s="129"/>
      <c r="E523" s="129"/>
      <c r="F523" s="129"/>
      <c r="G523" s="129"/>
    </row>
    <row r="524" spans="3:7">
      <c r="C524" s="129"/>
      <c r="D524" s="129"/>
      <c r="E524" s="129"/>
      <c r="F524" s="129"/>
      <c r="G524" s="129"/>
    </row>
    <row r="525" spans="3:7">
      <c r="C525" s="129"/>
      <c r="D525" s="129"/>
      <c r="E525" s="129"/>
      <c r="F525" s="129"/>
      <c r="G525" s="129"/>
    </row>
    <row r="526" spans="3:7">
      <c r="C526" s="129"/>
      <c r="D526" s="129"/>
      <c r="E526" s="129"/>
      <c r="F526" s="129"/>
      <c r="G526" s="129"/>
    </row>
    <row r="527" spans="3:7">
      <c r="C527" s="129"/>
      <c r="D527" s="129"/>
      <c r="E527" s="129"/>
      <c r="F527" s="129"/>
      <c r="G527" s="129"/>
    </row>
    <row r="528" spans="3:7">
      <c r="C528" s="129"/>
      <c r="D528" s="129"/>
      <c r="E528" s="129"/>
      <c r="F528" s="129"/>
      <c r="G528" s="129"/>
    </row>
    <row r="529" spans="3:7">
      <c r="C529" s="129"/>
      <c r="D529" s="129"/>
      <c r="E529" s="129"/>
      <c r="F529" s="129"/>
      <c r="G529" s="129"/>
    </row>
    <row r="530" spans="3:7">
      <c r="C530" s="129"/>
      <c r="D530" s="129"/>
      <c r="E530" s="129"/>
      <c r="F530" s="129"/>
      <c r="G530" s="129"/>
    </row>
    <row r="531" spans="3:7">
      <c r="C531" s="129"/>
      <c r="D531" s="129"/>
      <c r="E531" s="129"/>
      <c r="F531" s="129"/>
      <c r="G531" s="129"/>
    </row>
    <row r="532" spans="3:7">
      <c r="C532" s="129"/>
      <c r="D532" s="129"/>
      <c r="E532" s="129"/>
      <c r="F532" s="129"/>
      <c r="G532" s="129"/>
    </row>
    <row r="533" spans="3:7">
      <c r="C533" s="129"/>
      <c r="D533" s="129"/>
      <c r="E533" s="129"/>
      <c r="F533" s="129"/>
      <c r="G533" s="129"/>
    </row>
    <row r="534" spans="3:7">
      <c r="C534" s="129"/>
      <c r="D534" s="129"/>
      <c r="E534" s="129"/>
      <c r="F534" s="129"/>
      <c r="G534" s="129"/>
    </row>
    <row r="535" spans="3:7">
      <c r="C535" s="129"/>
      <c r="D535" s="129"/>
      <c r="E535" s="129"/>
      <c r="F535" s="129"/>
      <c r="G535" s="129"/>
    </row>
    <row r="536" spans="3:7">
      <c r="C536" s="129"/>
      <c r="D536" s="129"/>
      <c r="E536" s="129"/>
      <c r="F536" s="129"/>
      <c r="G536" s="129"/>
    </row>
    <row r="537" spans="3:7">
      <c r="C537" s="129"/>
      <c r="D537" s="129"/>
      <c r="E537" s="129"/>
      <c r="F537" s="129"/>
      <c r="G537" s="129"/>
    </row>
    <row r="538" spans="3:7">
      <c r="C538" s="129"/>
      <c r="D538" s="129"/>
      <c r="E538" s="129"/>
      <c r="F538" s="129"/>
      <c r="G538" s="129"/>
    </row>
    <row r="539" spans="3:7">
      <c r="C539" s="129"/>
      <c r="D539" s="129"/>
      <c r="E539" s="129"/>
      <c r="F539" s="129"/>
      <c r="G539" s="129"/>
    </row>
    <row r="540" spans="3:7">
      <c r="C540" s="129"/>
      <c r="D540" s="129"/>
      <c r="E540" s="129"/>
      <c r="F540" s="129"/>
      <c r="G540" s="129"/>
    </row>
    <row r="541" spans="3:7">
      <c r="C541" s="129"/>
      <c r="D541" s="129"/>
      <c r="E541" s="129"/>
      <c r="F541" s="129"/>
      <c r="G541" s="129"/>
    </row>
    <row r="542" spans="3:7">
      <c r="C542" s="129"/>
      <c r="D542" s="129"/>
      <c r="E542" s="129"/>
      <c r="F542" s="129"/>
      <c r="G542" s="129"/>
    </row>
    <row r="543" spans="3:7">
      <c r="C543" s="129"/>
      <c r="D543" s="129"/>
      <c r="E543" s="129"/>
      <c r="F543" s="129"/>
      <c r="G543" s="129"/>
    </row>
    <row r="544" spans="3:7">
      <c r="C544" s="129"/>
      <c r="D544" s="129"/>
      <c r="E544" s="129"/>
      <c r="F544" s="129"/>
      <c r="G544" s="129"/>
    </row>
    <row r="545" spans="3:7">
      <c r="C545" s="129"/>
      <c r="D545" s="129"/>
      <c r="E545" s="129"/>
      <c r="F545" s="129"/>
      <c r="G545" s="129"/>
    </row>
    <row r="546" spans="3:7">
      <c r="C546" s="129"/>
      <c r="D546" s="129"/>
      <c r="E546" s="129"/>
      <c r="F546" s="129"/>
      <c r="G546" s="129"/>
    </row>
    <row r="547" spans="3:7">
      <c r="C547" s="129"/>
      <c r="D547" s="129"/>
      <c r="E547" s="129"/>
      <c r="F547" s="129"/>
      <c r="G547" s="129"/>
    </row>
    <row r="548" spans="3:7">
      <c r="C548" s="129"/>
      <c r="D548" s="129"/>
      <c r="E548" s="129"/>
      <c r="F548" s="129"/>
      <c r="G548" s="129"/>
    </row>
    <row r="549" spans="3:7">
      <c r="C549" s="129"/>
      <c r="D549" s="129"/>
      <c r="E549" s="129"/>
      <c r="F549" s="129"/>
      <c r="G549" s="129"/>
    </row>
    <row r="550" spans="3:7">
      <c r="C550" s="129"/>
      <c r="D550" s="129"/>
      <c r="E550" s="129"/>
      <c r="F550" s="129"/>
      <c r="G550" s="129"/>
    </row>
    <row r="551" spans="3:7">
      <c r="C551" s="129"/>
      <c r="D551" s="129"/>
      <c r="E551" s="129"/>
      <c r="F551" s="129"/>
      <c r="G551" s="129"/>
    </row>
    <row r="552" spans="3:7">
      <c r="C552" s="129"/>
      <c r="D552" s="129"/>
      <c r="E552" s="129"/>
      <c r="F552" s="129"/>
      <c r="G552" s="129"/>
    </row>
    <row r="553" spans="3:7">
      <c r="C553" s="129"/>
      <c r="D553" s="129"/>
      <c r="E553" s="129"/>
      <c r="F553" s="129"/>
      <c r="G553" s="129"/>
    </row>
    <row r="554" spans="3:7">
      <c r="C554" s="129"/>
      <c r="D554" s="129"/>
      <c r="E554" s="129"/>
      <c r="F554" s="129"/>
      <c r="G554" s="129"/>
    </row>
    <row r="555" spans="3:7">
      <c r="C555" s="129"/>
      <c r="D555" s="129"/>
      <c r="E555" s="129"/>
      <c r="F555" s="129"/>
      <c r="G555" s="129"/>
    </row>
    <row r="556" spans="3:7">
      <c r="C556" s="129"/>
      <c r="D556" s="129"/>
      <c r="E556" s="129"/>
      <c r="F556" s="129"/>
      <c r="G556" s="129"/>
    </row>
    <row r="557" spans="3:7">
      <c r="C557" s="129"/>
      <c r="D557" s="129"/>
      <c r="E557" s="129"/>
      <c r="F557" s="129"/>
      <c r="G557" s="129"/>
    </row>
    <row r="558" spans="3:7">
      <c r="C558" s="129"/>
      <c r="D558" s="129"/>
      <c r="E558" s="129"/>
      <c r="F558" s="129"/>
      <c r="G558" s="129"/>
    </row>
    <row r="559" spans="3:7">
      <c r="C559" s="129"/>
      <c r="D559" s="129"/>
      <c r="E559" s="129"/>
      <c r="F559" s="129"/>
      <c r="G559" s="129"/>
    </row>
    <row r="560" spans="3:7">
      <c r="C560" s="129"/>
      <c r="D560" s="129"/>
      <c r="E560" s="129"/>
      <c r="F560" s="129"/>
      <c r="G560" s="129"/>
    </row>
    <row r="561" spans="3:7">
      <c r="C561" s="129"/>
      <c r="D561" s="129"/>
      <c r="E561" s="129"/>
      <c r="F561" s="129"/>
      <c r="G561" s="129"/>
    </row>
    <row r="562" spans="3:7">
      <c r="C562" s="129"/>
      <c r="D562" s="129"/>
      <c r="E562" s="129"/>
      <c r="F562" s="129"/>
      <c r="G562" s="129"/>
    </row>
    <row r="563" spans="3:7">
      <c r="C563" s="129"/>
      <c r="D563" s="129"/>
      <c r="E563" s="129"/>
      <c r="F563" s="129"/>
      <c r="G563" s="129"/>
    </row>
    <row r="564" spans="3:7">
      <c r="C564" s="129"/>
      <c r="D564" s="129"/>
      <c r="E564" s="129"/>
      <c r="F564" s="129"/>
      <c r="G564" s="129"/>
    </row>
    <row r="565" spans="3:7">
      <c r="C565" s="129"/>
      <c r="D565" s="129"/>
      <c r="E565" s="129"/>
      <c r="F565" s="129"/>
      <c r="G565" s="129"/>
    </row>
    <row r="566" spans="3:7">
      <c r="C566" s="129"/>
      <c r="D566" s="129"/>
      <c r="E566" s="129"/>
      <c r="F566" s="129"/>
      <c r="G566" s="129"/>
    </row>
    <row r="567" spans="3:7">
      <c r="C567" s="129"/>
      <c r="D567" s="129"/>
      <c r="E567" s="129"/>
      <c r="F567" s="129"/>
      <c r="G567" s="129"/>
    </row>
    <row r="568" spans="3:7">
      <c r="C568" s="129"/>
      <c r="D568" s="129"/>
      <c r="E568" s="129"/>
      <c r="F568" s="129"/>
      <c r="G568" s="129"/>
    </row>
    <row r="569" spans="3:7">
      <c r="C569" s="129"/>
      <c r="D569" s="129"/>
      <c r="E569" s="129"/>
      <c r="F569" s="129"/>
      <c r="G569" s="129"/>
    </row>
    <row r="570" spans="3:7">
      <c r="C570" s="129"/>
      <c r="D570" s="129"/>
      <c r="E570" s="129"/>
      <c r="F570" s="129"/>
      <c r="G570" s="129"/>
    </row>
    <row r="571" spans="3:7">
      <c r="C571" s="129"/>
      <c r="D571" s="129"/>
      <c r="E571" s="129"/>
      <c r="F571" s="129"/>
      <c r="G571" s="129"/>
    </row>
    <row r="572" spans="3:7">
      <c r="C572" s="129"/>
      <c r="D572" s="129"/>
      <c r="E572" s="129"/>
      <c r="F572" s="129"/>
      <c r="G572" s="129"/>
    </row>
    <row r="573" spans="3:7">
      <c r="C573" s="129"/>
      <c r="D573" s="129"/>
      <c r="E573" s="129"/>
      <c r="F573" s="129"/>
      <c r="G573" s="129"/>
    </row>
    <row r="574" spans="3:7">
      <c r="C574" s="129"/>
      <c r="D574" s="129"/>
      <c r="E574" s="129"/>
      <c r="F574" s="129"/>
      <c r="G574" s="129"/>
    </row>
    <row r="575" spans="3:7">
      <c r="C575" s="129"/>
      <c r="D575" s="129"/>
      <c r="E575" s="129"/>
      <c r="F575" s="129"/>
      <c r="G575" s="129"/>
    </row>
    <row r="576" spans="3:7">
      <c r="C576" s="129"/>
      <c r="D576" s="129"/>
      <c r="E576" s="129"/>
      <c r="F576" s="129"/>
      <c r="G576" s="129"/>
    </row>
    <row r="577" spans="3:7">
      <c r="C577" s="129"/>
      <c r="D577" s="129"/>
      <c r="E577" s="129"/>
      <c r="F577" s="129"/>
      <c r="G577" s="129"/>
    </row>
    <row r="578" spans="3:7">
      <c r="C578" s="129"/>
      <c r="D578" s="129"/>
      <c r="E578" s="129"/>
      <c r="F578" s="129"/>
      <c r="G578" s="129"/>
    </row>
    <row r="579" spans="3:7">
      <c r="C579" s="129"/>
      <c r="D579" s="129"/>
      <c r="E579" s="129"/>
      <c r="F579" s="129"/>
      <c r="G579" s="129"/>
    </row>
    <row r="580" spans="3:7">
      <c r="C580" s="129"/>
      <c r="D580" s="129"/>
      <c r="E580" s="129"/>
      <c r="F580" s="129"/>
      <c r="G580" s="129"/>
    </row>
    <row r="581" spans="3:7">
      <c r="C581" s="129"/>
      <c r="D581" s="129"/>
      <c r="E581" s="129"/>
      <c r="F581" s="129"/>
      <c r="G581" s="129"/>
    </row>
    <row r="582" spans="3:7">
      <c r="C582" s="129"/>
      <c r="D582" s="129"/>
      <c r="E582" s="129"/>
      <c r="F582" s="129"/>
      <c r="G582" s="129"/>
    </row>
    <row r="583" spans="3:7">
      <c r="C583" s="129"/>
      <c r="D583" s="129"/>
      <c r="E583" s="129"/>
      <c r="F583" s="129"/>
      <c r="G583" s="129"/>
    </row>
    <row r="584" spans="3:7">
      <c r="C584" s="129"/>
      <c r="D584" s="129"/>
      <c r="E584" s="129"/>
      <c r="F584" s="129"/>
      <c r="G584" s="129"/>
    </row>
    <row r="585" spans="3:7">
      <c r="C585" s="129"/>
      <c r="D585" s="129"/>
      <c r="E585" s="129"/>
      <c r="F585" s="129"/>
      <c r="G585" s="129"/>
    </row>
    <row r="586" spans="3:7">
      <c r="C586" s="129"/>
      <c r="D586" s="129"/>
      <c r="E586" s="129"/>
      <c r="F586" s="129"/>
      <c r="G586" s="129"/>
    </row>
    <row r="587" spans="3:7">
      <c r="C587" s="129"/>
      <c r="D587" s="129"/>
      <c r="E587" s="129"/>
      <c r="F587" s="129"/>
      <c r="G587" s="129"/>
    </row>
    <row r="588" spans="3:7">
      <c r="C588" s="129"/>
      <c r="D588" s="129"/>
      <c r="E588" s="129"/>
      <c r="F588" s="129"/>
      <c r="G588" s="129"/>
    </row>
    <row r="589" spans="3:7">
      <c r="C589" s="129"/>
      <c r="D589" s="129"/>
      <c r="E589" s="129"/>
      <c r="F589" s="129"/>
      <c r="G589" s="129"/>
    </row>
    <row r="590" spans="3:7">
      <c r="C590" s="129"/>
      <c r="D590" s="129"/>
      <c r="E590" s="129"/>
      <c r="F590" s="129"/>
      <c r="G590" s="129"/>
    </row>
    <row r="591" spans="3:7">
      <c r="C591" s="129"/>
      <c r="D591" s="129"/>
      <c r="E591" s="129"/>
      <c r="F591" s="129"/>
      <c r="G591" s="129"/>
    </row>
    <row r="592" spans="3:7">
      <c r="C592" s="129"/>
      <c r="D592" s="129"/>
      <c r="E592" s="129"/>
      <c r="F592" s="129"/>
      <c r="G592" s="129"/>
    </row>
    <row r="593" spans="3:7">
      <c r="C593" s="129"/>
      <c r="D593" s="129"/>
      <c r="E593" s="129"/>
      <c r="F593" s="129"/>
      <c r="G593" s="129"/>
    </row>
    <row r="594" spans="3:7">
      <c r="C594" s="129"/>
      <c r="D594" s="129"/>
      <c r="E594" s="129"/>
      <c r="F594" s="129"/>
      <c r="G594" s="129"/>
    </row>
    <row r="595" spans="3:7">
      <c r="C595" s="129"/>
      <c r="D595" s="129"/>
      <c r="E595" s="129"/>
      <c r="F595" s="129"/>
      <c r="G595" s="129"/>
    </row>
    <row r="596" spans="3:7">
      <c r="C596" s="129"/>
      <c r="D596" s="129"/>
      <c r="E596" s="129"/>
      <c r="F596" s="129"/>
      <c r="G596" s="129"/>
    </row>
    <row r="597" spans="3:7">
      <c r="C597" s="129"/>
      <c r="D597" s="129"/>
      <c r="E597" s="129"/>
      <c r="F597" s="129"/>
      <c r="G597" s="129"/>
    </row>
    <row r="598" spans="3:7">
      <c r="C598" s="129"/>
      <c r="D598" s="129"/>
      <c r="E598" s="129"/>
      <c r="F598" s="129"/>
      <c r="G598" s="129"/>
    </row>
    <row r="599" spans="3:7">
      <c r="C599" s="129"/>
      <c r="D599" s="129"/>
      <c r="E599" s="129"/>
      <c r="F599" s="129"/>
      <c r="G599" s="129"/>
    </row>
    <row r="600" spans="3:7">
      <c r="C600" s="129"/>
      <c r="D600" s="129"/>
      <c r="E600" s="129"/>
      <c r="F600" s="129"/>
      <c r="G600" s="129"/>
    </row>
    <row r="601" spans="3:7">
      <c r="C601" s="129"/>
      <c r="D601" s="129"/>
      <c r="E601" s="129"/>
      <c r="F601" s="129"/>
      <c r="G601" s="129"/>
    </row>
    <row r="602" spans="3:7">
      <c r="C602" s="129"/>
      <c r="D602" s="129"/>
      <c r="E602" s="129"/>
      <c r="F602" s="129"/>
      <c r="G602" s="129"/>
    </row>
    <row r="603" spans="3:7">
      <c r="C603" s="129"/>
      <c r="D603" s="129"/>
      <c r="E603" s="129"/>
      <c r="F603" s="129"/>
      <c r="G603" s="129"/>
    </row>
    <row r="604" spans="3:7">
      <c r="C604" s="129"/>
      <c r="D604" s="129"/>
      <c r="E604" s="129"/>
      <c r="F604" s="129"/>
      <c r="G604" s="129"/>
    </row>
    <row r="605" spans="3:7">
      <c r="C605" s="129"/>
      <c r="D605" s="129"/>
      <c r="E605" s="129"/>
      <c r="F605" s="129"/>
      <c r="G605" s="129"/>
    </row>
    <row r="606" spans="3:7">
      <c r="C606" s="129"/>
      <c r="D606" s="129"/>
      <c r="E606" s="129"/>
      <c r="F606" s="129"/>
      <c r="G606" s="129"/>
    </row>
    <row r="607" spans="3:7">
      <c r="C607" s="129"/>
      <c r="D607" s="129"/>
      <c r="E607" s="129"/>
      <c r="F607" s="129"/>
      <c r="G607" s="129"/>
    </row>
    <row r="608" spans="3:7">
      <c r="C608" s="129"/>
      <c r="D608" s="129"/>
      <c r="E608" s="129"/>
      <c r="F608" s="129"/>
      <c r="G608" s="129"/>
    </row>
    <row r="609" spans="3:7">
      <c r="C609" s="129"/>
      <c r="D609" s="129"/>
      <c r="E609" s="129"/>
      <c r="F609" s="129"/>
      <c r="G609" s="129"/>
    </row>
    <row r="610" spans="3:7">
      <c r="C610" s="129"/>
      <c r="D610" s="129"/>
      <c r="E610" s="129"/>
      <c r="F610" s="129"/>
      <c r="G610" s="129"/>
    </row>
    <row r="611" spans="3:7">
      <c r="C611" s="129"/>
      <c r="D611" s="129"/>
      <c r="E611" s="129"/>
      <c r="F611" s="129"/>
      <c r="G611" s="129"/>
    </row>
    <row r="612" spans="3:7">
      <c r="C612" s="129"/>
      <c r="D612" s="129"/>
      <c r="E612" s="129"/>
      <c r="F612" s="129"/>
      <c r="G612" s="129"/>
    </row>
    <row r="613" spans="3:7">
      <c r="C613" s="129"/>
      <c r="D613" s="129"/>
      <c r="E613" s="129"/>
      <c r="F613" s="129"/>
      <c r="G613" s="129"/>
    </row>
    <row r="614" spans="3:7">
      <c r="C614" s="129"/>
      <c r="D614" s="129"/>
      <c r="E614" s="129"/>
      <c r="F614" s="129"/>
      <c r="G614" s="129"/>
    </row>
    <row r="615" spans="3:7">
      <c r="C615" s="129"/>
      <c r="D615" s="129"/>
      <c r="E615" s="129"/>
      <c r="F615" s="129"/>
      <c r="G615" s="129"/>
    </row>
    <row r="616" spans="3:7">
      <c r="C616" s="129"/>
      <c r="D616" s="129"/>
      <c r="E616" s="129"/>
      <c r="F616" s="129"/>
      <c r="G616" s="129"/>
    </row>
    <row r="617" spans="3:7">
      <c r="C617" s="129"/>
      <c r="D617" s="129"/>
      <c r="E617" s="129"/>
      <c r="F617" s="129"/>
      <c r="G617" s="129"/>
    </row>
    <row r="618" spans="3:7">
      <c r="C618" s="129"/>
      <c r="D618" s="129"/>
      <c r="E618" s="129"/>
      <c r="F618" s="129"/>
      <c r="G618" s="129"/>
    </row>
    <row r="619" spans="3:7">
      <c r="C619" s="129"/>
      <c r="D619" s="129"/>
      <c r="E619" s="129"/>
      <c r="F619" s="129"/>
      <c r="G619" s="129"/>
    </row>
    <row r="620" spans="3:7">
      <c r="C620" s="129"/>
      <c r="D620" s="129"/>
      <c r="E620" s="129"/>
      <c r="F620" s="129"/>
      <c r="G620" s="129"/>
    </row>
    <row r="621" spans="3:7">
      <c r="C621" s="129"/>
      <c r="D621" s="129"/>
      <c r="E621" s="129"/>
      <c r="F621" s="129"/>
      <c r="G621" s="129"/>
    </row>
    <row r="622" spans="3:7">
      <c r="C622" s="129"/>
      <c r="D622" s="129"/>
      <c r="E622" s="129"/>
      <c r="F622" s="129"/>
      <c r="G622" s="129"/>
    </row>
    <row r="623" spans="3:7">
      <c r="C623" s="129"/>
      <c r="D623" s="129"/>
      <c r="E623" s="129"/>
      <c r="F623" s="129"/>
      <c r="G623" s="129"/>
    </row>
    <row r="624" spans="3:7">
      <c r="C624" s="129"/>
      <c r="D624" s="129"/>
      <c r="E624" s="129"/>
      <c r="F624" s="129"/>
      <c r="G624" s="129"/>
    </row>
    <row r="625" spans="3:7">
      <c r="C625" s="129"/>
      <c r="D625" s="129"/>
      <c r="E625" s="129"/>
      <c r="F625" s="129"/>
      <c r="G625" s="129"/>
    </row>
    <row r="626" spans="3:7">
      <c r="C626" s="129"/>
      <c r="D626" s="129"/>
      <c r="E626" s="129"/>
      <c r="F626" s="129"/>
      <c r="G626" s="129"/>
    </row>
    <row r="627" spans="3:7">
      <c r="C627" s="129"/>
      <c r="D627" s="129"/>
      <c r="E627" s="129"/>
      <c r="F627" s="129"/>
      <c r="G627" s="129"/>
    </row>
    <row r="628" spans="3:7">
      <c r="C628" s="129"/>
      <c r="D628" s="129"/>
      <c r="E628" s="129"/>
      <c r="F628" s="129"/>
      <c r="G628" s="129"/>
    </row>
    <row r="629" spans="3:7">
      <c r="C629" s="129"/>
      <c r="D629" s="129"/>
      <c r="E629" s="129"/>
      <c r="F629" s="129"/>
      <c r="G629" s="129"/>
    </row>
    <row r="630" spans="3:7">
      <c r="C630" s="129"/>
      <c r="D630" s="129"/>
      <c r="E630" s="129"/>
      <c r="F630" s="129"/>
      <c r="G630" s="129"/>
    </row>
    <row r="631" spans="3:7">
      <c r="C631" s="129"/>
      <c r="D631" s="129"/>
      <c r="E631" s="129"/>
      <c r="F631" s="129"/>
      <c r="G631" s="129"/>
    </row>
    <row r="632" spans="3:7">
      <c r="C632" s="129"/>
      <c r="D632" s="129"/>
      <c r="E632" s="129"/>
      <c r="F632" s="129"/>
      <c r="G632" s="129"/>
    </row>
    <row r="633" spans="3:7">
      <c r="C633" s="129"/>
      <c r="D633" s="129"/>
      <c r="E633" s="129"/>
      <c r="F633" s="129"/>
      <c r="G633" s="129"/>
    </row>
    <row r="634" spans="3:7">
      <c r="C634" s="129"/>
      <c r="D634" s="129"/>
      <c r="E634" s="129"/>
      <c r="F634" s="129"/>
      <c r="G634" s="129"/>
    </row>
    <row r="635" spans="3:7">
      <c r="C635" s="129"/>
      <c r="D635" s="129"/>
      <c r="E635" s="129"/>
      <c r="F635" s="129"/>
      <c r="G635" s="129"/>
    </row>
    <row r="636" spans="3:7">
      <c r="C636" s="129"/>
      <c r="D636" s="129"/>
      <c r="E636" s="129"/>
      <c r="F636" s="129"/>
      <c r="G636" s="129"/>
    </row>
    <row r="637" spans="3:7">
      <c r="C637" s="129"/>
      <c r="D637" s="129"/>
      <c r="E637" s="129"/>
      <c r="F637" s="129"/>
      <c r="G637" s="129"/>
    </row>
    <row r="638" spans="3:7">
      <c r="C638" s="129"/>
      <c r="D638" s="129"/>
      <c r="E638" s="129"/>
      <c r="F638" s="129"/>
      <c r="G638" s="129"/>
    </row>
    <row r="639" spans="3:7">
      <c r="C639" s="129"/>
      <c r="D639" s="129"/>
      <c r="E639" s="129"/>
      <c r="F639" s="129"/>
      <c r="G639" s="129"/>
    </row>
    <row r="640" spans="3:7">
      <c r="C640" s="129"/>
      <c r="D640" s="129"/>
      <c r="E640" s="129"/>
      <c r="F640" s="129"/>
      <c r="G640" s="129"/>
    </row>
    <row r="641" spans="3:7">
      <c r="C641" s="129"/>
      <c r="D641" s="129"/>
      <c r="E641" s="129"/>
      <c r="F641" s="129"/>
      <c r="G641" s="129"/>
    </row>
    <row r="642" spans="3:7">
      <c r="C642" s="129"/>
      <c r="D642" s="129"/>
      <c r="E642" s="129"/>
      <c r="F642" s="129"/>
      <c r="G642" s="129"/>
    </row>
    <row r="643" spans="3:7">
      <c r="C643" s="129"/>
      <c r="D643" s="129"/>
      <c r="E643" s="129"/>
      <c r="F643" s="129"/>
      <c r="G643" s="129"/>
    </row>
    <row r="644" spans="3:7">
      <c r="C644" s="129"/>
      <c r="D644" s="129"/>
      <c r="E644" s="129"/>
      <c r="F644" s="129"/>
      <c r="G644" s="129"/>
    </row>
    <row r="645" spans="3:7">
      <c r="C645" s="129"/>
      <c r="D645" s="129"/>
      <c r="E645" s="129"/>
      <c r="F645" s="129"/>
      <c r="G645" s="129"/>
    </row>
    <row r="646" spans="3:7">
      <c r="C646" s="129"/>
      <c r="D646" s="129"/>
      <c r="E646" s="129"/>
      <c r="F646" s="129"/>
      <c r="G646" s="129"/>
    </row>
    <row r="647" spans="3:7">
      <c r="C647" s="129"/>
      <c r="D647" s="129"/>
      <c r="E647" s="129"/>
      <c r="F647" s="129"/>
      <c r="G647" s="129"/>
    </row>
    <row r="648" spans="3:7">
      <c r="C648" s="129"/>
      <c r="D648" s="129"/>
      <c r="E648" s="129"/>
      <c r="F648" s="129"/>
      <c r="G648" s="129"/>
    </row>
    <row r="649" spans="3:7">
      <c r="C649" s="129"/>
      <c r="D649" s="129"/>
      <c r="E649" s="129"/>
      <c r="F649" s="129"/>
      <c r="G649" s="129"/>
    </row>
    <row r="650" spans="3:7">
      <c r="C650" s="129"/>
      <c r="D650" s="129"/>
      <c r="E650" s="129"/>
      <c r="F650" s="129"/>
      <c r="G650" s="129"/>
    </row>
    <row r="651" spans="3:7">
      <c r="C651" s="129"/>
      <c r="D651" s="129"/>
      <c r="E651" s="129"/>
      <c r="F651" s="129"/>
      <c r="G651" s="129"/>
    </row>
    <row r="652" spans="3:7">
      <c r="C652" s="129"/>
      <c r="D652" s="129"/>
      <c r="E652" s="129"/>
      <c r="F652" s="129"/>
      <c r="G652" s="129"/>
    </row>
    <row r="653" spans="3:7">
      <c r="C653" s="129"/>
      <c r="D653" s="129"/>
      <c r="E653" s="129"/>
      <c r="F653" s="129"/>
      <c r="G653" s="129"/>
    </row>
    <row r="654" spans="3:7">
      <c r="C654" s="129"/>
      <c r="D654" s="129"/>
      <c r="E654" s="129"/>
      <c r="F654" s="129"/>
      <c r="G654" s="129"/>
    </row>
    <row r="655" spans="3:7">
      <c r="C655" s="129"/>
      <c r="D655" s="129"/>
      <c r="E655" s="129"/>
      <c r="F655" s="129"/>
      <c r="G655" s="129"/>
    </row>
    <row r="656" spans="3:7">
      <c r="C656" s="129"/>
      <c r="D656" s="129"/>
      <c r="E656" s="129"/>
      <c r="F656" s="129"/>
      <c r="G656" s="129"/>
    </row>
    <row r="657" spans="3:7">
      <c r="C657" s="129"/>
      <c r="D657" s="129"/>
      <c r="E657" s="129"/>
      <c r="F657" s="129"/>
      <c r="G657" s="129"/>
    </row>
    <row r="658" spans="3:7">
      <c r="C658" s="129"/>
      <c r="D658" s="129"/>
      <c r="E658" s="129"/>
      <c r="F658" s="129"/>
      <c r="G658" s="129"/>
    </row>
    <row r="659" spans="3:7">
      <c r="C659" s="129"/>
      <c r="D659" s="129"/>
      <c r="E659" s="129"/>
      <c r="F659" s="129"/>
      <c r="G659" s="129"/>
    </row>
    <row r="660" spans="3:7">
      <c r="C660" s="129"/>
      <c r="D660" s="129"/>
      <c r="E660" s="129"/>
      <c r="F660" s="129"/>
      <c r="G660" s="129"/>
    </row>
    <row r="661" spans="3:7">
      <c r="C661" s="129"/>
      <c r="D661" s="129"/>
      <c r="E661" s="129"/>
      <c r="F661" s="129"/>
      <c r="G661" s="129"/>
    </row>
    <row r="662" spans="3:7">
      <c r="C662" s="129"/>
      <c r="D662" s="129"/>
      <c r="E662" s="129"/>
      <c r="F662" s="129"/>
      <c r="G662" s="129"/>
    </row>
    <row r="663" spans="3:7">
      <c r="C663" s="129"/>
      <c r="D663" s="129"/>
      <c r="E663" s="129"/>
      <c r="F663" s="129"/>
      <c r="G663" s="129"/>
    </row>
    <row r="664" spans="3:7">
      <c r="C664" s="129"/>
      <c r="D664" s="129"/>
      <c r="E664" s="129"/>
      <c r="F664" s="129"/>
      <c r="G664" s="129"/>
    </row>
    <row r="665" spans="3:7">
      <c r="C665" s="129"/>
      <c r="D665" s="129"/>
      <c r="E665" s="129"/>
      <c r="F665" s="129"/>
      <c r="G665" s="129"/>
    </row>
    <row r="666" spans="3:7">
      <c r="C666" s="129"/>
      <c r="D666" s="129"/>
      <c r="E666" s="129"/>
      <c r="F666" s="129"/>
      <c r="G666" s="129"/>
    </row>
    <row r="667" spans="3:7">
      <c r="C667" s="129"/>
      <c r="D667" s="129"/>
      <c r="E667" s="129"/>
      <c r="F667" s="129"/>
      <c r="G667" s="129"/>
    </row>
    <row r="668" spans="3:7">
      <c r="C668" s="129"/>
      <c r="D668" s="129"/>
      <c r="E668" s="129"/>
      <c r="F668" s="129"/>
      <c r="G668" s="129"/>
    </row>
    <row r="669" spans="3:7">
      <c r="C669" s="129"/>
      <c r="D669" s="129"/>
      <c r="E669" s="129"/>
      <c r="F669" s="129"/>
      <c r="G669" s="129"/>
    </row>
    <row r="670" spans="3:7">
      <c r="C670" s="129"/>
      <c r="D670" s="129"/>
      <c r="E670" s="129"/>
      <c r="F670" s="129"/>
      <c r="G670" s="129"/>
    </row>
    <row r="671" spans="3:7">
      <c r="C671" s="129"/>
      <c r="D671" s="129"/>
      <c r="E671" s="129"/>
      <c r="F671" s="129"/>
      <c r="G671" s="129"/>
    </row>
    <row r="672" spans="3:7">
      <c r="C672" s="129"/>
      <c r="D672" s="129"/>
      <c r="E672" s="129"/>
      <c r="F672" s="129"/>
      <c r="G672" s="129"/>
    </row>
    <row r="673" spans="3:7">
      <c r="C673" s="129"/>
      <c r="D673" s="129"/>
      <c r="E673" s="129"/>
      <c r="F673" s="129"/>
      <c r="G673" s="129"/>
    </row>
    <row r="674" spans="3:7">
      <c r="C674" s="129"/>
      <c r="D674" s="129"/>
      <c r="E674" s="129"/>
      <c r="F674" s="129"/>
      <c r="G674" s="129"/>
    </row>
    <row r="675" spans="3:7">
      <c r="C675" s="129"/>
      <c r="D675" s="129"/>
      <c r="E675" s="129"/>
      <c r="F675" s="129"/>
      <c r="G675" s="129"/>
    </row>
    <row r="676" spans="3:7">
      <c r="C676" s="129"/>
      <c r="D676" s="129"/>
      <c r="E676" s="129"/>
      <c r="F676" s="129"/>
      <c r="G676" s="129"/>
    </row>
    <row r="677" spans="3:7">
      <c r="C677" s="129"/>
      <c r="D677" s="129"/>
      <c r="E677" s="129"/>
      <c r="F677" s="129"/>
      <c r="G677" s="129"/>
    </row>
    <row r="678" spans="3:7">
      <c r="C678" s="129"/>
      <c r="D678" s="129"/>
      <c r="E678" s="129"/>
      <c r="F678" s="129"/>
      <c r="G678" s="129"/>
    </row>
    <row r="679" spans="3:7">
      <c r="C679" s="129"/>
      <c r="D679" s="129"/>
      <c r="E679" s="129"/>
      <c r="F679" s="129"/>
      <c r="G679" s="129"/>
    </row>
    <row r="680" spans="3:7">
      <c r="C680" s="129"/>
      <c r="D680" s="129"/>
      <c r="E680" s="129"/>
      <c r="F680" s="129"/>
      <c r="G680" s="129"/>
    </row>
    <row r="681" spans="3:7">
      <c r="C681" s="129"/>
      <c r="D681" s="129"/>
      <c r="E681" s="129"/>
      <c r="F681" s="129"/>
      <c r="G681" s="129"/>
    </row>
    <row r="682" spans="3:7">
      <c r="C682" s="129"/>
      <c r="D682" s="129"/>
      <c r="E682" s="129"/>
      <c r="F682" s="129"/>
      <c r="G682" s="129"/>
    </row>
    <row r="683" spans="3:7">
      <c r="C683" s="129"/>
      <c r="D683" s="129"/>
      <c r="E683" s="129"/>
      <c r="F683" s="129"/>
      <c r="G683" s="129"/>
    </row>
    <row r="684" spans="3:7">
      <c r="C684" s="129"/>
      <c r="D684" s="129"/>
      <c r="E684" s="129"/>
      <c r="F684" s="129"/>
      <c r="G684" s="129"/>
    </row>
    <row r="685" spans="3:7">
      <c r="C685" s="129"/>
      <c r="D685" s="129"/>
      <c r="E685" s="129"/>
      <c r="F685" s="129"/>
      <c r="G685" s="129"/>
    </row>
    <row r="686" spans="3:7">
      <c r="C686" s="129"/>
      <c r="D686" s="129"/>
      <c r="E686" s="129"/>
      <c r="F686" s="129"/>
      <c r="G686" s="129"/>
    </row>
    <row r="687" spans="3:7">
      <c r="C687" s="129"/>
      <c r="D687" s="129"/>
      <c r="E687" s="129"/>
      <c r="F687" s="129"/>
      <c r="G687" s="129"/>
    </row>
    <row r="688" spans="3:7">
      <c r="C688" s="129"/>
      <c r="D688" s="129"/>
      <c r="E688" s="129"/>
      <c r="F688" s="129"/>
      <c r="G688" s="129"/>
    </row>
    <row r="689" spans="3:7">
      <c r="C689" s="129"/>
      <c r="D689" s="129"/>
      <c r="E689" s="129"/>
      <c r="F689" s="129"/>
      <c r="G689" s="129"/>
    </row>
    <row r="690" spans="3:7">
      <c r="C690" s="129"/>
      <c r="D690" s="129"/>
      <c r="E690" s="129"/>
      <c r="F690" s="129"/>
      <c r="G690" s="129"/>
    </row>
    <row r="691" spans="3:7">
      <c r="C691" s="129"/>
      <c r="D691" s="129"/>
      <c r="E691" s="129"/>
      <c r="F691" s="129"/>
      <c r="G691" s="129"/>
    </row>
    <row r="692" spans="3:7">
      <c r="C692" s="129"/>
      <c r="D692" s="129"/>
      <c r="E692" s="129"/>
      <c r="F692" s="129"/>
      <c r="G692" s="129"/>
    </row>
    <row r="693" spans="3:7">
      <c r="C693" s="129"/>
      <c r="D693" s="129"/>
      <c r="E693" s="129"/>
      <c r="F693" s="129"/>
      <c r="G693" s="129"/>
    </row>
    <row r="694" spans="3:7">
      <c r="C694" s="129"/>
      <c r="D694" s="129"/>
      <c r="E694" s="129"/>
      <c r="F694" s="129"/>
      <c r="G694" s="129"/>
    </row>
    <row r="695" spans="3:7">
      <c r="C695" s="129"/>
      <c r="D695" s="129"/>
      <c r="E695" s="129"/>
      <c r="F695" s="129"/>
      <c r="G695" s="129"/>
    </row>
    <row r="696" spans="3:7">
      <c r="C696" s="129"/>
      <c r="D696" s="129"/>
      <c r="E696" s="129"/>
      <c r="F696" s="129"/>
      <c r="G696" s="129"/>
    </row>
    <row r="697" spans="3:7">
      <c r="C697" s="129"/>
      <c r="D697" s="129"/>
      <c r="E697" s="129"/>
      <c r="F697" s="129"/>
      <c r="G697" s="129"/>
    </row>
    <row r="698" spans="3:7">
      <c r="C698" s="129"/>
      <c r="D698" s="129"/>
      <c r="E698" s="129"/>
      <c r="F698" s="129"/>
      <c r="G698" s="129"/>
    </row>
    <row r="699" spans="3:7">
      <c r="C699" s="129"/>
      <c r="D699" s="129"/>
      <c r="E699" s="129"/>
      <c r="F699" s="129"/>
      <c r="G699" s="129"/>
    </row>
    <row r="700" spans="3:7">
      <c r="C700" s="129"/>
      <c r="D700" s="129"/>
      <c r="E700" s="129"/>
      <c r="F700" s="129"/>
      <c r="G700" s="129"/>
    </row>
    <row r="701" spans="3:7">
      <c r="C701" s="129"/>
      <c r="D701" s="129"/>
      <c r="E701" s="129"/>
      <c r="F701" s="129"/>
      <c r="G701" s="129"/>
    </row>
    <row r="702" spans="3:7">
      <c r="C702" s="129"/>
      <c r="D702" s="129"/>
      <c r="E702" s="129"/>
      <c r="F702" s="129"/>
      <c r="G702" s="129"/>
    </row>
    <row r="703" spans="3:7">
      <c r="C703" s="129"/>
      <c r="D703" s="129"/>
      <c r="E703" s="129"/>
      <c r="F703" s="129"/>
      <c r="G703" s="129"/>
    </row>
    <row r="704" spans="3:7">
      <c r="C704" s="129"/>
      <c r="D704" s="129"/>
      <c r="E704" s="129"/>
      <c r="F704" s="129"/>
      <c r="G704" s="129"/>
    </row>
    <row r="705" spans="3:7">
      <c r="C705" s="129"/>
      <c r="D705" s="129"/>
      <c r="E705" s="129"/>
      <c r="F705" s="129"/>
      <c r="G705" s="129"/>
    </row>
    <row r="706" spans="3:7">
      <c r="C706" s="129"/>
      <c r="D706" s="129"/>
      <c r="E706" s="129"/>
      <c r="F706" s="129"/>
      <c r="G706" s="129"/>
    </row>
    <row r="707" spans="3:7">
      <c r="C707" s="129"/>
      <c r="D707" s="129"/>
      <c r="E707" s="129"/>
      <c r="F707" s="129"/>
      <c r="G707" s="129"/>
    </row>
    <row r="708" spans="3:7">
      <c r="C708" s="129"/>
      <c r="D708" s="129"/>
      <c r="E708" s="129"/>
      <c r="F708" s="129"/>
      <c r="G708" s="129"/>
    </row>
    <row r="709" spans="3:7">
      <c r="C709" s="129"/>
      <c r="D709" s="129"/>
      <c r="E709" s="129"/>
      <c r="F709" s="129"/>
      <c r="G709" s="129"/>
    </row>
    <row r="710" spans="3:7">
      <c r="C710" s="129"/>
      <c r="D710" s="129"/>
      <c r="E710" s="129"/>
      <c r="F710" s="129"/>
      <c r="G710" s="129"/>
    </row>
    <row r="711" spans="3:7">
      <c r="C711" s="129"/>
      <c r="D711" s="129"/>
      <c r="E711" s="129"/>
      <c r="F711" s="129"/>
      <c r="G711" s="129"/>
    </row>
    <row r="712" spans="3:7">
      <c r="C712" s="129"/>
      <c r="D712" s="129"/>
      <c r="E712" s="129"/>
      <c r="F712" s="129"/>
      <c r="G712" s="129"/>
    </row>
    <row r="713" spans="3:7">
      <c r="C713" s="129"/>
      <c r="D713" s="129"/>
      <c r="E713" s="129"/>
      <c r="F713" s="129"/>
      <c r="G713" s="129"/>
    </row>
    <row r="714" spans="3:7">
      <c r="C714" s="129"/>
      <c r="D714" s="129"/>
      <c r="E714" s="129"/>
      <c r="F714" s="129"/>
      <c r="G714" s="129"/>
    </row>
    <row r="715" spans="3:7">
      <c r="C715" s="129"/>
      <c r="D715" s="129"/>
      <c r="E715" s="129"/>
      <c r="F715" s="129"/>
      <c r="G715" s="129"/>
    </row>
    <row r="716" spans="3:7">
      <c r="C716" s="129"/>
      <c r="D716" s="129"/>
      <c r="E716" s="129"/>
      <c r="F716" s="129"/>
      <c r="G716" s="129"/>
    </row>
    <row r="717" spans="3:7">
      <c r="C717" s="129"/>
      <c r="D717" s="129"/>
      <c r="E717" s="129"/>
      <c r="F717" s="129"/>
      <c r="G717" s="129"/>
    </row>
    <row r="718" spans="3:7">
      <c r="C718" s="129"/>
      <c r="D718" s="129"/>
      <c r="E718" s="129"/>
      <c r="F718" s="129"/>
      <c r="G718" s="129"/>
    </row>
    <row r="719" spans="3:7">
      <c r="C719" s="129"/>
      <c r="D719" s="129"/>
      <c r="E719" s="129"/>
      <c r="F719" s="129"/>
      <c r="G719" s="129"/>
    </row>
    <row r="720" spans="3:7">
      <c r="C720" s="129"/>
      <c r="D720" s="129"/>
      <c r="E720" s="129"/>
      <c r="F720" s="129"/>
      <c r="G720" s="129"/>
    </row>
    <row r="721" spans="3:7">
      <c r="C721" s="129"/>
      <c r="D721" s="129"/>
      <c r="E721" s="129"/>
      <c r="F721" s="129"/>
      <c r="G721" s="129"/>
    </row>
    <row r="722" spans="3:7">
      <c r="C722" s="129"/>
      <c r="D722" s="129"/>
      <c r="E722" s="129"/>
      <c r="F722" s="129"/>
      <c r="G722" s="129"/>
    </row>
    <row r="723" spans="3:7">
      <c r="C723" s="129"/>
      <c r="D723" s="129"/>
      <c r="E723" s="129"/>
      <c r="F723" s="129"/>
      <c r="G723" s="129"/>
    </row>
    <row r="724" spans="3:7">
      <c r="C724" s="129"/>
      <c r="D724" s="129"/>
      <c r="E724" s="129"/>
      <c r="F724" s="129"/>
      <c r="G724" s="129"/>
    </row>
    <row r="725" spans="3:7">
      <c r="C725" s="129"/>
      <c r="D725" s="129"/>
      <c r="E725" s="129"/>
      <c r="F725" s="129"/>
      <c r="G725" s="129"/>
    </row>
    <row r="726" spans="3:7">
      <c r="C726" s="129"/>
      <c r="D726" s="129"/>
      <c r="E726" s="129"/>
      <c r="F726" s="129"/>
      <c r="G726" s="129"/>
    </row>
    <row r="727" spans="3:7">
      <c r="C727" s="129"/>
      <c r="D727" s="129"/>
      <c r="E727" s="129"/>
      <c r="F727" s="129"/>
      <c r="G727" s="129"/>
    </row>
    <row r="728" spans="3:7">
      <c r="C728" s="129"/>
      <c r="D728" s="129"/>
      <c r="E728" s="129"/>
      <c r="F728" s="129"/>
      <c r="G728" s="129"/>
    </row>
    <row r="729" spans="3:7">
      <c r="C729" s="129"/>
      <c r="D729" s="129"/>
      <c r="E729" s="129"/>
      <c r="F729" s="129"/>
      <c r="G729" s="129"/>
    </row>
    <row r="730" spans="3:7">
      <c r="C730" s="129"/>
      <c r="D730" s="129"/>
      <c r="E730" s="129"/>
      <c r="F730" s="129"/>
      <c r="G730" s="129"/>
    </row>
    <row r="731" spans="3:7">
      <c r="C731" s="129"/>
      <c r="D731" s="129"/>
      <c r="E731" s="129"/>
      <c r="F731" s="129"/>
      <c r="G731" s="129"/>
    </row>
    <row r="732" spans="3:7">
      <c r="C732" s="129"/>
      <c r="D732" s="129"/>
      <c r="E732" s="129"/>
      <c r="F732" s="129"/>
      <c r="G732" s="129"/>
    </row>
    <row r="733" spans="3:7">
      <c r="C733" s="129"/>
      <c r="D733" s="129"/>
      <c r="E733" s="129"/>
      <c r="F733" s="129"/>
      <c r="G733" s="129"/>
    </row>
    <row r="734" spans="3:7">
      <c r="C734" s="129"/>
      <c r="D734" s="129"/>
      <c r="E734" s="129"/>
      <c r="F734" s="129"/>
      <c r="G734" s="129"/>
    </row>
    <row r="735" spans="3:7">
      <c r="C735" s="129"/>
      <c r="D735" s="129"/>
      <c r="E735" s="129"/>
      <c r="F735" s="129"/>
      <c r="G735" s="129"/>
    </row>
    <row r="736" spans="3:7">
      <c r="C736" s="129"/>
      <c r="D736" s="129"/>
      <c r="E736" s="129"/>
      <c r="F736" s="129"/>
      <c r="G736" s="129"/>
    </row>
    <row r="737" spans="3:7">
      <c r="C737" s="129"/>
      <c r="D737" s="129"/>
      <c r="E737" s="129"/>
      <c r="F737" s="129"/>
      <c r="G737" s="129"/>
    </row>
    <row r="738" spans="3:7">
      <c r="C738" s="129"/>
      <c r="D738" s="129"/>
      <c r="E738" s="129"/>
      <c r="F738" s="129"/>
      <c r="G738" s="129"/>
    </row>
    <row r="739" spans="3:7">
      <c r="C739" s="129"/>
      <c r="D739" s="129"/>
      <c r="E739" s="129"/>
      <c r="F739" s="129"/>
      <c r="G739" s="129"/>
    </row>
    <row r="740" spans="3:7">
      <c r="C740" s="129"/>
      <c r="D740" s="129"/>
      <c r="E740" s="129"/>
      <c r="F740" s="129"/>
      <c r="G740" s="129"/>
    </row>
    <row r="741" spans="3:7">
      <c r="C741" s="129"/>
      <c r="D741" s="129"/>
      <c r="E741" s="129"/>
      <c r="F741" s="129"/>
      <c r="G741" s="129"/>
    </row>
    <row r="742" spans="3:7">
      <c r="C742" s="129"/>
      <c r="D742" s="129"/>
      <c r="E742" s="129"/>
      <c r="F742" s="129"/>
      <c r="G742" s="129"/>
    </row>
    <row r="743" spans="3:7">
      <c r="C743" s="129"/>
      <c r="D743" s="129"/>
      <c r="E743" s="129"/>
      <c r="F743" s="129"/>
      <c r="G743" s="129"/>
    </row>
    <row r="744" spans="3:7">
      <c r="C744" s="129"/>
      <c r="D744" s="129"/>
      <c r="E744" s="129"/>
      <c r="F744" s="129"/>
      <c r="G744" s="129"/>
    </row>
    <row r="745" spans="3:7">
      <c r="C745" s="129"/>
      <c r="D745" s="129"/>
      <c r="E745" s="129"/>
      <c r="F745" s="129"/>
      <c r="G745" s="129"/>
    </row>
    <row r="746" spans="3:7">
      <c r="C746" s="129"/>
      <c r="D746" s="129"/>
      <c r="E746" s="129"/>
      <c r="F746" s="129"/>
      <c r="G746" s="129"/>
    </row>
    <row r="747" spans="3:7">
      <c r="C747" s="129"/>
      <c r="D747" s="129"/>
      <c r="E747" s="129"/>
      <c r="F747" s="129"/>
      <c r="G747" s="129"/>
    </row>
    <row r="748" spans="3:7">
      <c r="C748" s="129"/>
      <c r="D748" s="129"/>
      <c r="E748" s="129"/>
      <c r="F748" s="129"/>
      <c r="G748" s="129"/>
    </row>
    <row r="749" spans="3:7">
      <c r="C749" s="129"/>
      <c r="D749" s="129"/>
      <c r="E749" s="129"/>
      <c r="F749" s="129"/>
      <c r="G749" s="129"/>
    </row>
    <row r="750" spans="3:7">
      <c r="C750" s="129"/>
      <c r="D750" s="129"/>
      <c r="E750" s="129"/>
      <c r="F750" s="129"/>
      <c r="G750" s="129"/>
    </row>
    <row r="751" spans="3:7">
      <c r="C751" s="129"/>
      <c r="D751" s="129"/>
      <c r="E751" s="129"/>
      <c r="F751" s="129"/>
      <c r="G751" s="129"/>
    </row>
    <row r="752" spans="3:7">
      <c r="C752" s="129"/>
      <c r="D752" s="129"/>
      <c r="E752" s="129"/>
      <c r="F752" s="129"/>
      <c r="G752" s="129"/>
    </row>
    <row r="753" spans="3:7">
      <c r="C753" s="129"/>
      <c r="D753" s="129"/>
      <c r="E753" s="129"/>
      <c r="F753" s="129"/>
      <c r="G753" s="129"/>
    </row>
    <row r="754" spans="3:7">
      <c r="C754" s="129"/>
      <c r="D754" s="129"/>
      <c r="E754" s="129"/>
      <c r="F754" s="129"/>
      <c r="G754" s="129"/>
    </row>
    <row r="755" spans="3:7">
      <c r="C755" s="129"/>
      <c r="D755" s="129"/>
      <c r="E755" s="129"/>
      <c r="F755" s="129"/>
      <c r="G755" s="129"/>
    </row>
    <row r="756" spans="3:7">
      <c r="C756" s="129"/>
      <c r="D756" s="129"/>
      <c r="E756" s="129"/>
      <c r="F756" s="129"/>
      <c r="G756" s="129"/>
    </row>
    <row r="757" spans="3:7">
      <c r="C757" s="129"/>
      <c r="D757" s="129"/>
      <c r="E757" s="129"/>
      <c r="F757" s="129"/>
      <c r="G757" s="129"/>
    </row>
    <row r="758" spans="3:7">
      <c r="C758" s="129"/>
      <c r="D758" s="129"/>
      <c r="E758" s="129"/>
      <c r="F758" s="129"/>
      <c r="G758" s="129"/>
    </row>
    <row r="759" spans="3:7">
      <c r="C759" s="129"/>
      <c r="D759" s="129"/>
      <c r="E759" s="129"/>
      <c r="F759" s="129"/>
      <c r="G759" s="129"/>
    </row>
    <row r="760" spans="3:7">
      <c r="C760" s="129"/>
      <c r="D760" s="129"/>
      <c r="E760" s="129"/>
      <c r="F760" s="129"/>
      <c r="G760" s="129"/>
    </row>
    <row r="761" spans="3:7">
      <c r="C761" s="129"/>
      <c r="D761" s="129"/>
      <c r="E761" s="129"/>
      <c r="F761" s="129"/>
      <c r="G761" s="129"/>
    </row>
    <row r="762" spans="3:7">
      <c r="C762" s="129"/>
      <c r="D762" s="129"/>
      <c r="E762" s="129"/>
      <c r="F762" s="129"/>
      <c r="G762" s="129"/>
    </row>
    <row r="763" spans="3:7">
      <c r="C763" s="129"/>
      <c r="D763" s="129"/>
      <c r="E763" s="129"/>
      <c r="F763" s="129"/>
      <c r="G763" s="129"/>
    </row>
    <row r="764" spans="3:7">
      <c r="C764" s="129"/>
      <c r="D764" s="129"/>
      <c r="E764" s="129"/>
      <c r="F764" s="129"/>
      <c r="G764" s="129"/>
    </row>
    <row r="765" spans="3:7">
      <c r="C765" s="129"/>
      <c r="D765" s="129"/>
      <c r="E765" s="129"/>
      <c r="F765" s="129"/>
      <c r="G765" s="129"/>
    </row>
    <row r="766" spans="3:7">
      <c r="C766" s="129"/>
      <c r="D766" s="129"/>
      <c r="E766" s="129"/>
      <c r="F766" s="129"/>
      <c r="G766" s="129"/>
    </row>
    <row r="767" spans="3:7">
      <c r="C767" s="129"/>
      <c r="D767" s="129"/>
      <c r="E767" s="129"/>
      <c r="F767" s="129"/>
      <c r="G767" s="129"/>
    </row>
    <row r="768" spans="3:7">
      <c r="C768" s="129"/>
      <c r="D768" s="129"/>
      <c r="E768" s="129"/>
      <c r="F768" s="129"/>
      <c r="G768" s="129"/>
    </row>
    <row r="769" spans="3:7">
      <c r="C769" s="129"/>
      <c r="D769" s="129"/>
      <c r="E769" s="129"/>
      <c r="F769" s="129"/>
      <c r="G769" s="129"/>
    </row>
    <row r="770" spans="3:7">
      <c r="C770" s="129"/>
      <c r="D770" s="129"/>
      <c r="E770" s="129"/>
      <c r="F770" s="129"/>
      <c r="G770" s="129"/>
    </row>
    <row r="771" spans="3:7">
      <c r="C771" s="129"/>
      <c r="D771" s="129"/>
      <c r="E771" s="129"/>
      <c r="F771" s="129"/>
      <c r="G771" s="129"/>
    </row>
    <row r="772" spans="3:7">
      <c r="C772" s="129"/>
      <c r="D772" s="129"/>
      <c r="E772" s="129"/>
      <c r="F772" s="129"/>
      <c r="G772" s="129"/>
    </row>
    <row r="773" spans="3:7">
      <c r="C773" s="129"/>
      <c r="D773" s="129"/>
      <c r="E773" s="129"/>
      <c r="F773" s="129"/>
      <c r="G773" s="129"/>
    </row>
    <row r="774" spans="3:7">
      <c r="C774" s="129"/>
      <c r="D774" s="129"/>
      <c r="E774" s="129"/>
      <c r="F774" s="129"/>
      <c r="G774" s="129"/>
    </row>
    <row r="775" spans="3:7">
      <c r="C775" s="129"/>
      <c r="D775" s="129"/>
      <c r="E775" s="129"/>
      <c r="F775" s="129"/>
      <c r="G775" s="129"/>
    </row>
    <row r="776" spans="3:7">
      <c r="C776" s="129"/>
      <c r="D776" s="129"/>
      <c r="E776" s="129"/>
      <c r="F776" s="129"/>
      <c r="G776" s="129"/>
    </row>
    <row r="777" spans="3:7">
      <c r="C777" s="129"/>
      <c r="D777" s="129"/>
      <c r="E777" s="129"/>
      <c r="F777" s="129"/>
      <c r="G777" s="129"/>
    </row>
    <row r="778" spans="3:7">
      <c r="C778" s="129"/>
      <c r="D778" s="129"/>
      <c r="E778" s="129"/>
      <c r="F778" s="129"/>
      <c r="G778" s="129"/>
    </row>
    <row r="779" spans="3:7">
      <c r="C779" s="129"/>
      <c r="D779" s="129"/>
      <c r="E779" s="129"/>
      <c r="F779" s="129"/>
      <c r="G779" s="129"/>
    </row>
    <row r="780" spans="3:7">
      <c r="C780" s="129"/>
      <c r="D780" s="129"/>
      <c r="E780" s="129"/>
      <c r="F780" s="129"/>
      <c r="G780" s="129"/>
    </row>
    <row r="781" spans="3:7">
      <c r="C781" s="129"/>
      <c r="D781" s="129"/>
      <c r="E781" s="129"/>
      <c r="F781" s="129"/>
      <c r="G781" s="129"/>
    </row>
    <row r="782" spans="3:7">
      <c r="C782" s="129"/>
      <c r="D782" s="129"/>
      <c r="E782" s="129"/>
      <c r="F782" s="129"/>
      <c r="G782" s="129"/>
    </row>
    <row r="783" spans="3:7">
      <c r="C783" s="129"/>
      <c r="D783" s="129"/>
      <c r="E783" s="129"/>
      <c r="F783" s="129"/>
      <c r="G783" s="129"/>
    </row>
    <row r="784" spans="3:7">
      <c r="C784" s="129"/>
      <c r="D784" s="129"/>
      <c r="E784" s="129"/>
      <c r="F784" s="129"/>
      <c r="G784" s="129"/>
    </row>
    <row r="785" spans="3:7">
      <c r="C785" s="129"/>
      <c r="D785" s="129"/>
      <c r="E785" s="129"/>
      <c r="F785" s="129"/>
      <c r="G785" s="129"/>
    </row>
    <row r="786" spans="3:7">
      <c r="C786" s="129"/>
      <c r="D786" s="129"/>
      <c r="E786" s="129"/>
      <c r="F786" s="129"/>
      <c r="G786" s="129"/>
    </row>
    <row r="787" spans="3:7">
      <c r="C787" s="129"/>
      <c r="D787" s="129"/>
      <c r="E787" s="129"/>
      <c r="F787" s="129"/>
      <c r="G787" s="129"/>
    </row>
    <row r="788" spans="3:7">
      <c r="C788" s="129"/>
      <c r="D788" s="129"/>
      <c r="E788" s="129"/>
      <c r="F788" s="129"/>
      <c r="G788" s="129"/>
    </row>
    <row r="789" spans="3:7">
      <c r="C789" s="129"/>
      <c r="D789" s="129"/>
      <c r="E789" s="129"/>
      <c r="F789" s="129"/>
      <c r="G789" s="129"/>
    </row>
    <row r="790" spans="3:7">
      <c r="C790" s="129"/>
      <c r="D790" s="129"/>
      <c r="E790" s="129"/>
      <c r="F790" s="129"/>
      <c r="G790" s="129"/>
    </row>
    <row r="791" spans="3:7">
      <c r="C791" s="129"/>
      <c r="D791" s="129"/>
      <c r="E791" s="129"/>
      <c r="F791" s="129"/>
      <c r="G791" s="129"/>
    </row>
    <row r="792" spans="3:7">
      <c r="C792" s="129"/>
      <c r="D792" s="129"/>
      <c r="E792" s="129"/>
      <c r="F792" s="129"/>
      <c r="G792" s="129"/>
    </row>
    <row r="793" spans="3:7">
      <c r="C793" s="129"/>
      <c r="D793" s="129"/>
      <c r="E793" s="129"/>
      <c r="F793" s="129"/>
      <c r="G793" s="129"/>
    </row>
    <row r="794" spans="3:7">
      <c r="C794" s="129"/>
      <c r="D794" s="129"/>
      <c r="E794" s="129"/>
      <c r="F794" s="129"/>
      <c r="G794" s="129"/>
    </row>
    <row r="795" spans="3:7">
      <c r="C795" s="129"/>
      <c r="D795" s="129"/>
      <c r="E795" s="129"/>
      <c r="F795" s="129"/>
      <c r="G795" s="129"/>
    </row>
    <row r="796" spans="3:7">
      <c r="C796" s="129"/>
      <c r="D796" s="129"/>
      <c r="E796" s="129"/>
      <c r="F796" s="129"/>
      <c r="G796" s="129"/>
    </row>
    <row r="797" spans="3:7">
      <c r="C797" s="129"/>
      <c r="D797" s="129"/>
      <c r="E797" s="129"/>
      <c r="F797" s="129"/>
      <c r="G797" s="129"/>
    </row>
    <row r="798" spans="3:7">
      <c r="C798" s="129"/>
      <c r="D798" s="129"/>
      <c r="E798" s="129"/>
      <c r="F798" s="129"/>
      <c r="G798" s="129"/>
    </row>
    <row r="799" spans="3:7">
      <c r="C799" s="129"/>
      <c r="D799" s="129"/>
      <c r="E799" s="129"/>
      <c r="F799" s="129"/>
      <c r="G799" s="129"/>
    </row>
    <row r="800" spans="3:7">
      <c r="C800" s="129"/>
      <c r="D800" s="129"/>
      <c r="E800" s="129"/>
      <c r="F800" s="129"/>
      <c r="G800" s="129"/>
    </row>
    <row r="801" spans="3:7">
      <c r="C801" s="129"/>
      <c r="D801" s="129"/>
      <c r="E801" s="129"/>
      <c r="F801" s="129"/>
      <c r="G801" s="129"/>
    </row>
    <row r="802" spans="3:7">
      <c r="C802" s="129"/>
      <c r="D802" s="129"/>
      <c r="E802" s="129"/>
      <c r="F802" s="129"/>
      <c r="G802" s="129"/>
    </row>
    <row r="803" spans="3:7">
      <c r="C803" s="129"/>
      <c r="D803" s="129"/>
      <c r="E803" s="129"/>
      <c r="F803" s="129"/>
      <c r="G803" s="129"/>
    </row>
    <row r="804" spans="3:7">
      <c r="C804" s="129"/>
      <c r="D804" s="129"/>
      <c r="E804" s="129"/>
      <c r="F804" s="129"/>
      <c r="G804" s="129"/>
    </row>
    <row r="805" spans="3:7">
      <c r="C805" s="129"/>
      <c r="D805" s="129"/>
      <c r="E805" s="129"/>
      <c r="F805" s="129"/>
      <c r="G805" s="129"/>
    </row>
    <row r="806" spans="3:7">
      <c r="C806" s="129"/>
      <c r="D806" s="129"/>
      <c r="E806" s="129"/>
      <c r="F806" s="129"/>
      <c r="G806" s="129"/>
    </row>
    <row r="807" spans="3:7">
      <c r="C807" s="129"/>
      <c r="D807" s="129"/>
      <c r="E807" s="129"/>
      <c r="F807" s="129"/>
      <c r="G807" s="129"/>
    </row>
    <row r="808" spans="3:7">
      <c r="C808" s="129"/>
      <c r="D808" s="129"/>
      <c r="E808" s="129"/>
      <c r="F808" s="129"/>
      <c r="G808" s="129"/>
    </row>
    <row r="809" spans="3:7">
      <c r="C809" s="129"/>
      <c r="D809" s="129"/>
      <c r="E809" s="129"/>
      <c r="F809" s="129"/>
      <c r="G809" s="129"/>
    </row>
    <row r="810" spans="3:7">
      <c r="C810" s="129"/>
      <c r="D810" s="129"/>
      <c r="E810" s="129"/>
      <c r="F810" s="129"/>
      <c r="G810" s="129"/>
    </row>
    <row r="811" spans="3:7">
      <c r="C811" s="129"/>
      <c r="D811" s="129"/>
      <c r="E811" s="129"/>
      <c r="F811" s="129"/>
      <c r="G811" s="129"/>
    </row>
    <row r="812" spans="3:7">
      <c r="C812" s="129"/>
      <c r="D812" s="129"/>
      <c r="E812" s="129"/>
      <c r="F812" s="129"/>
      <c r="G812" s="129"/>
    </row>
    <row r="813" spans="3:7">
      <c r="C813" s="129"/>
      <c r="D813" s="129"/>
      <c r="E813" s="129"/>
      <c r="F813" s="129"/>
      <c r="G813" s="129"/>
    </row>
    <row r="814" spans="3:7">
      <c r="C814" s="129"/>
      <c r="D814" s="129"/>
      <c r="E814" s="129"/>
      <c r="F814" s="129"/>
      <c r="G814" s="129"/>
    </row>
    <row r="815" spans="3:7">
      <c r="C815" s="129"/>
      <c r="D815" s="129"/>
      <c r="E815" s="129"/>
      <c r="F815" s="129"/>
      <c r="G815" s="129"/>
    </row>
    <row r="816" spans="3:7">
      <c r="C816" s="129"/>
      <c r="D816" s="129"/>
      <c r="E816" s="129"/>
      <c r="F816" s="129"/>
      <c r="G816" s="129"/>
    </row>
    <row r="817" spans="3:7">
      <c r="C817" s="129"/>
      <c r="D817" s="129"/>
      <c r="E817" s="129"/>
      <c r="F817" s="129"/>
      <c r="G817" s="129"/>
    </row>
    <row r="818" spans="3:7">
      <c r="C818" s="129"/>
      <c r="D818" s="129"/>
      <c r="E818" s="129"/>
      <c r="F818" s="129"/>
      <c r="G818" s="129"/>
    </row>
    <row r="819" spans="3:7">
      <c r="C819" s="129"/>
      <c r="D819" s="129"/>
      <c r="E819" s="129"/>
      <c r="F819" s="129"/>
      <c r="G819" s="129"/>
    </row>
    <row r="820" spans="3:7">
      <c r="C820" s="129"/>
      <c r="D820" s="129"/>
      <c r="E820" s="129"/>
      <c r="F820" s="129"/>
      <c r="G820" s="129"/>
    </row>
    <row r="821" spans="3:7">
      <c r="C821" s="129"/>
      <c r="D821" s="129"/>
      <c r="E821" s="129"/>
      <c r="F821" s="129"/>
      <c r="G821" s="129"/>
    </row>
    <row r="822" spans="3:7">
      <c r="C822" s="129"/>
      <c r="D822" s="129"/>
      <c r="E822" s="129"/>
      <c r="F822" s="129"/>
      <c r="G822" s="129"/>
    </row>
    <row r="823" spans="3:7">
      <c r="C823" s="129"/>
      <c r="D823" s="129"/>
      <c r="E823" s="129"/>
      <c r="F823" s="129"/>
      <c r="G823" s="129"/>
    </row>
    <row r="824" spans="3:7">
      <c r="C824" s="129"/>
      <c r="D824" s="129"/>
      <c r="E824" s="129"/>
      <c r="F824" s="129"/>
      <c r="G824" s="129"/>
    </row>
    <row r="825" spans="3:7">
      <c r="C825" s="129"/>
      <c r="D825" s="129"/>
      <c r="E825" s="129"/>
      <c r="F825" s="129"/>
      <c r="G825" s="129"/>
    </row>
    <row r="826" spans="3:7">
      <c r="C826" s="129"/>
      <c r="D826" s="129"/>
      <c r="E826" s="129"/>
      <c r="F826" s="129"/>
      <c r="G826" s="129"/>
    </row>
    <row r="827" spans="3:7">
      <c r="C827" s="129"/>
      <c r="D827" s="129"/>
      <c r="E827" s="129"/>
      <c r="F827" s="129"/>
      <c r="G827" s="129"/>
    </row>
    <row r="828" spans="3:7">
      <c r="C828" s="129"/>
      <c r="D828" s="129"/>
      <c r="E828" s="129"/>
      <c r="F828" s="129"/>
      <c r="G828" s="129"/>
    </row>
    <row r="829" spans="3:7">
      <c r="C829" s="129"/>
      <c r="D829" s="129"/>
      <c r="E829" s="129"/>
      <c r="F829" s="129"/>
      <c r="G829" s="129"/>
    </row>
    <row r="830" spans="3:7">
      <c r="C830" s="129"/>
      <c r="D830" s="129"/>
      <c r="E830" s="129"/>
      <c r="F830" s="129"/>
      <c r="G830" s="129"/>
    </row>
    <row r="831" spans="3:7">
      <c r="C831" s="129"/>
      <c r="D831" s="129"/>
      <c r="E831" s="129"/>
      <c r="F831" s="129"/>
      <c r="G831" s="129"/>
    </row>
    <row r="832" spans="3:7">
      <c r="C832" s="129"/>
      <c r="D832" s="129"/>
      <c r="E832" s="129"/>
      <c r="F832" s="129"/>
      <c r="G832" s="129"/>
    </row>
    <row r="833" spans="3:7">
      <c r="C833" s="129"/>
      <c r="D833" s="129"/>
      <c r="E833" s="129"/>
      <c r="F833" s="129"/>
      <c r="G833" s="129"/>
    </row>
    <row r="834" spans="3:7">
      <c r="C834" s="129"/>
      <c r="D834" s="129"/>
      <c r="E834" s="129"/>
      <c r="F834" s="129"/>
      <c r="G834" s="129"/>
    </row>
    <row r="835" spans="3:7">
      <c r="C835" s="129"/>
      <c r="D835" s="129"/>
      <c r="E835" s="129"/>
      <c r="F835" s="129"/>
      <c r="G835" s="129"/>
    </row>
    <row r="836" spans="3:7">
      <c r="C836" s="129"/>
      <c r="D836" s="129"/>
      <c r="E836" s="129"/>
      <c r="F836" s="129"/>
      <c r="G836" s="129"/>
    </row>
    <row r="837" spans="3:7">
      <c r="C837" s="129"/>
      <c r="D837" s="129"/>
      <c r="E837" s="129"/>
      <c r="F837" s="129"/>
      <c r="G837" s="129"/>
    </row>
    <row r="838" spans="3:7">
      <c r="C838" s="129"/>
      <c r="D838" s="129"/>
      <c r="E838" s="129"/>
      <c r="F838" s="129"/>
      <c r="G838" s="129"/>
    </row>
    <row r="839" spans="3:7">
      <c r="C839" s="129"/>
      <c r="D839" s="129"/>
      <c r="E839" s="129"/>
      <c r="F839" s="129"/>
      <c r="G839" s="129"/>
    </row>
    <row r="840" spans="3:7">
      <c r="C840" s="129"/>
      <c r="D840" s="129"/>
      <c r="E840" s="129"/>
      <c r="F840" s="129"/>
      <c r="G840" s="129"/>
    </row>
    <row r="841" spans="3:7">
      <c r="C841" s="129"/>
      <c r="D841" s="129"/>
      <c r="E841" s="129"/>
      <c r="F841" s="129"/>
      <c r="G841" s="129"/>
    </row>
    <row r="842" spans="3:7">
      <c r="C842" s="129"/>
      <c r="D842" s="129"/>
      <c r="E842" s="129"/>
      <c r="F842" s="129"/>
      <c r="G842" s="129"/>
    </row>
    <row r="843" spans="3:7">
      <c r="C843" s="129"/>
      <c r="D843" s="129"/>
      <c r="E843" s="129"/>
      <c r="F843" s="129"/>
      <c r="G843" s="129"/>
    </row>
    <row r="844" spans="3:7">
      <c r="C844" s="129"/>
      <c r="D844" s="129"/>
      <c r="E844" s="129"/>
      <c r="F844" s="129"/>
      <c r="G844" s="129"/>
    </row>
    <row r="845" spans="3:7">
      <c r="C845" s="129"/>
      <c r="D845" s="129"/>
      <c r="E845" s="129"/>
      <c r="F845" s="129"/>
      <c r="G845" s="129"/>
    </row>
    <row r="846" spans="3:7">
      <c r="C846" s="129"/>
      <c r="D846" s="129"/>
      <c r="E846" s="129"/>
      <c r="F846" s="129"/>
      <c r="G846" s="129"/>
    </row>
    <row r="847" spans="3:7">
      <c r="C847" s="129"/>
      <c r="D847" s="129"/>
      <c r="E847" s="129"/>
      <c r="F847" s="129"/>
      <c r="G847" s="129"/>
    </row>
    <row r="848" spans="3:7">
      <c r="C848" s="129"/>
      <c r="D848" s="129"/>
      <c r="E848" s="129"/>
      <c r="F848" s="129"/>
      <c r="G848" s="129"/>
    </row>
    <row r="849" spans="3:7">
      <c r="C849" s="129"/>
      <c r="D849" s="129"/>
      <c r="E849" s="129"/>
      <c r="F849" s="129"/>
      <c r="G849" s="129"/>
    </row>
    <row r="850" spans="3:7">
      <c r="C850" s="129"/>
      <c r="D850" s="129"/>
      <c r="E850" s="129"/>
      <c r="F850" s="129"/>
      <c r="G850" s="129"/>
    </row>
    <row r="851" spans="3:7">
      <c r="C851" s="129"/>
      <c r="D851" s="129"/>
      <c r="E851" s="129"/>
      <c r="F851" s="129"/>
      <c r="G851" s="129"/>
    </row>
    <row r="852" spans="3:7">
      <c r="C852" s="129"/>
      <c r="D852" s="129"/>
      <c r="E852" s="129"/>
      <c r="F852" s="129"/>
      <c r="G852" s="129"/>
    </row>
    <row r="853" spans="3:7">
      <c r="C853" s="129"/>
      <c r="D853" s="129"/>
      <c r="E853" s="129"/>
      <c r="F853" s="129"/>
      <c r="G853" s="129"/>
    </row>
    <row r="854" spans="3:7">
      <c r="C854" s="129"/>
      <c r="D854" s="129"/>
      <c r="E854" s="129"/>
      <c r="F854" s="129"/>
      <c r="G854" s="129"/>
    </row>
    <row r="855" spans="3:7">
      <c r="C855" s="129"/>
      <c r="D855" s="129"/>
      <c r="E855" s="129"/>
      <c r="F855" s="129"/>
      <c r="G855" s="129"/>
    </row>
    <row r="856" spans="3:7">
      <c r="C856" s="129"/>
      <c r="D856" s="129"/>
      <c r="E856" s="129"/>
      <c r="F856" s="129"/>
      <c r="G856" s="129"/>
    </row>
    <row r="857" spans="3:7">
      <c r="C857" s="129"/>
      <c r="D857" s="129"/>
      <c r="E857" s="129"/>
      <c r="F857" s="129"/>
      <c r="G857" s="129"/>
    </row>
    <row r="858" spans="3:7">
      <c r="C858" s="129"/>
      <c r="D858" s="129"/>
      <c r="E858" s="129"/>
      <c r="F858" s="129"/>
      <c r="G858" s="129"/>
    </row>
    <row r="859" spans="3:7">
      <c r="C859" s="129"/>
      <c r="D859" s="129"/>
      <c r="E859" s="129"/>
      <c r="F859" s="129"/>
      <c r="G859" s="129"/>
    </row>
    <row r="860" spans="3:7">
      <c r="C860" s="129"/>
      <c r="D860" s="129"/>
      <c r="E860" s="129"/>
      <c r="F860" s="129"/>
      <c r="G860" s="129"/>
    </row>
    <row r="861" spans="3:7">
      <c r="C861" s="129"/>
      <c r="D861" s="129"/>
      <c r="E861" s="129"/>
      <c r="F861" s="129"/>
      <c r="G861" s="129"/>
    </row>
    <row r="862" spans="3:7">
      <c r="C862" s="129"/>
      <c r="D862" s="129"/>
      <c r="E862" s="129"/>
      <c r="F862" s="129"/>
      <c r="G862" s="129"/>
    </row>
    <row r="863" spans="3:7">
      <c r="C863" s="129"/>
      <c r="D863" s="129"/>
      <c r="E863" s="129"/>
      <c r="F863" s="129"/>
      <c r="G863" s="129"/>
    </row>
    <row r="864" spans="3:7">
      <c r="C864" s="129"/>
      <c r="D864" s="129"/>
      <c r="E864" s="129"/>
      <c r="F864" s="129"/>
      <c r="G864" s="129"/>
    </row>
    <row r="865" spans="3:7">
      <c r="C865" s="129"/>
      <c r="D865" s="129"/>
      <c r="E865" s="129"/>
      <c r="F865" s="129"/>
      <c r="G865" s="129"/>
    </row>
    <row r="866" spans="3:7">
      <c r="C866" s="129"/>
      <c r="D866" s="129"/>
      <c r="E866" s="129"/>
      <c r="F866" s="129"/>
      <c r="G866" s="129"/>
    </row>
    <row r="867" spans="3:7">
      <c r="C867" s="129"/>
      <c r="D867" s="129"/>
      <c r="E867" s="129"/>
      <c r="F867" s="129"/>
      <c r="G867" s="129"/>
    </row>
    <row r="868" spans="3:7">
      <c r="C868" s="129"/>
      <c r="D868" s="129"/>
      <c r="E868" s="129"/>
      <c r="F868" s="129"/>
      <c r="G868" s="129"/>
    </row>
    <row r="869" spans="3:7">
      <c r="C869" s="129"/>
      <c r="D869" s="129"/>
      <c r="E869" s="129"/>
      <c r="F869" s="129"/>
      <c r="G869" s="129"/>
    </row>
    <row r="870" spans="3:7">
      <c r="C870" s="129"/>
      <c r="D870" s="129"/>
      <c r="E870" s="129"/>
      <c r="F870" s="129"/>
      <c r="G870" s="129"/>
    </row>
    <row r="871" spans="3:7">
      <c r="C871" s="129"/>
      <c r="D871" s="129"/>
      <c r="E871" s="129"/>
      <c r="F871" s="129"/>
      <c r="G871" s="129"/>
    </row>
    <row r="872" spans="3:7">
      <c r="C872" s="129"/>
      <c r="D872" s="129"/>
      <c r="E872" s="129"/>
      <c r="F872" s="129"/>
      <c r="G872" s="129"/>
    </row>
    <row r="873" spans="3:7">
      <c r="C873" s="129"/>
      <c r="D873" s="129"/>
      <c r="E873" s="129"/>
      <c r="F873" s="129"/>
      <c r="G873" s="129"/>
    </row>
    <row r="874" spans="3:7">
      <c r="C874" s="129"/>
      <c r="D874" s="129"/>
      <c r="E874" s="129"/>
      <c r="F874" s="129"/>
      <c r="G874" s="129"/>
    </row>
    <row r="875" spans="3:7">
      <c r="C875" s="129"/>
      <c r="D875" s="129"/>
      <c r="E875" s="129"/>
      <c r="F875" s="129"/>
      <c r="G875" s="129"/>
    </row>
    <row r="876" spans="3:7">
      <c r="C876" s="129"/>
      <c r="D876" s="129"/>
      <c r="E876" s="129"/>
      <c r="F876" s="129"/>
      <c r="G876" s="129"/>
    </row>
    <row r="877" spans="3:7">
      <c r="C877" s="129"/>
      <c r="D877" s="129"/>
      <c r="E877" s="129"/>
      <c r="F877" s="129"/>
      <c r="G877" s="129"/>
    </row>
    <row r="878" spans="3:7">
      <c r="C878" s="129"/>
      <c r="D878" s="129"/>
      <c r="E878" s="129"/>
      <c r="F878" s="129"/>
      <c r="G878" s="129"/>
    </row>
    <row r="879" spans="3:7">
      <c r="C879" s="129"/>
      <c r="D879" s="129"/>
      <c r="E879" s="129"/>
      <c r="F879" s="129"/>
      <c r="G879" s="129"/>
    </row>
    <row r="880" spans="3:7">
      <c r="C880" s="129"/>
      <c r="D880" s="129"/>
      <c r="E880" s="129"/>
      <c r="F880" s="129"/>
      <c r="G880" s="129"/>
    </row>
    <row r="881" spans="3:7">
      <c r="C881" s="129"/>
      <c r="D881" s="129"/>
      <c r="E881" s="129"/>
      <c r="F881" s="129"/>
      <c r="G881" s="129"/>
    </row>
    <row r="882" spans="3:7">
      <c r="C882" s="129"/>
      <c r="D882" s="129"/>
      <c r="E882" s="129"/>
      <c r="F882" s="129"/>
      <c r="G882" s="129"/>
    </row>
    <row r="883" spans="3:7">
      <c r="C883" s="129"/>
      <c r="D883" s="129"/>
      <c r="E883" s="129"/>
      <c r="F883" s="129"/>
      <c r="G883" s="129"/>
    </row>
    <row r="884" spans="3:7">
      <c r="C884" s="129"/>
      <c r="D884" s="129"/>
      <c r="E884" s="129"/>
      <c r="F884" s="129"/>
      <c r="G884" s="129"/>
    </row>
    <row r="885" spans="3:7">
      <c r="C885" s="129"/>
      <c r="D885" s="129"/>
      <c r="E885" s="129"/>
      <c r="F885" s="129"/>
      <c r="G885" s="129"/>
    </row>
    <row r="886" spans="3:7">
      <c r="C886" s="129"/>
      <c r="D886" s="129"/>
      <c r="E886" s="129"/>
      <c r="F886" s="129"/>
      <c r="G886" s="129"/>
    </row>
    <row r="887" spans="3:7">
      <c r="C887" s="129"/>
      <c r="D887" s="129"/>
      <c r="E887" s="129"/>
      <c r="F887" s="129"/>
      <c r="G887" s="129"/>
    </row>
    <row r="888" spans="3:7">
      <c r="C888" s="129"/>
      <c r="D888" s="129"/>
      <c r="E888" s="129"/>
      <c r="F888" s="129"/>
      <c r="G888" s="129"/>
    </row>
    <row r="889" spans="3:7">
      <c r="C889" s="129"/>
      <c r="D889" s="129"/>
      <c r="E889" s="129"/>
      <c r="F889" s="129"/>
      <c r="G889" s="129"/>
    </row>
    <row r="890" spans="3:7">
      <c r="C890" s="129"/>
      <c r="D890" s="129"/>
      <c r="E890" s="129"/>
      <c r="F890" s="129"/>
      <c r="G890" s="129"/>
    </row>
    <row r="891" spans="3:7">
      <c r="C891" s="129"/>
      <c r="D891" s="129"/>
      <c r="E891" s="129"/>
      <c r="F891" s="129"/>
      <c r="G891" s="129"/>
    </row>
    <row r="892" spans="3:7">
      <c r="C892" s="129"/>
      <c r="D892" s="129"/>
      <c r="E892" s="129"/>
      <c r="F892" s="129"/>
      <c r="G892" s="129"/>
    </row>
    <row r="893" spans="3:7">
      <c r="C893" s="129"/>
      <c r="D893" s="129"/>
      <c r="E893" s="129"/>
      <c r="F893" s="129"/>
      <c r="G893" s="129"/>
    </row>
    <row r="894" spans="3:7">
      <c r="C894" s="129"/>
      <c r="D894" s="129"/>
      <c r="E894" s="129"/>
      <c r="F894" s="129"/>
      <c r="G894" s="129"/>
    </row>
    <row r="895" spans="3:7">
      <c r="C895" s="129"/>
      <c r="D895" s="129"/>
      <c r="E895" s="129"/>
      <c r="F895" s="129"/>
      <c r="G895" s="129"/>
    </row>
    <row r="896" spans="3:7">
      <c r="C896" s="129"/>
      <c r="D896" s="129"/>
      <c r="E896" s="129"/>
      <c r="F896" s="129"/>
      <c r="G896" s="129"/>
    </row>
    <row r="897" spans="3:7">
      <c r="C897" s="129"/>
      <c r="D897" s="129"/>
      <c r="E897" s="129"/>
      <c r="F897" s="129"/>
      <c r="G897" s="129"/>
    </row>
    <row r="898" spans="3:7">
      <c r="C898" s="129"/>
      <c r="D898" s="129"/>
      <c r="E898" s="129"/>
      <c r="F898" s="129"/>
      <c r="G898" s="129"/>
    </row>
    <row r="899" spans="3:7">
      <c r="C899" s="129"/>
      <c r="D899" s="129"/>
      <c r="E899" s="129"/>
      <c r="F899" s="129"/>
      <c r="G899" s="129"/>
    </row>
    <row r="900" spans="3:7">
      <c r="C900" s="129"/>
      <c r="D900" s="129"/>
      <c r="E900" s="129"/>
      <c r="F900" s="129"/>
      <c r="G900" s="129"/>
    </row>
    <row r="901" spans="3:7">
      <c r="C901" s="129"/>
      <c r="D901" s="129"/>
      <c r="E901" s="129"/>
      <c r="F901" s="129"/>
      <c r="G901" s="129"/>
    </row>
    <row r="902" spans="3:7">
      <c r="C902" s="129"/>
      <c r="D902" s="129"/>
      <c r="E902" s="129"/>
      <c r="F902" s="129"/>
      <c r="G902" s="129"/>
    </row>
    <row r="903" spans="3:7">
      <c r="C903" s="129"/>
      <c r="D903" s="129"/>
      <c r="E903" s="129"/>
      <c r="F903" s="129"/>
      <c r="G903" s="129"/>
    </row>
    <row r="904" spans="3:7">
      <c r="C904" s="129"/>
      <c r="D904" s="129"/>
      <c r="E904" s="129"/>
      <c r="F904" s="129"/>
      <c r="G904" s="129"/>
    </row>
    <row r="905" spans="3:7">
      <c r="C905" s="129"/>
      <c r="D905" s="129"/>
      <c r="E905" s="129"/>
      <c r="F905" s="129"/>
      <c r="G905" s="129"/>
    </row>
    <row r="906" spans="3:7">
      <c r="C906" s="129"/>
      <c r="D906" s="129"/>
      <c r="E906" s="129"/>
      <c r="F906" s="129"/>
      <c r="G906" s="129"/>
    </row>
    <row r="907" spans="3:7">
      <c r="C907" s="129"/>
      <c r="D907" s="129"/>
      <c r="E907" s="129"/>
      <c r="F907" s="129"/>
      <c r="G907" s="129"/>
    </row>
    <row r="908" spans="3:7">
      <c r="C908" s="129"/>
      <c r="D908" s="129"/>
      <c r="E908" s="129"/>
      <c r="F908" s="129"/>
      <c r="G908" s="129"/>
    </row>
    <row r="909" spans="3:7">
      <c r="C909" s="129"/>
      <c r="D909" s="129"/>
      <c r="E909" s="129"/>
      <c r="F909" s="129"/>
      <c r="G909" s="129"/>
    </row>
    <row r="910" spans="3:7">
      <c r="C910" s="129"/>
      <c r="D910" s="129"/>
      <c r="E910" s="129"/>
      <c r="F910" s="129"/>
      <c r="G910" s="129"/>
    </row>
    <row r="911" spans="3:7">
      <c r="C911" s="129"/>
      <c r="D911" s="129"/>
      <c r="E911" s="129"/>
      <c r="F911" s="129"/>
      <c r="G911" s="129"/>
    </row>
    <row r="912" spans="3:7">
      <c r="C912" s="129"/>
      <c r="D912" s="129"/>
      <c r="E912" s="129"/>
      <c r="F912" s="129"/>
      <c r="G912" s="129"/>
    </row>
    <row r="913" spans="3:7">
      <c r="C913" s="129"/>
      <c r="D913" s="129"/>
      <c r="E913" s="129"/>
      <c r="F913" s="129"/>
      <c r="G913" s="129"/>
    </row>
    <row r="914" spans="3:7">
      <c r="C914" s="129"/>
      <c r="D914" s="129"/>
      <c r="E914" s="129"/>
      <c r="F914" s="129"/>
      <c r="G914" s="129"/>
    </row>
    <row r="915" spans="3:7">
      <c r="C915" s="129"/>
      <c r="D915" s="129"/>
      <c r="E915" s="129"/>
      <c r="F915" s="129"/>
      <c r="G915" s="129"/>
    </row>
    <row r="916" spans="3:7">
      <c r="C916" s="129"/>
      <c r="D916" s="129"/>
      <c r="E916" s="129"/>
      <c r="F916" s="129"/>
      <c r="G916" s="129"/>
    </row>
    <row r="917" spans="3:7">
      <c r="C917" s="129"/>
      <c r="D917" s="129"/>
      <c r="E917" s="129"/>
      <c r="F917" s="129"/>
      <c r="G917" s="129"/>
    </row>
    <row r="918" spans="3:7">
      <c r="C918" s="129"/>
      <c r="D918" s="129"/>
      <c r="E918" s="129"/>
      <c r="F918" s="129"/>
      <c r="G918" s="129"/>
    </row>
    <row r="919" spans="3:7">
      <c r="C919" s="129"/>
      <c r="D919" s="129"/>
      <c r="E919" s="129"/>
      <c r="F919" s="129"/>
      <c r="G919" s="129"/>
    </row>
    <row r="920" spans="3:7">
      <c r="C920" s="129"/>
      <c r="D920" s="129"/>
      <c r="E920" s="129"/>
      <c r="F920" s="129"/>
      <c r="G920" s="129"/>
    </row>
    <row r="921" spans="3:7">
      <c r="C921" s="129"/>
      <c r="D921" s="129"/>
      <c r="E921" s="129"/>
      <c r="F921" s="129"/>
      <c r="G921" s="129"/>
    </row>
    <row r="922" spans="3:7">
      <c r="C922" s="129"/>
      <c r="D922" s="129"/>
      <c r="E922" s="129"/>
      <c r="F922" s="129"/>
      <c r="G922" s="129"/>
    </row>
    <row r="923" spans="3:7">
      <c r="C923" s="129"/>
      <c r="D923" s="129"/>
      <c r="E923" s="129"/>
      <c r="F923" s="129"/>
      <c r="G923" s="129"/>
    </row>
    <row r="924" spans="3:7">
      <c r="C924" s="129"/>
      <c r="D924" s="129"/>
      <c r="E924" s="129"/>
      <c r="F924" s="129"/>
      <c r="G924" s="129"/>
    </row>
    <row r="925" spans="3:7">
      <c r="C925" s="129"/>
      <c r="D925" s="129"/>
      <c r="E925" s="129"/>
      <c r="F925" s="129"/>
      <c r="G925" s="129"/>
    </row>
    <row r="926" spans="3:7">
      <c r="C926" s="129"/>
      <c r="D926" s="129"/>
      <c r="E926" s="129"/>
      <c r="F926" s="129"/>
      <c r="G926" s="129"/>
    </row>
    <row r="927" spans="3:7">
      <c r="C927" s="129"/>
      <c r="D927" s="129"/>
      <c r="E927" s="129"/>
      <c r="F927" s="129"/>
      <c r="G927" s="129"/>
    </row>
    <row r="928" spans="3:7">
      <c r="C928" s="129"/>
      <c r="D928" s="129"/>
      <c r="E928" s="129"/>
      <c r="F928" s="129"/>
      <c r="G928" s="129"/>
    </row>
    <row r="929" spans="3:7">
      <c r="C929" s="129"/>
      <c r="D929" s="129"/>
      <c r="E929" s="129"/>
      <c r="F929" s="129"/>
      <c r="G929" s="129"/>
    </row>
    <row r="930" spans="3:7">
      <c r="C930" s="129"/>
      <c r="D930" s="129"/>
      <c r="E930" s="129"/>
      <c r="F930" s="129"/>
      <c r="G930" s="129"/>
    </row>
    <row r="931" spans="3:7">
      <c r="C931" s="129"/>
      <c r="D931" s="129"/>
      <c r="E931" s="129"/>
      <c r="F931" s="129"/>
      <c r="G931" s="129"/>
    </row>
    <row r="932" spans="3:7">
      <c r="C932" s="129"/>
      <c r="D932" s="129"/>
      <c r="E932" s="129"/>
      <c r="F932" s="129"/>
      <c r="G932" s="129"/>
    </row>
    <row r="933" spans="3:7">
      <c r="C933" s="129"/>
      <c r="D933" s="129"/>
      <c r="E933" s="129"/>
      <c r="F933" s="129"/>
      <c r="G933" s="129"/>
    </row>
    <row r="934" spans="3:7">
      <c r="C934" s="129"/>
      <c r="D934" s="129"/>
      <c r="E934" s="129"/>
      <c r="F934" s="129"/>
      <c r="G934" s="129"/>
    </row>
    <row r="935" spans="3:7">
      <c r="C935" s="129"/>
      <c r="D935" s="129"/>
      <c r="E935" s="129"/>
      <c r="F935" s="129"/>
      <c r="G935" s="129"/>
    </row>
    <row r="936" spans="3:7">
      <c r="C936" s="129"/>
      <c r="D936" s="129"/>
      <c r="E936" s="129"/>
      <c r="F936" s="129"/>
      <c r="G936" s="129"/>
    </row>
    <row r="937" spans="3:7">
      <c r="C937" s="129"/>
      <c r="D937" s="129"/>
      <c r="E937" s="129"/>
      <c r="F937" s="129"/>
      <c r="G937" s="129"/>
    </row>
    <row r="938" spans="3:7">
      <c r="C938" s="129"/>
      <c r="D938" s="129"/>
      <c r="E938" s="129"/>
      <c r="F938" s="129"/>
      <c r="G938" s="129"/>
    </row>
    <row r="939" spans="3:7">
      <c r="C939" s="129"/>
      <c r="D939" s="129"/>
      <c r="E939" s="129"/>
      <c r="F939" s="129"/>
      <c r="G939" s="129"/>
    </row>
    <row r="940" spans="3:7">
      <c r="C940" s="129"/>
      <c r="D940" s="129"/>
      <c r="E940" s="129"/>
      <c r="F940" s="129"/>
      <c r="G940" s="129"/>
    </row>
    <row r="941" spans="3:7">
      <c r="C941" s="129"/>
      <c r="D941" s="129"/>
      <c r="E941" s="129"/>
      <c r="F941" s="129"/>
      <c r="G941" s="129"/>
    </row>
    <row r="942" spans="3:7">
      <c r="C942" s="129"/>
      <c r="D942" s="129"/>
      <c r="E942" s="129"/>
      <c r="F942" s="129"/>
      <c r="G942" s="129"/>
    </row>
    <row r="943" spans="3:7">
      <c r="C943" s="129"/>
      <c r="D943" s="129"/>
      <c r="E943" s="129"/>
      <c r="F943" s="129"/>
      <c r="G943" s="129"/>
    </row>
    <row r="944" spans="3:7">
      <c r="C944" s="129"/>
      <c r="D944" s="129"/>
      <c r="E944" s="129"/>
      <c r="F944" s="129"/>
      <c r="G944" s="129"/>
    </row>
    <row r="945" spans="3:7">
      <c r="C945" s="129"/>
      <c r="D945" s="129"/>
      <c r="E945" s="129"/>
      <c r="F945" s="129"/>
      <c r="G945" s="129"/>
    </row>
    <row r="946" spans="3:7">
      <c r="C946" s="129"/>
      <c r="D946" s="129"/>
      <c r="E946" s="129"/>
      <c r="F946" s="129"/>
      <c r="G946" s="129"/>
    </row>
    <row r="947" spans="3:7">
      <c r="C947" s="129"/>
      <c r="D947" s="129"/>
      <c r="E947" s="129"/>
      <c r="F947" s="129"/>
      <c r="G947" s="129"/>
    </row>
    <row r="948" spans="3:7">
      <c r="C948" s="129"/>
      <c r="D948" s="129"/>
      <c r="E948" s="129"/>
      <c r="F948" s="129"/>
      <c r="G948" s="129"/>
    </row>
    <row r="949" spans="3:7">
      <c r="C949" s="129"/>
      <c r="D949" s="129"/>
      <c r="E949" s="129"/>
      <c r="F949" s="129"/>
      <c r="G949" s="129"/>
    </row>
    <row r="950" spans="3:7">
      <c r="C950" s="129"/>
      <c r="D950" s="129"/>
      <c r="E950" s="129"/>
      <c r="F950" s="129"/>
      <c r="G950" s="129"/>
    </row>
    <row r="951" spans="3:7">
      <c r="C951" s="129"/>
      <c r="D951" s="129"/>
      <c r="E951" s="129"/>
      <c r="F951" s="129"/>
      <c r="G951" s="129"/>
    </row>
    <row r="952" spans="3:7">
      <c r="C952" s="129"/>
      <c r="D952" s="129"/>
      <c r="E952" s="129"/>
      <c r="F952" s="129"/>
      <c r="G952" s="129"/>
    </row>
    <row r="953" spans="3:7">
      <c r="C953" s="129"/>
      <c r="D953" s="129"/>
      <c r="E953" s="129"/>
      <c r="F953" s="129"/>
      <c r="G953" s="129"/>
    </row>
    <row r="954" spans="3:7">
      <c r="C954" s="129"/>
      <c r="D954" s="129"/>
      <c r="E954" s="129"/>
      <c r="F954" s="129"/>
      <c r="G954" s="129"/>
    </row>
    <row r="955" spans="3:7">
      <c r="C955" s="129"/>
      <c r="D955" s="129"/>
      <c r="E955" s="129"/>
      <c r="F955" s="129"/>
      <c r="G955" s="129"/>
    </row>
    <row r="956" spans="3:7">
      <c r="C956" s="129"/>
      <c r="D956" s="129"/>
      <c r="E956" s="129"/>
      <c r="F956" s="129"/>
      <c r="G956" s="129"/>
    </row>
    <row r="957" spans="3:7">
      <c r="C957" s="129"/>
      <c r="D957" s="129"/>
      <c r="E957" s="129"/>
      <c r="F957" s="129"/>
      <c r="G957" s="129"/>
    </row>
    <row r="958" spans="3:7">
      <c r="C958" s="129"/>
      <c r="D958" s="129"/>
      <c r="E958" s="129"/>
      <c r="F958" s="129"/>
      <c r="G958" s="129"/>
    </row>
    <row r="959" spans="3:7">
      <c r="C959" s="129"/>
      <c r="D959" s="129"/>
      <c r="E959" s="129"/>
      <c r="F959" s="129"/>
      <c r="G959" s="129"/>
    </row>
    <row r="960" spans="3:7">
      <c r="C960" s="129"/>
      <c r="D960" s="129"/>
      <c r="E960" s="129"/>
      <c r="F960" s="129"/>
      <c r="G960" s="129"/>
    </row>
    <row r="961" spans="3:7">
      <c r="C961" s="129"/>
      <c r="D961" s="129"/>
      <c r="E961" s="129"/>
      <c r="F961" s="129"/>
      <c r="G961" s="129"/>
    </row>
    <row r="962" spans="3:7">
      <c r="C962" s="129"/>
      <c r="D962" s="129"/>
      <c r="E962" s="129"/>
      <c r="F962" s="129"/>
      <c r="G962" s="129"/>
    </row>
    <row r="963" spans="3:7">
      <c r="C963" s="129"/>
      <c r="D963" s="129"/>
      <c r="E963" s="129"/>
      <c r="F963" s="129"/>
      <c r="G963" s="129"/>
    </row>
    <row r="964" spans="3:7">
      <c r="C964" s="129"/>
      <c r="D964" s="129"/>
      <c r="E964" s="129"/>
      <c r="F964" s="129"/>
      <c r="G964" s="129"/>
    </row>
    <row r="965" spans="3:7">
      <c r="C965" s="129"/>
      <c r="D965" s="129"/>
      <c r="E965" s="129"/>
      <c r="F965" s="129"/>
      <c r="G965" s="129"/>
    </row>
    <row r="966" spans="3:7">
      <c r="C966" s="129"/>
      <c r="D966" s="129"/>
      <c r="E966" s="129"/>
      <c r="F966" s="129"/>
      <c r="G966" s="129"/>
    </row>
    <row r="967" spans="3:7">
      <c r="C967" s="129"/>
      <c r="D967" s="129"/>
      <c r="E967" s="129"/>
      <c r="F967" s="129"/>
      <c r="G967" s="129"/>
    </row>
    <row r="968" spans="3:7">
      <c r="C968" s="129"/>
      <c r="D968" s="129"/>
      <c r="E968" s="129"/>
      <c r="F968" s="129"/>
      <c r="G968" s="129"/>
    </row>
    <row r="969" spans="3:7">
      <c r="C969" s="129"/>
      <c r="D969" s="129"/>
      <c r="E969" s="129"/>
      <c r="F969" s="129"/>
      <c r="G969" s="129"/>
    </row>
    <row r="970" spans="3:7">
      <c r="C970" s="129"/>
      <c r="D970" s="129"/>
      <c r="E970" s="129"/>
      <c r="F970" s="129"/>
      <c r="G970" s="129"/>
    </row>
    <row r="971" spans="3:7">
      <c r="C971" s="129"/>
      <c r="D971" s="129"/>
      <c r="E971" s="129"/>
      <c r="F971" s="129"/>
      <c r="G971" s="129"/>
    </row>
    <row r="972" spans="3:7">
      <c r="C972" s="129"/>
      <c r="D972" s="129"/>
      <c r="E972" s="129"/>
      <c r="F972" s="129"/>
      <c r="G972" s="129"/>
    </row>
    <row r="973" spans="3:7">
      <c r="C973" s="129"/>
      <c r="D973" s="129"/>
      <c r="E973" s="129"/>
      <c r="F973" s="129"/>
      <c r="G973" s="129"/>
    </row>
    <row r="974" spans="3:7">
      <c r="C974" s="129"/>
      <c r="D974" s="129"/>
      <c r="E974" s="129"/>
      <c r="F974" s="129"/>
      <c r="G974" s="129"/>
    </row>
    <row r="975" spans="3:7">
      <c r="C975" s="129"/>
      <c r="D975" s="129"/>
      <c r="E975" s="129"/>
      <c r="F975" s="129"/>
      <c r="G975" s="129"/>
    </row>
    <row r="976" spans="3:7">
      <c r="C976" s="129"/>
      <c r="D976" s="129"/>
      <c r="E976" s="129"/>
      <c r="F976" s="129"/>
      <c r="G976" s="129"/>
    </row>
    <row r="977" spans="3:7">
      <c r="C977" s="129"/>
      <c r="D977" s="129"/>
      <c r="E977" s="129"/>
      <c r="F977" s="129"/>
      <c r="G977" s="129"/>
    </row>
    <row r="978" spans="3:7">
      <c r="C978" s="129"/>
      <c r="D978" s="129"/>
      <c r="E978" s="129"/>
      <c r="F978" s="129"/>
      <c r="G978" s="129"/>
    </row>
    <row r="979" spans="3:7">
      <c r="C979" s="129"/>
      <c r="D979" s="129"/>
      <c r="E979" s="129"/>
      <c r="F979" s="129"/>
      <c r="G979" s="129"/>
    </row>
    <row r="980" spans="3:7">
      <c r="C980" s="129"/>
      <c r="D980" s="129"/>
      <c r="E980" s="129"/>
      <c r="F980" s="129"/>
      <c r="G980" s="129"/>
    </row>
    <row r="981" spans="3:7">
      <c r="C981" s="129"/>
      <c r="D981" s="129"/>
      <c r="E981" s="129"/>
      <c r="F981" s="129"/>
      <c r="G981" s="129"/>
    </row>
    <row r="982" spans="3:7">
      <c r="C982" s="129"/>
      <c r="D982" s="129"/>
      <c r="E982" s="129"/>
      <c r="F982" s="129"/>
      <c r="G982" s="129"/>
    </row>
    <row r="983" spans="3:7">
      <c r="C983" s="129"/>
      <c r="D983" s="129"/>
      <c r="E983" s="129"/>
      <c r="F983" s="129"/>
      <c r="G983" s="129"/>
    </row>
    <row r="984" spans="3:7">
      <c r="C984" s="129"/>
      <c r="D984" s="129"/>
      <c r="E984" s="129"/>
      <c r="F984" s="129"/>
      <c r="G984" s="129"/>
    </row>
    <row r="985" spans="3:7">
      <c r="C985" s="129"/>
      <c r="D985" s="129"/>
      <c r="E985" s="129"/>
      <c r="F985" s="129"/>
      <c r="G985" s="129"/>
    </row>
    <row r="986" spans="3:7">
      <c r="C986" s="129"/>
      <c r="D986" s="129"/>
      <c r="E986" s="129"/>
      <c r="F986" s="129"/>
      <c r="G986" s="129"/>
    </row>
    <row r="987" spans="3:7">
      <c r="C987" s="129"/>
      <c r="D987" s="129"/>
      <c r="E987" s="129"/>
      <c r="F987" s="129"/>
      <c r="G987" s="129"/>
    </row>
    <row r="988" spans="3:7">
      <c r="C988" s="129"/>
      <c r="D988" s="129"/>
      <c r="E988" s="129"/>
      <c r="F988" s="129"/>
      <c r="G988" s="129"/>
    </row>
    <row r="989" spans="3:7">
      <c r="C989" s="129"/>
      <c r="D989" s="129"/>
      <c r="E989" s="129"/>
      <c r="F989" s="129"/>
      <c r="G989" s="129"/>
    </row>
    <row r="990" spans="3:7">
      <c r="C990" s="129"/>
      <c r="D990" s="129"/>
      <c r="E990" s="129"/>
      <c r="F990" s="129"/>
      <c r="G990" s="129"/>
    </row>
    <row r="991" spans="3:7">
      <c r="C991" s="129"/>
      <c r="D991" s="129"/>
      <c r="E991" s="129"/>
      <c r="F991" s="129"/>
      <c r="G991" s="129"/>
    </row>
    <row r="992" spans="3:7">
      <c r="C992" s="129"/>
      <c r="D992" s="129"/>
      <c r="E992" s="129"/>
      <c r="F992" s="129"/>
      <c r="G992" s="129"/>
    </row>
    <row r="993" spans="3:7">
      <c r="C993" s="129"/>
      <c r="D993" s="129"/>
      <c r="E993" s="129"/>
      <c r="F993" s="129"/>
      <c r="G993" s="129"/>
    </row>
    <row r="994" spans="3:7">
      <c r="C994" s="129"/>
      <c r="D994" s="129"/>
      <c r="E994" s="129"/>
      <c r="F994" s="129"/>
      <c r="G994" s="129"/>
    </row>
    <row r="995" spans="3:7">
      <c r="C995" s="129"/>
      <c r="D995" s="129"/>
      <c r="E995" s="129"/>
      <c r="F995" s="129"/>
      <c r="G995" s="129"/>
    </row>
    <row r="996" spans="3:7">
      <c r="C996" s="129"/>
      <c r="D996" s="129"/>
      <c r="E996" s="129"/>
      <c r="F996" s="129"/>
      <c r="G996" s="129"/>
    </row>
    <row r="997" spans="3:7">
      <c r="C997" s="129"/>
      <c r="D997" s="129"/>
      <c r="E997" s="129"/>
      <c r="F997" s="129"/>
      <c r="G997" s="129"/>
    </row>
    <row r="998" spans="3:7">
      <c r="C998" s="129"/>
      <c r="D998" s="129"/>
      <c r="E998" s="129"/>
      <c r="F998" s="129"/>
      <c r="G998" s="129"/>
    </row>
    <row r="999" spans="3:7">
      <c r="C999" s="129"/>
      <c r="D999" s="129"/>
      <c r="E999" s="129"/>
      <c r="F999" s="129"/>
      <c r="G999" s="129"/>
    </row>
    <row r="1000" spans="3:7">
      <c r="C1000" s="129"/>
      <c r="D1000" s="129"/>
      <c r="E1000" s="129"/>
      <c r="F1000" s="129"/>
      <c r="G1000" s="129"/>
    </row>
    <row r="1001" spans="3:7">
      <c r="C1001" s="129"/>
      <c r="D1001" s="129"/>
      <c r="E1001" s="129"/>
      <c r="F1001" s="129"/>
      <c r="G1001" s="129"/>
    </row>
    <row r="1002" spans="3:7">
      <c r="C1002" s="129"/>
      <c r="D1002" s="129"/>
      <c r="E1002" s="129"/>
      <c r="F1002" s="129"/>
      <c r="G1002" s="129"/>
    </row>
    <row r="1003" spans="3:7">
      <c r="C1003" s="129"/>
      <c r="D1003" s="129"/>
      <c r="E1003" s="129"/>
      <c r="F1003" s="129"/>
      <c r="G1003" s="129"/>
    </row>
    <row r="1004" spans="3:7">
      <c r="C1004" s="129"/>
      <c r="D1004" s="129"/>
      <c r="E1004" s="129"/>
      <c r="F1004" s="129"/>
      <c r="G1004" s="129"/>
    </row>
    <row r="1005" spans="3:7">
      <c r="C1005" s="129"/>
      <c r="D1005" s="129"/>
      <c r="E1005" s="129"/>
      <c r="F1005" s="129"/>
      <c r="G1005" s="129"/>
    </row>
    <row r="1006" spans="3:7">
      <c r="C1006" s="129"/>
      <c r="D1006" s="129"/>
      <c r="E1006" s="129"/>
      <c r="F1006" s="129"/>
      <c r="G1006" s="129"/>
    </row>
    <row r="1007" spans="3:7">
      <c r="C1007" s="129"/>
      <c r="D1007" s="129"/>
      <c r="E1007" s="129"/>
      <c r="F1007" s="129"/>
      <c r="G1007" s="129"/>
    </row>
    <row r="1008" spans="3:7">
      <c r="C1008" s="129"/>
      <c r="D1008" s="129"/>
      <c r="E1008" s="129"/>
      <c r="F1008" s="129"/>
      <c r="G1008" s="129"/>
    </row>
    <row r="1009" spans="3:7">
      <c r="C1009" s="129"/>
      <c r="D1009" s="129"/>
      <c r="E1009" s="129"/>
      <c r="F1009" s="129"/>
      <c r="G1009" s="129"/>
    </row>
    <row r="1010" spans="3:7">
      <c r="C1010" s="129"/>
      <c r="D1010" s="129"/>
      <c r="E1010" s="129"/>
      <c r="F1010" s="129"/>
      <c r="G1010" s="129"/>
    </row>
    <row r="1011" spans="3:7">
      <c r="C1011" s="129"/>
      <c r="D1011" s="129"/>
      <c r="E1011" s="129"/>
      <c r="F1011" s="129"/>
      <c r="G1011" s="129"/>
    </row>
    <row r="1012" spans="3:7">
      <c r="C1012" s="129"/>
      <c r="D1012" s="129"/>
      <c r="E1012" s="129"/>
      <c r="F1012" s="129"/>
      <c r="G1012" s="129"/>
    </row>
    <row r="1013" spans="3:7">
      <c r="C1013" s="129"/>
      <c r="D1013" s="129"/>
      <c r="E1013" s="129"/>
      <c r="F1013" s="129"/>
      <c r="G1013" s="129"/>
    </row>
    <row r="1014" spans="3:7">
      <c r="C1014" s="129"/>
      <c r="D1014" s="129"/>
      <c r="E1014" s="129"/>
      <c r="F1014" s="129"/>
      <c r="G1014" s="129"/>
    </row>
    <row r="1015" spans="3:7">
      <c r="C1015" s="129"/>
      <c r="D1015" s="129"/>
      <c r="E1015" s="129"/>
      <c r="F1015" s="129"/>
      <c r="G1015" s="129"/>
    </row>
    <row r="1016" spans="3:7">
      <c r="C1016" s="129"/>
      <c r="D1016" s="129"/>
      <c r="E1016" s="129"/>
      <c r="F1016" s="129"/>
      <c r="G1016" s="129"/>
    </row>
    <row r="1017" spans="3:7">
      <c r="C1017" s="129"/>
      <c r="D1017" s="129"/>
      <c r="E1017" s="129"/>
      <c r="F1017" s="129"/>
      <c r="G1017" s="129"/>
    </row>
    <row r="1018" spans="3:7">
      <c r="C1018" s="129"/>
      <c r="D1018" s="129"/>
      <c r="E1018" s="129"/>
      <c r="F1018" s="129"/>
      <c r="G1018" s="129"/>
    </row>
    <row r="1019" spans="3:7">
      <c r="C1019" s="129"/>
      <c r="D1019" s="129"/>
      <c r="E1019" s="129"/>
      <c r="F1019" s="129"/>
      <c r="G1019" s="129"/>
    </row>
    <row r="1020" spans="3:7">
      <c r="C1020" s="129"/>
      <c r="D1020" s="129"/>
      <c r="E1020" s="129"/>
      <c r="F1020" s="129"/>
      <c r="G1020" s="129"/>
    </row>
    <row r="1021" spans="3:7">
      <c r="C1021" s="129"/>
      <c r="D1021" s="129"/>
      <c r="E1021" s="129"/>
      <c r="F1021" s="129"/>
      <c r="G1021" s="129"/>
    </row>
    <row r="1022" spans="3:7">
      <c r="C1022" s="129"/>
      <c r="D1022" s="129"/>
      <c r="E1022" s="129"/>
      <c r="F1022" s="129"/>
      <c r="G1022" s="129"/>
    </row>
    <row r="1023" spans="3:7">
      <c r="C1023" s="129"/>
      <c r="D1023" s="129"/>
      <c r="E1023" s="129"/>
      <c r="F1023" s="129"/>
      <c r="G1023" s="129"/>
    </row>
    <row r="1024" spans="3:7">
      <c r="C1024" s="129"/>
      <c r="D1024" s="129"/>
      <c r="E1024" s="129"/>
      <c r="F1024" s="129"/>
      <c r="G1024" s="129"/>
    </row>
    <row r="1025" spans="3:7">
      <c r="C1025" s="129"/>
      <c r="D1025" s="129"/>
      <c r="E1025" s="129"/>
      <c r="F1025" s="129"/>
      <c r="G1025" s="129"/>
    </row>
    <row r="1026" spans="3:7">
      <c r="C1026" s="129"/>
      <c r="D1026" s="129"/>
      <c r="E1026" s="129"/>
      <c r="F1026" s="129"/>
      <c r="G1026" s="129"/>
    </row>
    <row r="1027" spans="3:7">
      <c r="C1027" s="129"/>
      <c r="D1027" s="129"/>
      <c r="E1027" s="129"/>
      <c r="F1027" s="129"/>
      <c r="G1027" s="129"/>
    </row>
    <row r="1028" spans="3:7">
      <c r="C1028" s="129"/>
      <c r="D1028" s="129"/>
      <c r="E1028" s="129"/>
      <c r="F1028" s="129"/>
      <c r="G1028" s="129"/>
    </row>
    <row r="1029" spans="3:7">
      <c r="C1029" s="129"/>
      <c r="D1029" s="129"/>
      <c r="E1029" s="129"/>
      <c r="F1029" s="129"/>
      <c r="G1029" s="129"/>
    </row>
    <row r="1030" spans="3:7">
      <c r="C1030" s="129"/>
      <c r="D1030" s="129"/>
      <c r="E1030" s="129"/>
      <c r="F1030" s="129"/>
      <c r="G1030" s="129"/>
    </row>
    <row r="1031" spans="3:7">
      <c r="C1031" s="129"/>
      <c r="D1031" s="129"/>
      <c r="E1031" s="129"/>
      <c r="F1031" s="129"/>
      <c r="G1031" s="129"/>
    </row>
    <row r="1032" spans="3:7">
      <c r="C1032" s="129"/>
      <c r="D1032" s="129"/>
      <c r="E1032" s="129"/>
      <c r="F1032" s="129"/>
      <c r="G1032" s="129"/>
    </row>
    <row r="1033" spans="3:7">
      <c r="C1033" s="129"/>
      <c r="D1033" s="129"/>
      <c r="E1033" s="129"/>
      <c r="F1033" s="129"/>
      <c r="G1033" s="129"/>
    </row>
    <row r="1034" spans="3:7">
      <c r="C1034" s="129"/>
      <c r="D1034" s="129"/>
      <c r="E1034" s="129"/>
      <c r="F1034" s="129"/>
      <c r="G1034" s="129"/>
    </row>
    <row r="1035" spans="3:7">
      <c r="C1035" s="129"/>
      <c r="D1035" s="129"/>
      <c r="E1035" s="129"/>
      <c r="F1035" s="129"/>
      <c r="G1035" s="129"/>
    </row>
    <row r="1036" spans="3:7">
      <c r="C1036" s="129"/>
      <c r="D1036" s="129"/>
      <c r="E1036" s="129"/>
      <c r="F1036" s="129"/>
      <c r="G1036" s="129"/>
    </row>
    <row r="1037" spans="3:7">
      <c r="C1037" s="129"/>
      <c r="D1037" s="129"/>
      <c r="E1037" s="129"/>
      <c r="F1037" s="129"/>
      <c r="G1037" s="129"/>
    </row>
    <row r="1038" spans="3:7">
      <c r="C1038" s="129"/>
      <c r="D1038" s="129"/>
      <c r="E1038" s="129"/>
      <c r="F1038" s="129"/>
      <c r="G1038" s="129"/>
    </row>
    <row r="1039" spans="3:7">
      <c r="C1039" s="129"/>
      <c r="D1039" s="129"/>
      <c r="E1039" s="129"/>
      <c r="F1039" s="129"/>
      <c r="G1039" s="129"/>
    </row>
    <row r="1040" spans="3:7">
      <c r="C1040" s="129"/>
      <c r="D1040" s="129"/>
      <c r="E1040" s="129"/>
      <c r="F1040" s="129"/>
      <c r="G1040" s="129"/>
    </row>
    <row r="1041" spans="3:7">
      <c r="C1041" s="129"/>
      <c r="D1041" s="129"/>
      <c r="E1041" s="129"/>
      <c r="F1041" s="129"/>
      <c r="G1041" s="129"/>
    </row>
    <row r="1042" spans="3:7">
      <c r="C1042" s="129"/>
      <c r="D1042" s="129"/>
      <c r="E1042" s="129"/>
      <c r="F1042" s="129"/>
      <c r="G1042" s="129"/>
    </row>
    <row r="1043" spans="3:7">
      <c r="C1043" s="129"/>
      <c r="D1043" s="129"/>
      <c r="E1043" s="129"/>
      <c r="F1043" s="129"/>
      <c r="G1043" s="129"/>
    </row>
    <row r="1044" spans="3:7">
      <c r="C1044" s="129"/>
      <c r="D1044" s="129"/>
      <c r="E1044" s="129"/>
      <c r="F1044" s="129"/>
      <c r="G1044" s="129"/>
    </row>
    <row r="1045" spans="3:7">
      <c r="C1045" s="129"/>
      <c r="D1045" s="129"/>
      <c r="E1045" s="129"/>
      <c r="F1045" s="129"/>
      <c r="G1045" s="129"/>
    </row>
    <row r="1046" spans="3:7">
      <c r="C1046" s="129"/>
      <c r="D1046" s="129"/>
      <c r="E1046" s="129"/>
      <c r="F1046" s="129"/>
      <c r="G1046" s="129"/>
    </row>
    <row r="1047" spans="3:7">
      <c r="C1047" s="129"/>
      <c r="D1047" s="129"/>
      <c r="E1047" s="129"/>
      <c r="F1047" s="129"/>
      <c r="G1047" s="129"/>
    </row>
    <row r="1048" spans="3:7">
      <c r="C1048" s="129"/>
      <c r="D1048" s="129"/>
      <c r="E1048" s="129"/>
      <c r="F1048" s="129"/>
      <c r="G1048" s="129"/>
    </row>
    <row r="1049" spans="3:7">
      <c r="C1049" s="129"/>
      <c r="D1049" s="129"/>
      <c r="E1049" s="129"/>
      <c r="F1049" s="129"/>
      <c r="G1049" s="129"/>
    </row>
    <row r="1050" spans="3:7">
      <c r="C1050" s="129"/>
      <c r="D1050" s="129"/>
      <c r="E1050" s="129"/>
      <c r="F1050" s="129"/>
      <c r="G1050" s="129"/>
    </row>
    <row r="1051" spans="3:7">
      <c r="C1051" s="129"/>
      <c r="D1051" s="129"/>
      <c r="E1051" s="129"/>
      <c r="F1051" s="129"/>
      <c r="G1051" s="129"/>
    </row>
    <row r="1052" spans="3:7">
      <c r="C1052" s="129"/>
      <c r="D1052" s="129"/>
      <c r="E1052" s="129"/>
      <c r="F1052" s="129"/>
      <c r="G1052" s="129"/>
    </row>
    <row r="1053" spans="3:7">
      <c r="C1053" s="129"/>
      <c r="D1053" s="129"/>
      <c r="E1053" s="129"/>
      <c r="F1053" s="129"/>
      <c r="G1053" s="129"/>
    </row>
    <row r="1054" spans="3:7">
      <c r="C1054" s="129"/>
      <c r="D1054" s="129"/>
      <c r="E1054" s="129"/>
      <c r="F1054" s="129"/>
      <c r="G1054" s="129"/>
    </row>
    <row r="1055" spans="3:7">
      <c r="C1055" s="129"/>
      <c r="D1055" s="129"/>
      <c r="E1055" s="129"/>
      <c r="F1055" s="129"/>
      <c r="G1055" s="129"/>
    </row>
    <row r="1056" spans="3:7">
      <c r="C1056" s="129"/>
      <c r="D1056" s="129"/>
      <c r="E1056" s="129"/>
      <c r="F1056" s="129"/>
      <c r="G1056" s="129"/>
    </row>
    <row r="1057" spans="3:7">
      <c r="C1057" s="129"/>
      <c r="D1057" s="129"/>
      <c r="E1057" s="129"/>
      <c r="F1057" s="129"/>
      <c r="G1057" s="129"/>
    </row>
    <row r="1058" spans="3:7">
      <c r="C1058" s="129"/>
      <c r="D1058" s="129"/>
      <c r="E1058" s="129"/>
      <c r="F1058" s="129"/>
      <c r="G1058" s="129"/>
    </row>
    <row r="1059" spans="3:7">
      <c r="C1059" s="129"/>
      <c r="D1059" s="129"/>
      <c r="E1059" s="129"/>
      <c r="F1059" s="129"/>
      <c r="G1059" s="129"/>
    </row>
    <row r="1060" spans="3:7">
      <c r="C1060" s="129"/>
      <c r="D1060" s="129"/>
      <c r="E1060" s="129"/>
      <c r="F1060" s="129"/>
      <c r="G1060" s="129"/>
    </row>
    <row r="1061" spans="3:7">
      <c r="C1061" s="129"/>
      <c r="D1061" s="129"/>
      <c r="E1061" s="129"/>
      <c r="F1061" s="129"/>
      <c r="G1061" s="129"/>
    </row>
    <row r="1062" spans="3:7">
      <c r="C1062" s="129"/>
      <c r="D1062" s="129"/>
      <c r="E1062" s="129"/>
      <c r="F1062" s="129"/>
      <c r="G1062" s="129"/>
    </row>
    <row r="1063" spans="3:7">
      <c r="C1063" s="129"/>
      <c r="D1063" s="129"/>
      <c r="E1063" s="129"/>
      <c r="F1063" s="129"/>
      <c r="G1063" s="129"/>
    </row>
    <row r="1064" spans="3:7">
      <c r="C1064" s="129"/>
      <c r="D1064" s="129"/>
      <c r="E1064" s="129"/>
      <c r="F1064" s="129"/>
      <c r="G1064" s="129"/>
    </row>
    <row r="1065" spans="3:7">
      <c r="C1065" s="129"/>
      <c r="D1065" s="129"/>
      <c r="E1065" s="129"/>
      <c r="F1065" s="129"/>
      <c r="G1065" s="129"/>
    </row>
    <row r="1066" spans="3:7">
      <c r="C1066" s="129"/>
      <c r="D1066" s="129"/>
      <c r="E1066" s="129"/>
      <c r="F1066" s="129"/>
      <c r="G1066" s="129"/>
    </row>
    <row r="1067" spans="3:7">
      <c r="C1067" s="129"/>
      <c r="D1067" s="129"/>
      <c r="E1067" s="129"/>
      <c r="F1067" s="129"/>
      <c r="G1067" s="129"/>
    </row>
    <row r="1068" spans="3:7">
      <c r="C1068" s="129"/>
      <c r="D1068" s="129"/>
      <c r="E1068" s="129"/>
      <c r="F1068" s="129"/>
      <c r="G1068" s="129"/>
    </row>
    <row r="1069" spans="3:7">
      <c r="C1069" s="129"/>
      <c r="D1069" s="129"/>
      <c r="E1069" s="129"/>
      <c r="F1069" s="129"/>
      <c r="G1069" s="129"/>
    </row>
    <row r="1070" spans="3:7">
      <c r="C1070" s="129"/>
      <c r="D1070" s="129"/>
      <c r="E1070" s="129"/>
      <c r="F1070" s="129"/>
      <c r="G1070" s="129"/>
    </row>
    <row r="1071" spans="3:7">
      <c r="C1071" s="129"/>
      <c r="D1071" s="129"/>
      <c r="E1071" s="129"/>
      <c r="F1071" s="129"/>
      <c r="G1071" s="129"/>
    </row>
    <row r="1072" spans="3:7">
      <c r="C1072" s="129"/>
      <c r="D1072" s="129"/>
      <c r="E1072" s="129"/>
      <c r="F1072" s="129"/>
      <c r="G1072" s="129"/>
    </row>
    <row r="1073" spans="3:7">
      <c r="C1073" s="129"/>
      <c r="D1073" s="129"/>
      <c r="E1073" s="129"/>
      <c r="F1073" s="129"/>
      <c r="G1073" s="129"/>
    </row>
    <row r="1074" spans="3:7">
      <c r="C1074" s="129"/>
      <c r="D1074" s="129"/>
      <c r="E1074" s="129"/>
      <c r="F1074" s="129"/>
      <c r="G1074" s="129"/>
    </row>
    <row r="1075" spans="3:7">
      <c r="C1075" s="129"/>
      <c r="D1075" s="129"/>
      <c r="E1075" s="129"/>
      <c r="F1075" s="129"/>
      <c r="G1075" s="129"/>
    </row>
    <row r="1076" spans="3:7">
      <c r="C1076" s="129"/>
      <c r="D1076" s="129"/>
      <c r="E1076" s="129"/>
      <c r="F1076" s="129"/>
      <c r="G1076" s="129"/>
    </row>
    <row r="1077" spans="3:7">
      <c r="C1077" s="129"/>
      <c r="D1077" s="129"/>
      <c r="E1077" s="129"/>
      <c r="F1077" s="129"/>
      <c r="G1077" s="129"/>
    </row>
    <row r="1078" spans="3:7">
      <c r="C1078" s="129"/>
      <c r="D1078" s="129"/>
      <c r="E1078" s="129"/>
      <c r="F1078" s="129"/>
      <c r="G1078" s="129"/>
    </row>
    <row r="1079" spans="3:7">
      <c r="C1079" s="129"/>
      <c r="D1079" s="129"/>
      <c r="E1079" s="129"/>
      <c r="F1079" s="129"/>
      <c r="G1079" s="129"/>
    </row>
    <row r="1080" spans="3:7">
      <c r="C1080" s="129"/>
      <c r="D1080" s="129"/>
      <c r="E1080" s="129"/>
      <c r="F1080" s="129"/>
      <c r="G1080" s="129"/>
    </row>
    <row r="1081" spans="3:7">
      <c r="C1081" s="129"/>
      <c r="D1081" s="129"/>
      <c r="E1081" s="129"/>
      <c r="F1081" s="129"/>
      <c r="G1081" s="129"/>
    </row>
    <row r="1082" spans="3:7">
      <c r="C1082" s="129"/>
      <c r="D1082" s="129"/>
      <c r="E1082" s="129"/>
      <c r="F1082" s="129"/>
      <c r="G1082" s="129"/>
    </row>
    <row r="1083" spans="3:7">
      <c r="C1083" s="129"/>
      <c r="D1083" s="129"/>
      <c r="E1083" s="129"/>
      <c r="F1083" s="129"/>
      <c r="G1083" s="129"/>
    </row>
    <row r="1084" spans="3:7">
      <c r="C1084" s="129"/>
      <c r="D1084" s="129"/>
      <c r="E1084" s="129"/>
      <c r="F1084" s="129"/>
      <c r="G1084" s="129"/>
    </row>
    <row r="1085" spans="3:7">
      <c r="C1085" s="129"/>
      <c r="D1085" s="129"/>
      <c r="E1085" s="129"/>
      <c r="F1085" s="129"/>
      <c r="G1085" s="129"/>
    </row>
    <row r="1086" spans="3:7">
      <c r="C1086" s="129"/>
      <c r="D1086" s="129"/>
      <c r="E1086" s="129"/>
      <c r="F1086" s="129"/>
      <c r="G1086" s="129"/>
    </row>
    <row r="1087" spans="3:7">
      <c r="C1087" s="129"/>
      <c r="D1087" s="129"/>
      <c r="E1087" s="129"/>
      <c r="F1087" s="129"/>
      <c r="G1087" s="129"/>
    </row>
    <row r="1088" spans="3:7">
      <c r="C1088" s="129"/>
      <c r="D1088" s="129"/>
      <c r="E1088" s="129"/>
      <c r="F1088" s="129"/>
      <c r="G1088" s="129"/>
    </row>
    <row r="1089" spans="3:7">
      <c r="C1089" s="129"/>
      <c r="D1089" s="129"/>
      <c r="E1089" s="129"/>
      <c r="F1089" s="129"/>
      <c r="G1089" s="129"/>
    </row>
    <row r="1090" spans="3:7">
      <c r="C1090" s="129"/>
      <c r="D1090" s="129"/>
      <c r="E1090" s="129"/>
      <c r="F1090" s="129"/>
      <c r="G1090" s="129"/>
    </row>
    <row r="1091" spans="3:7">
      <c r="C1091" s="129"/>
      <c r="D1091" s="129"/>
      <c r="E1091" s="129"/>
      <c r="F1091" s="129"/>
      <c r="G1091" s="129"/>
    </row>
    <row r="1092" spans="3:7">
      <c r="C1092" s="129"/>
      <c r="D1092" s="129"/>
      <c r="E1092" s="129"/>
      <c r="F1092" s="129"/>
      <c r="G1092" s="129"/>
    </row>
    <row r="1093" spans="3:7">
      <c r="C1093" s="129"/>
      <c r="D1093" s="129"/>
      <c r="E1093" s="129"/>
      <c r="F1093" s="129"/>
      <c r="G1093" s="129"/>
    </row>
    <row r="1094" spans="3:7">
      <c r="C1094" s="129"/>
      <c r="D1094" s="129"/>
      <c r="E1094" s="129"/>
      <c r="F1094" s="129"/>
      <c r="G1094" s="129"/>
    </row>
    <row r="1095" spans="3:7">
      <c r="C1095" s="129"/>
      <c r="D1095" s="129"/>
      <c r="E1095" s="129"/>
      <c r="F1095" s="129"/>
      <c r="G1095" s="129"/>
    </row>
    <row r="1096" spans="3:7">
      <c r="C1096" s="129"/>
      <c r="D1096" s="129"/>
      <c r="E1096" s="129"/>
      <c r="F1096" s="129"/>
      <c r="G1096" s="129"/>
    </row>
    <row r="1097" spans="3:7">
      <c r="C1097" s="129"/>
      <c r="D1097" s="129"/>
      <c r="E1097" s="129"/>
      <c r="F1097" s="129"/>
      <c r="G1097" s="129"/>
    </row>
    <row r="1098" spans="3:7">
      <c r="C1098" s="129"/>
      <c r="D1098" s="129"/>
      <c r="E1098" s="129"/>
      <c r="F1098" s="129"/>
      <c r="G1098" s="129"/>
    </row>
    <row r="1099" spans="3:7">
      <c r="C1099" s="129"/>
      <c r="D1099" s="129"/>
      <c r="E1099" s="129"/>
      <c r="F1099" s="129"/>
      <c r="G1099" s="129"/>
    </row>
    <row r="1100" spans="3:7">
      <c r="C1100" s="129"/>
      <c r="D1100" s="129"/>
      <c r="E1100" s="129"/>
      <c r="F1100" s="129"/>
      <c r="G1100" s="129"/>
    </row>
    <row r="1101" spans="3:7">
      <c r="C1101" s="129"/>
      <c r="D1101" s="129"/>
      <c r="E1101" s="129"/>
      <c r="F1101" s="129"/>
      <c r="G1101" s="129"/>
    </row>
    <row r="1102" spans="3:7">
      <c r="C1102" s="129"/>
      <c r="D1102" s="129"/>
      <c r="E1102" s="129"/>
      <c r="F1102" s="129"/>
      <c r="G1102" s="129"/>
    </row>
    <row r="1103" spans="3:7">
      <c r="C1103" s="129"/>
      <c r="D1103" s="129"/>
      <c r="E1103" s="129"/>
      <c r="F1103" s="129"/>
      <c r="G1103" s="129"/>
    </row>
    <row r="1104" spans="3:7">
      <c r="C1104" s="129"/>
      <c r="D1104" s="129"/>
      <c r="E1104" s="129"/>
      <c r="F1104" s="129"/>
      <c r="G1104" s="129"/>
    </row>
    <row r="1105" spans="3:7">
      <c r="C1105" s="129"/>
      <c r="D1105" s="129"/>
      <c r="E1105" s="129"/>
      <c r="F1105" s="129"/>
      <c r="G1105" s="129"/>
    </row>
    <row r="1106" spans="3:7">
      <c r="C1106" s="129"/>
      <c r="D1106" s="129"/>
      <c r="E1106" s="129"/>
      <c r="F1106" s="129"/>
      <c r="G1106" s="129"/>
    </row>
    <row r="1107" spans="3:7">
      <c r="C1107" s="129"/>
      <c r="D1107" s="129"/>
      <c r="E1107" s="129"/>
      <c r="F1107" s="129"/>
      <c r="G1107" s="129"/>
    </row>
    <row r="1108" spans="3:7">
      <c r="C1108" s="129"/>
      <c r="D1108" s="129"/>
      <c r="E1108" s="129"/>
      <c r="F1108" s="129"/>
      <c r="G1108" s="129"/>
    </row>
    <row r="1109" spans="3:7">
      <c r="C1109" s="129"/>
      <c r="D1109" s="129"/>
      <c r="E1109" s="129"/>
      <c r="F1109" s="129"/>
      <c r="G1109" s="129"/>
    </row>
    <row r="1110" spans="3:7">
      <c r="C1110" s="129"/>
      <c r="D1110" s="129"/>
      <c r="E1110" s="129"/>
      <c r="F1110" s="129"/>
      <c r="G1110" s="129"/>
    </row>
    <row r="1111" spans="3:7">
      <c r="C1111" s="129"/>
      <c r="D1111" s="129"/>
      <c r="E1111" s="129"/>
      <c r="F1111" s="129"/>
      <c r="G1111" s="129"/>
    </row>
    <row r="1112" spans="3:7">
      <c r="C1112" s="129"/>
      <c r="D1112" s="129"/>
      <c r="E1112" s="129"/>
      <c r="F1112" s="129"/>
      <c r="G1112" s="129"/>
    </row>
    <row r="1113" spans="3:7">
      <c r="C1113" s="129"/>
      <c r="D1113" s="129"/>
      <c r="E1113" s="129"/>
      <c r="F1113" s="129"/>
      <c r="G1113" s="129"/>
    </row>
    <row r="1114" spans="3:7">
      <c r="C1114" s="129"/>
      <c r="D1114" s="129"/>
      <c r="E1114" s="129"/>
      <c r="F1114" s="129"/>
      <c r="G1114" s="129"/>
    </row>
    <row r="1115" spans="3:7">
      <c r="C1115" s="129"/>
      <c r="D1115" s="129"/>
      <c r="E1115" s="129"/>
      <c r="F1115" s="129"/>
      <c r="G1115" s="129"/>
    </row>
    <row r="1116" spans="3:7">
      <c r="C1116" s="129"/>
      <c r="D1116" s="129"/>
      <c r="E1116" s="129"/>
      <c r="F1116" s="129"/>
      <c r="G1116" s="129"/>
    </row>
    <row r="1117" spans="3:7">
      <c r="C1117" s="129"/>
      <c r="D1117" s="129"/>
      <c r="E1117" s="129"/>
      <c r="F1117" s="129"/>
      <c r="G1117" s="129"/>
    </row>
    <row r="1118" spans="3:7">
      <c r="C1118" s="129"/>
      <c r="D1118" s="129"/>
      <c r="E1118" s="129"/>
      <c r="F1118" s="129"/>
      <c r="G1118" s="129"/>
    </row>
    <row r="1119" spans="3:7">
      <c r="C1119" s="129"/>
      <c r="D1119" s="129"/>
      <c r="E1119" s="129"/>
      <c r="F1119" s="129"/>
      <c r="G1119" s="129"/>
    </row>
    <row r="1120" spans="3:7">
      <c r="C1120" s="129"/>
      <c r="D1120" s="129"/>
      <c r="E1120" s="129"/>
      <c r="F1120" s="129"/>
      <c r="G1120" s="129"/>
    </row>
    <row r="1121" spans="3:7">
      <c r="C1121" s="129"/>
      <c r="D1121" s="129"/>
      <c r="E1121" s="129"/>
      <c r="F1121" s="129"/>
      <c r="G1121" s="129"/>
    </row>
    <row r="1122" spans="3:7">
      <c r="C1122" s="129"/>
      <c r="D1122" s="129"/>
      <c r="E1122" s="129"/>
      <c r="F1122" s="129"/>
      <c r="G1122" s="129"/>
    </row>
    <row r="1123" spans="3:7">
      <c r="C1123" s="129"/>
      <c r="D1123" s="129"/>
      <c r="E1123" s="129"/>
      <c r="F1123" s="129"/>
      <c r="G1123" s="129"/>
    </row>
    <row r="1124" spans="3:7">
      <c r="C1124" s="129"/>
      <c r="D1124" s="129"/>
      <c r="E1124" s="129"/>
      <c r="F1124" s="129"/>
      <c r="G1124" s="129"/>
    </row>
    <row r="1125" spans="3:7">
      <c r="C1125" s="129"/>
      <c r="D1125" s="129"/>
      <c r="E1125" s="129"/>
      <c r="F1125" s="129"/>
      <c r="G1125" s="129"/>
    </row>
    <row r="1126" spans="3:7">
      <c r="C1126" s="129"/>
      <c r="D1126" s="129"/>
      <c r="E1126" s="129"/>
      <c r="F1126" s="129"/>
      <c r="G1126" s="129"/>
    </row>
    <row r="1127" spans="3:7">
      <c r="C1127" s="129"/>
      <c r="D1127" s="129"/>
      <c r="E1127" s="129"/>
      <c r="F1127" s="129"/>
      <c r="G1127" s="129"/>
    </row>
    <row r="1128" spans="3:7">
      <c r="C1128" s="129"/>
      <c r="D1128" s="129"/>
      <c r="E1128" s="129"/>
      <c r="F1128" s="129"/>
      <c r="G1128" s="129"/>
    </row>
    <row r="1129" spans="3:7">
      <c r="C1129" s="129"/>
      <c r="D1129" s="129"/>
      <c r="E1129" s="129"/>
      <c r="F1129" s="129"/>
      <c r="G1129" s="129"/>
    </row>
    <row r="1130" spans="3:7">
      <c r="C1130" s="129"/>
      <c r="D1130" s="129"/>
      <c r="E1130" s="129"/>
      <c r="F1130" s="129"/>
      <c r="G1130" s="129"/>
    </row>
    <row r="1131" spans="3:7">
      <c r="C1131" s="129"/>
      <c r="D1131" s="129"/>
      <c r="E1131" s="129"/>
      <c r="F1131" s="129"/>
      <c r="G1131" s="129"/>
    </row>
    <row r="1132" spans="3:7">
      <c r="C1132" s="129"/>
      <c r="D1132" s="129"/>
      <c r="E1132" s="129"/>
      <c r="F1132" s="129"/>
      <c r="G1132" s="129"/>
    </row>
    <row r="1133" spans="3:7">
      <c r="C1133" s="129"/>
      <c r="D1133" s="129"/>
      <c r="E1133" s="129"/>
      <c r="F1133" s="129"/>
      <c r="G1133" s="129"/>
    </row>
    <row r="1134" spans="3:7">
      <c r="C1134" s="129"/>
      <c r="D1134" s="129"/>
      <c r="E1134" s="129"/>
      <c r="F1134" s="129"/>
      <c r="G1134" s="129"/>
    </row>
    <row r="1135" spans="3:7">
      <c r="C1135" s="129"/>
      <c r="D1135" s="129"/>
      <c r="E1135" s="129"/>
      <c r="F1135" s="129"/>
      <c r="G1135" s="129"/>
    </row>
    <row r="1136" spans="3:7">
      <c r="C1136" s="129"/>
      <c r="D1136" s="129"/>
      <c r="E1136" s="129"/>
      <c r="F1136" s="129"/>
      <c r="G1136" s="129"/>
    </row>
    <row r="1137" spans="3:7">
      <c r="C1137" s="129"/>
      <c r="D1137" s="129"/>
      <c r="E1137" s="129"/>
      <c r="F1137" s="129"/>
      <c r="G1137" s="129"/>
    </row>
    <row r="1138" spans="3:7">
      <c r="C1138" s="129"/>
      <c r="D1138" s="129"/>
      <c r="E1138" s="129"/>
      <c r="F1138" s="129"/>
      <c r="G1138" s="129"/>
    </row>
    <row r="1139" spans="3:7">
      <c r="C1139" s="129"/>
      <c r="D1139" s="129"/>
      <c r="E1139" s="129"/>
      <c r="F1139" s="129"/>
      <c r="G1139" s="129"/>
    </row>
    <row r="1140" spans="3:7">
      <c r="C1140" s="129"/>
      <c r="D1140" s="129"/>
      <c r="E1140" s="129"/>
      <c r="F1140" s="129"/>
      <c r="G1140" s="129"/>
    </row>
    <row r="1141" spans="3:7">
      <c r="C1141" s="129"/>
      <c r="D1141" s="129"/>
      <c r="E1141" s="129"/>
      <c r="F1141" s="129"/>
      <c r="G1141" s="129"/>
    </row>
    <row r="1142" spans="3:7">
      <c r="C1142" s="129"/>
      <c r="D1142" s="129"/>
      <c r="E1142" s="129"/>
      <c r="F1142" s="129"/>
      <c r="G1142" s="129"/>
    </row>
    <row r="1143" spans="3:7">
      <c r="C1143" s="129"/>
      <c r="D1143" s="129"/>
      <c r="E1143" s="129"/>
      <c r="F1143" s="129"/>
      <c r="G1143" s="129"/>
    </row>
    <row r="1144" spans="3:7">
      <c r="C1144" s="129"/>
      <c r="D1144" s="129"/>
      <c r="E1144" s="129"/>
      <c r="F1144" s="129"/>
      <c r="G1144" s="129"/>
    </row>
    <row r="1145" spans="3:7">
      <c r="C1145" s="129"/>
      <c r="D1145" s="129"/>
      <c r="E1145" s="129"/>
      <c r="F1145" s="129"/>
      <c r="G1145" s="129"/>
    </row>
    <row r="1146" spans="3:7">
      <c r="C1146" s="129"/>
      <c r="D1146" s="129"/>
      <c r="E1146" s="129"/>
      <c r="F1146" s="129"/>
      <c r="G1146" s="129"/>
    </row>
    <row r="1147" spans="3:7">
      <c r="C1147" s="129"/>
      <c r="D1147" s="129"/>
      <c r="E1147" s="129"/>
      <c r="F1147" s="129"/>
      <c r="G1147" s="129"/>
    </row>
    <row r="1148" spans="3:7">
      <c r="C1148" s="129"/>
      <c r="D1148" s="129"/>
      <c r="E1148" s="129"/>
      <c r="F1148" s="129"/>
      <c r="G1148" s="129"/>
    </row>
    <row r="1149" spans="3:7">
      <c r="C1149" s="129"/>
      <c r="D1149" s="129"/>
      <c r="E1149" s="129"/>
      <c r="F1149" s="129"/>
      <c r="G1149" s="129"/>
    </row>
    <row r="1150" spans="3:7">
      <c r="C1150" s="129"/>
      <c r="D1150" s="129"/>
      <c r="E1150" s="129"/>
      <c r="F1150" s="129"/>
      <c r="G1150" s="129"/>
    </row>
    <row r="1151" spans="3:7">
      <c r="C1151" s="129"/>
      <c r="D1151" s="129"/>
      <c r="E1151" s="129"/>
      <c r="F1151" s="129"/>
      <c r="G1151" s="129"/>
    </row>
    <row r="1152" spans="3:7">
      <c r="C1152" s="129"/>
      <c r="D1152" s="129"/>
      <c r="E1152" s="129"/>
      <c r="F1152" s="129"/>
      <c r="G1152" s="129"/>
    </row>
    <row r="1153" spans="3:7">
      <c r="C1153" s="129"/>
      <c r="D1153" s="129"/>
      <c r="E1153" s="129"/>
      <c r="F1153" s="129"/>
      <c r="G1153" s="129"/>
    </row>
    <row r="1154" spans="3:7">
      <c r="C1154" s="129"/>
      <c r="D1154" s="129"/>
      <c r="E1154" s="129"/>
      <c r="F1154" s="129"/>
      <c r="G1154" s="129"/>
    </row>
    <row r="1155" spans="3:7">
      <c r="C1155" s="129"/>
      <c r="D1155" s="129"/>
      <c r="E1155" s="129"/>
      <c r="F1155" s="129"/>
      <c r="G1155" s="129"/>
    </row>
    <row r="1156" spans="3:7">
      <c r="C1156" s="129"/>
      <c r="D1156" s="129"/>
      <c r="E1156" s="129"/>
      <c r="F1156" s="129"/>
      <c r="G1156" s="129"/>
    </row>
    <row r="1157" spans="3:7">
      <c r="C1157" s="129"/>
      <c r="D1157" s="129"/>
      <c r="E1157" s="129"/>
      <c r="F1157" s="129"/>
      <c r="G1157" s="129"/>
    </row>
    <row r="1158" spans="3:7">
      <c r="C1158" s="129"/>
      <c r="D1158" s="129"/>
      <c r="E1158" s="129"/>
      <c r="F1158" s="129"/>
      <c r="G1158" s="129"/>
    </row>
    <row r="1159" spans="3:7">
      <c r="C1159" s="129"/>
      <c r="D1159" s="129"/>
      <c r="E1159" s="129"/>
      <c r="F1159" s="129"/>
      <c r="G1159" s="129"/>
    </row>
    <row r="1160" spans="3:7">
      <c r="C1160" s="129"/>
      <c r="D1160" s="129"/>
      <c r="E1160" s="129"/>
      <c r="F1160" s="129"/>
      <c r="G1160" s="129"/>
    </row>
    <row r="1161" spans="3:7">
      <c r="C1161" s="129"/>
      <c r="D1161" s="129"/>
      <c r="E1161" s="129"/>
      <c r="F1161" s="129"/>
      <c r="G1161" s="129"/>
    </row>
    <row r="1162" spans="3:7">
      <c r="C1162" s="129"/>
      <c r="D1162" s="129"/>
      <c r="E1162" s="129"/>
      <c r="F1162" s="129"/>
      <c r="G1162" s="129"/>
    </row>
    <row r="1163" spans="3:7">
      <c r="C1163" s="129"/>
      <c r="D1163" s="129"/>
      <c r="E1163" s="129"/>
      <c r="F1163" s="129"/>
      <c r="G1163" s="129"/>
    </row>
    <row r="1164" spans="3:7">
      <c r="C1164" s="129"/>
      <c r="D1164" s="129"/>
      <c r="E1164" s="129"/>
      <c r="F1164" s="129"/>
      <c r="G1164" s="129"/>
    </row>
    <row r="1165" spans="3:7">
      <c r="C1165" s="129"/>
      <c r="D1165" s="129"/>
      <c r="E1165" s="129"/>
      <c r="F1165" s="129"/>
      <c r="G1165" s="129"/>
    </row>
    <row r="1166" spans="3:7">
      <c r="C1166" s="129"/>
      <c r="D1166" s="129"/>
      <c r="E1166" s="129"/>
      <c r="F1166" s="129"/>
      <c r="G1166" s="129"/>
    </row>
    <row r="1167" spans="3:7">
      <c r="C1167" s="129"/>
      <c r="D1167" s="129"/>
      <c r="E1167" s="129"/>
      <c r="F1167" s="129"/>
      <c r="G1167" s="129"/>
    </row>
    <row r="1168" spans="3:7">
      <c r="C1168" s="129"/>
      <c r="D1168" s="129"/>
      <c r="E1168" s="129"/>
      <c r="F1168" s="129"/>
      <c r="G1168" s="129"/>
    </row>
    <row r="1169" spans="3:7">
      <c r="C1169" s="129"/>
      <c r="D1169" s="129"/>
      <c r="E1169" s="129"/>
      <c r="F1169" s="129"/>
      <c r="G1169" s="129"/>
    </row>
    <row r="1170" spans="3:7">
      <c r="C1170" s="129"/>
      <c r="D1170" s="129"/>
      <c r="E1170" s="129"/>
      <c r="F1170" s="129"/>
      <c r="G1170" s="129"/>
    </row>
    <row r="1171" spans="3:7">
      <c r="C1171" s="129"/>
      <c r="D1171" s="129"/>
      <c r="E1171" s="129"/>
      <c r="F1171" s="129"/>
      <c r="G1171" s="129"/>
    </row>
    <row r="1172" spans="3:7">
      <c r="C1172" s="129"/>
      <c r="D1172" s="129"/>
      <c r="E1172" s="129"/>
      <c r="F1172" s="129"/>
      <c r="G1172" s="129"/>
    </row>
    <row r="1173" spans="3:7">
      <c r="C1173" s="129"/>
      <c r="D1173" s="129"/>
      <c r="E1173" s="129"/>
      <c r="F1173" s="129"/>
      <c r="G1173" s="129"/>
    </row>
    <row r="1174" spans="3:7">
      <c r="C1174" s="129"/>
      <c r="D1174" s="129"/>
      <c r="E1174" s="129"/>
      <c r="F1174" s="129"/>
      <c r="G1174" s="129"/>
    </row>
    <row r="1175" spans="3:7">
      <c r="C1175" s="129"/>
      <c r="D1175" s="129"/>
      <c r="E1175" s="129"/>
      <c r="F1175" s="129"/>
      <c r="G1175" s="129"/>
    </row>
    <row r="1176" spans="3:7">
      <c r="C1176" s="129"/>
      <c r="D1176" s="129"/>
      <c r="E1176" s="129"/>
      <c r="F1176" s="129"/>
      <c r="G1176" s="129"/>
    </row>
    <row r="1177" spans="3:7">
      <c r="C1177" s="129"/>
      <c r="D1177" s="129"/>
      <c r="E1177" s="129"/>
      <c r="F1177" s="129"/>
      <c r="G1177" s="129"/>
    </row>
    <row r="1178" spans="3:7">
      <c r="C1178" s="129"/>
      <c r="D1178" s="129"/>
      <c r="E1178" s="129"/>
      <c r="F1178" s="129"/>
      <c r="G1178" s="129"/>
    </row>
    <row r="1179" spans="3:7">
      <c r="C1179" s="129"/>
      <c r="D1179" s="129"/>
      <c r="E1179" s="129"/>
      <c r="F1179" s="129"/>
      <c r="G1179" s="129"/>
    </row>
    <row r="1180" spans="3:7">
      <c r="C1180" s="129"/>
      <c r="D1180" s="129"/>
      <c r="E1180" s="129"/>
      <c r="F1180" s="129"/>
      <c r="G1180" s="129"/>
    </row>
    <row r="1181" spans="3:7">
      <c r="C1181" s="129"/>
      <c r="D1181" s="129"/>
      <c r="E1181" s="129"/>
      <c r="F1181" s="129"/>
      <c r="G1181" s="129"/>
    </row>
    <row r="1182" spans="3:7">
      <c r="C1182" s="129"/>
      <c r="D1182" s="129"/>
      <c r="E1182" s="129"/>
      <c r="F1182" s="129"/>
      <c r="G1182" s="129"/>
    </row>
    <row r="1183" spans="3:7">
      <c r="C1183" s="129"/>
      <c r="D1183" s="129"/>
      <c r="E1183" s="129"/>
      <c r="F1183" s="129"/>
      <c r="G1183" s="129"/>
    </row>
    <row r="1184" spans="3:7">
      <c r="C1184" s="129"/>
      <c r="D1184" s="129"/>
      <c r="E1184" s="129"/>
      <c r="F1184" s="129"/>
      <c r="G1184" s="129"/>
    </row>
    <row r="1185" spans="3:7">
      <c r="C1185" s="129"/>
      <c r="D1185" s="129"/>
      <c r="E1185" s="129"/>
      <c r="F1185" s="129"/>
      <c r="G1185" s="129"/>
    </row>
    <row r="1186" spans="3:7">
      <c r="C1186" s="129"/>
      <c r="D1186" s="129"/>
      <c r="E1186" s="129"/>
      <c r="F1186" s="129"/>
      <c r="G1186" s="129"/>
    </row>
    <row r="1187" spans="3:7">
      <c r="C1187" s="129"/>
      <c r="D1187" s="129"/>
      <c r="E1187" s="129"/>
      <c r="F1187" s="129"/>
      <c r="G1187" s="129"/>
    </row>
    <row r="1188" spans="3:7">
      <c r="C1188" s="129"/>
      <c r="D1188" s="129"/>
      <c r="E1188" s="129"/>
      <c r="F1188" s="129"/>
      <c r="G1188" s="129"/>
    </row>
    <row r="1189" spans="3:7">
      <c r="C1189" s="129"/>
      <c r="D1189" s="129"/>
      <c r="E1189" s="129"/>
      <c r="F1189" s="129"/>
      <c r="G1189" s="129"/>
    </row>
    <row r="1190" spans="3:7">
      <c r="C1190" s="129"/>
      <c r="D1190" s="129"/>
      <c r="E1190" s="129"/>
      <c r="F1190" s="129"/>
      <c r="G1190" s="129"/>
    </row>
    <row r="1191" spans="3:7">
      <c r="C1191" s="129"/>
      <c r="D1191" s="129"/>
      <c r="E1191" s="129"/>
      <c r="F1191" s="129"/>
      <c r="G1191" s="129"/>
    </row>
    <row r="1192" spans="3:7">
      <c r="C1192" s="129"/>
      <c r="D1192" s="129"/>
      <c r="E1192" s="129"/>
      <c r="F1192" s="129"/>
      <c r="G1192" s="129"/>
    </row>
    <row r="1193" spans="3:7">
      <c r="C1193" s="129"/>
      <c r="D1193" s="129"/>
      <c r="E1193" s="129"/>
      <c r="F1193" s="129"/>
      <c r="G1193" s="129"/>
    </row>
    <row r="1194" spans="3:7">
      <c r="C1194" s="129"/>
      <c r="D1194" s="129"/>
      <c r="E1194" s="129"/>
      <c r="F1194" s="129"/>
      <c r="G1194" s="129"/>
    </row>
    <row r="1195" spans="3:7">
      <c r="C1195" s="129"/>
      <c r="D1195" s="129"/>
      <c r="E1195" s="129"/>
      <c r="F1195" s="129"/>
      <c r="G1195" s="129"/>
    </row>
    <row r="1196" spans="3:7">
      <c r="C1196" s="129"/>
      <c r="D1196" s="129"/>
      <c r="E1196" s="129"/>
      <c r="F1196" s="129"/>
      <c r="G1196" s="129"/>
    </row>
    <row r="1197" spans="3:7">
      <c r="C1197" s="129"/>
      <c r="D1197" s="129"/>
      <c r="E1197" s="129"/>
      <c r="F1197" s="129"/>
      <c r="G1197" s="129"/>
    </row>
    <row r="1198" spans="3:7">
      <c r="C1198" s="129"/>
      <c r="D1198" s="129"/>
      <c r="E1198" s="129"/>
      <c r="F1198" s="129"/>
      <c r="G1198" s="129"/>
    </row>
    <row r="1199" spans="3:7">
      <c r="C1199" s="129"/>
      <c r="D1199" s="129"/>
      <c r="E1199" s="129"/>
      <c r="F1199" s="129"/>
      <c r="G1199" s="129"/>
    </row>
    <row r="1200" spans="3:7">
      <c r="C1200" s="129"/>
      <c r="D1200" s="129"/>
      <c r="E1200" s="129"/>
      <c r="F1200" s="129"/>
      <c r="G1200" s="129"/>
    </row>
    <row r="1201" spans="3:7">
      <c r="C1201" s="129"/>
      <c r="D1201" s="129"/>
      <c r="E1201" s="129"/>
      <c r="F1201" s="129"/>
      <c r="G1201" s="129"/>
    </row>
    <row r="1202" spans="3:7">
      <c r="C1202" s="129"/>
      <c r="D1202" s="129"/>
      <c r="E1202" s="129"/>
      <c r="F1202" s="129"/>
      <c r="G1202" s="129"/>
    </row>
    <row r="1203" spans="3:7">
      <c r="C1203" s="129"/>
      <c r="D1203" s="129"/>
      <c r="E1203" s="129"/>
      <c r="F1203" s="129"/>
      <c r="G1203" s="129"/>
    </row>
    <row r="1204" spans="3:7">
      <c r="C1204" s="129"/>
      <c r="D1204" s="129"/>
      <c r="E1204" s="129"/>
      <c r="F1204" s="129"/>
      <c r="G1204" s="129"/>
    </row>
    <row r="1205" spans="3:7">
      <c r="C1205" s="129"/>
      <c r="D1205" s="129"/>
      <c r="E1205" s="129"/>
      <c r="F1205" s="129"/>
      <c r="G1205" s="129"/>
    </row>
    <row r="1206" spans="3:7">
      <c r="C1206" s="129"/>
      <c r="D1206" s="129"/>
      <c r="E1206" s="129"/>
      <c r="F1206" s="129"/>
      <c r="G1206" s="129"/>
    </row>
    <row r="1207" spans="3:7">
      <c r="C1207" s="129"/>
      <c r="D1207" s="129"/>
      <c r="E1207" s="129"/>
      <c r="F1207" s="129"/>
      <c r="G1207" s="129"/>
    </row>
    <row r="1208" spans="3:7">
      <c r="C1208" s="129"/>
      <c r="D1208" s="129"/>
      <c r="E1208" s="129"/>
      <c r="F1208" s="129"/>
      <c r="G1208" s="129"/>
    </row>
    <row r="1209" spans="3:7">
      <c r="C1209" s="129"/>
      <c r="D1209" s="129"/>
      <c r="E1209" s="129"/>
      <c r="F1209" s="129"/>
      <c r="G1209" s="129"/>
    </row>
    <row r="1210" spans="3:7">
      <c r="C1210" s="129"/>
      <c r="D1210" s="129"/>
      <c r="E1210" s="129"/>
      <c r="F1210" s="129"/>
      <c r="G1210" s="129"/>
    </row>
    <row r="1211" spans="3:7">
      <c r="C1211" s="129"/>
      <c r="D1211" s="129"/>
      <c r="E1211" s="129"/>
      <c r="F1211" s="129"/>
      <c r="G1211" s="129"/>
    </row>
    <row r="1212" spans="3:7">
      <c r="C1212" s="129"/>
      <c r="D1212" s="129"/>
      <c r="E1212" s="129"/>
      <c r="F1212" s="129"/>
      <c r="G1212" s="129"/>
    </row>
    <row r="1213" spans="3:7">
      <c r="C1213" s="129"/>
      <c r="D1213" s="129"/>
      <c r="E1213" s="129"/>
      <c r="F1213" s="129"/>
      <c r="G1213" s="129"/>
    </row>
    <row r="1214" spans="3:7">
      <c r="C1214" s="129"/>
      <c r="D1214" s="129"/>
      <c r="E1214" s="129"/>
      <c r="F1214" s="129"/>
      <c r="G1214" s="129"/>
    </row>
    <row r="1215" spans="3:7">
      <c r="C1215" s="129"/>
      <c r="D1215" s="129"/>
      <c r="E1215" s="129"/>
      <c r="F1215" s="129"/>
      <c r="G1215" s="129"/>
    </row>
    <row r="1216" spans="3:7">
      <c r="C1216" s="129"/>
      <c r="D1216" s="129"/>
      <c r="E1216" s="129"/>
      <c r="F1216" s="129"/>
      <c r="G1216" s="129"/>
    </row>
    <row r="1217" spans="3:7">
      <c r="C1217" s="129"/>
      <c r="D1217" s="129"/>
      <c r="E1217" s="129"/>
      <c r="F1217" s="129"/>
      <c r="G1217" s="129"/>
    </row>
    <row r="1218" spans="3:7">
      <c r="C1218" s="129"/>
      <c r="D1218" s="129"/>
      <c r="E1218" s="129"/>
      <c r="F1218" s="129"/>
      <c r="G1218" s="129"/>
    </row>
    <row r="1219" spans="3:7">
      <c r="C1219" s="129"/>
      <c r="D1219" s="129"/>
      <c r="E1219" s="129"/>
      <c r="F1219" s="129"/>
      <c r="G1219" s="129"/>
    </row>
    <row r="1220" spans="3:7">
      <c r="C1220" s="129"/>
      <c r="D1220" s="129"/>
      <c r="E1220" s="129"/>
      <c r="F1220" s="129"/>
      <c r="G1220" s="129"/>
    </row>
    <row r="1221" spans="3:7">
      <c r="C1221" s="129"/>
      <c r="D1221" s="129"/>
      <c r="E1221" s="129"/>
      <c r="F1221" s="129"/>
      <c r="G1221" s="129"/>
    </row>
    <row r="1222" spans="3:7">
      <c r="C1222" s="129"/>
      <c r="D1222" s="129"/>
      <c r="E1222" s="129"/>
      <c r="F1222" s="129"/>
      <c r="G1222" s="129"/>
    </row>
    <row r="1223" spans="3:7">
      <c r="C1223" s="129"/>
      <c r="D1223" s="129"/>
      <c r="E1223" s="129"/>
      <c r="F1223" s="129"/>
      <c r="G1223" s="129"/>
    </row>
    <row r="1224" spans="3:7">
      <c r="C1224" s="129"/>
      <c r="D1224" s="129"/>
      <c r="E1224" s="129"/>
      <c r="F1224" s="129"/>
      <c r="G1224" s="129"/>
    </row>
    <row r="1225" spans="3:7">
      <c r="C1225" s="129"/>
      <c r="D1225" s="129"/>
      <c r="E1225" s="129"/>
      <c r="F1225" s="129"/>
      <c r="G1225" s="129"/>
    </row>
    <row r="1226" spans="3:7">
      <c r="C1226" s="129"/>
      <c r="D1226" s="129"/>
      <c r="E1226" s="129"/>
      <c r="F1226" s="129"/>
      <c r="G1226" s="129"/>
    </row>
    <row r="1227" spans="3:7">
      <c r="C1227" s="129"/>
      <c r="D1227" s="129"/>
      <c r="E1227" s="129"/>
      <c r="F1227" s="129"/>
      <c r="G1227" s="129"/>
    </row>
    <row r="1228" spans="3:7">
      <c r="C1228" s="129"/>
      <c r="D1228" s="129"/>
      <c r="E1228" s="129"/>
      <c r="F1228" s="129"/>
      <c r="G1228" s="129"/>
    </row>
    <row r="1229" spans="3:7">
      <c r="C1229" s="129"/>
      <c r="D1229" s="129"/>
      <c r="E1229" s="129"/>
      <c r="F1229" s="129"/>
      <c r="G1229" s="129"/>
    </row>
    <row r="1230" spans="3:7">
      <c r="C1230" s="129"/>
      <c r="D1230" s="129"/>
      <c r="E1230" s="129"/>
      <c r="F1230" s="129"/>
      <c r="G1230" s="129"/>
    </row>
    <row r="1231" spans="3:7">
      <c r="C1231" s="129"/>
      <c r="D1231" s="129"/>
      <c r="E1231" s="129"/>
      <c r="F1231" s="129"/>
      <c r="G1231" s="129"/>
    </row>
    <row r="1232" spans="3:7">
      <c r="C1232" s="129"/>
      <c r="D1232" s="129"/>
      <c r="E1232" s="129"/>
      <c r="F1232" s="129"/>
      <c r="G1232" s="129"/>
    </row>
    <row r="1233" spans="3:7">
      <c r="C1233" s="129"/>
      <c r="D1233" s="129"/>
      <c r="E1233" s="129"/>
      <c r="F1233" s="129"/>
      <c r="G1233" s="129"/>
    </row>
    <row r="1234" spans="3:7">
      <c r="C1234" s="129"/>
      <c r="D1234" s="129"/>
      <c r="E1234" s="129"/>
      <c r="F1234" s="129"/>
      <c r="G1234" s="129"/>
    </row>
    <row r="1235" spans="3:7">
      <c r="C1235" s="129"/>
      <c r="D1235" s="129"/>
      <c r="E1235" s="129"/>
      <c r="F1235" s="129"/>
      <c r="G1235" s="129"/>
    </row>
    <row r="1236" spans="3:7">
      <c r="C1236" s="129"/>
      <c r="D1236" s="129"/>
      <c r="E1236" s="129"/>
      <c r="F1236" s="129"/>
      <c r="G1236" s="129"/>
    </row>
    <row r="1237" spans="3:7">
      <c r="C1237" s="129"/>
      <c r="D1237" s="129"/>
      <c r="E1237" s="129"/>
      <c r="F1237" s="129"/>
      <c r="G1237" s="129"/>
    </row>
    <row r="1238" spans="3:7">
      <c r="C1238" s="129"/>
      <c r="D1238" s="129"/>
      <c r="E1238" s="129"/>
      <c r="F1238" s="129"/>
      <c r="G1238" s="129"/>
    </row>
    <row r="1239" spans="3:7">
      <c r="C1239" s="129"/>
      <c r="D1239" s="129"/>
      <c r="E1239" s="129"/>
      <c r="F1239" s="129"/>
      <c r="G1239" s="129"/>
    </row>
    <row r="1240" spans="3:7">
      <c r="C1240" s="129"/>
      <c r="D1240" s="129"/>
      <c r="E1240" s="129"/>
      <c r="F1240" s="129"/>
      <c r="G1240" s="129"/>
    </row>
    <row r="1241" spans="3:7">
      <c r="C1241" s="129"/>
      <c r="D1241" s="129"/>
      <c r="E1241" s="129"/>
      <c r="F1241" s="129"/>
      <c r="G1241" s="129"/>
    </row>
    <row r="1242" spans="3:7">
      <c r="C1242" s="129"/>
      <c r="D1242" s="129"/>
      <c r="E1242" s="129"/>
      <c r="F1242" s="129"/>
      <c r="G1242" s="129"/>
    </row>
    <row r="1243" spans="3:7">
      <c r="C1243" s="129"/>
      <c r="D1243" s="129"/>
      <c r="E1243" s="129"/>
      <c r="F1243" s="129"/>
      <c r="G1243" s="129"/>
    </row>
    <row r="1244" spans="3:7">
      <c r="C1244" s="129"/>
      <c r="D1244" s="129"/>
      <c r="E1244" s="129"/>
      <c r="F1244" s="129"/>
      <c r="G1244" s="129"/>
    </row>
    <row r="1245" spans="3:7">
      <c r="C1245" s="129"/>
      <c r="D1245" s="129"/>
      <c r="E1245" s="129"/>
      <c r="F1245" s="129"/>
      <c r="G1245" s="129"/>
    </row>
    <row r="1246" spans="3:7">
      <c r="C1246" s="129"/>
      <c r="D1246" s="129"/>
      <c r="E1246" s="129"/>
      <c r="F1246" s="129"/>
      <c r="G1246" s="129"/>
    </row>
    <row r="1247" spans="3:7">
      <c r="C1247" s="129"/>
      <c r="D1247" s="129"/>
      <c r="E1247" s="129"/>
      <c r="F1247" s="129"/>
      <c r="G1247" s="129"/>
    </row>
    <row r="1248" spans="3:7">
      <c r="C1248" s="129"/>
      <c r="D1248" s="129"/>
      <c r="E1248" s="129"/>
      <c r="F1248" s="129"/>
      <c r="G1248" s="129"/>
    </row>
    <row r="1249" spans="3:7">
      <c r="C1249" s="129"/>
      <c r="D1249" s="129"/>
      <c r="E1249" s="129"/>
      <c r="F1249" s="129"/>
      <c r="G1249" s="129"/>
    </row>
    <row r="1250" spans="3:7">
      <c r="C1250" s="129"/>
      <c r="D1250" s="129"/>
      <c r="E1250" s="129"/>
      <c r="F1250" s="129"/>
      <c r="G1250" s="129"/>
    </row>
    <row r="1251" spans="3:7">
      <c r="C1251" s="129"/>
      <c r="D1251" s="129"/>
      <c r="E1251" s="129"/>
      <c r="F1251" s="129"/>
      <c r="G1251" s="129"/>
    </row>
    <row r="1252" spans="3:7">
      <c r="C1252" s="129"/>
      <c r="D1252" s="129"/>
      <c r="E1252" s="129"/>
      <c r="F1252" s="129"/>
      <c r="G1252" s="129"/>
    </row>
    <row r="1253" spans="3:7">
      <c r="C1253" s="129"/>
      <c r="D1253" s="129"/>
      <c r="E1253" s="129"/>
      <c r="F1253" s="129"/>
      <c r="G1253" s="129"/>
    </row>
    <row r="1254" spans="3:7">
      <c r="C1254" s="129"/>
      <c r="D1254" s="129"/>
      <c r="E1254" s="129"/>
      <c r="F1254" s="129"/>
      <c r="G1254" s="129"/>
    </row>
    <row r="1255" spans="3:7">
      <c r="C1255" s="129"/>
      <c r="D1255" s="129"/>
      <c r="E1255" s="129"/>
      <c r="F1255" s="129"/>
      <c r="G1255" s="129"/>
    </row>
    <row r="1256" spans="3:7">
      <c r="C1256" s="129"/>
      <c r="D1256" s="129"/>
      <c r="E1256" s="129"/>
      <c r="F1256" s="129"/>
      <c r="G1256" s="129"/>
    </row>
    <row r="1257" spans="3:7">
      <c r="C1257" s="129"/>
      <c r="D1257" s="129"/>
      <c r="E1257" s="129"/>
      <c r="F1257" s="129"/>
      <c r="G1257" s="129"/>
    </row>
    <row r="1258" spans="3:7">
      <c r="C1258" s="129"/>
      <c r="D1258" s="129"/>
      <c r="E1258" s="129"/>
      <c r="F1258" s="129"/>
      <c r="G1258" s="129"/>
    </row>
    <row r="1259" spans="3:7">
      <c r="C1259" s="129"/>
      <c r="D1259" s="129"/>
      <c r="E1259" s="129"/>
      <c r="F1259" s="129"/>
      <c r="G1259" s="129"/>
    </row>
    <row r="1260" spans="3:7">
      <c r="C1260" s="129"/>
      <c r="D1260" s="129"/>
      <c r="E1260" s="129"/>
      <c r="F1260" s="129"/>
      <c r="G1260" s="129"/>
    </row>
    <row r="1261" spans="3:7">
      <c r="C1261" s="129"/>
      <c r="D1261" s="129"/>
      <c r="E1261" s="129"/>
      <c r="F1261" s="129"/>
      <c r="G1261" s="129"/>
    </row>
    <row r="1262" spans="3:7">
      <c r="C1262" s="129"/>
      <c r="D1262" s="129"/>
      <c r="E1262" s="129"/>
      <c r="F1262" s="129"/>
      <c r="G1262" s="129"/>
    </row>
    <row r="1263" spans="3:7">
      <c r="C1263" s="129"/>
      <c r="D1263" s="129"/>
      <c r="E1263" s="129"/>
      <c r="F1263" s="129"/>
      <c r="G1263" s="129"/>
    </row>
    <row r="1264" spans="3:7">
      <c r="C1264" s="129"/>
      <c r="D1264" s="129"/>
      <c r="E1264" s="129"/>
      <c r="F1264" s="129"/>
      <c r="G1264" s="129"/>
    </row>
    <row r="1265" spans="3:7">
      <c r="C1265" s="129"/>
      <c r="D1265" s="129"/>
      <c r="E1265" s="129"/>
      <c r="F1265" s="129"/>
      <c r="G1265" s="129"/>
    </row>
    <row r="1266" spans="3:7">
      <c r="C1266" s="129"/>
      <c r="D1266" s="129"/>
      <c r="E1266" s="129"/>
      <c r="F1266" s="129"/>
      <c r="G1266" s="129"/>
    </row>
    <row r="1267" spans="3:7">
      <c r="C1267" s="129"/>
      <c r="D1267" s="129"/>
      <c r="E1267" s="129"/>
      <c r="F1267" s="129"/>
      <c r="G1267" s="129"/>
    </row>
    <row r="1268" spans="3:7">
      <c r="C1268" s="129"/>
      <c r="D1268" s="129"/>
      <c r="E1268" s="129"/>
      <c r="F1268" s="129"/>
      <c r="G1268" s="129"/>
    </row>
    <row r="1269" spans="3:7">
      <c r="C1269" s="129"/>
      <c r="D1269" s="129"/>
      <c r="E1269" s="129"/>
      <c r="F1269" s="129"/>
      <c r="G1269" s="129"/>
    </row>
    <row r="1270" spans="3:7">
      <c r="C1270" s="129"/>
      <c r="D1270" s="129"/>
      <c r="E1270" s="129"/>
      <c r="F1270" s="129"/>
      <c r="G1270" s="129"/>
    </row>
    <row r="1271" spans="3:7">
      <c r="C1271" s="129"/>
      <c r="D1271" s="129"/>
      <c r="E1271" s="129"/>
      <c r="F1271" s="129"/>
      <c r="G1271" s="129"/>
    </row>
    <row r="1272" spans="3:7">
      <c r="C1272" s="129"/>
      <c r="D1272" s="129"/>
      <c r="E1272" s="129"/>
      <c r="F1272" s="129"/>
      <c r="G1272" s="129"/>
    </row>
    <row r="1273" spans="3:7">
      <c r="C1273" s="129"/>
      <c r="D1273" s="129"/>
      <c r="E1273" s="129"/>
      <c r="F1273" s="129"/>
      <c r="G1273" s="129"/>
    </row>
    <row r="1274" spans="3:7">
      <c r="C1274" s="129"/>
      <c r="D1274" s="129"/>
      <c r="E1274" s="129"/>
      <c r="F1274" s="129"/>
      <c r="G1274" s="129"/>
    </row>
    <row r="1275" spans="3:7">
      <c r="C1275" s="129"/>
      <c r="D1275" s="129"/>
      <c r="E1275" s="129"/>
      <c r="F1275" s="129"/>
      <c r="G1275" s="129"/>
    </row>
    <row r="1276" spans="3:7">
      <c r="C1276" s="129"/>
      <c r="D1276" s="129"/>
      <c r="E1276" s="129"/>
      <c r="F1276" s="129"/>
      <c r="G1276" s="129"/>
    </row>
    <row r="1277" spans="3:7">
      <c r="C1277" s="129"/>
      <c r="D1277" s="129"/>
      <c r="E1277" s="129"/>
      <c r="F1277" s="129"/>
      <c r="G1277" s="129"/>
    </row>
    <row r="1278" spans="3:7">
      <c r="C1278" s="129"/>
      <c r="D1278" s="129"/>
      <c r="E1278" s="129"/>
      <c r="F1278" s="129"/>
      <c r="G1278" s="129"/>
    </row>
    <row r="1279" spans="3:7">
      <c r="C1279" s="129"/>
      <c r="D1279" s="129"/>
      <c r="E1279" s="129"/>
      <c r="F1279" s="129"/>
      <c r="G1279" s="129"/>
    </row>
    <row r="1280" spans="3:7">
      <c r="C1280" s="129"/>
      <c r="D1280" s="129"/>
      <c r="E1280" s="129"/>
      <c r="F1280" s="129"/>
      <c r="G1280" s="129"/>
    </row>
    <row r="1281" spans="3:7">
      <c r="C1281" s="129"/>
      <c r="D1281" s="129"/>
      <c r="E1281" s="129"/>
      <c r="F1281" s="129"/>
      <c r="G1281" s="129"/>
    </row>
    <row r="1282" spans="3:7">
      <c r="C1282" s="129"/>
      <c r="D1282" s="129"/>
      <c r="E1282" s="129"/>
      <c r="F1282" s="129"/>
      <c r="G1282" s="129"/>
    </row>
    <row r="1283" spans="3:7">
      <c r="C1283" s="129"/>
      <c r="D1283" s="129"/>
      <c r="E1283" s="129"/>
      <c r="F1283" s="129"/>
      <c r="G1283" s="129"/>
    </row>
    <row r="1284" spans="3:7">
      <c r="C1284" s="129"/>
      <c r="D1284" s="129"/>
      <c r="E1284" s="129"/>
      <c r="F1284" s="129"/>
      <c r="G1284" s="129"/>
    </row>
    <row r="1285" spans="3:7">
      <c r="C1285" s="129"/>
      <c r="D1285" s="129"/>
      <c r="E1285" s="129"/>
      <c r="F1285" s="129"/>
      <c r="G1285" s="129"/>
    </row>
    <row r="1286" spans="3:7">
      <c r="C1286" s="129"/>
      <c r="D1286" s="129"/>
      <c r="E1286" s="129"/>
      <c r="F1286" s="129"/>
      <c r="G1286" s="129"/>
    </row>
    <row r="1287" spans="3:7">
      <c r="C1287" s="129"/>
      <c r="D1287" s="129"/>
      <c r="E1287" s="129"/>
      <c r="F1287" s="129"/>
      <c r="G1287" s="129"/>
    </row>
    <row r="1288" spans="3:7">
      <c r="C1288" s="129"/>
      <c r="D1288" s="129"/>
      <c r="E1288" s="129"/>
      <c r="F1288" s="129"/>
      <c r="G1288" s="129"/>
    </row>
    <row r="1289" spans="3:7">
      <c r="C1289" s="129"/>
      <c r="D1289" s="129"/>
      <c r="E1289" s="129"/>
      <c r="F1289" s="129"/>
      <c r="G1289" s="129"/>
    </row>
    <row r="1290" spans="3:7">
      <c r="C1290" s="129"/>
      <c r="D1290" s="129"/>
      <c r="E1290" s="129"/>
      <c r="F1290" s="129"/>
      <c r="G1290" s="129"/>
    </row>
    <row r="1291" spans="3:7">
      <c r="C1291" s="129"/>
      <c r="D1291" s="129"/>
      <c r="E1291" s="129"/>
      <c r="F1291" s="129"/>
      <c r="G1291" s="129"/>
    </row>
    <row r="1292" spans="3:7">
      <c r="C1292" s="129"/>
      <c r="D1292" s="129"/>
      <c r="E1292" s="129"/>
      <c r="F1292" s="129"/>
      <c r="G1292" s="129"/>
    </row>
    <row r="1293" spans="3:7">
      <c r="C1293" s="129"/>
      <c r="D1293" s="129"/>
      <c r="E1293" s="129"/>
      <c r="F1293" s="129"/>
      <c r="G1293" s="129"/>
    </row>
    <row r="1294" spans="3:7">
      <c r="C1294" s="129"/>
      <c r="D1294" s="129"/>
      <c r="E1294" s="129"/>
      <c r="F1294" s="129"/>
      <c r="G1294" s="129"/>
    </row>
    <row r="1295" spans="3:7">
      <c r="C1295" s="129"/>
      <c r="D1295" s="129"/>
      <c r="E1295" s="129"/>
      <c r="F1295" s="129"/>
      <c r="G1295" s="129"/>
    </row>
    <row r="1296" spans="3:7">
      <c r="C1296" s="129"/>
      <c r="D1296" s="129"/>
      <c r="E1296" s="129"/>
      <c r="F1296" s="129"/>
      <c r="G1296" s="129"/>
    </row>
    <row r="1297" spans="3:7">
      <c r="C1297" s="129"/>
      <c r="D1297" s="129"/>
      <c r="E1297" s="129"/>
      <c r="F1297" s="129"/>
      <c r="G1297" s="129"/>
    </row>
    <row r="1298" spans="3:7">
      <c r="C1298" s="129"/>
      <c r="D1298" s="129"/>
      <c r="E1298" s="129"/>
      <c r="F1298" s="129"/>
      <c r="G1298" s="129"/>
    </row>
    <row r="1299" spans="3:7">
      <c r="C1299" s="129"/>
      <c r="D1299" s="129"/>
      <c r="E1299" s="129"/>
      <c r="F1299" s="129"/>
      <c r="G1299" s="129"/>
    </row>
    <row r="1300" spans="3:7">
      <c r="C1300" s="129"/>
      <c r="D1300" s="129"/>
      <c r="E1300" s="129"/>
      <c r="F1300" s="129"/>
      <c r="G1300" s="129"/>
    </row>
    <row r="1301" spans="3:7">
      <c r="C1301" s="129"/>
      <c r="D1301" s="129"/>
      <c r="E1301" s="129"/>
      <c r="F1301" s="129"/>
      <c r="G1301" s="129"/>
    </row>
    <row r="1302" spans="3:7">
      <c r="C1302" s="129"/>
      <c r="D1302" s="129"/>
      <c r="E1302" s="129"/>
      <c r="F1302" s="129"/>
      <c r="G1302" s="129"/>
    </row>
    <row r="1303" spans="3:7">
      <c r="C1303" s="129"/>
      <c r="D1303" s="129"/>
      <c r="E1303" s="129"/>
      <c r="F1303" s="129"/>
      <c r="G1303" s="129"/>
    </row>
    <row r="1304" spans="3:7">
      <c r="C1304" s="129"/>
      <c r="D1304" s="129"/>
      <c r="E1304" s="129"/>
      <c r="F1304" s="129"/>
      <c r="G1304" s="129"/>
    </row>
    <row r="1305" spans="3:7">
      <c r="C1305" s="129"/>
      <c r="D1305" s="129"/>
      <c r="E1305" s="129"/>
      <c r="F1305" s="129"/>
      <c r="G1305" s="129"/>
    </row>
    <row r="1306" spans="3:7">
      <c r="C1306" s="129"/>
      <c r="D1306" s="129"/>
      <c r="E1306" s="129"/>
      <c r="F1306" s="129"/>
      <c r="G1306" s="129"/>
    </row>
    <row r="1307" spans="3:7">
      <c r="C1307" s="129"/>
      <c r="D1307" s="129"/>
      <c r="E1307" s="129"/>
      <c r="F1307" s="129"/>
      <c r="G1307" s="129"/>
    </row>
    <row r="1308" spans="3:7">
      <c r="C1308" s="129"/>
      <c r="D1308" s="129"/>
      <c r="E1308" s="129"/>
      <c r="F1308" s="129"/>
      <c r="G1308" s="129"/>
    </row>
    <row r="1309" spans="3:7">
      <c r="C1309" s="129"/>
      <c r="D1309" s="129"/>
      <c r="E1309" s="129"/>
      <c r="F1309" s="129"/>
      <c r="G1309" s="129"/>
    </row>
    <row r="1310" spans="3:7">
      <c r="C1310" s="129"/>
      <c r="D1310" s="129"/>
      <c r="E1310" s="129"/>
      <c r="F1310" s="129"/>
      <c r="G1310" s="129"/>
    </row>
    <row r="1311" spans="3:7">
      <c r="C1311" s="129"/>
      <c r="D1311" s="129"/>
      <c r="E1311" s="129"/>
      <c r="F1311" s="129"/>
      <c r="G1311" s="129"/>
    </row>
    <row r="1312" spans="3:7">
      <c r="C1312" s="129"/>
      <c r="D1312" s="129"/>
      <c r="E1312" s="129"/>
      <c r="F1312" s="129"/>
      <c r="G1312" s="129"/>
    </row>
    <row r="1313" spans="3:7">
      <c r="C1313" s="129"/>
      <c r="D1313" s="129"/>
      <c r="E1313" s="129"/>
      <c r="F1313" s="129"/>
      <c r="G1313" s="129"/>
    </row>
    <row r="1314" spans="3:7">
      <c r="C1314" s="129"/>
      <c r="D1314" s="129"/>
      <c r="E1314" s="129"/>
      <c r="F1314" s="129"/>
      <c r="G1314" s="129"/>
    </row>
    <row r="1315" spans="3:7">
      <c r="C1315" s="129"/>
      <c r="D1315" s="129"/>
      <c r="E1315" s="129"/>
      <c r="F1315" s="129"/>
      <c r="G1315" s="129"/>
    </row>
    <row r="1316" spans="3:7">
      <c r="C1316" s="129"/>
      <c r="D1316" s="129"/>
      <c r="E1316" s="129"/>
      <c r="F1316" s="129"/>
      <c r="G1316" s="129"/>
    </row>
    <row r="1317" spans="3:7">
      <c r="C1317" s="129"/>
      <c r="D1317" s="129"/>
      <c r="E1317" s="129"/>
      <c r="F1317" s="129"/>
      <c r="G1317" s="129"/>
    </row>
    <row r="1318" spans="3:7">
      <c r="C1318" s="129"/>
      <c r="D1318" s="129"/>
      <c r="E1318" s="129"/>
      <c r="F1318" s="129"/>
      <c r="G1318" s="129"/>
    </row>
    <row r="1319" spans="3:7">
      <c r="C1319" s="129"/>
      <c r="D1319" s="129"/>
      <c r="E1319" s="129"/>
      <c r="F1319" s="129"/>
      <c r="G1319" s="129"/>
    </row>
    <row r="1320" spans="3:7">
      <c r="C1320" s="129"/>
      <c r="D1320" s="129"/>
      <c r="E1320" s="129"/>
      <c r="F1320" s="129"/>
      <c r="G1320" s="129"/>
    </row>
    <row r="1321" spans="3:7">
      <c r="C1321" s="129"/>
      <c r="D1321" s="129"/>
      <c r="E1321" s="129"/>
      <c r="F1321" s="129"/>
      <c r="G1321" s="129"/>
    </row>
    <row r="1322" spans="3:7">
      <c r="C1322" s="129"/>
      <c r="D1322" s="129"/>
      <c r="E1322" s="129"/>
      <c r="F1322" s="129"/>
      <c r="G1322" s="129"/>
    </row>
    <row r="1323" spans="3:7">
      <c r="C1323" s="129"/>
      <c r="D1323" s="129"/>
      <c r="E1323" s="129"/>
      <c r="F1323" s="129"/>
      <c r="G1323" s="129"/>
    </row>
    <row r="1324" spans="3:7">
      <c r="C1324" s="129"/>
      <c r="D1324" s="129"/>
      <c r="E1324" s="129"/>
      <c r="F1324" s="129"/>
      <c r="G1324" s="129"/>
    </row>
    <row r="1325" spans="3:7">
      <c r="C1325" s="129"/>
      <c r="D1325" s="129"/>
      <c r="E1325" s="129"/>
      <c r="F1325" s="129"/>
      <c r="G1325" s="129"/>
    </row>
    <row r="1326" spans="3:7">
      <c r="C1326" s="129"/>
      <c r="D1326" s="129"/>
      <c r="E1326" s="129"/>
      <c r="F1326" s="129"/>
      <c r="G1326" s="129"/>
    </row>
    <row r="1327" spans="3:7">
      <c r="C1327" s="129"/>
      <c r="D1327" s="129"/>
      <c r="E1327" s="129"/>
      <c r="F1327" s="129"/>
      <c r="G1327" s="129"/>
    </row>
    <row r="1328" spans="3:7">
      <c r="C1328" s="129"/>
      <c r="D1328" s="129"/>
      <c r="E1328" s="129"/>
      <c r="F1328" s="129"/>
      <c r="G1328" s="129"/>
    </row>
    <row r="1329" spans="3:7">
      <c r="C1329" s="129"/>
      <c r="D1329" s="129"/>
      <c r="E1329" s="129"/>
      <c r="F1329" s="129"/>
      <c r="G1329" s="129"/>
    </row>
    <row r="1330" spans="3:7">
      <c r="C1330" s="129"/>
      <c r="D1330" s="129"/>
      <c r="E1330" s="129"/>
      <c r="F1330" s="129"/>
      <c r="G1330" s="129"/>
    </row>
    <row r="1331" spans="3:7">
      <c r="C1331" s="129"/>
      <c r="D1331" s="129"/>
      <c r="E1331" s="129"/>
      <c r="F1331" s="129"/>
      <c r="G1331" s="129"/>
    </row>
    <row r="1332" spans="3:7">
      <c r="C1332" s="129"/>
      <c r="D1332" s="129"/>
      <c r="E1332" s="129"/>
      <c r="F1332" s="129"/>
      <c r="G1332" s="129"/>
    </row>
    <row r="1333" spans="3:7">
      <c r="C1333" s="129"/>
      <c r="D1333" s="129"/>
      <c r="E1333" s="129"/>
      <c r="F1333" s="129"/>
      <c r="G1333" s="129"/>
    </row>
    <row r="1334" spans="3:7">
      <c r="C1334" s="129"/>
      <c r="D1334" s="129"/>
      <c r="E1334" s="129"/>
      <c r="F1334" s="129"/>
      <c r="G1334" s="129"/>
    </row>
    <row r="1335" spans="3:7">
      <c r="C1335" s="129"/>
      <c r="D1335" s="129"/>
      <c r="E1335" s="129"/>
      <c r="F1335" s="129"/>
      <c r="G1335" s="129"/>
    </row>
    <row r="1336" spans="3:7">
      <c r="C1336" s="129"/>
      <c r="D1336" s="129"/>
      <c r="E1336" s="129"/>
      <c r="F1336" s="129"/>
      <c r="G1336" s="129"/>
    </row>
    <row r="1337" spans="3:7">
      <c r="C1337" s="129"/>
      <c r="D1337" s="129"/>
      <c r="E1337" s="129"/>
      <c r="F1337" s="129"/>
      <c r="G1337" s="129"/>
    </row>
    <row r="1338" spans="3:7">
      <c r="C1338" s="129"/>
      <c r="D1338" s="129"/>
      <c r="E1338" s="129"/>
      <c r="F1338" s="129"/>
      <c r="G1338" s="129"/>
    </row>
    <row r="1339" spans="3:7">
      <c r="C1339" s="129"/>
      <c r="D1339" s="129"/>
      <c r="E1339" s="129"/>
      <c r="F1339" s="129"/>
      <c r="G1339" s="129"/>
    </row>
    <row r="1340" spans="3:7">
      <c r="C1340" s="129"/>
      <c r="D1340" s="129"/>
      <c r="E1340" s="129"/>
      <c r="F1340" s="129"/>
      <c r="G1340" s="129"/>
    </row>
    <row r="1341" spans="3:7">
      <c r="C1341" s="129"/>
      <c r="D1341" s="129"/>
      <c r="E1341" s="129"/>
      <c r="F1341" s="129"/>
      <c r="G1341" s="129"/>
    </row>
    <row r="1342" spans="3:7">
      <c r="C1342" s="129"/>
      <c r="D1342" s="129"/>
      <c r="E1342" s="129"/>
      <c r="F1342" s="129"/>
      <c r="G1342" s="129"/>
    </row>
    <row r="1343" spans="3:7">
      <c r="C1343" s="129"/>
      <c r="D1343" s="129"/>
      <c r="E1343" s="129"/>
      <c r="F1343" s="129"/>
      <c r="G1343" s="129"/>
    </row>
    <row r="1344" spans="3:7">
      <c r="C1344" s="129"/>
      <c r="D1344" s="129"/>
      <c r="E1344" s="129"/>
      <c r="F1344" s="129"/>
      <c r="G1344" s="129"/>
    </row>
    <row r="1345" spans="3:7">
      <c r="C1345" s="129"/>
      <c r="D1345" s="129"/>
      <c r="E1345" s="129"/>
      <c r="F1345" s="129"/>
      <c r="G1345" s="129"/>
    </row>
    <row r="1346" spans="3:7">
      <c r="C1346" s="129"/>
      <c r="D1346" s="129"/>
      <c r="E1346" s="129"/>
      <c r="F1346" s="129"/>
      <c r="G1346" s="129"/>
    </row>
    <row r="1347" spans="3:7">
      <c r="C1347" s="129"/>
      <c r="D1347" s="129"/>
      <c r="E1347" s="129"/>
      <c r="F1347" s="129"/>
      <c r="G1347" s="129"/>
    </row>
    <row r="1348" spans="3:7">
      <c r="C1348" s="129"/>
      <c r="D1348" s="129"/>
      <c r="E1348" s="129"/>
      <c r="F1348" s="129"/>
      <c r="G1348" s="129"/>
    </row>
    <row r="1349" spans="3:7">
      <c r="C1349" s="129"/>
      <c r="D1349" s="129"/>
      <c r="E1349" s="129"/>
      <c r="F1349" s="129"/>
      <c r="G1349" s="129"/>
    </row>
    <row r="1350" spans="3:7">
      <c r="C1350" s="129"/>
      <c r="D1350" s="129"/>
      <c r="E1350" s="129"/>
      <c r="F1350" s="129"/>
      <c r="G1350" s="129"/>
    </row>
    <row r="1351" spans="3:7">
      <c r="C1351" s="129"/>
      <c r="D1351" s="129"/>
      <c r="E1351" s="129"/>
      <c r="F1351" s="129"/>
      <c r="G1351" s="129"/>
    </row>
    <row r="1352" spans="3:7">
      <c r="C1352" s="129"/>
      <c r="D1352" s="129"/>
      <c r="E1352" s="129"/>
      <c r="F1352" s="129"/>
      <c r="G1352" s="129"/>
    </row>
    <row r="1353" spans="3:7">
      <c r="C1353" s="129"/>
      <c r="D1353" s="129"/>
      <c r="E1353" s="129"/>
      <c r="F1353" s="129"/>
      <c r="G1353" s="129"/>
    </row>
    <row r="1354" spans="3:7">
      <c r="C1354" s="129"/>
      <c r="D1354" s="129"/>
      <c r="E1354" s="129"/>
      <c r="F1354" s="129"/>
      <c r="G1354" s="129"/>
    </row>
    <row r="1355" spans="3:7">
      <c r="C1355" s="129"/>
      <c r="D1355" s="129"/>
      <c r="E1355" s="129"/>
      <c r="F1355" s="129"/>
      <c r="G1355" s="129"/>
    </row>
    <row r="1356" spans="3:7">
      <c r="C1356" s="129"/>
      <c r="D1356" s="129"/>
      <c r="E1356" s="129"/>
      <c r="F1356" s="129"/>
      <c r="G1356" s="129"/>
    </row>
    <row r="1357" spans="3:7">
      <c r="C1357" s="129"/>
      <c r="D1357" s="129"/>
      <c r="E1357" s="129"/>
      <c r="F1357" s="129"/>
      <c r="G1357" s="129"/>
    </row>
    <row r="1358" spans="3:7">
      <c r="C1358" s="129"/>
      <c r="D1358" s="129"/>
      <c r="E1358" s="129"/>
      <c r="F1358" s="129"/>
      <c r="G1358" s="129"/>
    </row>
    <row r="1359" spans="3:7">
      <c r="C1359" s="129"/>
      <c r="D1359" s="129"/>
      <c r="E1359" s="129"/>
      <c r="F1359" s="129"/>
      <c r="G1359" s="129"/>
    </row>
    <row r="1360" spans="3:7">
      <c r="C1360" s="129"/>
      <c r="D1360" s="129"/>
      <c r="E1360" s="129"/>
      <c r="F1360" s="129"/>
      <c r="G1360" s="129"/>
    </row>
    <row r="1361" spans="3:7">
      <c r="C1361" s="129"/>
      <c r="D1361" s="129"/>
      <c r="E1361" s="129"/>
      <c r="F1361" s="129"/>
      <c r="G1361" s="129"/>
    </row>
    <row r="1362" spans="3:7">
      <c r="C1362" s="129"/>
      <c r="D1362" s="129"/>
      <c r="E1362" s="129"/>
      <c r="F1362" s="129"/>
      <c r="G1362" s="129"/>
    </row>
    <row r="1363" spans="3:7">
      <c r="C1363" s="129"/>
      <c r="D1363" s="129"/>
      <c r="E1363" s="129"/>
      <c r="F1363" s="129"/>
      <c r="G1363" s="129"/>
    </row>
    <row r="1364" spans="3:7">
      <c r="C1364" s="129"/>
      <c r="D1364" s="129"/>
      <c r="E1364" s="129"/>
      <c r="F1364" s="129"/>
      <c r="G1364" s="129"/>
    </row>
    <row r="1365" spans="3:7">
      <c r="C1365" s="129"/>
      <c r="D1365" s="129"/>
      <c r="E1365" s="129"/>
      <c r="F1365" s="129"/>
      <c r="G1365" s="129"/>
    </row>
    <row r="1366" spans="3:7">
      <c r="C1366" s="129"/>
      <c r="D1366" s="129"/>
      <c r="E1366" s="129"/>
      <c r="F1366" s="129"/>
      <c r="G1366" s="129"/>
    </row>
    <row r="1367" spans="3:7">
      <c r="C1367" s="129"/>
      <c r="D1367" s="129"/>
      <c r="E1367" s="129"/>
      <c r="F1367" s="129"/>
      <c r="G1367" s="129"/>
    </row>
    <row r="1368" spans="3:7">
      <c r="C1368" s="129"/>
      <c r="D1368" s="129"/>
      <c r="E1368" s="129"/>
      <c r="F1368" s="129"/>
      <c r="G1368" s="129"/>
    </row>
    <row r="1369" spans="3:7">
      <c r="C1369" s="129"/>
      <c r="D1369" s="129"/>
      <c r="E1369" s="129"/>
      <c r="F1369" s="129"/>
      <c r="G1369" s="129"/>
    </row>
    <row r="1370" spans="3:7">
      <c r="C1370" s="129"/>
      <c r="D1370" s="129"/>
      <c r="E1370" s="129"/>
      <c r="F1370" s="129"/>
      <c r="G1370" s="129"/>
    </row>
    <row r="1371" spans="3:7">
      <c r="C1371" s="129"/>
      <c r="D1371" s="129"/>
      <c r="E1371" s="129"/>
      <c r="F1371" s="129"/>
      <c r="G1371" s="129"/>
    </row>
    <row r="1372" spans="3:7">
      <c r="C1372" s="129"/>
      <c r="D1372" s="129"/>
      <c r="E1372" s="129"/>
      <c r="F1372" s="129"/>
      <c r="G1372" s="129"/>
    </row>
    <row r="1373" spans="3:7">
      <c r="C1373" s="129"/>
      <c r="D1373" s="129"/>
      <c r="E1373" s="129"/>
      <c r="F1373" s="129"/>
      <c r="G1373" s="129"/>
    </row>
    <row r="1374" spans="3:7">
      <c r="C1374" s="129"/>
      <c r="D1374" s="129"/>
      <c r="E1374" s="129"/>
      <c r="F1374" s="129"/>
      <c r="G1374" s="129"/>
    </row>
    <row r="1375" spans="3:7">
      <c r="C1375" s="129"/>
      <c r="D1375" s="129"/>
      <c r="E1375" s="129"/>
      <c r="F1375" s="129"/>
      <c r="G1375" s="129"/>
    </row>
    <row r="1376" spans="3:7">
      <c r="C1376" s="129"/>
      <c r="D1376" s="129"/>
      <c r="E1376" s="129"/>
      <c r="F1376" s="129"/>
      <c r="G1376" s="129"/>
    </row>
    <row r="1377" spans="3:7">
      <c r="C1377" s="129"/>
      <c r="D1377" s="129"/>
      <c r="E1377" s="129"/>
      <c r="F1377" s="129"/>
      <c r="G1377" s="129"/>
    </row>
    <row r="1378" spans="3:7">
      <c r="C1378" s="129"/>
      <c r="D1378" s="129"/>
      <c r="E1378" s="129"/>
      <c r="F1378" s="129"/>
      <c r="G1378" s="129"/>
    </row>
    <row r="1379" spans="3:7">
      <c r="C1379" s="129"/>
      <c r="D1379" s="129"/>
      <c r="E1379" s="129"/>
      <c r="F1379" s="129"/>
      <c r="G1379" s="129"/>
    </row>
    <row r="1380" spans="3:7">
      <c r="C1380" s="129"/>
      <c r="D1380" s="129"/>
      <c r="E1380" s="129"/>
      <c r="F1380" s="129"/>
      <c r="G1380" s="129"/>
    </row>
    <row r="1381" spans="3:7">
      <c r="C1381" s="129"/>
      <c r="D1381" s="129"/>
      <c r="E1381" s="129"/>
      <c r="F1381" s="129"/>
      <c r="G1381" s="129"/>
    </row>
    <row r="1382" spans="3:7">
      <c r="C1382" s="129"/>
      <c r="D1382" s="129"/>
      <c r="E1382" s="129"/>
      <c r="F1382" s="129"/>
      <c r="G1382" s="129"/>
    </row>
    <row r="1383" spans="3:7">
      <c r="C1383" s="129"/>
      <c r="D1383" s="129"/>
      <c r="E1383" s="129"/>
      <c r="F1383" s="129"/>
      <c r="G1383" s="129"/>
    </row>
    <row r="1384" spans="3:7">
      <c r="C1384" s="129"/>
      <c r="D1384" s="129"/>
      <c r="E1384" s="129"/>
      <c r="F1384" s="129"/>
      <c r="G1384" s="129"/>
    </row>
    <row r="1385" spans="3:7">
      <c r="C1385" s="129"/>
      <c r="D1385" s="129"/>
      <c r="E1385" s="129"/>
      <c r="F1385" s="129"/>
      <c r="G1385" s="129"/>
    </row>
    <row r="1386" spans="3:7">
      <c r="C1386" s="129"/>
      <c r="D1386" s="129"/>
      <c r="E1386" s="129"/>
      <c r="F1386" s="129"/>
      <c r="G1386" s="129"/>
    </row>
    <row r="1387" spans="3:7">
      <c r="C1387" s="129"/>
      <c r="D1387" s="129"/>
      <c r="E1387" s="129"/>
      <c r="F1387" s="129"/>
      <c r="G1387" s="129"/>
    </row>
    <row r="1388" spans="3:7">
      <c r="C1388" s="129"/>
      <c r="D1388" s="129"/>
      <c r="E1388" s="129"/>
      <c r="F1388" s="129"/>
      <c r="G1388" s="129"/>
    </row>
    <row r="1389" spans="3:7">
      <c r="C1389" s="129"/>
      <c r="D1389" s="129"/>
      <c r="E1389" s="129"/>
      <c r="F1389" s="129"/>
      <c r="G1389" s="129"/>
    </row>
    <row r="1390" spans="3:7">
      <c r="C1390" s="129"/>
      <c r="D1390" s="129"/>
      <c r="E1390" s="129"/>
      <c r="F1390" s="129"/>
      <c r="G1390" s="129"/>
    </row>
    <row r="1391" spans="3:7">
      <c r="C1391" s="129"/>
      <c r="D1391" s="129"/>
      <c r="E1391" s="129"/>
      <c r="F1391" s="129"/>
      <c r="G1391" s="129"/>
    </row>
    <row r="1392" spans="3:7">
      <c r="C1392" s="129"/>
      <c r="D1392" s="129"/>
      <c r="E1392" s="129"/>
      <c r="F1392" s="129"/>
      <c r="G1392" s="129"/>
    </row>
    <row r="1393" spans="3:7">
      <c r="C1393" s="129"/>
      <c r="D1393" s="129"/>
      <c r="E1393" s="129"/>
      <c r="F1393" s="129"/>
      <c r="G1393" s="129"/>
    </row>
    <row r="1394" spans="3:7">
      <c r="C1394" s="129"/>
      <c r="D1394" s="129"/>
      <c r="E1394" s="129"/>
      <c r="F1394" s="129"/>
      <c r="G1394" s="129"/>
    </row>
    <row r="1395" spans="3:7">
      <c r="C1395" s="129"/>
      <c r="D1395" s="129"/>
      <c r="E1395" s="129"/>
      <c r="F1395" s="129"/>
      <c r="G1395" s="129"/>
    </row>
    <row r="1396" spans="3:7">
      <c r="C1396" s="129"/>
      <c r="D1396" s="129"/>
      <c r="E1396" s="129"/>
      <c r="F1396" s="129"/>
      <c r="G1396" s="129"/>
    </row>
    <row r="1397" spans="3:7">
      <c r="C1397" s="129"/>
      <c r="D1397" s="129"/>
      <c r="E1397" s="129"/>
      <c r="F1397" s="129"/>
      <c r="G1397" s="129"/>
    </row>
    <row r="1398" spans="3:7">
      <c r="C1398" s="129"/>
      <c r="D1398" s="129"/>
      <c r="E1398" s="129"/>
      <c r="F1398" s="129"/>
      <c r="G1398" s="129"/>
    </row>
    <row r="1399" spans="3:7">
      <c r="C1399" s="129"/>
      <c r="D1399" s="129"/>
      <c r="E1399" s="129"/>
      <c r="F1399" s="129"/>
      <c r="G1399" s="129"/>
    </row>
    <row r="1400" spans="3:7">
      <c r="C1400" s="129"/>
      <c r="D1400" s="129"/>
      <c r="E1400" s="129"/>
      <c r="F1400" s="129"/>
      <c r="G1400" s="129"/>
    </row>
    <row r="1401" spans="3:7">
      <c r="C1401" s="129"/>
      <c r="D1401" s="129"/>
      <c r="E1401" s="129"/>
      <c r="F1401" s="129"/>
      <c r="G1401" s="129"/>
    </row>
    <row r="1402" spans="3:7">
      <c r="C1402" s="129"/>
      <c r="D1402" s="129"/>
      <c r="E1402" s="129"/>
      <c r="F1402" s="129"/>
      <c r="G1402" s="129"/>
    </row>
    <row r="1403" spans="3:7">
      <c r="C1403" s="129"/>
      <c r="D1403" s="129"/>
      <c r="E1403" s="129"/>
      <c r="F1403" s="129"/>
      <c r="G1403" s="129"/>
    </row>
    <row r="1404" spans="3:7">
      <c r="C1404" s="129"/>
      <c r="D1404" s="129"/>
      <c r="E1404" s="129"/>
      <c r="F1404" s="129"/>
      <c r="G1404" s="129"/>
    </row>
    <row r="1405" spans="3:7">
      <c r="C1405" s="129"/>
      <c r="D1405" s="129"/>
      <c r="E1405" s="129"/>
      <c r="F1405" s="129"/>
      <c r="G1405" s="129"/>
    </row>
    <row r="1406" spans="3:7">
      <c r="C1406" s="129"/>
      <c r="D1406" s="129"/>
      <c r="E1406" s="129"/>
      <c r="F1406" s="129"/>
      <c r="G1406" s="129"/>
    </row>
    <row r="1407" spans="3:7">
      <c r="C1407" s="129"/>
      <c r="D1407" s="129"/>
      <c r="E1407" s="129"/>
      <c r="F1407" s="129"/>
      <c r="G1407" s="129"/>
    </row>
    <row r="1408" spans="3:7">
      <c r="C1408" s="129"/>
      <c r="D1408" s="129"/>
      <c r="E1408" s="129"/>
      <c r="F1408" s="129"/>
      <c r="G1408" s="129"/>
    </row>
    <row r="1409" spans="3:7">
      <c r="C1409" s="129"/>
      <c r="D1409" s="129"/>
      <c r="E1409" s="129"/>
      <c r="F1409" s="129"/>
      <c r="G1409" s="129"/>
    </row>
    <row r="1410" spans="3:7">
      <c r="C1410" s="129"/>
      <c r="D1410" s="129"/>
      <c r="E1410" s="129"/>
      <c r="F1410" s="129"/>
      <c r="G1410" s="129"/>
    </row>
    <row r="1411" spans="3:7">
      <c r="C1411" s="129"/>
      <c r="D1411" s="129"/>
      <c r="E1411" s="129"/>
      <c r="F1411" s="129"/>
      <c r="G1411" s="129"/>
    </row>
    <row r="1412" spans="3:7">
      <c r="C1412" s="129"/>
      <c r="D1412" s="129"/>
      <c r="E1412" s="129"/>
      <c r="F1412" s="129"/>
      <c r="G1412" s="129"/>
    </row>
    <row r="1413" spans="3:7">
      <c r="C1413" s="129"/>
      <c r="D1413" s="129"/>
      <c r="E1413" s="129"/>
      <c r="F1413" s="129"/>
      <c r="G1413" s="129"/>
    </row>
    <row r="1414" spans="3:7">
      <c r="C1414" s="129"/>
      <c r="D1414" s="129"/>
      <c r="E1414" s="129"/>
      <c r="F1414" s="129"/>
      <c r="G1414" s="129"/>
    </row>
    <row r="1415" spans="3:7">
      <c r="C1415" s="129"/>
      <c r="D1415" s="129"/>
      <c r="E1415" s="129"/>
      <c r="F1415" s="129"/>
      <c r="G1415" s="129"/>
    </row>
    <row r="1416" spans="3:7">
      <c r="C1416" s="129"/>
      <c r="D1416" s="129"/>
      <c r="E1416" s="129"/>
      <c r="F1416" s="129"/>
      <c r="G1416" s="129"/>
    </row>
    <row r="1417" spans="3:7">
      <c r="C1417" s="129"/>
      <c r="D1417" s="129"/>
      <c r="E1417" s="129"/>
      <c r="F1417" s="129"/>
      <c r="G1417" s="129"/>
    </row>
    <row r="1418" spans="3:7">
      <c r="C1418" s="129"/>
      <c r="D1418" s="129"/>
      <c r="E1418" s="129"/>
      <c r="F1418" s="129"/>
      <c r="G1418" s="129"/>
    </row>
    <row r="1419" spans="3:7">
      <c r="C1419" s="129"/>
      <c r="D1419" s="129"/>
      <c r="E1419" s="129"/>
      <c r="F1419" s="129"/>
      <c r="G1419" s="129"/>
    </row>
    <row r="1420" spans="3:7">
      <c r="C1420" s="129"/>
      <c r="D1420" s="129"/>
      <c r="E1420" s="129"/>
      <c r="F1420" s="129"/>
      <c r="G1420" s="129"/>
    </row>
    <row r="1421" spans="3:7">
      <c r="C1421" s="129"/>
      <c r="D1421" s="129"/>
      <c r="E1421" s="129"/>
      <c r="F1421" s="129"/>
      <c r="G1421" s="129"/>
    </row>
    <row r="1422" spans="3:7">
      <c r="C1422" s="129"/>
      <c r="D1422" s="129"/>
      <c r="E1422" s="129"/>
      <c r="F1422" s="129"/>
      <c r="G1422" s="129"/>
    </row>
    <row r="1423" spans="3:7">
      <c r="C1423" s="129"/>
      <c r="D1423" s="129"/>
      <c r="E1423" s="129"/>
      <c r="F1423" s="129"/>
      <c r="G1423" s="129"/>
    </row>
    <row r="1424" spans="3:7">
      <c r="C1424" s="129"/>
      <c r="D1424" s="129"/>
      <c r="E1424" s="129"/>
      <c r="F1424" s="129"/>
      <c r="G1424" s="129"/>
    </row>
    <row r="1425" spans="3:7">
      <c r="C1425" s="129"/>
      <c r="D1425" s="129"/>
      <c r="E1425" s="129"/>
      <c r="F1425" s="129"/>
      <c r="G1425" s="129"/>
    </row>
    <row r="1426" spans="3:7">
      <c r="C1426" s="129"/>
      <c r="D1426" s="129"/>
      <c r="E1426" s="129"/>
      <c r="F1426" s="129"/>
      <c r="G1426" s="129"/>
    </row>
    <row r="1427" spans="3:7">
      <c r="C1427" s="129"/>
      <c r="D1427" s="129"/>
      <c r="E1427" s="129"/>
      <c r="F1427" s="129"/>
      <c r="G1427" s="129"/>
    </row>
    <row r="1428" spans="3:7">
      <c r="C1428" s="129"/>
      <c r="D1428" s="129"/>
      <c r="E1428" s="129"/>
      <c r="F1428" s="129"/>
      <c r="G1428" s="129"/>
    </row>
    <row r="1429" spans="3:7">
      <c r="C1429" s="129"/>
      <c r="D1429" s="129"/>
      <c r="E1429" s="129"/>
      <c r="F1429" s="129"/>
      <c r="G1429" s="129"/>
    </row>
    <row r="1430" spans="3:7">
      <c r="C1430" s="129"/>
      <c r="D1430" s="129"/>
      <c r="E1430" s="129"/>
      <c r="F1430" s="129"/>
      <c r="G1430" s="129"/>
    </row>
    <row r="1431" spans="3:7">
      <c r="C1431" s="129"/>
      <c r="D1431" s="129"/>
      <c r="E1431" s="129"/>
      <c r="F1431" s="129"/>
      <c r="G1431" s="129"/>
    </row>
    <row r="1432" spans="3:7">
      <c r="C1432" s="129"/>
      <c r="D1432" s="129"/>
      <c r="E1432" s="129"/>
      <c r="F1432" s="129"/>
      <c r="G1432" s="129"/>
    </row>
    <row r="1433" spans="3:7">
      <c r="C1433" s="129"/>
      <c r="D1433" s="129"/>
      <c r="E1433" s="129"/>
      <c r="F1433" s="129"/>
      <c r="G1433" s="129"/>
    </row>
    <row r="1434" spans="3:7">
      <c r="C1434" s="129"/>
      <c r="D1434" s="129"/>
      <c r="E1434" s="129"/>
      <c r="F1434" s="129"/>
      <c r="G1434" s="129"/>
    </row>
    <row r="1435" spans="3:7">
      <c r="C1435" s="129"/>
      <c r="D1435" s="129"/>
      <c r="E1435" s="129"/>
      <c r="F1435" s="129"/>
      <c r="G1435" s="129"/>
    </row>
    <row r="1436" spans="3:7">
      <c r="C1436" s="129"/>
      <c r="D1436" s="129"/>
      <c r="E1436" s="129"/>
      <c r="F1436" s="129"/>
      <c r="G1436" s="129"/>
    </row>
    <row r="1437" spans="3:7">
      <c r="C1437" s="129"/>
      <c r="D1437" s="129"/>
      <c r="E1437" s="129"/>
      <c r="F1437" s="129"/>
      <c r="G1437" s="129"/>
    </row>
    <row r="1438" spans="3:7">
      <c r="C1438" s="129"/>
      <c r="D1438" s="129"/>
      <c r="E1438" s="129"/>
      <c r="F1438" s="129"/>
      <c r="G1438" s="129"/>
    </row>
    <row r="1439" spans="3:7">
      <c r="C1439" s="129"/>
      <c r="D1439" s="129"/>
      <c r="E1439" s="129"/>
      <c r="F1439" s="129"/>
      <c r="G1439" s="129"/>
    </row>
    <row r="1440" spans="3:7">
      <c r="C1440" s="129"/>
      <c r="D1440" s="129"/>
      <c r="E1440" s="129"/>
      <c r="F1440" s="129"/>
      <c r="G1440" s="129"/>
    </row>
    <row r="1441" spans="3:7">
      <c r="C1441" s="129"/>
      <c r="D1441" s="129"/>
      <c r="E1441" s="129"/>
      <c r="F1441" s="129"/>
      <c r="G1441" s="129"/>
    </row>
    <row r="1442" spans="3:7">
      <c r="C1442" s="129"/>
      <c r="D1442" s="129"/>
      <c r="E1442" s="129"/>
      <c r="F1442" s="129"/>
      <c r="G1442" s="129"/>
    </row>
    <row r="1443" spans="3:7">
      <c r="C1443" s="129"/>
      <c r="D1443" s="129"/>
      <c r="E1443" s="129"/>
      <c r="F1443" s="129"/>
      <c r="G1443" s="129"/>
    </row>
    <row r="1444" spans="3:7">
      <c r="C1444" s="129"/>
      <c r="D1444" s="129"/>
      <c r="E1444" s="129"/>
      <c r="F1444" s="129"/>
      <c r="G1444" s="129"/>
    </row>
    <row r="1445" spans="3:7">
      <c r="C1445" s="129"/>
      <c r="D1445" s="129"/>
      <c r="E1445" s="129"/>
      <c r="F1445" s="129"/>
      <c r="G1445" s="129"/>
    </row>
    <row r="1446" spans="3:7">
      <c r="C1446" s="129"/>
      <c r="D1446" s="129"/>
      <c r="E1446" s="129"/>
      <c r="F1446" s="129"/>
      <c r="G1446" s="129"/>
    </row>
    <row r="1447" spans="3:7">
      <c r="C1447" s="129"/>
      <c r="D1447" s="129"/>
      <c r="E1447" s="129"/>
      <c r="F1447" s="129"/>
      <c r="G1447" s="129"/>
    </row>
    <row r="1448" spans="3:7">
      <c r="C1448" s="129"/>
      <c r="D1448" s="129"/>
      <c r="E1448" s="129"/>
      <c r="F1448" s="129"/>
      <c r="G1448" s="129"/>
    </row>
    <row r="1449" spans="3:7">
      <c r="C1449" s="129"/>
      <c r="D1449" s="129"/>
      <c r="E1449" s="129"/>
      <c r="F1449" s="129"/>
      <c r="G1449" s="129"/>
    </row>
    <row r="1450" spans="3:7">
      <c r="C1450" s="129"/>
      <c r="D1450" s="129"/>
      <c r="E1450" s="129"/>
      <c r="F1450" s="129"/>
      <c r="G1450" s="129"/>
    </row>
    <row r="1451" spans="3:7">
      <c r="C1451" s="129"/>
      <c r="D1451" s="129"/>
      <c r="E1451" s="129"/>
      <c r="F1451" s="129"/>
      <c r="G1451" s="129"/>
    </row>
    <row r="1452" spans="3:7">
      <c r="C1452" s="129"/>
      <c r="D1452" s="129"/>
      <c r="E1452" s="129"/>
      <c r="F1452" s="129"/>
      <c r="G1452" s="129"/>
    </row>
    <row r="1453" spans="3:7">
      <c r="C1453" s="129"/>
      <c r="D1453" s="129"/>
      <c r="E1453" s="129"/>
      <c r="F1453" s="129"/>
      <c r="G1453" s="129"/>
    </row>
    <row r="1454" spans="3:7">
      <c r="C1454" s="129"/>
      <c r="D1454" s="129"/>
      <c r="E1454" s="129"/>
      <c r="F1454" s="129"/>
      <c r="G1454" s="129"/>
    </row>
    <row r="1455" spans="3:7">
      <c r="C1455" s="129"/>
      <c r="D1455" s="129"/>
      <c r="E1455" s="129"/>
      <c r="F1455" s="129"/>
      <c r="G1455" s="129"/>
    </row>
    <row r="1456" spans="3:7">
      <c r="C1456" s="129"/>
      <c r="D1456" s="129"/>
      <c r="E1456" s="129"/>
      <c r="F1456" s="129"/>
      <c r="G1456" s="129"/>
    </row>
    <row r="1457" spans="3:7">
      <c r="C1457" s="129"/>
      <c r="D1457" s="129"/>
      <c r="E1457" s="129"/>
      <c r="F1457" s="129"/>
      <c r="G1457" s="129"/>
    </row>
    <row r="1458" spans="3:7">
      <c r="C1458" s="129"/>
      <c r="D1458" s="129"/>
      <c r="E1458" s="129"/>
      <c r="F1458" s="129"/>
      <c r="G1458" s="129"/>
    </row>
    <row r="1459" spans="3:7">
      <c r="C1459" s="129"/>
      <c r="D1459" s="129"/>
      <c r="E1459" s="129"/>
      <c r="F1459" s="129"/>
      <c r="G1459" s="129"/>
    </row>
    <row r="1460" spans="3:7">
      <c r="C1460" s="129"/>
      <c r="D1460" s="129"/>
      <c r="E1460" s="129"/>
      <c r="F1460" s="129"/>
      <c r="G1460" s="129"/>
    </row>
    <row r="1461" spans="3:7">
      <c r="C1461" s="129"/>
      <c r="D1461" s="129"/>
      <c r="E1461" s="129"/>
      <c r="F1461" s="129"/>
      <c r="G1461" s="129"/>
    </row>
    <row r="1462" spans="3:7">
      <c r="C1462" s="129"/>
      <c r="D1462" s="129"/>
      <c r="E1462" s="129"/>
      <c r="F1462" s="129"/>
      <c r="G1462" s="129"/>
    </row>
    <row r="1463" spans="3:7">
      <c r="C1463" s="129"/>
      <c r="D1463" s="129"/>
      <c r="E1463" s="129"/>
      <c r="F1463" s="129"/>
      <c r="G1463" s="129"/>
    </row>
    <row r="1464" spans="3:7">
      <c r="C1464" s="129"/>
      <c r="D1464" s="129"/>
      <c r="E1464" s="129"/>
      <c r="F1464" s="129"/>
      <c r="G1464" s="129"/>
    </row>
    <row r="1465" spans="3:7">
      <c r="C1465" s="129"/>
      <c r="D1465" s="129"/>
      <c r="E1465" s="129"/>
      <c r="F1465" s="129"/>
      <c r="G1465" s="129"/>
    </row>
    <row r="1466" spans="3:7">
      <c r="C1466" s="129"/>
      <c r="D1466" s="129"/>
      <c r="E1466" s="129"/>
      <c r="F1466" s="129"/>
      <c r="G1466" s="129"/>
    </row>
    <row r="1467" spans="3:7">
      <c r="C1467" s="129"/>
      <c r="D1467" s="129"/>
      <c r="E1467" s="129"/>
      <c r="F1467" s="129"/>
      <c r="G1467" s="129"/>
    </row>
    <row r="1468" spans="3:7">
      <c r="C1468" s="129"/>
      <c r="D1468" s="129"/>
      <c r="E1468" s="129"/>
      <c r="F1468" s="129"/>
      <c r="G1468" s="129"/>
    </row>
    <row r="1469" spans="3:7">
      <c r="C1469" s="129"/>
      <c r="D1469" s="129"/>
      <c r="E1469" s="129"/>
      <c r="F1469" s="129"/>
      <c r="G1469" s="129"/>
    </row>
    <row r="1470" spans="3:7">
      <c r="C1470" s="129"/>
      <c r="D1470" s="129"/>
      <c r="E1470" s="129"/>
      <c r="F1470" s="129"/>
      <c r="G1470" s="129"/>
    </row>
    <row r="1471" spans="3:7">
      <c r="C1471" s="129"/>
      <c r="D1471" s="129"/>
      <c r="E1471" s="129"/>
      <c r="F1471" s="129"/>
      <c r="G1471" s="129"/>
    </row>
    <row r="1472" spans="3:7">
      <c r="C1472" s="129"/>
      <c r="D1472" s="129"/>
      <c r="E1472" s="129"/>
      <c r="F1472" s="129"/>
      <c r="G1472" s="129"/>
    </row>
    <row r="1473" spans="3:7">
      <c r="C1473" s="129"/>
      <c r="D1473" s="129"/>
      <c r="E1473" s="129"/>
      <c r="F1473" s="129"/>
      <c r="G1473" s="129"/>
    </row>
    <row r="1474" spans="3:7">
      <c r="C1474" s="129"/>
      <c r="D1474" s="129"/>
      <c r="E1474" s="129"/>
      <c r="F1474" s="129"/>
      <c r="G1474" s="129"/>
    </row>
    <row r="1475" spans="3:7">
      <c r="C1475" s="129"/>
      <c r="D1475" s="129"/>
      <c r="E1475" s="129"/>
      <c r="F1475" s="129"/>
      <c r="G1475" s="129"/>
    </row>
    <row r="1476" spans="3:7">
      <c r="C1476" s="129"/>
      <c r="D1476" s="129"/>
      <c r="E1476" s="129"/>
      <c r="F1476" s="129"/>
      <c r="G1476" s="129"/>
    </row>
    <row r="1477" spans="3:7">
      <c r="C1477" s="129"/>
      <c r="D1477" s="129"/>
      <c r="E1477" s="129"/>
      <c r="F1477" s="129"/>
      <c r="G1477" s="129"/>
    </row>
    <row r="1478" spans="3:7">
      <c r="C1478" s="129"/>
      <c r="D1478" s="129"/>
      <c r="E1478" s="129"/>
      <c r="F1478" s="129"/>
      <c r="G1478" s="129"/>
    </row>
    <row r="1479" spans="3:7">
      <c r="C1479" s="129"/>
      <c r="D1479" s="129"/>
      <c r="E1479" s="129"/>
      <c r="F1479" s="129"/>
      <c r="G1479" s="129"/>
    </row>
    <row r="1480" spans="3:7">
      <c r="C1480" s="129"/>
      <c r="D1480" s="129"/>
      <c r="E1480" s="129"/>
      <c r="F1480" s="129"/>
      <c r="G1480" s="129"/>
    </row>
    <row r="1481" spans="3:7">
      <c r="C1481" s="129"/>
      <c r="D1481" s="129"/>
      <c r="E1481" s="129"/>
      <c r="F1481" s="129"/>
      <c r="G1481" s="129"/>
    </row>
    <row r="1482" spans="3:7">
      <c r="C1482" s="129"/>
      <c r="D1482" s="129"/>
      <c r="E1482" s="129"/>
      <c r="F1482" s="129"/>
      <c r="G1482" s="129"/>
    </row>
    <row r="1483" spans="3:7">
      <c r="C1483" s="129"/>
      <c r="D1483" s="129"/>
      <c r="E1483" s="129"/>
      <c r="F1483" s="129"/>
      <c r="G1483" s="129"/>
    </row>
    <row r="1484" spans="3:7">
      <c r="C1484" s="129"/>
      <c r="D1484" s="129"/>
      <c r="E1484" s="129"/>
      <c r="F1484" s="129"/>
      <c r="G1484" s="129"/>
    </row>
    <row r="1485" spans="3:7">
      <c r="C1485" s="129"/>
      <c r="D1485" s="129"/>
      <c r="E1485" s="129"/>
      <c r="F1485" s="129"/>
      <c r="G1485" s="129"/>
    </row>
    <row r="1486" spans="3:7">
      <c r="C1486" s="129"/>
      <c r="D1486" s="129"/>
      <c r="E1486" s="129"/>
      <c r="F1486" s="129"/>
      <c r="G1486" s="129"/>
    </row>
    <row r="1487" spans="3:7">
      <c r="C1487" s="129"/>
      <c r="D1487" s="129"/>
      <c r="E1487" s="129"/>
      <c r="F1487" s="129"/>
      <c r="G1487" s="129"/>
    </row>
    <row r="1488" spans="3:7">
      <c r="C1488" s="129"/>
      <c r="D1488" s="129"/>
      <c r="E1488" s="129"/>
      <c r="F1488" s="129"/>
      <c r="G1488" s="129"/>
    </row>
    <row r="1489" spans="3:7">
      <c r="C1489" s="129"/>
      <c r="D1489" s="129"/>
      <c r="E1489" s="129"/>
      <c r="F1489" s="129"/>
      <c r="G1489" s="129"/>
    </row>
    <row r="1490" spans="3:7">
      <c r="C1490" s="129"/>
      <c r="D1490" s="129"/>
      <c r="E1490" s="129"/>
      <c r="F1490" s="129"/>
      <c r="G1490" s="129"/>
    </row>
    <row r="1491" spans="3:7">
      <c r="C1491" s="129"/>
      <c r="D1491" s="129"/>
      <c r="E1491" s="129"/>
      <c r="F1491" s="129"/>
      <c r="G1491" s="129"/>
    </row>
    <row r="1492" spans="3:7">
      <c r="C1492" s="129"/>
      <c r="D1492" s="129"/>
      <c r="E1492" s="129"/>
      <c r="F1492" s="129"/>
      <c r="G1492" s="129"/>
    </row>
    <row r="1493" spans="3:7">
      <c r="C1493" s="129"/>
      <c r="D1493" s="129"/>
      <c r="E1493" s="129"/>
      <c r="F1493" s="129"/>
      <c r="G1493" s="129"/>
    </row>
    <row r="1494" spans="3:7">
      <c r="C1494" s="129"/>
      <c r="D1494" s="129"/>
      <c r="E1494" s="129"/>
      <c r="F1494" s="129"/>
      <c r="G1494" s="129"/>
    </row>
    <row r="1495" spans="3:7">
      <c r="C1495" s="129"/>
      <c r="D1495" s="129"/>
      <c r="E1495" s="129"/>
      <c r="F1495" s="129"/>
      <c r="G1495" s="129"/>
    </row>
    <row r="1496" spans="3:7">
      <c r="C1496" s="129"/>
      <c r="D1496" s="129"/>
      <c r="E1496" s="129"/>
      <c r="F1496" s="129"/>
      <c r="G1496" s="129"/>
    </row>
    <row r="1497" spans="3:7">
      <c r="C1497" s="129"/>
      <c r="D1497" s="129"/>
      <c r="E1497" s="129"/>
      <c r="F1497" s="129"/>
      <c r="G1497" s="129"/>
    </row>
    <row r="1498" spans="3:7">
      <c r="C1498" s="129"/>
      <c r="D1498" s="129"/>
      <c r="E1498" s="129"/>
      <c r="F1498" s="129"/>
      <c r="G1498" s="129"/>
    </row>
    <row r="1499" spans="3:7">
      <c r="C1499" s="129"/>
      <c r="D1499" s="129"/>
      <c r="E1499" s="129"/>
      <c r="F1499" s="129"/>
      <c r="G1499" s="129"/>
    </row>
    <row r="1500" spans="3:7">
      <c r="C1500" s="129"/>
      <c r="D1500" s="129"/>
      <c r="E1500" s="129"/>
      <c r="F1500" s="129"/>
      <c r="G1500" s="129"/>
    </row>
    <row r="1501" spans="3:7">
      <c r="C1501" s="129"/>
      <c r="D1501" s="129"/>
      <c r="E1501" s="129"/>
      <c r="F1501" s="129"/>
      <c r="G1501" s="129"/>
    </row>
    <row r="1502" spans="3:7">
      <c r="C1502" s="129"/>
      <c r="D1502" s="129"/>
      <c r="E1502" s="129"/>
      <c r="F1502" s="129"/>
      <c r="G1502" s="129"/>
    </row>
    <row r="1503" spans="3:7">
      <c r="C1503" s="129"/>
      <c r="D1503" s="129"/>
      <c r="E1503" s="129"/>
      <c r="F1503" s="129"/>
      <c r="G1503" s="129"/>
    </row>
    <row r="1504" spans="3:7">
      <c r="C1504" s="129"/>
      <c r="D1504" s="129"/>
      <c r="E1504" s="129"/>
      <c r="F1504" s="129"/>
      <c r="G1504" s="129"/>
    </row>
    <row r="1505" spans="3:7">
      <c r="C1505" s="129"/>
      <c r="D1505" s="129"/>
      <c r="E1505" s="129"/>
      <c r="F1505" s="129"/>
      <c r="G1505" s="129"/>
    </row>
    <row r="1506" spans="3:7">
      <c r="C1506" s="129"/>
      <c r="D1506" s="129"/>
      <c r="E1506" s="129"/>
      <c r="F1506" s="129"/>
      <c r="G1506" s="129"/>
    </row>
    <row r="1507" spans="3:7">
      <c r="C1507" s="129"/>
      <c r="D1507" s="129"/>
      <c r="E1507" s="129"/>
      <c r="F1507" s="129"/>
      <c r="G1507" s="129"/>
    </row>
    <row r="1508" spans="3:7">
      <c r="C1508" s="129"/>
      <c r="D1508" s="129"/>
      <c r="E1508" s="129"/>
      <c r="F1508" s="129"/>
      <c r="G1508" s="129"/>
    </row>
    <row r="1509" spans="3:7">
      <c r="C1509" s="129"/>
      <c r="D1509" s="129"/>
      <c r="E1509" s="129"/>
      <c r="F1509" s="129"/>
      <c r="G1509" s="129"/>
    </row>
    <row r="1510" spans="3:7">
      <c r="C1510" s="129"/>
      <c r="D1510" s="129"/>
      <c r="E1510" s="129"/>
      <c r="F1510" s="129"/>
      <c r="G1510" s="129"/>
    </row>
    <row r="1511" spans="3:7">
      <c r="C1511" s="129"/>
      <c r="D1511" s="129"/>
      <c r="E1511" s="129"/>
      <c r="F1511" s="129"/>
      <c r="G1511" s="129"/>
    </row>
    <row r="1512" spans="3:7">
      <c r="C1512" s="129"/>
      <c r="D1512" s="129"/>
      <c r="E1512" s="129"/>
      <c r="F1512" s="129"/>
      <c r="G1512" s="129"/>
    </row>
    <row r="1513" spans="3:7">
      <c r="C1513" s="129"/>
      <c r="D1513" s="129"/>
      <c r="E1513" s="129"/>
      <c r="F1513" s="129"/>
      <c r="G1513" s="129"/>
    </row>
    <row r="1514" spans="3:7">
      <c r="C1514" s="129"/>
      <c r="D1514" s="129"/>
      <c r="E1514" s="129"/>
      <c r="F1514" s="129"/>
      <c r="G1514" s="129"/>
    </row>
    <row r="1515" spans="3:7">
      <c r="C1515" s="129"/>
      <c r="D1515" s="129"/>
      <c r="E1515" s="129"/>
      <c r="F1515" s="129"/>
      <c r="G1515" s="129"/>
    </row>
    <row r="1516" spans="3:7">
      <c r="C1516" s="129"/>
      <c r="D1516" s="129"/>
      <c r="E1516" s="129"/>
      <c r="F1516" s="129"/>
      <c r="G1516" s="129"/>
    </row>
    <row r="1517" spans="3:7">
      <c r="C1517" s="129"/>
      <c r="D1517" s="129"/>
      <c r="E1517" s="129"/>
      <c r="F1517" s="129"/>
      <c r="G1517" s="129"/>
    </row>
    <row r="1518" spans="3:7">
      <c r="C1518" s="129"/>
      <c r="D1518" s="129"/>
      <c r="E1518" s="129"/>
      <c r="F1518" s="129"/>
      <c r="G1518" s="129"/>
    </row>
    <row r="1519" spans="3:7">
      <c r="C1519" s="129"/>
      <c r="D1519" s="129"/>
      <c r="E1519" s="129"/>
      <c r="F1519" s="129"/>
      <c r="G1519" s="129"/>
    </row>
    <row r="1520" spans="3:7">
      <c r="C1520" s="129"/>
      <c r="D1520" s="129"/>
      <c r="E1520" s="129"/>
      <c r="F1520" s="129"/>
      <c r="G1520" s="129"/>
    </row>
    <row r="1521" spans="3:7">
      <c r="C1521" s="129"/>
      <c r="D1521" s="129"/>
      <c r="E1521" s="129"/>
      <c r="F1521" s="129"/>
      <c r="G1521" s="129"/>
    </row>
    <row r="1522" spans="3:7">
      <c r="C1522" s="129"/>
      <c r="D1522" s="129"/>
      <c r="E1522" s="129"/>
      <c r="F1522" s="129"/>
      <c r="G1522" s="129"/>
    </row>
    <row r="1523" spans="3:7">
      <c r="C1523" s="129"/>
      <c r="D1523" s="129"/>
      <c r="E1523" s="129"/>
      <c r="F1523" s="129"/>
      <c r="G1523" s="129"/>
    </row>
    <row r="1524" spans="3:7">
      <c r="C1524" s="129"/>
      <c r="D1524" s="129"/>
      <c r="E1524" s="129"/>
      <c r="F1524" s="129"/>
      <c r="G1524" s="129"/>
    </row>
    <row r="1525" spans="3:7">
      <c r="C1525" s="129"/>
      <c r="D1525" s="129"/>
      <c r="E1525" s="129"/>
      <c r="F1525" s="129"/>
      <c r="G1525" s="129"/>
    </row>
    <row r="1526" spans="3:7">
      <c r="C1526" s="129"/>
      <c r="D1526" s="129"/>
      <c r="E1526" s="129"/>
      <c r="F1526" s="129"/>
      <c r="G1526" s="129"/>
    </row>
    <row r="1527" spans="3:7">
      <c r="C1527" s="129"/>
      <c r="D1527" s="129"/>
      <c r="E1527" s="129"/>
      <c r="F1527" s="129"/>
      <c r="G1527" s="129"/>
    </row>
    <row r="1528" spans="3:7">
      <c r="C1528" s="129"/>
      <c r="D1528" s="129"/>
      <c r="E1528" s="129"/>
      <c r="F1528" s="129"/>
      <c r="G1528" s="129"/>
    </row>
    <row r="1529" spans="3:7">
      <c r="C1529" s="129"/>
      <c r="D1529" s="129"/>
      <c r="E1529" s="129"/>
      <c r="F1529" s="129"/>
      <c r="G1529" s="129"/>
    </row>
    <row r="1530" spans="3:7">
      <c r="C1530" s="129"/>
      <c r="D1530" s="129"/>
      <c r="E1530" s="129"/>
      <c r="F1530" s="129"/>
      <c r="G1530" s="129"/>
    </row>
    <row r="1531" spans="3:7">
      <c r="C1531" s="129"/>
      <c r="D1531" s="129"/>
      <c r="E1531" s="129"/>
      <c r="F1531" s="129"/>
      <c r="G1531" s="129"/>
    </row>
    <row r="1532" spans="3:7">
      <c r="C1532" s="129"/>
      <c r="D1532" s="129"/>
      <c r="E1532" s="129"/>
      <c r="F1532" s="129"/>
      <c r="G1532" s="129"/>
    </row>
    <row r="1533" spans="3:7">
      <c r="C1533" s="129"/>
      <c r="D1533" s="129"/>
      <c r="E1533" s="129"/>
      <c r="F1533" s="129"/>
      <c r="G1533" s="129"/>
    </row>
    <row r="1534" spans="3:7">
      <c r="C1534" s="129"/>
      <c r="D1534" s="129"/>
      <c r="E1534" s="129"/>
      <c r="F1534" s="129"/>
      <c r="G1534" s="129"/>
    </row>
    <row r="1535" spans="3:7">
      <c r="C1535" s="129"/>
      <c r="D1535" s="129"/>
      <c r="E1535" s="129"/>
      <c r="F1535" s="129"/>
      <c r="G1535" s="129"/>
    </row>
    <row r="1536" spans="3:7">
      <c r="C1536" s="129"/>
      <c r="D1536" s="129"/>
      <c r="E1536" s="129"/>
      <c r="F1536" s="129"/>
      <c r="G1536" s="129"/>
    </row>
    <row r="1537" spans="3:7">
      <c r="C1537" s="129"/>
      <c r="D1537" s="129"/>
      <c r="E1537" s="129"/>
      <c r="F1537" s="129"/>
      <c r="G1537" s="129"/>
    </row>
    <row r="1538" spans="3:7">
      <c r="C1538" s="129"/>
      <c r="D1538" s="129"/>
      <c r="E1538" s="129"/>
      <c r="F1538" s="129"/>
      <c r="G1538" s="129"/>
    </row>
    <row r="1539" spans="3:7">
      <c r="C1539" s="129"/>
      <c r="D1539" s="129"/>
      <c r="E1539" s="129"/>
      <c r="F1539" s="129"/>
      <c r="G1539" s="129"/>
    </row>
    <row r="1540" spans="3:7">
      <c r="C1540" s="129"/>
      <c r="D1540" s="129"/>
      <c r="E1540" s="129"/>
      <c r="F1540" s="129"/>
      <c r="G1540" s="129"/>
    </row>
    <row r="1541" spans="3:7">
      <c r="C1541" s="129"/>
      <c r="D1541" s="129"/>
      <c r="E1541" s="129"/>
      <c r="F1541" s="129"/>
      <c r="G1541" s="129"/>
    </row>
    <row r="1542" spans="3:7">
      <c r="C1542" s="129"/>
      <c r="D1542" s="129"/>
      <c r="E1542" s="129"/>
      <c r="F1542" s="129"/>
      <c r="G1542" s="129"/>
    </row>
    <row r="1543" spans="3:7">
      <c r="C1543" s="129"/>
      <c r="D1543" s="129"/>
      <c r="E1543" s="129"/>
      <c r="F1543" s="129"/>
      <c r="G1543" s="129"/>
    </row>
    <row r="1544" spans="3:7">
      <c r="C1544" s="129"/>
      <c r="D1544" s="129"/>
      <c r="E1544" s="129"/>
      <c r="F1544" s="129"/>
      <c r="G1544" s="129"/>
    </row>
    <row r="1545" spans="3:7">
      <c r="C1545" s="129"/>
      <c r="D1545" s="129"/>
      <c r="E1545" s="129"/>
      <c r="F1545" s="129"/>
      <c r="G1545" s="129"/>
    </row>
    <row r="1546" spans="3:7">
      <c r="C1546" s="129"/>
      <c r="D1546" s="129"/>
      <c r="E1546" s="129"/>
      <c r="F1546" s="129"/>
      <c r="G1546" s="129"/>
    </row>
    <row r="1547" spans="3:7">
      <c r="C1547" s="129"/>
      <c r="D1547" s="129"/>
      <c r="E1547" s="129"/>
      <c r="F1547" s="129"/>
      <c r="G1547" s="129"/>
    </row>
    <row r="1548" spans="3:7">
      <c r="C1548" s="129"/>
      <c r="D1548" s="129"/>
      <c r="E1548" s="129"/>
      <c r="F1548" s="129"/>
      <c r="G1548" s="129"/>
    </row>
    <row r="1549" spans="3:7">
      <c r="C1549" s="129"/>
      <c r="D1549" s="129"/>
      <c r="E1549" s="129"/>
      <c r="F1549" s="129"/>
      <c r="G1549" s="129"/>
    </row>
    <row r="1550" spans="3:7">
      <c r="C1550" s="129"/>
      <c r="D1550" s="129"/>
      <c r="E1550" s="129"/>
      <c r="F1550" s="129"/>
      <c r="G1550" s="129"/>
    </row>
    <row r="1551" spans="3:7">
      <c r="C1551" s="129"/>
      <c r="D1551" s="129"/>
      <c r="E1551" s="129"/>
      <c r="F1551" s="129"/>
      <c r="G1551" s="129"/>
    </row>
    <row r="1552" spans="3:7">
      <c r="C1552" s="129"/>
      <c r="D1552" s="129"/>
      <c r="E1552" s="129"/>
      <c r="F1552" s="129"/>
      <c r="G1552" s="129"/>
    </row>
    <row r="1553" spans="3:7">
      <c r="C1553" s="129"/>
      <c r="D1553" s="129"/>
      <c r="E1553" s="129"/>
      <c r="F1553" s="129"/>
      <c r="G1553" s="129"/>
    </row>
    <row r="1554" spans="3:7">
      <c r="C1554" s="129"/>
      <c r="D1554" s="129"/>
      <c r="E1554" s="129"/>
      <c r="F1554" s="129"/>
      <c r="G1554" s="129"/>
    </row>
    <row r="1555" spans="3:7">
      <c r="C1555" s="129"/>
      <c r="D1555" s="129"/>
      <c r="E1555" s="129"/>
      <c r="F1555" s="129"/>
      <c r="G1555" s="129"/>
    </row>
    <row r="1556" spans="3:7">
      <c r="C1556" s="129"/>
      <c r="D1556" s="129"/>
      <c r="E1556" s="129"/>
      <c r="F1556" s="129"/>
      <c r="G1556" s="129"/>
    </row>
    <row r="1557" spans="3:7">
      <c r="C1557" s="129"/>
      <c r="D1557" s="129"/>
      <c r="E1557" s="129"/>
      <c r="F1557" s="129"/>
      <c r="G1557" s="129"/>
    </row>
    <row r="1558" spans="3:7">
      <c r="C1558" s="129"/>
      <c r="D1558" s="129"/>
      <c r="E1558" s="129"/>
      <c r="F1558" s="129"/>
      <c r="G1558" s="129"/>
    </row>
    <row r="1559" spans="3:7">
      <c r="C1559" s="129"/>
      <c r="D1559" s="129"/>
      <c r="E1559" s="129"/>
      <c r="F1559" s="129"/>
      <c r="G1559" s="129"/>
    </row>
    <row r="1560" spans="3:7">
      <c r="C1560" s="129"/>
      <c r="D1560" s="129"/>
      <c r="E1560" s="129"/>
      <c r="F1560" s="129"/>
      <c r="G1560" s="129"/>
    </row>
    <row r="1561" spans="3:7">
      <c r="C1561" s="129"/>
      <c r="D1561" s="129"/>
      <c r="E1561" s="129"/>
      <c r="F1561" s="129"/>
      <c r="G1561" s="129"/>
    </row>
    <row r="1562" spans="3:7">
      <c r="C1562" s="129"/>
      <c r="D1562" s="129"/>
      <c r="E1562" s="129"/>
      <c r="F1562" s="129"/>
      <c r="G1562" s="129"/>
    </row>
    <row r="1563" spans="3:7">
      <c r="C1563" s="129"/>
      <c r="D1563" s="129"/>
      <c r="E1563" s="129"/>
      <c r="F1563" s="129"/>
      <c r="G1563" s="129"/>
    </row>
    <row r="1564" spans="3:7">
      <c r="C1564" s="129"/>
      <c r="D1564" s="129"/>
      <c r="E1564" s="129"/>
      <c r="F1564" s="129"/>
      <c r="G1564" s="129"/>
    </row>
    <row r="1565" spans="3:7">
      <c r="C1565" s="129"/>
      <c r="D1565" s="129"/>
      <c r="E1565" s="129"/>
      <c r="F1565" s="129"/>
      <c r="G1565" s="129"/>
    </row>
    <row r="1566" spans="3:7">
      <c r="C1566" s="129"/>
      <c r="D1566" s="129"/>
      <c r="E1566" s="129"/>
      <c r="F1566" s="129"/>
      <c r="G1566" s="129"/>
    </row>
    <row r="1567" spans="3:7">
      <c r="C1567" s="129"/>
      <c r="D1567" s="129"/>
      <c r="E1567" s="129"/>
      <c r="F1567" s="129"/>
      <c r="G1567" s="129"/>
    </row>
    <row r="1568" spans="3:7">
      <c r="C1568" s="129"/>
      <c r="D1568" s="129"/>
      <c r="E1568" s="129"/>
      <c r="F1568" s="129"/>
      <c r="G1568" s="129"/>
    </row>
    <row r="1569" spans="3:7">
      <c r="C1569" s="129"/>
      <c r="D1569" s="129"/>
      <c r="E1569" s="129"/>
      <c r="F1569" s="129"/>
      <c r="G1569" s="129"/>
    </row>
    <row r="1570" spans="3:7">
      <c r="C1570" s="129"/>
      <c r="D1570" s="129"/>
      <c r="E1570" s="129"/>
      <c r="F1570" s="129"/>
      <c r="G1570" s="129"/>
    </row>
    <row r="1571" spans="3:7">
      <c r="C1571" s="129"/>
      <c r="D1571" s="129"/>
      <c r="E1571" s="129"/>
      <c r="F1571" s="129"/>
      <c r="G1571" s="129"/>
    </row>
    <row r="1572" spans="3:7">
      <c r="C1572" s="129"/>
      <c r="D1572" s="129"/>
      <c r="E1572" s="129"/>
      <c r="F1572" s="129"/>
      <c r="G1572" s="129"/>
    </row>
    <row r="1573" spans="3:7">
      <c r="C1573" s="129"/>
      <c r="D1573" s="129"/>
      <c r="E1573" s="129"/>
      <c r="F1573" s="129"/>
      <c r="G1573" s="129"/>
    </row>
    <row r="1574" spans="3:7">
      <c r="C1574" s="129"/>
      <c r="D1574" s="129"/>
      <c r="E1574" s="129"/>
      <c r="F1574" s="129"/>
      <c r="G1574" s="129"/>
    </row>
    <row r="1575" spans="3:7">
      <c r="C1575" s="129"/>
      <c r="D1575" s="129"/>
      <c r="E1575" s="129"/>
      <c r="F1575" s="129"/>
      <c r="G1575" s="129"/>
    </row>
    <row r="1576" spans="3:7">
      <c r="C1576" s="129"/>
      <c r="D1576" s="129"/>
      <c r="E1576" s="129"/>
      <c r="F1576" s="129"/>
      <c r="G1576" s="129"/>
    </row>
    <row r="1577" spans="3:7">
      <c r="C1577" s="129"/>
      <c r="D1577" s="129"/>
      <c r="E1577" s="129"/>
      <c r="F1577" s="129"/>
      <c r="G1577" s="129"/>
    </row>
    <row r="1578" spans="3:7">
      <c r="C1578" s="129"/>
      <c r="D1578" s="129"/>
      <c r="E1578" s="129"/>
      <c r="F1578" s="129"/>
      <c r="G1578" s="129"/>
    </row>
    <row r="1579" spans="3:7">
      <c r="C1579" s="129"/>
      <c r="D1579" s="129"/>
      <c r="E1579" s="129"/>
      <c r="F1579" s="129"/>
      <c r="G1579" s="129"/>
    </row>
    <row r="1580" spans="3:7">
      <c r="C1580" s="129"/>
      <c r="D1580" s="129"/>
      <c r="E1580" s="129"/>
      <c r="F1580" s="129"/>
      <c r="G1580" s="129"/>
    </row>
    <row r="1581" spans="3:7">
      <c r="C1581" s="129"/>
      <c r="D1581" s="129"/>
      <c r="E1581" s="129"/>
      <c r="F1581" s="129"/>
      <c r="G1581" s="129"/>
    </row>
    <row r="1582" spans="3:7">
      <c r="C1582" s="129"/>
      <c r="D1582" s="129"/>
      <c r="E1582" s="129"/>
      <c r="F1582" s="129"/>
      <c r="G1582" s="129"/>
    </row>
    <row r="1583" spans="3:7">
      <c r="C1583" s="129"/>
      <c r="D1583" s="129"/>
      <c r="E1583" s="129"/>
      <c r="F1583" s="129"/>
      <c r="G1583" s="129"/>
    </row>
    <row r="1584" spans="3:7">
      <c r="C1584" s="129"/>
      <c r="D1584" s="129"/>
      <c r="E1584" s="129"/>
      <c r="F1584" s="129"/>
      <c r="G1584" s="129"/>
    </row>
    <row r="1585" spans="3:7">
      <c r="C1585" s="129"/>
      <c r="D1585" s="129"/>
      <c r="E1585" s="129"/>
      <c r="F1585" s="129"/>
      <c r="G1585" s="129"/>
    </row>
    <row r="1586" spans="3:7">
      <c r="C1586" s="129"/>
      <c r="D1586" s="129"/>
      <c r="E1586" s="129"/>
      <c r="F1586" s="129"/>
      <c r="G1586" s="129"/>
    </row>
    <row r="1587" spans="3:7">
      <c r="C1587" s="129"/>
      <c r="D1587" s="129"/>
      <c r="E1587" s="129"/>
      <c r="F1587" s="129"/>
      <c r="G1587" s="129"/>
    </row>
    <row r="1588" spans="3:7">
      <c r="C1588" s="129"/>
      <c r="D1588" s="129"/>
      <c r="E1588" s="129"/>
      <c r="F1588" s="129"/>
      <c r="G1588" s="129"/>
    </row>
    <row r="1589" spans="3:7">
      <c r="C1589" s="129"/>
      <c r="D1589" s="129"/>
      <c r="E1589" s="129"/>
      <c r="F1589" s="129"/>
      <c r="G1589" s="129"/>
    </row>
    <row r="1590" spans="3:7">
      <c r="C1590" s="129"/>
      <c r="D1590" s="129"/>
      <c r="E1590" s="129"/>
      <c r="F1590" s="129"/>
      <c r="G1590" s="129"/>
    </row>
    <row r="1591" spans="3:7">
      <c r="C1591" s="129"/>
      <c r="D1591" s="129"/>
      <c r="E1591" s="129"/>
      <c r="F1591" s="129"/>
      <c r="G1591" s="129"/>
    </row>
    <row r="1592" spans="3:7">
      <c r="C1592" s="129"/>
      <c r="D1592" s="129"/>
      <c r="E1592" s="129"/>
      <c r="F1592" s="129"/>
      <c r="G1592" s="129"/>
    </row>
    <row r="1593" spans="3:7">
      <c r="C1593" s="129"/>
      <c r="D1593" s="129"/>
      <c r="E1593" s="129"/>
      <c r="F1593" s="129"/>
      <c r="G1593" s="129"/>
    </row>
    <row r="1594" spans="3:7">
      <c r="C1594" s="129"/>
      <c r="D1594" s="129"/>
      <c r="E1594" s="129"/>
      <c r="F1594" s="129"/>
      <c r="G1594" s="129"/>
    </row>
    <row r="1595" spans="3:7">
      <c r="C1595" s="129"/>
      <c r="D1595" s="129"/>
      <c r="E1595" s="129"/>
      <c r="F1595" s="129"/>
      <c r="G1595" s="129"/>
    </row>
    <row r="1596" spans="3:7">
      <c r="C1596" s="129"/>
      <c r="D1596" s="129"/>
      <c r="E1596" s="129"/>
      <c r="F1596" s="129"/>
      <c r="G1596" s="129"/>
    </row>
    <row r="1597" spans="3:7">
      <c r="C1597" s="129"/>
      <c r="D1597" s="129"/>
      <c r="E1597" s="129"/>
      <c r="F1597" s="129"/>
      <c r="G1597" s="129"/>
    </row>
    <row r="1598" spans="3:7">
      <c r="C1598" s="129"/>
      <c r="D1598" s="129"/>
      <c r="E1598" s="129"/>
      <c r="F1598" s="129"/>
      <c r="G1598" s="129"/>
    </row>
    <row r="1599" spans="3:7">
      <c r="C1599" s="129"/>
      <c r="D1599" s="129"/>
      <c r="E1599" s="129"/>
      <c r="F1599" s="129"/>
      <c r="G1599" s="129"/>
    </row>
    <row r="1600" spans="3:7">
      <c r="C1600" s="129"/>
      <c r="D1600" s="129"/>
      <c r="E1600" s="129"/>
      <c r="F1600" s="129"/>
      <c r="G1600" s="129"/>
    </row>
    <row r="1601" spans="3:7">
      <c r="C1601" s="129"/>
      <c r="D1601" s="129"/>
      <c r="E1601" s="129"/>
      <c r="F1601" s="129"/>
      <c r="G1601" s="129"/>
    </row>
    <row r="1602" spans="3:7">
      <c r="C1602" s="129"/>
      <c r="D1602" s="129"/>
      <c r="E1602" s="129"/>
      <c r="F1602" s="129"/>
      <c r="G1602" s="129"/>
    </row>
    <row r="1603" spans="3:7">
      <c r="C1603" s="129"/>
      <c r="D1603" s="129"/>
      <c r="E1603" s="129"/>
      <c r="F1603" s="129"/>
      <c r="G1603" s="129"/>
    </row>
    <row r="1604" spans="3:7">
      <c r="C1604" s="129"/>
      <c r="D1604" s="129"/>
      <c r="E1604" s="129"/>
      <c r="F1604" s="129"/>
      <c r="G1604" s="129"/>
    </row>
    <row r="1605" spans="3:7">
      <c r="C1605" s="129"/>
      <c r="D1605" s="129"/>
      <c r="E1605" s="129"/>
      <c r="F1605" s="129"/>
      <c r="G1605" s="129"/>
    </row>
    <row r="1606" spans="3:7">
      <c r="C1606" s="129"/>
      <c r="D1606" s="129"/>
      <c r="E1606" s="129"/>
      <c r="F1606" s="129"/>
      <c r="G1606" s="129"/>
    </row>
    <row r="1607" spans="3:7">
      <c r="C1607" s="129"/>
      <c r="D1607" s="129"/>
      <c r="E1607" s="129"/>
      <c r="F1607" s="129"/>
      <c r="G1607" s="129"/>
    </row>
    <row r="1608" spans="3:7">
      <c r="C1608" s="129"/>
      <c r="D1608" s="129"/>
      <c r="E1608" s="129"/>
      <c r="F1608" s="129"/>
      <c r="G1608" s="129"/>
    </row>
    <row r="1609" spans="3:7">
      <c r="C1609" s="129"/>
      <c r="D1609" s="129"/>
      <c r="E1609" s="129"/>
      <c r="F1609" s="129"/>
      <c r="G1609" s="129"/>
    </row>
    <row r="1610" spans="3:7">
      <c r="C1610" s="129"/>
      <c r="D1610" s="129"/>
      <c r="E1610" s="129"/>
      <c r="F1610" s="129"/>
      <c r="G1610" s="129"/>
    </row>
    <row r="1611" spans="3:7">
      <c r="C1611" s="129"/>
      <c r="D1611" s="129"/>
      <c r="E1611" s="129"/>
      <c r="F1611" s="129"/>
      <c r="G1611" s="129"/>
    </row>
    <row r="1048575" spans="3:57" hidden="1">
      <c r="C1048575" s="123">
        <v>886</v>
      </c>
      <c r="D1048575" s="123">
        <v>887</v>
      </c>
      <c r="E1048575" s="123">
        <v>888</v>
      </c>
      <c r="F1048575" s="123">
        <v>889</v>
      </c>
      <c r="G1048575" s="123">
        <v>890</v>
      </c>
      <c r="H1048575" s="123">
        <v>891</v>
      </c>
      <c r="I1048575" s="123">
        <v>892</v>
      </c>
      <c r="J1048575" s="123">
        <v>893</v>
      </c>
      <c r="K1048575" s="123">
        <v>894</v>
      </c>
      <c r="L1048575" s="123">
        <v>895</v>
      </c>
      <c r="M1048575" s="123">
        <v>896</v>
      </c>
      <c r="N1048575" s="123">
        <v>897</v>
      </c>
      <c r="O1048575" s="123">
        <v>898</v>
      </c>
      <c r="P1048575" s="123">
        <v>899</v>
      </c>
      <c r="Q1048575" s="123">
        <v>900</v>
      </c>
      <c r="R1048575" s="123">
        <v>901</v>
      </c>
      <c r="S1048575" s="123">
        <v>902</v>
      </c>
      <c r="T1048575" s="123">
        <v>903</v>
      </c>
      <c r="U1048575" s="123">
        <v>904</v>
      </c>
      <c r="V1048575" s="123">
        <v>905</v>
      </c>
      <c r="W1048575" s="123">
        <v>906</v>
      </c>
      <c r="X1048575" s="123">
        <v>907</v>
      </c>
      <c r="Y1048575" s="123">
        <v>908</v>
      </c>
      <c r="Z1048575" s="123">
        <v>909</v>
      </c>
      <c r="AA1048575" s="123">
        <v>910</v>
      </c>
      <c r="AB1048575" s="123">
        <v>911</v>
      </c>
      <c r="AC1048575" s="123">
        <v>912</v>
      </c>
      <c r="AD1048575" s="123">
        <v>913</v>
      </c>
      <c r="AE1048575" s="123">
        <v>914</v>
      </c>
      <c r="AF1048575" s="123">
        <v>915</v>
      </c>
      <c r="AG1048575" s="123">
        <v>916</v>
      </c>
      <c r="AH1048575" s="123">
        <v>917</v>
      </c>
      <c r="AI1048575" s="123">
        <v>918</v>
      </c>
      <c r="AJ1048575" s="123">
        <v>919</v>
      </c>
      <c r="AK1048575" s="123">
        <v>920</v>
      </c>
      <c r="AL1048575" s="123">
        <v>921</v>
      </c>
      <c r="AM1048575" s="123">
        <v>922</v>
      </c>
      <c r="AN1048575" s="123">
        <v>923</v>
      </c>
      <c r="AO1048575" s="123">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row>
    <row r="1048576" spans="3:57" hidden="1"/>
  </sheetData>
  <mergeCells count="3">
    <mergeCell ref="A1:B1"/>
    <mergeCell ref="W1:Z1"/>
    <mergeCell ref="AA1:AG1"/>
  </mergeCells>
  <phoneticPr fontId="4" type="noConversion"/>
  <printOptions horizontalCentered="1"/>
  <pageMargins left="0.33" right="0.43" top="0.25" bottom="0.32" header="0.51181102362204722" footer="0.51181102362204722"/>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F1" sqref="BF1"/>
    </sheetView>
  </sheetViews>
  <sheetFormatPr defaultRowHeight="11.25" outlineLevelCol="1"/>
  <cols>
    <col min="1" max="1" width="0.28515625" style="98" customWidth="1"/>
    <col min="2" max="2" width="57.140625" style="110" customWidth="1"/>
    <col min="3" max="8" width="13" style="99" hidden="1" customWidth="1" outlineLevel="1"/>
    <col min="9" max="34" width="13" style="100" hidden="1" customWidth="1" outlineLevel="1"/>
    <col min="35" max="35" width="14" style="100" customWidth="1" collapsed="1"/>
    <col min="36" max="38" width="13.42578125" style="100" customWidth="1"/>
    <col min="39" max="42" width="13" style="100" customWidth="1"/>
    <col min="43" max="57" width="13.42578125" style="100" customWidth="1"/>
    <col min="58" max="16381" width="9.140625" style="100"/>
    <col min="16382" max="16382" width="9.140625" style="100" hidden="1" customWidth="1"/>
    <col min="16383" max="16384" width="0" style="100" hidden="1" customWidth="1"/>
  </cols>
  <sheetData>
    <row r="1" spans="1:197 16382:16382" s="58" customFormat="1" ht="33" customHeight="1" thickBot="1">
      <c r="A1" s="2432" t="str">
        <f>INDEX(tblTrans[[English]:[Polski]],MATCH(XFB1,tblTrans[ID],0),LangSelID)</f>
        <v>Staff Costs</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XFB1" s="135">
        <v>280</v>
      </c>
    </row>
    <row r="2" spans="1:197 16382:16382" s="159" customFormat="1" ht="18" customHeight="1">
      <c r="A2" s="220"/>
      <c r="B2" s="305"/>
      <c r="C2" s="260" t="str">
        <f>INDEX(tblTrans[[English]:[Polski]],MATCH(C1048576,tblTrans[ID],0),LangSelID)</f>
        <v>Q1 2006</v>
      </c>
      <c r="D2" s="229" t="str">
        <f>INDEX(tblTrans[[English]:[Polski]],MATCH(D1048576,tblTrans[ID],0),LangSelID)</f>
        <v>Q2 2006</v>
      </c>
      <c r="E2" s="261" t="str">
        <f>INDEX(tblTrans[[English]:[Polski]],MATCH(E1048576,tblTrans[ID],0),LangSelID)</f>
        <v>Q3 2006</v>
      </c>
      <c r="F2" s="311" t="str">
        <f>INDEX(tblTrans[[English]:[Polski]],MATCH(F1048576,tblTrans[ID],0),LangSelID)</f>
        <v>Q4 2006</v>
      </c>
      <c r="G2" s="260" t="str">
        <f>INDEX(tblTrans[[English]:[Polski]],MATCH(G1048576,tblTrans[ID],0),LangSelID)</f>
        <v>Q1 2007</v>
      </c>
      <c r="H2" s="229" t="str">
        <f>INDEX(tblTrans[[English]:[Polski]],MATCH(H1048576,tblTrans[ID],0),LangSelID)</f>
        <v>Q2 2007</v>
      </c>
      <c r="I2" s="229" t="str">
        <f>INDEX(tblTrans[[English]:[Polski]],MATCH(I1048576,tblTrans[ID],0),LangSelID)</f>
        <v>Q3 2007</v>
      </c>
      <c r="J2" s="261" t="str">
        <f>INDEX(tblTrans[[English]:[Polski]],MATCH(J1048576,tblTrans[ID],0),LangSelID)</f>
        <v>Q4 2007</v>
      </c>
      <c r="K2" s="257" t="str">
        <f>INDEX(tblTrans[[English]:[Polski]],MATCH(K1048576,tblTrans[ID],0),LangSelID)</f>
        <v>Q1 2008</v>
      </c>
      <c r="L2" s="229" t="str">
        <f>INDEX(tblTrans[[English]:[Polski]],MATCH(L1048576,tblTrans[ID],0),LangSelID)</f>
        <v>Q2 2008</v>
      </c>
      <c r="M2" s="195" t="str">
        <f>INDEX(tblTrans[[English]:[Polski]],MATCH(M1048576,tblTrans[ID],0),LangSelID)</f>
        <v>Q3 2008</v>
      </c>
      <c r="N2" s="253" t="str">
        <f>INDEX(tblTrans[[English]:[Polski]],MATCH(N1048576,tblTrans[ID],0),LangSelID)</f>
        <v>Q4 2008</v>
      </c>
      <c r="O2" s="308" t="str">
        <f>INDEX(tblTrans[[English]:[Polski]],MATCH(O1048576,tblTrans[ID],0),LangSelID)</f>
        <v>Q1 2009</v>
      </c>
      <c r="P2" s="309" t="str">
        <f>INDEX(tblTrans[[English]:[Polski]],MATCH(P1048576,tblTrans[ID],0),LangSelID)</f>
        <v>Q2 2009</v>
      </c>
      <c r="Q2" s="309" t="str">
        <f>INDEX(tblTrans[[English]:[Polski]],MATCH(Q1048576,tblTrans[ID],0),LangSelID)</f>
        <v>Q3 2009</v>
      </c>
      <c r="R2" s="310" t="str">
        <f>INDEX(tblTrans[[English]:[Polski]],MATCH(R1048576,tblTrans[ID],0),LangSelID)</f>
        <v>Q4 2009</v>
      </c>
      <c r="S2" s="280" t="str">
        <f>INDEX(tblTrans[[English]:[Polski]],MATCH(S1048576,tblTrans[ID],0),LangSelID)</f>
        <v>Q1 2010</v>
      </c>
      <c r="T2" s="195" t="str">
        <f>INDEX(tblTrans[[English]:[Polski]],MATCH(T1048576,tblTrans[ID],0),LangSelID)</f>
        <v>Q2 2010</v>
      </c>
      <c r="U2" s="195" t="str">
        <f>INDEX(tblTrans[[English]:[Polski]],MATCH(U1048576,tblTrans[ID],0),LangSelID)</f>
        <v>Q3 2010</v>
      </c>
      <c r="V2" s="253" t="str">
        <f>INDEX(tblTrans[[English]:[Polski]],MATCH(V1048576,tblTrans[ID],0),LangSelID)</f>
        <v>Q4 2010</v>
      </c>
      <c r="W2" s="283" t="str">
        <f>INDEX(tblTrans[[English]:[Polski]],MATCH(W1048576,tblTrans[ID],0),LangSelID)</f>
        <v>Q1 2011</v>
      </c>
      <c r="X2" s="195" t="str">
        <f>INDEX(tblTrans[[English]:[Polski]],MATCH(X1048576,tblTrans[ID],0),LangSelID)</f>
        <v>Q2 2011</v>
      </c>
      <c r="Y2" s="195" t="str">
        <f>INDEX(tblTrans[[English]:[Polski]],MATCH(Y1048576,tblTrans[ID],0),LangSelID)</f>
        <v>Q3 2011</v>
      </c>
      <c r="Z2" s="274" t="str">
        <f>INDEX(tblTrans[[English]:[Polski]],MATCH(Z1048576,tblTrans[ID],0),LangSelID)</f>
        <v>Q4 2011</v>
      </c>
      <c r="AA2" s="280" t="str">
        <f>INDEX(tblTrans[[English]:[Polski]],MATCH(AA1048576,tblTrans[ID],0),LangSelID)</f>
        <v>Q1 2012</v>
      </c>
      <c r="AB2" s="195" t="str">
        <f>INDEX(tblTrans[[English]:[Polski]],MATCH(AB1048576,tblTrans[ID],0),LangSelID)</f>
        <v>Q2 2012</v>
      </c>
      <c r="AC2" s="195" t="str">
        <f>INDEX(tblTrans[[English]:[Polski]],MATCH(AC1048576,tblTrans[ID],0),LangSelID)</f>
        <v>Q3 2012</v>
      </c>
      <c r="AD2" s="253" t="str">
        <f>INDEX(tblTrans[[English]:[Polski]],MATCH(AD1048576,tblTrans[ID],0),LangSelID)</f>
        <v>Q4 2012</v>
      </c>
      <c r="AE2" s="283" t="str">
        <f>INDEX(tblTrans[[English]:[Polski]],MATCH(AE1048576,tblTrans[ID],0),LangSelID)</f>
        <v>Q1 2013</v>
      </c>
      <c r="AF2" s="195" t="str">
        <f>INDEX(tblTrans[[English]:[Polski]],MATCH(AF1048576,tblTrans[ID],0),LangSelID)</f>
        <v>Q2 2013</v>
      </c>
      <c r="AG2" s="195" t="str">
        <f>INDEX(tblTrans[[English]:[Polski]],MATCH(AG1048576,tblTrans[ID],0),LangSelID)</f>
        <v>Q3 2013</v>
      </c>
      <c r="AH2" s="274" t="str">
        <f>INDEX(tblTrans[[English]:[Polski]],MATCH(AH1048576,tblTrans[ID],0),LangSelID)</f>
        <v>Q4 2013</v>
      </c>
      <c r="AI2" s="274" t="str">
        <f>INDEX(tblTrans[[English]:[Polski]],MATCH(AI1048576,tblTrans[ID],0),LangSelID)</f>
        <v>Q1 2014</v>
      </c>
      <c r="AJ2" s="274" t="str">
        <f>INDEX(tblTrans[[English]:[Polski]],MATCH(AJ1048576,tblTrans[ID],0),LangSelID)</f>
        <v>Q2 2014</v>
      </c>
      <c r="AK2" s="274" t="str">
        <f>INDEX(tblTrans[[English]:[Polski]],MATCH(AK1048576,tblTrans[ID],0),LangSelID)</f>
        <v>Q3 2014</v>
      </c>
      <c r="AL2" s="274" t="str">
        <f>INDEX(tblTrans[[English]:[Polski]],MATCH(AL1048576,tblTrans[ID],0),LangSelID)</f>
        <v>Q4 2014</v>
      </c>
      <c r="AM2" s="274" t="str">
        <f>INDEX(tblTrans[[English]:[Polski]],MATCH(AM1048576,tblTrans[ID],0),LangSelID)</f>
        <v>Q1 2015</v>
      </c>
      <c r="AN2" s="274" t="str">
        <f>INDEX(tblTrans[[English]:[Polski]],MATCH(AN1048576,tblTrans[ID],0),LangSelID)</f>
        <v>Q2 2015</v>
      </c>
      <c r="AO2" s="274" t="str">
        <f>INDEX(tblTrans[[English]:[Polski]],MATCH(AO1048576,tblTrans[ID],0),LangSelID)</f>
        <v>Q3 2015</v>
      </c>
      <c r="AP2" s="274" t="str">
        <f>INDEX(tblTrans[[English]:[Polski]],MATCH(AP1048576,tblTrans[ID],0),LangSelID)</f>
        <v>Q4 2015</v>
      </c>
      <c r="AQ2" s="274" t="str">
        <f>INDEX(tblTrans[[English]:[Polski]],MATCH(AQ1048576,tblTrans[ID],0),LangSelID)</f>
        <v>Q1 2016</v>
      </c>
      <c r="AR2" s="274" t="str">
        <f>INDEX(tblTrans[[English]:[Polski]],MATCH(AR1048576,tblTrans[ID],0),LangSelID)</f>
        <v>Q2 2016</v>
      </c>
      <c r="AS2" s="274" t="str">
        <f>INDEX(tblTrans[[English]:[Polski]],MATCH(AS1048576,tblTrans[ID],0),LangSelID)</f>
        <v>Q3 2016</v>
      </c>
      <c r="AT2" s="274" t="str">
        <f>INDEX(tblTrans[[English]:[Polski]],MATCH(AT1048576,tblTrans[ID],0),LangSelID)</f>
        <v>Q4 2016</v>
      </c>
      <c r="AU2" s="274" t="str">
        <f>INDEX(tblTrans[[English]:[Polski]],MATCH(AU1048576,tblTrans[ID],0),LangSelID)</f>
        <v>Q1 2017</v>
      </c>
      <c r="AV2" s="274" t="str">
        <f>INDEX(tblTrans[[English]:[Polski]],MATCH(AV1048576,tblTrans[ID],0),LangSelID)</f>
        <v>Q2 2017</v>
      </c>
      <c r="AW2" s="274" t="str">
        <f>INDEX(tblTrans[[English]:[Polski]],MATCH(AW1048576,tblTrans[ID],0),LangSelID)</f>
        <v>Q3 2017</v>
      </c>
      <c r="AX2" s="274" t="str">
        <f>INDEX(tblTrans[[English]:[Polski]],MATCH(AX1048576,tblTrans[ID],0),LangSelID)</f>
        <v>Q4 2017</v>
      </c>
      <c r="AY2" s="274" t="str">
        <f>INDEX(tblTrans[[English]:[Polski]],MATCH(AY1048576,tblTrans[ID],0),LangSelID)</f>
        <v>Q1 2018</v>
      </c>
      <c r="AZ2" s="274" t="str">
        <f>INDEX(tblTrans[[English]:[Polski]],MATCH(AZ1048576,tblTrans[ID],0),LangSelID)</f>
        <v>Q2 2018</v>
      </c>
      <c r="BA2" s="274" t="str">
        <f>INDEX(tblTrans[[English]:[Polski]],MATCH(BA1048576,tblTrans[ID],0),LangSelID)</f>
        <v>Q3 2018</v>
      </c>
      <c r="BB2" s="274" t="str">
        <f>INDEX(tblTrans[[English]:[Polski]],MATCH(BB1048576,tblTrans[ID],0),LangSelID)</f>
        <v>Q4 2018</v>
      </c>
      <c r="BC2" s="274" t="str">
        <f>INDEX(tblTrans[[English]:[Polski]],MATCH(BC1048576,tblTrans[ID],0),LangSelID)</f>
        <v>Q1 2019</v>
      </c>
      <c r="BD2" s="274" t="str">
        <f>INDEX(tblTrans[[English]:[Polski]],MATCH(BD1048576,tblTrans[ID],0),LangSelID)</f>
        <v>Q2 2019</v>
      </c>
      <c r="BE2" s="274" t="str">
        <f>INDEX(tblTrans[[English]:[Polski]],MATCH(BE1048576,tblTrans[ID],0),LangSelID)</f>
        <v>Q3 2019</v>
      </c>
      <c r="XFB2" s="1316"/>
    </row>
    <row r="3" spans="1:197 16382:16382" s="437" customFormat="1" ht="6" customHeight="1" thickBot="1">
      <c r="A3" s="185"/>
      <c r="B3" s="1522"/>
      <c r="C3" s="1549"/>
      <c r="D3" s="1550"/>
      <c r="E3" s="1550"/>
      <c r="F3" s="1551"/>
      <c r="G3" s="1549"/>
      <c r="H3" s="1550"/>
      <c r="I3" s="592"/>
      <c r="J3" s="1525"/>
      <c r="K3" s="737"/>
      <c r="L3" s="588"/>
      <c r="M3" s="588"/>
      <c r="N3" s="549"/>
      <c r="O3" s="735"/>
      <c r="P3" s="588"/>
      <c r="Q3" s="588"/>
      <c r="R3" s="1525"/>
      <c r="S3" s="737"/>
      <c r="T3" s="588"/>
      <c r="U3" s="592"/>
      <c r="V3" s="1524"/>
      <c r="W3" s="1523"/>
      <c r="X3" s="592"/>
      <c r="Y3" s="592"/>
      <c r="Z3" s="1525"/>
      <c r="AA3" s="591"/>
      <c r="AB3" s="588"/>
      <c r="AC3" s="588"/>
      <c r="AD3" s="1524"/>
      <c r="AE3" s="735"/>
      <c r="AF3" s="588"/>
      <c r="AG3" s="588"/>
      <c r="AH3" s="1525"/>
      <c r="AI3" s="1525"/>
      <c r="AJ3" s="1525"/>
      <c r="AK3" s="1525"/>
      <c r="AL3" s="1525"/>
      <c r="AM3" s="1525"/>
      <c r="AN3" s="1525"/>
      <c r="AO3" s="1525"/>
      <c r="AP3" s="1552"/>
      <c r="AQ3" s="1552"/>
      <c r="AR3" s="1552"/>
      <c r="AS3" s="1552"/>
      <c r="AT3" s="1552"/>
      <c r="AU3" s="1552"/>
      <c r="AV3" s="1552"/>
      <c r="AW3" s="1552"/>
      <c r="AX3" s="1552"/>
      <c r="AY3" s="1552"/>
      <c r="AZ3" s="1552"/>
      <c r="BA3" s="1552"/>
      <c r="BB3" s="1552"/>
      <c r="BC3" s="1552"/>
      <c r="BD3" s="1552"/>
      <c r="BE3" s="1552"/>
      <c r="XFB3" s="1317"/>
    </row>
    <row r="4" spans="1:197 16382:16382" s="437" customFormat="1" ht="15.75" customHeight="1" thickBot="1">
      <c r="A4" s="185"/>
      <c r="B4" s="1553" t="str">
        <f>INDEX(tblTrans[[English]:[Polski]],MATCH(XFB4,tblTrans[ID],0),LangSelID)</f>
        <v>Wages and salaries</v>
      </c>
      <c r="C4" s="1543">
        <v>-92241</v>
      </c>
      <c r="D4" s="1544">
        <v>-89594</v>
      </c>
      <c r="E4" s="1544">
        <v>-99764</v>
      </c>
      <c r="F4" s="1545">
        <v>-104236</v>
      </c>
      <c r="G4" s="1543">
        <v>-117900</v>
      </c>
      <c r="H4" s="1544">
        <v>-110962</v>
      </c>
      <c r="I4" s="1528">
        <v>-133957</v>
      </c>
      <c r="J4" s="1530">
        <v>-152213</v>
      </c>
      <c r="K4" s="1531">
        <v>-139274</v>
      </c>
      <c r="L4" s="1528">
        <v>-143307</v>
      </c>
      <c r="M4" s="1528">
        <v>-146545</v>
      </c>
      <c r="N4" s="1529">
        <v>-162672</v>
      </c>
      <c r="O4" s="1527">
        <v>-127732</v>
      </c>
      <c r="P4" s="1528">
        <v>-136781</v>
      </c>
      <c r="Q4" s="1528">
        <v>-126949</v>
      </c>
      <c r="R4" s="1530">
        <v>-150199</v>
      </c>
      <c r="S4" s="1547">
        <v>-130316</v>
      </c>
      <c r="T4" s="1544">
        <v>-141234</v>
      </c>
      <c r="U4" s="1544">
        <v>-163544</v>
      </c>
      <c r="V4" s="1545">
        <v>-178842</v>
      </c>
      <c r="W4" s="1543">
        <v>-154632</v>
      </c>
      <c r="X4" s="1544">
        <v>-163586</v>
      </c>
      <c r="Y4" s="1544">
        <v>-170152</v>
      </c>
      <c r="Z4" s="1546">
        <v>-174975</v>
      </c>
      <c r="AA4" s="1547">
        <v>-153054</v>
      </c>
      <c r="AB4" s="1544">
        <v>-159168</v>
      </c>
      <c r="AC4" s="1544">
        <v>-177721</v>
      </c>
      <c r="AD4" s="1545">
        <v>-171829</v>
      </c>
      <c r="AE4" s="1543">
        <v>-160463</v>
      </c>
      <c r="AF4" s="1544">
        <v>-163407</v>
      </c>
      <c r="AG4" s="1544">
        <v>-163832</v>
      </c>
      <c r="AH4" s="1546">
        <v>-170291</v>
      </c>
      <c r="AI4" s="1546">
        <v>-166585</v>
      </c>
      <c r="AJ4" s="1546">
        <v>-165719</v>
      </c>
      <c r="AK4" s="1546">
        <v>-177276</v>
      </c>
      <c r="AL4" s="1546">
        <v>-172874</v>
      </c>
      <c r="AM4" s="1546">
        <v>-165966</v>
      </c>
      <c r="AN4" s="1546">
        <v>-177363</v>
      </c>
      <c r="AO4" s="1546">
        <v>-178698</v>
      </c>
      <c r="AP4" s="1546">
        <v>-170723</v>
      </c>
      <c r="AQ4" s="1546">
        <v>-176720</v>
      </c>
      <c r="AR4" s="1546">
        <v>-178702</v>
      </c>
      <c r="AS4" s="1546">
        <v>-182982</v>
      </c>
      <c r="AT4" s="1546">
        <v>-181728</v>
      </c>
      <c r="AU4" s="1546">
        <v>-180687</v>
      </c>
      <c r="AV4" s="1546">
        <v>-181232</v>
      </c>
      <c r="AW4" s="1546">
        <v>-187641</v>
      </c>
      <c r="AX4" s="1546">
        <v>-189145</v>
      </c>
      <c r="AY4" s="1546">
        <v>-183491</v>
      </c>
      <c r="AZ4" s="1546">
        <v>-192478</v>
      </c>
      <c r="BA4" s="1546">
        <v>-201721</v>
      </c>
      <c r="BB4" s="1546">
        <v>-198986</v>
      </c>
      <c r="BC4" s="1546">
        <v>-198813</v>
      </c>
      <c r="BD4" s="1546">
        <v>-205595</v>
      </c>
      <c r="BE4" s="1546">
        <v>-217751</v>
      </c>
      <c r="BF4" s="2214"/>
      <c r="BG4" s="2587"/>
      <c r="BH4" s="2587"/>
      <c r="BI4" s="2214"/>
      <c r="BM4" s="2214"/>
      <c r="BN4" s="2214"/>
      <c r="XFB4" s="1317">
        <v>281</v>
      </c>
    </row>
    <row r="5" spans="1:197 16382:16382" s="437" customFormat="1" ht="15.75" customHeight="1" thickBot="1">
      <c r="A5" s="185"/>
      <c r="B5" s="781" t="str">
        <f>INDEX(tblTrans[[English]:[Polski]],MATCH(XFB5,tblTrans[ID],0),LangSelID)</f>
        <v>Insurance and other fees</v>
      </c>
      <c r="C5" s="787">
        <v>-12611</v>
      </c>
      <c r="D5" s="783">
        <v>-17394</v>
      </c>
      <c r="E5" s="783">
        <v>-9947</v>
      </c>
      <c r="F5" s="786">
        <v>-17626</v>
      </c>
      <c r="G5" s="787">
        <v>-14552</v>
      </c>
      <c r="H5" s="783">
        <v>-22642</v>
      </c>
      <c r="I5" s="560">
        <v>-10550</v>
      </c>
      <c r="J5" s="561">
        <v>-16037</v>
      </c>
      <c r="K5" s="562">
        <v>-22894</v>
      </c>
      <c r="L5" s="560">
        <v>-20794</v>
      </c>
      <c r="M5" s="560">
        <v>-19106</v>
      </c>
      <c r="N5" s="563">
        <v>-19946</v>
      </c>
      <c r="O5" s="559">
        <v>-23186</v>
      </c>
      <c r="P5" s="560">
        <v>-15828</v>
      </c>
      <c r="Q5" s="560">
        <v>-15146</v>
      </c>
      <c r="R5" s="561">
        <v>-15729</v>
      </c>
      <c r="S5" s="785">
        <v>-21586</v>
      </c>
      <c r="T5" s="783">
        <v>-21350</v>
      </c>
      <c r="U5" s="783">
        <v>-21169</v>
      </c>
      <c r="V5" s="786">
        <v>-22252</v>
      </c>
      <c r="W5" s="787">
        <v>-26593</v>
      </c>
      <c r="X5" s="783">
        <v>-23480</v>
      </c>
      <c r="Y5" s="783">
        <v>-22329</v>
      </c>
      <c r="Z5" s="788">
        <v>-20497</v>
      </c>
      <c r="AA5" s="785">
        <v>-27039</v>
      </c>
      <c r="AB5" s="783">
        <v>-23414</v>
      </c>
      <c r="AC5" s="783">
        <v>-23909</v>
      </c>
      <c r="AD5" s="786">
        <v>-20356</v>
      </c>
      <c r="AE5" s="787">
        <v>-29104</v>
      </c>
      <c r="AF5" s="783">
        <v>-24146</v>
      </c>
      <c r="AG5" s="783">
        <v>-23785</v>
      </c>
      <c r="AH5" s="788">
        <v>-21812</v>
      </c>
      <c r="AI5" s="788">
        <v>-29987</v>
      </c>
      <c r="AJ5" s="788">
        <v>-25268</v>
      </c>
      <c r="AK5" s="788">
        <v>-25574</v>
      </c>
      <c r="AL5" s="788">
        <v>-21171</v>
      </c>
      <c r="AM5" s="788">
        <v>-29770</v>
      </c>
      <c r="AN5" s="788">
        <v>-28243</v>
      </c>
      <c r="AO5" s="788">
        <v>-25930</v>
      </c>
      <c r="AP5" s="788">
        <v>-23566</v>
      </c>
      <c r="AQ5" s="788">
        <v>-32089</v>
      </c>
      <c r="AR5" s="788">
        <v>-28607</v>
      </c>
      <c r="AS5" s="788">
        <v>-26698</v>
      </c>
      <c r="AT5" s="788">
        <v>-25140</v>
      </c>
      <c r="AU5" s="788">
        <v>-32827</v>
      </c>
      <c r="AV5" s="788">
        <v>-29770</v>
      </c>
      <c r="AW5" s="788">
        <v>-28798</v>
      </c>
      <c r="AX5" s="788">
        <v>-27175</v>
      </c>
      <c r="AY5" s="788">
        <v>-33531</v>
      </c>
      <c r="AZ5" s="788">
        <v>-33430</v>
      </c>
      <c r="BA5" s="788">
        <v>-31632</v>
      </c>
      <c r="BB5" s="788">
        <v>-27710</v>
      </c>
      <c r="BC5" s="788">
        <v>-36689</v>
      </c>
      <c r="BD5" s="788">
        <v>-35891</v>
      </c>
      <c r="BE5" s="788">
        <v>-35188</v>
      </c>
      <c r="BF5" s="2214"/>
      <c r="BG5" s="2587"/>
      <c r="BH5" s="2587"/>
      <c r="BI5" s="2214"/>
      <c r="BM5" s="2214"/>
      <c r="BN5" s="2214"/>
      <c r="XFB5" s="1317">
        <v>282</v>
      </c>
    </row>
    <row r="6" spans="1:197 16382:16382" s="437" customFormat="1" ht="15.75" customHeight="1" thickBot="1">
      <c r="A6" s="185"/>
      <c r="B6" s="781" t="str">
        <f>INDEX(tblTrans[[English]:[Polski]],MATCH(XFB6,tblTrans[ID],0),LangSelID)</f>
        <v>Pension costs</v>
      </c>
      <c r="C6" s="787">
        <v>-174</v>
      </c>
      <c r="D6" s="783">
        <v>-201</v>
      </c>
      <c r="E6" s="783">
        <v>-180</v>
      </c>
      <c r="F6" s="786">
        <v>-828</v>
      </c>
      <c r="G6" s="787">
        <v>-184</v>
      </c>
      <c r="H6" s="783">
        <v>-2850</v>
      </c>
      <c r="I6" s="560">
        <v>422</v>
      </c>
      <c r="J6" s="561">
        <v>-821</v>
      </c>
      <c r="K6" s="562">
        <v>-803</v>
      </c>
      <c r="L6" s="560">
        <v>327</v>
      </c>
      <c r="M6" s="560">
        <v>-231</v>
      </c>
      <c r="N6" s="563">
        <v>-274</v>
      </c>
      <c r="O6" s="559">
        <v>-382</v>
      </c>
      <c r="P6" s="560">
        <v>-289</v>
      </c>
      <c r="Q6" s="560">
        <v>-295</v>
      </c>
      <c r="R6" s="561">
        <v>-354</v>
      </c>
      <c r="S6" s="785">
        <v>-147</v>
      </c>
      <c r="T6" s="783">
        <v>-152</v>
      </c>
      <c r="U6" s="783">
        <v>-146</v>
      </c>
      <c r="V6" s="786">
        <v>-160</v>
      </c>
      <c r="W6" s="787">
        <v>-147</v>
      </c>
      <c r="X6" s="783">
        <v>-349</v>
      </c>
      <c r="Y6" s="783">
        <v>-80</v>
      </c>
      <c r="Z6" s="788">
        <v>0</v>
      </c>
      <c r="AA6" s="785">
        <v>0</v>
      </c>
      <c r="AB6" s="783">
        <v>0</v>
      </c>
      <c r="AC6" s="783">
        <v>0</v>
      </c>
      <c r="AD6" s="786">
        <v>-119</v>
      </c>
      <c r="AE6" s="787">
        <v>0</v>
      </c>
      <c r="AF6" s="783"/>
      <c r="AG6" s="783">
        <v>0</v>
      </c>
      <c r="AH6" s="788">
        <v>0</v>
      </c>
      <c r="AI6" s="788">
        <v>0</v>
      </c>
      <c r="AJ6" s="788" t="s">
        <v>0</v>
      </c>
      <c r="AK6" s="788">
        <v>0</v>
      </c>
      <c r="AL6" s="788">
        <v>-582</v>
      </c>
      <c r="AM6" s="788">
        <v>0</v>
      </c>
      <c r="AN6" s="788">
        <v>0</v>
      </c>
      <c r="AO6" s="788">
        <v>0</v>
      </c>
      <c r="AP6" s="788">
        <v>-522</v>
      </c>
      <c r="AQ6" s="788">
        <v>0</v>
      </c>
      <c r="AR6" s="788">
        <v>0</v>
      </c>
      <c r="AS6" s="788">
        <v>0</v>
      </c>
      <c r="AT6" s="788">
        <v>-700</v>
      </c>
      <c r="AU6" s="788">
        <v>0</v>
      </c>
      <c r="AV6" s="788">
        <v>-50</v>
      </c>
      <c r="AW6" s="788">
        <v>0</v>
      </c>
      <c r="AX6" s="788">
        <v>-652</v>
      </c>
      <c r="AY6" s="788">
        <v>0</v>
      </c>
      <c r="AZ6" s="788">
        <v>0</v>
      </c>
      <c r="BA6" s="788">
        <v>-30</v>
      </c>
      <c r="BB6" s="788">
        <v>4</v>
      </c>
      <c r="BC6" s="788">
        <v>0</v>
      </c>
      <c r="BD6" s="788"/>
      <c r="BE6" s="788">
        <v>0</v>
      </c>
      <c r="BF6" s="2214"/>
      <c r="BG6" s="2587"/>
      <c r="BH6" s="2587"/>
      <c r="BI6" s="2214"/>
      <c r="BM6" s="2214"/>
      <c r="BN6" s="2214"/>
      <c r="XFB6" s="1317">
        <v>283</v>
      </c>
    </row>
    <row r="7" spans="1:197 16382:16382" s="437" customFormat="1" ht="15.75" customHeight="1" thickBot="1">
      <c r="A7" s="185"/>
      <c r="B7" s="814" t="str">
        <f>INDEX(tblTrans[[English]:[Polski]],MATCH(XFB7,tblTrans[ID],0),LangSelID)</f>
        <v xml:space="preserve">Employee share option scheme </v>
      </c>
      <c r="C7" s="787">
        <v>-553</v>
      </c>
      <c r="D7" s="783">
        <v>-553</v>
      </c>
      <c r="E7" s="783">
        <v>-554</v>
      </c>
      <c r="F7" s="786">
        <v>-552</v>
      </c>
      <c r="G7" s="787">
        <v>-162</v>
      </c>
      <c r="H7" s="783">
        <v>-486</v>
      </c>
      <c r="I7" s="560">
        <v>0</v>
      </c>
      <c r="J7" s="561">
        <v>0</v>
      </c>
      <c r="K7" s="562">
        <v>0</v>
      </c>
      <c r="L7" s="560">
        <v>-6802</v>
      </c>
      <c r="M7" s="560">
        <v>-5288</v>
      </c>
      <c r="N7" s="563">
        <v>-8695</v>
      </c>
      <c r="O7" s="559">
        <v>-3481</v>
      </c>
      <c r="P7" s="560">
        <v>3481</v>
      </c>
      <c r="Q7" s="560">
        <v>-1088</v>
      </c>
      <c r="R7" s="561">
        <v>-1300</v>
      </c>
      <c r="S7" s="562">
        <v>-1550</v>
      </c>
      <c r="T7" s="560">
        <v>-1550</v>
      </c>
      <c r="U7" s="560">
        <v>-2034</v>
      </c>
      <c r="V7" s="786">
        <v>-3673</v>
      </c>
      <c r="W7" s="787">
        <v>-2105</v>
      </c>
      <c r="X7" s="783">
        <v>-4109</v>
      </c>
      <c r="Y7" s="783">
        <v>-3104</v>
      </c>
      <c r="Z7" s="788">
        <v>-3703</v>
      </c>
      <c r="AA7" s="785">
        <v>-2351</v>
      </c>
      <c r="AB7" s="560">
        <v>-4136</v>
      </c>
      <c r="AC7" s="560">
        <v>-2448</v>
      </c>
      <c r="AD7" s="786">
        <v>-3281</v>
      </c>
      <c r="AE7" s="559">
        <v>-3489</v>
      </c>
      <c r="AF7" s="560">
        <v>-3746</v>
      </c>
      <c r="AG7" s="819">
        <v>-3139</v>
      </c>
      <c r="AH7" s="788">
        <v>-5511</v>
      </c>
      <c r="AI7" s="788">
        <v>-5115</v>
      </c>
      <c r="AJ7" s="788">
        <v>-5445</v>
      </c>
      <c r="AK7" s="788">
        <v>-5894</v>
      </c>
      <c r="AL7" s="788">
        <v>-8359</v>
      </c>
      <c r="AM7" s="788">
        <v>-6780</v>
      </c>
      <c r="AN7" s="788">
        <v>-4594</v>
      </c>
      <c r="AO7" s="788">
        <v>-3676</v>
      </c>
      <c r="AP7" s="788">
        <v>-4646</v>
      </c>
      <c r="AQ7" s="788">
        <v>-3363</v>
      </c>
      <c r="AR7" s="788">
        <v>-3114</v>
      </c>
      <c r="AS7" s="788">
        <v>-2227</v>
      </c>
      <c r="AT7" s="788">
        <v>-2704</v>
      </c>
      <c r="AU7" s="788">
        <v>-3033</v>
      </c>
      <c r="AV7" s="788">
        <v>-3103</v>
      </c>
      <c r="AW7" s="788">
        <v>-2293</v>
      </c>
      <c r="AX7" s="788">
        <v>-1274</v>
      </c>
      <c r="AY7" s="788">
        <v>-3824</v>
      </c>
      <c r="AZ7" s="788">
        <v>-3821</v>
      </c>
      <c r="BA7" s="788">
        <v>-1346</v>
      </c>
      <c r="BB7" s="788">
        <v>-1712</v>
      </c>
      <c r="BC7" s="788">
        <v>-2726</v>
      </c>
      <c r="BD7" s="788">
        <v>-2497</v>
      </c>
      <c r="BE7" s="788">
        <v>-2819</v>
      </c>
      <c r="BF7" s="2214"/>
      <c r="BG7" s="2587"/>
      <c r="BH7" s="2587"/>
      <c r="BI7" s="2214"/>
      <c r="BM7" s="2214"/>
      <c r="BN7" s="2214"/>
      <c r="XFB7" s="1317">
        <v>284</v>
      </c>
    </row>
    <row r="8" spans="1:197 16382:16382" s="437" customFormat="1" ht="15.75" customHeight="1" thickBot="1">
      <c r="A8" s="185"/>
      <c r="B8" s="1548" t="str">
        <f>INDEX(tblTrans[[English]:[Polski]],MATCH(XFB8,tblTrans[ID],0),LangSelID)</f>
        <v xml:space="preserve">Other employee benefits </v>
      </c>
      <c r="C8" s="797">
        <v>-4036</v>
      </c>
      <c r="D8" s="790">
        <v>-5822</v>
      </c>
      <c r="E8" s="790">
        <v>-7347</v>
      </c>
      <c r="F8" s="796">
        <v>-11712</v>
      </c>
      <c r="G8" s="797">
        <v>-4508</v>
      </c>
      <c r="H8" s="790">
        <v>-8947</v>
      </c>
      <c r="I8" s="566">
        <v>-7922</v>
      </c>
      <c r="J8" s="567">
        <v>-17276</v>
      </c>
      <c r="K8" s="568">
        <v>-6726</v>
      </c>
      <c r="L8" s="566">
        <v>-10453</v>
      </c>
      <c r="M8" s="566">
        <v>-9692</v>
      </c>
      <c r="N8" s="569">
        <v>-16070</v>
      </c>
      <c r="O8" s="565">
        <v>-8548</v>
      </c>
      <c r="P8" s="566">
        <v>-4854</v>
      </c>
      <c r="Q8" s="566">
        <v>-7241</v>
      </c>
      <c r="R8" s="567">
        <v>-8850</v>
      </c>
      <c r="S8" s="792">
        <v>-5692</v>
      </c>
      <c r="T8" s="790">
        <v>-7242</v>
      </c>
      <c r="U8" s="790">
        <v>-7359</v>
      </c>
      <c r="V8" s="796">
        <v>-14402</v>
      </c>
      <c r="W8" s="797">
        <v>-7013</v>
      </c>
      <c r="X8" s="790">
        <v>-9607</v>
      </c>
      <c r="Y8" s="790">
        <v>-9985</v>
      </c>
      <c r="Z8" s="798">
        <v>-13807</v>
      </c>
      <c r="AA8" s="792">
        <v>-6891</v>
      </c>
      <c r="AB8" s="790">
        <v>-9964</v>
      </c>
      <c r="AC8" s="790">
        <v>-8372</v>
      </c>
      <c r="AD8" s="796">
        <v>-14373</v>
      </c>
      <c r="AE8" s="797">
        <v>-5856</v>
      </c>
      <c r="AF8" s="790">
        <v>-8965</v>
      </c>
      <c r="AG8" s="820">
        <v>-7337</v>
      </c>
      <c r="AH8" s="798">
        <v>-13376</v>
      </c>
      <c r="AI8" s="798">
        <v>-6752</v>
      </c>
      <c r="AJ8" s="798">
        <v>-9439</v>
      </c>
      <c r="AK8" s="798">
        <v>-7090</v>
      </c>
      <c r="AL8" s="798">
        <v>-11001</v>
      </c>
      <c r="AM8" s="798">
        <v>-6074</v>
      </c>
      <c r="AN8" s="798">
        <v>-8400</v>
      </c>
      <c r="AO8" s="798">
        <v>-8674</v>
      </c>
      <c r="AP8" s="798">
        <v>-11189</v>
      </c>
      <c r="AQ8" s="798">
        <v>-5690</v>
      </c>
      <c r="AR8" s="798">
        <v>-8485</v>
      </c>
      <c r="AS8" s="798">
        <v>-7605</v>
      </c>
      <c r="AT8" s="798">
        <v>-10151</v>
      </c>
      <c r="AU8" s="798">
        <v>-6728</v>
      </c>
      <c r="AV8" s="798">
        <v>-9750</v>
      </c>
      <c r="AW8" s="798">
        <v>-8339</v>
      </c>
      <c r="AX8" s="798">
        <v>-10382</v>
      </c>
      <c r="AY8" s="798">
        <v>-6861</v>
      </c>
      <c r="AZ8" s="798">
        <v>-8982</v>
      </c>
      <c r="BA8" s="798">
        <v>-8329</v>
      </c>
      <c r="BB8" s="798">
        <v>-14411</v>
      </c>
      <c r="BC8" s="798">
        <v>-10735</v>
      </c>
      <c r="BD8" s="798">
        <v>-10526</v>
      </c>
      <c r="BE8" s="798">
        <v>-10583</v>
      </c>
      <c r="BF8" s="2214"/>
      <c r="BG8" s="2587"/>
      <c r="BH8" s="2587"/>
      <c r="BI8" s="2214"/>
      <c r="BM8" s="2214"/>
      <c r="BN8" s="2214"/>
      <c r="XFB8" s="1317">
        <v>285</v>
      </c>
    </row>
    <row r="9" spans="1:197 16382:16382" s="58" customFormat="1" ht="15.75" customHeight="1" thickBot="1">
      <c r="A9" s="74"/>
      <c r="B9" s="550" t="str">
        <f>INDEX(tblTrans[[English]:[Polski]],MATCH(XFB9,tblTrans[ID],0),LangSelID)</f>
        <v>Total staff costs</v>
      </c>
      <c r="C9" s="551">
        <v>-109615</v>
      </c>
      <c r="D9" s="551">
        <v>-113564</v>
      </c>
      <c r="E9" s="551">
        <v>-117792</v>
      </c>
      <c r="F9" s="551">
        <v>-134954</v>
      </c>
      <c r="G9" s="551">
        <v>-137306</v>
      </c>
      <c r="H9" s="551">
        <v>-145887</v>
      </c>
      <c r="I9" s="551">
        <v>-152007</v>
      </c>
      <c r="J9" s="551">
        <v>-186347</v>
      </c>
      <c r="K9" s="551">
        <v>-169697</v>
      </c>
      <c r="L9" s="551">
        <v>-181029</v>
      </c>
      <c r="M9" s="551">
        <v>-180862</v>
      </c>
      <c r="N9" s="551">
        <v>-207657</v>
      </c>
      <c r="O9" s="551">
        <v>-163329</v>
      </c>
      <c r="P9" s="551">
        <v>-154271</v>
      </c>
      <c r="Q9" s="551">
        <v>-150719</v>
      </c>
      <c r="R9" s="551">
        <v>-176432</v>
      </c>
      <c r="S9" s="551">
        <v>-159291</v>
      </c>
      <c r="T9" s="551">
        <v>-171528</v>
      </c>
      <c r="U9" s="551">
        <v>-194252</v>
      </c>
      <c r="V9" s="551">
        <v>-219329</v>
      </c>
      <c r="W9" s="551">
        <v>-190490</v>
      </c>
      <c r="X9" s="551">
        <v>-201131</v>
      </c>
      <c r="Y9" s="551">
        <v>-205650</v>
      </c>
      <c r="Z9" s="551">
        <v>-212982</v>
      </c>
      <c r="AA9" s="551">
        <v>-189335</v>
      </c>
      <c r="AB9" s="551">
        <v>-196682</v>
      </c>
      <c r="AC9" s="551">
        <v>-212450</v>
      </c>
      <c r="AD9" s="551">
        <f>AD4+AD5+AD6+AD7+AD8</f>
        <v>-209958</v>
      </c>
      <c r="AE9" s="551">
        <f>AE4+AE5+AE6+AE7+AE8</f>
        <v>-198912</v>
      </c>
      <c r="AF9" s="551">
        <f>AF4+AF5+AF6+AF7+AF8</f>
        <v>-200264</v>
      </c>
      <c r="AG9" s="551">
        <v>-198093</v>
      </c>
      <c r="AH9" s="551">
        <v>-210990</v>
      </c>
      <c r="AI9" s="551">
        <f>SUM(AI4:AI8)</f>
        <v>-208439</v>
      </c>
      <c r="AJ9" s="551">
        <f>SUM(AJ4:AJ8)</f>
        <v>-205871</v>
      </c>
      <c r="AK9" s="551">
        <f>SUM(AK4:AK8)</f>
        <v>-215834</v>
      </c>
      <c r="AL9" s="551">
        <f>SUM(AL4:AL8)</f>
        <v>-213987</v>
      </c>
      <c r="AM9" s="551">
        <f>SUM(AM4:AM8)</f>
        <v>-208590</v>
      </c>
      <c r="AN9" s="551">
        <v>-218600</v>
      </c>
      <c r="AO9" s="551">
        <v>-216978</v>
      </c>
      <c r="AP9" s="551">
        <v>-210646</v>
      </c>
      <c r="AQ9" s="551">
        <v>-217862</v>
      </c>
      <c r="AR9" s="551">
        <v>-218908</v>
      </c>
      <c r="AS9" s="551">
        <v>-219512</v>
      </c>
      <c r="AT9" s="551">
        <v>-220423</v>
      </c>
      <c r="AU9" s="551">
        <v>-223275</v>
      </c>
      <c r="AV9" s="551">
        <v>-223905</v>
      </c>
      <c r="AW9" s="551">
        <v>-227071</v>
      </c>
      <c r="AX9" s="551">
        <v>-228628</v>
      </c>
      <c r="AY9" s="551">
        <v>-227707</v>
      </c>
      <c r="AZ9" s="551">
        <v>-238711</v>
      </c>
      <c r="BA9" s="551">
        <v>-243058</v>
      </c>
      <c r="BB9" s="551">
        <v>-242815</v>
      </c>
      <c r="BC9" s="551">
        <v>-248963</v>
      </c>
      <c r="BD9" s="551">
        <v>-254509</v>
      </c>
      <c r="BE9" s="551">
        <v>-266341</v>
      </c>
      <c r="BF9" s="2214"/>
      <c r="BG9" s="2587"/>
      <c r="BH9" s="2587"/>
      <c r="BI9" s="2214"/>
      <c r="BJ9" s="138"/>
      <c r="BK9" s="138"/>
      <c r="BL9" s="138"/>
      <c r="BM9" s="2214"/>
      <c r="BN9" s="2214"/>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XFB9" s="1317">
        <v>286</v>
      </c>
    </row>
    <row r="10" spans="1:197 16382:16382">
      <c r="A10" s="215"/>
      <c r="B10" s="216"/>
      <c r="C10" s="217"/>
      <c r="D10" s="217"/>
      <c r="E10" s="217"/>
      <c r="F10" s="217"/>
      <c r="G10" s="217"/>
      <c r="H10" s="217"/>
      <c r="I10" s="218"/>
      <c r="J10" s="218"/>
      <c r="K10" s="218"/>
      <c r="L10" s="218"/>
      <c r="M10" s="218"/>
      <c r="N10" s="219"/>
      <c r="O10" s="218"/>
      <c r="P10" s="218"/>
      <c r="Q10" s="218"/>
      <c r="R10" s="218"/>
      <c r="S10" s="218"/>
      <c r="T10" s="218"/>
      <c r="U10" s="218"/>
      <c r="V10" s="218"/>
      <c r="W10" s="218"/>
      <c r="X10" s="218"/>
      <c r="Y10" s="218"/>
      <c r="Z10" s="218"/>
      <c r="AA10" s="218"/>
      <c r="AB10" s="218"/>
      <c r="AC10" s="218"/>
      <c r="AD10" s="218"/>
      <c r="AE10" s="218"/>
      <c r="AF10" s="218"/>
      <c r="AG10" s="218"/>
      <c r="AH10" s="218"/>
      <c r="AJ10" s="107"/>
      <c r="BM10" s="2214"/>
      <c r="BN10" s="2214"/>
      <c r="XFB10" s="218"/>
    </row>
    <row r="11" spans="1:197 16382:16382">
      <c r="B11" s="103"/>
      <c r="C11" s="104"/>
      <c r="D11" s="104"/>
      <c r="E11" s="104"/>
      <c r="F11" s="104"/>
      <c r="G11" s="104"/>
      <c r="H11" s="104"/>
      <c r="I11" s="104"/>
      <c r="J11" s="104"/>
      <c r="K11" s="105"/>
      <c r="L11" s="105"/>
      <c r="M11" s="105"/>
      <c r="N11" s="105"/>
      <c r="O11" s="106"/>
      <c r="AF11" s="107"/>
      <c r="AG11" s="107"/>
      <c r="AI11" s="107"/>
      <c r="AJ11" s="107"/>
      <c r="AK11" s="107"/>
      <c r="AL11" s="107"/>
      <c r="AM11" s="107"/>
      <c r="AP11" s="107"/>
      <c r="AQ11" s="107"/>
      <c r="AR11" s="107"/>
      <c r="AS11" s="107"/>
      <c r="AT11" s="107"/>
      <c r="AU11" s="107"/>
      <c r="BM11" s="2214"/>
      <c r="BN11" s="2214"/>
    </row>
    <row r="12" spans="1:197 16382:16382">
      <c r="B12" s="112"/>
      <c r="C12" s="105"/>
      <c r="D12" s="105"/>
      <c r="E12" s="105"/>
      <c r="F12" s="105"/>
      <c r="G12" s="105"/>
      <c r="H12" s="105"/>
      <c r="I12" s="105"/>
      <c r="O12" s="106"/>
      <c r="AY12" s="107"/>
      <c r="AZ12" s="107"/>
      <c r="BA12" s="107"/>
      <c r="BB12" s="107"/>
      <c r="BC12" s="107"/>
      <c r="BD12" s="107"/>
    </row>
    <row r="13" spans="1:197 16382:16382">
      <c r="B13" s="103"/>
      <c r="C13" s="104"/>
      <c r="D13" s="104"/>
      <c r="E13" s="104"/>
      <c r="F13" s="104"/>
      <c r="G13" s="104"/>
      <c r="H13" s="104"/>
      <c r="O13" s="106"/>
    </row>
    <row r="14" spans="1:197 16382:16382">
      <c r="B14" s="103"/>
      <c r="C14" s="104"/>
      <c r="D14" s="104"/>
      <c r="E14" s="104"/>
      <c r="F14" s="104"/>
      <c r="G14" s="104"/>
      <c r="H14" s="104"/>
      <c r="I14" s="104"/>
      <c r="J14" s="104"/>
      <c r="K14" s="104"/>
      <c r="O14" s="106"/>
    </row>
    <row r="15" spans="1:197 16382:16382">
      <c r="B15" s="103"/>
      <c r="C15" s="104"/>
      <c r="D15" s="104"/>
      <c r="E15" s="104"/>
      <c r="F15" s="104"/>
      <c r="G15" s="104"/>
      <c r="H15" s="104"/>
      <c r="N15" s="106"/>
      <c r="O15" s="106"/>
      <c r="P15" s="106"/>
      <c r="AW15" s="107"/>
      <c r="AY15" s="107"/>
    </row>
    <row r="16" spans="1:197 16382:16382">
      <c r="B16" s="103"/>
      <c r="C16" s="104"/>
      <c r="D16" s="104"/>
      <c r="E16" s="104"/>
      <c r="F16" s="104"/>
      <c r="G16" s="104"/>
      <c r="H16" s="104"/>
      <c r="N16" s="106"/>
      <c r="O16" s="106"/>
      <c r="P16" s="106"/>
      <c r="AW16" s="107"/>
    </row>
    <row r="17" spans="2:55">
      <c r="B17" s="101"/>
      <c r="C17" s="102"/>
      <c r="D17" s="102"/>
      <c r="E17" s="102"/>
      <c r="F17" s="102"/>
      <c r="G17" s="102"/>
      <c r="H17" s="102"/>
      <c r="N17" s="106"/>
      <c r="O17" s="106"/>
      <c r="P17" s="106"/>
      <c r="AW17" s="107"/>
      <c r="BC17" s="107"/>
    </row>
    <row r="18" spans="2:55">
      <c r="B18" s="101"/>
      <c r="C18" s="102"/>
      <c r="D18" s="102"/>
      <c r="E18" s="102"/>
      <c r="F18" s="102"/>
      <c r="G18" s="102"/>
      <c r="H18" s="102"/>
      <c r="N18" s="106"/>
      <c r="O18" s="106"/>
      <c r="P18" s="106"/>
      <c r="AW18" s="107"/>
    </row>
    <row r="19" spans="2:55">
      <c r="N19" s="106"/>
      <c r="O19" s="106"/>
      <c r="P19" s="106"/>
      <c r="AW19" s="107"/>
    </row>
    <row r="20" spans="2:55">
      <c r="AW20" s="107"/>
    </row>
    <row r="21" spans="2:55">
      <c r="B21" s="103"/>
      <c r="C21" s="104"/>
      <c r="D21" s="104"/>
      <c r="E21" s="104"/>
      <c r="F21" s="104"/>
      <c r="G21" s="104"/>
      <c r="H21" s="104"/>
    </row>
    <row r="22" spans="2:55">
      <c r="B22" s="103"/>
      <c r="C22" s="104"/>
      <c r="D22" s="104"/>
      <c r="E22" s="104"/>
      <c r="F22" s="104"/>
      <c r="G22" s="104"/>
      <c r="H22" s="104"/>
      <c r="R22" s="108"/>
    </row>
    <row r="23" spans="2:55">
      <c r="B23" s="103"/>
      <c r="C23" s="104"/>
      <c r="D23" s="104"/>
      <c r="E23" s="104"/>
      <c r="F23" s="104"/>
      <c r="G23" s="104"/>
      <c r="H23" s="104"/>
    </row>
    <row r="24" spans="2:55">
      <c r="B24" s="103"/>
      <c r="C24" s="104"/>
      <c r="D24" s="104"/>
      <c r="E24" s="104"/>
      <c r="F24" s="104"/>
      <c r="G24" s="104"/>
      <c r="H24" s="104"/>
    </row>
    <row r="25" spans="2:55">
      <c r="B25" s="103"/>
      <c r="C25" s="104"/>
      <c r="D25" s="104"/>
      <c r="E25" s="104"/>
      <c r="F25" s="104"/>
      <c r="G25" s="104"/>
      <c r="H25" s="104"/>
    </row>
    <row r="26" spans="2:55">
      <c r="B26" s="103"/>
      <c r="C26" s="104"/>
      <c r="D26" s="104"/>
      <c r="E26" s="104"/>
      <c r="F26" s="104"/>
      <c r="G26" s="104"/>
      <c r="H26" s="104"/>
    </row>
    <row r="27" spans="2:55">
      <c r="B27" s="103"/>
      <c r="C27" s="104"/>
      <c r="D27" s="104"/>
      <c r="E27" s="104"/>
      <c r="F27" s="104"/>
      <c r="G27" s="104"/>
      <c r="H27" s="104"/>
    </row>
    <row r="28" spans="2:55">
      <c r="B28" s="103"/>
      <c r="C28" s="104"/>
      <c r="D28" s="104"/>
      <c r="E28" s="104"/>
      <c r="F28" s="104"/>
      <c r="G28" s="104"/>
      <c r="H28" s="104"/>
      <c r="I28" s="107"/>
    </row>
    <row r="29" spans="2:55">
      <c r="B29" s="103"/>
      <c r="C29" s="104"/>
      <c r="D29" s="104"/>
      <c r="E29" s="104"/>
      <c r="F29" s="104"/>
      <c r="G29" s="104"/>
      <c r="H29" s="104"/>
    </row>
    <row r="30" spans="2:55">
      <c r="B30" s="103"/>
      <c r="C30" s="104"/>
      <c r="D30" s="104"/>
      <c r="E30" s="104"/>
      <c r="F30" s="104"/>
      <c r="G30" s="104"/>
      <c r="H30" s="104"/>
    </row>
    <row r="31" spans="2:55">
      <c r="B31" s="103"/>
      <c r="C31" s="104"/>
      <c r="D31" s="104"/>
      <c r="E31" s="104"/>
      <c r="F31" s="104"/>
      <c r="G31" s="104"/>
      <c r="H31" s="104"/>
    </row>
    <row r="32" spans="2:55">
      <c r="B32" s="103"/>
      <c r="C32" s="104"/>
      <c r="D32" s="104"/>
      <c r="E32" s="104"/>
      <c r="F32" s="104"/>
      <c r="G32" s="104"/>
      <c r="H32" s="104"/>
    </row>
    <row r="33" spans="1:8">
      <c r="B33" s="103"/>
      <c r="C33" s="104"/>
      <c r="D33" s="104"/>
      <c r="E33" s="104"/>
      <c r="F33" s="104"/>
      <c r="G33" s="104"/>
      <c r="H33" s="104"/>
    </row>
    <row r="34" spans="1:8">
      <c r="B34" s="103"/>
      <c r="C34" s="104"/>
      <c r="D34" s="104"/>
      <c r="E34" s="104"/>
      <c r="F34" s="104"/>
      <c r="G34" s="104"/>
      <c r="H34" s="104"/>
    </row>
    <row r="35" spans="1:8">
      <c r="B35" s="103"/>
      <c r="C35" s="104"/>
      <c r="D35" s="104"/>
      <c r="E35" s="104"/>
      <c r="F35" s="104"/>
      <c r="G35" s="104"/>
      <c r="H35" s="104"/>
    </row>
    <row r="36" spans="1:8">
      <c r="B36" s="103"/>
      <c r="C36" s="104"/>
      <c r="D36" s="104"/>
      <c r="E36" s="104"/>
      <c r="F36" s="104"/>
      <c r="G36" s="104"/>
      <c r="H36" s="104"/>
    </row>
    <row r="37" spans="1:8">
      <c r="B37" s="103"/>
      <c r="C37" s="104"/>
      <c r="D37" s="104"/>
      <c r="E37" s="104"/>
      <c r="F37" s="104"/>
      <c r="G37" s="104"/>
      <c r="H37" s="104"/>
    </row>
    <row r="38" spans="1:8">
      <c r="B38" s="103"/>
      <c r="C38" s="104"/>
      <c r="D38" s="104"/>
      <c r="E38" s="104"/>
      <c r="F38" s="104"/>
      <c r="G38" s="104"/>
      <c r="H38" s="104"/>
    </row>
    <row r="39" spans="1:8">
      <c r="B39" s="103"/>
      <c r="C39" s="104"/>
      <c r="D39" s="104"/>
      <c r="E39" s="104"/>
      <c r="F39" s="104"/>
      <c r="G39" s="104"/>
      <c r="H39" s="104"/>
    </row>
    <row r="40" spans="1:8">
      <c r="B40" s="103"/>
      <c r="C40" s="104"/>
      <c r="D40" s="104"/>
      <c r="E40" s="104"/>
      <c r="F40" s="104"/>
      <c r="G40" s="104"/>
      <c r="H40" s="104"/>
    </row>
    <row r="43" spans="1:8">
      <c r="A43" s="109"/>
      <c r="C43" s="104"/>
      <c r="D43" s="104"/>
      <c r="E43" s="104"/>
      <c r="F43" s="104"/>
      <c r="G43" s="104"/>
    </row>
    <row r="44" spans="1:8">
      <c r="A44" s="109"/>
      <c r="C44" s="104"/>
      <c r="D44" s="104"/>
      <c r="E44" s="104"/>
      <c r="F44" s="104"/>
      <c r="G44" s="104"/>
    </row>
    <row r="45" spans="1:8">
      <c r="A45" s="109"/>
      <c r="C45" s="104"/>
      <c r="D45" s="104"/>
      <c r="E45" s="104"/>
      <c r="F45" s="104"/>
      <c r="G45" s="104"/>
    </row>
    <row r="46" spans="1:8">
      <c r="A46" s="109"/>
      <c r="C46" s="104"/>
      <c r="D46" s="104"/>
      <c r="E46" s="104"/>
      <c r="F46" s="104"/>
      <c r="G46" s="104"/>
    </row>
    <row r="47" spans="1:8">
      <c r="A47" s="109"/>
      <c r="C47" s="104"/>
      <c r="D47" s="104"/>
      <c r="E47" s="104"/>
      <c r="F47" s="104"/>
      <c r="G47" s="104"/>
    </row>
    <row r="48" spans="1:8">
      <c r="A48" s="109"/>
      <c r="C48" s="104"/>
      <c r="D48" s="104"/>
      <c r="E48" s="104"/>
      <c r="F48" s="104"/>
      <c r="G48" s="104"/>
    </row>
    <row r="49" spans="1:7">
      <c r="A49" s="109"/>
      <c r="C49" s="104"/>
      <c r="D49" s="104"/>
      <c r="E49" s="104"/>
      <c r="F49" s="104"/>
      <c r="G49" s="104"/>
    </row>
    <row r="50" spans="1:7">
      <c r="A50" s="109"/>
      <c r="C50" s="104"/>
      <c r="D50" s="104"/>
      <c r="E50" s="104"/>
      <c r="F50" s="104"/>
      <c r="G50" s="104"/>
    </row>
    <row r="51" spans="1:7">
      <c r="A51" s="109"/>
      <c r="C51" s="104"/>
      <c r="D51" s="104"/>
      <c r="E51" s="104"/>
      <c r="F51" s="104"/>
      <c r="G51" s="104"/>
    </row>
    <row r="52" spans="1:7">
      <c r="A52" s="109"/>
      <c r="C52" s="104"/>
      <c r="D52" s="104"/>
      <c r="E52" s="104"/>
      <c r="F52" s="104"/>
      <c r="G52" s="104"/>
    </row>
    <row r="53" spans="1:7">
      <c r="A53" s="109"/>
      <c r="C53" s="104"/>
      <c r="D53" s="104"/>
      <c r="E53" s="104"/>
      <c r="F53" s="104"/>
      <c r="G53" s="104"/>
    </row>
    <row r="54" spans="1:7">
      <c r="A54" s="109"/>
      <c r="C54" s="104"/>
      <c r="D54" s="104"/>
      <c r="E54" s="104"/>
      <c r="F54" s="104"/>
      <c r="G54" s="104"/>
    </row>
    <row r="55" spans="1:7">
      <c r="A55" s="109"/>
      <c r="C55" s="104"/>
      <c r="D55" s="104"/>
      <c r="E55" s="104"/>
      <c r="F55" s="104"/>
      <c r="G55" s="104"/>
    </row>
    <row r="56" spans="1:7">
      <c r="A56" s="109"/>
      <c r="C56" s="104"/>
      <c r="D56" s="104"/>
      <c r="E56" s="104"/>
      <c r="F56" s="104"/>
      <c r="G56" s="104"/>
    </row>
    <row r="57" spans="1:7">
      <c r="A57" s="109"/>
      <c r="C57" s="104"/>
      <c r="D57" s="104"/>
      <c r="E57" s="104"/>
      <c r="F57" s="104"/>
      <c r="G57" s="104"/>
    </row>
    <row r="58" spans="1:7">
      <c r="A58" s="109"/>
      <c r="C58" s="104"/>
      <c r="D58" s="104"/>
      <c r="E58" s="104"/>
      <c r="F58" s="104"/>
      <c r="G58" s="104"/>
    </row>
    <row r="59" spans="1:7">
      <c r="A59" s="109"/>
      <c r="C59" s="104"/>
      <c r="D59" s="104"/>
      <c r="E59" s="104"/>
      <c r="F59" s="104"/>
      <c r="G59" s="104"/>
    </row>
    <row r="60" spans="1:7">
      <c r="A60" s="109"/>
      <c r="C60" s="104"/>
      <c r="D60" s="104"/>
      <c r="E60" s="104"/>
      <c r="F60" s="104"/>
      <c r="G60" s="104"/>
    </row>
    <row r="61" spans="1:7">
      <c r="A61" s="109"/>
      <c r="C61" s="104"/>
      <c r="D61" s="104"/>
      <c r="E61" s="104"/>
      <c r="F61" s="104"/>
      <c r="G61" s="104"/>
    </row>
    <row r="62" spans="1:7">
      <c r="A62" s="109"/>
      <c r="C62" s="104"/>
      <c r="D62" s="104"/>
      <c r="E62" s="104"/>
      <c r="F62" s="104"/>
      <c r="G62" s="104"/>
    </row>
    <row r="63" spans="1:7">
      <c r="A63" s="109"/>
      <c r="C63" s="104"/>
      <c r="D63" s="104"/>
      <c r="E63" s="104"/>
      <c r="F63" s="104"/>
      <c r="G63" s="104"/>
    </row>
    <row r="64" spans="1:7">
      <c r="A64" s="109"/>
      <c r="C64" s="104"/>
      <c r="D64" s="104"/>
      <c r="E64" s="104"/>
      <c r="F64" s="104"/>
      <c r="G64" s="104"/>
    </row>
    <row r="65" spans="1:7">
      <c r="A65" s="109"/>
      <c r="C65" s="104"/>
      <c r="D65" s="104"/>
      <c r="E65" s="104"/>
      <c r="F65" s="104"/>
      <c r="G65" s="104"/>
    </row>
    <row r="66" spans="1:7">
      <c r="A66" s="109"/>
      <c r="C66" s="104"/>
      <c r="D66" s="104"/>
      <c r="E66" s="104"/>
      <c r="F66" s="104"/>
      <c r="G66" s="104"/>
    </row>
    <row r="67" spans="1:7">
      <c r="A67" s="109"/>
      <c r="C67" s="104"/>
      <c r="D67" s="104"/>
      <c r="E67" s="104"/>
      <c r="F67" s="104"/>
      <c r="G67" s="104"/>
    </row>
    <row r="68" spans="1:7">
      <c r="A68" s="109"/>
      <c r="C68" s="104"/>
      <c r="D68" s="104"/>
      <c r="E68" s="104"/>
      <c r="F68" s="104"/>
      <c r="G68" s="104"/>
    </row>
    <row r="69" spans="1:7">
      <c r="A69" s="109"/>
      <c r="C69" s="104"/>
      <c r="D69" s="104"/>
      <c r="E69" s="104"/>
      <c r="F69" s="104"/>
      <c r="G69" s="104"/>
    </row>
    <row r="70" spans="1:7">
      <c r="A70" s="109"/>
      <c r="C70" s="104"/>
      <c r="D70" s="104"/>
      <c r="E70" s="104"/>
      <c r="F70" s="104"/>
      <c r="G70" s="104"/>
    </row>
    <row r="71" spans="1:7">
      <c r="A71" s="109"/>
      <c r="C71" s="104"/>
      <c r="D71" s="104"/>
      <c r="E71" s="104"/>
      <c r="F71" s="104"/>
      <c r="G71" s="104"/>
    </row>
    <row r="72" spans="1:7">
      <c r="A72" s="109"/>
      <c r="C72" s="104"/>
      <c r="D72" s="104"/>
      <c r="E72" s="104"/>
      <c r="F72" s="104"/>
      <c r="G72" s="104"/>
    </row>
    <row r="73" spans="1:7">
      <c r="A73" s="109"/>
      <c r="C73" s="104"/>
      <c r="D73" s="104"/>
      <c r="E73" s="104"/>
      <c r="F73" s="104"/>
      <c r="G73" s="104"/>
    </row>
    <row r="74" spans="1:7">
      <c r="A74" s="109"/>
      <c r="C74" s="104"/>
      <c r="D74" s="104"/>
      <c r="E74" s="104"/>
      <c r="F74" s="104"/>
      <c r="G74" s="104"/>
    </row>
    <row r="75" spans="1:7">
      <c r="A75" s="109"/>
      <c r="C75" s="104"/>
      <c r="D75" s="104"/>
      <c r="E75" s="104"/>
      <c r="F75" s="104"/>
      <c r="G75" s="104"/>
    </row>
    <row r="76" spans="1:7">
      <c r="A76" s="109"/>
      <c r="C76" s="104"/>
      <c r="D76" s="104"/>
      <c r="E76" s="104"/>
      <c r="F76" s="104"/>
      <c r="G76" s="104"/>
    </row>
    <row r="77" spans="1:7">
      <c r="A77" s="109"/>
      <c r="C77" s="104"/>
      <c r="D77" s="104"/>
      <c r="E77" s="104"/>
      <c r="F77" s="104"/>
      <c r="G77" s="104"/>
    </row>
    <row r="78" spans="1:7">
      <c r="A78" s="109"/>
      <c r="C78" s="104"/>
      <c r="D78" s="104"/>
      <c r="E78" s="104"/>
      <c r="F78" s="104"/>
      <c r="G78" s="104"/>
    </row>
    <row r="79" spans="1:7">
      <c r="A79" s="109"/>
      <c r="C79" s="104"/>
      <c r="D79" s="104"/>
      <c r="E79" s="104"/>
      <c r="F79" s="104"/>
      <c r="G79" s="104"/>
    </row>
    <row r="80" spans="1:7">
      <c r="A80" s="109"/>
      <c r="C80" s="104"/>
      <c r="D80" s="104"/>
      <c r="E80" s="104"/>
      <c r="F80" s="104"/>
      <c r="G80" s="104"/>
    </row>
    <row r="81" spans="1:7">
      <c r="A81" s="109"/>
      <c r="C81" s="104"/>
      <c r="D81" s="104"/>
      <c r="E81" s="104"/>
      <c r="F81" s="104"/>
      <c r="G81" s="104"/>
    </row>
    <row r="82" spans="1:7">
      <c r="A82" s="109"/>
      <c r="C82" s="104"/>
      <c r="D82" s="104"/>
      <c r="E82" s="104"/>
      <c r="F82" s="104"/>
      <c r="G82" s="104"/>
    </row>
    <row r="83" spans="1:7">
      <c r="A83" s="109"/>
      <c r="C83" s="104"/>
      <c r="D83" s="104"/>
      <c r="E83" s="104"/>
      <c r="F83" s="104"/>
      <c r="G83" s="104"/>
    </row>
    <row r="84" spans="1:7">
      <c r="A84" s="109"/>
      <c r="C84" s="104"/>
      <c r="D84" s="104"/>
      <c r="E84" s="104"/>
      <c r="F84" s="104"/>
      <c r="G84" s="104"/>
    </row>
    <row r="85" spans="1:7">
      <c r="A85" s="109"/>
      <c r="C85" s="104"/>
      <c r="D85" s="104"/>
      <c r="E85" s="104"/>
      <c r="F85" s="104"/>
      <c r="G85" s="104"/>
    </row>
    <row r="86" spans="1:7">
      <c r="A86" s="109"/>
      <c r="C86" s="104"/>
      <c r="D86" s="104"/>
      <c r="E86" s="104"/>
      <c r="F86" s="104"/>
      <c r="G86" s="104"/>
    </row>
    <row r="87" spans="1:7">
      <c r="A87" s="109"/>
      <c r="C87" s="104"/>
      <c r="D87" s="104"/>
      <c r="E87" s="104"/>
      <c r="F87" s="104"/>
      <c r="G87" s="104"/>
    </row>
    <row r="88" spans="1:7">
      <c r="A88" s="109"/>
      <c r="C88" s="104"/>
      <c r="D88" s="104"/>
      <c r="E88" s="104"/>
      <c r="F88" s="104"/>
      <c r="G88" s="104"/>
    </row>
    <row r="89" spans="1:7">
      <c r="C89" s="104"/>
      <c r="D89" s="104"/>
      <c r="E89" s="104"/>
      <c r="F89" s="104"/>
      <c r="G89" s="104"/>
    </row>
    <row r="90" spans="1:7">
      <c r="C90" s="104"/>
      <c r="D90" s="104"/>
      <c r="E90" s="104"/>
      <c r="F90" s="104"/>
      <c r="G90" s="104"/>
    </row>
    <row r="91" spans="1:7">
      <c r="C91" s="104"/>
      <c r="D91" s="104"/>
      <c r="E91" s="104"/>
      <c r="F91" s="104"/>
      <c r="G91" s="104"/>
    </row>
    <row r="92" spans="1:7">
      <c r="C92" s="104"/>
      <c r="D92" s="104"/>
      <c r="E92" s="104"/>
      <c r="F92" s="104"/>
      <c r="G92" s="104"/>
    </row>
    <row r="93" spans="1:7">
      <c r="C93" s="104"/>
      <c r="D93" s="104"/>
      <c r="E93" s="104"/>
      <c r="F93" s="104"/>
      <c r="G93" s="104"/>
    </row>
    <row r="94" spans="1:7">
      <c r="C94" s="104"/>
      <c r="D94" s="104"/>
      <c r="E94" s="104"/>
      <c r="F94" s="104"/>
      <c r="G94" s="104"/>
    </row>
    <row r="95" spans="1:7">
      <c r="C95" s="104"/>
      <c r="D95" s="104"/>
      <c r="E95" s="104"/>
      <c r="F95" s="104"/>
      <c r="G95" s="104"/>
    </row>
    <row r="96" spans="1:7">
      <c r="C96" s="104"/>
      <c r="D96" s="104"/>
      <c r="E96" s="104"/>
      <c r="F96" s="104"/>
      <c r="G96" s="104"/>
    </row>
    <row r="97" spans="3:7">
      <c r="C97" s="104"/>
      <c r="D97" s="104"/>
      <c r="E97" s="104"/>
      <c r="F97" s="104"/>
      <c r="G97" s="104"/>
    </row>
    <row r="98" spans="3:7">
      <c r="C98" s="104"/>
      <c r="D98" s="104"/>
      <c r="E98" s="104"/>
      <c r="F98" s="104"/>
      <c r="G98" s="104"/>
    </row>
    <row r="99" spans="3:7">
      <c r="C99" s="104"/>
      <c r="D99" s="104"/>
      <c r="E99" s="104"/>
      <c r="F99" s="104"/>
      <c r="G99" s="104"/>
    </row>
    <row r="100" spans="3:7">
      <c r="C100" s="104"/>
      <c r="D100" s="104"/>
      <c r="E100" s="104"/>
      <c r="F100" s="104"/>
      <c r="G100" s="104"/>
    </row>
    <row r="101" spans="3:7">
      <c r="C101" s="104"/>
      <c r="D101" s="104"/>
      <c r="E101" s="104"/>
      <c r="F101" s="104"/>
      <c r="G101" s="104"/>
    </row>
    <row r="102" spans="3:7">
      <c r="C102" s="104"/>
      <c r="D102" s="104"/>
      <c r="E102" s="104"/>
      <c r="F102" s="104"/>
      <c r="G102" s="104"/>
    </row>
    <row r="103" spans="3:7">
      <c r="C103" s="104"/>
      <c r="D103" s="104"/>
      <c r="E103" s="104"/>
      <c r="F103" s="104"/>
      <c r="G103" s="104"/>
    </row>
    <row r="104" spans="3:7">
      <c r="C104" s="104"/>
      <c r="D104" s="104"/>
      <c r="E104" s="104"/>
      <c r="F104" s="104"/>
      <c r="G104" s="104"/>
    </row>
    <row r="105" spans="3:7">
      <c r="C105" s="104"/>
      <c r="D105" s="104"/>
      <c r="E105" s="104"/>
      <c r="F105" s="104"/>
      <c r="G105" s="104"/>
    </row>
    <row r="106" spans="3:7">
      <c r="C106" s="104"/>
      <c r="D106" s="104"/>
      <c r="E106" s="104"/>
      <c r="F106" s="104"/>
      <c r="G106" s="104"/>
    </row>
    <row r="107" spans="3:7">
      <c r="C107" s="104"/>
      <c r="D107" s="104"/>
      <c r="E107" s="104"/>
      <c r="F107" s="104"/>
      <c r="G107" s="104"/>
    </row>
    <row r="108" spans="3:7">
      <c r="C108" s="104"/>
      <c r="D108" s="104"/>
      <c r="E108" s="104"/>
      <c r="F108" s="104"/>
      <c r="G108" s="104"/>
    </row>
    <row r="109" spans="3:7">
      <c r="C109" s="104"/>
      <c r="D109" s="104"/>
      <c r="E109" s="104"/>
      <c r="F109" s="104"/>
      <c r="G109" s="104"/>
    </row>
    <row r="110" spans="3:7">
      <c r="C110" s="104"/>
      <c r="D110" s="104"/>
      <c r="E110" s="104"/>
      <c r="F110" s="104"/>
      <c r="G110" s="104"/>
    </row>
    <row r="111" spans="3:7">
      <c r="C111" s="104"/>
      <c r="D111" s="104"/>
      <c r="E111" s="104"/>
      <c r="F111" s="104"/>
      <c r="G111" s="104"/>
    </row>
    <row r="112" spans="3:7">
      <c r="C112" s="104"/>
      <c r="D112" s="104"/>
      <c r="E112" s="104"/>
      <c r="F112" s="104"/>
      <c r="G112" s="104"/>
    </row>
    <row r="113" spans="3:7">
      <c r="C113" s="104"/>
      <c r="D113" s="104"/>
      <c r="E113" s="104"/>
      <c r="F113" s="104"/>
      <c r="G113" s="104"/>
    </row>
    <row r="114" spans="3:7">
      <c r="C114" s="104"/>
      <c r="D114" s="104"/>
      <c r="E114" s="104"/>
      <c r="F114" s="104"/>
      <c r="G114" s="104"/>
    </row>
    <row r="115" spans="3:7">
      <c r="C115" s="104"/>
      <c r="D115" s="104"/>
      <c r="E115" s="104"/>
      <c r="F115" s="104"/>
      <c r="G115" s="104"/>
    </row>
    <row r="116" spans="3:7">
      <c r="C116" s="104"/>
      <c r="D116" s="104"/>
      <c r="E116" s="104"/>
      <c r="F116" s="104"/>
      <c r="G116" s="104"/>
    </row>
    <row r="117" spans="3:7">
      <c r="C117" s="104"/>
      <c r="D117" s="104"/>
      <c r="E117" s="104"/>
      <c r="F117" s="104"/>
      <c r="G117" s="104"/>
    </row>
    <row r="118" spans="3:7">
      <c r="C118" s="104"/>
      <c r="D118" s="104"/>
      <c r="E118" s="104"/>
      <c r="F118" s="104"/>
      <c r="G118" s="104"/>
    </row>
    <row r="119" spans="3:7">
      <c r="C119" s="104"/>
      <c r="D119" s="104"/>
      <c r="E119" s="104"/>
      <c r="F119" s="104"/>
      <c r="G119" s="104"/>
    </row>
    <row r="120" spans="3:7">
      <c r="C120" s="104"/>
      <c r="D120" s="104"/>
      <c r="E120" s="104"/>
      <c r="F120" s="104"/>
      <c r="G120" s="104"/>
    </row>
    <row r="121" spans="3:7">
      <c r="C121" s="104"/>
      <c r="D121" s="104"/>
      <c r="E121" s="104"/>
      <c r="F121" s="104"/>
      <c r="G121" s="104"/>
    </row>
    <row r="122" spans="3:7">
      <c r="C122" s="104"/>
      <c r="D122" s="104"/>
      <c r="E122" s="104"/>
      <c r="F122" s="104"/>
      <c r="G122" s="104"/>
    </row>
    <row r="123" spans="3:7">
      <c r="C123" s="104"/>
      <c r="D123" s="104"/>
      <c r="E123" s="104"/>
      <c r="F123" s="104"/>
      <c r="G123" s="104"/>
    </row>
    <row r="124" spans="3:7">
      <c r="C124" s="104"/>
      <c r="D124" s="104"/>
      <c r="E124" s="104"/>
      <c r="F124" s="104"/>
      <c r="G124" s="104"/>
    </row>
    <row r="125" spans="3:7">
      <c r="C125" s="104"/>
      <c r="D125" s="104"/>
      <c r="E125" s="104"/>
      <c r="F125" s="104"/>
      <c r="G125" s="104"/>
    </row>
    <row r="126" spans="3:7">
      <c r="C126" s="104"/>
      <c r="D126" s="104"/>
      <c r="E126" s="104"/>
      <c r="F126" s="104"/>
      <c r="G126" s="104"/>
    </row>
    <row r="127" spans="3:7">
      <c r="C127" s="104"/>
      <c r="D127" s="104"/>
      <c r="E127" s="104"/>
      <c r="F127" s="104"/>
      <c r="G127" s="104"/>
    </row>
    <row r="128" spans="3:7">
      <c r="C128" s="104"/>
      <c r="D128" s="104"/>
      <c r="E128" s="104"/>
      <c r="F128" s="104"/>
      <c r="G128" s="104"/>
    </row>
    <row r="129" spans="3:7">
      <c r="C129" s="104"/>
      <c r="D129" s="104"/>
      <c r="E129" s="104"/>
      <c r="F129" s="104"/>
      <c r="G129" s="104"/>
    </row>
    <row r="130" spans="3:7">
      <c r="C130" s="104"/>
      <c r="D130" s="104"/>
      <c r="E130" s="104"/>
      <c r="F130" s="104"/>
      <c r="G130" s="104"/>
    </row>
    <row r="131" spans="3:7">
      <c r="C131" s="104"/>
      <c r="D131" s="104"/>
      <c r="E131" s="104"/>
      <c r="F131" s="104"/>
      <c r="G131" s="104"/>
    </row>
    <row r="132" spans="3:7">
      <c r="C132" s="104"/>
      <c r="D132" s="104"/>
      <c r="E132" s="104"/>
      <c r="F132" s="104"/>
      <c r="G132" s="104"/>
    </row>
    <row r="133" spans="3:7">
      <c r="C133" s="104"/>
      <c r="D133" s="104"/>
      <c r="E133" s="104"/>
      <c r="F133" s="104"/>
      <c r="G133" s="104"/>
    </row>
    <row r="134" spans="3:7">
      <c r="C134" s="104"/>
      <c r="D134" s="104"/>
      <c r="E134" s="104"/>
      <c r="F134" s="104"/>
      <c r="G134" s="104"/>
    </row>
    <row r="135" spans="3:7">
      <c r="C135" s="104"/>
      <c r="D135" s="104"/>
      <c r="E135" s="104"/>
      <c r="F135" s="104"/>
      <c r="G135" s="104"/>
    </row>
    <row r="136" spans="3:7">
      <c r="C136" s="104"/>
      <c r="D136" s="104"/>
      <c r="E136" s="104"/>
      <c r="F136" s="104"/>
      <c r="G136" s="104"/>
    </row>
    <row r="137" spans="3:7">
      <c r="C137" s="104"/>
      <c r="D137" s="104"/>
      <c r="E137" s="104"/>
      <c r="F137" s="104"/>
      <c r="G137" s="104"/>
    </row>
    <row r="138" spans="3:7">
      <c r="C138" s="104"/>
      <c r="D138" s="104"/>
      <c r="E138" s="104"/>
      <c r="F138" s="104"/>
      <c r="G138" s="104"/>
    </row>
    <row r="139" spans="3:7">
      <c r="C139" s="104"/>
      <c r="D139" s="104"/>
      <c r="E139" s="104"/>
      <c r="F139" s="104"/>
      <c r="G139" s="104"/>
    </row>
    <row r="140" spans="3:7">
      <c r="C140" s="104"/>
      <c r="D140" s="104"/>
      <c r="E140" s="104"/>
      <c r="F140" s="104"/>
      <c r="G140" s="104"/>
    </row>
    <row r="141" spans="3:7">
      <c r="C141" s="104"/>
      <c r="D141" s="104"/>
      <c r="E141" s="104"/>
      <c r="F141" s="104"/>
      <c r="G141" s="104"/>
    </row>
    <row r="142" spans="3:7">
      <c r="C142" s="104"/>
      <c r="D142" s="104"/>
      <c r="E142" s="104"/>
      <c r="F142" s="104"/>
      <c r="G142" s="104"/>
    </row>
    <row r="143" spans="3:7">
      <c r="C143" s="104"/>
      <c r="D143" s="104"/>
      <c r="E143" s="104"/>
      <c r="F143" s="104"/>
      <c r="G143" s="104"/>
    </row>
    <row r="144" spans="3:7">
      <c r="C144" s="104"/>
      <c r="D144" s="104"/>
      <c r="E144" s="104"/>
      <c r="F144" s="104"/>
      <c r="G144" s="104"/>
    </row>
    <row r="145" spans="3:7">
      <c r="C145" s="104"/>
      <c r="D145" s="104"/>
      <c r="E145" s="104"/>
      <c r="F145" s="104"/>
      <c r="G145" s="104"/>
    </row>
    <row r="146" spans="3:7">
      <c r="C146" s="104"/>
      <c r="D146" s="104"/>
      <c r="E146" s="104"/>
      <c r="F146" s="104"/>
      <c r="G146" s="104"/>
    </row>
    <row r="147" spans="3:7">
      <c r="C147" s="104"/>
      <c r="D147" s="104"/>
      <c r="E147" s="104"/>
      <c r="F147" s="104"/>
      <c r="G147" s="104"/>
    </row>
    <row r="148" spans="3:7">
      <c r="C148" s="104"/>
      <c r="D148" s="104"/>
      <c r="E148" s="104"/>
      <c r="F148" s="104"/>
      <c r="G148" s="104"/>
    </row>
    <row r="149" spans="3:7">
      <c r="C149" s="104"/>
      <c r="D149" s="104"/>
      <c r="E149" s="104"/>
      <c r="F149" s="104"/>
      <c r="G149" s="104"/>
    </row>
    <row r="150" spans="3:7">
      <c r="C150" s="104"/>
      <c r="D150" s="104"/>
      <c r="E150" s="104"/>
      <c r="F150" s="104"/>
      <c r="G150" s="104"/>
    </row>
    <row r="151" spans="3:7">
      <c r="C151" s="104"/>
      <c r="D151" s="104"/>
      <c r="E151" s="104"/>
      <c r="F151" s="104"/>
      <c r="G151" s="104"/>
    </row>
    <row r="152" spans="3:7">
      <c r="C152" s="104"/>
      <c r="D152" s="104"/>
      <c r="E152" s="104"/>
      <c r="F152" s="104"/>
      <c r="G152" s="104"/>
    </row>
    <row r="153" spans="3:7">
      <c r="C153" s="104"/>
      <c r="D153" s="104"/>
      <c r="E153" s="104"/>
      <c r="F153" s="104"/>
      <c r="G153" s="104"/>
    </row>
    <row r="154" spans="3:7">
      <c r="C154" s="104"/>
      <c r="D154" s="104"/>
      <c r="E154" s="104"/>
      <c r="F154" s="104"/>
      <c r="G154" s="104"/>
    </row>
    <row r="155" spans="3:7">
      <c r="C155" s="104"/>
      <c r="D155" s="104"/>
      <c r="E155" s="104"/>
      <c r="F155" s="104"/>
      <c r="G155" s="104"/>
    </row>
    <row r="156" spans="3:7">
      <c r="C156" s="104"/>
      <c r="D156" s="104"/>
      <c r="E156" s="104"/>
      <c r="F156" s="104"/>
      <c r="G156" s="104"/>
    </row>
    <row r="157" spans="3:7">
      <c r="C157" s="104"/>
      <c r="D157" s="104"/>
      <c r="E157" s="104"/>
      <c r="F157" s="104"/>
      <c r="G157" s="104"/>
    </row>
    <row r="158" spans="3:7">
      <c r="C158" s="104"/>
      <c r="D158" s="104"/>
      <c r="E158" s="104"/>
      <c r="F158" s="104"/>
      <c r="G158" s="104"/>
    </row>
    <row r="159" spans="3:7">
      <c r="C159" s="104"/>
      <c r="D159" s="104"/>
      <c r="E159" s="104"/>
      <c r="F159" s="104"/>
      <c r="G159" s="104"/>
    </row>
    <row r="160" spans="3:7">
      <c r="C160" s="104"/>
      <c r="D160" s="104"/>
      <c r="E160" s="104"/>
      <c r="F160" s="104"/>
      <c r="G160" s="104"/>
    </row>
    <row r="161" spans="3:7">
      <c r="C161" s="104"/>
      <c r="D161" s="104"/>
      <c r="E161" s="104"/>
      <c r="F161" s="104"/>
      <c r="G161" s="104"/>
    </row>
    <row r="162" spans="3:7">
      <c r="C162" s="104"/>
      <c r="D162" s="104"/>
      <c r="E162" s="104"/>
      <c r="F162" s="104"/>
      <c r="G162" s="104"/>
    </row>
    <row r="163" spans="3:7">
      <c r="C163" s="104"/>
      <c r="D163" s="104"/>
      <c r="E163" s="104"/>
      <c r="F163" s="104"/>
      <c r="G163" s="104"/>
    </row>
    <row r="164" spans="3:7">
      <c r="C164" s="104"/>
      <c r="D164" s="104"/>
      <c r="E164" s="104"/>
      <c r="F164" s="104"/>
      <c r="G164" s="104"/>
    </row>
    <row r="165" spans="3:7">
      <c r="C165" s="104"/>
      <c r="D165" s="104"/>
      <c r="E165" s="104"/>
      <c r="F165" s="104"/>
      <c r="G165" s="104"/>
    </row>
    <row r="166" spans="3:7">
      <c r="C166" s="104"/>
      <c r="D166" s="104"/>
      <c r="E166" s="104"/>
      <c r="F166" s="104"/>
      <c r="G166" s="104"/>
    </row>
    <row r="167" spans="3:7">
      <c r="C167" s="104"/>
      <c r="D167" s="104"/>
      <c r="E167" s="104"/>
      <c r="F167" s="104"/>
      <c r="G167" s="104"/>
    </row>
    <row r="168" spans="3:7">
      <c r="C168" s="104"/>
      <c r="D168" s="104"/>
      <c r="E168" s="104"/>
      <c r="F168" s="104"/>
      <c r="G168" s="104"/>
    </row>
    <row r="169" spans="3:7">
      <c r="C169" s="104"/>
      <c r="D169" s="104"/>
      <c r="E169" s="104"/>
      <c r="F169" s="104"/>
      <c r="G169" s="104"/>
    </row>
    <row r="170" spans="3:7">
      <c r="C170" s="104"/>
      <c r="D170" s="104"/>
      <c r="E170" s="104"/>
      <c r="F170" s="104"/>
      <c r="G170" s="104"/>
    </row>
    <row r="171" spans="3:7">
      <c r="C171" s="104"/>
      <c r="D171" s="104"/>
      <c r="E171" s="104"/>
      <c r="F171" s="104"/>
      <c r="G171" s="104"/>
    </row>
    <row r="172" spans="3:7">
      <c r="C172" s="104"/>
      <c r="D172" s="104"/>
      <c r="E172" s="104"/>
      <c r="F172" s="104"/>
      <c r="G172" s="104"/>
    </row>
    <row r="173" spans="3:7">
      <c r="C173" s="104"/>
      <c r="D173" s="104"/>
      <c r="E173" s="104"/>
      <c r="F173" s="104"/>
      <c r="G173" s="104"/>
    </row>
    <row r="174" spans="3:7">
      <c r="C174" s="104"/>
      <c r="D174" s="104"/>
      <c r="E174" s="104"/>
      <c r="F174" s="104"/>
      <c r="G174" s="104"/>
    </row>
    <row r="175" spans="3:7">
      <c r="C175" s="104"/>
      <c r="D175" s="104"/>
      <c r="E175" s="104"/>
      <c r="F175" s="104"/>
      <c r="G175" s="104"/>
    </row>
    <row r="176" spans="3:7">
      <c r="C176" s="104"/>
      <c r="D176" s="104"/>
      <c r="E176" s="104"/>
      <c r="F176" s="104"/>
      <c r="G176" s="104"/>
    </row>
    <row r="177" spans="3:7">
      <c r="C177" s="104"/>
      <c r="D177" s="104"/>
      <c r="E177" s="104"/>
      <c r="F177" s="104"/>
      <c r="G177" s="104"/>
    </row>
    <row r="178" spans="3:7">
      <c r="C178" s="104"/>
      <c r="D178" s="104"/>
      <c r="E178" s="104"/>
      <c r="F178" s="104"/>
      <c r="G178" s="104"/>
    </row>
    <row r="179" spans="3:7">
      <c r="C179" s="104"/>
      <c r="D179" s="104"/>
      <c r="E179" s="104"/>
      <c r="F179" s="104"/>
      <c r="G179" s="104"/>
    </row>
    <row r="180" spans="3:7">
      <c r="C180" s="104"/>
      <c r="D180" s="104"/>
      <c r="E180" s="104"/>
      <c r="F180" s="104"/>
      <c r="G180" s="104"/>
    </row>
    <row r="181" spans="3:7">
      <c r="C181" s="104"/>
      <c r="D181" s="104"/>
      <c r="E181" s="104"/>
      <c r="F181" s="104"/>
      <c r="G181" s="104"/>
    </row>
    <row r="182" spans="3:7">
      <c r="C182" s="104"/>
      <c r="D182" s="104"/>
      <c r="E182" s="104"/>
      <c r="F182" s="104"/>
      <c r="G182" s="104"/>
    </row>
    <row r="183" spans="3:7">
      <c r="C183" s="104"/>
      <c r="D183" s="104"/>
      <c r="E183" s="104"/>
      <c r="F183" s="104"/>
      <c r="G183" s="104"/>
    </row>
    <row r="184" spans="3:7">
      <c r="C184" s="104"/>
      <c r="D184" s="104"/>
      <c r="E184" s="104"/>
      <c r="F184" s="104"/>
      <c r="G184" s="104"/>
    </row>
    <row r="185" spans="3:7">
      <c r="C185" s="104"/>
      <c r="D185" s="104"/>
      <c r="E185" s="104"/>
      <c r="F185" s="104"/>
      <c r="G185" s="104"/>
    </row>
    <row r="186" spans="3:7">
      <c r="C186" s="104"/>
      <c r="D186" s="104"/>
      <c r="E186" s="104"/>
      <c r="F186" s="104"/>
      <c r="G186" s="104"/>
    </row>
    <row r="187" spans="3:7">
      <c r="C187" s="104"/>
      <c r="D187" s="104"/>
      <c r="E187" s="104"/>
      <c r="F187" s="104"/>
      <c r="G187" s="104"/>
    </row>
    <row r="188" spans="3:7">
      <c r="C188" s="104"/>
      <c r="D188" s="104"/>
      <c r="E188" s="104"/>
      <c r="F188" s="104"/>
      <c r="G188" s="104"/>
    </row>
    <row r="189" spans="3:7">
      <c r="C189" s="104"/>
      <c r="D189" s="104"/>
      <c r="E189" s="104"/>
      <c r="F189" s="104"/>
      <c r="G189" s="104"/>
    </row>
    <row r="190" spans="3:7">
      <c r="C190" s="104"/>
      <c r="D190" s="104"/>
      <c r="E190" s="104"/>
      <c r="F190" s="104"/>
      <c r="G190" s="104"/>
    </row>
    <row r="191" spans="3:7">
      <c r="C191" s="104"/>
      <c r="D191" s="104"/>
      <c r="E191" s="104"/>
      <c r="F191" s="104"/>
      <c r="G191" s="104"/>
    </row>
    <row r="192" spans="3:7">
      <c r="C192" s="104"/>
      <c r="D192" s="104"/>
      <c r="E192" s="104"/>
      <c r="F192" s="104"/>
      <c r="G192" s="104"/>
    </row>
    <row r="193" spans="3:7">
      <c r="C193" s="104"/>
      <c r="D193" s="104"/>
      <c r="E193" s="104"/>
      <c r="F193" s="104"/>
      <c r="G193" s="104"/>
    </row>
    <row r="194" spans="3:7">
      <c r="C194" s="104"/>
      <c r="D194" s="104"/>
      <c r="E194" s="104"/>
      <c r="F194" s="104"/>
      <c r="G194" s="104"/>
    </row>
    <row r="195" spans="3:7">
      <c r="C195" s="104"/>
      <c r="D195" s="104"/>
      <c r="E195" s="104"/>
      <c r="F195" s="104"/>
      <c r="G195" s="104"/>
    </row>
    <row r="196" spans="3:7">
      <c r="C196" s="104"/>
      <c r="D196" s="104"/>
      <c r="E196" s="104"/>
      <c r="F196" s="104"/>
      <c r="G196" s="104"/>
    </row>
    <row r="197" spans="3:7">
      <c r="C197" s="104"/>
      <c r="D197" s="104"/>
      <c r="E197" s="104"/>
      <c r="F197" s="104"/>
      <c r="G197" s="104"/>
    </row>
    <row r="198" spans="3:7">
      <c r="C198" s="104"/>
      <c r="D198" s="104"/>
      <c r="E198" s="104"/>
      <c r="F198" s="104"/>
      <c r="G198" s="104"/>
    </row>
    <row r="199" spans="3:7">
      <c r="C199" s="104"/>
      <c r="D199" s="104"/>
      <c r="E199" s="104"/>
      <c r="F199" s="104"/>
      <c r="G199" s="104"/>
    </row>
    <row r="200" spans="3:7">
      <c r="C200" s="104"/>
      <c r="D200" s="104"/>
      <c r="E200" s="104"/>
      <c r="F200" s="104"/>
      <c r="G200" s="104"/>
    </row>
    <row r="201" spans="3:7">
      <c r="C201" s="104"/>
      <c r="D201" s="104"/>
      <c r="E201" s="104"/>
      <c r="F201" s="104"/>
      <c r="G201" s="104"/>
    </row>
    <row r="202" spans="3:7">
      <c r="C202" s="104"/>
      <c r="D202" s="104"/>
      <c r="E202" s="104"/>
      <c r="F202" s="104"/>
      <c r="G202" s="104"/>
    </row>
    <row r="203" spans="3:7">
      <c r="C203" s="104"/>
      <c r="D203" s="104"/>
      <c r="E203" s="104"/>
      <c r="F203" s="104"/>
      <c r="G203" s="104"/>
    </row>
    <row r="204" spans="3:7">
      <c r="C204" s="104"/>
      <c r="D204" s="104"/>
      <c r="E204" s="104"/>
      <c r="F204" s="104"/>
      <c r="G204" s="104"/>
    </row>
    <row r="205" spans="3:7">
      <c r="C205" s="104"/>
      <c r="D205" s="104"/>
      <c r="E205" s="104"/>
      <c r="F205" s="104"/>
      <c r="G205" s="104"/>
    </row>
    <row r="206" spans="3:7">
      <c r="C206" s="104"/>
      <c r="D206" s="104"/>
      <c r="E206" s="104"/>
      <c r="F206" s="104"/>
      <c r="G206" s="104"/>
    </row>
    <row r="207" spans="3:7">
      <c r="C207" s="104"/>
      <c r="D207" s="104"/>
      <c r="E207" s="104"/>
      <c r="F207" s="104"/>
      <c r="G207" s="104"/>
    </row>
    <row r="208" spans="3:7">
      <c r="C208" s="104"/>
      <c r="D208" s="104"/>
      <c r="E208" s="104"/>
      <c r="F208" s="104"/>
      <c r="G208" s="104"/>
    </row>
    <row r="209" spans="3:7">
      <c r="C209" s="104"/>
      <c r="D209" s="104"/>
      <c r="E209" s="104"/>
      <c r="F209" s="104"/>
      <c r="G209" s="104"/>
    </row>
    <row r="210" spans="3:7">
      <c r="C210" s="104"/>
      <c r="D210" s="104"/>
      <c r="E210" s="104"/>
      <c r="F210" s="104"/>
      <c r="G210" s="104"/>
    </row>
    <row r="211" spans="3:7">
      <c r="C211" s="104"/>
      <c r="D211" s="104"/>
      <c r="E211" s="104"/>
      <c r="F211" s="104"/>
      <c r="G211" s="104"/>
    </row>
    <row r="212" spans="3:7">
      <c r="C212" s="104"/>
      <c r="D212" s="104"/>
      <c r="E212" s="104"/>
      <c r="F212" s="104"/>
      <c r="G212" s="104"/>
    </row>
    <row r="213" spans="3:7">
      <c r="C213" s="104"/>
      <c r="D213" s="104"/>
      <c r="E213" s="104"/>
      <c r="F213" s="104"/>
      <c r="G213" s="104"/>
    </row>
    <row r="214" spans="3:7">
      <c r="C214" s="104"/>
      <c r="D214" s="104"/>
      <c r="E214" s="104"/>
      <c r="F214" s="104"/>
      <c r="G214" s="104"/>
    </row>
    <row r="215" spans="3:7">
      <c r="C215" s="104"/>
      <c r="D215" s="104"/>
      <c r="E215" s="104"/>
      <c r="F215" s="104"/>
      <c r="G215" s="104"/>
    </row>
    <row r="216" spans="3:7">
      <c r="C216" s="104"/>
      <c r="D216" s="104"/>
      <c r="E216" s="104"/>
      <c r="F216" s="104"/>
      <c r="G216" s="104"/>
    </row>
    <row r="217" spans="3:7">
      <c r="C217" s="104"/>
      <c r="D217" s="104"/>
      <c r="E217" s="104"/>
      <c r="F217" s="104"/>
      <c r="G217" s="104"/>
    </row>
    <row r="218" spans="3:7">
      <c r="C218" s="104"/>
      <c r="D218" s="104"/>
      <c r="E218" s="104"/>
      <c r="F218" s="104"/>
      <c r="G218" s="104"/>
    </row>
    <row r="219" spans="3:7">
      <c r="C219" s="104"/>
      <c r="D219" s="104"/>
      <c r="E219" s="104"/>
      <c r="F219" s="104"/>
      <c r="G219" s="104"/>
    </row>
    <row r="220" spans="3:7">
      <c r="C220" s="104"/>
      <c r="D220" s="104"/>
      <c r="E220" s="104"/>
      <c r="F220" s="104"/>
      <c r="G220" s="104"/>
    </row>
    <row r="221" spans="3:7">
      <c r="C221" s="104"/>
      <c r="D221" s="104"/>
      <c r="E221" s="104"/>
      <c r="F221" s="104"/>
      <c r="G221" s="104"/>
    </row>
    <row r="222" spans="3:7">
      <c r="C222" s="104"/>
      <c r="D222" s="104"/>
      <c r="E222" s="104"/>
      <c r="F222" s="104"/>
      <c r="G222" s="104"/>
    </row>
    <row r="223" spans="3:7">
      <c r="C223" s="104"/>
      <c r="D223" s="104"/>
      <c r="E223" s="104"/>
      <c r="F223" s="104"/>
      <c r="G223" s="104"/>
    </row>
    <row r="224" spans="3:7">
      <c r="C224" s="104"/>
      <c r="D224" s="104"/>
      <c r="E224" s="104"/>
      <c r="F224" s="104"/>
      <c r="G224" s="104"/>
    </row>
    <row r="225" spans="3:7">
      <c r="C225" s="104"/>
      <c r="D225" s="104"/>
      <c r="E225" s="104"/>
      <c r="F225" s="104"/>
      <c r="G225" s="104"/>
    </row>
    <row r="226" spans="3:7">
      <c r="C226" s="104"/>
      <c r="D226" s="104"/>
      <c r="E226" s="104"/>
      <c r="F226" s="104"/>
      <c r="G226" s="104"/>
    </row>
    <row r="227" spans="3:7">
      <c r="C227" s="104"/>
      <c r="D227" s="104"/>
      <c r="E227" s="104"/>
      <c r="F227" s="104"/>
      <c r="G227" s="104"/>
    </row>
    <row r="228" spans="3:7">
      <c r="C228" s="104"/>
      <c r="D228" s="104"/>
      <c r="E228" s="104"/>
      <c r="F228" s="104"/>
      <c r="G228" s="104"/>
    </row>
    <row r="229" spans="3:7">
      <c r="C229" s="104"/>
      <c r="D229" s="104"/>
      <c r="E229" s="104"/>
      <c r="F229" s="104"/>
      <c r="G229" s="104"/>
    </row>
    <row r="230" spans="3:7">
      <c r="C230" s="104"/>
      <c r="D230" s="104"/>
      <c r="E230" s="104"/>
      <c r="F230" s="104"/>
      <c r="G230" s="104"/>
    </row>
    <row r="231" spans="3:7">
      <c r="C231" s="104"/>
      <c r="D231" s="104"/>
      <c r="E231" s="104"/>
      <c r="F231" s="104"/>
      <c r="G231" s="104"/>
    </row>
    <row r="232" spans="3:7">
      <c r="C232" s="104"/>
      <c r="D232" s="104"/>
      <c r="E232" s="104"/>
      <c r="F232" s="104"/>
      <c r="G232" s="104"/>
    </row>
    <row r="233" spans="3:7">
      <c r="C233" s="104"/>
      <c r="D233" s="104"/>
      <c r="E233" s="104"/>
      <c r="F233" s="104"/>
      <c r="G233" s="104"/>
    </row>
    <row r="234" spans="3:7">
      <c r="C234" s="104"/>
      <c r="D234" s="104"/>
      <c r="E234" s="104"/>
      <c r="F234" s="104"/>
      <c r="G234" s="104"/>
    </row>
    <row r="235" spans="3:7">
      <c r="C235" s="104"/>
      <c r="D235" s="104"/>
      <c r="E235" s="104"/>
      <c r="F235" s="104"/>
      <c r="G235" s="104"/>
    </row>
    <row r="236" spans="3:7">
      <c r="C236" s="104"/>
      <c r="D236" s="104"/>
      <c r="E236" s="104"/>
      <c r="F236" s="104"/>
      <c r="G236" s="104"/>
    </row>
    <row r="237" spans="3:7">
      <c r="C237" s="104"/>
      <c r="D237" s="104"/>
      <c r="E237" s="104"/>
      <c r="F237" s="104"/>
      <c r="G237" s="104"/>
    </row>
    <row r="238" spans="3:7">
      <c r="C238" s="104"/>
      <c r="D238" s="104"/>
      <c r="E238" s="104"/>
      <c r="F238" s="104"/>
      <c r="G238" s="104"/>
    </row>
    <row r="239" spans="3:7">
      <c r="C239" s="104"/>
      <c r="D239" s="104"/>
      <c r="E239" s="104"/>
      <c r="F239" s="104"/>
      <c r="G239" s="104"/>
    </row>
    <row r="240" spans="3:7">
      <c r="C240" s="104"/>
      <c r="D240" s="104"/>
      <c r="E240" s="104"/>
      <c r="F240" s="104"/>
      <c r="G240" s="104"/>
    </row>
    <row r="241" spans="3:7">
      <c r="C241" s="104"/>
      <c r="D241" s="104"/>
      <c r="E241" s="104"/>
      <c r="F241" s="104"/>
      <c r="G241" s="104"/>
    </row>
    <row r="242" spans="3:7">
      <c r="C242" s="104"/>
      <c r="D242" s="104"/>
      <c r="E242" s="104"/>
      <c r="F242" s="104"/>
      <c r="G242" s="104"/>
    </row>
    <row r="243" spans="3:7">
      <c r="C243" s="104"/>
      <c r="D243" s="104"/>
      <c r="E243" s="104"/>
      <c r="F243" s="104"/>
      <c r="G243" s="104"/>
    </row>
    <row r="244" spans="3:7">
      <c r="C244" s="104"/>
      <c r="D244" s="104"/>
      <c r="E244" s="104"/>
      <c r="F244" s="104"/>
      <c r="G244" s="104"/>
    </row>
    <row r="245" spans="3:7">
      <c r="C245" s="104"/>
      <c r="D245" s="104"/>
      <c r="E245" s="104"/>
      <c r="F245" s="104"/>
      <c r="G245" s="104"/>
    </row>
    <row r="246" spans="3:7">
      <c r="C246" s="104"/>
      <c r="D246" s="104"/>
      <c r="E246" s="104"/>
      <c r="F246" s="104"/>
      <c r="G246" s="104"/>
    </row>
    <row r="247" spans="3:7">
      <c r="C247" s="104"/>
      <c r="D247" s="104"/>
      <c r="E247" s="104"/>
      <c r="F247" s="104"/>
      <c r="G247" s="104"/>
    </row>
    <row r="248" spans="3:7">
      <c r="C248" s="104"/>
      <c r="D248" s="104"/>
      <c r="E248" s="104"/>
      <c r="F248" s="104"/>
      <c r="G248" s="104"/>
    </row>
    <row r="249" spans="3:7">
      <c r="C249" s="104"/>
      <c r="D249" s="104"/>
      <c r="E249" s="104"/>
      <c r="F249" s="104"/>
      <c r="G249" s="104"/>
    </row>
    <row r="250" spans="3:7">
      <c r="C250" s="104"/>
      <c r="D250" s="104"/>
      <c r="E250" s="104"/>
      <c r="F250" s="104"/>
      <c r="G250" s="104"/>
    </row>
    <row r="251" spans="3:7">
      <c r="C251" s="104"/>
      <c r="D251" s="104"/>
      <c r="E251" s="104"/>
      <c r="F251" s="104"/>
      <c r="G251" s="104"/>
    </row>
    <row r="252" spans="3:7">
      <c r="C252" s="104"/>
      <c r="D252" s="104"/>
      <c r="E252" s="104"/>
      <c r="F252" s="104"/>
      <c r="G252" s="104"/>
    </row>
    <row r="253" spans="3:7">
      <c r="C253" s="104"/>
      <c r="D253" s="104"/>
      <c r="E253" s="104"/>
      <c r="F253" s="104"/>
      <c r="G253" s="104"/>
    </row>
    <row r="254" spans="3:7">
      <c r="C254" s="104"/>
      <c r="D254" s="104"/>
      <c r="E254" s="104"/>
      <c r="F254" s="104"/>
      <c r="G254" s="104"/>
    </row>
    <row r="255" spans="3:7">
      <c r="C255" s="104"/>
      <c r="D255" s="104"/>
      <c r="E255" s="104"/>
      <c r="F255" s="104"/>
      <c r="G255" s="104"/>
    </row>
    <row r="256" spans="3:7">
      <c r="C256" s="104"/>
      <c r="D256" s="104"/>
      <c r="E256" s="104"/>
      <c r="F256" s="104"/>
      <c r="G256" s="104"/>
    </row>
    <row r="257" spans="3:7">
      <c r="C257" s="104"/>
      <c r="D257" s="104"/>
      <c r="E257" s="104"/>
      <c r="F257" s="104"/>
      <c r="G257" s="104"/>
    </row>
    <row r="258" spans="3:7">
      <c r="C258" s="104"/>
      <c r="D258" s="104"/>
      <c r="E258" s="104"/>
      <c r="F258" s="104"/>
      <c r="G258" s="104"/>
    </row>
    <row r="259" spans="3:7">
      <c r="C259" s="104"/>
      <c r="D259" s="104"/>
      <c r="E259" s="104"/>
      <c r="F259" s="104"/>
      <c r="G259" s="104"/>
    </row>
    <row r="260" spans="3:7">
      <c r="C260" s="104"/>
      <c r="D260" s="104"/>
      <c r="E260" s="104"/>
      <c r="F260" s="104"/>
      <c r="G260" s="104"/>
    </row>
    <row r="261" spans="3:7">
      <c r="C261" s="104"/>
      <c r="D261" s="104"/>
      <c r="E261" s="104"/>
      <c r="F261" s="104"/>
      <c r="G261" s="104"/>
    </row>
    <row r="262" spans="3:7">
      <c r="C262" s="104"/>
      <c r="D262" s="104"/>
      <c r="E262" s="104"/>
      <c r="F262" s="104"/>
      <c r="G262" s="104"/>
    </row>
    <row r="263" spans="3:7">
      <c r="C263" s="104"/>
      <c r="D263" s="104"/>
      <c r="E263" s="104"/>
      <c r="F263" s="104"/>
      <c r="G263" s="104"/>
    </row>
    <row r="264" spans="3:7">
      <c r="C264" s="104"/>
      <c r="D264" s="104"/>
      <c r="E264" s="104"/>
      <c r="F264" s="104"/>
      <c r="G264" s="104"/>
    </row>
    <row r="265" spans="3:7">
      <c r="C265" s="104"/>
      <c r="D265" s="104"/>
      <c r="E265" s="104"/>
      <c r="F265" s="104"/>
      <c r="G265" s="104"/>
    </row>
    <row r="266" spans="3:7">
      <c r="C266" s="104"/>
      <c r="D266" s="104"/>
      <c r="E266" s="104"/>
      <c r="F266" s="104"/>
      <c r="G266" s="104"/>
    </row>
    <row r="267" spans="3:7">
      <c r="C267" s="104"/>
      <c r="D267" s="104"/>
      <c r="E267" s="104"/>
      <c r="F267" s="104"/>
      <c r="G267" s="104"/>
    </row>
    <row r="268" spans="3:7">
      <c r="C268" s="104"/>
      <c r="D268" s="104"/>
      <c r="E268" s="104"/>
      <c r="F268" s="104"/>
      <c r="G268" s="104"/>
    </row>
    <row r="269" spans="3:7">
      <c r="C269" s="104"/>
      <c r="D269" s="104"/>
      <c r="E269" s="104"/>
      <c r="F269" s="104"/>
      <c r="G269" s="104"/>
    </row>
    <row r="270" spans="3:7">
      <c r="C270" s="104"/>
      <c r="D270" s="104"/>
      <c r="E270" s="104"/>
      <c r="F270" s="104"/>
      <c r="G270" s="104"/>
    </row>
    <row r="271" spans="3:7">
      <c r="C271" s="104"/>
      <c r="D271" s="104"/>
      <c r="E271" s="104"/>
      <c r="F271" s="104"/>
      <c r="G271" s="104"/>
    </row>
    <row r="272" spans="3:7">
      <c r="C272" s="104"/>
      <c r="D272" s="104"/>
      <c r="E272" s="104"/>
      <c r="F272" s="104"/>
      <c r="G272" s="104"/>
    </row>
    <row r="273" spans="3:7">
      <c r="C273" s="104"/>
      <c r="D273" s="104"/>
      <c r="E273" s="104"/>
      <c r="F273" s="104"/>
      <c r="G273" s="104"/>
    </row>
    <row r="274" spans="3:7">
      <c r="C274" s="104"/>
      <c r="D274" s="104"/>
      <c r="E274" s="104"/>
      <c r="F274" s="104"/>
      <c r="G274" s="104"/>
    </row>
    <row r="275" spans="3:7">
      <c r="C275" s="104"/>
      <c r="D275" s="104"/>
      <c r="E275" s="104"/>
      <c r="F275" s="104"/>
      <c r="G275" s="104"/>
    </row>
    <row r="276" spans="3:7">
      <c r="C276" s="104"/>
      <c r="D276" s="104"/>
      <c r="E276" s="104"/>
      <c r="F276" s="104"/>
      <c r="G276" s="104"/>
    </row>
    <row r="277" spans="3:7">
      <c r="C277" s="104"/>
      <c r="D277" s="104"/>
      <c r="E277" s="104"/>
      <c r="F277" s="104"/>
      <c r="G277" s="104"/>
    </row>
    <row r="278" spans="3:7">
      <c r="C278" s="104"/>
      <c r="D278" s="104"/>
      <c r="E278" s="104"/>
      <c r="F278" s="104"/>
      <c r="G278" s="104"/>
    </row>
    <row r="279" spans="3:7">
      <c r="C279" s="104"/>
      <c r="D279" s="104"/>
      <c r="E279" s="104"/>
      <c r="F279" s="104"/>
      <c r="G279" s="104"/>
    </row>
    <row r="280" spans="3:7">
      <c r="C280" s="104"/>
      <c r="D280" s="104"/>
      <c r="E280" s="104"/>
      <c r="F280" s="104"/>
      <c r="G280" s="104"/>
    </row>
    <row r="281" spans="3:7">
      <c r="C281" s="104"/>
      <c r="D281" s="104"/>
      <c r="E281" s="104"/>
      <c r="F281" s="104"/>
      <c r="G281" s="104"/>
    </row>
    <row r="282" spans="3:7">
      <c r="C282" s="104"/>
      <c r="D282" s="104"/>
      <c r="E282" s="104"/>
      <c r="F282" s="104"/>
      <c r="G282" s="104"/>
    </row>
    <row r="283" spans="3:7">
      <c r="C283" s="104"/>
      <c r="D283" s="104"/>
      <c r="E283" s="104"/>
      <c r="F283" s="104"/>
      <c r="G283" s="104"/>
    </row>
    <row r="284" spans="3:7">
      <c r="C284" s="104"/>
      <c r="D284" s="104"/>
      <c r="E284" s="104"/>
      <c r="F284" s="104"/>
      <c r="G284" s="104"/>
    </row>
    <row r="285" spans="3:7">
      <c r="C285" s="104"/>
      <c r="D285" s="104"/>
      <c r="E285" s="104"/>
      <c r="F285" s="104"/>
      <c r="G285" s="104"/>
    </row>
    <row r="286" spans="3:7">
      <c r="C286" s="111"/>
      <c r="D286" s="111"/>
      <c r="E286" s="111"/>
      <c r="F286" s="111"/>
      <c r="G286" s="111"/>
    </row>
    <row r="287" spans="3:7">
      <c r="C287" s="111"/>
      <c r="D287" s="111"/>
      <c r="E287" s="111"/>
      <c r="F287" s="111"/>
      <c r="G287" s="111"/>
    </row>
    <row r="288" spans="3:7">
      <c r="C288" s="111"/>
      <c r="D288" s="111"/>
      <c r="E288" s="111"/>
      <c r="F288" s="111"/>
      <c r="G288" s="111"/>
    </row>
    <row r="289" spans="3:7">
      <c r="C289" s="111"/>
      <c r="D289" s="111"/>
      <c r="E289" s="111"/>
      <c r="F289" s="111"/>
      <c r="G289" s="111"/>
    </row>
    <row r="290" spans="3:7">
      <c r="C290" s="111"/>
      <c r="D290" s="111"/>
      <c r="E290" s="111"/>
      <c r="F290" s="111"/>
      <c r="G290" s="111"/>
    </row>
    <row r="291" spans="3:7">
      <c r="C291" s="111"/>
      <c r="D291" s="111"/>
      <c r="E291" s="111"/>
      <c r="F291" s="111"/>
      <c r="G291" s="111"/>
    </row>
    <row r="292" spans="3:7">
      <c r="C292" s="111"/>
      <c r="D292" s="111"/>
      <c r="E292" s="111"/>
      <c r="F292" s="111"/>
      <c r="G292" s="111"/>
    </row>
    <row r="293" spans="3:7">
      <c r="C293" s="111"/>
      <c r="D293" s="111"/>
      <c r="E293" s="111"/>
      <c r="F293" s="111"/>
      <c r="G293" s="111"/>
    </row>
    <row r="294" spans="3:7">
      <c r="C294" s="111"/>
      <c r="D294" s="111"/>
      <c r="E294" s="111"/>
      <c r="F294" s="111"/>
      <c r="G294" s="111"/>
    </row>
    <row r="295" spans="3:7">
      <c r="C295" s="111"/>
      <c r="D295" s="111"/>
      <c r="E295" s="111"/>
      <c r="F295" s="111"/>
      <c r="G295" s="111"/>
    </row>
    <row r="296" spans="3:7">
      <c r="C296" s="111"/>
      <c r="D296" s="111"/>
      <c r="E296" s="111"/>
      <c r="F296" s="111"/>
      <c r="G296" s="111"/>
    </row>
    <row r="297" spans="3:7">
      <c r="C297" s="111"/>
      <c r="D297" s="111"/>
      <c r="E297" s="111"/>
      <c r="F297" s="111"/>
      <c r="G297" s="111"/>
    </row>
    <row r="298" spans="3:7">
      <c r="C298" s="111"/>
      <c r="D298" s="111"/>
      <c r="E298" s="111"/>
      <c r="F298" s="111"/>
      <c r="G298" s="111"/>
    </row>
    <row r="299" spans="3:7">
      <c r="C299" s="111"/>
      <c r="D299" s="111"/>
      <c r="E299" s="111"/>
      <c r="F299" s="111"/>
      <c r="G299" s="111"/>
    </row>
    <row r="300" spans="3:7">
      <c r="C300" s="111"/>
      <c r="D300" s="111"/>
      <c r="E300" s="111"/>
      <c r="F300" s="111"/>
      <c r="G300" s="111"/>
    </row>
    <row r="301" spans="3:7">
      <c r="C301" s="111"/>
      <c r="D301" s="111"/>
      <c r="E301" s="111"/>
      <c r="F301" s="111"/>
      <c r="G301" s="111"/>
    </row>
    <row r="302" spans="3:7">
      <c r="C302" s="111"/>
      <c r="D302" s="111"/>
      <c r="E302" s="111"/>
      <c r="F302" s="111"/>
      <c r="G302" s="111"/>
    </row>
    <row r="303" spans="3:7">
      <c r="C303" s="111"/>
      <c r="D303" s="111"/>
      <c r="E303" s="111"/>
      <c r="F303" s="111"/>
      <c r="G303" s="111"/>
    </row>
    <row r="304" spans="3:7">
      <c r="C304" s="111"/>
      <c r="D304" s="111"/>
      <c r="E304" s="111"/>
      <c r="F304" s="111"/>
      <c r="G304" s="111"/>
    </row>
    <row r="305" spans="3:7">
      <c r="C305" s="111"/>
      <c r="D305" s="111"/>
      <c r="E305" s="111"/>
      <c r="F305" s="111"/>
      <c r="G305" s="111"/>
    </row>
    <row r="306" spans="3:7">
      <c r="C306" s="111"/>
      <c r="D306" s="111"/>
      <c r="E306" s="111"/>
      <c r="F306" s="111"/>
      <c r="G306" s="111"/>
    </row>
    <row r="307" spans="3:7">
      <c r="C307" s="111"/>
      <c r="D307" s="111"/>
      <c r="E307" s="111"/>
      <c r="F307" s="111"/>
      <c r="G307" s="111"/>
    </row>
    <row r="308" spans="3:7">
      <c r="C308" s="111"/>
      <c r="D308" s="111"/>
      <c r="E308" s="111"/>
      <c r="F308" s="111"/>
      <c r="G308" s="111"/>
    </row>
    <row r="309" spans="3:7">
      <c r="C309" s="111"/>
      <c r="D309" s="111"/>
      <c r="E309" s="111"/>
      <c r="F309" s="111"/>
      <c r="G309" s="111"/>
    </row>
    <row r="310" spans="3:7">
      <c r="C310" s="111"/>
      <c r="D310" s="111"/>
      <c r="E310" s="111"/>
      <c r="F310" s="111"/>
      <c r="G310" s="111"/>
    </row>
    <row r="311" spans="3:7">
      <c r="C311" s="111"/>
      <c r="D311" s="111"/>
      <c r="E311" s="111"/>
      <c r="F311" s="111"/>
      <c r="G311" s="111"/>
    </row>
    <row r="312" spans="3:7">
      <c r="C312" s="111"/>
      <c r="D312" s="111"/>
      <c r="E312" s="111"/>
      <c r="F312" s="111"/>
      <c r="G312" s="111"/>
    </row>
    <row r="313" spans="3:7">
      <c r="C313" s="111"/>
      <c r="D313" s="111"/>
      <c r="E313" s="111"/>
      <c r="F313" s="111"/>
      <c r="G313" s="111"/>
    </row>
    <row r="314" spans="3:7">
      <c r="C314" s="111"/>
      <c r="D314" s="111"/>
      <c r="E314" s="111"/>
      <c r="F314" s="111"/>
      <c r="G314" s="111"/>
    </row>
    <row r="315" spans="3:7">
      <c r="C315" s="111"/>
      <c r="D315" s="111"/>
      <c r="E315" s="111"/>
      <c r="F315" s="111"/>
      <c r="G315" s="111"/>
    </row>
    <row r="316" spans="3:7">
      <c r="C316" s="111"/>
      <c r="D316" s="111"/>
      <c r="E316" s="111"/>
      <c r="F316" s="111"/>
      <c r="G316" s="111"/>
    </row>
    <row r="317" spans="3:7">
      <c r="C317" s="111"/>
      <c r="D317" s="111"/>
      <c r="E317" s="111"/>
      <c r="F317" s="111"/>
      <c r="G317" s="111"/>
    </row>
    <row r="318" spans="3:7">
      <c r="C318" s="111"/>
      <c r="D318" s="111"/>
      <c r="E318" s="111"/>
      <c r="F318" s="111"/>
      <c r="G318" s="111"/>
    </row>
    <row r="319" spans="3:7">
      <c r="C319" s="111"/>
      <c r="D319" s="111"/>
      <c r="E319" s="111"/>
      <c r="F319" s="111"/>
      <c r="G319" s="111"/>
    </row>
    <row r="320" spans="3:7">
      <c r="C320" s="111"/>
      <c r="D320" s="111"/>
      <c r="E320" s="111"/>
      <c r="F320" s="111"/>
      <c r="G320" s="111"/>
    </row>
    <row r="321" spans="3:7">
      <c r="C321" s="111"/>
      <c r="D321" s="111"/>
      <c r="E321" s="111"/>
      <c r="F321" s="111"/>
      <c r="G321" s="111"/>
    </row>
    <row r="322" spans="3:7">
      <c r="C322" s="111"/>
      <c r="D322" s="111"/>
      <c r="E322" s="111"/>
      <c r="F322" s="111"/>
      <c r="G322" s="111"/>
    </row>
    <row r="323" spans="3:7">
      <c r="C323" s="111"/>
      <c r="D323" s="111"/>
      <c r="E323" s="111"/>
      <c r="F323" s="111"/>
      <c r="G323" s="111"/>
    </row>
    <row r="324" spans="3:7">
      <c r="C324" s="111"/>
      <c r="D324" s="111"/>
      <c r="E324" s="111"/>
      <c r="F324" s="111"/>
      <c r="G324" s="111"/>
    </row>
    <row r="325" spans="3:7">
      <c r="C325" s="111"/>
      <c r="D325" s="111"/>
      <c r="E325" s="111"/>
      <c r="F325" s="111"/>
      <c r="G325" s="111"/>
    </row>
    <row r="326" spans="3:7">
      <c r="C326" s="111"/>
      <c r="D326" s="111"/>
      <c r="E326" s="111"/>
      <c r="F326" s="111"/>
      <c r="G326" s="111"/>
    </row>
    <row r="327" spans="3:7">
      <c r="C327" s="111"/>
      <c r="D327" s="111"/>
      <c r="E327" s="111"/>
      <c r="F327" s="111"/>
      <c r="G327" s="111"/>
    </row>
    <row r="328" spans="3:7">
      <c r="C328" s="111"/>
      <c r="D328" s="111"/>
      <c r="E328" s="111"/>
      <c r="F328" s="111"/>
      <c r="G328" s="111"/>
    </row>
    <row r="329" spans="3:7">
      <c r="C329" s="111"/>
      <c r="D329" s="111"/>
      <c r="E329" s="111"/>
      <c r="F329" s="111"/>
      <c r="G329" s="111"/>
    </row>
    <row r="330" spans="3:7">
      <c r="C330" s="111"/>
      <c r="D330" s="111"/>
      <c r="E330" s="111"/>
      <c r="F330" s="111"/>
      <c r="G330" s="111"/>
    </row>
    <row r="331" spans="3:7">
      <c r="C331" s="111"/>
      <c r="D331" s="111"/>
      <c r="E331" s="111"/>
      <c r="F331" s="111"/>
      <c r="G331" s="111"/>
    </row>
    <row r="332" spans="3:7">
      <c r="C332" s="111"/>
      <c r="D332" s="111"/>
      <c r="E332" s="111"/>
      <c r="F332" s="111"/>
      <c r="G332" s="111"/>
    </row>
    <row r="333" spans="3:7">
      <c r="C333" s="111"/>
      <c r="D333" s="111"/>
      <c r="E333" s="111"/>
      <c r="F333" s="111"/>
      <c r="G333" s="111"/>
    </row>
    <row r="334" spans="3:7">
      <c r="C334" s="111"/>
      <c r="D334" s="111"/>
      <c r="E334" s="111"/>
      <c r="F334" s="111"/>
      <c r="G334" s="111"/>
    </row>
    <row r="335" spans="3:7">
      <c r="C335" s="111"/>
      <c r="D335" s="111"/>
      <c r="E335" s="111"/>
      <c r="F335" s="111"/>
      <c r="G335" s="111"/>
    </row>
    <row r="336" spans="3:7">
      <c r="C336" s="111"/>
      <c r="D336" s="111"/>
      <c r="E336" s="111"/>
      <c r="F336" s="111"/>
      <c r="G336" s="111"/>
    </row>
    <row r="337" spans="3:7">
      <c r="C337" s="111"/>
      <c r="D337" s="111"/>
      <c r="E337" s="111"/>
      <c r="F337" s="111"/>
      <c r="G337" s="111"/>
    </row>
    <row r="338" spans="3:7">
      <c r="C338" s="111"/>
      <c r="D338" s="111"/>
      <c r="E338" s="111"/>
      <c r="F338" s="111"/>
      <c r="G338" s="111"/>
    </row>
    <row r="339" spans="3:7">
      <c r="C339" s="111"/>
      <c r="D339" s="111"/>
      <c r="E339" s="111"/>
      <c r="F339" s="111"/>
      <c r="G339" s="111"/>
    </row>
    <row r="340" spans="3:7">
      <c r="C340" s="111"/>
      <c r="D340" s="111"/>
      <c r="E340" s="111"/>
      <c r="F340" s="111"/>
      <c r="G340" s="111"/>
    </row>
    <row r="341" spans="3:7">
      <c r="C341" s="111"/>
      <c r="D341" s="111"/>
      <c r="E341" s="111"/>
      <c r="F341" s="111"/>
      <c r="G341" s="111"/>
    </row>
    <row r="342" spans="3:7">
      <c r="C342" s="111"/>
      <c r="D342" s="111"/>
      <c r="E342" s="111"/>
      <c r="F342" s="111"/>
      <c r="G342" s="111"/>
    </row>
    <row r="343" spans="3:7">
      <c r="C343" s="111"/>
      <c r="D343" s="111"/>
      <c r="E343" s="111"/>
      <c r="F343" s="111"/>
      <c r="G343" s="111"/>
    </row>
    <row r="344" spans="3:7">
      <c r="C344" s="111"/>
      <c r="D344" s="111"/>
      <c r="E344" s="111"/>
      <c r="F344" s="111"/>
      <c r="G344" s="111"/>
    </row>
    <row r="345" spans="3:7">
      <c r="C345" s="111"/>
      <c r="D345" s="111"/>
      <c r="E345" s="111"/>
      <c r="F345" s="111"/>
      <c r="G345" s="111"/>
    </row>
    <row r="346" spans="3:7">
      <c r="C346" s="111"/>
      <c r="D346" s="111"/>
      <c r="E346" s="111"/>
      <c r="F346" s="111"/>
      <c r="G346" s="111"/>
    </row>
    <row r="347" spans="3:7">
      <c r="C347" s="111"/>
      <c r="D347" s="111"/>
      <c r="E347" s="111"/>
      <c r="F347" s="111"/>
      <c r="G347" s="111"/>
    </row>
    <row r="348" spans="3:7">
      <c r="C348" s="111"/>
      <c r="D348" s="111"/>
      <c r="E348" s="111"/>
      <c r="F348" s="111"/>
      <c r="G348" s="111"/>
    </row>
    <row r="349" spans="3:7">
      <c r="C349" s="111"/>
      <c r="D349" s="111"/>
      <c r="E349" s="111"/>
      <c r="F349" s="111"/>
      <c r="G349" s="111"/>
    </row>
    <row r="350" spans="3:7">
      <c r="C350" s="111"/>
      <c r="D350" s="111"/>
      <c r="E350" s="111"/>
      <c r="F350" s="111"/>
      <c r="G350" s="111"/>
    </row>
    <row r="351" spans="3:7">
      <c r="C351" s="111"/>
      <c r="D351" s="111"/>
      <c r="E351" s="111"/>
      <c r="F351" s="111"/>
      <c r="G351" s="111"/>
    </row>
    <row r="352" spans="3:7">
      <c r="C352" s="111"/>
      <c r="D352" s="111"/>
      <c r="E352" s="111"/>
      <c r="F352" s="111"/>
      <c r="G352" s="111"/>
    </row>
    <row r="353" spans="3:7">
      <c r="C353" s="111"/>
      <c r="D353" s="111"/>
      <c r="E353" s="111"/>
      <c r="F353" s="111"/>
      <c r="G353" s="111"/>
    </row>
    <row r="354" spans="3:7">
      <c r="C354" s="111"/>
      <c r="D354" s="111"/>
      <c r="E354" s="111"/>
      <c r="F354" s="111"/>
      <c r="G354" s="111"/>
    </row>
    <row r="355" spans="3:7">
      <c r="C355" s="111"/>
      <c r="D355" s="111"/>
      <c r="E355" s="111"/>
      <c r="F355" s="111"/>
      <c r="G355" s="111"/>
    </row>
    <row r="356" spans="3:7">
      <c r="C356" s="111"/>
      <c r="D356" s="111"/>
      <c r="E356" s="111"/>
      <c r="F356" s="111"/>
      <c r="G356" s="111"/>
    </row>
    <row r="357" spans="3:7">
      <c r="C357" s="111"/>
      <c r="D357" s="111"/>
      <c r="E357" s="111"/>
      <c r="F357" s="111"/>
      <c r="G357" s="111"/>
    </row>
    <row r="358" spans="3:7">
      <c r="C358" s="111"/>
      <c r="D358" s="111"/>
      <c r="E358" s="111"/>
      <c r="F358" s="111"/>
      <c r="G358" s="111"/>
    </row>
    <row r="359" spans="3:7">
      <c r="C359" s="111"/>
      <c r="D359" s="111"/>
      <c r="E359" s="111"/>
      <c r="F359" s="111"/>
      <c r="G359" s="111"/>
    </row>
    <row r="360" spans="3:7">
      <c r="C360" s="111"/>
      <c r="D360" s="111"/>
      <c r="E360" s="111"/>
      <c r="F360" s="111"/>
      <c r="G360" s="111"/>
    </row>
    <row r="361" spans="3:7">
      <c r="C361" s="111"/>
      <c r="D361" s="111"/>
      <c r="E361" s="111"/>
      <c r="F361" s="111"/>
      <c r="G361" s="111"/>
    </row>
    <row r="362" spans="3:7">
      <c r="C362" s="111"/>
      <c r="D362" s="111"/>
      <c r="E362" s="111"/>
      <c r="F362" s="111"/>
      <c r="G362" s="111"/>
    </row>
    <row r="363" spans="3:7">
      <c r="C363" s="111"/>
      <c r="D363" s="111"/>
      <c r="E363" s="111"/>
      <c r="F363" s="111"/>
      <c r="G363" s="111"/>
    </row>
    <row r="364" spans="3:7">
      <c r="C364" s="111"/>
      <c r="D364" s="111"/>
      <c r="E364" s="111"/>
      <c r="F364" s="111"/>
      <c r="G364" s="111"/>
    </row>
    <row r="365" spans="3:7">
      <c r="C365" s="111"/>
      <c r="D365" s="111"/>
      <c r="E365" s="111"/>
      <c r="F365" s="111"/>
      <c r="G365" s="111"/>
    </row>
    <row r="366" spans="3:7">
      <c r="C366" s="111"/>
      <c r="D366" s="111"/>
      <c r="E366" s="111"/>
      <c r="F366" s="111"/>
      <c r="G366" s="111"/>
    </row>
    <row r="367" spans="3:7">
      <c r="C367" s="111"/>
      <c r="D367" s="111"/>
      <c r="E367" s="111"/>
      <c r="F367" s="111"/>
      <c r="G367" s="111"/>
    </row>
    <row r="368" spans="3:7">
      <c r="C368" s="111"/>
      <c r="D368" s="111"/>
      <c r="E368" s="111"/>
      <c r="F368" s="111"/>
      <c r="G368" s="111"/>
    </row>
    <row r="369" spans="3:7">
      <c r="C369" s="111"/>
      <c r="D369" s="111"/>
      <c r="E369" s="111"/>
      <c r="F369" s="111"/>
      <c r="G369" s="111"/>
    </row>
    <row r="370" spans="3:7">
      <c r="C370" s="111"/>
      <c r="D370" s="111"/>
      <c r="E370" s="111"/>
      <c r="F370" s="111"/>
      <c r="G370" s="111"/>
    </row>
    <row r="371" spans="3:7">
      <c r="C371" s="111"/>
      <c r="D371" s="111"/>
      <c r="E371" s="111"/>
      <c r="F371" s="111"/>
      <c r="G371" s="111"/>
    </row>
    <row r="372" spans="3:7">
      <c r="C372" s="111"/>
      <c r="D372" s="111"/>
      <c r="E372" s="111"/>
      <c r="F372" s="111"/>
      <c r="G372" s="111"/>
    </row>
    <row r="373" spans="3:7">
      <c r="C373" s="111"/>
      <c r="D373" s="111"/>
      <c r="E373" s="111"/>
      <c r="F373" s="111"/>
      <c r="G373" s="111"/>
    </row>
    <row r="374" spans="3:7">
      <c r="C374" s="111"/>
      <c r="D374" s="111"/>
      <c r="E374" s="111"/>
      <c r="F374" s="111"/>
      <c r="G374" s="111"/>
    </row>
    <row r="375" spans="3:7">
      <c r="C375" s="111"/>
      <c r="D375" s="111"/>
      <c r="E375" s="111"/>
      <c r="F375" s="111"/>
      <c r="G375" s="111"/>
    </row>
    <row r="376" spans="3:7">
      <c r="C376" s="111"/>
      <c r="D376" s="111"/>
      <c r="E376" s="111"/>
      <c r="F376" s="111"/>
      <c r="G376" s="111"/>
    </row>
    <row r="377" spans="3:7">
      <c r="C377" s="111"/>
      <c r="D377" s="111"/>
      <c r="E377" s="111"/>
      <c r="F377" s="111"/>
      <c r="G377" s="111"/>
    </row>
    <row r="378" spans="3:7">
      <c r="C378" s="111"/>
      <c r="D378" s="111"/>
      <c r="E378" s="111"/>
      <c r="F378" s="111"/>
      <c r="G378" s="111"/>
    </row>
    <row r="379" spans="3:7">
      <c r="C379" s="111"/>
      <c r="D379" s="111"/>
      <c r="E379" s="111"/>
      <c r="F379" s="111"/>
      <c r="G379" s="111"/>
    </row>
    <row r="380" spans="3:7">
      <c r="C380" s="111"/>
      <c r="D380" s="111"/>
      <c r="E380" s="111"/>
      <c r="F380" s="111"/>
      <c r="G380" s="111"/>
    </row>
    <row r="381" spans="3:7">
      <c r="C381" s="111"/>
      <c r="D381" s="111"/>
      <c r="E381" s="111"/>
      <c r="F381" s="111"/>
      <c r="G381" s="111"/>
    </row>
    <row r="382" spans="3:7">
      <c r="C382" s="111"/>
      <c r="D382" s="111"/>
      <c r="E382" s="111"/>
      <c r="F382" s="111"/>
      <c r="G382" s="111"/>
    </row>
    <row r="383" spans="3:7">
      <c r="C383" s="111"/>
      <c r="D383" s="111"/>
      <c r="E383" s="111"/>
      <c r="F383" s="111"/>
      <c r="G383" s="111"/>
    </row>
    <row r="384" spans="3:7">
      <c r="C384" s="111"/>
      <c r="D384" s="111"/>
      <c r="E384" s="111"/>
      <c r="F384" s="111"/>
      <c r="G384" s="111"/>
    </row>
    <row r="385" spans="3:7">
      <c r="C385" s="111"/>
      <c r="D385" s="111"/>
      <c r="E385" s="111"/>
      <c r="F385" s="111"/>
      <c r="G385" s="111"/>
    </row>
    <row r="386" spans="3:7">
      <c r="C386" s="111"/>
      <c r="D386" s="111"/>
      <c r="E386" s="111"/>
      <c r="F386" s="111"/>
      <c r="G386" s="111"/>
    </row>
    <row r="387" spans="3:7">
      <c r="C387" s="111"/>
      <c r="D387" s="111"/>
      <c r="E387" s="111"/>
      <c r="F387" s="111"/>
      <c r="G387" s="111"/>
    </row>
    <row r="388" spans="3:7">
      <c r="C388" s="111"/>
      <c r="D388" s="111"/>
      <c r="E388" s="111"/>
      <c r="F388" s="111"/>
      <c r="G388" s="111"/>
    </row>
    <row r="389" spans="3:7">
      <c r="C389" s="111"/>
      <c r="D389" s="111"/>
      <c r="E389" s="111"/>
      <c r="F389" s="111"/>
      <c r="G389" s="111"/>
    </row>
    <row r="390" spans="3:7">
      <c r="C390" s="111"/>
      <c r="D390" s="111"/>
      <c r="E390" s="111"/>
      <c r="F390" s="111"/>
      <c r="G390" s="111"/>
    </row>
    <row r="391" spans="3:7">
      <c r="C391" s="111"/>
      <c r="D391" s="111"/>
      <c r="E391" s="111"/>
      <c r="F391" s="111"/>
      <c r="G391" s="111"/>
    </row>
    <row r="392" spans="3:7">
      <c r="C392" s="111"/>
      <c r="D392" s="111"/>
      <c r="E392" s="111"/>
      <c r="F392" s="111"/>
      <c r="G392" s="111"/>
    </row>
    <row r="393" spans="3:7">
      <c r="C393" s="111"/>
      <c r="D393" s="111"/>
      <c r="E393" s="111"/>
      <c r="F393" s="111"/>
      <c r="G393" s="111"/>
    </row>
    <row r="394" spans="3:7">
      <c r="C394" s="111"/>
      <c r="D394" s="111"/>
      <c r="E394" s="111"/>
      <c r="F394" s="111"/>
      <c r="G394" s="111"/>
    </row>
    <row r="395" spans="3:7">
      <c r="C395" s="111"/>
      <c r="D395" s="111"/>
      <c r="E395" s="111"/>
      <c r="F395" s="111"/>
      <c r="G395" s="111"/>
    </row>
    <row r="396" spans="3:7">
      <c r="C396" s="111"/>
      <c r="D396" s="111"/>
      <c r="E396" s="111"/>
      <c r="F396" s="111"/>
      <c r="G396" s="111"/>
    </row>
    <row r="397" spans="3:7">
      <c r="C397" s="111"/>
      <c r="D397" s="111"/>
      <c r="E397" s="111"/>
      <c r="F397" s="111"/>
      <c r="G397" s="111"/>
    </row>
    <row r="398" spans="3:7">
      <c r="C398" s="111"/>
      <c r="D398" s="111"/>
      <c r="E398" s="111"/>
      <c r="F398" s="111"/>
      <c r="G398" s="111"/>
    </row>
    <row r="399" spans="3:7">
      <c r="C399" s="111"/>
      <c r="D399" s="111"/>
      <c r="E399" s="111"/>
      <c r="F399" s="111"/>
      <c r="G399" s="111"/>
    </row>
    <row r="400" spans="3:7">
      <c r="C400" s="111"/>
      <c r="D400" s="111"/>
      <c r="E400" s="111"/>
      <c r="F400" s="111"/>
      <c r="G400" s="111"/>
    </row>
    <row r="401" spans="3:7">
      <c r="C401" s="111"/>
      <c r="D401" s="111"/>
      <c r="E401" s="111"/>
      <c r="F401" s="111"/>
      <c r="G401" s="111"/>
    </row>
    <row r="402" spans="3:7">
      <c r="C402" s="111"/>
      <c r="D402" s="111"/>
      <c r="E402" s="111"/>
      <c r="F402" s="111"/>
      <c r="G402" s="111"/>
    </row>
    <row r="403" spans="3:7">
      <c r="C403" s="111"/>
      <c r="D403" s="111"/>
      <c r="E403" s="111"/>
      <c r="F403" s="111"/>
      <c r="G403" s="111"/>
    </row>
    <row r="404" spans="3:7">
      <c r="C404" s="111"/>
      <c r="D404" s="111"/>
      <c r="E404" s="111"/>
      <c r="F404" s="111"/>
      <c r="G404" s="111"/>
    </row>
    <row r="405" spans="3:7">
      <c r="C405" s="111"/>
      <c r="D405" s="111"/>
      <c r="E405" s="111"/>
      <c r="F405" s="111"/>
      <c r="G405" s="111"/>
    </row>
    <row r="406" spans="3:7">
      <c r="C406" s="111"/>
      <c r="D406" s="111"/>
      <c r="E406" s="111"/>
      <c r="F406" s="111"/>
      <c r="G406" s="111"/>
    </row>
    <row r="407" spans="3:7">
      <c r="C407" s="111"/>
      <c r="D407" s="111"/>
      <c r="E407" s="111"/>
      <c r="F407" s="111"/>
      <c r="G407" s="111"/>
    </row>
    <row r="408" spans="3:7">
      <c r="C408" s="111"/>
      <c r="D408" s="111"/>
      <c r="E408" s="111"/>
      <c r="F408" s="111"/>
      <c r="G408" s="111"/>
    </row>
    <row r="409" spans="3:7">
      <c r="C409" s="111"/>
      <c r="D409" s="111"/>
      <c r="E409" s="111"/>
      <c r="F409" s="111"/>
      <c r="G409" s="111"/>
    </row>
    <row r="410" spans="3:7">
      <c r="C410" s="111"/>
      <c r="D410" s="111"/>
      <c r="E410" s="111"/>
      <c r="F410" s="111"/>
      <c r="G410" s="111"/>
    </row>
    <row r="411" spans="3:7">
      <c r="C411" s="111"/>
      <c r="D411" s="111"/>
      <c r="E411" s="111"/>
      <c r="F411" s="111"/>
      <c r="G411" s="111"/>
    </row>
    <row r="412" spans="3:7">
      <c r="C412" s="111"/>
      <c r="D412" s="111"/>
      <c r="E412" s="111"/>
      <c r="F412" s="111"/>
      <c r="G412" s="111"/>
    </row>
    <row r="413" spans="3:7">
      <c r="C413" s="111"/>
      <c r="D413" s="111"/>
      <c r="E413" s="111"/>
      <c r="F413" s="111"/>
      <c r="G413" s="111"/>
    </row>
    <row r="414" spans="3:7">
      <c r="C414" s="111"/>
      <c r="D414" s="111"/>
      <c r="E414" s="111"/>
      <c r="F414" s="111"/>
      <c r="G414" s="111"/>
    </row>
    <row r="415" spans="3:7">
      <c r="C415" s="111"/>
      <c r="D415" s="111"/>
      <c r="E415" s="111"/>
      <c r="F415" s="111"/>
      <c r="G415" s="111"/>
    </row>
    <row r="416" spans="3:7">
      <c r="C416" s="111"/>
      <c r="D416" s="111"/>
      <c r="E416" s="111"/>
      <c r="F416" s="111"/>
      <c r="G416" s="111"/>
    </row>
    <row r="417" spans="3:7">
      <c r="C417" s="111"/>
      <c r="D417" s="111"/>
      <c r="E417" s="111"/>
      <c r="F417" s="111"/>
      <c r="G417" s="111"/>
    </row>
    <row r="418" spans="3:7">
      <c r="C418" s="111"/>
      <c r="D418" s="111"/>
      <c r="E418" s="111"/>
      <c r="F418" s="111"/>
      <c r="G418" s="111"/>
    </row>
    <row r="419" spans="3:7">
      <c r="C419" s="111"/>
      <c r="D419" s="111"/>
      <c r="E419" s="111"/>
      <c r="F419" s="111"/>
      <c r="G419" s="111"/>
    </row>
    <row r="420" spans="3:7">
      <c r="C420" s="111"/>
      <c r="D420" s="111"/>
      <c r="E420" s="111"/>
      <c r="F420" s="111"/>
      <c r="G420" s="111"/>
    </row>
    <row r="421" spans="3:7">
      <c r="C421" s="111"/>
      <c r="D421" s="111"/>
      <c r="E421" s="111"/>
      <c r="F421" s="111"/>
      <c r="G421" s="111"/>
    </row>
    <row r="422" spans="3:7">
      <c r="C422" s="111"/>
      <c r="D422" s="111"/>
      <c r="E422" s="111"/>
      <c r="F422" s="111"/>
      <c r="G422" s="111"/>
    </row>
    <row r="423" spans="3:7">
      <c r="C423" s="111"/>
      <c r="D423" s="111"/>
      <c r="E423" s="111"/>
      <c r="F423" s="111"/>
      <c r="G423" s="111"/>
    </row>
    <row r="424" spans="3:7">
      <c r="C424" s="111"/>
      <c r="D424" s="111"/>
      <c r="E424" s="111"/>
      <c r="F424" s="111"/>
      <c r="G424" s="111"/>
    </row>
    <row r="425" spans="3:7">
      <c r="C425" s="111"/>
      <c r="D425" s="111"/>
      <c r="E425" s="111"/>
      <c r="F425" s="111"/>
      <c r="G425" s="111"/>
    </row>
    <row r="426" spans="3:7">
      <c r="C426" s="111"/>
      <c r="D426" s="111"/>
      <c r="E426" s="111"/>
      <c r="F426" s="111"/>
      <c r="G426" s="111"/>
    </row>
    <row r="427" spans="3:7">
      <c r="C427" s="111"/>
      <c r="D427" s="111"/>
      <c r="E427" s="111"/>
      <c r="F427" s="111"/>
      <c r="G427" s="111"/>
    </row>
    <row r="428" spans="3:7">
      <c r="C428" s="111"/>
      <c r="D428" s="111"/>
      <c r="E428" s="111"/>
      <c r="F428" s="111"/>
      <c r="G428" s="111"/>
    </row>
    <row r="429" spans="3:7">
      <c r="C429" s="111"/>
      <c r="D429" s="111"/>
      <c r="E429" s="111"/>
      <c r="F429" s="111"/>
      <c r="G429" s="111"/>
    </row>
    <row r="430" spans="3:7">
      <c r="C430" s="111"/>
      <c r="D430" s="111"/>
      <c r="E430" s="111"/>
      <c r="F430" s="111"/>
      <c r="G430" s="111"/>
    </row>
    <row r="431" spans="3:7">
      <c r="C431" s="111"/>
      <c r="D431" s="111"/>
      <c r="E431" s="111"/>
      <c r="F431" s="111"/>
      <c r="G431" s="111"/>
    </row>
    <row r="432" spans="3:7">
      <c r="C432" s="111"/>
      <c r="D432" s="111"/>
      <c r="E432" s="111"/>
      <c r="F432" s="111"/>
      <c r="G432" s="111"/>
    </row>
    <row r="433" spans="3:7">
      <c r="C433" s="111"/>
      <c r="D433" s="111"/>
      <c r="E433" s="111"/>
      <c r="F433" s="111"/>
      <c r="G433" s="111"/>
    </row>
    <row r="434" spans="3:7">
      <c r="C434" s="111"/>
      <c r="D434" s="111"/>
      <c r="E434" s="111"/>
      <c r="F434" s="111"/>
      <c r="G434" s="111"/>
    </row>
    <row r="435" spans="3:7">
      <c r="C435" s="111"/>
      <c r="D435" s="111"/>
      <c r="E435" s="111"/>
      <c r="F435" s="111"/>
      <c r="G435" s="111"/>
    </row>
    <row r="436" spans="3:7">
      <c r="C436" s="111"/>
      <c r="D436" s="111"/>
      <c r="E436" s="111"/>
      <c r="F436" s="111"/>
      <c r="G436" s="111"/>
    </row>
    <row r="437" spans="3:7">
      <c r="C437" s="111"/>
      <c r="D437" s="111"/>
      <c r="E437" s="111"/>
      <c r="F437" s="111"/>
      <c r="G437" s="111"/>
    </row>
    <row r="438" spans="3:7">
      <c r="C438" s="111"/>
      <c r="D438" s="111"/>
      <c r="E438" s="111"/>
      <c r="F438" s="111"/>
      <c r="G438" s="111"/>
    </row>
    <row r="439" spans="3:7">
      <c r="C439" s="111"/>
      <c r="D439" s="111"/>
      <c r="E439" s="111"/>
      <c r="F439" s="111"/>
      <c r="G439" s="111"/>
    </row>
    <row r="440" spans="3:7">
      <c r="C440" s="111"/>
      <c r="D440" s="111"/>
      <c r="E440" s="111"/>
      <c r="F440" s="111"/>
      <c r="G440" s="111"/>
    </row>
    <row r="441" spans="3:7">
      <c r="C441" s="111"/>
      <c r="D441" s="111"/>
      <c r="E441" s="111"/>
      <c r="F441" s="111"/>
      <c r="G441" s="111"/>
    </row>
    <row r="442" spans="3:7">
      <c r="C442" s="111"/>
      <c r="D442" s="111"/>
      <c r="E442" s="111"/>
      <c r="F442" s="111"/>
      <c r="G442" s="111"/>
    </row>
    <row r="443" spans="3:7">
      <c r="C443" s="111"/>
      <c r="D443" s="111"/>
      <c r="E443" s="111"/>
      <c r="F443" s="111"/>
      <c r="G443" s="111"/>
    </row>
    <row r="444" spans="3:7">
      <c r="C444" s="111"/>
      <c r="D444" s="111"/>
      <c r="E444" s="111"/>
      <c r="F444" s="111"/>
      <c r="G444" s="111"/>
    </row>
    <row r="445" spans="3:7">
      <c r="C445" s="111"/>
      <c r="D445" s="111"/>
      <c r="E445" s="111"/>
      <c r="F445" s="111"/>
      <c r="G445" s="111"/>
    </row>
    <row r="446" spans="3:7">
      <c r="C446" s="111"/>
      <c r="D446" s="111"/>
      <c r="E446" s="111"/>
      <c r="F446" s="111"/>
      <c r="G446" s="111"/>
    </row>
    <row r="447" spans="3:7">
      <c r="C447" s="111"/>
      <c r="D447" s="111"/>
      <c r="E447" s="111"/>
      <c r="F447" s="111"/>
      <c r="G447" s="111"/>
    </row>
    <row r="448" spans="3:7">
      <c r="C448" s="111"/>
      <c r="D448" s="111"/>
      <c r="E448" s="111"/>
      <c r="F448" s="111"/>
      <c r="G448" s="111"/>
    </row>
    <row r="449" spans="3:7">
      <c r="C449" s="111"/>
      <c r="D449" s="111"/>
      <c r="E449" s="111"/>
      <c r="F449" s="111"/>
      <c r="G449" s="111"/>
    </row>
    <row r="450" spans="3:7">
      <c r="C450" s="111"/>
      <c r="D450" s="111"/>
      <c r="E450" s="111"/>
      <c r="F450" s="111"/>
      <c r="G450" s="111"/>
    </row>
    <row r="451" spans="3:7">
      <c r="C451" s="111"/>
      <c r="D451" s="111"/>
      <c r="E451" s="111"/>
      <c r="F451" s="111"/>
      <c r="G451" s="111"/>
    </row>
    <row r="452" spans="3:7">
      <c r="C452" s="111"/>
      <c r="D452" s="111"/>
      <c r="E452" s="111"/>
      <c r="F452" s="111"/>
      <c r="G452" s="111"/>
    </row>
    <row r="453" spans="3:7">
      <c r="C453" s="111"/>
      <c r="D453" s="111"/>
      <c r="E453" s="111"/>
      <c r="F453" s="111"/>
      <c r="G453" s="111"/>
    </row>
    <row r="454" spans="3:7">
      <c r="C454" s="111"/>
      <c r="D454" s="111"/>
      <c r="E454" s="111"/>
      <c r="F454" s="111"/>
      <c r="G454" s="111"/>
    </row>
    <row r="455" spans="3:7">
      <c r="C455" s="111"/>
      <c r="D455" s="111"/>
      <c r="E455" s="111"/>
      <c r="F455" s="111"/>
      <c r="G455" s="111"/>
    </row>
    <row r="456" spans="3:7">
      <c r="C456" s="111"/>
      <c r="D456" s="111"/>
      <c r="E456" s="111"/>
      <c r="F456" s="111"/>
      <c r="G456" s="111"/>
    </row>
    <row r="457" spans="3:7">
      <c r="C457" s="111"/>
      <c r="D457" s="111"/>
      <c r="E457" s="111"/>
      <c r="F457" s="111"/>
      <c r="G457" s="111"/>
    </row>
    <row r="458" spans="3:7">
      <c r="C458" s="111"/>
      <c r="D458" s="111"/>
      <c r="E458" s="111"/>
      <c r="F458" s="111"/>
      <c r="G458" s="111"/>
    </row>
    <row r="459" spans="3:7">
      <c r="C459" s="111"/>
      <c r="D459" s="111"/>
      <c r="E459" s="111"/>
      <c r="F459" s="111"/>
      <c r="G459" s="111"/>
    </row>
    <row r="460" spans="3:7">
      <c r="C460" s="111"/>
      <c r="D460" s="111"/>
      <c r="E460" s="111"/>
      <c r="F460" s="111"/>
      <c r="G460" s="111"/>
    </row>
    <row r="461" spans="3:7">
      <c r="C461" s="111"/>
      <c r="D461" s="111"/>
      <c r="E461" s="111"/>
      <c r="F461" s="111"/>
      <c r="G461" s="111"/>
    </row>
    <row r="462" spans="3:7">
      <c r="C462" s="111"/>
      <c r="D462" s="111"/>
      <c r="E462" s="111"/>
      <c r="F462" s="111"/>
      <c r="G462" s="111"/>
    </row>
    <row r="463" spans="3:7">
      <c r="C463" s="111"/>
      <c r="D463" s="111"/>
      <c r="E463" s="111"/>
      <c r="F463" s="111"/>
      <c r="G463" s="111"/>
    </row>
    <row r="464" spans="3:7">
      <c r="C464" s="111"/>
      <c r="D464" s="111"/>
      <c r="E464" s="111"/>
      <c r="F464" s="111"/>
      <c r="G464" s="111"/>
    </row>
    <row r="465" spans="3:7">
      <c r="C465" s="111"/>
      <c r="D465" s="111"/>
      <c r="E465" s="111"/>
      <c r="F465" s="111"/>
      <c r="G465" s="111"/>
    </row>
    <row r="466" spans="3:7">
      <c r="C466" s="111"/>
      <c r="D466" s="111"/>
      <c r="E466" s="111"/>
      <c r="F466" s="111"/>
      <c r="G466" s="111"/>
    </row>
    <row r="467" spans="3:7">
      <c r="C467" s="111"/>
      <c r="D467" s="111"/>
      <c r="E467" s="111"/>
      <c r="F467" s="111"/>
      <c r="G467" s="111"/>
    </row>
    <row r="468" spans="3:7">
      <c r="C468" s="111"/>
      <c r="D468" s="111"/>
      <c r="E468" s="111"/>
      <c r="F468" s="111"/>
      <c r="G468" s="111"/>
    </row>
    <row r="469" spans="3:7">
      <c r="C469" s="111"/>
      <c r="D469" s="111"/>
      <c r="E469" s="111"/>
      <c r="F469" s="111"/>
      <c r="G469" s="111"/>
    </row>
    <row r="470" spans="3:7">
      <c r="C470" s="111"/>
      <c r="D470" s="111"/>
      <c r="E470" s="111"/>
      <c r="F470" s="111"/>
      <c r="G470" s="111"/>
    </row>
    <row r="471" spans="3:7">
      <c r="C471" s="111"/>
      <c r="D471" s="111"/>
      <c r="E471" s="111"/>
      <c r="F471" s="111"/>
      <c r="G471" s="111"/>
    </row>
    <row r="472" spans="3:7">
      <c r="C472" s="111"/>
      <c r="D472" s="111"/>
      <c r="E472" s="111"/>
      <c r="F472" s="111"/>
      <c r="G472" s="111"/>
    </row>
    <row r="473" spans="3:7">
      <c r="C473" s="111"/>
      <c r="D473" s="111"/>
      <c r="E473" s="111"/>
      <c r="F473" s="111"/>
      <c r="G473" s="111"/>
    </row>
    <row r="474" spans="3:7">
      <c r="C474" s="111"/>
      <c r="D474" s="111"/>
      <c r="E474" s="111"/>
      <c r="F474" s="111"/>
      <c r="G474" s="111"/>
    </row>
    <row r="475" spans="3:7">
      <c r="C475" s="111"/>
      <c r="D475" s="111"/>
      <c r="E475" s="111"/>
      <c r="F475" s="111"/>
      <c r="G475" s="111"/>
    </row>
    <row r="476" spans="3:7">
      <c r="C476" s="111"/>
      <c r="D476" s="111"/>
      <c r="E476" s="111"/>
      <c r="F476" s="111"/>
      <c r="G476" s="111"/>
    </row>
    <row r="477" spans="3:7">
      <c r="C477" s="111"/>
      <c r="D477" s="111"/>
      <c r="E477" s="111"/>
      <c r="F477" s="111"/>
      <c r="G477" s="111"/>
    </row>
    <row r="478" spans="3:7">
      <c r="C478" s="111"/>
      <c r="D478" s="111"/>
      <c r="E478" s="111"/>
      <c r="F478" s="111"/>
      <c r="G478" s="111"/>
    </row>
    <row r="479" spans="3:7">
      <c r="C479" s="111"/>
      <c r="D479" s="111"/>
      <c r="E479" s="111"/>
      <c r="F479" s="111"/>
      <c r="G479" s="111"/>
    </row>
    <row r="480" spans="3:7">
      <c r="C480" s="111"/>
      <c r="D480" s="111"/>
      <c r="E480" s="111"/>
      <c r="F480" s="111"/>
      <c r="G480" s="111"/>
    </row>
    <row r="481" spans="3:7">
      <c r="C481" s="111"/>
      <c r="D481" s="111"/>
      <c r="E481" s="111"/>
      <c r="F481" s="111"/>
      <c r="G481" s="111"/>
    </row>
    <row r="482" spans="3:7">
      <c r="C482" s="111"/>
      <c r="D482" s="111"/>
      <c r="E482" s="111"/>
      <c r="F482" s="111"/>
      <c r="G482" s="111"/>
    </row>
    <row r="483" spans="3:7">
      <c r="C483" s="111"/>
      <c r="D483" s="111"/>
      <c r="E483" s="111"/>
      <c r="F483" s="111"/>
      <c r="G483" s="111"/>
    </row>
    <row r="484" spans="3:7">
      <c r="C484" s="111"/>
      <c r="D484" s="111"/>
      <c r="E484" s="111"/>
      <c r="F484" s="111"/>
      <c r="G484" s="111"/>
    </row>
    <row r="485" spans="3:7">
      <c r="C485" s="111"/>
      <c r="D485" s="111"/>
      <c r="E485" s="111"/>
      <c r="F485" s="111"/>
      <c r="G485" s="111"/>
    </row>
    <row r="486" spans="3:7">
      <c r="C486" s="111"/>
      <c r="D486" s="111"/>
      <c r="E486" s="111"/>
      <c r="F486" s="111"/>
      <c r="G486" s="111"/>
    </row>
    <row r="487" spans="3:7">
      <c r="C487" s="111"/>
      <c r="D487" s="111"/>
      <c r="E487" s="111"/>
      <c r="F487" s="111"/>
      <c r="G487" s="111"/>
    </row>
    <row r="488" spans="3:7">
      <c r="C488" s="111"/>
      <c r="D488" s="111"/>
      <c r="E488" s="111"/>
      <c r="F488" s="111"/>
      <c r="G488" s="111"/>
    </row>
    <row r="489" spans="3:7">
      <c r="C489" s="111"/>
      <c r="D489" s="111"/>
      <c r="E489" s="111"/>
      <c r="F489" s="111"/>
      <c r="G489" s="111"/>
    </row>
    <row r="490" spans="3:7">
      <c r="C490" s="111"/>
      <c r="D490" s="111"/>
      <c r="E490" s="111"/>
      <c r="F490" s="111"/>
      <c r="G490" s="111"/>
    </row>
    <row r="491" spans="3:7">
      <c r="C491" s="111"/>
      <c r="D491" s="111"/>
      <c r="E491" s="111"/>
      <c r="F491" s="111"/>
      <c r="G491" s="111"/>
    </row>
    <row r="492" spans="3:7">
      <c r="C492" s="111"/>
      <c r="D492" s="111"/>
      <c r="E492" s="111"/>
      <c r="F492" s="111"/>
      <c r="G492" s="111"/>
    </row>
    <row r="493" spans="3:7">
      <c r="C493" s="111"/>
      <c r="D493" s="111"/>
      <c r="E493" s="111"/>
      <c r="F493" s="111"/>
      <c r="G493" s="111"/>
    </row>
    <row r="494" spans="3:7">
      <c r="C494" s="111"/>
      <c r="D494" s="111"/>
      <c r="E494" s="111"/>
      <c r="F494" s="111"/>
      <c r="G494" s="111"/>
    </row>
    <row r="495" spans="3:7">
      <c r="C495" s="111"/>
      <c r="D495" s="111"/>
      <c r="E495" s="111"/>
      <c r="F495" s="111"/>
      <c r="G495" s="111"/>
    </row>
    <row r="496" spans="3:7">
      <c r="C496" s="111"/>
      <c r="D496" s="111"/>
      <c r="E496" s="111"/>
      <c r="F496" s="111"/>
      <c r="G496" s="111"/>
    </row>
    <row r="497" spans="3:7">
      <c r="C497" s="111"/>
      <c r="D497" s="111"/>
      <c r="E497" s="111"/>
      <c r="F497" s="111"/>
      <c r="G497" s="111"/>
    </row>
    <row r="498" spans="3:7">
      <c r="C498" s="111"/>
      <c r="D498" s="111"/>
      <c r="E498" s="111"/>
      <c r="F498" s="111"/>
      <c r="G498" s="111"/>
    </row>
    <row r="499" spans="3:7">
      <c r="C499" s="111"/>
      <c r="D499" s="111"/>
      <c r="E499" s="111"/>
      <c r="F499" s="111"/>
      <c r="G499" s="111"/>
    </row>
    <row r="500" spans="3:7">
      <c r="C500" s="111"/>
      <c r="D500" s="111"/>
      <c r="E500" s="111"/>
      <c r="F500" s="111"/>
      <c r="G500" s="111"/>
    </row>
    <row r="501" spans="3:7">
      <c r="C501" s="111"/>
      <c r="D501" s="111"/>
      <c r="E501" s="111"/>
      <c r="F501" s="111"/>
      <c r="G501" s="111"/>
    </row>
    <row r="502" spans="3:7">
      <c r="C502" s="111"/>
      <c r="D502" s="111"/>
      <c r="E502" s="111"/>
      <c r="F502" s="111"/>
      <c r="G502" s="111"/>
    </row>
    <row r="503" spans="3:7">
      <c r="C503" s="111"/>
      <c r="D503" s="111"/>
      <c r="E503" s="111"/>
      <c r="F503" s="111"/>
      <c r="G503" s="111"/>
    </row>
    <row r="504" spans="3:7">
      <c r="C504" s="111"/>
      <c r="D504" s="111"/>
      <c r="E504" s="111"/>
      <c r="F504" s="111"/>
      <c r="G504" s="111"/>
    </row>
    <row r="505" spans="3:7">
      <c r="C505" s="111"/>
      <c r="D505" s="111"/>
      <c r="E505" s="111"/>
      <c r="F505" s="111"/>
      <c r="G505" s="111"/>
    </row>
    <row r="506" spans="3:7">
      <c r="C506" s="111"/>
      <c r="D506" s="111"/>
      <c r="E506" s="111"/>
      <c r="F506" s="111"/>
      <c r="G506" s="111"/>
    </row>
    <row r="507" spans="3:7">
      <c r="C507" s="111"/>
      <c r="D507" s="111"/>
      <c r="E507" s="111"/>
      <c r="F507" s="111"/>
      <c r="G507" s="111"/>
    </row>
    <row r="508" spans="3:7">
      <c r="C508" s="111"/>
      <c r="D508" s="111"/>
      <c r="E508" s="111"/>
      <c r="F508" s="111"/>
      <c r="G508" s="111"/>
    </row>
    <row r="509" spans="3:7">
      <c r="C509" s="111"/>
      <c r="D509" s="111"/>
      <c r="E509" s="111"/>
      <c r="F509" s="111"/>
      <c r="G509" s="111"/>
    </row>
    <row r="510" spans="3:7">
      <c r="C510" s="111"/>
      <c r="D510" s="111"/>
      <c r="E510" s="111"/>
      <c r="F510" s="111"/>
      <c r="G510" s="111"/>
    </row>
    <row r="511" spans="3:7">
      <c r="C511" s="111"/>
      <c r="D511" s="111"/>
      <c r="E511" s="111"/>
      <c r="F511" s="111"/>
      <c r="G511" s="111"/>
    </row>
    <row r="512" spans="3:7">
      <c r="C512" s="111"/>
      <c r="D512" s="111"/>
      <c r="E512" s="111"/>
      <c r="F512" s="111"/>
      <c r="G512" s="111"/>
    </row>
    <row r="513" spans="3:7">
      <c r="C513" s="111"/>
      <c r="D513" s="111"/>
      <c r="E513" s="111"/>
      <c r="F513" s="111"/>
      <c r="G513" s="111"/>
    </row>
    <row r="514" spans="3:7">
      <c r="C514" s="111"/>
      <c r="D514" s="111"/>
      <c r="E514" s="111"/>
      <c r="F514" s="111"/>
      <c r="G514" s="111"/>
    </row>
    <row r="515" spans="3:7">
      <c r="C515" s="111"/>
      <c r="D515" s="111"/>
      <c r="E515" s="111"/>
      <c r="F515" s="111"/>
      <c r="G515" s="111"/>
    </row>
    <row r="516" spans="3:7">
      <c r="C516" s="111"/>
      <c r="D516" s="111"/>
      <c r="E516" s="111"/>
      <c r="F516" s="111"/>
      <c r="G516" s="111"/>
    </row>
    <row r="517" spans="3:7">
      <c r="C517" s="111"/>
      <c r="D517" s="111"/>
      <c r="E517" s="111"/>
      <c r="F517" s="111"/>
      <c r="G517" s="111"/>
    </row>
    <row r="518" spans="3:7">
      <c r="C518" s="111"/>
      <c r="D518" s="111"/>
      <c r="E518" s="111"/>
      <c r="F518" s="111"/>
      <c r="G518" s="111"/>
    </row>
    <row r="519" spans="3:7">
      <c r="C519" s="111"/>
      <c r="D519" s="111"/>
      <c r="E519" s="111"/>
      <c r="F519" s="111"/>
      <c r="G519" s="111"/>
    </row>
    <row r="520" spans="3:7">
      <c r="C520" s="111"/>
      <c r="D520" s="111"/>
      <c r="E520" s="111"/>
      <c r="F520" s="111"/>
      <c r="G520" s="111"/>
    </row>
    <row r="521" spans="3:7">
      <c r="C521" s="111"/>
      <c r="D521" s="111"/>
      <c r="E521" s="111"/>
      <c r="F521" s="111"/>
      <c r="G521" s="111"/>
    </row>
    <row r="522" spans="3:7">
      <c r="C522" s="111"/>
      <c r="D522" s="111"/>
      <c r="E522" s="111"/>
      <c r="F522" s="111"/>
      <c r="G522" s="111"/>
    </row>
    <row r="523" spans="3:7">
      <c r="C523" s="111"/>
      <c r="D523" s="111"/>
      <c r="E523" s="111"/>
      <c r="F523" s="111"/>
      <c r="G523" s="111"/>
    </row>
    <row r="524" spans="3:7">
      <c r="C524" s="111"/>
      <c r="D524" s="111"/>
      <c r="E524" s="111"/>
      <c r="F524" s="111"/>
      <c r="G524" s="111"/>
    </row>
    <row r="525" spans="3:7">
      <c r="C525" s="111"/>
      <c r="D525" s="111"/>
      <c r="E525" s="111"/>
      <c r="F525" s="111"/>
      <c r="G525" s="111"/>
    </row>
    <row r="526" spans="3:7">
      <c r="C526" s="111"/>
      <c r="D526" s="111"/>
      <c r="E526" s="111"/>
      <c r="F526" s="111"/>
      <c r="G526" s="111"/>
    </row>
    <row r="527" spans="3:7">
      <c r="C527" s="111"/>
      <c r="D527" s="111"/>
      <c r="E527" s="111"/>
      <c r="F527" s="111"/>
      <c r="G527" s="111"/>
    </row>
    <row r="528" spans="3:7">
      <c r="C528" s="111"/>
      <c r="D528" s="111"/>
      <c r="E528" s="111"/>
      <c r="F528" s="111"/>
      <c r="G528" s="111"/>
    </row>
    <row r="529" spans="3:7">
      <c r="C529" s="111"/>
      <c r="D529" s="111"/>
      <c r="E529" s="111"/>
      <c r="F529" s="111"/>
      <c r="G529" s="111"/>
    </row>
    <row r="530" spans="3:7">
      <c r="C530" s="111"/>
      <c r="D530" s="111"/>
      <c r="E530" s="111"/>
      <c r="F530" s="111"/>
      <c r="G530" s="111"/>
    </row>
    <row r="531" spans="3:7">
      <c r="C531" s="111"/>
      <c r="D531" s="111"/>
      <c r="E531" s="111"/>
      <c r="F531" s="111"/>
      <c r="G531" s="111"/>
    </row>
    <row r="532" spans="3:7">
      <c r="C532" s="111"/>
      <c r="D532" s="111"/>
      <c r="E532" s="111"/>
      <c r="F532" s="111"/>
      <c r="G532" s="111"/>
    </row>
    <row r="533" spans="3:7">
      <c r="C533" s="111"/>
      <c r="D533" s="111"/>
      <c r="E533" s="111"/>
      <c r="F533" s="111"/>
      <c r="G533" s="111"/>
    </row>
    <row r="534" spans="3:7">
      <c r="C534" s="111"/>
      <c r="D534" s="111"/>
      <c r="E534" s="111"/>
      <c r="F534" s="111"/>
      <c r="G534" s="111"/>
    </row>
    <row r="535" spans="3:7">
      <c r="C535" s="111"/>
      <c r="D535" s="111"/>
      <c r="E535" s="111"/>
      <c r="F535" s="111"/>
      <c r="G535" s="111"/>
    </row>
    <row r="536" spans="3:7">
      <c r="C536" s="111"/>
      <c r="D536" s="111"/>
      <c r="E536" s="111"/>
      <c r="F536" s="111"/>
      <c r="G536" s="111"/>
    </row>
    <row r="537" spans="3:7">
      <c r="C537" s="111"/>
      <c r="D537" s="111"/>
      <c r="E537" s="111"/>
      <c r="F537" s="111"/>
      <c r="G537" s="111"/>
    </row>
    <row r="538" spans="3:7">
      <c r="C538" s="111"/>
      <c r="D538" s="111"/>
      <c r="E538" s="111"/>
      <c r="F538" s="111"/>
      <c r="G538" s="111"/>
    </row>
    <row r="539" spans="3:7">
      <c r="C539" s="111"/>
      <c r="D539" s="111"/>
      <c r="E539" s="111"/>
      <c r="F539" s="111"/>
      <c r="G539" s="111"/>
    </row>
    <row r="540" spans="3:7">
      <c r="C540" s="111"/>
      <c r="D540" s="111"/>
      <c r="E540" s="111"/>
      <c r="F540" s="111"/>
      <c r="G540" s="111"/>
    </row>
    <row r="541" spans="3:7">
      <c r="C541" s="111"/>
      <c r="D541" s="111"/>
      <c r="E541" s="111"/>
      <c r="F541" s="111"/>
      <c r="G541" s="111"/>
    </row>
    <row r="542" spans="3:7">
      <c r="C542" s="111"/>
      <c r="D542" s="111"/>
      <c r="E542" s="111"/>
      <c r="F542" s="111"/>
      <c r="G542" s="111"/>
    </row>
    <row r="543" spans="3:7">
      <c r="C543" s="111"/>
      <c r="D543" s="111"/>
      <c r="E543" s="111"/>
      <c r="F543" s="111"/>
      <c r="G543" s="111"/>
    </row>
    <row r="544" spans="3:7">
      <c r="C544" s="111"/>
      <c r="D544" s="111"/>
      <c r="E544" s="111"/>
      <c r="F544" s="111"/>
      <c r="G544" s="111"/>
    </row>
    <row r="545" spans="3:7">
      <c r="C545" s="111"/>
      <c r="D545" s="111"/>
      <c r="E545" s="111"/>
      <c r="F545" s="111"/>
      <c r="G545" s="111"/>
    </row>
    <row r="546" spans="3:7">
      <c r="C546" s="111"/>
      <c r="D546" s="111"/>
      <c r="E546" s="111"/>
      <c r="F546" s="111"/>
      <c r="G546" s="111"/>
    </row>
    <row r="547" spans="3:7">
      <c r="C547" s="111"/>
      <c r="D547" s="111"/>
      <c r="E547" s="111"/>
      <c r="F547" s="111"/>
      <c r="G547" s="111"/>
    </row>
    <row r="548" spans="3:7">
      <c r="C548" s="111"/>
      <c r="D548" s="111"/>
      <c r="E548" s="111"/>
      <c r="F548" s="111"/>
      <c r="G548" s="111"/>
    </row>
    <row r="549" spans="3:7">
      <c r="C549" s="111"/>
      <c r="D549" s="111"/>
      <c r="E549" s="111"/>
      <c r="F549" s="111"/>
      <c r="G549" s="111"/>
    </row>
    <row r="550" spans="3:7">
      <c r="C550" s="111"/>
      <c r="D550" s="111"/>
      <c r="E550" s="111"/>
      <c r="F550" s="111"/>
      <c r="G550" s="111"/>
    </row>
    <row r="551" spans="3:7">
      <c r="C551" s="111"/>
      <c r="D551" s="111"/>
      <c r="E551" s="111"/>
      <c r="F551" s="111"/>
      <c r="G551" s="111"/>
    </row>
    <row r="552" spans="3:7">
      <c r="C552" s="111"/>
      <c r="D552" s="111"/>
      <c r="E552" s="111"/>
      <c r="F552" s="111"/>
      <c r="G552" s="111"/>
    </row>
    <row r="553" spans="3:7">
      <c r="C553" s="111"/>
      <c r="D553" s="111"/>
      <c r="E553" s="111"/>
      <c r="F553" s="111"/>
      <c r="G553" s="111"/>
    </row>
    <row r="554" spans="3:7">
      <c r="C554" s="111"/>
      <c r="D554" s="111"/>
      <c r="E554" s="111"/>
      <c r="F554" s="111"/>
      <c r="G554" s="111"/>
    </row>
    <row r="555" spans="3:7">
      <c r="C555" s="111"/>
      <c r="D555" s="111"/>
      <c r="E555" s="111"/>
      <c r="F555" s="111"/>
      <c r="G555" s="111"/>
    </row>
    <row r="556" spans="3:7">
      <c r="C556" s="111"/>
      <c r="D556" s="111"/>
      <c r="E556" s="111"/>
      <c r="F556" s="111"/>
      <c r="G556" s="111"/>
    </row>
    <row r="557" spans="3:7">
      <c r="C557" s="111"/>
      <c r="D557" s="111"/>
      <c r="E557" s="111"/>
      <c r="F557" s="111"/>
      <c r="G557" s="111"/>
    </row>
    <row r="558" spans="3:7">
      <c r="C558" s="111"/>
      <c r="D558" s="111"/>
      <c r="E558" s="111"/>
      <c r="F558" s="111"/>
      <c r="G558" s="111"/>
    </row>
    <row r="559" spans="3:7">
      <c r="C559" s="111"/>
      <c r="D559" s="111"/>
      <c r="E559" s="111"/>
      <c r="F559" s="111"/>
      <c r="G559" s="111"/>
    </row>
    <row r="560" spans="3:7">
      <c r="C560" s="111"/>
      <c r="D560" s="111"/>
      <c r="E560" s="111"/>
      <c r="F560" s="111"/>
      <c r="G560" s="111"/>
    </row>
    <row r="561" spans="3:7">
      <c r="C561" s="111"/>
      <c r="D561" s="111"/>
      <c r="E561" s="111"/>
      <c r="F561" s="111"/>
      <c r="G561" s="111"/>
    </row>
    <row r="562" spans="3:7">
      <c r="C562" s="111"/>
      <c r="D562" s="111"/>
      <c r="E562" s="111"/>
      <c r="F562" s="111"/>
      <c r="G562" s="111"/>
    </row>
    <row r="563" spans="3:7">
      <c r="C563" s="111"/>
      <c r="D563" s="111"/>
      <c r="E563" s="111"/>
      <c r="F563" s="111"/>
      <c r="G563" s="111"/>
    </row>
    <row r="564" spans="3:7">
      <c r="C564" s="111"/>
      <c r="D564" s="111"/>
      <c r="E564" s="111"/>
      <c r="F564" s="111"/>
      <c r="G564" s="111"/>
    </row>
    <row r="565" spans="3:7">
      <c r="C565" s="111"/>
      <c r="D565" s="111"/>
      <c r="E565" s="111"/>
      <c r="F565" s="111"/>
      <c r="G565" s="111"/>
    </row>
    <row r="566" spans="3:7">
      <c r="C566" s="111"/>
      <c r="D566" s="111"/>
      <c r="E566" s="111"/>
      <c r="F566" s="111"/>
      <c r="G566" s="111"/>
    </row>
    <row r="567" spans="3:7">
      <c r="C567" s="111"/>
      <c r="D567" s="111"/>
      <c r="E567" s="111"/>
      <c r="F567" s="111"/>
      <c r="G567" s="111"/>
    </row>
    <row r="568" spans="3:7">
      <c r="C568" s="111"/>
      <c r="D568" s="111"/>
      <c r="E568" s="111"/>
      <c r="F568" s="111"/>
      <c r="G568" s="111"/>
    </row>
    <row r="569" spans="3:7">
      <c r="C569" s="111"/>
      <c r="D569" s="111"/>
      <c r="E569" s="111"/>
      <c r="F569" s="111"/>
      <c r="G569" s="111"/>
    </row>
    <row r="570" spans="3:7">
      <c r="C570" s="111"/>
      <c r="D570" s="111"/>
      <c r="E570" s="111"/>
      <c r="F570" s="111"/>
      <c r="G570" s="111"/>
    </row>
    <row r="571" spans="3:7">
      <c r="C571" s="111"/>
      <c r="D571" s="111"/>
      <c r="E571" s="111"/>
      <c r="F571" s="111"/>
      <c r="G571" s="111"/>
    </row>
    <row r="572" spans="3:7">
      <c r="C572" s="111"/>
      <c r="D572" s="111"/>
      <c r="E572" s="111"/>
      <c r="F572" s="111"/>
      <c r="G572" s="111"/>
    </row>
    <row r="573" spans="3:7">
      <c r="C573" s="111"/>
      <c r="D573" s="111"/>
      <c r="E573" s="111"/>
      <c r="F573" s="111"/>
      <c r="G573" s="111"/>
    </row>
    <row r="574" spans="3:7">
      <c r="C574" s="111"/>
      <c r="D574" s="111"/>
      <c r="E574" s="111"/>
      <c r="F574" s="111"/>
      <c r="G574" s="111"/>
    </row>
    <row r="575" spans="3:7">
      <c r="C575" s="111"/>
      <c r="D575" s="111"/>
      <c r="E575" s="111"/>
      <c r="F575" s="111"/>
      <c r="G575" s="111"/>
    </row>
    <row r="576" spans="3:7">
      <c r="C576" s="111"/>
      <c r="D576" s="111"/>
      <c r="E576" s="111"/>
      <c r="F576" s="111"/>
      <c r="G576" s="111"/>
    </row>
    <row r="577" spans="3:7">
      <c r="C577" s="111"/>
      <c r="D577" s="111"/>
      <c r="E577" s="111"/>
      <c r="F577" s="111"/>
      <c r="G577" s="111"/>
    </row>
    <row r="578" spans="3:7">
      <c r="C578" s="111"/>
      <c r="D578" s="111"/>
      <c r="E578" s="111"/>
      <c r="F578" s="111"/>
      <c r="G578" s="111"/>
    </row>
    <row r="579" spans="3:7">
      <c r="C579" s="111"/>
      <c r="D579" s="111"/>
      <c r="E579" s="111"/>
      <c r="F579" s="111"/>
      <c r="G579" s="111"/>
    </row>
    <row r="580" spans="3:7">
      <c r="C580" s="111"/>
      <c r="D580" s="111"/>
      <c r="E580" s="111"/>
      <c r="F580" s="111"/>
      <c r="G580" s="111"/>
    </row>
    <row r="581" spans="3:7">
      <c r="C581" s="111"/>
      <c r="D581" s="111"/>
      <c r="E581" s="111"/>
      <c r="F581" s="111"/>
      <c r="G581" s="111"/>
    </row>
    <row r="582" spans="3:7">
      <c r="C582" s="111"/>
      <c r="D582" s="111"/>
      <c r="E582" s="111"/>
      <c r="F582" s="111"/>
      <c r="G582" s="111"/>
    </row>
    <row r="583" spans="3:7">
      <c r="C583" s="111"/>
      <c r="D583" s="111"/>
      <c r="E583" s="111"/>
      <c r="F583" s="111"/>
      <c r="G583" s="111"/>
    </row>
    <row r="584" spans="3:7">
      <c r="C584" s="111"/>
      <c r="D584" s="111"/>
      <c r="E584" s="111"/>
      <c r="F584" s="111"/>
      <c r="G584" s="111"/>
    </row>
    <row r="585" spans="3:7">
      <c r="C585" s="111"/>
      <c r="D585" s="111"/>
      <c r="E585" s="111"/>
      <c r="F585" s="111"/>
      <c r="G585" s="111"/>
    </row>
    <row r="586" spans="3:7">
      <c r="C586" s="111"/>
      <c r="D586" s="111"/>
      <c r="E586" s="111"/>
      <c r="F586" s="111"/>
      <c r="G586" s="111"/>
    </row>
    <row r="587" spans="3:7">
      <c r="C587" s="111"/>
      <c r="D587" s="111"/>
      <c r="E587" s="111"/>
      <c r="F587" s="111"/>
      <c r="G587" s="111"/>
    </row>
    <row r="588" spans="3:7">
      <c r="C588" s="111"/>
      <c r="D588" s="111"/>
      <c r="E588" s="111"/>
      <c r="F588" s="111"/>
      <c r="G588" s="111"/>
    </row>
    <row r="589" spans="3:7">
      <c r="C589" s="111"/>
      <c r="D589" s="111"/>
      <c r="E589" s="111"/>
      <c r="F589" s="111"/>
      <c r="G589" s="111"/>
    </row>
    <row r="590" spans="3:7">
      <c r="C590" s="111"/>
      <c r="D590" s="111"/>
      <c r="E590" s="111"/>
      <c r="F590" s="111"/>
      <c r="G590" s="111"/>
    </row>
    <row r="591" spans="3:7">
      <c r="C591" s="111"/>
      <c r="D591" s="111"/>
      <c r="E591" s="111"/>
      <c r="F591" s="111"/>
      <c r="G591" s="111"/>
    </row>
    <row r="592" spans="3:7">
      <c r="C592" s="111"/>
      <c r="D592" s="111"/>
      <c r="E592" s="111"/>
      <c r="F592" s="111"/>
      <c r="G592" s="111"/>
    </row>
    <row r="593" spans="3:7">
      <c r="C593" s="111"/>
      <c r="D593" s="111"/>
      <c r="E593" s="111"/>
      <c r="F593" s="111"/>
      <c r="G593" s="111"/>
    </row>
    <row r="594" spans="3:7">
      <c r="C594" s="111"/>
      <c r="D594" s="111"/>
      <c r="E594" s="111"/>
      <c r="F594" s="111"/>
      <c r="G594" s="111"/>
    </row>
    <row r="595" spans="3:7">
      <c r="C595" s="111"/>
      <c r="D595" s="111"/>
      <c r="E595" s="111"/>
      <c r="F595" s="111"/>
      <c r="G595" s="111"/>
    </row>
    <row r="596" spans="3:7">
      <c r="C596" s="111"/>
      <c r="D596" s="111"/>
      <c r="E596" s="111"/>
      <c r="F596" s="111"/>
      <c r="G596" s="111"/>
    </row>
    <row r="597" spans="3:7">
      <c r="C597" s="111"/>
      <c r="D597" s="111"/>
      <c r="E597" s="111"/>
      <c r="F597" s="111"/>
      <c r="G597" s="111"/>
    </row>
    <row r="598" spans="3:7">
      <c r="C598" s="111"/>
      <c r="D598" s="111"/>
      <c r="E598" s="111"/>
      <c r="F598" s="111"/>
      <c r="G598" s="111"/>
    </row>
    <row r="599" spans="3:7">
      <c r="C599" s="111"/>
      <c r="D599" s="111"/>
      <c r="E599" s="111"/>
      <c r="F599" s="111"/>
      <c r="G599" s="111"/>
    </row>
    <row r="600" spans="3:7">
      <c r="C600" s="111"/>
      <c r="D600" s="111"/>
      <c r="E600" s="111"/>
      <c r="F600" s="111"/>
      <c r="G600" s="111"/>
    </row>
    <row r="601" spans="3:7">
      <c r="C601" s="111"/>
      <c r="D601" s="111"/>
      <c r="E601" s="111"/>
      <c r="F601" s="111"/>
      <c r="G601" s="111"/>
    </row>
    <row r="602" spans="3:7">
      <c r="C602" s="111"/>
      <c r="D602" s="111"/>
      <c r="E602" s="111"/>
      <c r="F602" s="111"/>
      <c r="G602" s="111"/>
    </row>
    <row r="603" spans="3:7">
      <c r="C603" s="111"/>
      <c r="D603" s="111"/>
      <c r="E603" s="111"/>
      <c r="F603" s="111"/>
      <c r="G603" s="111"/>
    </row>
    <row r="604" spans="3:7">
      <c r="C604" s="111"/>
      <c r="D604" s="111"/>
      <c r="E604" s="111"/>
      <c r="F604" s="111"/>
      <c r="G604" s="111"/>
    </row>
    <row r="605" spans="3:7">
      <c r="C605" s="111"/>
      <c r="D605" s="111"/>
      <c r="E605" s="111"/>
      <c r="F605" s="111"/>
      <c r="G605" s="111"/>
    </row>
    <row r="606" spans="3:7">
      <c r="C606" s="111"/>
      <c r="D606" s="111"/>
      <c r="E606" s="111"/>
      <c r="F606" s="111"/>
      <c r="G606" s="111"/>
    </row>
    <row r="607" spans="3:7">
      <c r="C607" s="111"/>
      <c r="D607" s="111"/>
      <c r="E607" s="111"/>
      <c r="F607" s="111"/>
      <c r="G607" s="111"/>
    </row>
    <row r="608" spans="3:7">
      <c r="C608" s="111"/>
      <c r="D608" s="111"/>
      <c r="E608" s="111"/>
      <c r="F608" s="111"/>
      <c r="G608" s="111"/>
    </row>
    <row r="609" spans="3:7">
      <c r="C609" s="111"/>
      <c r="D609" s="111"/>
      <c r="E609" s="111"/>
      <c r="F609" s="111"/>
      <c r="G609" s="111"/>
    </row>
    <row r="610" spans="3:7">
      <c r="C610" s="111"/>
      <c r="D610" s="111"/>
      <c r="E610" s="111"/>
      <c r="F610" s="111"/>
      <c r="G610" s="111"/>
    </row>
    <row r="611" spans="3:7">
      <c r="C611" s="111"/>
      <c r="D611" s="111"/>
      <c r="E611" s="111"/>
      <c r="F611" s="111"/>
      <c r="G611" s="111"/>
    </row>
    <row r="612" spans="3:7">
      <c r="C612" s="111"/>
      <c r="D612" s="111"/>
      <c r="E612" s="111"/>
      <c r="F612" s="111"/>
      <c r="G612" s="111"/>
    </row>
    <row r="613" spans="3:7">
      <c r="C613" s="111"/>
      <c r="D613" s="111"/>
      <c r="E613" s="111"/>
      <c r="F613" s="111"/>
      <c r="G613" s="111"/>
    </row>
    <row r="614" spans="3:7">
      <c r="C614" s="111"/>
      <c r="D614" s="111"/>
      <c r="E614" s="111"/>
      <c r="F614" s="111"/>
      <c r="G614" s="111"/>
    </row>
    <row r="615" spans="3:7">
      <c r="C615" s="111"/>
      <c r="D615" s="111"/>
      <c r="E615" s="111"/>
      <c r="F615" s="111"/>
      <c r="G615" s="111"/>
    </row>
    <row r="616" spans="3:7">
      <c r="C616" s="111"/>
      <c r="D616" s="111"/>
      <c r="E616" s="111"/>
      <c r="F616" s="111"/>
      <c r="G616" s="111"/>
    </row>
    <row r="617" spans="3:7">
      <c r="C617" s="111"/>
      <c r="D617" s="111"/>
      <c r="E617" s="111"/>
      <c r="F617" s="111"/>
      <c r="G617" s="111"/>
    </row>
    <row r="618" spans="3:7">
      <c r="C618" s="111"/>
      <c r="D618" s="111"/>
      <c r="E618" s="111"/>
      <c r="F618" s="111"/>
      <c r="G618" s="111"/>
    </row>
    <row r="619" spans="3:7">
      <c r="C619" s="111"/>
      <c r="D619" s="111"/>
      <c r="E619" s="111"/>
      <c r="F619" s="111"/>
      <c r="G619" s="111"/>
    </row>
    <row r="620" spans="3:7">
      <c r="C620" s="111"/>
      <c r="D620" s="111"/>
      <c r="E620" s="111"/>
      <c r="F620" s="111"/>
      <c r="G620" s="111"/>
    </row>
    <row r="621" spans="3:7">
      <c r="C621" s="111"/>
      <c r="D621" s="111"/>
      <c r="E621" s="111"/>
      <c r="F621" s="111"/>
      <c r="G621" s="111"/>
    </row>
    <row r="622" spans="3:7">
      <c r="C622" s="111"/>
      <c r="D622" s="111"/>
      <c r="E622" s="111"/>
      <c r="F622" s="111"/>
      <c r="G622" s="111"/>
    </row>
    <row r="623" spans="3:7">
      <c r="C623" s="111"/>
      <c r="D623" s="111"/>
      <c r="E623" s="111"/>
      <c r="F623" s="111"/>
      <c r="G623" s="111"/>
    </row>
    <row r="624" spans="3:7">
      <c r="C624" s="111"/>
      <c r="D624" s="111"/>
      <c r="E624" s="111"/>
      <c r="F624" s="111"/>
      <c r="G624" s="111"/>
    </row>
    <row r="625" spans="3:7">
      <c r="C625" s="111"/>
      <c r="D625" s="111"/>
      <c r="E625" s="111"/>
      <c r="F625" s="111"/>
      <c r="G625" s="111"/>
    </row>
    <row r="626" spans="3:7">
      <c r="C626" s="111"/>
      <c r="D626" s="111"/>
      <c r="E626" s="111"/>
      <c r="F626" s="111"/>
      <c r="G626" s="111"/>
    </row>
    <row r="627" spans="3:7">
      <c r="C627" s="111"/>
      <c r="D627" s="111"/>
      <c r="E627" s="111"/>
      <c r="F627" s="111"/>
      <c r="G627" s="111"/>
    </row>
    <row r="628" spans="3:7">
      <c r="C628" s="111"/>
      <c r="D628" s="111"/>
      <c r="E628" s="111"/>
      <c r="F628" s="111"/>
      <c r="G628" s="111"/>
    </row>
    <row r="629" spans="3:7">
      <c r="C629" s="111"/>
      <c r="D629" s="111"/>
      <c r="E629" s="111"/>
      <c r="F629" s="111"/>
      <c r="G629" s="111"/>
    </row>
    <row r="630" spans="3:7">
      <c r="C630" s="111"/>
      <c r="D630" s="111"/>
      <c r="E630" s="111"/>
      <c r="F630" s="111"/>
      <c r="G630" s="111"/>
    </row>
    <row r="631" spans="3:7">
      <c r="C631" s="111"/>
      <c r="D631" s="111"/>
      <c r="E631" s="111"/>
      <c r="F631" s="111"/>
      <c r="G631" s="111"/>
    </row>
    <row r="632" spans="3:7">
      <c r="C632" s="111"/>
      <c r="D632" s="111"/>
      <c r="E632" s="111"/>
      <c r="F632" s="111"/>
      <c r="G632" s="111"/>
    </row>
    <row r="633" spans="3:7">
      <c r="C633" s="111"/>
      <c r="D633" s="111"/>
      <c r="E633" s="111"/>
      <c r="F633" s="111"/>
      <c r="G633" s="111"/>
    </row>
    <row r="634" spans="3:7">
      <c r="C634" s="111"/>
      <c r="D634" s="111"/>
      <c r="E634" s="111"/>
      <c r="F634" s="111"/>
      <c r="G634" s="111"/>
    </row>
    <row r="635" spans="3:7">
      <c r="C635" s="111"/>
      <c r="D635" s="111"/>
      <c r="E635" s="111"/>
      <c r="F635" s="111"/>
      <c r="G635" s="111"/>
    </row>
    <row r="636" spans="3:7">
      <c r="C636" s="111"/>
      <c r="D636" s="111"/>
      <c r="E636" s="111"/>
      <c r="F636" s="111"/>
      <c r="G636" s="111"/>
    </row>
    <row r="637" spans="3:7">
      <c r="C637" s="111"/>
      <c r="D637" s="111"/>
      <c r="E637" s="111"/>
      <c r="F637" s="111"/>
      <c r="G637" s="111"/>
    </row>
    <row r="638" spans="3:7">
      <c r="C638" s="111"/>
      <c r="D638" s="111"/>
      <c r="E638" s="111"/>
      <c r="F638" s="111"/>
      <c r="G638" s="111"/>
    </row>
    <row r="639" spans="3:7">
      <c r="C639" s="111"/>
      <c r="D639" s="111"/>
      <c r="E639" s="111"/>
      <c r="F639" s="111"/>
      <c r="G639" s="111"/>
    </row>
    <row r="640" spans="3:7">
      <c r="C640" s="111"/>
      <c r="D640" s="111"/>
      <c r="E640" s="111"/>
      <c r="F640" s="111"/>
      <c r="G640" s="111"/>
    </row>
    <row r="641" spans="3:7">
      <c r="C641" s="111"/>
      <c r="D641" s="111"/>
      <c r="E641" s="111"/>
      <c r="F641" s="111"/>
      <c r="G641" s="111"/>
    </row>
    <row r="642" spans="3:7">
      <c r="C642" s="111"/>
      <c r="D642" s="111"/>
      <c r="E642" s="111"/>
      <c r="F642" s="111"/>
      <c r="G642" s="111"/>
    </row>
    <row r="643" spans="3:7">
      <c r="C643" s="111"/>
      <c r="D643" s="111"/>
      <c r="E643" s="111"/>
      <c r="F643" s="111"/>
      <c r="G643" s="111"/>
    </row>
    <row r="644" spans="3:7">
      <c r="C644" s="111"/>
      <c r="D644" s="111"/>
      <c r="E644" s="111"/>
      <c r="F644" s="111"/>
      <c r="G644" s="111"/>
    </row>
    <row r="645" spans="3:7">
      <c r="C645" s="111"/>
      <c r="D645" s="111"/>
      <c r="E645" s="111"/>
      <c r="F645" s="111"/>
      <c r="G645" s="111"/>
    </row>
    <row r="646" spans="3:7">
      <c r="C646" s="111"/>
      <c r="D646" s="111"/>
      <c r="E646" s="111"/>
      <c r="F646" s="111"/>
      <c r="G646" s="111"/>
    </row>
    <row r="647" spans="3:7">
      <c r="C647" s="111"/>
      <c r="D647" s="111"/>
      <c r="E647" s="111"/>
      <c r="F647" s="111"/>
      <c r="G647" s="111"/>
    </row>
    <row r="648" spans="3:7">
      <c r="C648" s="111"/>
      <c r="D648" s="111"/>
      <c r="E648" s="111"/>
      <c r="F648" s="111"/>
      <c r="G648" s="111"/>
    </row>
    <row r="649" spans="3:7">
      <c r="C649" s="111"/>
      <c r="D649" s="111"/>
      <c r="E649" s="111"/>
      <c r="F649" s="111"/>
      <c r="G649" s="111"/>
    </row>
    <row r="650" spans="3:7">
      <c r="C650" s="111"/>
      <c r="D650" s="111"/>
      <c r="E650" s="111"/>
      <c r="F650" s="111"/>
      <c r="G650" s="111"/>
    </row>
    <row r="651" spans="3:7">
      <c r="C651" s="111"/>
      <c r="D651" s="111"/>
      <c r="E651" s="111"/>
      <c r="F651" s="111"/>
      <c r="G651" s="111"/>
    </row>
    <row r="652" spans="3:7">
      <c r="C652" s="111"/>
      <c r="D652" s="111"/>
      <c r="E652" s="111"/>
      <c r="F652" s="111"/>
      <c r="G652" s="111"/>
    </row>
    <row r="653" spans="3:7">
      <c r="C653" s="111"/>
      <c r="D653" s="111"/>
      <c r="E653" s="111"/>
      <c r="F653" s="111"/>
      <c r="G653" s="111"/>
    </row>
    <row r="654" spans="3:7">
      <c r="C654" s="111"/>
      <c r="D654" s="111"/>
      <c r="E654" s="111"/>
      <c r="F654" s="111"/>
      <c r="G654" s="111"/>
    </row>
    <row r="655" spans="3:7">
      <c r="C655" s="111"/>
      <c r="D655" s="111"/>
      <c r="E655" s="111"/>
      <c r="F655" s="111"/>
      <c r="G655" s="111"/>
    </row>
    <row r="656" spans="3:7">
      <c r="C656" s="111"/>
      <c r="D656" s="111"/>
      <c r="E656" s="111"/>
      <c r="F656" s="111"/>
      <c r="G656" s="111"/>
    </row>
    <row r="657" spans="3:7">
      <c r="C657" s="111"/>
      <c r="D657" s="111"/>
      <c r="E657" s="111"/>
      <c r="F657" s="111"/>
      <c r="G657" s="111"/>
    </row>
    <row r="658" spans="3:7">
      <c r="C658" s="111"/>
      <c r="D658" s="111"/>
      <c r="E658" s="111"/>
      <c r="F658" s="111"/>
      <c r="G658" s="111"/>
    </row>
    <row r="659" spans="3:7">
      <c r="C659" s="111"/>
      <c r="D659" s="111"/>
      <c r="E659" s="111"/>
      <c r="F659" s="111"/>
      <c r="G659" s="111"/>
    </row>
    <row r="660" spans="3:7">
      <c r="C660" s="111"/>
      <c r="D660" s="111"/>
      <c r="E660" s="111"/>
      <c r="F660" s="111"/>
      <c r="G660" s="111"/>
    </row>
    <row r="661" spans="3:7">
      <c r="C661" s="111"/>
      <c r="D661" s="111"/>
      <c r="E661" s="111"/>
      <c r="F661" s="111"/>
      <c r="G661" s="111"/>
    </row>
    <row r="662" spans="3:7">
      <c r="C662" s="111"/>
      <c r="D662" s="111"/>
      <c r="E662" s="111"/>
      <c r="F662" s="111"/>
      <c r="G662" s="111"/>
    </row>
    <row r="663" spans="3:7">
      <c r="C663" s="111"/>
      <c r="D663" s="111"/>
      <c r="E663" s="111"/>
      <c r="F663" s="111"/>
      <c r="G663" s="111"/>
    </row>
    <row r="664" spans="3:7">
      <c r="C664" s="111"/>
      <c r="D664" s="111"/>
      <c r="E664" s="111"/>
      <c r="F664" s="111"/>
      <c r="G664" s="111"/>
    </row>
    <row r="665" spans="3:7">
      <c r="C665" s="111"/>
      <c r="D665" s="111"/>
      <c r="E665" s="111"/>
      <c r="F665" s="111"/>
      <c r="G665" s="111"/>
    </row>
    <row r="666" spans="3:7">
      <c r="C666" s="111"/>
      <c r="D666" s="111"/>
      <c r="E666" s="111"/>
      <c r="F666" s="111"/>
      <c r="G666" s="111"/>
    </row>
    <row r="667" spans="3:7">
      <c r="C667" s="111"/>
      <c r="D667" s="111"/>
      <c r="E667" s="111"/>
      <c r="F667" s="111"/>
      <c r="G667" s="111"/>
    </row>
    <row r="668" spans="3:7">
      <c r="C668" s="111"/>
      <c r="D668" s="111"/>
      <c r="E668" s="111"/>
      <c r="F668" s="111"/>
      <c r="G668" s="111"/>
    </row>
    <row r="669" spans="3:7">
      <c r="C669" s="111"/>
      <c r="D669" s="111"/>
      <c r="E669" s="111"/>
      <c r="F669" s="111"/>
      <c r="G669" s="111"/>
    </row>
    <row r="670" spans="3:7">
      <c r="C670" s="111"/>
      <c r="D670" s="111"/>
      <c r="E670" s="111"/>
      <c r="F670" s="111"/>
      <c r="G670" s="111"/>
    </row>
    <row r="671" spans="3:7">
      <c r="C671" s="111"/>
      <c r="D671" s="111"/>
      <c r="E671" s="111"/>
      <c r="F671" s="111"/>
      <c r="G671" s="111"/>
    </row>
    <row r="672" spans="3:7">
      <c r="C672" s="111"/>
      <c r="D672" s="111"/>
      <c r="E672" s="111"/>
      <c r="F672" s="111"/>
      <c r="G672" s="111"/>
    </row>
    <row r="673" spans="3:7">
      <c r="C673" s="111"/>
      <c r="D673" s="111"/>
      <c r="E673" s="111"/>
      <c r="F673" s="111"/>
      <c r="G673" s="111"/>
    </row>
    <row r="674" spans="3:7">
      <c r="C674" s="111"/>
      <c r="D674" s="111"/>
      <c r="E674" s="111"/>
      <c r="F674" s="111"/>
      <c r="G674" s="111"/>
    </row>
    <row r="675" spans="3:7">
      <c r="C675" s="111"/>
      <c r="D675" s="111"/>
      <c r="E675" s="111"/>
      <c r="F675" s="111"/>
      <c r="G675" s="111"/>
    </row>
    <row r="676" spans="3:7">
      <c r="C676" s="111"/>
      <c r="D676" s="111"/>
      <c r="E676" s="111"/>
      <c r="F676" s="111"/>
      <c r="G676" s="111"/>
    </row>
    <row r="677" spans="3:7">
      <c r="C677" s="111"/>
      <c r="D677" s="111"/>
      <c r="E677" s="111"/>
      <c r="F677" s="111"/>
      <c r="G677" s="111"/>
    </row>
    <row r="678" spans="3:7">
      <c r="C678" s="111"/>
      <c r="D678" s="111"/>
      <c r="E678" s="111"/>
      <c r="F678" s="111"/>
      <c r="G678" s="111"/>
    </row>
    <row r="679" spans="3:7">
      <c r="C679" s="111"/>
      <c r="D679" s="111"/>
      <c r="E679" s="111"/>
      <c r="F679" s="111"/>
      <c r="G679" s="111"/>
    </row>
    <row r="680" spans="3:7">
      <c r="C680" s="111"/>
      <c r="D680" s="111"/>
      <c r="E680" s="111"/>
      <c r="F680" s="111"/>
      <c r="G680" s="111"/>
    </row>
    <row r="681" spans="3:7">
      <c r="C681" s="111"/>
      <c r="D681" s="111"/>
      <c r="E681" s="111"/>
      <c r="F681" s="111"/>
      <c r="G681" s="111"/>
    </row>
    <row r="682" spans="3:7">
      <c r="C682" s="111"/>
      <c r="D682" s="111"/>
      <c r="E682" s="111"/>
      <c r="F682" s="111"/>
      <c r="G682" s="111"/>
    </row>
    <row r="683" spans="3:7">
      <c r="C683" s="111"/>
      <c r="D683" s="111"/>
      <c r="E683" s="111"/>
      <c r="F683" s="111"/>
      <c r="G683" s="111"/>
    </row>
    <row r="684" spans="3:7">
      <c r="C684" s="111"/>
      <c r="D684" s="111"/>
      <c r="E684" s="111"/>
      <c r="F684" s="111"/>
      <c r="G684" s="111"/>
    </row>
    <row r="685" spans="3:7">
      <c r="C685" s="111"/>
      <c r="D685" s="111"/>
      <c r="E685" s="111"/>
      <c r="F685" s="111"/>
      <c r="G685" s="111"/>
    </row>
    <row r="686" spans="3:7">
      <c r="C686" s="111"/>
      <c r="D686" s="111"/>
      <c r="E686" s="111"/>
      <c r="F686" s="111"/>
      <c r="G686" s="111"/>
    </row>
    <row r="687" spans="3:7">
      <c r="C687" s="111"/>
      <c r="D687" s="111"/>
      <c r="E687" s="111"/>
      <c r="F687" s="111"/>
      <c r="G687" s="111"/>
    </row>
    <row r="688" spans="3:7">
      <c r="C688" s="111"/>
      <c r="D688" s="111"/>
      <c r="E688" s="111"/>
      <c r="F688" s="111"/>
      <c r="G688" s="111"/>
    </row>
    <row r="689" spans="3:7">
      <c r="C689" s="111"/>
      <c r="D689" s="111"/>
      <c r="E689" s="111"/>
      <c r="F689" s="111"/>
      <c r="G689" s="111"/>
    </row>
    <row r="690" spans="3:7">
      <c r="C690" s="111"/>
      <c r="D690" s="111"/>
      <c r="E690" s="111"/>
      <c r="F690" s="111"/>
      <c r="G690" s="111"/>
    </row>
    <row r="691" spans="3:7">
      <c r="C691" s="111"/>
      <c r="D691" s="111"/>
      <c r="E691" s="111"/>
      <c r="F691" s="111"/>
      <c r="G691" s="111"/>
    </row>
    <row r="692" spans="3:7">
      <c r="C692" s="111"/>
      <c r="D692" s="111"/>
      <c r="E692" s="111"/>
      <c r="F692" s="111"/>
      <c r="G692" s="111"/>
    </row>
    <row r="693" spans="3:7">
      <c r="C693" s="111"/>
      <c r="D693" s="111"/>
      <c r="E693" s="111"/>
      <c r="F693" s="111"/>
      <c r="G693" s="111"/>
    </row>
    <row r="694" spans="3:7">
      <c r="C694" s="111"/>
      <c r="D694" s="111"/>
      <c r="E694" s="111"/>
      <c r="F694" s="111"/>
      <c r="G694" s="111"/>
    </row>
    <row r="695" spans="3:7">
      <c r="C695" s="111"/>
      <c r="D695" s="111"/>
      <c r="E695" s="111"/>
      <c r="F695" s="111"/>
      <c r="G695" s="111"/>
    </row>
    <row r="696" spans="3:7">
      <c r="C696" s="111"/>
      <c r="D696" s="111"/>
      <c r="E696" s="111"/>
      <c r="F696" s="111"/>
      <c r="G696" s="111"/>
    </row>
    <row r="697" spans="3:7">
      <c r="C697" s="111"/>
      <c r="D697" s="111"/>
      <c r="E697" s="111"/>
      <c r="F697" s="111"/>
      <c r="G697" s="111"/>
    </row>
    <row r="698" spans="3:7">
      <c r="C698" s="111"/>
      <c r="D698" s="111"/>
      <c r="E698" s="111"/>
      <c r="F698" s="111"/>
      <c r="G698" s="111"/>
    </row>
    <row r="699" spans="3:7">
      <c r="C699" s="111"/>
      <c r="D699" s="111"/>
      <c r="E699" s="111"/>
      <c r="F699" s="111"/>
      <c r="G699" s="111"/>
    </row>
    <row r="700" spans="3:7">
      <c r="C700" s="111"/>
      <c r="D700" s="111"/>
      <c r="E700" s="111"/>
      <c r="F700" s="111"/>
      <c r="G700" s="111"/>
    </row>
    <row r="701" spans="3:7">
      <c r="C701" s="111"/>
      <c r="D701" s="111"/>
      <c r="E701" s="111"/>
      <c r="F701" s="111"/>
      <c r="G701" s="111"/>
    </row>
    <row r="702" spans="3:7">
      <c r="C702" s="111"/>
      <c r="D702" s="111"/>
      <c r="E702" s="111"/>
      <c r="F702" s="111"/>
      <c r="G702" s="111"/>
    </row>
    <row r="703" spans="3:7">
      <c r="C703" s="111"/>
      <c r="D703" s="111"/>
      <c r="E703" s="111"/>
      <c r="F703" s="111"/>
      <c r="G703" s="111"/>
    </row>
    <row r="704" spans="3:7">
      <c r="C704" s="111"/>
      <c r="D704" s="111"/>
      <c r="E704" s="111"/>
      <c r="F704" s="111"/>
      <c r="G704" s="111"/>
    </row>
    <row r="705" spans="3:7">
      <c r="C705" s="111"/>
      <c r="D705" s="111"/>
      <c r="E705" s="111"/>
      <c r="F705" s="111"/>
      <c r="G705" s="111"/>
    </row>
    <row r="706" spans="3:7">
      <c r="C706" s="111"/>
      <c r="D706" s="111"/>
      <c r="E706" s="111"/>
      <c r="F706" s="111"/>
      <c r="G706" s="111"/>
    </row>
    <row r="707" spans="3:7">
      <c r="C707" s="111"/>
      <c r="D707" s="111"/>
      <c r="E707" s="111"/>
      <c r="F707" s="111"/>
      <c r="G707" s="111"/>
    </row>
    <row r="708" spans="3:7">
      <c r="C708" s="111"/>
      <c r="D708" s="111"/>
      <c r="E708" s="111"/>
      <c r="F708" s="111"/>
      <c r="G708" s="111"/>
    </row>
    <row r="709" spans="3:7">
      <c r="C709" s="111"/>
      <c r="D709" s="111"/>
      <c r="E709" s="111"/>
      <c r="F709" s="111"/>
      <c r="G709" s="111"/>
    </row>
    <row r="710" spans="3:7">
      <c r="C710" s="111"/>
      <c r="D710" s="111"/>
      <c r="E710" s="111"/>
      <c r="F710" s="111"/>
      <c r="G710" s="111"/>
    </row>
    <row r="711" spans="3:7">
      <c r="C711" s="111"/>
      <c r="D711" s="111"/>
      <c r="E711" s="111"/>
      <c r="F711" s="111"/>
      <c r="G711" s="111"/>
    </row>
    <row r="712" spans="3:7">
      <c r="C712" s="111"/>
      <c r="D712" s="111"/>
      <c r="E712" s="111"/>
      <c r="F712" s="111"/>
      <c r="G712" s="111"/>
    </row>
    <row r="713" spans="3:7">
      <c r="C713" s="111"/>
      <c r="D713" s="111"/>
      <c r="E713" s="111"/>
      <c r="F713" s="111"/>
      <c r="G713" s="111"/>
    </row>
    <row r="714" spans="3:7">
      <c r="C714" s="111"/>
      <c r="D714" s="111"/>
      <c r="E714" s="111"/>
      <c r="F714" s="111"/>
      <c r="G714" s="111"/>
    </row>
    <row r="715" spans="3:7">
      <c r="C715" s="111"/>
      <c r="D715" s="111"/>
      <c r="E715" s="111"/>
      <c r="F715" s="111"/>
      <c r="G715" s="111"/>
    </row>
    <row r="716" spans="3:7">
      <c r="C716" s="111"/>
      <c r="D716" s="111"/>
      <c r="E716" s="111"/>
      <c r="F716" s="111"/>
      <c r="G716" s="111"/>
    </row>
    <row r="717" spans="3:7">
      <c r="C717" s="111"/>
      <c r="D717" s="111"/>
      <c r="E717" s="111"/>
      <c r="F717" s="111"/>
      <c r="G717" s="111"/>
    </row>
    <row r="718" spans="3:7">
      <c r="C718" s="111"/>
      <c r="D718" s="111"/>
      <c r="E718" s="111"/>
      <c r="F718" s="111"/>
      <c r="G718" s="111"/>
    </row>
    <row r="719" spans="3:7">
      <c r="C719" s="111"/>
      <c r="D719" s="111"/>
      <c r="E719" s="111"/>
      <c r="F719" s="111"/>
      <c r="G719" s="111"/>
    </row>
    <row r="720" spans="3:7">
      <c r="C720" s="111"/>
      <c r="D720" s="111"/>
      <c r="E720" s="111"/>
      <c r="F720" s="111"/>
      <c r="G720" s="111"/>
    </row>
    <row r="721" spans="3:7">
      <c r="C721" s="111"/>
      <c r="D721" s="111"/>
      <c r="E721" s="111"/>
      <c r="F721" s="111"/>
      <c r="G721" s="111"/>
    </row>
    <row r="722" spans="3:7">
      <c r="C722" s="111"/>
      <c r="D722" s="111"/>
      <c r="E722" s="111"/>
      <c r="F722" s="111"/>
      <c r="G722" s="111"/>
    </row>
    <row r="723" spans="3:7">
      <c r="C723" s="111"/>
      <c r="D723" s="111"/>
      <c r="E723" s="111"/>
      <c r="F723" s="111"/>
      <c r="G723" s="111"/>
    </row>
    <row r="724" spans="3:7">
      <c r="C724" s="111"/>
      <c r="D724" s="111"/>
      <c r="E724" s="111"/>
      <c r="F724" s="111"/>
      <c r="G724" s="111"/>
    </row>
    <row r="725" spans="3:7">
      <c r="C725" s="111"/>
      <c r="D725" s="111"/>
      <c r="E725" s="111"/>
      <c r="F725" s="111"/>
      <c r="G725" s="111"/>
    </row>
    <row r="726" spans="3:7">
      <c r="C726" s="111"/>
      <c r="D726" s="111"/>
      <c r="E726" s="111"/>
      <c r="F726" s="111"/>
      <c r="G726" s="111"/>
    </row>
    <row r="727" spans="3:7">
      <c r="C727" s="111"/>
      <c r="D727" s="111"/>
      <c r="E727" s="111"/>
      <c r="F727" s="111"/>
      <c r="G727" s="111"/>
    </row>
    <row r="728" spans="3:7">
      <c r="C728" s="111"/>
      <c r="D728" s="111"/>
      <c r="E728" s="111"/>
      <c r="F728" s="111"/>
      <c r="G728" s="111"/>
    </row>
    <row r="729" spans="3:7">
      <c r="C729" s="111"/>
      <c r="D729" s="111"/>
      <c r="E729" s="111"/>
      <c r="F729" s="111"/>
      <c r="G729" s="111"/>
    </row>
    <row r="730" spans="3:7">
      <c r="C730" s="111"/>
      <c r="D730" s="111"/>
      <c r="E730" s="111"/>
      <c r="F730" s="111"/>
      <c r="G730" s="111"/>
    </row>
    <row r="731" spans="3:7">
      <c r="C731" s="111"/>
      <c r="D731" s="111"/>
      <c r="E731" s="111"/>
      <c r="F731" s="111"/>
      <c r="G731" s="111"/>
    </row>
    <row r="732" spans="3:7">
      <c r="C732" s="111"/>
      <c r="D732" s="111"/>
      <c r="E732" s="111"/>
      <c r="F732" s="111"/>
      <c r="G732" s="111"/>
    </row>
    <row r="733" spans="3:7">
      <c r="C733" s="111"/>
      <c r="D733" s="111"/>
      <c r="E733" s="111"/>
      <c r="F733" s="111"/>
      <c r="G733" s="111"/>
    </row>
    <row r="734" spans="3:7">
      <c r="C734" s="111"/>
      <c r="D734" s="111"/>
      <c r="E734" s="111"/>
      <c r="F734" s="111"/>
      <c r="G734" s="111"/>
    </row>
    <row r="735" spans="3:7">
      <c r="C735" s="111"/>
      <c r="D735" s="111"/>
      <c r="E735" s="111"/>
      <c r="F735" s="111"/>
      <c r="G735" s="111"/>
    </row>
    <row r="736" spans="3:7">
      <c r="C736" s="111"/>
      <c r="D736" s="111"/>
      <c r="E736" s="111"/>
      <c r="F736" s="111"/>
      <c r="G736" s="111"/>
    </row>
    <row r="737" spans="3:7">
      <c r="C737" s="111"/>
      <c r="D737" s="111"/>
      <c r="E737" s="111"/>
      <c r="F737" s="111"/>
      <c r="G737" s="111"/>
    </row>
    <row r="738" spans="3:7">
      <c r="C738" s="111"/>
      <c r="D738" s="111"/>
      <c r="E738" s="111"/>
      <c r="F738" s="111"/>
      <c r="G738" s="111"/>
    </row>
    <row r="739" spans="3:7">
      <c r="C739" s="111"/>
      <c r="D739" s="111"/>
      <c r="E739" s="111"/>
      <c r="F739" s="111"/>
      <c r="G739" s="111"/>
    </row>
    <row r="740" spans="3:7">
      <c r="C740" s="111"/>
      <c r="D740" s="111"/>
      <c r="E740" s="111"/>
      <c r="F740" s="111"/>
      <c r="G740" s="111"/>
    </row>
    <row r="741" spans="3:7">
      <c r="C741" s="111"/>
      <c r="D741" s="111"/>
      <c r="E741" s="111"/>
      <c r="F741" s="111"/>
      <c r="G741" s="111"/>
    </row>
    <row r="742" spans="3:7">
      <c r="C742" s="111"/>
      <c r="D742" s="111"/>
      <c r="E742" s="111"/>
      <c r="F742" s="111"/>
      <c r="G742" s="111"/>
    </row>
    <row r="743" spans="3:7">
      <c r="C743" s="111"/>
      <c r="D743" s="111"/>
      <c r="E743" s="111"/>
      <c r="F743" s="111"/>
      <c r="G743" s="111"/>
    </row>
    <row r="744" spans="3:7">
      <c r="C744" s="111"/>
      <c r="D744" s="111"/>
      <c r="E744" s="111"/>
      <c r="F744" s="111"/>
      <c r="G744" s="111"/>
    </row>
    <row r="745" spans="3:7">
      <c r="C745" s="111"/>
      <c r="D745" s="111"/>
      <c r="E745" s="111"/>
      <c r="F745" s="111"/>
      <c r="G745" s="111"/>
    </row>
    <row r="746" spans="3:7">
      <c r="C746" s="111"/>
      <c r="D746" s="111"/>
      <c r="E746" s="111"/>
      <c r="F746" s="111"/>
      <c r="G746" s="111"/>
    </row>
    <row r="747" spans="3:7">
      <c r="C747" s="111"/>
      <c r="D747" s="111"/>
      <c r="E747" s="111"/>
      <c r="F747" s="111"/>
      <c r="G747" s="111"/>
    </row>
    <row r="748" spans="3:7">
      <c r="C748" s="111"/>
      <c r="D748" s="111"/>
      <c r="E748" s="111"/>
      <c r="F748" s="111"/>
      <c r="G748" s="111"/>
    </row>
    <row r="749" spans="3:7">
      <c r="C749" s="111"/>
      <c r="D749" s="111"/>
      <c r="E749" s="111"/>
      <c r="F749" s="111"/>
      <c r="G749" s="111"/>
    </row>
    <row r="750" spans="3:7">
      <c r="C750" s="111"/>
      <c r="D750" s="111"/>
      <c r="E750" s="111"/>
      <c r="F750" s="111"/>
      <c r="G750" s="111"/>
    </row>
    <row r="751" spans="3:7">
      <c r="C751" s="111"/>
      <c r="D751" s="111"/>
      <c r="E751" s="111"/>
      <c r="F751" s="111"/>
      <c r="G751" s="111"/>
    </row>
    <row r="752" spans="3:7">
      <c r="C752" s="111"/>
      <c r="D752" s="111"/>
      <c r="E752" s="111"/>
      <c r="F752" s="111"/>
      <c r="G752" s="111"/>
    </row>
    <row r="753" spans="3:7">
      <c r="C753" s="111"/>
      <c r="D753" s="111"/>
      <c r="E753" s="111"/>
      <c r="F753" s="111"/>
      <c r="G753" s="111"/>
    </row>
    <row r="754" spans="3:7">
      <c r="C754" s="111"/>
      <c r="D754" s="111"/>
      <c r="E754" s="111"/>
      <c r="F754" s="111"/>
      <c r="G754" s="111"/>
    </row>
    <row r="755" spans="3:7">
      <c r="C755" s="111"/>
      <c r="D755" s="111"/>
      <c r="E755" s="111"/>
      <c r="F755" s="111"/>
      <c r="G755" s="111"/>
    </row>
    <row r="756" spans="3:7">
      <c r="C756" s="111"/>
      <c r="D756" s="111"/>
      <c r="E756" s="111"/>
      <c r="F756" s="111"/>
      <c r="G756" s="111"/>
    </row>
    <row r="757" spans="3:7">
      <c r="C757" s="111"/>
      <c r="D757" s="111"/>
      <c r="E757" s="111"/>
      <c r="F757" s="111"/>
      <c r="G757" s="111"/>
    </row>
    <row r="758" spans="3:7">
      <c r="C758" s="111"/>
      <c r="D758" s="111"/>
      <c r="E758" s="111"/>
      <c r="F758" s="111"/>
      <c r="G758" s="111"/>
    </row>
    <row r="759" spans="3:7">
      <c r="C759" s="111"/>
      <c r="D759" s="111"/>
      <c r="E759" s="111"/>
      <c r="F759" s="111"/>
      <c r="G759" s="111"/>
    </row>
    <row r="760" spans="3:7">
      <c r="C760" s="111"/>
      <c r="D760" s="111"/>
      <c r="E760" s="111"/>
      <c r="F760" s="111"/>
      <c r="G760" s="111"/>
    </row>
    <row r="761" spans="3:7">
      <c r="C761" s="111"/>
      <c r="D761" s="111"/>
      <c r="E761" s="111"/>
      <c r="F761" s="111"/>
      <c r="G761" s="111"/>
    </row>
    <row r="762" spans="3:7">
      <c r="C762" s="111"/>
      <c r="D762" s="111"/>
      <c r="E762" s="111"/>
      <c r="F762" s="111"/>
      <c r="G762" s="111"/>
    </row>
    <row r="763" spans="3:7">
      <c r="C763" s="111"/>
      <c r="D763" s="111"/>
      <c r="E763" s="111"/>
      <c r="F763" s="111"/>
      <c r="G763" s="111"/>
    </row>
    <row r="764" spans="3:7">
      <c r="C764" s="111"/>
      <c r="D764" s="111"/>
      <c r="E764" s="111"/>
      <c r="F764" s="111"/>
      <c r="G764" s="111"/>
    </row>
    <row r="765" spans="3:7">
      <c r="C765" s="111"/>
      <c r="D765" s="111"/>
      <c r="E765" s="111"/>
      <c r="F765" s="111"/>
      <c r="G765" s="111"/>
    </row>
    <row r="766" spans="3:7">
      <c r="C766" s="111"/>
      <c r="D766" s="111"/>
      <c r="E766" s="111"/>
      <c r="F766" s="111"/>
      <c r="G766" s="111"/>
    </row>
    <row r="767" spans="3:7">
      <c r="C767" s="111"/>
      <c r="D767" s="111"/>
      <c r="E767" s="111"/>
      <c r="F767" s="111"/>
      <c r="G767" s="111"/>
    </row>
    <row r="768" spans="3:7">
      <c r="C768" s="111"/>
      <c r="D768" s="111"/>
      <c r="E768" s="111"/>
      <c r="F768" s="111"/>
      <c r="G768" s="111"/>
    </row>
    <row r="769" spans="3:7">
      <c r="C769" s="111"/>
      <c r="D769" s="111"/>
      <c r="E769" s="111"/>
      <c r="F769" s="111"/>
      <c r="G769" s="111"/>
    </row>
    <row r="770" spans="3:7">
      <c r="C770" s="111"/>
      <c r="D770" s="111"/>
      <c r="E770" s="111"/>
      <c r="F770" s="111"/>
      <c r="G770" s="111"/>
    </row>
    <row r="771" spans="3:7">
      <c r="C771" s="111"/>
      <c r="D771" s="111"/>
      <c r="E771" s="111"/>
      <c r="F771" s="111"/>
      <c r="G771" s="111"/>
    </row>
    <row r="772" spans="3:7">
      <c r="C772" s="111"/>
      <c r="D772" s="111"/>
      <c r="E772" s="111"/>
      <c r="F772" s="111"/>
      <c r="G772" s="111"/>
    </row>
    <row r="773" spans="3:7">
      <c r="C773" s="111"/>
      <c r="D773" s="111"/>
      <c r="E773" s="111"/>
      <c r="F773" s="111"/>
      <c r="G773" s="111"/>
    </row>
    <row r="774" spans="3:7">
      <c r="C774" s="111"/>
      <c r="D774" s="111"/>
      <c r="E774" s="111"/>
      <c r="F774" s="111"/>
      <c r="G774" s="111"/>
    </row>
    <row r="775" spans="3:7">
      <c r="C775" s="111"/>
      <c r="D775" s="111"/>
      <c r="E775" s="111"/>
      <c r="F775" s="111"/>
      <c r="G775" s="111"/>
    </row>
    <row r="776" spans="3:7">
      <c r="C776" s="111"/>
      <c r="D776" s="111"/>
      <c r="E776" s="111"/>
      <c r="F776" s="111"/>
      <c r="G776" s="111"/>
    </row>
    <row r="777" spans="3:7">
      <c r="C777" s="111"/>
      <c r="D777" s="111"/>
      <c r="E777" s="111"/>
      <c r="F777" s="111"/>
      <c r="G777" s="111"/>
    </row>
    <row r="778" spans="3:7">
      <c r="C778" s="111"/>
      <c r="D778" s="111"/>
      <c r="E778" s="111"/>
      <c r="F778" s="111"/>
      <c r="G778" s="111"/>
    </row>
    <row r="779" spans="3:7">
      <c r="C779" s="111"/>
      <c r="D779" s="111"/>
      <c r="E779" s="111"/>
      <c r="F779" s="111"/>
      <c r="G779" s="111"/>
    </row>
    <row r="780" spans="3:7">
      <c r="C780" s="111"/>
      <c r="D780" s="111"/>
      <c r="E780" s="111"/>
      <c r="F780" s="111"/>
      <c r="G780" s="111"/>
    </row>
    <row r="781" spans="3:7">
      <c r="C781" s="111"/>
      <c r="D781" s="111"/>
      <c r="E781" s="111"/>
      <c r="F781" s="111"/>
      <c r="G781" s="111"/>
    </row>
    <row r="782" spans="3:7">
      <c r="C782" s="111"/>
      <c r="D782" s="111"/>
      <c r="E782" s="111"/>
      <c r="F782" s="111"/>
      <c r="G782" s="111"/>
    </row>
    <row r="783" spans="3:7">
      <c r="C783" s="111"/>
      <c r="D783" s="111"/>
      <c r="E783" s="111"/>
      <c r="F783" s="111"/>
      <c r="G783" s="111"/>
    </row>
    <row r="784" spans="3:7">
      <c r="C784" s="111"/>
      <c r="D784" s="111"/>
      <c r="E784" s="111"/>
      <c r="F784" s="111"/>
      <c r="G784" s="111"/>
    </row>
    <row r="785" spans="3:7">
      <c r="C785" s="111"/>
      <c r="D785" s="111"/>
      <c r="E785" s="111"/>
      <c r="F785" s="111"/>
      <c r="G785" s="111"/>
    </row>
    <row r="786" spans="3:7">
      <c r="C786" s="111"/>
      <c r="D786" s="111"/>
      <c r="E786" s="111"/>
      <c r="F786" s="111"/>
      <c r="G786" s="111"/>
    </row>
    <row r="787" spans="3:7">
      <c r="C787" s="111"/>
      <c r="D787" s="111"/>
      <c r="E787" s="111"/>
      <c r="F787" s="111"/>
      <c r="G787" s="111"/>
    </row>
    <row r="788" spans="3:7">
      <c r="C788" s="111"/>
      <c r="D788" s="111"/>
      <c r="E788" s="111"/>
      <c r="F788" s="111"/>
      <c r="G788" s="111"/>
    </row>
    <row r="789" spans="3:7">
      <c r="C789" s="111"/>
      <c r="D789" s="111"/>
      <c r="E789" s="111"/>
      <c r="F789" s="111"/>
      <c r="G789" s="111"/>
    </row>
    <row r="790" spans="3:7">
      <c r="C790" s="111"/>
      <c r="D790" s="111"/>
      <c r="E790" s="111"/>
      <c r="F790" s="111"/>
      <c r="G790" s="111"/>
    </row>
    <row r="791" spans="3:7">
      <c r="C791" s="111"/>
      <c r="D791" s="111"/>
      <c r="E791" s="111"/>
      <c r="F791" s="111"/>
      <c r="G791" s="111"/>
    </row>
    <row r="792" spans="3:7">
      <c r="C792" s="111"/>
      <c r="D792" s="111"/>
      <c r="E792" s="111"/>
      <c r="F792" s="111"/>
      <c r="G792" s="111"/>
    </row>
    <row r="793" spans="3:7">
      <c r="C793" s="111"/>
      <c r="D793" s="111"/>
      <c r="E793" s="111"/>
      <c r="F793" s="111"/>
      <c r="G793" s="111"/>
    </row>
    <row r="794" spans="3:7">
      <c r="C794" s="111"/>
      <c r="D794" s="111"/>
      <c r="E794" s="111"/>
      <c r="F794" s="111"/>
      <c r="G794" s="111"/>
    </row>
    <row r="795" spans="3:7">
      <c r="C795" s="111"/>
      <c r="D795" s="111"/>
      <c r="E795" s="111"/>
      <c r="F795" s="111"/>
      <c r="G795" s="111"/>
    </row>
    <row r="796" spans="3:7">
      <c r="C796" s="111"/>
      <c r="D796" s="111"/>
      <c r="E796" s="111"/>
      <c r="F796" s="111"/>
      <c r="G796" s="111"/>
    </row>
    <row r="797" spans="3:7">
      <c r="C797" s="111"/>
      <c r="D797" s="111"/>
      <c r="E797" s="111"/>
      <c r="F797" s="111"/>
      <c r="G797" s="111"/>
    </row>
    <row r="798" spans="3:7">
      <c r="C798" s="111"/>
      <c r="D798" s="111"/>
      <c r="E798" s="111"/>
      <c r="F798" s="111"/>
      <c r="G798" s="111"/>
    </row>
    <row r="799" spans="3:7">
      <c r="C799" s="111"/>
      <c r="D799" s="111"/>
      <c r="E799" s="111"/>
      <c r="F799" s="111"/>
      <c r="G799" s="111"/>
    </row>
    <row r="800" spans="3:7">
      <c r="C800" s="111"/>
      <c r="D800" s="111"/>
      <c r="E800" s="111"/>
      <c r="F800" s="111"/>
      <c r="G800" s="111"/>
    </row>
    <row r="801" spans="3:7">
      <c r="C801" s="111"/>
      <c r="D801" s="111"/>
      <c r="E801" s="111"/>
      <c r="F801" s="111"/>
      <c r="G801" s="111"/>
    </row>
    <row r="802" spans="3:7">
      <c r="C802" s="111"/>
      <c r="D802" s="111"/>
      <c r="E802" s="111"/>
      <c r="F802" s="111"/>
      <c r="G802" s="111"/>
    </row>
    <row r="803" spans="3:7">
      <c r="C803" s="111"/>
      <c r="D803" s="111"/>
      <c r="E803" s="111"/>
      <c r="F803" s="111"/>
      <c r="G803" s="111"/>
    </row>
    <row r="804" spans="3:7">
      <c r="C804" s="111"/>
      <c r="D804" s="111"/>
      <c r="E804" s="111"/>
      <c r="F804" s="111"/>
      <c r="G804" s="111"/>
    </row>
    <row r="805" spans="3:7">
      <c r="C805" s="111"/>
      <c r="D805" s="111"/>
      <c r="E805" s="111"/>
      <c r="F805" s="111"/>
      <c r="G805" s="111"/>
    </row>
    <row r="806" spans="3:7">
      <c r="C806" s="111"/>
      <c r="D806" s="111"/>
      <c r="E806" s="111"/>
      <c r="F806" s="111"/>
      <c r="G806" s="111"/>
    </row>
    <row r="807" spans="3:7">
      <c r="C807" s="111"/>
      <c r="D807" s="111"/>
      <c r="E807" s="111"/>
      <c r="F807" s="111"/>
      <c r="G807" s="111"/>
    </row>
    <row r="808" spans="3:7">
      <c r="C808" s="111"/>
      <c r="D808" s="111"/>
      <c r="E808" s="111"/>
      <c r="F808" s="111"/>
      <c r="G808" s="111"/>
    </row>
    <row r="809" spans="3:7">
      <c r="C809" s="111"/>
      <c r="D809" s="111"/>
      <c r="E809" s="111"/>
      <c r="F809" s="111"/>
      <c r="G809" s="111"/>
    </row>
    <row r="810" spans="3:7">
      <c r="C810" s="111"/>
      <c r="D810" s="111"/>
      <c r="E810" s="111"/>
      <c r="F810" s="111"/>
      <c r="G810" s="111"/>
    </row>
    <row r="811" spans="3:7">
      <c r="C811" s="111"/>
      <c r="D811" s="111"/>
      <c r="E811" s="111"/>
      <c r="F811" s="111"/>
      <c r="G811" s="111"/>
    </row>
    <row r="812" spans="3:7">
      <c r="C812" s="111"/>
      <c r="D812" s="111"/>
      <c r="E812" s="111"/>
      <c r="F812" s="111"/>
      <c r="G812" s="111"/>
    </row>
    <row r="813" spans="3:7">
      <c r="C813" s="111"/>
      <c r="D813" s="111"/>
      <c r="E813" s="111"/>
      <c r="F813" s="111"/>
      <c r="G813" s="111"/>
    </row>
    <row r="814" spans="3:7">
      <c r="C814" s="111"/>
      <c r="D814" s="111"/>
      <c r="E814" s="111"/>
      <c r="F814" s="111"/>
      <c r="G814" s="111"/>
    </row>
    <row r="815" spans="3:7">
      <c r="C815" s="111"/>
      <c r="D815" s="111"/>
      <c r="E815" s="111"/>
      <c r="F815" s="111"/>
      <c r="G815" s="111"/>
    </row>
    <row r="816" spans="3:7">
      <c r="C816" s="111"/>
      <c r="D816" s="111"/>
      <c r="E816" s="111"/>
      <c r="F816" s="111"/>
      <c r="G816" s="111"/>
    </row>
    <row r="817" spans="3:7">
      <c r="C817" s="111"/>
      <c r="D817" s="111"/>
      <c r="E817" s="111"/>
      <c r="F817" s="111"/>
      <c r="G817" s="111"/>
    </row>
    <row r="818" spans="3:7">
      <c r="C818" s="111"/>
      <c r="D818" s="111"/>
      <c r="E818" s="111"/>
      <c r="F818" s="111"/>
      <c r="G818" s="111"/>
    </row>
    <row r="819" spans="3:7">
      <c r="C819" s="111"/>
      <c r="D819" s="111"/>
      <c r="E819" s="111"/>
      <c r="F819" s="111"/>
      <c r="G819" s="111"/>
    </row>
    <row r="820" spans="3:7">
      <c r="C820" s="111"/>
      <c r="D820" s="111"/>
      <c r="E820" s="111"/>
      <c r="F820" s="111"/>
      <c r="G820" s="111"/>
    </row>
    <row r="821" spans="3:7">
      <c r="C821" s="111"/>
      <c r="D821" s="111"/>
      <c r="E821" s="111"/>
      <c r="F821" s="111"/>
      <c r="G821" s="111"/>
    </row>
    <row r="822" spans="3:7">
      <c r="C822" s="111"/>
      <c r="D822" s="111"/>
      <c r="E822" s="111"/>
      <c r="F822" s="111"/>
      <c r="G822" s="111"/>
    </row>
    <row r="823" spans="3:7">
      <c r="C823" s="111"/>
      <c r="D823" s="111"/>
      <c r="E823" s="111"/>
      <c r="F823" s="111"/>
      <c r="G823" s="111"/>
    </row>
    <row r="824" spans="3:7">
      <c r="C824" s="111"/>
      <c r="D824" s="111"/>
      <c r="E824" s="111"/>
      <c r="F824" s="111"/>
      <c r="G824" s="111"/>
    </row>
    <row r="825" spans="3:7">
      <c r="C825" s="111"/>
      <c r="D825" s="111"/>
      <c r="E825" s="111"/>
      <c r="F825" s="111"/>
      <c r="G825" s="111"/>
    </row>
    <row r="826" spans="3:7">
      <c r="C826" s="111"/>
      <c r="D826" s="111"/>
      <c r="E826" s="111"/>
      <c r="F826" s="111"/>
      <c r="G826" s="111"/>
    </row>
    <row r="827" spans="3:7">
      <c r="C827" s="111"/>
      <c r="D827" s="111"/>
      <c r="E827" s="111"/>
      <c r="F827" s="111"/>
      <c r="G827" s="111"/>
    </row>
    <row r="828" spans="3:7">
      <c r="C828" s="111"/>
      <c r="D828" s="111"/>
      <c r="E828" s="111"/>
      <c r="F828" s="111"/>
      <c r="G828" s="111"/>
    </row>
    <row r="829" spans="3:7">
      <c r="C829" s="111"/>
      <c r="D829" s="111"/>
      <c r="E829" s="111"/>
      <c r="F829" s="111"/>
      <c r="G829" s="111"/>
    </row>
    <row r="830" spans="3:7">
      <c r="C830" s="111"/>
      <c r="D830" s="111"/>
      <c r="E830" s="111"/>
      <c r="F830" s="111"/>
      <c r="G830" s="111"/>
    </row>
    <row r="831" spans="3:7">
      <c r="C831" s="111"/>
      <c r="D831" s="111"/>
      <c r="E831" s="111"/>
      <c r="F831" s="111"/>
      <c r="G831" s="111"/>
    </row>
    <row r="832" spans="3:7">
      <c r="C832" s="111"/>
      <c r="D832" s="111"/>
      <c r="E832" s="111"/>
      <c r="F832" s="111"/>
      <c r="G832" s="111"/>
    </row>
    <row r="833" spans="3:7">
      <c r="C833" s="111"/>
      <c r="D833" s="111"/>
      <c r="E833" s="111"/>
      <c r="F833" s="111"/>
      <c r="G833" s="111"/>
    </row>
    <row r="834" spans="3:7">
      <c r="C834" s="111"/>
      <c r="D834" s="111"/>
      <c r="E834" s="111"/>
      <c r="F834" s="111"/>
      <c r="G834" s="111"/>
    </row>
    <row r="835" spans="3:7">
      <c r="C835" s="111"/>
      <c r="D835" s="111"/>
      <c r="E835" s="111"/>
      <c r="F835" s="111"/>
      <c r="G835" s="111"/>
    </row>
    <row r="836" spans="3:7">
      <c r="C836" s="111"/>
      <c r="D836" s="111"/>
      <c r="E836" s="111"/>
      <c r="F836" s="111"/>
      <c r="G836" s="111"/>
    </row>
    <row r="837" spans="3:7">
      <c r="C837" s="111"/>
      <c r="D837" s="111"/>
      <c r="E837" s="111"/>
      <c r="F837" s="111"/>
      <c r="G837" s="111"/>
    </row>
    <row r="838" spans="3:7">
      <c r="C838" s="111"/>
      <c r="D838" s="111"/>
      <c r="E838" s="111"/>
      <c r="F838" s="111"/>
      <c r="G838" s="111"/>
    </row>
    <row r="839" spans="3:7">
      <c r="C839" s="111"/>
      <c r="D839" s="111"/>
      <c r="E839" s="111"/>
      <c r="F839" s="111"/>
      <c r="G839" s="111"/>
    </row>
    <row r="840" spans="3:7">
      <c r="C840" s="111"/>
      <c r="D840" s="111"/>
      <c r="E840" s="111"/>
      <c r="F840" s="111"/>
      <c r="G840" s="111"/>
    </row>
    <row r="841" spans="3:7">
      <c r="C841" s="111"/>
      <c r="D841" s="111"/>
      <c r="E841" s="111"/>
      <c r="F841" s="111"/>
      <c r="G841" s="111"/>
    </row>
    <row r="842" spans="3:7">
      <c r="C842" s="111"/>
      <c r="D842" s="111"/>
      <c r="E842" s="111"/>
      <c r="F842" s="111"/>
      <c r="G842" s="111"/>
    </row>
    <row r="843" spans="3:7">
      <c r="C843" s="111"/>
      <c r="D843" s="111"/>
      <c r="E843" s="111"/>
      <c r="F843" s="111"/>
      <c r="G843" s="111"/>
    </row>
    <row r="844" spans="3:7">
      <c r="C844" s="111"/>
      <c r="D844" s="111"/>
      <c r="E844" s="111"/>
      <c r="F844" s="111"/>
      <c r="G844" s="111"/>
    </row>
    <row r="845" spans="3:7">
      <c r="C845" s="111"/>
      <c r="D845" s="111"/>
      <c r="E845" s="111"/>
      <c r="F845" s="111"/>
      <c r="G845" s="111"/>
    </row>
    <row r="846" spans="3:7">
      <c r="C846" s="111"/>
      <c r="D846" s="111"/>
      <c r="E846" s="111"/>
      <c r="F846" s="111"/>
      <c r="G846" s="111"/>
    </row>
    <row r="847" spans="3:7">
      <c r="C847" s="111"/>
      <c r="D847" s="111"/>
      <c r="E847" s="111"/>
      <c r="F847" s="111"/>
      <c r="G847" s="111"/>
    </row>
    <row r="848" spans="3:7">
      <c r="C848" s="111"/>
      <c r="D848" s="111"/>
      <c r="E848" s="111"/>
      <c r="F848" s="111"/>
      <c r="G848" s="111"/>
    </row>
    <row r="849" spans="3:7">
      <c r="C849" s="111"/>
      <c r="D849" s="111"/>
      <c r="E849" s="111"/>
      <c r="F849" s="111"/>
      <c r="G849" s="111"/>
    </row>
    <row r="850" spans="3:7">
      <c r="C850" s="111"/>
      <c r="D850" s="111"/>
      <c r="E850" s="111"/>
      <c r="F850" s="111"/>
      <c r="G850" s="111"/>
    </row>
    <row r="851" spans="3:7">
      <c r="C851" s="111"/>
      <c r="D851" s="111"/>
      <c r="E851" s="111"/>
      <c r="F851" s="111"/>
      <c r="G851" s="111"/>
    </row>
    <row r="852" spans="3:7">
      <c r="C852" s="111"/>
      <c r="D852" s="111"/>
      <c r="E852" s="111"/>
      <c r="F852" s="111"/>
      <c r="G852" s="111"/>
    </row>
    <row r="853" spans="3:7">
      <c r="C853" s="111"/>
      <c r="D853" s="111"/>
      <c r="E853" s="111"/>
      <c r="F853" s="111"/>
      <c r="G853" s="111"/>
    </row>
    <row r="854" spans="3:7">
      <c r="C854" s="111"/>
      <c r="D854" s="111"/>
      <c r="E854" s="111"/>
      <c r="F854" s="111"/>
      <c r="G854" s="111"/>
    </row>
    <row r="855" spans="3:7">
      <c r="C855" s="111"/>
      <c r="D855" s="111"/>
      <c r="E855" s="111"/>
      <c r="F855" s="111"/>
      <c r="G855" s="111"/>
    </row>
    <row r="856" spans="3:7">
      <c r="C856" s="111"/>
      <c r="D856" s="111"/>
      <c r="E856" s="111"/>
      <c r="F856" s="111"/>
      <c r="G856" s="111"/>
    </row>
    <row r="857" spans="3:7">
      <c r="C857" s="111"/>
      <c r="D857" s="111"/>
      <c r="E857" s="111"/>
      <c r="F857" s="111"/>
      <c r="G857" s="111"/>
    </row>
    <row r="858" spans="3:7">
      <c r="C858" s="111"/>
      <c r="D858" s="111"/>
      <c r="E858" s="111"/>
      <c r="F858" s="111"/>
      <c r="G858" s="111"/>
    </row>
    <row r="859" spans="3:7">
      <c r="C859" s="111"/>
      <c r="D859" s="111"/>
      <c r="E859" s="111"/>
      <c r="F859" s="111"/>
      <c r="G859" s="111"/>
    </row>
    <row r="860" spans="3:7">
      <c r="C860" s="111"/>
      <c r="D860" s="111"/>
      <c r="E860" s="111"/>
      <c r="F860" s="111"/>
      <c r="G860" s="111"/>
    </row>
    <row r="861" spans="3:7">
      <c r="C861" s="111"/>
      <c r="D861" s="111"/>
      <c r="E861" s="111"/>
      <c r="F861" s="111"/>
      <c r="G861" s="111"/>
    </row>
    <row r="862" spans="3:7">
      <c r="C862" s="111"/>
      <c r="D862" s="111"/>
      <c r="E862" s="111"/>
      <c r="F862" s="111"/>
      <c r="G862" s="111"/>
    </row>
    <row r="863" spans="3:7">
      <c r="C863" s="111"/>
      <c r="D863" s="111"/>
      <c r="E863" s="111"/>
      <c r="F863" s="111"/>
      <c r="G863" s="111"/>
    </row>
    <row r="864" spans="3:7">
      <c r="C864" s="111"/>
      <c r="D864" s="111"/>
      <c r="E864" s="111"/>
      <c r="F864" s="111"/>
      <c r="G864" s="111"/>
    </row>
    <row r="865" spans="3:7">
      <c r="C865" s="111"/>
      <c r="D865" s="111"/>
      <c r="E865" s="111"/>
      <c r="F865" s="111"/>
      <c r="G865" s="111"/>
    </row>
    <row r="866" spans="3:7">
      <c r="C866" s="111"/>
      <c r="D866" s="111"/>
      <c r="E866" s="111"/>
      <c r="F866" s="111"/>
      <c r="G866" s="111"/>
    </row>
    <row r="867" spans="3:7">
      <c r="C867" s="111"/>
      <c r="D867" s="111"/>
      <c r="E867" s="111"/>
      <c r="F867" s="111"/>
      <c r="G867" s="111"/>
    </row>
    <row r="868" spans="3:7">
      <c r="C868" s="111"/>
      <c r="D868" s="111"/>
      <c r="E868" s="111"/>
      <c r="F868" s="111"/>
      <c r="G868" s="111"/>
    </row>
    <row r="869" spans="3:7">
      <c r="C869" s="111"/>
      <c r="D869" s="111"/>
      <c r="E869" s="111"/>
      <c r="F869" s="111"/>
      <c r="G869" s="111"/>
    </row>
    <row r="870" spans="3:7">
      <c r="C870" s="111"/>
      <c r="D870" s="111"/>
      <c r="E870" s="111"/>
      <c r="F870" s="111"/>
      <c r="G870" s="111"/>
    </row>
    <row r="871" spans="3:7">
      <c r="C871" s="111"/>
      <c r="D871" s="111"/>
      <c r="E871" s="111"/>
      <c r="F871" s="111"/>
      <c r="G871" s="111"/>
    </row>
    <row r="872" spans="3:7">
      <c r="C872" s="111"/>
      <c r="D872" s="111"/>
      <c r="E872" s="111"/>
      <c r="F872" s="111"/>
      <c r="G872" s="111"/>
    </row>
    <row r="873" spans="3:7">
      <c r="C873" s="111"/>
      <c r="D873" s="111"/>
      <c r="E873" s="111"/>
      <c r="F873" s="111"/>
      <c r="G873" s="111"/>
    </row>
    <row r="874" spans="3:7">
      <c r="C874" s="111"/>
      <c r="D874" s="111"/>
      <c r="E874" s="111"/>
      <c r="F874" s="111"/>
      <c r="G874" s="111"/>
    </row>
    <row r="875" spans="3:7">
      <c r="C875" s="111"/>
      <c r="D875" s="111"/>
      <c r="E875" s="111"/>
      <c r="F875" s="111"/>
      <c r="G875" s="111"/>
    </row>
    <row r="876" spans="3:7">
      <c r="C876" s="111"/>
      <c r="D876" s="111"/>
      <c r="E876" s="111"/>
      <c r="F876" s="111"/>
      <c r="G876" s="111"/>
    </row>
    <row r="877" spans="3:7">
      <c r="C877" s="111"/>
      <c r="D877" s="111"/>
      <c r="E877" s="111"/>
      <c r="F877" s="111"/>
      <c r="G877" s="111"/>
    </row>
    <row r="878" spans="3:7">
      <c r="C878" s="111"/>
      <c r="D878" s="111"/>
      <c r="E878" s="111"/>
      <c r="F878" s="111"/>
      <c r="G878" s="111"/>
    </row>
    <row r="879" spans="3:7">
      <c r="C879" s="111"/>
      <c r="D879" s="111"/>
      <c r="E879" s="111"/>
      <c r="F879" s="111"/>
      <c r="G879" s="111"/>
    </row>
    <row r="880" spans="3:7">
      <c r="C880" s="111"/>
      <c r="D880" s="111"/>
      <c r="E880" s="111"/>
      <c r="F880" s="111"/>
      <c r="G880" s="111"/>
    </row>
    <row r="881" spans="3:7">
      <c r="C881" s="111"/>
      <c r="D881" s="111"/>
      <c r="E881" s="111"/>
      <c r="F881" s="111"/>
      <c r="G881" s="111"/>
    </row>
    <row r="882" spans="3:7">
      <c r="C882" s="111"/>
      <c r="D882" s="111"/>
      <c r="E882" s="111"/>
      <c r="F882" s="111"/>
      <c r="G882" s="111"/>
    </row>
    <row r="883" spans="3:7">
      <c r="C883" s="111"/>
      <c r="D883" s="111"/>
      <c r="E883" s="111"/>
      <c r="F883" s="111"/>
      <c r="G883" s="111"/>
    </row>
    <row r="884" spans="3:7">
      <c r="C884" s="111"/>
      <c r="D884" s="111"/>
      <c r="E884" s="111"/>
      <c r="F884" s="111"/>
      <c r="G884" s="111"/>
    </row>
    <row r="885" spans="3:7">
      <c r="C885" s="111"/>
      <c r="D885" s="111"/>
      <c r="E885" s="111"/>
      <c r="F885" s="111"/>
      <c r="G885" s="111"/>
    </row>
    <row r="886" spans="3:7">
      <c r="C886" s="111"/>
      <c r="D886" s="111"/>
      <c r="E886" s="111"/>
      <c r="F886" s="111"/>
      <c r="G886" s="111"/>
    </row>
    <row r="887" spans="3:7">
      <c r="C887" s="111"/>
      <c r="D887" s="111"/>
      <c r="E887" s="111"/>
      <c r="F887" s="111"/>
      <c r="G887" s="111"/>
    </row>
    <row r="888" spans="3:7">
      <c r="C888" s="111"/>
      <c r="D888" s="111"/>
      <c r="E888" s="111"/>
      <c r="F888" s="111"/>
      <c r="G888" s="111"/>
    </row>
    <row r="889" spans="3:7">
      <c r="C889" s="111"/>
      <c r="D889" s="111"/>
      <c r="E889" s="111"/>
      <c r="F889" s="111"/>
      <c r="G889" s="111"/>
    </row>
    <row r="890" spans="3:7">
      <c r="C890" s="111"/>
      <c r="D890" s="111"/>
      <c r="E890" s="111"/>
      <c r="F890" s="111"/>
      <c r="G890" s="111"/>
    </row>
    <row r="891" spans="3:7">
      <c r="C891" s="111"/>
      <c r="D891" s="111"/>
      <c r="E891" s="111"/>
      <c r="F891" s="111"/>
      <c r="G891" s="111"/>
    </row>
    <row r="892" spans="3:7">
      <c r="C892" s="111"/>
      <c r="D892" s="111"/>
      <c r="E892" s="111"/>
      <c r="F892" s="111"/>
      <c r="G892" s="111"/>
    </row>
    <row r="893" spans="3:7">
      <c r="C893" s="111"/>
      <c r="D893" s="111"/>
      <c r="E893" s="111"/>
      <c r="F893" s="111"/>
      <c r="G893" s="111"/>
    </row>
    <row r="894" spans="3:7">
      <c r="C894" s="111"/>
      <c r="D894" s="111"/>
      <c r="E894" s="111"/>
      <c r="F894" s="111"/>
      <c r="G894" s="111"/>
    </row>
    <row r="895" spans="3:7">
      <c r="C895" s="111"/>
      <c r="D895" s="111"/>
      <c r="E895" s="111"/>
      <c r="F895" s="111"/>
      <c r="G895" s="111"/>
    </row>
    <row r="896" spans="3:7">
      <c r="C896" s="111"/>
      <c r="D896" s="111"/>
      <c r="E896" s="111"/>
      <c r="F896" s="111"/>
      <c r="G896" s="111"/>
    </row>
    <row r="897" spans="3:7">
      <c r="C897" s="111"/>
      <c r="D897" s="111"/>
      <c r="E897" s="111"/>
      <c r="F897" s="111"/>
      <c r="G897" s="111"/>
    </row>
    <row r="898" spans="3:7">
      <c r="C898" s="111"/>
      <c r="D898" s="111"/>
      <c r="E898" s="111"/>
      <c r="F898" s="111"/>
      <c r="G898" s="111"/>
    </row>
    <row r="899" spans="3:7">
      <c r="C899" s="111"/>
      <c r="D899" s="111"/>
      <c r="E899" s="111"/>
      <c r="F899" s="111"/>
      <c r="G899" s="111"/>
    </row>
    <row r="900" spans="3:7">
      <c r="C900" s="111"/>
      <c r="D900" s="111"/>
      <c r="E900" s="111"/>
      <c r="F900" s="111"/>
      <c r="G900" s="111"/>
    </row>
    <row r="901" spans="3:7">
      <c r="C901" s="111"/>
      <c r="D901" s="111"/>
      <c r="E901" s="111"/>
      <c r="F901" s="111"/>
      <c r="G901" s="111"/>
    </row>
    <row r="902" spans="3:7">
      <c r="C902" s="111"/>
      <c r="D902" s="111"/>
      <c r="E902" s="111"/>
      <c r="F902" s="111"/>
      <c r="G902" s="111"/>
    </row>
    <row r="903" spans="3:7">
      <c r="C903" s="111"/>
      <c r="D903" s="111"/>
      <c r="E903" s="111"/>
      <c r="F903" s="111"/>
      <c r="G903" s="111"/>
    </row>
    <row r="904" spans="3:7">
      <c r="C904" s="111"/>
      <c r="D904" s="111"/>
      <c r="E904" s="111"/>
      <c r="F904" s="111"/>
      <c r="G904" s="111"/>
    </row>
    <row r="905" spans="3:7">
      <c r="C905" s="111"/>
      <c r="D905" s="111"/>
      <c r="E905" s="111"/>
      <c r="F905" s="111"/>
      <c r="G905" s="111"/>
    </row>
    <row r="906" spans="3:7">
      <c r="C906" s="111"/>
      <c r="D906" s="111"/>
      <c r="E906" s="111"/>
      <c r="F906" s="111"/>
      <c r="G906" s="111"/>
    </row>
    <row r="907" spans="3:7">
      <c r="C907" s="111"/>
      <c r="D907" s="111"/>
      <c r="E907" s="111"/>
      <c r="F907" s="111"/>
      <c r="G907" s="111"/>
    </row>
    <row r="908" spans="3:7">
      <c r="C908" s="111"/>
      <c r="D908" s="111"/>
      <c r="E908" s="111"/>
      <c r="F908" s="111"/>
      <c r="G908" s="111"/>
    </row>
    <row r="909" spans="3:7">
      <c r="C909" s="111"/>
      <c r="D909" s="111"/>
      <c r="E909" s="111"/>
      <c r="F909" s="111"/>
      <c r="G909" s="111"/>
    </row>
    <row r="910" spans="3:7">
      <c r="C910" s="111"/>
      <c r="D910" s="111"/>
      <c r="E910" s="111"/>
      <c r="F910" s="111"/>
      <c r="G910" s="111"/>
    </row>
    <row r="911" spans="3:7">
      <c r="C911" s="111"/>
      <c r="D911" s="111"/>
      <c r="E911" s="111"/>
      <c r="F911" s="111"/>
      <c r="G911" s="111"/>
    </row>
    <row r="912" spans="3:7">
      <c r="C912" s="111"/>
      <c r="D912" s="111"/>
      <c r="E912" s="111"/>
      <c r="F912" s="111"/>
      <c r="G912" s="111"/>
    </row>
    <row r="913" spans="3:7">
      <c r="C913" s="111"/>
      <c r="D913" s="111"/>
      <c r="E913" s="111"/>
      <c r="F913" s="111"/>
      <c r="G913" s="111"/>
    </row>
    <row r="914" spans="3:7">
      <c r="C914" s="111"/>
      <c r="D914" s="111"/>
      <c r="E914" s="111"/>
      <c r="F914" s="111"/>
      <c r="G914" s="111"/>
    </row>
    <row r="915" spans="3:7">
      <c r="C915" s="111"/>
      <c r="D915" s="111"/>
      <c r="E915" s="111"/>
      <c r="F915" s="111"/>
      <c r="G915" s="111"/>
    </row>
    <row r="916" spans="3:7">
      <c r="C916" s="111"/>
      <c r="D916" s="111"/>
      <c r="E916" s="111"/>
      <c r="F916" s="111"/>
      <c r="G916" s="111"/>
    </row>
    <row r="917" spans="3:7">
      <c r="C917" s="111"/>
      <c r="D917" s="111"/>
      <c r="E917" s="111"/>
      <c r="F917" s="111"/>
      <c r="G917" s="111"/>
    </row>
    <row r="918" spans="3:7">
      <c r="C918" s="111"/>
      <c r="D918" s="111"/>
      <c r="E918" s="111"/>
      <c r="F918" s="111"/>
      <c r="G918" s="111"/>
    </row>
    <row r="919" spans="3:7">
      <c r="C919" s="111"/>
      <c r="D919" s="111"/>
      <c r="E919" s="111"/>
      <c r="F919" s="111"/>
      <c r="G919" s="111"/>
    </row>
    <row r="920" spans="3:7">
      <c r="C920" s="111"/>
      <c r="D920" s="111"/>
      <c r="E920" s="111"/>
      <c r="F920" s="111"/>
      <c r="G920" s="111"/>
    </row>
    <row r="921" spans="3:7">
      <c r="C921" s="111"/>
      <c r="D921" s="111"/>
      <c r="E921" s="111"/>
      <c r="F921" s="111"/>
      <c r="G921" s="111"/>
    </row>
    <row r="922" spans="3:7">
      <c r="C922" s="111"/>
      <c r="D922" s="111"/>
      <c r="E922" s="111"/>
      <c r="F922" s="111"/>
      <c r="G922" s="111"/>
    </row>
    <row r="923" spans="3:7">
      <c r="C923" s="111"/>
      <c r="D923" s="111"/>
      <c r="E923" s="111"/>
      <c r="F923" s="111"/>
      <c r="G923" s="111"/>
    </row>
    <row r="924" spans="3:7">
      <c r="C924" s="111"/>
      <c r="D924" s="111"/>
      <c r="E924" s="111"/>
      <c r="F924" s="111"/>
      <c r="G924" s="111"/>
    </row>
    <row r="925" spans="3:7">
      <c r="C925" s="111"/>
      <c r="D925" s="111"/>
      <c r="E925" s="111"/>
      <c r="F925" s="111"/>
      <c r="G925" s="111"/>
    </row>
    <row r="926" spans="3:7">
      <c r="C926" s="111"/>
      <c r="D926" s="111"/>
      <c r="E926" s="111"/>
      <c r="F926" s="111"/>
      <c r="G926" s="111"/>
    </row>
    <row r="927" spans="3:7">
      <c r="C927" s="111"/>
      <c r="D927" s="111"/>
      <c r="E927" s="111"/>
      <c r="F927" s="111"/>
      <c r="G927" s="111"/>
    </row>
    <row r="928" spans="3:7">
      <c r="C928" s="111"/>
      <c r="D928" s="111"/>
      <c r="E928" s="111"/>
      <c r="F928" s="111"/>
      <c r="G928" s="111"/>
    </row>
    <row r="929" spans="3:7">
      <c r="C929" s="111"/>
      <c r="D929" s="111"/>
      <c r="E929" s="111"/>
      <c r="F929" s="111"/>
      <c r="G929" s="111"/>
    </row>
    <row r="930" spans="3:7">
      <c r="C930" s="111"/>
      <c r="D930" s="111"/>
      <c r="E930" s="111"/>
      <c r="F930" s="111"/>
      <c r="G930" s="111"/>
    </row>
    <row r="931" spans="3:7">
      <c r="C931" s="111"/>
      <c r="D931" s="111"/>
      <c r="E931" s="111"/>
      <c r="F931" s="111"/>
      <c r="G931" s="111"/>
    </row>
    <row r="932" spans="3:7">
      <c r="C932" s="111"/>
      <c r="D932" s="111"/>
      <c r="E932" s="111"/>
      <c r="F932" s="111"/>
      <c r="G932" s="111"/>
    </row>
    <row r="933" spans="3:7">
      <c r="C933" s="111"/>
      <c r="D933" s="111"/>
      <c r="E933" s="111"/>
      <c r="F933" s="111"/>
      <c r="G933" s="111"/>
    </row>
    <row r="934" spans="3:7">
      <c r="C934" s="111"/>
      <c r="D934" s="111"/>
      <c r="E934" s="111"/>
      <c r="F934" s="111"/>
      <c r="G934" s="111"/>
    </row>
    <row r="935" spans="3:7">
      <c r="C935" s="111"/>
      <c r="D935" s="111"/>
      <c r="E935" s="111"/>
      <c r="F935" s="111"/>
      <c r="G935" s="111"/>
    </row>
    <row r="936" spans="3:7">
      <c r="C936" s="111"/>
      <c r="D936" s="111"/>
      <c r="E936" s="111"/>
      <c r="F936" s="111"/>
      <c r="G936" s="111"/>
    </row>
    <row r="937" spans="3:7">
      <c r="C937" s="111"/>
      <c r="D937" s="111"/>
      <c r="E937" s="111"/>
      <c r="F937" s="111"/>
      <c r="G937" s="111"/>
    </row>
    <row r="938" spans="3:7">
      <c r="C938" s="111"/>
      <c r="D938" s="111"/>
      <c r="E938" s="111"/>
      <c r="F938" s="111"/>
      <c r="G938" s="111"/>
    </row>
    <row r="939" spans="3:7">
      <c r="C939" s="111"/>
      <c r="D939" s="111"/>
      <c r="E939" s="111"/>
      <c r="F939" s="111"/>
      <c r="G939" s="111"/>
    </row>
    <row r="940" spans="3:7">
      <c r="C940" s="111"/>
      <c r="D940" s="111"/>
      <c r="E940" s="111"/>
      <c r="F940" s="111"/>
      <c r="G940" s="111"/>
    </row>
    <row r="941" spans="3:7">
      <c r="C941" s="111"/>
      <c r="D941" s="111"/>
      <c r="E941" s="111"/>
      <c r="F941" s="111"/>
      <c r="G941" s="111"/>
    </row>
    <row r="942" spans="3:7">
      <c r="C942" s="111"/>
      <c r="D942" s="111"/>
      <c r="E942" s="111"/>
      <c r="F942" s="111"/>
      <c r="G942" s="111"/>
    </row>
    <row r="943" spans="3:7">
      <c r="C943" s="111"/>
      <c r="D943" s="111"/>
      <c r="E943" s="111"/>
      <c r="F943" s="111"/>
      <c r="G943" s="111"/>
    </row>
    <row r="944" spans="3:7">
      <c r="C944" s="111"/>
      <c r="D944" s="111"/>
      <c r="E944" s="111"/>
      <c r="F944" s="111"/>
      <c r="G944" s="111"/>
    </row>
    <row r="945" spans="3:7">
      <c r="C945" s="111"/>
      <c r="D945" s="111"/>
      <c r="E945" s="111"/>
      <c r="F945" s="111"/>
      <c r="G945" s="111"/>
    </row>
    <row r="946" spans="3:7">
      <c r="C946" s="111"/>
      <c r="D946" s="111"/>
      <c r="E946" s="111"/>
      <c r="F946" s="111"/>
      <c r="G946" s="111"/>
    </row>
    <row r="947" spans="3:7">
      <c r="C947" s="111"/>
      <c r="D947" s="111"/>
      <c r="E947" s="111"/>
      <c r="F947" s="111"/>
      <c r="G947" s="111"/>
    </row>
    <row r="948" spans="3:7">
      <c r="C948" s="111"/>
      <c r="D948" s="111"/>
      <c r="E948" s="111"/>
      <c r="F948" s="111"/>
      <c r="G948" s="111"/>
    </row>
    <row r="949" spans="3:7">
      <c r="C949" s="111"/>
      <c r="D949" s="111"/>
      <c r="E949" s="111"/>
      <c r="F949" s="111"/>
      <c r="G949" s="111"/>
    </row>
    <row r="950" spans="3:7">
      <c r="C950" s="111"/>
      <c r="D950" s="111"/>
      <c r="E950" s="111"/>
      <c r="F950" s="111"/>
      <c r="G950" s="111"/>
    </row>
    <row r="951" spans="3:7">
      <c r="C951" s="111"/>
      <c r="D951" s="111"/>
      <c r="E951" s="111"/>
      <c r="F951" s="111"/>
      <c r="G951" s="111"/>
    </row>
    <row r="952" spans="3:7">
      <c r="C952" s="111"/>
      <c r="D952" s="111"/>
      <c r="E952" s="111"/>
      <c r="F952" s="111"/>
      <c r="G952" s="111"/>
    </row>
    <row r="953" spans="3:7">
      <c r="C953" s="111"/>
      <c r="D953" s="111"/>
      <c r="E953" s="111"/>
      <c r="F953" s="111"/>
      <c r="G953" s="111"/>
    </row>
    <row r="954" spans="3:7">
      <c r="C954" s="111"/>
      <c r="D954" s="111"/>
      <c r="E954" s="111"/>
      <c r="F954" s="111"/>
      <c r="G954" s="111"/>
    </row>
    <row r="955" spans="3:7">
      <c r="C955" s="111"/>
      <c r="D955" s="111"/>
      <c r="E955" s="111"/>
      <c r="F955" s="111"/>
      <c r="G955" s="111"/>
    </row>
    <row r="956" spans="3:7">
      <c r="C956" s="111"/>
      <c r="D956" s="111"/>
      <c r="E956" s="111"/>
      <c r="F956" s="111"/>
      <c r="G956" s="111"/>
    </row>
    <row r="957" spans="3:7">
      <c r="C957" s="111"/>
      <c r="D957" s="111"/>
      <c r="E957" s="111"/>
      <c r="F957" s="111"/>
      <c r="G957" s="111"/>
    </row>
    <row r="958" spans="3:7">
      <c r="C958" s="111"/>
      <c r="D958" s="111"/>
      <c r="E958" s="111"/>
      <c r="F958" s="111"/>
      <c r="G958" s="111"/>
    </row>
    <row r="959" spans="3:7">
      <c r="C959" s="111"/>
      <c r="D959" s="111"/>
      <c r="E959" s="111"/>
      <c r="F959" s="111"/>
      <c r="G959" s="111"/>
    </row>
    <row r="960" spans="3:7">
      <c r="C960" s="111"/>
      <c r="D960" s="111"/>
      <c r="E960" s="111"/>
      <c r="F960" s="111"/>
      <c r="G960" s="111"/>
    </row>
    <row r="961" spans="3:7">
      <c r="C961" s="111"/>
      <c r="D961" s="111"/>
      <c r="E961" s="111"/>
      <c r="F961" s="111"/>
      <c r="G961" s="111"/>
    </row>
    <row r="962" spans="3:7">
      <c r="C962" s="111"/>
      <c r="D962" s="111"/>
      <c r="E962" s="111"/>
      <c r="F962" s="111"/>
      <c r="G962" s="111"/>
    </row>
    <row r="963" spans="3:7">
      <c r="C963" s="111"/>
      <c r="D963" s="111"/>
      <c r="E963" s="111"/>
      <c r="F963" s="111"/>
      <c r="G963" s="111"/>
    </row>
    <row r="964" spans="3:7">
      <c r="C964" s="111"/>
      <c r="D964" s="111"/>
      <c r="E964" s="111"/>
      <c r="F964" s="111"/>
      <c r="G964" s="111"/>
    </row>
    <row r="965" spans="3:7">
      <c r="C965" s="111"/>
      <c r="D965" s="111"/>
      <c r="E965" s="111"/>
      <c r="F965" s="111"/>
      <c r="G965" s="111"/>
    </row>
    <row r="966" spans="3:7">
      <c r="C966" s="111"/>
      <c r="D966" s="111"/>
      <c r="E966" s="111"/>
      <c r="F966" s="111"/>
      <c r="G966" s="111"/>
    </row>
    <row r="967" spans="3:7">
      <c r="C967" s="111"/>
      <c r="D967" s="111"/>
      <c r="E967" s="111"/>
      <c r="F967" s="111"/>
      <c r="G967" s="111"/>
    </row>
    <row r="968" spans="3:7">
      <c r="C968" s="111"/>
      <c r="D968" s="111"/>
      <c r="E968" s="111"/>
      <c r="F968" s="111"/>
      <c r="G968" s="111"/>
    </row>
    <row r="969" spans="3:7">
      <c r="C969" s="111"/>
      <c r="D969" s="111"/>
      <c r="E969" s="111"/>
      <c r="F969" s="111"/>
      <c r="G969" s="111"/>
    </row>
    <row r="970" spans="3:7">
      <c r="C970" s="111"/>
      <c r="D970" s="111"/>
      <c r="E970" s="111"/>
      <c r="F970" s="111"/>
      <c r="G970" s="111"/>
    </row>
    <row r="971" spans="3:7">
      <c r="C971" s="111"/>
      <c r="D971" s="111"/>
      <c r="E971" s="111"/>
      <c r="F971" s="111"/>
      <c r="G971" s="111"/>
    </row>
    <row r="972" spans="3:7">
      <c r="C972" s="111"/>
      <c r="D972" s="111"/>
      <c r="E972" s="111"/>
      <c r="F972" s="111"/>
      <c r="G972" s="111"/>
    </row>
    <row r="973" spans="3:7">
      <c r="C973" s="111"/>
      <c r="D973" s="111"/>
      <c r="E973" s="111"/>
      <c r="F973" s="111"/>
      <c r="G973" s="111"/>
    </row>
    <row r="974" spans="3:7">
      <c r="C974" s="111"/>
      <c r="D974" s="111"/>
      <c r="E974" s="111"/>
      <c r="F974" s="111"/>
      <c r="G974" s="111"/>
    </row>
    <row r="975" spans="3:7">
      <c r="C975" s="111"/>
      <c r="D975" s="111"/>
      <c r="E975" s="111"/>
      <c r="F975" s="111"/>
      <c r="G975" s="111"/>
    </row>
    <row r="976" spans="3:7">
      <c r="C976" s="111"/>
      <c r="D976" s="111"/>
      <c r="E976" s="111"/>
      <c r="F976" s="111"/>
      <c r="G976" s="111"/>
    </row>
    <row r="977" spans="3:7">
      <c r="C977" s="111"/>
      <c r="D977" s="111"/>
      <c r="E977" s="111"/>
      <c r="F977" s="111"/>
      <c r="G977" s="111"/>
    </row>
    <row r="978" spans="3:7">
      <c r="C978" s="111"/>
      <c r="D978" s="111"/>
      <c r="E978" s="111"/>
      <c r="F978" s="111"/>
      <c r="G978" s="111"/>
    </row>
    <row r="979" spans="3:7">
      <c r="C979" s="111"/>
      <c r="D979" s="111"/>
      <c r="E979" s="111"/>
      <c r="F979" s="111"/>
      <c r="G979" s="111"/>
    </row>
    <row r="980" spans="3:7">
      <c r="C980" s="111"/>
      <c r="D980" s="111"/>
      <c r="E980" s="111"/>
      <c r="F980" s="111"/>
      <c r="G980" s="111"/>
    </row>
    <row r="981" spans="3:7">
      <c r="C981" s="111"/>
      <c r="D981" s="111"/>
      <c r="E981" s="111"/>
      <c r="F981" s="111"/>
      <c r="G981" s="111"/>
    </row>
    <row r="982" spans="3:7">
      <c r="C982" s="111"/>
      <c r="D982" s="111"/>
      <c r="E982" s="111"/>
      <c r="F982" s="111"/>
      <c r="G982" s="111"/>
    </row>
    <row r="983" spans="3:7">
      <c r="C983" s="111"/>
      <c r="D983" s="111"/>
      <c r="E983" s="111"/>
      <c r="F983" s="111"/>
      <c r="G983" s="111"/>
    </row>
    <row r="984" spans="3:7">
      <c r="C984" s="111"/>
      <c r="D984" s="111"/>
      <c r="E984" s="111"/>
      <c r="F984" s="111"/>
      <c r="G984" s="111"/>
    </row>
    <row r="985" spans="3:7">
      <c r="C985" s="111"/>
      <c r="D985" s="111"/>
      <c r="E985" s="111"/>
      <c r="F985" s="111"/>
      <c r="G985" s="111"/>
    </row>
    <row r="986" spans="3:7">
      <c r="C986" s="111"/>
      <c r="D986" s="111"/>
      <c r="E986" s="111"/>
      <c r="F986" s="111"/>
      <c r="G986" s="111"/>
    </row>
    <row r="987" spans="3:7">
      <c r="C987" s="111"/>
      <c r="D987" s="111"/>
      <c r="E987" s="111"/>
      <c r="F987" s="111"/>
      <c r="G987" s="111"/>
    </row>
    <row r="988" spans="3:7">
      <c r="C988" s="111"/>
      <c r="D988" s="111"/>
      <c r="E988" s="111"/>
      <c r="F988" s="111"/>
      <c r="G988" s="111"/>
    </row>
    <row r="989" spans="3:7">
      <c r="C989" s="111"/>
      <c r="D989" s="111"/>
      <c r="E989" s="111"/>
      <c r="F989" s="111"/>
      <c r="G989" s="111"/>
    </row>
    <row r="990" spans="3:7">
      <c r="C990" s="111"/>
      <c r="D990" s="111"/>
      <c r="E990" s="111"/>
      <c r="F990" s="111"/>
      <c r="G990" s="111"/>
    </row>
    <row r="991" spans="3:7">
      <c r="C991" s="111"/>
      <c r="D991" s="111"/>
      <c r="E991" s="111"/>
      <c r="F991" s="111"/>
      <c r="G991" s="111"/>
    </row>
    <row r="992" spans="3:7">
      <c r="C992" s="111"/>
      <c r="D992" s="111"/>
      <c r="E992" s="111"/>
      <c r="F992" s="111"/>
      <c r="G992" s="111"/>
    </row>
    <row r="993" spans="3:7">
      <c r="C993" s="111"/>
      <c r="D993" s="111"/>
      <c r="E993" s="111"/>
      <c r="F993" s="111"/>
      <c r="G993" s="111"/>
    </row>
    <row r="994" spans="3:7">
      <c r="C994" s="111"/>
      <c r="D994" s="111"/>
      <c r="E994" s="111"/>
      <c r="F994" s="111"/>
      <c r="G994" s="111"/>
    </row>
    <row r="995" spans="3:7">
      <c r="C995" s="111"/>
      <c r="D995" s="111"/>
      <c r="E995" s="111"/>
      <c r="F995" s="111"/>
      <c r="G995" s="111"/>
    </row>
    <row r="996" spans="3:7">
      <c r="C996" s="111"/>
      <c r="D996" s="111"/>
      <c r="E996" s="111"/>
      <c r="F996" s="111"/>
      <c r="G996" s="111"/>
    </row>
    <row r="997" spans="3:7">
      <c r="C997" s="111"/>
      <c r="D997" s="111"/>
      <c r="E997" s="111"/>
      <c r="F997" s="111"/>
      <c r="G997" s="111"/>
    </row>
    <row r="998" spans="3:7">
      <c r="C998" s="111"/>
      <c r="D998" s="111"/>
      <c r="E998" s="111"/>
      <c r="F998" s="111"/>
      <c r="G998" s="111"/>
    </row>
    <row r="999" spans="3:7">
      <c r="C999" s="111"/>
      <c r="D999" s="111"/>
      <c r="E999" s="111"/>
      <c r="F999" s="111"/>
      <c r="G999" s="111"/>
    </row>
    <row r="1000" spans="3:7">
      <c r="C1000" s="111"/>
      <c r="D1000" s="111"/>
      <c r="E1000" s="111"/>
      <c r="F1000" s="111"/>
      <c r="G1000" s="111"/>
    </row>
    <row r="1001" spans="3:7">
      <c r="C1001" s="111"/>
      <c r="D1001" s="111"/>
      <c r="E1001" s="111"/>
      <c r="F1001" s="111"/>
      <c r="G1001" s="111"/>
    </row>
    <row r="1002" spans="3:7">
      <c r="C1002" s="111"/>
      <c r="D1002" s="111"/>
      <c r="E1002" s="111"/>
      <c r="F1002" s="111"/>
      <c r="G1002" s="111"/>
    </row>
    <row r="1003" spans="3:7">
      <c r="C1003" s="111"/>
      <c r="D1003" s="111"/>
      <c r="E1003" s="111"/>
      <c r="F1003" s="111"/>
      <c r="G1003" s="111"/>
    </row>
    <row r="1004" spans="3:7">
      <c r="C1004" s="111"/>
      <c r="D1004" s="111"/>
      <c r="E1004" s="111"/>
      <c r="F1004" s="111"/>
      <c r="G1004" s="111"/>
    </row>
    <row r="1005" spans="3:7">
      <c r="C1005" s="111"/>
      <c r="D1005" s="111"/>
      <c r="E1005" s="111"/>
      <c r="F1005" s="111"/>
      <c r="G1005" s="111"/>
    </row>
    <row r="1006" spans="3:7">
      <c r="C1006" s="111"/>
      <c r="D1006" s="111"/>
      <c r="E1006" s="111"/>
      <c r="F1006" s="111"/>
      <c r="G1006" s="111"/>
    </row>
    <row r="1007" spans="3:7">
      <c r="C1007" s="111"/>
      <c r="D1007" s="111"/>
      <c r="E1007" s="111"/>
      <c r="F1007" s="111"/>
      <c r="G1007" s="111"/>
    </row>
    <row r="1008" spans="3:7">
      <c r="C1008" s="111"/>
      <c r="D1008" s="111"/>
      <c r="E1008" s="111"/>
      <c r="F1008" s="111"/>
      <c r="G1008" s="111"/>
    </row>
    <row r="1009" spans="3:7">
      <c r="C1009" s="111"/>
      <c r="D1009" s="111"/>
      <c r="E1009" s="111"/>
      <c r="F1009" s="111"/>
      <c r="G1009" s="111"/>
    </row>
    <row r="1010" spans="3:7">
      <c r="C1010" s="111"/>
      <c r="D1010" s="111"/>
      <c r="E1010" s="111"/>
      <c r="F1010" s="111"/>
      <c r="G1010" s="111"/>
    </row>
    <row r="1011" spans="3:7">
      <c r="C1011" s="111"/>
      <c r="D1011" s="111"/>
      <c r="E1011" s="111"/>
      <c r="F1011" s="111"/>
      <c r="G1011" s="111"/>
    </row>
    <row r="1012" spans="3:7">
      <c r="C1012" s="111"/>
      <c r="D1012" s="111"/>
      <c r="E1012" s="111"/>
      <c r="F1012" s="111"/>
      <c r="G1012" s="111"/>
    </row>
    <row r="1013" spans="3:7">
      <c r="C1013" s="111"/>
      <c r="D1013" s="111"/>
      <c r="E1013" s="111"/>
      <c r="F1013" s="111"/>
      <c r="G1013" s="111"/>
    </row>
    <row r="1014" spans="3:7">
      <c r="C1014" s="111"/>
      <c r="D1014" s="111"/>
      <c r="E1014" s="111"/>
      <c r="F1014" s="111"/>
      <c r="G1014" s="111"/>
    </row>
    <row r="1015" spans="3:7">
      <c r="C1015" s="111"/>
      <c r="D1015" s="111"/>
      <c r="E1015" s="111"/>
      <c r="F1015" s="111"/>
      <c r="G1015" s="111"/>
    </row>
    <row r="1016" spans="3:7">
      <c r="C1016" s="111"/>
      <c r="D1016" s="111"/>
      <c r="E1016" s="111"/>
      <c r="F1016" s="111"/>
      <c r="G1016" s="111"/>
    </row>
    <row r="1017" spans="3:7">
      <c r="C1017" s="111"/>
      <c r="D1017" s="111"/>
      <c r="E1017" s="111"/>
      <c r="F1017" s="111"/>
      <c r="G1017" s="111"/>
    </row>
    <row r="1018" spans="3:7">
      <c r="C1018" s="111"/>
      <c r="D1018" s="111"/>
      <c r="E1018" s="111"/>
      <c r="F1018" s="111"/>
      <c r="G1018" s="111"/>
    </row>
    <row r="1019" spans="3:7">
      <c r="C1019" s="111"/>
      <c r="D1019" s="111"/>
      <c r="E1019" s="111"/>
      <c r="F1019" s="111"/>
      <c r="G1019" s="111"/>
    </row>
    <row r="1020" spans="3:7">
      <c r="C1020" s="111"/>
      <c r="D1020" s="111"/>
      <c r="E1020" s="111"/>
      <c r="F1020" s="111"/>
      <c r="G1020" s="111"/>
    </row>
    <row r="1021" spans="3:7">
      <c r="C1021" s="111"/>
      <c r="D1021" s="111"/>
      <c r="E1021" s="111"/>
      <c r="F1021" s="111"/>
      <c r="G1021" s="111"/>
    </row>
    <row r="1022" spans="3:7">
      <c r="C1022" s="111"/>
      <c r="D1022" s="111"/>
      <c r="E1022" s="111"/>
      <c r="F1022" s="111"/>
      <c r="G1022" s="111"/>
    </row>
    <row r="1023" spans="3:7">
      <c r="C1023" s="111"/>
      <c r="D1023" s="111"/>
      <c r="E1023" s="111"/>
      <c r="F1023" s="111"/>
      <c r="G1023" s="111"/>
    </row>
    <row r="1024" spans="3:7">
      <c r="C1024" s="111"/>
      <c r="D1024" s="111"/>
      <c r="E1024" s="111"/>
      <c r="F1024" s="111"/>
      <c r="G1024" s="111"/>
    </row>
    <row r="1025" spans="3:7">
      <c r="C1025" s="111"/>
      <c r="D1025" s="111"/>
      <c r="E1025" s="111"/>
      <c r="F1025" s="111"/>
      <c r="G1025" s="111"/>
    </row>
    <row r="1026" spans="3:7">
      <c r="C1026" s="111"/>
      <c r="D1026" s="111"/>
      <c r="E1026" s="111"/>
      <c r="F1026" s="111"/>
      <c r="G1026" s="111"/>
    </row>
    <row r="1027" spans="3:7">
      <c r="C1027" s="111"/>
      <c r="D1027" s="111"/>
      <c r="E1027" s="111"/>
      <c r="F1027" s="111"/>
      <c r="G1027" s="111"/>
    </row>
    <row r="1028" spans="3:7">
      <c r="C1028" s="111"/>
      <c r="D1028" s="111"/>
      <c r="E1028" s="111"/>
      <c r="F1028" s="111"/>
      <c r="G1028" s="111"/>
    </row>
    <row r="1029" spans="3:7">
      <c r="C1029" s="111"/>
      <c r="D1029" s="111"/>
      <c r="E1029" s="111"/>
      <c r="F1029" s="111"/>
      <c r="G1029" s="111"/>
    </row>
    <row r="1030" spans="3:7">
      <c r="C1030" s="111"/>
      <c r="D1030" s="111"/>
      <c r="E1030" s="111"/>
      <c r="F1030" s="111"/>
      <c r="G1030" s="111"/>
    </row>
    <row r="1031" spans="3:7">
      <c r="C1031" s="111"/>
      <c r="D1031" s="111"/>
      <c r="E1031" s="111"/>
      <c r="F1031" s="111"/>
      <c r="G1031" s="111"/>
    </row>
    <row r="1032" spans="3:7">
      <c r="C1032" s="111"/>
      <c r="D1032" s="111"/>
      <c r="E1032" s="111"/>
      <c r="F1032" s="111"/>
      <c r="G1032" s="111"/>
    </row>
    <row r="1033" spans="3:7">
      <c r="C1033" s="111"/>
      <c r="D1033" s="111"/>
      <c r="E1033" s="111"/>
      <c r="F1033" s="111"/>
      <c r="G1033" s="111"/>
    </row>
    <row r="1034" spans="3:7">
      <c r="C1034" s="111"/>
      <c r="D1034" s="111"/>
      <c r="E1034" s="111"/>
      <c r="F1034" s="111"/>
      <c r="G1034" s="111"/>
    </row>
    <row r="1035" spans="3:7">
      <c r="C1035" s="111"/>
      <c r="D1035" s="111"/>
      <c r="E1035" s="111"/>
      <c r="F1035" s="111"/>
      <c r="G1035" s="111"/>
    </row>
    <row r="1036" spans="3:7">
      <c r="C1036" s="111"/>
      <c r="D1036" s="111"/>
      <c r="E1036" s="111"/>
      <c r="F1036" s="111"/>
      <c r="G1036" s="111"/>
    </row>
    <row r="1037" spans="3:7">
      <c r="C1037" s="111"/>
      <c r="D1037" s="111"/>
      <c r="E1037" s="111"/>
      <c r="F1037" s="111"/>
      <c r="G1037" s="111"/>
    </row>
    <row r="1038" spans="3:7">
      <c r="C1038" s="111"/>
      <c r="D1038" s="111"/>
      <c r="E1038" s="111"/>
      <c r="F1038" s="111"/>
      <c r="G1038" s="111"/>
    </row>
    <row r="1039" spans="3:7">
      <c r="C1039" s="111"/>
      <c r="D1039" s="111"/>
      <c r="E1039" s="111"/>
      <c r="F1039" s="111"/>
      <c r="G1039" s="111"/>
    </row>
    <row r="1040" spans="3:7">
      <c r="C1040" s="111"/>
      <c r="D1040" s="111"/>
      <c r="E1040" s="111"/>
      <c r="F1040" s="111"/>
      <c r="G1040" s="111"/>
    </row>
    <row r="1041" spans="3:7">
      <c r="C1041" s="111"/>
      <c r="D1041" s="111"/>
      <c r="E1041" s="111"/>
      <c r="F1041" s="111"/>
      <c r="G1041" s="111"/>
    </row>
    <row r="1042" spans="3:7">
      <c r="C1042" s="111"/>
      <c r="D1042" s="111"/>
      <c r="E1042" s="111"/>
      <c r="F1042" s="111"/>
      <c r="G1042" s="111"/>
    </row>
    <row r="1043" spans="3:7">
      <c r="C1043" s="111"/>
      <c r="D1043" s="111"/>
      <c r="E1043" s="111"/>
      <c r="F1043" s="111"/>
      <c r="G1043" s="111"/>
    </row>
    <row r="1044" spans="3:7">
      <c r="C1044" s="111"/>
      <c r="D1044" s="111"/>
      <c r="E1044" s="111"/>
      <c r="F1044" s="111"/>
      <c r="G1044" s="111"/>
    </row>
    <row r="1045" spans="3:7">
      <c r="C1045" s="111"/>
      <c r="D1045" s="111"/>
      <c r="E1045" s="111"/>
      <c r="F1045" s="111"/>
      <c r="G1045" s="111"/>
    </row>
    <row r="1046" spans="3:7">
      <c r="C1046" s="111"/>
      <c r="D1046" s="111"/>
      <c r="E1046" s="111"/>
      <c r="F1046" s="111"/>
      <c r="G1046" s="111"/>
    </row>
    <row r="1047" spans="3:7">
      <c r="C1047" s="111"/>
      <c r="D1047" s="111"/>
      <c r="E1047" s="111"/>
      <c r="F1047" s="111"/>
      <c r="G1047" s="111"/>
    </row>
    <row r="1048" spans="3:7">
      <c r="C1048" s="111"/>
      <c r="D1048" s="111"/>
      <c r="E1048" s="111"/>
      <c r="F1048" s="111"/>
      <c r="G1048" s="111"/>
    </row>
    <row r="1049" spans="3:7">
      <c r="C1049" s="111"/>
      <c r="D1049" s="111"/>
      <c r="E1049" s="111"/>
      <c r="F1049" s="111"/>
      <c r="G1049" s="111"/>
    </row>
    <row r="1050" spans="3:7">
      <c r="C1050" s="111"/>
      <c r="D1050" s="111"/>
      <c r="E1050" s="111"/>
      <c r="F1050" s="111"/>
      <c r="G1050" s="111"/>
    </row>
    <row r="1051" spans="3:7">
      <c r="C1051" s="111"/>
      <c r="D1051" s="111"/>
      <c r="E1051" s="111"/>
      <c r="F1051" s="111"/>
      <c r="G1051" s="111"/>
    </row>
    <row r="1052" spans="3:7">
      <c r="C1052" s="111"/>
      <c r="D1052" s="111"/>
      <c r="E1052" s="111"/>
      <c r="F1052" s="111"/>
      <c r="G1052" s="111"/>
    </row>
    <row r="1053" spans="3:7">
      <c r="C1053" s="111"/>
      <c r="D1053" s="111"/>
      <c r="E1053" s="111"/>
      <c r="F1053" s="111"/>
      <c r="G1053" s="111"/>
    </row>
    <row r="1054" spans="3:7">
      <c r="C1054" s="111"/>
      <c r="D1054" s="111"/>
      <c r="E1054" s="111"/>
      <c r="F1054" s="111"/>
      <c r="G1054" s="111"/>
    </row>
    <row r="1055" spans="3:7">
      <c r="C1055" s="111"/>
      <c r="D1055" s="111"/>
      <c r="E1055" s="111"/>
      <c r="F1055" s="111"/>
      <c r="G1055" s="111"/>
    </row>
    <row r="1056" spans="3:7">
      <c r="C1056" s="111"/>
      <c r="D1056" s="111"/>
      <c r="E1056" s="111"/>
      <c r="F1056" s="111"/>
      <c r="G1056" s="111"/>
    </row>
    <row r="1057" spans="3:7">
      <c r="C1057" s="111"/>
      <c r="D1057" s="111"/>
      <c r="E1057" s="111"/>
      <c r="F1057" s="111"/>
      <c r="G1057" s="111"/>
    </row>
    <row r="1058" spans="3:7">
      <c r="C1058" s="111"/>
      <c r="D1058" s="111"/>
      <c r="E1058" s="111"/>
      <c r="F1058" s="111"/>
      <c r="G1058" s="111"/>
    </row>
    <row r="1059" spans="3:7">
      <c r="C1059" s="111"/>
      <c r="D1059" s="111"/>
      <c r="E1059" s="111"/>
      <c r="F1059" s="111"/>
      <c r="G1059" s="111"/>
    </row>
    <row r="1060" spans="3:7">
      <c r="C1060" s="111"/>
      <c r="D1060" s="111"/>
      <c r="E1060" s="111"/>
      <c r="F1060" s="111"/>
      <c r="G1060" s="111"/>
    </row>
    <row r="1061" spans="3:7">
      <c r="C1061" s="111"/>
      <c r="D1061" s="111"/>
      <c r="E1061" s="111"/>
      <c r="F1061" s="111"/>
      <c r="G1061" s="111"/>
    </row>
    <row r="1062" spans="3:7">
      <c r="C1062" s="111"/>
      <c r="D1062" s="111"/>
      <c r="E1062" s="111"/>
      <c r="F1062" s="111"/>
      <c r="G1062" s="111"/>
    </row>
    <row r="1063" spans="3:7">
      <c r="C1063" s="111"/>
      <c r="D1063" s="111"/>
      <c r="E1063" s="111"/>
      <c r="F1063" s="111"/>
      <c r="G1063" s="111"/>
    </row>
    <row r="1064" spans="3:7">
      <c r="C1064" s="111"/>
      <c r="D1064" s="111"/>
      <c r="E1064" s="111"/>
      <c r="F1064" s="111"/>
      <c r="G1064" s="111"/>
    </row>
    <row r="1065" spans="3:7">
      <c r="C1065" s="111"/>
      <c r="D1065" s="111"/>
      <c r="E1065" s="111"/>
      <c r="F1065" s="111"/>
      <c r="G1065" s="111"/>
    </row>
    <row r="1066" spans="3:7">
      <c r="C1066" s="111"/>
      <c r="D1066" s="111"/>
      <c r="E1066" s="111"/>
      <c r="F1066" s="111"/>
      <c r="G1066" s="111"/>
    </row>
    <row r="1067" spans="3:7">
      <c r="C1067" s="111"/>
      <c r="D1067" s="111"/>
      <c r="E1067" s="111"/>
      <c r="F1067" s="111"/>
      <c r="G1067" s="111"/>
    </row>
    <row r="1068" spans="3:7">
      <c r="C1068" s="111"/>
      <c r="D1068" s="111"/>
      <c r="E1068" s="111"/>
      <c r="F1068" s="111"/>
      <c r="G1068" s="111"/>
    </row>
    <row r="1069" spans="3:7">
      <c r="C1069" s="111"/>
      <c r="D1069" s="111"/>
      <c r="E1069" s="111"/>
      <c r="F1069" s="111"/>
      <c r="G1069" s="111"/>
    </row>
    <row r="1070" spans="3:7">
      <c r="C1070" s="111"/>
      <c r="D1070" s="111"/>
      <c r="E1070" s="111"/>
      <c r="F1070" s="111"/>
      <c r="G1070" s="111"/>
    </row>
    <row r="1071" spans="3:7">
      <c r="C1071" s="111"/>
      <c r="D1071" s="111"/>
      <c r="E1071" s="111"/>
      <c r="F1071" s="111"/>
      <c r="G1071" s="111"/>
    </row>
    <row r="1072" spans="3:7">
      <c r="C1072" s="111"/>
      <c r="D1072" s="111"/>
      <c r="E1072" s="111"/>
      <c r="F1072" s="111"/>
      <c r="G1072" s="111"/>
    </row>
    <row r="1073" spans="3:7">
      <c r="C1073" s="111"/>
      <c r="D1073" s="111"/>
      <c r="E1073" s="111"/>
      <c r="F1073" s="111"/>
      <c r="G1073" s="111"/>
    </row>
    <row r="1074" spans="3:7">
      <c r="C1074" s="111"/>
      <c r="D1074" s="111"/>
      <c r="E1074" s="111"/>
      <c r="F1074" s="111"/>
      <c r="G1074" s="111"/>
    </row>
    <row r="1075" spans="3:7">
      <c r="C1075" s="111"/>
      <c r="D1075" s="111"/>
      <c r="E1075" s="111"/>
      <c r="F1075" s="111"/>
      <c r="G1075" s="111"/>
    </row>
    <row r="1076" spans="3:7">
      <c r="C1076" s="111"/>
      <c r="D1076" s="111"/>
      <c r="E1076" s="111"/>
      <c r="F1076" s="111"/>
      <c r="G1076" s="111"/>
    </row>
    <row r="1077" spans="3:7">
      <c r="C1077" s="111"/>
      <c r="D1077" s="111"/>
      <c r="E1077" s="111"/>
      <c r="F1077" s="111"/>
      <c r="G1077" s="111"/>
    </row>
    <row r="1078" spans="3:7">
      <c r="C1078" s="111"/>
      <c r="D1078" s="111"/>
      <c r="E1078" s="111"/>
      <c r="F1078" s="111"/>
      <c r="G1078" s="111"/>
    </row>
    <row r="1079" spans="3:7">
      <c r="C1079" s="111"/>
      <c r="D1079" s="111"/>
      <c r="E1079" s="111"/>
      <c r="F1079" s="111"/>
      <c r="G1079" s="111"/>
    </row>
    <row r="1080" spans="3:7">
      <c r="C1080" s="111"/>
      <c r="D1080" s="111"/>
      <c r="E1080" s="111"/>
      <c r="F1080" s="111"/>
      <c r="G1080" s="111"/>
    </row>
    <row r="1081" spans="3:7">
      <c r="C1081" s="111"/>
      <c r="D1081" s="111"/>
      <c r="E1081" s="111"/>
      <c r="F1081" s="111"/>
      <c r="G1081" s="111"/>
    </row>
    <row r="1082" spans="3:7">
      <c r="C1082" s="111"/>
      <c r="D1082" s="111"/>
      <c r="E1082" s="111"/>
      <c r="F1082" s="111"/>
      <c r="G1082" s="111"/>
    </row>
    <row r="1083" spans="3:7">
      <c r="C1083" s="111"/>
      <c r="D1083" s="111"/>
      <c r="E1083" s="111"/>
      <c r="F1083" s="111"/>
      <c r="G1083" s="111"/>
    </row>
    <row r="1084" spans="3:7">
      <c r="C1084" s="111"/>
      <c r="D1084" s="111"/>
      <c r="E1084" s="111"/>
      <c r="F1084" s="111"/>
      <c r="G1084" s="111"/>
    </row>
    <row r="1085" spans="3:7">
      <c r="C1085" s="111"/>
      <c r="D1085" s="111"/>
      <c r="E1085" s="111"/>
      <c r="F1085" s="111"/>
      <c r="G1085" s="111"/>
    </row>
    <row r="1086" spans="3:7">
      <c r="C1086" s="111"/>
      <c r="D1086" s="111"/>
      <c r="E1086" s="111"/>
      <c r="F1086" s="111"/>
      <c r="G1086" s="111"/>
    </row>
    <row r="1087" spans="3:7">
      <c r="C1087" s="111"/>
      <c r="D1087" s="111"/>
      <c r="E1087" s="111"/>
      <c r="F1087" s="111"/>
      <c r="G1087" s="111"/>
    </row>
    <row r="1088" spans="3:7">
      <c r="C1088" s="111"/>
      <c r="D1088" s="111"/>
      <c r="E1088" s="111"/>
      <c r="F1088" s="111"/>
      <c r="G1088" s="111"/>
    </row>
    <row r="1089" spans="3:7">
      <c r="C1089" s="111"/>
      <c r="D1089" s="111"/>
      <c r="E1089" s="111"/>
      <c r="F1089" s="111"/>
      <c r="G1089" s="111"/>
    </row>
    <row r="1090" spans="3:7">
      <c r="C1090" s="111"/>
      <c r="D1090" s="111"/>
      <c r="E1090" s="111"/>
      <c r="F1090" s="111"/>
      <c r="G1090" s="111"/>
    </row>
    <row r="1091" spans="3:7">
      <c r="C1091" s="111"/>
      <c r="D1091" s="111"/>
      <c r="E1091" s="111"/>
      <c r="F1091" s="111"/>
      <c r="G1091" s="111"/>
    </row>
    <row r="1092" spans="3:7">
      <c r="C1092" s="111"/>
      <c r="D1092" s="111"/>
      <c r="E1092" s="111"/>
      <c r="F1092" s="111"/>
      <c r="G1092" s="111"/>
    </row>
    <row r="1093" spans="3:7">
      <c r="C1093" s="111"/>
      <c r="D1093" s="111"/>
      <c r="E1093" s="111"/>
      <c r="F1093" s="111"/>
      <c r="G1093" s="111"/>
    </row>
    <row r="1094" spans="3:7">
      <c r="C1094" s="111"/>
      <c r="D1094" s="111"/>
      <c r="E1094" s="111"/>
      <c r="F1094" s="111"/>
      <c r="G1094" s="111"/>
    </row>
    <row r="1095" spans="3:7">
      <c r="C1095" s="111"/>
      <c r="D1095" s="111"/>
      <c r="E1095" s="111"/>
      <c r="F1095" s="111"/>
      <c r="G1095" s="111"/>
    </row>
    <row r="1096" spans="3:7">
      <c r="C1096" s="111"/>
      <c r="D1096" s="111"/>
      <c r="E1096" s="111"/>
      <c r="F1096" s="111"/>
      <c r="G1096" s="111"/>
    </row>
    <row r="1097" spans="3:7">
      <c r="C1097" s="111"/>
      <c r="D1097" s="111"/>
      <c r="E1097" s="111"/>
      <c r="F1097" s="111"/>
      <c r="G1097" s="111"/>
    </row>
    <row r="1098" spans="3:7">
      <c r="C1098" s="111"/>
      <c r="D1098" s="111"/>
      <c r="E1098" s="111"/>
      <c r="F1098" s="111"/>
      <c r="G1098" s="111"/>
    </row>
    <row r="1099" spans="3:7">
      <c r="C1099" s="111"/>
      <c r="D1099" s="111"/>
      <c r="E1099" s="111"/>
      <c r="F1099" s="111"/>
      <c r="G1099" s="111"/>
    </row>
    <row r="1100" spans="3:7">
      <c r="C1100" s="111"/>
      <c r="D1100" s="111"/>
      <c r="E1100" s="111"/>
      <c r="F1100" s="111"/>
      <c r="G1100" s="111"/>
    </row>
    <row r="1101" spans="3:7">
      <c r="C1101" s="111"/>
      <c r="D1101" s="111"/>
      <c r="E1101" s="111"/>
      <c r="F1101" s="111"/>
      <c r="G1101" s="111"/>
    </row>
    <row r="1102" spans="3:7">
      <c r="C1102" s="111"/>
      <c r="D1102" s="111"/>
      <c r="E1102" s="111"/>
      <c r="F1102" s="111"/>
      <c r="G1102" s="111"/>
    </row>
    <row r="1103" spans="3:7">
      <c r="C1103" s="111"/>
      <c r="D1103" s="111"/>
      <c r="E1103" s="111"/>
      <c r="F1103" s="111"/>
      <c r="G1103" s="111"/>
    </row>
    <row r="1104" spans="3:7">
      <c r="C1104" s="111"/>
      <c r="D1104" s="111"/>
      <c r="E1104" s="111"/>
      <c r="F1104" s="111"/>
      <c r="G1104" s="111"/>
    </row>
    <row r="1105" spans="3:7">
      <c r="C1105" s="111"/>
      <c r="D1105" s="111"/>
      <c r="E1105" s="111"/>
      <c r="F1105" s="111"/>
      <c r="G1105" s="111"/>
    </row>
    <row r="1106" spans="3:7">
      <c r="C1106" s="111"/>
      <c r="D1106" s="111"/>
      <c r="E1106" s="111"/>
      <c r="F1106" s="111"/>
      <c r="G1106" s="111"/>
    </row>
    <row r="1107" spans="3:7">
      <c r="C1107" s="111"/>
      <c r="D1107" s="111"/>
      <c r="E1107" s="111"/>
      <c r="F1107" s="111"/>
      <c r="G1107" s="111"/>
    </row>
    <row r="1108" spans="3:7">
      <c r="C1108" s="111"/>
      <c r="D1108" s="111"/>
      <c r="E1108" s="111"/>
      <c r="F1108" s="111"/>
      <c r="G1108" s="111"/>
    </row>
    <row r="1109" spans="3:7">
      <c r="C1109" s="111"/>
      <c r="D1109" s="111"/>
      <c r="E1109" s="111"/>
      <c r="F1109" s="111"/>
      <c r="G1109" s="111"/>
    </row>
    <row r="1110" spans="3:7">
      <c r="C1110" s="111"/>
      <c r="D1110" s="111"/>
      <c r="E1110" s="111"/>
      <c r="F1110" s="111"/>
      <c r="G1110" s="111"/>
    </row>
    <row r="1111" spans="3:7">
      <c r="C1111" s="111"/>
      <c r="D1111" s="111"/>
      <c r="E1111" s="111"/>
      <c r="F1111" s="111"/>
      <c r="G1111" s="111"/>
    </row>
    <row r="1112" spans="3:7">
      <c r="C1112" s="111"/>
      <c r="D1112" s="111"/>
      <c r="E1112" s="111"/>
      <c r="F1112" s="111"/>
      <c r="G1112" s="111"/>
    </row>
    <row r="1113" spans="3:7">
      <c r="C1113" s="111"/>
      <c r="D1113" s="111"/>
      <c r="E1113" s="111"/>
      <c r="F1113" s="111"/>
      <c r="G1113" s="111"/>
    </row>
    <row r="1114" spans="3:7">
      <c r="C1114" s="111"/>
      <c r="D1114" s="111"/>
      <c r="E1114" s="111"/>
      <c r="F1114" s="111"/>
      <c r="G1114" s="111"/>
    </row>
    <row r="1115" spans="3:7">
      <c r="C1115" s="111"/>
      <c r="D1115" s="111"/>
      <c r="E1115" s="111"/>
      <c r="F1115" s="111"/>
      <c r="G1115" s="111"/>
    </row>
    <row r="1116" spans="3:7">
      <c r="C1116" s="111"/>
      <c r="D1116" s="111"/>
      <c r="E1116" s="111"/>
      <c r="F1116" s="111"/>
      <c r="G1116" s="111"/>
    </row>
    <row r="1117" spans="3:7">
      <c r="C1117" s="111"/>
      <c r="D1117" s="111"/>
      <c r="E1117" s="111"/>
      <c r="F1117" s="111"/>
      <c r="G1117" s="111"/>
    </row>
    <row r="1118" spans="3:7">
      <c r="C1118" s="111"/>
      <c r="D1118" s="111"/>
      <c r="E1118" s="111"/>
      <c r="F1118" s="111"/>
      <c r="G1118" s="111"/>
    </row>
    <row r="1119" spans="3:7">
      <c r="C1119" s="111"/>
      <c r="D1119" s="111"/>
      <c r="E1119" s="111"/>
      <c r="F1119" s="111"/>
      <c r="G1119" s="111"/>
    </row>
    <row r="1120" spans="3:7">
      <c r="C1120" s="111"/>
      <c r="D1120" s="111"/>
      <c r="E1120" s="111"/>
      <c r="F1120" s="111"/>
      <c r="G1120" s="111"/>
    </row>
    <row r="1121" spans="3:7">
      <c r="C1121" s="111"/>
      <c r="D1121" s="111"/>
      <c r="E1121" s="111"/>
      <c r="F1121" s="111"/>
      <c r="G1121" s="111"/>
    </row>
    <row r="1122" spans="3:7">
      <c r="C1122" s="111"/>
      <c r="D1122" s="111"/>
      <c r="E1122" s="111"/>
      <c r="F1122" s="111"/>
      <c r="G1122" s="111"/>
    </row>
    <row r="1123" spans="3:7">
      <c r="C1123" s="111"/>
      <c r="D1123" s="111"/>
      <c r="E1123" s="111"/>
      <c r="F1123" s="111"/>
      <c r="G1123" s="111"/>
    </row>
    <row r="1124" spans="3:7">
      <c r="C1124" s="111"/>
      <c r="D1124" s="111"/>
      <c r="E1124" s="111"/>
      <c r="F1124" s="111"/>
      <c r="G1124" s="111"/>
    </row>
    <row r="1125" spans="3:7">
      <c r="C1125" s="111"/>
      <c r="D1125" s="111"/>
      <c r="E1125" s="111"/>
      <c r="F1125" s="111"/>
      <c r="G1125" s="111"/>
    </row>
    <row r="1126" spans="3:7">
      <c r="C1126" s="111"/>
      <c r="D1126" s="111"/>
      <c r="E1126" s="111"/>
      <c r="F1126" s="111"/>
      <c r="G1126" s="111"/>
    </row>
    <row r="1127" spans="3:7">
      <c r="C1127" s="111"/>
      <c r="D1127" s="111"/>
      <c r="E1127" s="111"/>
      <c r="F1127" s="111"/>
      <c r="G1127" s="111"/>
    </row>
    <row r="1128" spans="3:7">
      <c r="C1128" s="111"/>
      <c r="D1128" s="111"/>
      <c r="E1128" s="111"/>
      <c r="F1128" s="111"/>
      <c r="G1128" s="111"/>
    </row>
    <row r="1129" spans="3:7">
      <c r="C1129" s="111"/>
      <c r="D1129" s="111"/>
      <c r="E1129" s="111"/>
      <c r="F1129" s="111"/>
      <c r="G1129" s="111"/>
    </row>
    <row r="1130" spans="3:7">
      <c r="C1130" s="111"/>
      <c r="D1130" s="111"/>
      <c r="E1130" s="111"/>
      <c r="F1130" s="111"/>
      <c r="G1130" s="111"/>
    </row>
    <row r="1131" spans="3:7">
      <c r="C1131" s="111"/>
      <c r="D1131" s="111"/>
      <c r="E1131" s="111"/>
      <c r="F1131" s="111"/>
      <c r="G1131" s="111"/>
    </row>
    <row r="1132" spans="3:7">
      <c r="C1132" s="111"/>
      <c r="D1132" s="111"/>
      <c r="E1132" s="111"/>
      <c r="F1132" s="111"/>
      <c r="G1132" s="111"/>
    </row>
    <row r="1133" spans="3:7">
      <c r="C1133" s="111"/>
      <c r="D1133" s="111"/>
      <c r="E1133" s="111"/>
      <c r="F1133" s="111"/>
      <c r="G1133" s="111"/>
    </row>
    <row r="1134" spans="3:7">
      <c r="C1134" s="111"/>
      <c r="D1134" s="111"/>
      <c r="E1134" s="111"/>
      <c r="F1134" s="111"/>
      <c r="G1134" s="111"/>
    </row>
    <row r="1135" spans="3:7">
      <c r="C1135" s="111"/>
      <c r="D1135" s="111"/>
      <c r="E1135" s="111"/>
      <c r="F1135" s="111"/>
      <c r="G1135" s="111"/>
    </row>
    <row r="1136" spans="3:7">
      <c r="C1136" s="111"/>
      <c r="D1136" s="111"/>
      <c r="E1136" s="111"/>
      <c r="F1136" s="111"/>
      <c r="G1136" s="111"/>
    </row>
    <row r="1137" spans="3:7">
      <c r="C1137" s="111"/>
      <c r="D1137" s="111"/>
      <c r="E1137" s="111"/>
      <c r="F1137" s="111"/>
      <c r="G1137" s="111"/>
    </row>
    <row r="1138" spans="3:7">
      <c r="C1138" s="111"/>
      <c r="D1138" s="111"/>
      <c r="E1138" s="111"/>
      <c r="F1138" s="111"/>
      <c r="G1138" s="111"/>
    </row>
    <row r="1139" spans="3:7">
      <c r="C1139" s="111"/>
      <c r="D1139" s="111"/>
      <c r="E1139" s="111"/>
      <c r="F1139" s="111"/>
      <c r="G1139" s="111"/>
    </row>
    <row r="1140" spans="3:7">
      <c r="C1140" s="111"/>
      <c r="D1140" s="111"/>
      <c r="E1140" s="111"/>
      <c r="F1140" s="111"/>
      <c r="G1140" s="111"/>
    </row>
    <row r="1141" spans="3:7">
      <c r="C1141" s="111"/>
      <c r="D1141" s="111"/>
      <c r="E1141" s="111"/>
      <c r="F1141" s="111"/>
      <c r="G1141" s="111"/>
    </row>
    <row r="1142" spans="3:7">
      <c r="C1142" s="111"/>
      <c r="D1142" s="111"/>
      <c r="E1142" s="111"/>
      <c r="F1142" s="111"/>
      <c r="G1142" s="111"/>
    </row>
    <row r="1143" spans="3:7">
      <c r="C1143" s="111"/>
      <c r="D1143" s="111"/>
      <c r="E1143" s="111"/>
      <c r="F1143" s="111"/>
      <c r="G1143" s="111"/>
    </row>
    <row r="1144" spans="3:7">
      <c r="C1144" s="111"/>
      <c r="D1144" s="111"/>
      <c r="E1144" s="111"/>
      <c r="F1144" s="111"/>
      <c r="G1144" s="111"/>
    </row>
    <row r="1145" spans="3:7">
      <c r="C1145" s="111"/>
      <c r="D1145" s="111"/>
      <c r="E1145" s="111"/>
      <c r="F1145" s="111"/>
      <c r="G1145" s="111"/>
    </row>
    <row r="1146" spans="3:7">
      <c r="C1146" s="111"/>
      <c r="D1146" s="111"/>
      <c r="E1146" s="111"/>
      <c r="F1146" s="111"/>
      <c r="G1146" s="111"/>
    </row>
    <row r="1147" spans="3:7">
      <c r="C1147" s="111"/>
      <c r="D1147" s="111"/>
      <c r="E1147" s="111"/>
      <c r="F1147" s="111"/>
      <c r="G1147" s="111"/>
    </row>
    <row r="1148" spans="3:7">
      <c r="C1148" s="111"/>
      <c r="D1148" s="111"/>
      <c r="E1148" s="111"/>
      <c r="F1148" s="111"/>
      <c r="G1148" s="111"/>
    </row>
    <row r="1149" spans="3:7">
      <c r="C1149" s="111"/>
      <c r="D1149" s="111"/>
      <c r="E1149" s="111"/>
      <c r="F1149" s="111"/>
      <c r="G1149" s="111"/>
    </row>
    <row r="1150" spans="3:7">
      <c r="C1150" s="111"/>
      <c r="D1150" s="111"/>
      <c r="E1150" s="111"/>
      <c r="F1150" s="111"/>
      <c r="G1150" s="111"/>
    </row>
    <row r="1151" spans="3:7">
      <c r="C1151" s="111"/>
      <c r="D1151" s="111"/>
      <c r="E1151" s="111"/>
      <c r="F1151" s="111"/>
      <c r="G1151" s="111"/>
    </row>
    <row r="1152" spans="3:7">
      <c r="C1152" s="111"/>
      <c r="D1152" s="111"/>
      <c r="E1152" s="111"/>
      <c r="F1152" s="111"/>
      <c r="G1152" s="111"/>
    </row>
    <row r="1153" spans="3:7">
      <c r="C1153" s="111"/>
      <c r="D1153" s="111"/>
      <c r="E1153" s="111"/>
      <c r="F1153" s="111"/>
      <c r="G1153" s="111"/>
    </row>
    <row r="1154" spans="3:7">
      <c r="C1154" s="111"/>
      <c r="D1154" s="111"/>
      <c r="E1154" s="111"/>
      <c r="F1154" s="111"/>
      <c r="G1154" s="111"/>
    </row>
    <row r="1155" spans="3:7">
      <c r="C1155" s="111"/>
      <c r="D1155" s="111"/>
      <c r="E1155" s="111"/>
      <c r="F1155" s="111"/>
      <c r="G1155" s="111"/>
    </row>
    <row r="1156" spans="3:7">
      <c r="C1156" s="111"/>
      <c r="D1156" s="111"/>
      <c r="E1156" s="111"/>
      <c r="F1156" s="111"/>
      <c r="G1156" s="111"/>
    </row>
    <row r="1157" spans="3:7">
      <c r="C1157" s="111"/>
      <c r="D1157" s="111"/>
      <c r="E1157" s="111"/>
      <c r="F1157" s="111"/>
      <c r="G1157" s="111"/>
    </row>
    <row r="1158" spans="3:7">
      <c r="C1158" s="111"/>
      <c r="D1158" s="111"/>
      <c r="E1158" s="111"/>
      <c r="F1158" s="111"/>
      <c r="G1158" s="111"/>
    </row>
    <row r="1159" spans="3:7">
      <c r="C1159" s="111"/>
      <c r="D1159" s="111"/>
      <c r="E1159" s="111"/>
      <c r="F1159" s="111"/>
      <c r="G1159" s="111"/>
    </row>
    <row r="1160" spans="3:7">
      <c r="C1160" s="111"/>
      <c r="D1160" s="111"/>
      <c r="E1160" s="111"/>
      <c r="F1160" s="111"/>
      <c r="G1160" s="111"/>
    </row>
    <row r="1161" spans="3:7">
      <c r="C1161" s="111"/>
      <c r="D1161" s="111"/>
      <c r="E1161" s="111"/>
      <c r="F1161" s="111"/>
      <c r="G1161" s="111"/>
    </row>
    <row r="1162" spans="3:7">
      <c r="C1162" s="111"/>
      <c r="D1162" s="111"/>
      <c r="E1162" s="111"/>
      <c r="F1162" s="111"/>
      <c r="G1162" s="111"/>
    </row>
    <row r="1163" spans="3:7">
      <c r="C1163" s="111"/>
      <c r="D1163" s="111"/>
      <c r="E1163" s="111"/>
      <c r="F1163" s="111"/>
      <c r="G1163" s="111"/>
    </row>
    <row r="1164" spans="3:7">
      <c r="C1164" s="111"/>
      <c r="D1164" s="111"/>
      <c r="E1164" s="111"/>
      <c r="F1164" s="111"/>
      <c r="G1164" s="111"/>
    </row>
    <row r="1165" spans="3:7">
      <c r="C1165" s="111"/>
      <c r="D1165" s="111"/>
      <c r="E1165" s="111"/>
      <c r="F1165" s="111"/>
      <c r="G1165" s="111"/>
    </row>
    <row r="1166" spans="3:7">
      <c r="C1166" s="111"/>
      <c r="D1166" s="111"/>
      <c r="E1166" s="111"/>
      <c r="F1166" s="111"/>
      <c r="G1166" s="111"/>
    </row>
    <row r="1167" spans="3:7">
      <c r="C1167" s="111"/>
      <c r="D1167" s="111"/>
      <c r="E1167" s="111"/>
      <c r="F1167" s="111"/>
      <c r="G1167" s="111"/>
    </row>
    <row r="1168" spans="3:7">
      <c r="C1168" s="111"/>
      <c r="D1168" s="111"/>
      <c r="E1168" s="111"/>
      <c r="F1168" s="111"/>
      <c r="G1168" s="111"/>
    </row>
    <row r="1169" spans="3:7">
      <c r="C1169" s="111"/>
      <c r="D1169" s="111"/>
      <c r="E1169" s="111"/>
      <c r="F1169" s="111"/>
      <c r="G1169" s="111"/>
    </row>
    <row r="1170" spans="3:7">
      <c r="C1170" s="111"/>
      <c r="D1170" s="111"/>
      <c r="E1170" s="111"/>
      <c r="F1170" s="111"/>
      <c r="G1170" s="111"/>
    </row>
    <row r="1171" spans="3:7">
      <c r="C1171" s="111"/>
      <c r="D1171" s="111"/>
      <c r="E1171" s="111"/>
      <c r="F1171" s="111"/>
      <c r="G1171" s="111"/>
    </row>
    <row r="1172" spans="3:7">
      <c r="C1172" s="111"/>
      <c r="D1172" s="111"/>
      <c r="E1172" s="111"/>
      <c r="F1172" s="111"/>
      <c r="G1172" s="111"/>
    </row>
    <row r="1173" spans="3:7">
      <c r="C1173" s="111"/>
      <c r="D1173" s="111"/>
      <c r="E1173" s="111"/>
      <c r="F1173" s="111"/>
      <c r="G1173" s="111"/>
    </row>
    <row r="1174" spans="3:7">
      <c r="C1174" s="111"/>
      <c r="D1174" s="111"/>
      <c r="E1174" s="111"/>
      <c r="F1174" s="111"/>
      <c r="G1174" s="111"/>
    </row>
    <row r="1175" spans="3:7">
      <c r="C1175" s="111"/>
      <c r="D1175" s="111"/>
      <c r="E1175" s="111"/>
      <c r="F1175" s="111"/>
      <c r="G1175" s="111"/>
    </row>
    <row r="1176" spans="3:7">
      <c r="C1176" s="111"/>
      <c r="D1176" s="111"/>
      <c r="E1176" s="111"/>
      <c r="F1176" s="111"/>
      <c r="G1176" s="111"/>
    </row>
    <row r="1177" spans="3:7">
      <c r="C1177" s="111"/>
      <c r="D1177" s="111"/>
      <c r="E1177" s="111"/>
      <c r="F1177" s="111"/>
      <c r="G1177" s="111"/>
    </row>
    <row r="1178" spans="3:7">
      <c r="C1178" s="111"/>
      <c r="D1178" s="111"/>
      <c r="E1178" s="111"/>
      <c r="F1178" s="111"/>
      <c r="G1178" s="111"/>
    </row>
    <row r="1179" spans="3:7">
      <c r="C1179" s="111"/>
      <c r="D1179" s="111"/>
      <c r="E1179" s="111"/>
      <c r="F1179" s="111"/>
      <c r="G1179" s="111"/>
    </row>
    <row r="1180" spans="3:7">
      <c r="C1180" s="111"/>
      <c r="D1180" s="111"/>
      <c r="E1180" s="111"/>
      <c r="F1180" s="111"/>
      <c r="G1180" s="111"/>
    </row>
    <row r="1181" spans="3:7">
      <c r="C1181" s="111"/>
      <c r="D1181" s="111"/>
      <c r="E1181" s="111"/>
      <c r="F1181" s="111"/>
      <c r="G1181" s="111"/>
    </row>
    <row r="1182" spans="3:7">
      <c r="C1182" s="111"/>
      <c r="D1182" s="111"/>
      <c r="E1182" s="111"/>
      <c r="F1182" s="111"/>
      <c r="G1182" s="111"/>
    </row>
    <row r="1183" spans="3:7">
      <c r="C1183" s="111"/>
      <c r="D1183" s="111"/>
      <c r="E1183" s="111"/>
      <c r="F1183" s="111"/>
      <c r="G1183" s="111"/>
    </row>
    <row r="1184" spans="3:7">
      <c r="C1184" s="111"/>
      <c r="D1184" s="111"/>
      <c r="E1184" s="111"/>
      <c r="F1184" s="111"/>
      <c r="G1184" s="111"/>
    </row>
    <row r="1185" spans="3:7">
      <c r="C1185" s="111"/>
      <c r="D1185" s="111"/>
      <c r="E1185" s="111"/>
      <c r="F1185" s="111"/>
      <c r="G1185" s="111"/>
    </row>
    <row r="1186" spans="3:7">
      <c r="C1186" s="111"/>
      <c r="D1186" s="111"/>
      <c r="E1186" s="111"/>
      <c r="F1186" s="111"/>
      <c r="G1186" s="111"/>
    </row>
    <row r="1187" spans="3:7">
      <c r="C1187" s="111"/>
      <c r="D1187" s="111"/>
      <c r="E1187" s="111"/>
      <c r="F1187" s="111"/>
      <c r="G1187" s="111"/>
    </row>
    <row r="1188" spans="3:7">
      <c r="C1188" s="111"/>
      <c r="D1188" s="111"/>
      <c r="E1188" s="111"/>
      <c r="F1188" s="111"/>
      <c r="G1188" s="111"/>
    </row>
    <row r="1189" spans="3:7">
      <c r="C1189" s="111"/>
      <c r="D1189" s="111"/>
      <c r="E1189" s="111"/>
      <c r="F1189" s="111"/>
      <c r="G1189" s="111"/>
    </row>
    <row r="1190" spans="3:7">
      <c r="C1190" s="111"/>
      <c r="D1190" s="111"/>
      <c r="E1190" s="111"/>
      <c r="F1190" s="111"/>
      <c r="G1190" s="111"/>
    </row>
    <row r="1191" spans="3:7">
      <c r="C1191" s="111"/>
      <c r="D1191" s="111"/>
      <c r="E1191" s="111"/>
      <c r="F1191" s="111"/>
      <c r="G1191" s="111"/>
    </row>
    <row r="1192" spans="3:7">
      <c r="C1192" s="111"/>
      <c r="D1192" s="111"/>
      <c r="E1192" s="111"/>
      <c r="F1192" s="111"/>
      <c r="G1192" s="111"/>
    </row>
    <row r="1193" spans="3:7">
      <c r="C1193" s="111"/>
      <c r="D1193" s="111"/>
      <c r="E1193" s="111"/>
      <c r="F1193" s="111"/>
      <c r="G1193" s="111"/>
    </row>
    <row r="1194" spans="3:7">
      <c r="C1194" s="111"/>
      <c r="D1194" s="111"/>
      <c r="E1194" s="111"/>
      <c r="F1194" s="111"/>
      <c r="G1194" s="111"/>
    </row>
    <row r="1195" spans="3:7">
      <c r="C1195" s="111"/>
      <c r="D1195" s="111"/>
      <c r="E1195" s="111"/>
      <c r="F1195" s="111"/>
      <c r="G1195" s="111"/>
    </row>
    <row r="1196" spans="3:7">
      <c r="C1196" s="111"/>
      <c r="D1196" s="111"/>
      <c r="E1196" s="111"/>
      <c r="F1196" s="111"/>
      <c r="G1196" s="111"/>
    </row>
    <row r="1197" spans="3:7">
      <c r="C1197" s="111"/>
      <c r="D1197" s="111"/>
      <c r="E1197" s="111"/>
      <c r="F1197" s="111"/>
      <c r="G1197" s="111"/>
    </row>
    <row r="1198" spans="3:7">
      <c r="C1198" s="111"/>
      <c r="D1198" s="111"/>
      <c r="E1198" s="111"/>
      <c r="F1198" s="111"/>
      <c r="G1198" s="111"/>
    </row>
    <row r="1199" spans="3:7">
      <c r="C1199" s="111"/>
      <c r="D1199" s="111"/>
      <c r="E1199" s="111"/>
      <c r="F1199" s="111"/>
      <c r="G1199" s="111"/>
    </row>
    <row r="1200" spans="3:7">
      <c r="C1200" s="111"/>
      <c r="D1200" s="111"/>
      <c r="E1200" s="111"/>
      <c r="F1200" s="111"/>
      <c r="G1200" s="111"/>
    </row>
    <row r="1201" spans="3:7">
      <c r="C1201" s="111"/>
      <c r="D1201" s="111"/>
      <c r="E1201" s="111"/>
      <c r="F1201" s="111"/>
      <c r="G1201" s="111"/>
    </row>
    <row r="1202" spans="3:7">
      <c r="C1202" s="111"/>
      <c r="D1202" s="111"/>
      <c r="E1202" s="111"/>
      <c r="F1202" s="111"/>
      <c r="G1202" s="111"/>
    </row>
    <row r="1203" spans="3:7">
      <c r="C1203" s="111"/>
      <c r="D1203" s="111"/>
      <c r="E1203" s="111"/>
      <c r="F1203" s="111"/>
      <c r="G1203" s="111"/>
    </row>
    <row r="1204" spans="3:7">
      <c r="C1204" s="111"/>
      <c r="D1204" s="111"/>
      <c r="E1204" s="111"/>
      <c r="F1204" s="111"/>
      <c r="G1204" s="111"/>
    </row>
    <row r="1205" spans="3:7">
      <c r="C1205" s="111"/>
      <c r="D1205" s="111"/>
      <c r="E1205" s="111"/>
      <c r="F1205" s="111"/>
      <c r="G1205" s="111"/>
    </row>
    <row r="1206" spans="3:7">
      <c r="C1206" s="111"/>
      <c r="D1206" s="111"/>
      <c r="E1206" s="111"/>
      <c r="F1206" s="111"/>
      <c r="G1206" s="111"/>
    </row>
    <row r="1207" spans="3:7">
      <c r="C1207" s="111"/>
      <c r="D1207" s="111"/>
      <c r="E1207" s="111"/>
      <c r="F1207" s="111"/>
      <c r="G1207" s="111"/>
    </row>
    <row r="1208" spans="3:7">
      <c r="C1208" s="111"/>
      <c r="D1208" s="111"/>
      <c r="E1208" s="111"/>
      <c r="F1208" s="111"/>
      <c r="G1208" s="111"/>
    </row>
    <row r="1209" spans="3:7">
      <c r="C1209" s="111"/>
      <c r="D1209" s="111"/>
      <c r="E1209" s="111"/>
      <c r="F1209" s="111"/>
      <c r="G1209" s="111"/>
    </row>
    <row r="1210" spans="3:7">
      <c r="C1210" s="111"/>
      <c r="D1210" s="111"/>
      <c r="E1210" s="111"/>
      <c r="F1210" s="111"/>
      <c r="G1210" s="111"/>
    </row>
    <row r="1211" spans="3:7">
      <c r="C1211" s="111"/>
      <c r="D1211" s="111"/>
      <c r="E1211" s="111"/>
      <c r="F1211" s="111"/>
      <c r="G1211" s="111"/>
    </row>
    <row r="1212" spans="3:7">
      <c r="C1212" s="111"/>
      <c r="D1212" s="111"/>
      <c r="E1212" s="111"/>
      <c r="F1212" s="111"/>
      <c r="G1212" s="111"/>
    </row>
    <row r="1213" spans="3:7">
      <c r="C1213" s="111"/>
      <c r="D1213" s="111"/>
      <c r="E1213" s="111"/>
      <c r="F1213" s="111"/>
      <c r="G1213" s="111"/>
    </row>
    <row r="1214" spans="3:7">
      <c r="C1214" s="111"/>
      <c r="D1214" s="111"/>
      <c r="E1214" s="111"/>
      <c r="F1214" s="111"/>
      <c r="G1214" s="111"/>
    </row>
    <row r="1215" spans="3:7">
      <c r="C1215" s="111"/>
      <c r="D1215" s="111"/>
      <c r="E1215" s="111"/>
      <c r="F1215" s="111"/>
      <c r="G1215" s="111"/>
    </row>
    <row r="1216" spans="3:7">
      <c r="C1216" s="111"/>
      <c r="D1216" s="111"/>
      <c r="E1216" s="111"/>
      <c r="F1216" s="111"/>
      <c r="G1216" s="111"/>
    </row>
    <row r="1217" spans="3:7">
      <c r="C1217" s="111"/>
      <c r="D1217" s="111"/>
      <c r="E1217" s="111"/>
      <c r="F1217" s="111"/>
      <c r="G1217" s="111"/>
    </row>
    <row r="1218" spans="3:7">
      <c r="C1218" s="111"/>
      <c r="D1218" s="111"/>
      <c r="E1218" s="111"/>
      <c r="F1218" s="111"/>
      <c r="G1218" s="111"/>
    </row>
    <row r="1219" spans="3:7">
      <c r="C1219" s="111"/>
      <c r="D1219" s="111"/>
      <c r="E1219" s="111"/>
      <c r="F1219" s="111"/>
      <c r="G1219" s="111"/>
    </row>
    <row r="1220" spans="3:7">
      <c r="C1220" s="111"/>
      <c r="D1220" s="111"/>
      <c r="E1220" s="111"/>
      <c r="F1220" s="111"/>
      <c r="G1220" s="111"/>
    </row>
    <row r="1221" spans="3:7">
      <c r="C1221" s="111"/>
      <c r="D1221" s="111"/>
      <c r="E1221" s="111"/>
      <c r="F1221" s="111"/>
      <c r="G1221" s="111"/>
    </row>
    <row r="1222" spans="3:7">
      <c r="C1222" s="111"/>
      <c r="D1222" s="111"/>
      <c r="E1222" s="111"/>
      <c r="F1222" s="111"/>
      <c r="G1222" s="111"/>
    </row>
    <row r="1223" spans="3:7">
      <c r="C1223" s="111"/>
      <c r="D1223" s="111"/>
      <c r="E1223" s="111"/>
      <c r="F1223" s="111"/>
      <c r="G1223" s="111"/>
    </row>
    <row r="1224" spans="3:7">
      <c r="C1224" s="111"/>
      <c r="D1224" s="111"/>
      <c r="E1224" s="111"/>
      <c r="F1224" s="111"/>
      <c r="G1224" s="111"/>
    </row>
    <row r="1225" spans="3:7">
      <c r="C1225" s="111"/>
      <c r="D1225" s="111"/>
      <c r="E1225" s="111"/>
      <c r="F1225" s="111"/>
      <c r="G1225" s="111"/>
    </row>
    <row r="1226" spans="3:7">
      <c r="C1226" s="111"/>
      <c r="D1226" s="111"/>
      <c r="E1226" s="111"/>
      <c r="F1226" s="111"/>
      <c r="G1226" s="111"/>
    </row>
    <row r="1227" spans="3:7">
      <c r="C1227" s="111"/>
      <c r="D1227" s="111"/>
      <c r="E1227" s="111"/>
      <c r="F1227" s="111"/>
      <c r="G1227" s="111"/>
    </row>
    <row r="1228" spans="3:7">
      <c r="C1228" s="111"/>
      <c r="D1228" s="111"/>
      <c r="E1228" s="111"/>
      <c r="F1228" s="111"/>
      <c r="G1228" s="111"/>
    </row>
    <row r="1229" spans="3:7">
      <c r="C1229" s="111"/>
      <c r="D1229" s="111"/>
      <c r="E1229" s="111"/>
      <c r="F1229" s="111"/>
      <c r="G1229" s="111"/>
    </row>
    <row r="1230" spans="3:7">
      <c r="C1230" s="111"/>
      <c r="D1230" s="111"/>
      <c r="E1230" s="111"/>
      <c r="F1230" s="111"/>
      <c r="G1230" s="111"/>
    </row>
    <row r="1231" spans="3:7">
      <c r="C1231" s="111"/>
      <c r="D1231" s="111"/>
      <c r="E1231" s="111"/>
      <c r="F1231" s="111"/>
      <c r="G1231" s="111"/>
    </row>
    <row r="1232" spans="3:7">
      <c r="C1232" s="111"/>
      <c r="D1232" s="111"/>
      <c r="E1232" s="111"/>
      <c r="F1232" s="111"/>
      <c r="G1232" s="111"/>
    </row>
    <row r="1233" spans="3:7">
      <c r="C1233" s="111"/>
      <c r="D1233" s="111"/>
      <c r="E1233" s="111"/>
      <c r="F1233" s="111"/>
      <c r="G1233" s="111"/>
    </row>
    <row r="1234" spans="3:7">
      <c r="C1234" s="111"/>
      <c r="D1234" s="111"/>
      <c r="E1234" s="111"/>
      <c r="F1234" s="111"/>
      <c r="G1234" s="111"/>
    </row>
    <row r="1235" spans="3:7">
      <c r="C1235" s="111"/>
      <c r="D1235" s="111"/>
      <c r="E1235" s="111"/>
      <c r="F1235" s="111"/>
      <c r="G1235" s="111"/>
    </row>
    <row r="1236" spans="3:7">
      <c r="C1236" s="111"/>
      <c r="D1236" s="111"/>
      <c r="E1236" s="111"/>
      <c r="F1236" s="111"/>
      <c r="G1236" s="111"/>
    </row>
    <row r="1237" spans="3:7">
      <c r="C1237" s="111"/>
      <c r="D1237" s="111"/>
      <c r="E1237" s="111"/>
      <c r="F1237" s="111"/>
      <c r="G1237" s="111"/>
    </row>
    <row r="1238" spans="3:7">
      <c r="C1238" s="111"/>
      <c r="D1238" s="111"/>
      <c r="E1238" s="111"/>
      <c r="F1238" s="111"/>
      <c r="G1238" s="111"/>
    </row>
    <row r="1239" spans="3:7">
      <c r="C1239" s="111"/>
      <c r="D1239" s="111"/>
      <c r="E1239" s="111"/>
      <c r="F1239" s="111"/>
      <c r="G1239" s="111"/>
    </row>
    <row r="1240" spans="3:7">
      <c r="C1240" s="111"/>
      <c r="D1240" s="111"/>
      <c r="E1240" s="111"/>
      <c r="F1240" s="111"/>
      <c r="G1240" s="111"/>
    </row>
    <row r="1241" spans="3:7">
      <c r="C1241" s="111"/>
      <c r="D1241" s="111"/>
      <c r="E1241" s="111"/>
      <c r="F1241" s="111"/>
      <c r="G1241" s="111"/>
    </row>
    <row r="1242" spans="3:7">
      <c r="C1242" s="111"/>
      <c r="D1242" s="111"/>
      <c r="E1242" s="111"/>
      <c r="F1242" s="111"/>
      <c r="G1242" s="111"/>
    </row>
    <row r="1243" spans="3:7">
      <c r="C1243" s="111"/>
      <c r="D1243" s="111"/>
      <c r="E1243" s="111"/>
      <c r="F1243" s="111"/>
      <c r="G1243" s="111"/>
    </row>
    <row r="1244" spans="3:7">
      <c r="C1244" s="111"/>
      <c r="D1244" s="111"/>
      <c r="E1244" s="111"/>
      <c r="F1244" s="111"/>
      <c r="G1244" s="111"/>
    </row>
    <row r="1245" spans="3:7">
      <c r="C1245" s="111"/>
      <c r="D1245" s="111"/>
      <c r="E1245" s="111"/>
      <c r="F1245" s="111"/>
      <c r="G1245" s="111"/>
    </row>
    <row r="1246" spans="3:7">
      <c r="C1246" s="111"/>
      <c r="D1246" s="111"/>
      <c r="E1246" s="111"/>
      <c r="F1246" s="111"/>
      <c r="G1246" s="111"/>
    </row>
    <row r="1247" spans="3:7">
      <c r="C1247" s="111"/>
      <c r="D1247" s="111"/>
      <c r="E1247" s="111"/>
      <c r="F1247" s="111"/>
      <c r="G1247" s="111"/>
    </row>
    <row r="1248" spans="3:7">
      <c r="C1248" s="111"/>
      <c r="D1248" s="111"/>
      <c r="E1248" s="111"/>
      <c r="F1248" s="111"/>
      <c r="G1248" s="111"/>
    </row>
    <row r="1249" spans="3:7">
      <c r="C1249" s="111"/>
      <c r="D1249" s="111"/>
      <c r="E1249" s="111"/>
      <c r="F1249" s="111"/>
      <c r="G1249" s="111"/>
    </row>
    <row r="1250" spans="3:7">
      <c r="C1250" s="111"/>
      <c r="D1250" s="111"/>
      <c r="E1250" s="111"/>
      <c r="F1250" s="111"/>
      <c r="G1250" s="111"/>
    </row>
    <row r="1251" spans="3:7">
      <c r="C1251" s="111"/>
      <c r="D1251" s="111"/>
      <c r="E1251" s="111"/>
      <c r="F1251" s="111"/>
      <c r="G1251" s="111"/>
    </row>
    <row r="1252" spans="3:7">
      <c r="C1252" s="111"/>
      <c r="D1252" s="111"/>
      <c r="E1252" s="111"/>
      <c r="F1252" s="111"/>
      <c r="G1252" s="111"/>
    </row>
    <row r="1253" spans="3:7">
      <c r="C1253" s="111"/>
      <c r="D1253" s="111"/>
      <c r="E1253" s="111"/>
      <c r="F1253" s="111"/>
      <c r="G1253" s="111"/>
    </row>
    <row r="1254" spans="3:7">
      <c r="C1254" s="111"/>
      <c r="D1254" s="111"/>
      <c r="E1254" s="111"/>
      <c r="F1254" s="111"/>
      <c r="G1254" s="111"/>
    </row>
    <row r="1255" spans="3:7">
      <c r="C1255" s="111"/>
      <c r="D1255" s="111"/>
      <c r="E1255" s="111"/>
      <c r="F1255" s="111"/>
      <c r="G1255" s="111"/>
    </row>
    <row r="1256" spans="3:7">
      <c r="C1256" s="111"/>
      <c r="D1256" s="111"/>
      <c r="E1256" s="111"/>
      <c r="F1256" s="111"/>
      <c r="G1256" s="111"/>
    </row>
    <row r="1257" spans="3:7">
      <c r="C1257" s="111"/>
      <c r="D1257" s="111"/>
      <c r="E1257" s="111"/>
      <c r="F1257" s="111"/>
      <c r="G1257" s="111"/>
    </row>
    <row r="1258" spans="3:7">
      <c r="C1258" s="111"/>
      <c r="D1258" s="111"/>
      <c r="E1258" s="111"/>
      <c r="F1258" s="111"/>
      <c r="G1258" s="111"/>
    </row>
    <row r="1259" spans="3:7">
      <c r="C1259" s="111"/>
      <c r="D1259" s="111"/>
      <c r="E1259" s="111"/>
      <c r="F1259" s="111"/>
      <c r="G1259" s="111"/>
    </row>
    <row r="1260" spans="3:7">
      <c r="C1260" s="111"/>
      <c r="D1260" s="111"/>
      <c r="E1260" s="111"/>
      <c r="F1260" s="111"/>
      <c r="G1260" s="111"/>
    </row>
    <row r="1261" spans="3:7">
      <c r="C1261" s="111"/>
      <c r="D1261" s="111"/>
      <c r="E1261" s="111"/>
      <c r="F1261" s="111"/>
      <c r="G1261" s="111"/>
    </row>
    <row r="1262" spans="3:7">
      <c r="C1262" s="111"/>
      <c r="D1262" s="111"/>
      <c r="E1262" s="111"/>
      <c r="F1262" s="111"/>
      <c r="G1262" s="111"/>
    </row>
    <row r="1263" spans="3:7">
      <c r="C1263" s="111"/>
      <c r="D1263" s="111"/>
      <c r="E1263" s="111"/>
      <c r="F1263" s="111"/>
      <c r="G1263" s="111"/>
    </row>
    <row r="1264" spans="3:7">
      <c r="C1264" s="111"/>
      <c r="D1264" s="111"/>
      <c r="E1264" s="111"/>
      <c r="F1264" s="111"/>
      <c r="G1264" s="111"/>
    </row>
    <row r="1265" spans="3:7">
      <c r="C1265" s="111"/>
      <c r="D1265" s="111"/>
      <c r="E1265" s="111"/>
      <c r="F1265" s="111"/>
      <c r="G1265" s="111"/>
    </row>
    <row r="1266" spans="3:7">
      <c r="C1266" s="111"/>
      <c r="D1266" s="111"/>
      <c r="E1266" s="111"/>
      <c r="F1266" s="111"/>
      <c r="G1266" s="111"/>
    </row>
    <row r="1267" spans="3:7">
      <c r="C1267" s="111"/>
      <c r="D1267" s="111"/>
      <c r="E1267" s="111"/>
      <c r="F1267" s="111"/>
      <c r="G1267" s="111"/>
    </row>
    <row r="1268" spans="3:7">
      <c r="C1268" s="111"/>
      <c r="D1268" s="111"/>
      <c r="E1268" s="111"/>
      <c r="F1268" s="111"/>
      <c r="G1268" s="111"/>
    </row>
    <row r="1269" spans="3:7">
      <c r="C1269" s="111"/>
      <c r="D1269" s="111"/>
      <c r="E1269" s="111"/>
      <c r="F1269" s="111"/>
      <c r="G1269" s="111"/>
    </row>
    <row r="1270" spans="3:7">
      <c r="C1270" s="111"/>
      <c r="D1270" s="111"/>
      <c r="E1270" s="111"/>
      <c r="F1270" s="111"/>
      <c r="G1270" s="111"/>
    </row>
    <row r="1271" spans="3:7">
      <c r="C1271" s="111"/>
      <c r="D1271" s="111"/>
      <c r="E1271" s="111"/>
      <c r="F1271" s="111"/>
      <c r="G1271" s="111"/>
    </row>
    <row r="1272" spans="3:7">
      <c r="C1272" s="111"/>
      <c r="D1272" s="111"/>
      <c r="E1272" s="111"/>
      <c r="F1272" s="111"/>
      <c r="G1272" s="111"/>
    </row>
    <row r="1273" spans="3:7">
      <c r="C1273" s="111"/>
      <c r="D1273" s="111"/>
      <c r="E1273" s="111"/>
      <c r="F1273" s="111"/>
      <c r="G1273" s="111"/>
    </row>
    <row r="1274" spans="3:7">
      <c r="C1274" s="111"/>
      <c r="D1274" s="111"/>
      <c r="E1274" s="111"/>
      <c r="F1274" s="111"/>
      <c r="G1274" s="111"/>
    </row>
    <row r="1275" spans="3:7">
      <c r="C1275" s="111"/>
      <c r="D1275" s="111"/>
      <c r="E1275" s="111"/>
      <c r="F1275" s="111"/>
      <c r="G1275" s="111"/>
    </row>
    <row r="1276" spans="3:7">
      <c r="C1276" s="111"/>
      <c r="D1276" s="111"/>
      <c r="E1276" s="111"/>
      <c r="F1276" s="111"/>
      <c r="G1276" s="111"/>
    </row>
    <row r="1277" spans="3:7">
      <c r="C1277" s="111"/>
      <c r="D1277" s="111"/>
      <c r="E1277" s="111"/>
      <c r="F1277" s="111"/>
      <c r="G1277" s="111"/>
    </row>
    <row r="1278" spans="3:7">
      <c r="C1278" s="111"/>
      <c r="D1278" s="111"/>
      <c r="E1278" s="111"/>
      <c r="F1278" s="111"/>
      <c r="G1278" s="111"/>
    </row>
    <row r="1279" spans="3:7">
      <c r="C1279" s="111"/>
      <c r="D1279" s="111"/>
      <c r="E1279" s="111"/>
      <c r="F1279" s="111"/>
      <c r="G1279" s="111"/>
    </row>
    <row r="1280" spans="3:7">
      <c r="C1280" s="111"/>
      <c r="D1280" s="111"/>
      <c r="E1280" s="111"/>
      <c r="F1280" s="111"/>
      <c r="G1280" s="111"/>
    </row>
    <row r="1281" spans="3:7">
      <c r="C1281" s="111"/>
      <c r="D1281" s="111"/>
      <c r="E1281" s="111"/>
      <c r="F1281" s="111"/>
      <c r="G1281" s="111"/>
    </row>
    <row r="1282" spans="3:7">
      <c r="C1282" s="111"/>
      <c r="D1282" s="111"/>
      <c r="E1282" s="111"/>
      <c r="F1282" s="111"/>
      <c r="G1282" s="111"/>
    </row>
    <row r="1283" spans="3:7">
      <c r="C1283" s="111"/>
      <c r="D1283" s="111"/>
      <c r="E1283" s="111"/>
      <c r="F1283" s="111"/>
      <c r="G1283" s="111"/>
    </row>
    <row r="1284" spans="3:7">
      <c r="C1284" s="111"/>
      <c r="D1284" s="111"/>
      <c r="E1284" s="111"/>
      <c r="F1284" s="111"/>
      <c r="G1284" s="111"/>
    </row>
    <row r="1285" spans="3:7">
      <c r="C1285" s="111"/>
      <c r="D1285" s="111"/>
      <c r="E1285" s="111"/>
      <c r="F1285" s="111"/>
      <c r="G1285" s="111"/>
    </row>
    <row r="1286" spans="3:7">
      <c r="C1286" s="111"/>
      <c r="D1286" s="111"/>
      <c r="E1286" s="111"/>
      <c r="F1286" s="111"/>
      <c r="G1286" s="111"/>
    </row>
    <row r="1287" spans="3:7">
      <c r="C1287" s="111"/>
      <c r="D1287" s="111"/>
      <c r="E1287" s="111"/>
      <c r="F1287" s="111"/>
      <c r="G1287" s="111"/>
    </row>
    <row r="1288" spans="3:7">
      <c r="C1288" s="111"/>
      <c r="D1288" s="111"/>
      <c r="E1288" s="111"/>
      <c r="F1288" s="111"/>
      <c r="G1288" s="111"/>
    </row>
    <row r="1289" spans="3:7">
      <c r="C1289" s="111"/>
      <c r="D1289" s="111"/>
      <c r="E1289" s="111"/>
      <c r="F1289" s="111"/>
      <c r="G1289" s="111"/>
    </row>
    <row r="1290" spans="3:7">
      <c r="C1290" s="111"/>
      <c r="D1290" s="111"/>
      <c r="E1290" s="111"/>
      <c r="F1290" s="111"/>
      <c r="G1290" s="111"/>
    </row>
    <row r="1291" spans="3:7">
      <c r="C1291" s="111"/>
      <c r="D1291" s="111"/>
      <c r="E1291" s="111"/>
      <c r="F1291" s="111"/>
      <c r="G1291" s="111"/>
    </row>
    <row r="1292" spans="3:7">
      <c r="C1292" s="111"/>
      <c r="D1292" s="111"/>
      <c r="E1292" s="111"/>
      <c r="F1292" s="111"/>
      <c r="G1292" s="111"/>
    </row>
    <row r="1293" spans="3:7">
      <c r="C1293" s="111"/>
      <c r="D1293" s="111"/>
      <c r="E1293" s="111"/>
      <c r="F1293" s="111"/>
      <c r="G1293" s="111"/>
    </row>
    <row r="1294" spans="3:7">
      <c r="C1294" s="111"/>
      <c r="D1294" s="111"/>
      <c r="E1294" s="111"/>
      <c r="F1294" s="111"/>
      <c r="G1294" s="111"/>
    </row>
    <row r="1295" spans="3:7">
      <c r="C1295" s="111"/>
      <c r="D1295" s="111"/>
      <c r="E1295" s="111"/>
      <c r="F1295" s="111"/>
      <c r="G1295" s="111"/>
    </row>
    <row r="1296" spans="3:7">
      <c r="C1296" s="111"/>
      <c r="D1296" s="111"/>
      <c r="E1296" s="111"/>
      <c r="F1296" s="111"/>
      <c r="G1296" s="111"/>
    </row>
    <row r="1297" spans="3:7">
      <c r="C1297" s="111"/>
      <c r="D1297" s="111"/>
      <c r="E1297" s="111"/>
      <c r="F1297" s="111"/>
      <c r="G1297" s="111"/>
    </row>
    <row r="1298" spans="3:7">
      <c r="C1298" s="111"/>
      <c r="D1298" s="111"/>
      <c r="E1298" s="111"/>
      <c r="F1298" s="111"/>
      <c r="G1298" s="111"/>
    </row>
    <row r="1299" spans="3:7">
      <c r="C1299" s="111"/>
      <c r="D1299" s="111"/>
      <c r="E1299" s="111"/>
      <c r="F1299" s="111"/>
      <c r="G1299" s="111"/>
    </row>
    <row r="1300" spans="3:7">
      <c r="C1300" s="111"/>
      <c r="D1300" s="111"/>
      <c r="E1300" s="111"/>
      <c r="F1300" s="111"/>
      <c r="G1300" s="111"/>
    </row>
    <row r="1301" spans="3:7">
      <c r="C1301" s="111"/>
      <c r="D1301" s="111"/>
      <c r="E1301" s="111"/>
      <c r="F1301" s="111"/>
      <c r="G1301" s="111"/>
    </row>
    <row r="1302" spans="3:7">
      <c r="C1302" s="111"/>
      <c r="D1302" s="111"/>
      <c r="E1302" s="111"/>
      <c r="F1302" s="111"/>
      <c r="G1302" s="111"/>
    </row>
    <row r="1303" spans="3:7">
      <c r="C1303" s="111"/>
      <c r="D1303" s="111"/>
      <c r="E1303" s="111"/>
      <c r="F1303" s="111"/>
      <c r="G1303" s="111"/>
    </row>
    <row r="1304" spans="3:7">
      <c r="C1304" s="111"/>
      <c r="D1304" s="111"/>
      <c r="E1304" s="111"/>
      <c r="F1304" s="111"/>
      <c r="G1304" s="111"/>
    </row>
    <row r="1305" spans="3:7">
      <c r="C1305" s="111"/>
      <c r="D1305" s="111"/>
      <c r="E1305" s="111"/>
      <c r="F1305" s="111"/>
      <c r="G1305" s="111"/>
    </row>
    <row r="1306" spans="3:7">
      <c r="C1306" s="111"/>
      <c r="D1306" s="111"/>
      <c r="E1306" s="111"/>
      <c r="F1306" s="111"/>
      <c r="G1306" s="111"/>
    </row>
    <row r="1307" spans="3:7">
      <c r="C1307" s="111"/>
      <c r="D1307" s="111"/>
      <c r="E1307" s="111"/>
      <c r="F1307" s="111"/>
      <c r="G1307" s="111"/>
    </row>
    <row r="1308" spans="3:7">
      <c r="C1308" s="111"/>
      <c r="D1308" s="111"/>
      <c r="E1308" s="111"/>
      <c r="F1308" s="111"/>
      <c r="G1308" s="111"/>
    </row>
    <row r="1309" spans="3:7">
      <c r="C1309" s="111"/>
      <c r="D1309" s="111"/>
      <c r="E1309" s="111"/>
      <c r="F1309" s="111"/>
      <c r="G1309" s="111"/>
    </row>
    <row r="1310" spans="3:7">
      <c r="C1310" s="111"/>
      <c r="D1310" s="111"/>
      <c r="E1310" s="111"/>
      <c r="F1310" s="111"/>
      <c r="G1310" s="111"/>
    </row>
    <row r="1311" spans="3:7">
      <c r="C1311" s="111"/>
      <c r="D1311" s="111"/>
      <c r="E1311" s="111"/>
      <c r="F1311" s="111"/>
      <c r="G1311" s="111"/>
    </row>
    <row r="1312" spans="3:7">
      <c r="C1312" s="111"/>
      <c r="D1312" s="111"/>
      <c r="E1312" s="111"/>
      <c r="F1312" s="111"/>
      <c r="G1312" s="111"/>
    </row>
    <row r="1313" spans="3:7">
      <c r="C1313" s="111"/>
      <c r="D1313" s="111"/>
      <c r="E1313" s="111"/>
      <c r="F1313" s="111"/>
      <c r="G1313" s="111"/>
    </row>
    <row r="1314" spans="3:7">
      <c r="C1314" s="111"/>
      <c r="D1314" s="111"/>
      <c r="E1314" s="111"/>
      <c r="F1314" s="111"/>
      <c r="G1314" s="111"/>
    </row>
    <row r="1315" spans="3:7">
      <c r="C1315" s="111"/>
      <c r="D1315" s="111"/>
      <c r="E1315" s="111"/>
      <c r="F1315" s="111"/>
      <c r="G1315" s="111"/>
    </row>
    <row r="1316" spans="3:7">
      <c r="C1316" s="111"/>
      <c r="D1316" s="111"/>
      <c r="E1316" s="111"/>
      <c r="F1316" s="111"/>
      <c r="G1316" s="111"/>
    </row>
    <row r="1317" spans="3:7">
      <c r="C1317" s="111"/>
      <c r="D1317" s="111"/>
      <c r="E1317" s="111"/>
      <c r="F1317" s="111"/>
      <c r="G1317" s="111"/>
    </row>
    <row r="1318" spans="3:7">
      <c r="C1318" s="111"/>
      <c r="D1318" s="111"/>
      <c r="E1318" s="111"/>
      <c r="F1318" s="111"/>
      <c r="G1318" s="111"/>
    </row>
    <row r="1319" spans="3:7">
      <c r="C1319" s="111"/>
      <c r="D1319" s="111"/>
      <c r="E1319" s="111"/>
      <c r="F1319" s="111"/>
      <c r="G1319" s="111"/>
    </row>
    <row r="1320" spans="3:7">
      <c r="C1320" s="111"/>
      <c r="D1320" s="111"/>
      <c r="E1320" s="111"/>
      <c r="F1320" s="111"/>
      <c r="G1320" s="111"/>
    </row>
    <row r="1321" spans="3:7">
      <c r="C1321" s="111"/>
      <c r="D1321" s="111"/>
      <c r="E1321" s="111"/>
      <c r="F1321" s="111"/>
      <c r="G1321" s="111"/>
    </row>
    <row r="1322" spans="3:7">
      <c r="C1322" s="111"/>
      <c r="D1322" s="111"/>
      <c r="E1322" s="111"/>
      <c r="F1322" s="111"/>
      <c r="G1322" s="111"/>
    </row>
    <row r="1323" spans="3:7">
      <c r="C1323" s="111"/>
      <c r="D1323" s="111"/>
      <c r="E1323" s="111"/>
      <c r="F1323" s="111"/>
      <c r="G1323" s="111"/>
    </row>
    <row r="1324" spans="3:7">
      <c r="C1324" s="111"/>
      <c r="D1324" s="111"/>
      <c r="E1324" s="111"/>
      <c r="F1324" s="111"/>
      <c r="G1324" s="111"/>
    </row>
    <row r="1325" spans="3:7">
      <c r="C1325" s="111"/>
      <c r="D1325" s="111"/>
      <c r="E1325" s="111"/>
      <c r="F1325" s="111"/>
      <c r="G1325" s="111"/>
    </row>
    <row r="1326" spans="3:7">
      <c r="C1326" s="111"/>
      <c r="D1326" s="111"/>
      <c r="E1326" s="111"/>
      <c r="F1326" s="111"/>
      <c r="G1326" s="111"/>
    </row>
    <row r="1327" spans="3:7">
      <c r="C1327" s="111"/>
      <c r="D1327" s="111"/>
      <c r="E1327" s="111"/>
      <c r="F1327" s="111"/>
      <c r="G1327" s="111"/>
    </row>
    <row r="1328" spans="3:7">
      <c r="C1328" s="111"/>
      <c r="D1328" s="111"/>
      <c r="E1328" s="111"/>
      <c r="F1328" s="111"/>
      <c r="G1328" s="111"/>
    </row>
    <row r="1329" spans="3:7">
      <c r="C1329" s="111"/>
      <c r="D1329" s="111"/>
      <c r="E1329" s="111"/>
      <c r="F1329" s="111"/>
      <c r="G1329" s="111"/>
    </row>
    <row r="1330" spans="3:7">
      <c r="C1330" s="111"/>
      <c r="D1330" s="111"/>
      <c r="E1330" s="111"/>
      <c r="F1330" s="111"/>
      <c r="G1330" s="111"/>
    </row>
    <row r="1331" spans="3:7">
      <c r="C1331" s="111"/>
      <c r="D1331" s="111"/>
      <c r="E1331" s="111"/>
      <c r="F1331" s="111"/>
      <c r="G1331" s="111"/>
    </row>
    <row r="1332" spans="3:7">
      <c r="C1332" s="111"/>
      <c r="D1332" s="111"/>
      <c r="E1332" s="111"/>
      <c r="F1332" s="111"/>
      <c r="G1332" s="111"/>
    </row>
    <row r="1333" spans="3:7">
      <c r="C1333" s="111"/>
      <c r="D1333" s="111"/>
      <c r="E1333" s="111"/>
      <c r="F1333" s="111"/>
      <c r="G1333" s="111"/>
    </row>
    <row r="1334" spans="3:7">
      <c r="C1334" s="111"/>
      <c r="D1334" s="111"/>
      <c r="E1334" s="111"/>
      <c r="F1334" s="111"/>
      <c r="G1334" s="111"/>
    </row>
    <row r="1335" spans="3:7">
      <c r="C1335" s="111"/>
      <c r="D1335" s="111"/>
      <c r="E1335" s="111"/>
      <c r="F1335" s="111"/>
      <c r="G1335" s="111"/>
    </row>
    <row r="1336" spans="3:7">
      <c r="C1336" s="111"/>
      <c r="D1336" s="111"/>
      <c r="E1336" s="111"/>
      <c r="F1336" s="111"/>
      <c r="G1336" s="111"/>
    </row>
    <row r="1337" spans="3:7">
      <c r="C1337" s="111"/>
      <c r="D1337" s="111"/>
      <c r="E1337" s="111"/>
      <c r="F1337" s="111"/>
      <c r="G1337" s="111"/>
    </row>
    <row r="1338" spans="3:7">
      <c r="C1338" s="111"/>
      <c r="D1338" s="111"/>
      <c r="E1338" s="111"/>
      <c r="F1338" s="111"/>
      <c r="G1338" s="111"/>
    </row>
    <row r="1339" spans="3:7">
      <c r="C1339" s="111"/>
      <c r="D1339" s="111"/>
      <c r="E1339" s="111"/>
      <c r="F1339" s="111"/>
      <c r="G1339" s="111"/>
    </row>
    <row r="1340" spans="3:7">
      <c r="C1340" s="111"/>
      <c r="D1340" s="111"/>
      <c r="E1340" s="111"/>
      <c r="F1340" s="111"/>
      <c r="G1340" s="111"/>
    </row>
    <row r="1341" spans="3:7">
      <c r="C1341" s="111"/>
      <c r="D1341" s="111"/>
      <c r="E1341" s="111"/>
      <c r="F1341" s="111"/>
      <c r="G1341" s="111"/>
    </row>
    <row r="1342" spans="3:7">
      <c r="C1342" s="111"/>
      <c r="D1342" s="111"/>
      <c r="E1342" s="111"/>
      <c r="F1342" s="111"/>
      <c r="G1342" s="111"/>
    </row>
    <row r="1343" spans="3:7">
      <c r="C1343" s="111"/>
      <c r="D1343" s="111"/>
      <c r="E1343" s="111"/>
      <c r="F1343" s="111"/>
      <c r="G1343" s="111"/>
    </row>
    <row r="1344" spans="3:7">
      <c r="C1344" s="111"/>
      <c r="D1344" s="111"/>
      <c r="E1344" s="111"/>
      <c r="F1344" s="111"/>
      <c r="G1344" s="111"/>
    </row>
    <row r="1345" spans="3:7">
      <c r="C1345" s="111"/>
      <c r="D1345" s="111"/>
      <c r="E1345" s="111"/>
      <c r="F1345" s="111"/>
      <c r="G1345" s="111"/>
    </row>
    <row r="1346" spans="3:7">
      <c r="C1346" s="111"/>
      <c r="D1346" s="111"/>
      <c r="E1346" s="111"/>
      <c r="F1346" s="111"/>
      <c r="G1346" s="111"/>
    </row>
    <row r="1347" spans="3:7">
      <c r="C1347" s="111"/>
      <c r="D1347" s="111"/>
      <c r="E1347" s="111"/>
      <c r="F1347" s="111"/>
      <c r="G1347" s="111"/>
    </row>
    <row r="1348" spans="3:7">
      <c r="C1348" s="111"/>
      <c r="D1348" s="111"/>
      <c r="E1348" s="111"/>
      <c r="F1348" s="111"/>
      <c r="G1348" s="111"/>
    </row>
    <row r="1349" spans="3:7">
      <c r="C1349" s="111"/>
      <c r="D1349" s="111"/>
      <c r="E1349" s="111"/>
      <c r="F1349" s="111"/>
      <c r="G1349" s="111"/>
    </row>
    <row r="1350" spans="3:7">
      <c r="C1350" s="111"/>
      <c r="D1350" s="111"/>
      <c r="E1350" s="111"/>
      <c r="F1350" s="111"/>
      <c r="G1350" s="111"/>
    </row>
    <row r="1351" spans="3:7">
      <c r="C1351" s="111"/>
      <c r="D1351" s="111"/>
      <c r="E1351" s="111"/>
      <c r="F1351" s="111"/>
      <c r="G1351" s="111"/>
    </row>
    <row r="1352" spans="3:7">
      <c r="C1352" s="111"/>
      <c r="D1352" s="111"/>
      <c r="E1352" s="111"/>
      <c r="F1352" s="111"/>
      <c r="G1352" s="111"/>
    </row>
    <row r="1353" spans="3:7">
      <c r="C1353" s="111"/>
      <c r="D1353" s="111"/>
      <c r="E1353" s="111"/>
      <c r="F1353" s="111"/>
      <c r="G1353" s="111"/>
    </row>
    <row r="1354" spans="3:7">
      <c r="C1354" s="111"/>
      <c r="D1354" s="111"/>
      <c r="E1354" s="111"/>
      <c r="F1354" s="111"/>
      <c r="G1354" s="111"/>
    </row>
    <row r="1355" spans="3:7">
      <c r="C1355" s="111"/>
      <c r="D1355" s="111"/>
      <c r="E1355" s="111"/>
      <c r="F1355" s="111"/>
      <c r="G1355" s="111"/>
    </row>
    <row r="1356" spans="3:7">
      <c r="C1356" s="111"/>
      <c r="D1356" s="111"/>
      <c r="E1356" s="111"/>
      <c r="F1356" s="111"/>
      <c r="G1356" s="111"/>
    </row>
    <row r="1357" spans="3:7">
      <c r="C1357" s="111"/>
      <c r="D1357" s="111"/>
      <c r="E1357" s="111"/>
      <c r="F1357" s="111"/>
      <c r="G1357" s="111"/>
    </row>
    <row r="1358" spans="3:7">
      <c r="C1358" s="111"/>
      <c r="D1358" s="111"/>
      <c r="E1358" s="111"/>
      <c r="F1358" s="111"/>
      <c r="G1358" s="111"/>
    </row>
    <row r="1359" spans="3:7">
      <c r="C1359" s="111"/>
      <c r="D1359" s="111"/>
      <c r="E1359" s="111"/>
      <c r="F1359" s="111"/>
      <c r="G1359" s="111"/>
    </row>
    <row r="1360" spans="3:7">
      <c r="C1360" s="111"/>
      <c r="D1360" s="111"/>
      <c r="E1360" s="111"/>
      <c r="F1360" s="111"/>
      <c r="G1360" s="111"/>
    </row>
    <row r="1361" spans="3:7">
      <c r="C1361" s="111"/>
      <c r="D1361" s="111"/>
      <c r="E1361" s="111"/>
      <c r="F1361" s="111"/>
      <c r="G1361" s="111"/>
    </row>
    <row r="1362" spans="3:7">
      <c r="C1362" s="111"/>
      <c r="D1362" s="111"/>
      <c r="E1362" s="111"/>
      <c r="F1362" s="111"/>
      <c r="G1362" s="111"/>
    </row>
    <row r="1363" spans="3:7">
      <c r="C1363" s="111"/>
      <c r="D1363" s="111"/>
      <c r="E1363" s="111"/>
      <c r="F1363" s="111"/>
      <c r="G1363" s="111"/>
    </row>
    <row r="1364" spans="3:7">
      <c r="C1364" s="111"/>
      <c r="D1364" s="111"/>
      <c r="E1364" s="111"/>
      <c r="F1364" s="111"/>
      <c r="G1364" s="111"/>
    </row>
    <row r="1365" spans="3:7">
      <c r="C1365" s="111"/>
      <c r="D1365" s="111"/>
      <c r="E1365" s="111"/>
      <c r="F1365" s="111"/>
      <c r="G1365" s="111"/>
    </row>
    <row r="1366" spans="3:7">
      <c r="C1366" s="111"/>
      <c r="D1366" s="111"/>
      <c r="E1366" s="111"/>
      <c r="F1366" s="111"/>
      <c r="G1366" s="111"/>
    </row>
    <row r="1367" spans="3:7">
      <c r="C1367" s="111"/>
      <c r="D1367" s="111"/>
      <c r="E1367" s="111"/>
      <c r="F1367" s="111"/>
      <c r="G1367" s="111"/>
    </row>
    <row r="1368" spans="3:7">
      <c r="C1368" s="111"/>
      <c r="D1368" s="111"/>
      <c r="E1368" s="111"/>
      <c r="F1368" s="111"/>
      <c r="G1368" s="111"/>
    </row>
    <row r="1369" spans="3:7">
      <c r="C1369" s="111"/>
      <c r="D1369" s="111"/>
      <c r="E1369" s="111"/>
      <c r="F1369" s="111"/>
      <c r="G1369" s="111"/>
    </row>
    <row r="1370" spans="3:7">
      <c r="C1370" s="111"/>
      <c r="D1370" s="111"/>
      <c r="E1370" s="111"/>
      <c r="F1370" s="111"/>
      <c r="G1370" s="111"/>
    </row>
    <row r="1371" spans="3:7">
      <c r="C1371" s="111"/>
      <c r="D1371" s="111"/>
      <c r="E1371" s="111"/>
      <c r="F1371" s="111"/>
      <c r="G1371" s="111"/>
    </row>
    <row r="1372" spans="3:7">
      <c r="C1372" s="111"/>
      <c r="D1372" s="111"/>
      <c r="E1372" s="111"/>
      <c r="F1372" s="111"/>
      <c r="G1372" s="111"/>
    </row>
    <row r="1373" spans="3:7">
      <c r="C1373" s="111"/>
      <c r="D1373" s="111"/>
      <c r="E1373" s="111"/>
      <c r="F1373" s="111"/>
      <c r="G1373" s="111"/>
    </row>
    <row r="1374" spans="3:7">
      <c r="C1374" s="111"/>
      <c r="D1374" s="111"/>
      <c r="E1374" s="111"/>
      <c r="F1374" s="111"/>
      <c r="G1374" s="111"/>
    </row>
    <row r="1375" spans="3:7">
      <c r="C1375" s="111"/>
      <c r="D1375" s="111"/>
      <c r="E1375" s="111"/>
      <c r="F1375" s="111"/>
      <c r="G1375" s="111"/>
    </row>
    <row r="1376" spans="3:7">
      <c r="C1376" s="111"/>
      <c r="D1376" s="111"/>
      <c r="E1376" s="111"/>
      <c r="F1376" s="111"/>
      <c r="G1376" s="111"/>
    </row>
    <row r="1377" spans="3:7">
      <c r="C1377" s="111"/>
      <c r="D1377" s="111"/>
      <c r="E1377" s="111"/>
      <c r="F1377" s="111"/>
      <c r="G1377" s="111"/>
    </row>
    <row r="1378" spans="3:7">
      <c r="C1378" s="111"/>
      <c r="D1378" s="111"/>
      <c r="E1378" s="111"/>
      <c r="F1378" s="111"/>
      <c r="G1378" s="111"/>
    </row>
    <row r="1379" spans="3:7">
      <c r="C1379" s="111"/>
      <c r="D1379" s="111"/>
      <c r="E1379" s="111"/>
      <c r="F1379" s="111"/>
      <c r="G1379" s="111"/>
    </row>
    <row r="1380" spans="3:7">
      <c r="C1380" s="111"/>
      <c r="D1380" s="111"/>
      <c r="E1380" s="111"/>
      <c r="F1380" s="111"/>
      <c r="G1380" s="111"/>
    </row>
    <row r="1381" spans="3:7">
      <c r="C1381" s="111"/>
      <c r="D1381" s="111"/>
      <c r="E1381" s="111"/>
      <c r="F1381" s="111"/>
      <c r="G1381" s="111"/>
    </row>
    <row r="1382" spans="3:7">
      <c r="C1382" s="111"/>
      <c r="D1382" s="111"/>
      <c r="E1382" s="111"/>
      <c r="F1382" s="111"/>
      <c r="G1382" s="111"/>
    </row>
    <row r="1383" spans="3:7">
      <c r="C1383" s="111"/>
      <c r="D1383" s="111"/>
      <c r="E1383" s="111"/>
      <c r="F1383" s="111"/>
      <c r="G1383" s="111"/>
    </row>
    <row r="1384" spans="3:7">
      <c r="C1384" s="111"/>
      <c r="D1384" s="111"/>
      <c r="E1384" s="111"/>
      <c r="F1384" s="111"/>
      <c r="G1384" s="111"/>
    </row>
    <row r="1385" spans="3:7">
      <c r="C1385" s="111"/>
      <c r="D1385" s="111"/>
      <c r="E1385" s="111"/>
      <c r="F1385" s="111"/>
      <c r="G1385" s="111"/>
    </row>
    <row r="1386" spans="3:7">
      <c r="C1386" s="111"/>
      <c r="D1386" s="111"/>
      <c r="E1386" s="111"/>
      <c r="F1386" s="111"/>
      <c r="G1386" s="111"/>
    </row>
    <row r="1387" spans="3:7">
      <c r="C1387" s="111"/>
      <c r="D1387" s="111"/>
      <c r="E1387" s="111"/>
      <c r="F1387" s="111"/>
      <c r="G1387" s="111"/>
    </row>
    <row r="1388" spans="3:7">
      <c r="C1388" s="111"/>
      <c r="D1388" s="111"/>
      <c r="E1388" s="111"/>
      <c r="F1388" s="111"/>
      <c r="G1388" s="111"/>
    </row>
    <row r="1389" spans="3:7">
      <c r="C1389" s="111"/>
      <c r="D1389" s="111"/>
      <c r="E1389" s="111"/>
      <c r="F1389" s="111"/>
      <c r="G1389" s="111"/>
    </row>
    <row r="1390" spans="3:7">
      <c r="C1390" s="111"/>
      <c r="D1390" s="111"/>
      <c r="E1390" s="111"/>
      <c r="F1390" s="111"/>
      <c r="G1390" s="111"/>
    </row>
    <row r="1391" spans="3:7">
      <c r="C1391" s="111"/>
      <c r="D1391" s="111"/>
      <c r="E1391" s="111"/>
      <c r="F1391" s="111"/>
      <c r="G1391" s="111"/>
    </row>
    <row r="1392" spans="3:7">
      <c r="C1392" s="111"/>
      <c r="D1392" s="111"/>
      <c r="E1392" s="111"/>
      <c r="F1392" s="111"/>
      <c r="G1392" s="111"/>
    </row>
    <row r="1393" spans="3:7">
      <c r="C1393" s="111"/>
      <c r="D1393" s="111"/>
      <c r="E1393" s="111"/>
      <c r="F1393" s="111"/>
      <c r="G1393" s="111"/>
    </row>
    <row r="1394" spans="3:7">
      <c r="C1394" s="111"/>
      <c r="D1394" s="111"/>
      <c r="E1394" s="111"/>
      <c r="F1394" s="111"/>
      <c r="G1394" s="111"/>
    </row>
    <row r="1395" spans="3:7">
      <c r="C1395" s="111"/>
      <c r="D1395" s="111"/>
      <c r="E1395" s="111"/>
      <c r="F1395" s="111"/>
      <c r="G1395" s="111"/>
    </row>
    <row r="1396" spans="3:7">
      <c r="C1396" s="111"/>
      <c r="D1396" s="111"/>
      <c r="E1396" s="111"/>
      <c r="F1396" s="111"/>
      <c r="G1396" s="111"/>
    </row>
    <row r="1397" spans="3:7">
      <c r="C1397" s="111"/>
      <c r="D1397" s="111"/>
      <c r="E1397" s="111"/>
      <c r="F1397" s="111"/>
      <c r="G1397" s="111"/>
    </row>
    <row r="1398" spans="3:7">
      <c r="C1398" s="111"/>
      <c r="D1398" s="111"/>
      <c r="E1398" s="111"/>
      <c r="F1398" s="111"/>
      <c r="G1398" s="111"/>
    </row>
    <row r="1399" spans="3:7">
      <c r="C1399" s="111"/>
      <c r="D1399" s="111"/>
      <c r="E1399" s="111"/>
      <c r="F1399" s="111"/>
      <c r="G1399" s="111"/>
    </row>
    <row r="1400" spans="3:7">
      <c r="C1400" s="111"/>
      <c r="D1400" s="111"/>
      <c r="E1400" s="111"/>
      <c r="F1400" s="111"/>
      <c r="G1400" s="111"/>
    </row>
    <row r="1401" spans="3:7">
      <c r="C1401" s="111"/>
      <c r="D1401" s="111"/>
      <c r="E1401" s="111"/>
      <c r="F1401" s="111"/>
      <c r="G1401" s="111"/>
    </row>
    <row r="1402" spans="3:7">
      <c r="C1402" s="111"/>
      <c r="D1402" s="111"/>
      <c r="E1402" s="111"/>
      <c r="F1402" s="111"/>
      <c r="G1402" s="111"/>
    </row>
    <row r="1403" spans="3:7">
      <c r="C1403" s="111"/>
      <c r="D1403" s="111"/>
      <c r="E1403" s="111"/>
      <c r="F1403" s="111"/>
      <c r="G1403" s="111"/>
    </row>
    <row r="1404" spans="3:7">
      <c r="C1404" s="111"/>
      <c r="D1404" s="111"/>
      <c r="E1404" s="111"/>
      <c r="F1404" s="111"/>
      <c r="G1404" s="111"/>
    </row>
    <row r="1405" spans="3:7">
      <c r="C1405" s="111"/>
      <c r="D1405" s="111"/>
      <c r="E1405" s="111"/>
      <c r="F1405" s="111"/>
      <c r="G1405" s="111"/>
    </row>
    <row r="1406" spans="3:7">
      <c r="C1406" s="111"/>
      <c r="D1406" s="111"/>
      <c r="E1406" s="111"/>
      <c r="F1406" s="111"/>
      <c r="G1406" s="111"/>
    </row>
    <row r="1407" spans="3:7">
      <c r="C1407" s="111"/>
      <c r="D1407" s="111"/>
      <c r="E1407" s="111"/>
      <c r="F1407" s="111"/>
      <c r="G1407" s="111"/>
    </row>
    <row r="1408" spans="3:7">
      <c r="C1408" s="111"/>
      <c r="D1408" s="111"/>
      <c r="E1408" s="111"/>
      <c r="F1408" s="111"/>
      <c r="G1408" s="111"/>
    </row>
    <row r="1409" spans="3:7">
      <c r="C1409" s="111"/>
      <c r="D1409" s="111"/>
      <c r="E1409" s="111"/>
      <c r="F1409" s="111"/>
      <c r="G1409" s="111"/>
    </row>
    <row r="1410" spans="3:7">
      <c r="C1410" s="111"/>
      <c r="D1410" s="111"/>
      <c r="E1410" s="111"/>
      <c r="F1410" s="111"/>
      <c r="G1410" s="111"/>
    </row>
    <row r="1411" spans="3:7">
      <c r="C1411" s="111"/>
      <c r="D1411" s="111"/>
      <c r="E1411" s="111"/>
      <c r="F1411" s="111"/>
      <c r="G1411" s="111"/>
    </row>
    <row r="1412" spans="3:7">
      <c r="C1412" s="111"/>
      <c r="D1412" s="111"/>
      <c r="E1412" s="111"/>
      <c r="F1412" s="111"/>
      <c r="G1412" s="111"/>
    </row>
    <row r="1413" spans="3:7">
      <c r="C1413" s="111"/>
      <c r="D1413" s="111"/>
      <c r="E1413" s="111"/>
      <c r="F1413" s="111"/>
      <c r="G1413" s="111"/>
    </row>
    <row r="1414" spans="3:7">
      <c r="C1414" s="111"/>
      <c r="D1414" s="111"/>
      <c r="E1414" s="111"/>
      <c r="F1414" s="111"/>
      <c r="G1414" s="111"/>
    </row>
    <row r="1415" spans="3:7">
      <c r="C1415" s="111"/>
      <c r="D1415" s="111"/>
      <c r="E1415" s="111"/>
      <c r="F1415" s="111"/>
      <c r="G1415" s="111"/>
    </row>
    <row r="1416" spans="3:7">
      <c r="C1416" s="111"/>
      <c r="D1416" s="111"/>
      <c r="E1416" s="111"/>
      <c r="F1416" s="111"/>
      <c r="G1416" s="111"/>
    </row>
    <row r="1417" spans="3:7">
      <c r="C1417" s="111"/>
      <c r="D1417" s="111"/>
      <c r="E1417" s="111"/>
      <c r="F1417" s="111"/>
      <c r="G1417" s="111"/>
    </row>
    <row r="1418" spans="3:7">
      <c r="C1418" s="111"/>
      <c r="D1418" s="111"/>
      <c r="E1418" s="111"/>
      <c r="F1418" s="111"/>
      <c r="G1418" s="111"/>
    </row>
    <row r="1419" spans="3:7">
      <c r="C1419" s="111"/>
      <c r="D1419" s="111"/>
      <c r="E1419" s="111"/>
      <c r="F1419" s="111"/>
      <c r="G1419" s="111"/>
    </row>
    <row r="1420" spans="3:7">
      <c r="C1420" s="111"/>
      <c r="D1420" s="111"/>
      <c r="E1420" s="111"/>
      <c r="F1420" s="111"/>
      <c r="G1420" s="111"/>
    </row>
    <row r="1421" spans="3:7">
      <c r="C1421" s="111"/>
      <c r="D1421" s="111"/>
      <c r="E1421" s="111"/>
      <c r="F1421" s="111"/>
      <c r="G1421" s="111"/>
    </row>
    <row r="1422" spans="3:7">
      <c r="C1422" s="111"/>
      <c r="D1422" s="111"/>
      <c r="E1422" s="111"/>
      <c r="F1422" s="111"/>
      <c r="G1422" s="111"/>
    </row>
    <row r="1423" spans="3:7">
      <c r="C1423" s="111"/>
      <c r="D1423" s="111"/>
      <c r="E1423" s="111"/>
      <c r="F1423" s="111"/>
      <c r="G1423" s="111"/>
    </row>
    <row r="1424" spans="3:7">
      <c r="C1424" s="111"/>
      <c r="D1424" s="111"/>
      <c r="E1424" s="111"/>
      <c r="F1424" s="111"/>
      <c r="G1424" s="111"/>
    </row>
    <row r="1425" spans="3:7">
      <c r="C1425" s="111"/>
      <c r="D1425" s="111"/>
      <c r="E1425" s="111"/>
      <c r="F1425" s="111"/>
      <c r="G1425" s="111"/>
    </row>
    <row r="1426" spans="3:7">
      <c r="C1426" s="111"/>
      <c r="D1426" s="111"/>
      <c r="E1426" s="111"/>
      <c r="F1426" s="111"/>
      <c r="G1426" s="111"/>
    </row>
    <row r="1427" spans="3:7">
      <c r="C1427" s="111"/>
      <c r="D1427" s="111"/>
      <c r="E1427" s="111"/>
      <c r="F1427" s="111"/>
      <c r="G1427" s="111"/>
    </row>
    <row r="1428" spans="3:7">
      <c r="C1428" s="111"/>
      <c r="D1428" s="111"/>
      <c r="E1428" s="111"/>
      <c r="F1428" s="111"/>
      <c r="G1428" s="111"/>
    </row>
    <row r="1429" spans="3:7">
      <c r="C1429" s="111"/>
      <c r="D1429" s="111"/>
      <c r="E1429" s="111"/>
      <c r="F1429" s="111"/>
      <c r="G1429" s="111"/>
    </row>
    <row r="1430" spans="3:7">
      <c r="C1430" s="111"/>
      <c r="D1430" s="111"/>
      <c r="E1430" s="111"/>
      <c r="F1430" s="111"/>
      <c r="G1430" s="111"/>
    </row>
    <row r="1431" spans="3:7">
      <c r="C1431" s="111"/>
      <c r="D1431" s="111"/>
      <c r="E1431" s="111"/>
      <c r="F1431" s="111"/>
      <c r="G1431" s="111"/>
    </row>
    <row r="1432" spans="3:7">
      <c r="C1432" s="111"/>
      <c r="D1432" s="111"/>
      <c r="E1432" s="111"/>
      <c r="F1432" s="111"/>
      <c r="G1432" s="111"/>
    </row>
    <row r="1433" spans="3:7">
      <c r="C1433" s="111"/>
      <c r="D1433" s="111"/>
      <c r="E1433" s="111"/>
      <c r="F1433" s="111"/>
      <c r="G1433" s="111"/>
    </row>
    <row r="1434" spans="3:7">
      <c r="C1434" s="111"/>
      <c r="D1434" s="111"/>
      <c r="E1434" s="111"/>
      <c r="F1434" s="111"/>
      <c r="G1434" s="111"/>
    </row>
    <row r="1435" spans="3:7">
      <c r="C1435" s="111"/>
      <c r="D1435" s="111"/>
      <c r="E1435" s="111"/>
      <c r="F1435" s="111"/>
      <c r="G1435" s="111"/>
    </row>
    <row r="1436" spans="3:7">
      <c r="C1436" s="111"/>
      <c r="D1436" s="111"/>
      <c r="E1436" s="111"/>
      <c r="F1436" s="111"/>
      <c r="G1436" s="111"/>
    </row>
    <row r="1437" spans="3:7">
      <c r="C1437" s="111"/>
      <c r="D1437" s="111"/>
      <c r="E1437" s="111"/>
      <c r="F1437" s="111"/>
      <c r="G1437" s="111"/>
    </row>
    <row r="1438" spans="3:7">
      <c r="C1438" s="111"/>
      <c r="D1438" s="111"/>
      <c r="E1438" s="111"/>
      <c r="F1438" s="111"/>
      <c r="G1438" s="111"/>
    </row>
    <row r="1439" spans="3:7">
      <c r="C1439" s="111"/>
      <c r="D1439" s="111"/>
      <c r="E1439" s="111"/>
      <c r="F1439" s="111"/>
      <c r="G1439" s="111"/>
    </row>
    <row r="1440" spans="3:7">
      <c r="C1440" s="111"/>
      <c r="D1440" s="111"/>
      <c r="E1440" s="111"/>
      <c r="F1440" s="111"/>
      <c r="G1440" s="111"/>
    </row>
    <row r="1441" spans="3:7">
      <c r="C1441" s="111"/>
      <c r="D1441" s="111"/>
      <c r="E1441" s="111"/>
      <c r="F1441" s="111"/>
      <c r="G1441" s="111"/>
    </row>
    <row r="1442" spans="3:7">
      <c r="C1442" s="111"/>
      <c r="D1442" s="111"/>
      <c r="E1442" s="111"/>
      <c r="F1442" s="111"/>
      <c r="G1442" s="111"/>
    </row>
    <row r="1443" spans="3:7">
      <c r="C1443" s="111"/>
      <c r="D1443" s="111"/>
      <c r="E1443" s="111"/>
      <c r="F1443" s="111"/>
      <c r="G1443" s="111"/>
    </row>
    <row r="1444" spans="3:7">
      <c r="C1444" s="111"/>
      <c r="D1444" s="111"/>
      <c r="E1444" s="111"/>
      <c r="F1444" s="111"/>
      <c r="G1444" s="111"/>
    </row>
    <row r="1445" spans="3:7">
      <c r="C1445" s="111"/>
      <c r="D1445" s="111"/>
      <c r="E1445" s="111"/>
      <c r="F1445" s="111"/>
      <c r="G1445" s="111"/>
    </row>
    <row r="1446" spans="3:7">
      <c r="C1446" s="111"/>
      <c r="D1446" s="111"/>
      <c r="E1446" s="111"/>
      <c r="F1446" s="111"/>
      <c r="G1446" s="111"/>
    </row>
    <row r="1447" spans="3:7">
      <c r="C1447" s="111"/>
      <c r="D1447" s="111"/>
      <c r="E1447" s="111"/>
      <c r="F1447" s="111"/>
      <c r="G1447" s="111"/>
    </row>
    <row r="1448" spans="3:7">
      <c r="C1448" s="111"/>
      <c r="D1448" s="111"/>
      <c r="E1448" s="111"/>
      <c r="F1448" s="111"/>
      <c r="G1448" s="111"/>
    </row>
    <row r="1449" spans="3:7">
      <c r="C1449" s="111"/>
      <c r="D1449" s="111"/>
      <c r="E1449" s="111"/>
      <c r="F1449" s="111"/>
      <c r="G1449" s="111"/>
    </row>
    <row r="1450" spans="3:7">
      <c r="C1450" s="111"/>
      <c r="D1450" s="111"/>
      <c r="E1450" s="111"/>
      <c r="F1450" s="111"/>
      <c r="G1450" s="111"/>
    </row>
    <row r="1451" spans="3:7">
      <c r="C1451" s="111"/>
      <c r="D1451" s="111"/>
      <c r="E1451" s="111"/>
      <c r="F1451" s="111"/>
      <c r="G1451" s="111"/>
    </row>
    <row r="1452" spans="3:7">
      <c r="C1452" s="111"/>
      <c r="D1452" s="111"/>
      <c r="E1452" s="111"/>
      <c r="F1452" s="111"/>
      <c r="G1452" s="111"/>
    </row>
    <row r="1453" spans="3:7">
      <c r="C1453" s="111"/>
      <c r="D1453" s="111"/>
      <c r="E1453" s="111"/>
      <c r="F1453" s="111"/>
      <c r="G1453" s="111"/>
    </row>
    <row r="1454" spans="3:7">
      <c r="C1454" s="111"/>
      <c r="D1454" s="111"/>
      <c r="E1454" s="111"/>
      <c r="F1454" s="111"/>
      <c r="G1454" s="111"/>
    </row>
    <row r="1455" spans="3:7">
      <c r="C1455" s="111"/>
      <c r="D1455" s="111"/>
      <c r="E1455" s="111"/>
      <c r="F1455" s="111"/>
      <c r="G1455" s="111"/>
    </row>
    <row r="1456" spans="3:7">
      <c r="C1456" s="111"/>
      <c r="D1456" s="111"/>
      <c r="E1456" s="111"/>
      <c r="F1456" s="111"/>
      <c r="G1456" s="111"/>
    </row>
    <row r="1457" spans="3:7">
      <c r="C1457" s="111"/>
      <c r="D1457" s="111"/>
      <c r="E1457" s="111"/>
      <c r="F1457" s="111"/>
      <c r="G1457" s="111"/>
    </row>
    <row r="1458" spans="3:7">
      <c r="C1458" s="111"/>
      <c r="D1458" s="111"/>
      <c r="E1458" s="111"/>
      <c r="F1458" s="111"/>
      <c r="G1458" s="111"/>
    </row>
    <row r="1459" spans="3:7">
      <c r="C1459" s="111"/>
      <c r="D1459" s="111"/>
      <c r="E1459" s="111"/>
      <c r="F1459" s="111"/>
      <c r="G1459" s="111"/>
    </row>
    <row r="1460" spans="3:7">
      <c r="C1460" s="111"/>
      <c r="D1460" s="111"/>
      <c r="E1460" s="111"/>
      <c r="F1460" s="111"/>
      <c r="G1460" s="111"/>
    </row>
    <row r="1461" spans="3:7">
      <c r="C1461" s="111"/>
      <c r="D1461" s="111"/>
      <c r="E1461" s="111"/>
      <c r="F1461" s="111"/>
      <c r="G1461" s="111"/>
    </row>
    <row r="1462" spans="3:7">
      <c r="C1462" s="111"/>
      <c r="D1462" s="111"/>
      <c r="E1462" s="111"/>
      <c r="F1462" s="111"/>
      <c r="G1462" s="111"/>
    </row>
    <row r="1463" spans="3:7">
      <c r="C1463" s="111"/>
      <c r="D1463" s="111"/>
      <c r="E1463" s="111"/>
      <c r="F1463" s="111"/>
      <c r="G1463" s="111"/>
    </row>
    <row r="1464" spans="3:7">
      <c r="C1464" s="111"/>
      <c r="D1464" s="111"/>
      <c r="E1464" s="111"/>
      <c r="F1464" s="111"/>
      <c r="G1464" s="111"/>
    </row>
    <row r="1465" spans="3:7">
      <c r="C1465" s="111"/>
      <c r="D1465" s="111"/>
      <c r="E1465" s="111"/>
      <c r="F1465" s="111"/>
      <c r="G1465" s="111"/>
    </row>
    <row r="1466" spans="3:7">
      <c r="C1466" s="111"/>
      <c r="D1466" s="111"/>
      <c r="E1466" s="111"/>
      <c r="F1466" s="111"/>
      <c r="G1466" s="111"/>
    </row>
    <row r="1467" spans="3:7">
      <c r="C1467" s="111"/>
      <c r="D1467" s="111"/>
      <c r="E1467" s="111"/>
      <c r="F1467" s="111"/>
      <c r="G1467" s="111"/>
    </row>
    <row r="1468" spans="3:7">
      <c r="C1468" s="111"/>
      <c r="D1468" s="111"/>
      <c r="E1468" s="111"/>
      <c r="F1468" s="111"/>
      <c r="G1468" s="111"/>
    </row>
    <row r="1469" spans="3:7">
      <c r="C1469" s="111"/>
      <c r="D1469" s="111"/>
      <c r="E1469" s="111"/>
      <c r="F1469" s="111"/>
      <c r="G1469" s="111"/>
    </row>
    <row r="1470" spans="3:7">
      <c r="C1470" s="111"/>
      <c r="D1470" s="111"/>
      <c r="E1470" s="111"/>
      <c r="F1470" s="111"/>
      <c r="G1470" s="111"/>
    </row>
    <row r="1471" spans="3:7">
      <c r="C1471" s="111"/>
      <c r="D1471" s="111"/>
      <c r="E1471" s="111"/>
      <c r="F1471" s="111"/>
      <c r="G1471" s="111"/>
    </row>
    <row r="1472" spans="3:7">
      <c r="C1472" s="111"/>
      <c r="D1472" s="111"/>
      <c r="E1472" s="111"/>
      <c r="F1472" s="111"/>
      <c r="G1472" s="111"/>
    </row>
    <row r="1473" spans="3:7">
      <c r="C1473" s="111"/>
      <c r="D1473" s="111"/>
      <c r="E1473" s="111"/>
      <c r="F1473" s="111"/>
      <c r="G1473" s="111"/>
    </row>
    <row r="1474" spans="3:7">
      <c r="C1474" s="111"/>
      <c r="D1474" s="111"/>
      <c r="E1474" s="111"/>
      <c r="F1474" s="111"/>
      <c r="G1474" s="111"/>
    </row>
    <row r="1475" spans="3:7">
      <c r="C1475" s="111"/>
      <c r="D1475" s="111"/>
      <c r="E1475" s="111"/>
      <c r="F1475" s="111"/>
      <c r="G1475" s="111"/>
    </row>
    <row r="1476" spans="3:7">
      <c r="C1476" s="111"/>
      <c r="D1476" s="111"/>
      <c r="E1476" s="111"/>
      <c r="F1476" s="111"/>
      <c r="G1476" s="111"/>
    </row>
    <row r="1477" spans="3:7">
      <c r="C1477" s="111"/>
      <c r="D1477" s="111"/>
      <c r="E1477" s="111"/>
      <c r="F1477" s="111"/>
      <c r="G1477" s="111"/>
    </row>
    <row r="1478" spans="3:7">
      <c r="C1478" s="111"/>
      <c r="D1478" s="111"/>
      <c r="E1478" s="111"/>
      <c r="F1478" s="111"/>
      <c r="G1478" s="111"/>
    </row>
    <row r="1479" spans="3:7">
      <c r="C1479" s="111"/>
      <c r="D1479" s="111"/>
      <c r="E1479" s="111"/>
      <c r="F1479" s="111"/>
      <c r="G1479" s="111"/>
    </row>
    <row r="1480" spans="3:7">
      <c r="C1480" s="111"/>
      <c r="D1480" s="111"/>
      <c r="E1480" s="111"/>
      <c r="F1480" s="111"/>
      <c r="G1480" s="111"/>
    </row>
    <row r="1481" spans="3:7">
      <c r="C1481" s="111"/>
      <c r="D1481" s="111"/>
      <c r="E1481" s="111"/>
      <c r="F1481" s="111"/>
      <c r="G1481" s="111"/>
    </row>
    <row r="1482" spans="3:7">
      <c r="C1482" s="111"/>
      <c r="D1482" s="111"/>
      <c r="E1482" s="111"/>
      <c r="F1482" s="111"/>
      <c r="G1482" s="111"/>
    </row>
    <row r="1483" spans="3:7">
      <c r="C1483" s="111"/>
      <c r="D1483" s="111"/>
      <c r="E1483" s="111"/>
      <c r="F1483" s="111"/>
      <c r="G1483" s="111"/>
    </row>
    <row r="1484" spans="3:7">
      <c r="C1484" s="111"/>
      <c r="D1484" s="111"/>
      <c r="E1484" s="111"/>
      <c r="F1484" s="111"/>
      <c r="G1484" s="111"/>
    </row>
    <row r="1485" spans="3:7">
      <c r="C1485" s="111"/>
      <c r="D1485" s="111"/>
      <c r="E1485" s="111"/>
      <c r="F1485" s="111"/>
      <c r="G1485" s="111"/>
    </row>
    <row r="1486" spans="3:7">
      <c r="C1486" s="111"/>
      <c r="D1486" s="111"/>
      <c r="E1486" s="111"/>
      <c r="F1486" s="111"/>
      <c r="G1486" s="111"/>
    </row>
    <row r="1487" spans="3:7">
      <c r="C1487" s="111"/>
      <c r="D1487" s="111"/>
      <c r="E1487" s="111"/>
      <c r="F1487" s="111"/>
      <c r="G1487" s="111"/>
    </row>
    <row r="1488" spans="3:7">
      <c r="C1488" s="111"/>
      <c r="D1488" s="111"/>
      <c r="E1488" s="111"/>
      <c r="F1488" s="111"/>
      <c r="G1488" s="111"/>
    </row>
    <row r="1489" spans="3:7">
      <c r="C1489" s="111"/>
      <c r="D1489" s="111"/>
      <c r="E1489" s="111"/>
      <c r="F1489" s="111"/>
      <c r="G1489" s="111"/>
    </row>
    <row r="1490" spans="3:7">
      <c r="C1490" s="111"/>
      <c r="D1490" s="111"/>
      <c r="E1490" s="111"/>
      <c r="F1490" s="111"/>
      <c r="G1490" s="111"/>
    </row>
    <row r="1491" spans="3:7">
      <c r="C1491" s="111"/>
      <c r="D1491" s="111"/>
      <c r="E1491" s="111"/>
      <c r="F1491" s="111"/>
      <c r="G1491" s="111"/>
    </row>
    <row r="1492" spans="3:7">
      <c r="C1492" s="111"/>
      <c r="D1492" s="111"/>
      <c r="E1492" s="111"/>
      <c r="F1492" s="111"/>
      <c r="G1492" s="111"/>
    </row>
    <row r="1493" spans="3:7">
      <c r="C1493" s="111"/>
      <c r="D1493" s="111"/>
      <c r="E1493" s="111"/>
      <c r="F1493" s="111"/>
      <c r="G1493" s="111"/>
    </row>
    <row r="1494" spans="3:7">
      <c r="C1494" s="111"/>
      <c r="D1494" s="111"/>
      <c r="E1494" s="111"/>
      <c r="F1494" s="111"/>
      <c r="G1494" s="111"/>
    </row>
    <row r="1495" spans="3:7">
      <c r="C1495" s="111"/>
      <c r="D1495" s="111"/>
      <c r="E1495" s="111"/>
      <c r="F1495" s="111"/>
      <c r="G1495" s="111"/>
    </row>
    <row r="1496" spans="3:7">
      <c r="C1496" s="111"/>
      <c r="D1496" s="111"/>
      <c r="E1496" s="111"/>
      <c r="F1496" s="111"/>
      <c r="G1496" s="111"/>
    </row>
    <row r="1497" spans="3:7">
      <c r="C1497" s="111"/>
      <c r="D1497" s="111"/>
      <c r="E1497" s="111"/>
      <c r="F1497" s="111"/>
      <c r="G1497" s="111"/>
    </row>
    <row r="1498" spans="3:7">
      <c r="C1498" s="111"/>
      <c r="D1498" s="111"/>
      <c r="E1498" s="111"/>
      <c r="F1498" s="111"/>
      <c r="G1498" s="111"/>
    </row>
    <row r="1499" spans="3:7">
      <c r="C1499" s="111"/>
      <c r="D1499" s="111"/>
      <c r="E1499" s="111"/>
      <c r="F1499" s="111"/>
      <c r="G1499" s="111"/>
    </row>
    <row r="1500" spans="3:7">
      <c r="C1500" s="111"/>
      <c r="D1500" s="111"/>
      <c r="E1500" s="111"/>
      <c r="F1500" s="111"/>
      <c r="G1500" s="111"/>
    </row>
    <row r="1501" spans="3:7">
      <c r="C1501" s="111"/>
      <c r="D1501" s="111"/>
      <c r="E1501" s="111"/>
      <c r="F1501" s="111"/>
      <c r="G1501" s="111"/>
    </row>
    <row r="1502" spans="3:7">
      <c r="C1502" s="111"/>
      <c r="D1502" s="111"/>
      <c r="E1502" s="111"/>
      <c r="F1502" s="111"/>
      <c r="G1502" s="111"/>
    </row>
    <row r="1503" spans="3:7">
      <c r="C1503" s="111"/>
      <c r="D1503" s="111"/>
      <c r="E1503" s="111"/>
      <c r="F1503" s="111"/>
      <c r="G1503" s="111"/>
    </row>
    <row r="1504" spans="3:7">
      <c r="C1504" s="111"/>
      <c r="D1504" s="111"/>
      <c r="E1504" s="111"/>
      <c r="F1504" s="111"/>
      <c r="G1504" s="111"/>
    </row>
    <row r="1505" spans="3:7">
      <c r="C1505" s="111"/>
      <c r="D1505" s="111"/>
      <c r="E1505" s="111"/>
      <c r="F1505" s="111"/>
      <c r="G1505" s="111"/>
    </row>
    <row r="1506" spans="3:7">
      <c r="C1506" s="111"/>
      <c r="D1506" s="111"/>
      <c r="E1506" s="111"/>
      <c r="F1506" s="111"/>
      <c r="G1506" s="111"/>
    </row>
    <row r="1507" spans="3:7">
      <c r="C1507" s="111"/>
      <c r="D1507" s="111"/>
      <c r="E1507" s="111"/>
      <c r="F1507" s="111"/>
      <c r="G1507" s="111"/>
    </row>
    <row r="1508" spans="3:7">
      <c r="C1508" s="111"/>
      <c r="D1508" s="111"/>
      <c r="E1508" s="111"/>
      <c r="F1508" s="111"/>
      <c r="G1508" s="111"/>
    </row>
    <row r="1509" spans="3:7">
      <c r="C1509" s="111"/>
      <c r="D1509" s="111"/>
      <c r="E1509" s="111"/>
      <c r="F1509" s="111"/>
      <c r="G1509" s="111"/>
    </row>
    <row r="1510" spans="3:7">
      <c r="C1510" s="111"/>
      <c r="D1510" s="111"/>
      <c r="E1510" s="111"/>
      <c r="F1510" s="111"/>
      <c r="G1510" s="111"/>
    </row>
    <row r="1511" spans="3:7">
      <c r="C1511" s="111"/>
      <c r="D1511" s="111"/>
      <c r="E1511" s="111"/>
      <c r="F1511" s="111"/>
      <c r="G1511" s="111"/>
    </row>
    <row r="1512" spans="3:7">
      <c r="C1512" s="111"/>
      <c r="D1512" s="111"/>
      <c r="E1512" s="111"/>
      <c r="F1512" s="111"/>
      <c r="G1512" s="111"/>
    </row>
    <row r="1513" spans="3:7">
      <c r="C1513" s="111"/>
      <c r="D1513" s="111"/>
      <c r="E1513" s="111"/>
      <c r="F1513" s="111"/>
      <c r="G1513" s="111"/>
    </row>
    <row r="1514" spans="3:7">
      <c r="C1514" s="111"/>
      <c r="D1514" s="111"/>
      <c r="E1514" s="111"/>
      <c r="F1514" s="111"/>
      <c r="G1514" s="111"/>
    </row>
    <row r="1515" spans="3:7">
      <c r="C1515" s="111"/>
      <c r="D1515" s="111"/>
      <c r="E1515" s="111"/>
      <c r="F1515" s="111"/>
      <c r="G1515" s="111"/>
    </row>
    <row r="1516" spans="3:7">
      <c r="C1516" s="111"/>
      <c r="D1516" s="111"/>
      <c r="E1516" s="111"/>
      <c r="F1516" s="111"/>
      <c r="G1516" s="111"/>
    </row>
    <row r="1517" spans="3:7">
      <c r="C1517" s="111"/>
      <c r="D1517" s="111"/>
      <c r="E1517" s="111"/>
      <c r="F1517" s="111"/>
      <c r="G1517" s="111"/>
    </row>
    <row r="1518" spans="3:7">
      <c r="C1518" s="111"/>
      <c r="D1518" s="111"/>
      <c r="E1518" s="111"/>
      <c r="F1518" s="111"/>
      <c r="G1518" s="111"/>
    </row>
    <row r="1519" spans="3:7">
      <c r="C1519" s="111"/>
      <c r="D1519" s="111"/>
      <c r="E1519" s="111"/>
      <c r="F1519" s="111"/>
      <c r="G1519" s="111"/>
    </row>
    <row r="1520" spans="3:7">
      <c r="C1520" s="111"/>
      <c r="D1520" s="111"/>
      <c r="E1520" s="111"/>
      <c r="F1520" s="111"/>
      <c r="G1520" s="111"/>
    </row>
    <row r="1521" spans="3:7">
      <c r="C1521" s="111"/>
      <c r="D1521" s="111"/>
      <c r="E1521" s="111"/>
      <c r="F1521" s="111"/>
      <c r="G1521" s="111"/>
    </row>
    <row r="1522" spans="3:7">
      <c r="C1522" s="111"/>
      <c r="D1522" s="111"/>
      <c r="E1522" s="111"/>
      <c r="F1522" s="111"/>
      <c r="G1522" s="111"/>
    </row>
    <row r="1523" spans="3:7">
      <c r="C1523" s="111"/>
      <c r="D1523" s="111"/>
      <c r="E1523" s="111"/>
      <c r="F1523" s="111"/>
      <c r="G1523" s="111"/>
    </row>
    <row r="1524" spans="3:7">
      <c r="C1524" s="111"/>
      <c r="D1524" s="111"/>
      <c r="E1524" s="111"/>
      <c r="F1524" s="111"/>
      <c r="G1524" s="111"/>
    </row>
    <row r="1525" spans="3:7">
      <c r="C1525" s="111"/>
      <c r="D1525" s="111"/>
      <c r="E1525" s="111"/>
      <c r="F1525" s="111"/>
      <c r="G1525" s="111"/>
    </row>
    <row r="1526" spans="3:7">
      <c r="C1526" s="111"/>
      <c r="D1526" s="111"/>
      <c r="E1526" s="111"/>
      <c r="F1526" s="111"/>
      <c r="G1526" s="111"/>
    </row>
    <row r="1527" spans="3:7">
      <c r="C1527" s="111"/>
      <c r="D1527" s="111"/>
      <c r="E1527" s="111"/>
      <c r="F1527" s="111"/>
      <c r="G1527" s="111"/>
    </row>
    <row r="1528" spans="3:7">
      <c r="C1528" s="111"/>
      <c r="D1528" s="111"/>
      <c r="E1528" s="111"/>
      <c r="F1528" s="111"/>
      <c r="G1528" s="111"/>
    </row>
    <row r="1529" spans="3:7">
      <c r="C1529" s="111"/>
      <c r="D1529" s="111"/>
      <c r="E1529" s="111"/>
      <c r="F1529" s="111"/>
      <c r="G1529" s="111"/>
    </row>
    <row r="1530" spans="3:7">
      <c r="C1530" s="111"/>
      <c r="D1530" s="111"/>
      <c r="E1530" s="111"/>
      <c r="F1530" s="111"/>
      <c r="G1530" s="111"/>
    </row>
    <row r="1531" spans="3:7">
      <c r="C1531" s="111"/>
      <c r="D1531" s="111"/>
      <c r="E1531" s="111"/>
      <c r="F1531" s="111"/>
      <c r="G1531" s="111"/>
    </row>
    <row r="1532" spans="3:7">
      <c r="C1532" s="111"/>
      <c r="D1532" s="111"/>
      <c r="E1532" s="111"/>
      <c r="F1532" s="111"/>
      <c r="G1532" s="111"/>
    </row>
    <row r="1533" spans="3:7">
      <c r="C1533" s="111"/>
      <c r="D1533" s="111"/>
      <c r="E1533" s="111"/>
      <c r="F1533" s="111"/>
      <c r="G1533" s="111"/>
    </row>
    <row r="1534" spans="3:7">
      <c r="C1534" s="111"/>
      <c r="D1534" s="111"/>
      <c r="E1534" s="111"/>
      <c r="F1534" s="111"/>
      <c r="G1534" s="111"/>
    </row>
    <row r="1535" spans="3:7">
      <c r="C1535" s="111"/>
      <c r="D1535" s="111"/>
      <c r="E1535" s="111"/>
      <c r="F1535" s="111"/>
      <c r="G1535" s="111"/>
    </row>
    <row r="1536" spans="3:7">
      <c r="C1536" s="111"/>
      <c r="D1536" s="111"/>
      <c r="E1536" s="111"/>
      <c r="F1536" s="111"/>
      <c r="G1536" s="111"/>
    </row>
    <row r="1537" spans="3:7">
      <c r="C1537" s="111"/>
      <c r="D1537" s="111"/>
      <c r="E1537" s="111"/>
      <c r="F1537" s="111"/>
      <c r="G1537" s="111"/>
    </row>
    <row r="1538" spans="3:7">
      <c r="C1538" s="111"/>
      <c r="D1538" s="111"/>
      <c r="E1538" s="111"/>
      <c r="F1538" s="111"/>
      <c r="G1538" s="111"/>
    </row>
    <row r="1539" spans="3:7">
      <c r="C1539" s="111"/>
      <c r="D1539" s="111"/>
      <c r="E1539" s="111"/>
      <c r="F1539" s="111"/>
      <c r="G1539" s="111"/>
    </row>
    <row r="1540" spans="3:7">
      <c r="C1540" s="111"/>
      <c r="D1540" s="111"/>
      <c r="E1540" s="111"/>
      <c r="F1540" s="111"/>
      <c r="G1540" s="111"/>
    </row>
    <row r="1541" spans="3:7">
      <c r="C1541" s="111"/>
      <c r="D1541" s="111"/>
      <c r="E1541" s="111"/>
      <c r="F1541" s="111"/>
      <c r="G1541" s="111"/>
    </row>
    <row r="1542" spans="3:7">
      <c r="C1542" s="111"/>
      <c r="D1542" s="111"/>
      <c r="E1542" s="111"/>
      <c r="F1542" s="111"/>
      <c r="G1542" s="111"/>
    </row>
    <row r="1543" spans="3:7">
      <c r="C1543" s="111"/>
      <c r="D1543" s="111"/>
      <c r="E1543" s="111"/>
      <c r="F1543" s="111"/>
      <c r="G1543" s="111"/>
    </row>
    <row r="1544" spans="3:7">
      <c r="C1544" s="111"/>
      <c r="D1544" s="111"/>
      <c r="E1544" s="111"/>
      <c r="F1544" s="111"/>
      <c r="G1544" s="111"/>
    </row>
    <row r="1545" spans="3:7">
      <c r="C1545" s="111"/>
      <c r="D1545" s="111"/>
      <c r="E1545" s="111"/>
      <c r="F1545" s="111"/>
      <c r="G1545" s="111"/>
    </row>
    <row r="1546" spans="3:7">
      <c r="C1546" s="111"/>
      <c r="D1546" s="111"/>
      <c r="E1546" s="111"/>
      <c r="F1546" s="111"/>
      <c r="G1546" s="111"/>
    </row>
    <row r="1547" spans="3:7">
      <c r="C1547" s="111"/>
      <c r="D1547" s="111"/>
      <c r="E1547" s="111"/>
      <c r="F1547" s="111"/>
      <c r="G1547" s="111"/>
    </row>
    <row r="1548" spans="3:7">
      <c r="C1548" s="111"/>
      <c r="D1548" s="111"/>
      <c r="E1548" s="111"/>
      <c r="F1548" s="111"/>
      <c r="G1548" s="111"/>
    </row>
    <row r="1549" spans="3:7">
      <c r="C1549" s="111"/>
      <c r="D1549" s="111"/>
      <c r="E1549" s="111"/>
      <c r="F1549" s="111"/>
      <c r="G1549" s="111"/>
    </row>
    <row r="1550" spans="3:7">
      <c r="C1550" s="111"/>
      <c r="D1550" s="111"/>
      <c r="E1550" s="111"/>
      <c r="F1550" s="111"/>
      <c r="G1550" s="111"/>
    </row>
    <row r="1551" spans="3:7">
      <c r="C1551" s="111"/>
      <c r="D1551" s="111"/>
      <c r="E1551" s="111"/>
      <c r="F1551" s="111"/>
      <c r="G1551" s="111"/>
    </row>
    <row r="1552" spans="3:7">
      <c r="C1552" s="111"/>
      <c r="D1552" s="111"/>
      <c r="E1552" s="111"/>
      <c r="F1552" s="111"/>
      <c r="G1552" s="111"/>
    </row>
    <row r="1553" spans="3:7">
      <c r="C1553" s="111"/>
      <c r="D1553" s="111"/>
      <c r="E1553" s="111"/>
      <c r="F1553" s="111"/>
      <c r="G1553" s="111"/>
    </row>
    <row r="1554" spans="3:7">
      <c r="C1554" s="111"/>
      <c r="D1554" s="111"/>
      <c r="E1554" s="111"/>
      <c r="F1554" s="111"/>
      <c r="G1554" s="111"/>
    </row>
    <row r="1555" spans="3:7">
      <c r="C1555" s="111"/>
      <c r="D1555" s="111"/>
      <c r="E1555" s="111"/>
      <c r="F1555" s="111"/>
      <c r="G1555" s="111"/>
    </row>
    <row r="1556" spans="3:7">
      <c r="C1556" s="111"/>
      <c r="D1556" s="111"/>
      <c r="E1556" s="111"/>
      <c r="F1556" s="111"/>
      <c r="G1556" s="111"/>
    </row>
    <row r="1557" spans="3:7">
      <c r="C1557" s="111"/>
      <c r="D1557" s="111"/>
      <c r="E1557" s="111"/>
      <c r="F1557" s="111"/>
      <c r="G1557" s="111"/>
    </row>
    <row r="1558" spans="3:7">
      <c r="C1558" s="111"/>
      <c r="D1558" s="111"/>
      <c r="E1558" s="111"/>
      <c r="F1558" s="111"/>
      <c r="G1558" s="111"/>
    </row>
    <row r="1559" spans="3:7">
      <c r="C1559" s="111"/>
      <c r="D1559" s="111"/>
      <c r="E1559" s="111"/>
      <c r="F1559" s="111"/>
      <c r="G1559" s="111"/>
    </row>
    <row r="1560" spans="3:7">
      <c r="C1560" s="111"/>
      <c r="D1560" s="111"/>
      <c r="E1560" s="111"/>
      <c r="F1560" s="111"/>
      <c r="G1560" s="111"/>
    </row>
    <row r="1561" spans="3:7">
      <c r="C1561" s="111"/>
      <c r="D1561" s="111"/>
      <c r="E1561" s="111"/>
      <c r="F1561" s="111"/>
      <c r="G1561" s="111"/>
    </row>
    <row r="1562" spans="3:7">
      <c r="C1562" s="111"/>
      <c r="D1562" s="111"/>
      <c r="E1562" s="111"/>
      <c r="F1562" s="111"/>
      <c r="G1562" s="111"/>
    </row>
    <row r="1563" spans="3:7">
      <c r="C1563" s="111"/>
      <c r="D1563" s="111"/>
      <c r="E1563" s="111"/>
      <c r="F1563" s="111"/>
      <c r="G1563" s="111"/>
    </row>
    <row r="1564" spans="3:7">
      <c r="C1564" s="111"/>
      <c r="D1564" s="111"/>
      <c r="E1564" s="111"/>
      <c r="F1564" s="111"/>
      <c r="G1564" s="111"/>
    </row>
    <row r="1565" spans="3:7">
      <c r="C1565" s="111"/>
      <c r="D1565" s="111"/>
      <c r="E1565" s="111"/>
      <c r="F1565" s="111"/>
      <c r="G1565" s="111"/>
    </row>
    <row r="1566" spans="3:7">
      <c r="C1566" s="111"/>
      <c r="D1566" s="111"/>
      <c r="E1566" s="111"/>
      <c r="F1566" s="111"/>
      <c r="G1566" s="111"/>
    </row>
    <row r="1567" spans="3:7">
      <c r="C1567" s="111"/>
      <c r="D1567" s="111"/>
      <c r="E1567" s="111"/>
      <c r="F1567" s="111"/>
      <c r="G1567" s="111"/>
    </row>
    <row r="1568" spans="3:7">
      <c r="C1568" s="111"/>
      <c r="D1568" s="111"/>
      <c r="E1568" s="111"/>
      <c r="F1568" s="111"/>
      <c r="G1568" s="111"/>
    </row>
    <row r="1569" spans="3:7">
      <c r="C1569" s="111"/>
      <c r="D1569" s="111"/>
      <c r="E1569" s="111"/>
      <c r="F1569" s="111"/>
      <c r="G1569" s="111"/>
    </row>
    <row r="1570" spans="3:7">
      <c r="C1570" s="111"/>
      <c r="D1570" s="111"/>
      <c r="E1570" s="111"/>
      <c r="F1570" s="111"/>
      <c r="G1570" s="111"/>
    </row>
    <row r="1571" spans="3:7">
      <c r="C1571" s="111"/>
      <c r="D1571" s="111"/>
      <c r="E1571" s="111"/>
      <c r="F1571" s="111"/>
      <c r="G1571" s="111"/>
    </row>
    <row r="1572" spans="3:7">
      <c r="C1572" s="111"/>
      <c r="D1572" s="111"/>
      <c r="E1572" s="111"/>
      <c r="F1572" s="111"/>
      <c r="G1572" s="111"/>
    </row>
    <row r="1573" spans="3:7">
      <c r="C1573" s="111"/>
      <c r="D1573" s="111"/>
      <c r="E1573" s="111"/>
      <c r="F1573" s="111"/>
      <c r="G1573" s="111"/>
    </row>
    <row r="1574" spans="3:7">
      <c r="C1574" s="111"/>
      <c r="D1574" s="111"/>
      <c r="E1574" s="111"/>
      <c r="F1574" s="111"/>
      <c r="G1574" s="111"/>
    </row>
    <row r="1575" spans="3:7">
      <c r="C1575" s="111"/>
      <c r="D1575" s="111"/>
      <c r="E1575" s="111"/>
      <c r="F1575" s="111"/>
      <c r="G1575" s="111"/>
    </row>
    <row r="1576" spans="3:7">
      <c r="C1576" s="111"/>
      <c r="D1576" s="111"/>
      <c r="E1576" s="111"/>
      <c r="F1576" s="111"/>
      <c r="G1576" s="111"/>
    </row>
    <row r="1577" spans="3:7">
      <c r="C1577" s="111"/>
      <c r="D1577" s="111"/>
      <c r="E1577" s="111"/>
      <c r="F1577" s="111"/>
      <c r="G1577" s="111"/>
    </row>
    <row r="1578" spans="3:7">
      <c r="C1578" s="111"/>
      <c r="D1578" s="111"/>
      <c r="E1578" s="111"/>
      <c r="F1578" s="111"/>
      <c r="G1578" s="111"/>
    </row>
    <row r="1579" spans="3:7">
      <c r="C1579" s="111"/>
      <c r="D1579" s="111"/>
      <c r="E1579" s="111"/>
      <c r="F1579" s="111"/>
      <c r="G1579" s="111"/>
    </row>
    <row r="1580" spans="3:7">
      <c r="C1580" s="111"/>
      <c r="D1580" s="111"/>
      <c r="E1580" s="111"/>
      <c r="F1580" s="111"/>
      <c r="G1580" s="111"/>
    </row>
    <row r="1581" spans="3:7">
      <c r="C1581" s="111"/>
      <c r="D1581" s="111"/>
      <c r="E1581" s="111"/>
      <c r="F1581" s="111"/>
      <c r="G1581" s="111"/>
    </row>
    <row r="1582" spans="3:7">
      <c r="C1582" s="111"/>
      <c r="D1582" s="111"/>
      <c r="E1582" s="111"/>
      <c r="F1582" s="111"/>
      <c r="G1582" s="111"/>
    </row>
    <row r="1583" spans="3:7">
      <c r="C1583" s="111"/>
      <c r="D1583" s="111"/>
      <c r="E1583" s="111"/>
      <c r="F1583" s="111"/>
      <c r="G1583" s="111"/>
    </row>
    <row r="1584" spans="3:7">
      <c r="C1584" s="111"/>
      <c r="D1584" s="111"/>
      <c r="E1584" s="111"/>
      <c r="F1584" s="111"/>
      <c r="G1584" s="111"/>
    </row>
    <row r="1585" spans="3:7">
      <c r="C1585" s="111"/>
      <c r="D1585" s="111"/>
      <c r="E1585" s="111"/>
      <c r="F1585" s="111"/>
      <c r="G1585" s="111"/>
    </row>
    <row r="1586" spans="3:7">
      <c r="C1586" s="111"/>
      <c r="D1586" s="111"/>
      <c r="E1586" s="111"/>
      <c r="F1586" s="111"/>
      <c r="G1586" s="111"/>
    </row>
    <row r="1587" spans="3:7">
      <c r="C1587" s="111"/>
      <c r="D1587" s="111"/>
      <c r="E1587" s="111"/>
      <c r="F1587" s="111"/>
      <c r="G1587" s="111"/>
    </row>
    <row r="1588" spans="3:7">
      <c r="C1588" s="111"/>
      <c r="D1588" s="111"/>
      <c r="E1588" s="111"/>
      <c r="F1588" s="111"/>
      <c r="G1588" s="111"/>
    </row>
    <row r="1589" spans="3:7">
      <c r="C1589" s="111"/>
      <c r="D1589" s="111"/>
      <c r="E1589" s="111"/>
      <c r="F1589" s="111"/>
      <c r="G1589" s="111"/>
    </row>
    <row r="1590" spans="3:7">
      <c r="C1590" s="111"/>
      <c r="D1590" s="111"/>
      <c r="E1590" s="111"/>
      <c r="F1590" s="111"/>
      <c r="G1590" s="111"/>
    </row>
    <row r="1591" spans="3:7">
      <c r="C1591" s="111"/>
      <c r="D1591" s="111"/>
      <c r="E1591" s="111"/>
      <c r="F1591" s="111"/>
      <c r="G1591" s="111"/>
    </row>
    <row r="1592" spans="3:7">
      <c r="C1592" s="111"/>
      <c r="D1592" s="111"/>
      <c r="E1592" s="111"/>
      <c r="F1592" s="111"/>
      <c r="G1592" s="111"/>
    </row>
    <row r="1593" spans="3:7">
      <c r="C1593" s="111"/>
      <c r="D1593" s="111"/>
      <c r="E1593" s="111"/>
      <c r="F1593" s="111"/>
      <c r="G1593" s="111"/>
    </row>
    <row r="1594" spans="3:7">
      <c r="C1594" s="111"/>
      <c r="D1594" s="111"/>
      <c r="E1594" s="111"/>
      <c r="F1594" s="111"/>
      <c r="G1594" s="111"/>
    </row>
    <row r="1595" spans="3:7">
      <c r="C1595" s="111"/>
      <c r="D1595" s="111"/>
      <c r="E1595" s="111"/>
      <c r="F1595" s="111"/>
      <c r="G1595" s="111"/>
    </row>
    <row r="1596" spans="3:7">
      <c r="C1596" s="111"/>
      <c r="D1596" s="111"/>
      <c r="E1596" s="111"/>
      <c r="F1596" s="111"/>
      <c r="G1596" s="111"/>
    </row>
    <row r="1597" spans="3:7">
      <c r="C1597" s="111"/>
      <c r="D1597" s="111"/>
      <c r="E1597" s="111"/>
      <c r="F1597" s="111"/>
      <c r="G1597" s="111"/>
    </row>
    <row r="1598" spans="3:7">
      <c r="C1598" s="111"/>
      <c r="D1598" s="111"/>
      <c r="E1598" s="111"/>
      <c r="F1598" s="111"/>
      <c r="G1598" s="111"/>
    </row>
    <row r="1599" spans="3:7">
      <c r="C1599" s="111"/>
      <c r="D1599" s="111"/>
      <c r="E1599" s="111"/>
      <c r="F1599" s="111"/>
      <c r="G1599" s="111"/>
    </row>
    <row r="1600" spans="3:7">
      <c r="C1600" s="111"/>
      <c r="D1600" s="111"/>
      <c r="E1600" s="111"/>
      <c r="F1600" s="111"/>
      <c r="G1600" s="111"/>
    </row>
    <row r="1601" spans="3:7">
      <c r="C1601" s="111"/>
      <c r="D1601" s="111"/>
      <c r="E1601" s="111"/>
      <c r="F1601" s="111"/>
      <c r="G1601" s="111"/>
    </row>
    <row r="1602" spans="3:7">
      <c r="C1602" s="111"/>
      <c r="D1602" s="111"/>
      <c r="E1602" s="111"/>
      <c r="F1602" s="111"/>
      <c r="G1602" s="111"/>
    </row>
    <row r="1603" spans="3:7">
      <c r="C1603" s="111"/>
      <c r="D1603" s="111"/>
      <c r="E1603" s="111"/>
      <c r="F1603" s="111"/>
      <c r="G1603" s="111"/>
    </row>
    <row r="1604" spans="3:7">
      <c r="C1604" s="111"/>
      <c r="D1604" s="111"/>
      <c r="E1604" s="111"/>
      <c r="F1604" s="111"/>
      <c r="G1604" s="111"/>
    </row>
    <row r="1605" spans="3:7">
      <c r="C1605" s="111"/>
      <c r="D1605" s="111"/>
      <c r="E1605" s="111"/>
      <c r="F1605" s="111"/>
      <c r="G1605" s="111"/>
    </row>
    <row r="1606" spans="3:7">
      <c r="C1606" s="111"/>
      <c r="D1606" s="111"/>
      <c r="E1606" s="111"/>
      <c r="F1606" s="111"/>
      <c r="G1606" s="111"/>
    </row>
    <row r="1607" spans="3:7">
      <c r="C1607" s="111"/>
      <c r="D1607" s="111"/>
      <c r="E1607" s="111"/>
      <c r="F1607" s="111"/>
      <c r="G1607" s="111"/>
    </row>
    <row r="1608" spans="3:7">
      <c r="C1608" s="111"/>
      <c r="D1608" s="111"/>
      <c r="E1608" s="111"/>
      <c r="F1608" s="111"/>
      <c r="G1608" s="111"/>
    </row>
    <row r="1609" spans="3:7">
      <c r="C1609" s="111"/>
      <c r="D1609" s="111"/>
      <c r="E1609" s="111"/>
      <c r="F1609" s="111"/>
      <c r="G1609" s="111"/>
    </row>
    <row r="1610" spans="3:7">
      <c r="C1610" s="111"/>
      <c r="D1610" s="111"/>
      <c r="E1610" s="111"/>
      <c r="F1610" s="111"/>
      <c r="G1610" s="111"/>
    </row>
    <row r="1611" spans="3:7">
      <c r="C1611" s="111"/>
      <c r="D1611" s="111"/>
      <c r="E1611" s="111"/>
      <c r="F1611" s="111"/>
      <c r="G1611" s="111"/>
    </row>
    <row r="1612" spans="3:7">
      <c r="C1612" s="111"/>
      <c r="D1612" s="111"/>
      <c r="E1612" s="111"/>
      <c r="F1612" s="111"/>
      <c r="G1612" s="111"/>
    </row>
    <row r="1613" spans="3:7">
      <c r="C1613" s="111"/>
      <c r="D1613" s="111"/>
      <c r="E1613" s="111"/>
      <c r="F1613" s="111"/>
      <c r="G1613" s="111"/>
    </row>
    <row r="1614" spans="3:7">
      <c r="C1614" s="111"/>
      <c r="D1614" s="111"/>
      <c r="E1614" s="111"/>
      <c r="F1614" s="111"/>
      <c r="G1614" s="111"/>
    </row>
    <row r="1615" spans="3:7">
      <c r="C1615" s="111"/>
      <c r="D1615" s="111"/>
      <c r="E1615" s="111"/>
      <c r="F1615" s="111"/>
      <c r="G1615" s="111"/>
    </row>
    <row r="1616" spans="3:7">
      <c r="C1616" s="111"/>
      <c r="D1616" s="111"/>
      <c r="E1616" s="111"/>
      <c r="F1616" s="111"/>
      <c r="G1616" s="111"/>
    </row>
    <row r="1617" spans="3:7">
      <c r="C1617" s="111"/>
      <c r="D1617" s="111"/>
      <c r="E1617" s="111"/>
      <c r="F1617" s="111"/>
      <c r="G1617" s="111"/>
    </row>
    <row r="1618" spans="3:7">
      <c r="C1618" s="111"/>
      <c r="D1618" s="111"/>
      <c r="E1618" s="111"/>
      <c r="F1618" s="111"/>
      <c r="G1618" s="111"/>
    </row>
    <row r="1619" spans="3:7">
      <c r="C1619" s="111"/>
      <c r="D1619" s="111"/>
      <c r="E1619" s="111"/>
      <c r="F1619" s="111"/>
      <c r="G1619" s="111"/>
    </row>
    <row r="1620" spans="3:7">
      <c r="C1620" s="111"/>
      <c r="D1620" s="111"/>
      <c r="E1620" s="111"/>
      <c r="F1620" s="111"/>
      <c r="G1620" s="111"/>
    </row>
    <row r="1621" spans="3:7">
      <c r="C1621" s="111"/>
      <c r="D1621" s="111"/>
      <c r="E1621" s="111"/>
      <c r="F1621" s="111"/>
      <c r="G1621" s="111"/>
    </row>
    <row r="1622" spans="3:7">
      <c r="C1622" s="111"/>
      <c r="D1622" s="111"/>
      <c r="E1622" s="111"/>
      <c r="F1622" s="111"/>
      <c r="G1622" s="111"/>
    </row>
    <row r="1623" spans="3:7">
      <c r="C1623" s="111"/>
      <c r="D1623" s="111"/>
      <c r="E1623" s="111"/>
      <c r="F1623" s="111"/>
      <c r="G1623" s="111"/>
    </row>
    <row r="1624" spans="3:7">
      <c r="C1624" s="111"/>
      <c r="D1624" s="111"/>
      <c r="E1624" s="111"/>
      <c r="F1624" s="111"/>
      <c r="G1624" s="111"/>
    </row>
    <row r="1625" spans="3:7">
      <c r="C1625" s="111"/>
      <c r="D1625" s="111"/>
      <c r="E1625" s="111"/>
      <c r="F1625" s="111"/>
      <c r="G1625" s="111"/>
    </row>
    <row r="1626" spans="3:7">
      <c r="C1626" s="111"/>
      <c r="D1626" s="111"/>
      <c r="E1626" s="111"/>
      <c r="F1626" s="111"/>
      <c r="G1626" s="111"/>
    </row>
    <row r="1627" spans="3:7">
      <c r="C1627" s="111"/>
      <c r="D1627" s="111"/>
      <c r="E1627" s="111"/>
      <c r="F1627" s="111"/>
      <c r="G1627" s="111"/>
    </row>
    <row r="1628" spans="3:7">
      <c r="C1628" s="111"/>
      <c r="D1628" s="111"/>
      <c r="E1628" s="111"/>
      <c r="F1628" s="111"/>
      <c r="G1628" s="111"/>
    </row>
    <row r="1629" spans="3:7">
      <c r="C1629" s="111"/>
      <c r="D1629" s="111"/>
      <c r="E1629" s="111"/>
      <c r="F1629" s="111"/>
      <c r="G1629" s="111"/>
    </row>
    <row r="1630" spans="3:7">
      <c r="C1630" s="111"/>
      <c r="D1630" s="111"/>
      <c r="E1630" s="111"/>
      <c r="F1630" s="111"/>
      <c r="G1630" s="111"/>
    </row>
    <row r="1048576" spans="3:57" hidden="1">
      <c r="C1048576" s="99">
        <v>886</v>
      </c>
      <c r="D1048576" s="99">
        <v>887</v>
      </c>
      <c r="E1048576" s="99">
        <v>888</v>
      </c>
      <c r="F1048576" s="99">
        <v>889</v>
      </c>
      <c r="G1048576" s="99">
        <v>890</v>
      </c>
      <c r="H1048576" s="99">
        <v>891</v>
      </c>
      <c r="I1048576" s="99">
        <v>892</v>
      </c>
      <c r="J1048576" s="99">
        <v>893</v>
      </c>
      <c r="K1048576" s="99">
        <v>894</v>
      </c>
      <c r="L1048576" s="99">
        <v>895</v>
      </c>
      <c r="M1048576" s="99">
        <v>896</v>
      </c>
      <c r="N1048576" s="99">
        <v>897</v>
      </c>
      <c r="O1048576" s="99">
        <v>898</v>
      </c>
      <c r="P1048576" s="99">
        <v>899</v>
      </c>
      <c r="Q1048576" s="99">
        <v>900</v>
      </c>
      <c r="R1048576" s="99">
        <v>901</v>
      </c>
      <c r="S1048576" s="99">
        <v>902</v>
      </c>
      <c r="T1048576" s="99">
        <v>903</v>
      </c>
      <c r="U1048576" s="99">
        <v>904</v>
      </c>
      <c r="V1048576" s="99">
        <v>905</v>
      </c>
      <c r="W1048576" s="99">
        <v>906</v>
      </c>
      <c r="X1048576" s="99">
        <v>907</v>
      </c>
      <c r="Y1048576" s="99">
        <v>908</v>
      </c>
      <c r="Z1048576" s="99">
        <v>909</v>
      </c>
      <c r="AA1048576" s="99">
        <v>910</v>
      </c>
      <c r="AB1048576" s="99">
        <v>911</v>
      </c>
      <c r="AC1048576" s="99">
        <v>912</v>
      </c>
      <c r="AD1048576" s="99">
        <v>913</v>
      </c>
      <c r="AE1048576" s="99">
        <v>914</v>
      </c>
      <c r="AF1048576" s="99">
        <v>915</v>
      </c>
      <c r="AG1048576" s="99">
        <v>916</v>
      </c>
      <c r="AH1048576" s="99">
        <v>917</v>
      </c>
      <c r="AI1048576" s="99">
        <v>918</v>
      </c>
      <c r="AJ1048576" s="99">
        <v>919</v>
      </c>
      <c r="AK1048576" s="99">
        <v>920</v>
      </c>
      <c r="AL1048576" s="99">
        <v>921</v>
      </c>
      <c r="AM1048576" s="99">
        <v>922</v>
      </c>
      <c r="AN1048576" s="99">
        <v>923</v>
      </c>
      <c r="AO1048576" s="99">
        <v>924</v>
      </c>
      <c r="AP1048576" s="100">
        <v>930</v>
      </c>
      <c r="AQ1048576" s="100">
        <v>931</v>
      </c>
      <c r="AR1048576" s="100">
        <v>933</v>
      </c>
      <c r="AS1048576" s="100">
        <v>942</v>
      </c>
      <c r="AT1048576" s="100">
        <v>947</v>
      </c>
      <c r="AU1048576" s="100">
        <v>950</v>
      </c>
      <c r="AV1048576" s="100">
        <v>951</v>
      </c>
      <c r="AW1048576" s="100">
        <v>952</v>
      </c>
      <c r="AX1048576" s="100">
        <v>953</v>
      </c>
      <c r="AY1048576" s="100">
        <v>954</v>
      </c>
      <c r="AZ1048576" s="100">
        <v>955</v>
      </c>
      <c r="BA1048576" s="100">
        <v>956</v>
      </c>
      <c r="BB1048576" s="100">
        <v>957</v>
      </c>
      <c r="BC1048576" s="100">
        <v>1091</v>
      </c>
      <c r="BD1048576" s="100">
        <v>1092</v>
      </c>
      <c r="BE1048576" s="100">
        <v>1093</v>
      </c>
    </row>
  </sheetData>
  <mergeCells count="3">
    <mergeCell ref="A1:B1"/>
    <mergeCell ref="W1:Z1"/>
    <mergeCell ref="AA1:AG1"/>
  </mergeCells>
  <phoneticPr fontId="4" type="noConversion"/>
  <printOptions horizontalCentered="1"/>
  <pageMargins left="0.18" right="0.2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ColWidth="9.7109375" defaultRowHeight="11.25" outlineLevelCol="1"/>
  <cols>
    <col min="1" max="1" width="0.28515625" style="25" customWidth="1"/>
    <col min="2" max="2" width="68.5703125" style="31" customWidth="1"/>
    <col min="3" max="3" width="12.28515625" style="26" customWidth="1" outlineLevel="1"/>
    <col min="4" max="4" width="13" style="26" customWidth="1" outlineLevel="1"/>
    <col min="5" max="5" width="14.28515625" style="26" customWidth="1" outlineLevel="1"/>
    <col min="6" max="6" width="13.42578125" style="26" customWidth="1" outlineLevel="1"/>
    <col min="7" max="7" width="12" style="26" customWidth="1" outlineLevel="1"/>
    <col min="8" max="8" width="13" style="26" customWidth="1" outlineLevel="1"/>
    <col min="9" max="9" width="14.28515625" style="26" customWidth="1" outlineLevel="1"/>
    <col min="10" max="10" width="13.42578125" style="26" customWidth="1" outlineLevel="1"/>
    <col min="11" max="11" width="12" style="26" customWidth="1" outlineLevel="1"/>
    <col min="12" max="12" width="13" style="26" customWidth="1" outlineLevel="1"/>
    <col min="13" max="13" width="14.28515625" style="26" customWidth="1" outlineLevel="1"/>
    <col min="14" max="14" width="13.42578125" style="26" customWidth="1" outlineLevel="1"/>
    <col min="15" max="15" width="12" style="26" customWidth="1" outlineLevel="1"/>
    <col min="16" max="16" width="13" style="26" customWidth="1" outlineLevel="1"/>
    <col min="17" max="17" width="14.28515625" style="26" customWidth="1" outlineLevel="1"/>
    <col min="18" max="18" width="13.42578125" style="26" customWidth="1" outlineLevel="1"/>
    <col min="19" max="19" width="12" style="26" customWidth="1" outlineLevel="1"/>
    <col min="20" max="20" width="13" style="26" customWidth="1" outlineLevel="1"/>
    <col min="21" max="21" width="14.28515625" style="26" customWidth="1" outlineLevel="1"/>
    <col min="22" max="22" width="13.42578125" style="26" customWidth="1" outlineLevel="1"/>
    <col min="23" max="23" width="12.28515625" style="26" customWidth="1" outlineLevel="1"/>
    <col min="24" max="24" width="13" style="26" customWidth="1" outlineLevel="1"/>
    <col min="25" max="25" width="14.28515625" style="26" customWidth="1" outlineLevel="1"/>
    <col min="26" max="26" width="13.42578125" style="26" customWidth="1" outlineLevel="1"/>
    <col min="27" max="27" width="12" style="26" customWidth="1" outlineLevel="1"/>
    <col min="28" max="28" width="13" style="26" customWidth="1" outlineLevel="1"/>
    <col min="29" max="29" width="14.28515625" style="26" customWidth="1" outlineLevel="1"/>
    <col min="30" max="30" width="13.42578125" style="26" customWidth="1" outlineLevel="1"/>
    <col min="31" max="31" width="12" style="26" customWidth="1" outlineLevel="1"/>
    <col min="32" max="32" width="13" style="26" customWidth="1" outlineLevel="1"/>
    <col min="33" max="33" width="14.28515625" style="26" customWidth="1" outlineLevel="1"/>
    <col min="34" max="34" width="13.42578125" style="26" customWidth="1" outlineLevel="1"/>
    <col min="35" max="38" width="13.5703125" style="26" customWidth="1"/>
    <col min="39" max="42" width="13.42578125" style="26" customWidth="1"/>
    <col min="43" max="56" width="13.5703125" style="26" customWidth="1"/>
    <col min="57" max="57" width="13.7109375" style="26" customWidth="1"/>
    <col min="58" max="16381" width="9.7109375" style="26"/>
    <col min="16382" max="16384" width="9.7109375" style="26" hidden="1" customWidth="1"/>
  </cols>
  <sheetData>
    <row r="1" spans="1:129 16382:16382" s="58" customFormat="1" ht="33" customHeight="1" thickBot="1">
      <c r="A1" s="2452" t="str">
        <f>INDEX(tblTrans[[English]:[Polski]],MATCH(XFB1,tblTrans[ID],0),LangSelID)</f>
        <v>Loan loss provisions and fair value change</v>
      </c>
      <c r="B1" s="2453" t="e">
        <f>INDEX(tblTrans[[English]:[Polski]],MATCH(A1,tblTrans[ID],0),LangSelID)</f>
        <v>#N/A</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2432"/>
      <c r="AJ1" s="2442"/>
      <c r="AK1" s="2432"/>
      <c r="AL1" s="2442"/>
      <c r="AM1" s="2432"/>
      <c r="AN1" s="2442"/>
      <c r="AO1" s="546"/>
      <c r="AP1" s="546"/>
      <c r="AQ1" s="546"/>
      <c r="AR1" s="546"/>
      <c r="AS1" s="546"/>
      <c r="AT1" s="546"/>
      <c r="AU1" s="546"/>
      <c r="AV1" s="546"/>
      <c r="AW1" s="546"/>
      <c r="AX1" s="546"/>
      <c r="AY1" s="546"/>
      <c r="AZ1" s="546"/>
      <c r="BA1" s="546"/>
      <c r="BB1" s="546"/>
      <c r="BC1" s="546"/>
      <c r="BD1" s="546"/>
      <c r="BE1" s="546"/>
      <c r="BF1" s="26"/>
      <c r="BG1" s="26"/>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XFB1" s="135">
        <v>260</v>
      </c>
    </row>
    <row r="2" spans="1:129 16382:16382" s="158" customFormat="1" ht="18" customHeight="1">
      <c r="A2" s="182"/>
      <c r="B2" s="305"/>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308" t="str">
        <f>INDEX(tblTrans[[English]:[Polski]],MATCH(O1048575,tblTrans[ID],0),LangSelID)</f>
        <v>Q1 2009</v>
      </c>
      <c r="P2" s="309" t="str">
        <f>INDEX(tblTrans[[English]:[Polski]],MATCH(P1048575,tblTrans[ID],0),LangSelID)</f>
        <v>Q2 2009</v>
      </c>
      <c r="Q2" s="309" t="str">
        <f>INDEX(tblTrans[[English]:[Polski]],MATCH(Q1048575,tblTrans[ID],0),LangSelID)</f>
        <v>Q3 2009</v>
      </c>
      <c r="R2" s="310"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BF2" s="26"/>
      <c r="BG2" s="26"/>
      <c r="XFB2" s="1312"/>
    </row>
    <row r="3" spans="1:129 16382:16382" s="46" customFormat="1" ht="6" customHeight="1" thickBot="1">
      <c r="A3" s="183"/>
      <c r="B3" s="1538"/>
      <c r="C3" s="1554"/>
      <c r="D3" s="1554"/>
      <c r="E3" s="1554"/>
      <c r="F3" s="1554"/>
      <c r="G3" s="1554"/>
      <c r="H3" s="1554"/>
      <c r="I3" s="1554"/>
      <c r="J3" s="1554"/>
      <c r="K3" s="1554"/>
      <c r="L3" s="1554"/>
      <c r="M3" s="1554"/>
      <c r="N3" s="1554"/>
      <c r="O3" s="1554"/>
      <c r="P3" s="1554"/>
      <c r="Q3" s="1554"/>
      <c r="R3" s="1554"/>
      <c r="S3" s="1554"/>
      <c r="T3" s="1554"/>
      <c r="U3" s="1554"/>
      <c r="V3" s="1554"/>
      <c r="W3" s="1554"/>
      <c r="X3" s="1554"/>
      <c r="Y3" s="1554"/>
      <c r="Z3" s="1554"/>
      <c r="AA3" s="1554"/>
      <c r="AB3" s="1554"/>
      <c r="AC3" s="1554"/>
      <c r="AD3" s="1554"/>
      <c r="AE3" s="1554"/>
      <c r="AF3" s="1554"/>
      <c r="AG3" s="1554"/>
      <c r="AH3" s="1554"/>
      <c r="AI3" s="1554"/>
      <c r="AJ3" s="1554"/>
      <c r="AK3" s="1554"/>
      <c r="AL3" s="1554"/>
      <c r="AM3" s="1554"/>
      <c r="AN3" s="1554"/>
      <c r="AO3" s="1554"/>
      <c r="AP3" s="1554"/>
      <c r="AQ3" s="1554"/>
      <c r="AR3" s="1554"/>
      <c r="AS3" s="1554"/>
      <c r="AT3" s="1554"/>
      <c r="AU3" s="1554"/>
      <c r="AV3" s="1554"/>
      <c r="AW3" s="1554"/>
      <c r="AX3" s="1554"/>
      <c r="AY3" s="26"/>
      <c r="AZ3" s="26"/>
      <c r="BA3" s="26"/>
      <c r="BB3" s="26"/>
      <c r="BC3" s="26"/>
      <c r="BD3" s="26"/>
      <c r="BE3" s="26"/>
      <c r="BF3" s="26"/>
      <c r="BG3" s="26"/>
      <c r="XFB3" s="1313"/>
    </row>
    <row r="4" spans="1:129 16382:16382" s="46" customFormat="1" ht="15.6" customHeight="1" thickBot="1">
      <c r="A4" s="183"/>
      <c r="B4" s="1814" t="str">
        <f>INDEX(tblTrans[[English]:[Polski]],MATCH(XFB4,tblTrans[ID],0),LangSelID)</f>
        <v>Financial assets at amortised cost, including:</v>
      </c>
      <c r="C4" s="1749">
        <v>-19135</v>
      </c>
      <c r="D4" s="1749">
        <v>-18262</v>
      </c>
      <c r="E4" s="1749">
        <v>-13106</v>
      </c>
      <c r="F4" s="1749">
        <v>-7204</v>
      </c>
      <c r="G4" s="1749">
        <v>-4801</v>
      </c>
      <c r="H4" s="1749">
        <v>-7431</v>
      </c>
      <c r="I4" s="1749">
        <v>-24687</v>
      </c>
      <c r="J4" s="1749">
        <v>-27201</v>
      </c>
      <c r="K4" s="1749">
        <v>-20712</v>
      </c>
      <c r="L4" s="1749">
        <v>-40598</v>
      </c>
      <c r="M4" s="1749">
        <v>-63028</v>
      </c>
      <c r="N4" s="1749">
        <v>-131304</v>
      </c>
      <c r="O4" s="1749">
        <v>-208513</v>
      </c>
      <c r="P4" s="1749">
        <v>-399266</v>
      </c>
      <c r="Q4" s="1749">
        <v>-256050</v>
      </c>
      <c r="R4" s="1749">
        <v>-244040</v>
      </c>
      <c r="S4" s="1749">
        <v>-185221</v>
      </c>
      <c r="T4" s="1749">
        <v>-231983</v>
      </c>
      <c r="U4" s="1749">
        <v>-133074</v>
      </c>
      <c r="V4" s="1749">
        <v>-137132</v>
      </c>
      <c r="W4" s="1749">
        <v>-115639</v>
      </c>
      <c r="X4" s="1749">
        <v>-63148</v>
      </c>
      <c r="Y4" s="1749">
        <v>-112173</v>
      </c>
      <c r="Z4" s="1749">
        <v>-91439</v>
      </c>
      <c r="AA4" s="1749">
        <v>-109585</v>
      </c>
      <c r="AB4" s="1749">
        <v>-93851</v>
      </c>
      <c r="AC4" s="1749">
        <v>-134870</v>
      </c>
      <c r="AD4" s="1749">
        <v>-90372</v>
      </c>
      <c r="AE4" s="1749">
        <v>-35706</v>
      </c>
      <c r="AF4" s="1749">
        <v>-158395</v>
      </c>
      <c r="AG4" s="1749">
        <v>-159713</v>
      </c>
      <c r="AH4" s="1749">
        <v>-114389</v>
      </c>
      <c r="AI4" s="1749">
        <v>-97741</v>
      </c>
      <c r="AJ4" s="1749">
        <v>-156460</v>
      </c>
      <c r="AK4" s="1749">
        <v>-167835</v>
      </c>
      <c r="AL4" s="1749">
        <v>-100522</v>
      </c>
      <c r="AM4" s="1749">
        <v>-109530</v>
      </c>
      <c r="AN4" s="1749">
        <v>-101690</v>
      </c>
      <c r="AO4" s="1749">
        <v>-117801</v>
      </c>
      <c r="AP4" s="1749">
        <v>-96273</v>
      </c>
      <c r="AQ4" s="1749">
        <v>-72995</v>
      </c>
      <c r="AR4" s="1749">
        <v>-115647</v>
      </c>
      <c r="AS4" s="1749">
        <v>-131890</v>
      </c>
      <c r="AT4" s="1749">
        <v>-47324</v>
      </c>
      <c r="AU4" s="1749">
        <v>-84905</v>
      </c>
      <c r="AV4" s="1749">
        <v>-124631</v>
      </c>
      <c r="AW4" s="1749">
        <v>-126670</v>
      </c>
      <c r="AX4" s="2071">
        <v>-137415</v>
      </c>
      <c r="AY4" s="2067">
        <v>-81924</v>
      </c>
      <c r="AZ4" s="2067">
        <v>-191246</v>
      </c>
      <c r="BA4" s="2067">
        <v>-152116</v>
      </c>
      <c r="BB4" s="2067">
        <v>-112645</v>
      </c>
      <c r="BC4" s="2067">
        <v>-128614</v>
      </c>
      <c r="BD4" s="2067">
        <v>-169367</v>
      </c>
      <c r="BE4" s="2067">
        <v>-230037</v>
      </c>
      <c r="BF4" s="48"/>
      <c r="BG4" s="2587"/>
      <c r="BH4" s="2587"/>
      <c r="BI4" s="2343"/>
      <c r="BK4" s="2343"/>
      <c r="BL4" s="2343"/>
      <c r="BM4" s="59"/>
      <c r="BN4" s="2343"/>
      <c r="BO4" s="2343"/>
      <c r="XFB4" s="1313">
        <v>982</v>
      </c>
    </row>
    <row r="5" spans="1:129 16382:16382" s="46" customFormat="1" ht="15.6" customHeight="1" thickBot="1">
      <c r="A5" s="183"/>
      <c r="B5" s="1815" t="str">
        <f>INDEX(tblTrans[[English]:[Polski]],MATCH(XFB5,tblTrans[ID],0),LangSelID)</f>
        <v>- Debt securities</v>
      </c>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c r="AP5" s="1749"/>
      <c r="AQ5" s="1749"/>
      <c r="AR5" s="1749"/>
      <c r="AS5" s="1749"/>
      <c r="AT5" s="1749"/>
      <c r="AU5" s="1749"/>
      <c r="AV5" s="1749"/>
      <c r="AW5" s="1749"/>
      <c r="AX5" s="2071"/>
      <c r="AY5" s="2067">
        <v>0</v>
      </c>
      <c r="AZ5" s="2067">
        <v>6</v>
      </c>
      <c r="BA5" s="2067">
        <v>-6</v>
      </c>
      <c r="BB5" s="2067">
        <v>-52</v>
      </c>
      <c r="BC5" s="2067">
        <v>-18</v>
      </c>
      <c r="BD5" s="2067">
        <v>2</v>
      </c>
      <c r="BE5" s="2067">
        <v>25</v>
      </c>
      <c r="BF5" s="48"/>
      <c r="BG5" s="2587"/>
      <c r="BH5" s="2587"/>
      <c r="BI5" s="2343"/>
      <c r="BK5" s="2343"/>
      <c r="BL5" s="2343"/>
      <c r="BM5" s="59"/>
      <c r="BN5" s="2343"/>
      <c r="BO5" s="2343"/>
      <c r="XFB5" s="1313">
        <v>983</v>
      </c>
    </row>
    <row r="6" spans="1:129 16382:16382" s="1709" customFormat="1" ht="15.6" hidden="1" customHeight="1">
      <c r="A6" s="209"/>
      <c r="B6" s="1816" t="str">
        <f>INDEX(tblTrans[[English]:[Polski]],MATCH(XFB6,tblTrans[ID],0),LangSelID)</f>
        <v>Stage 1</v>
      </c>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2072"/>
      <c r="AY6" s="1695">
        <v>0</v>
      </c>
      <c r="AZ6" s="1695">
        <v>6</v>
      </c>
      <c r="BA6" s="1695">
        <v>-6</v>
      </c>
      <c r="BB6" s="1695">
        <v>0</v>
      </c>
      <c r="BC6" s="1695"/>
      <c r="BD6" s="1695">
        <v>0</v>
      </c>
      <c r="BE6" s="1695"/>
      <c r="BF6" s="48"/>
      <c r="BG6" s="2587"/>
      <c r="BH6" s="2587"/>
      <c r="BI6" s="2343"/>
      <c r="BJ6" s="46"/>
      <c r="BK6" s="2343"/>
      <c r="BL6" s="2343"/>
      <c r="BM6" s="59"/>
      <c r="BN6" s="2343"/>
      <c r="BO6" s="2343"/>
      <c r="XFB6" s="1810">
        <v>984</v>
      </c>
    </row>
    <row r="7" spans="1:129 16382:16382" s="1709" customFormat="1" ht="15.6" hidden="1" customHeight="1">
      <c r="A7" s="209"/>
      <c r="B7" s="1816" t="str">
        <f>INDEX(tblTrans[[English]:[Polski]],MATCH(XFB7,tblTrans[ID],0),LangSelID)</f>
        <v>Stage 2</v>
      </c>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2072"/>
      <c r="AY7" s="1695">
        <v>0</v>
      </c>
      <c r="AZ7" s="1695">
        <v>0</v>
      </c>
      <c r="BA7" s="1695">
        <v>0</v>
      </c>
      <c r="BB7" s="1695">
        <v>0</v>
      </c>
      <c r="BC7" s="1695"/>
      <c r="BD7" s="1695">
        <v>0</v>
      </c>
      <c r="BE7" s="1695"/>
      <c r="BF7" s="48"/>
      <c r="BG7" s="2587"/>
      <c r="BH7" s="2587"/>
      <c r="BI7" s="2343"/>
      <c r="BJ7" s="46"/>
      <c r="BK7" s="2343"/>
      <c r="BL7" s="2343"/>
      <c r="BM7" s="59"/>
      <c r="BN7" s="2343"/>
      <c r="BO7" s="2343"/>
      <c r="XFB7" s="1810">
        <v>985</v>
      </c>
    </row>
    <row r="8" spans="1:129 16382:16382" s="1709" customFormat="1" ht="15.6" hidden="1" customHeight="1">
      <c r="A8" s="209"/>
      <c r="B8" s="1816" t="str">
        <f>INDEX(tblTrans[[English]:[Polski]],MATCH(XFB8,tblTrans[ID],0),LangSelID)</f>
        <v>Stage 3</v>
      </c>
      <c r="C8" s="663"/>
      <c r="D8" s="663"/>
      <c r="E8" s="663"/>
      <c r="F8" s="663"/>
      <c r="G8" s="663"/>
      <c r="H8" s="663"/>
      <c r="I8" s="663"/>
      <c r="J8" s="663"/>
      <c r="K8" s="663"/>
      <c r="L8" s="663"/>
      <c r="M8" s="663"/>
      <c r="N8" s="663"/>
      <c r="O8" s="663"/>
      <c r="P8" s="663"/>
      <c r="Q8" s="663"/>
      <c r="R8" s="663"/>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2072"/>
      <c r="AY8" s="1695">
        <v>0</v>
      </c>
      <c r="AZ8" s="1695">
        <v>0</v>
      </c>
      <c r="BA8" s="1695">
        <v>0</v>
      </c>
      <c r="BB8" s="1695">
        <v>0</v>
      </c>
      <c r="BC8" s="1695"/>
      <c r="BD8" s="1695">
        <v>0</v>
      </c>
      <c r="BE8" s="1695"/>
      <c r="BF8" s="48"/>
      <c r="BG8" s="2587"/>
      <c r="BH8" s="2587"/>
      <c r="BI8" s="2343"/>
      <c r="BJ8" s="46"/>
      <c r="BK8" s="2343"/>
      <c r="BL8" s="2343"/>
      <c r="BM8" s="59"/>
      <c r="BN8" s="2343"/>
      <c r="BO8" s="2343"/>
      <c r="XFB8" s="1810">
        <v>986</v>
      </c>
    </row>
    <row r="9" spans="1:129 16382:16382" s="1709" customFormat="1" ht="18" hidden="1" customHeight="1">
      <c r="A9" s="209"/>
      <c r="B9" s="1817" t="str">
        <f>INDEX(tblTrans[[English]:[Polski]],MATCH(XFB9,tblTrans[ID],0),LangSelID)</f>
        <v>POCI</v>
      </c>
      <c r="C9" s="1746"/>
      <c r="D9" s="1746"/>
      <c r="E9" s="1746"/>
      <c r="F9" s="1746"/>
      <c r="G9" s="1746"/>
      <c r="H9" s="1746"/>
      <c r="I9" s="1746"/>
      <c r="J9" s="1746"/>
      <c r="K9" s="1746"/>
      <c r="L9" s="1746"/>
      <c r="M9" s="1746"/>
      <c r="N9" s="1746"/>
      <c r="O9" s="1746"/>
      <c r="P9" s="1746"/>
      <c r="Q9" s="1746"/>
      <c r="R9" s="1746"/>
      <c r="S9" s="1746"/>
      <c r="T9" s="1746"/>
      <c r="U9" s="1746"/>
      <c r="V9" s="1746"/>
      <c r="W9" s="1746"/>
      <c r="X9" s="1746"/>
      <c r="Y9" s="1746"/>
      <c r="Z9" s="1746"/>
      <c r="AA9" s="1746"/>
      <c r="AB9" s="1746"/>
      <c r="AC9" s="1746"/>
      <c r="AD9" s="1746"/>
      <c r="AE9" s="1746"/>
      <c r="AF9" s="1746"/>
      <c r="AG9" s="1746"/>
      <c r="AH9" s="1746"/>
      <c r="AI9" s="1746"/>
      <c r="AJ9" s="1746"/>
      <c r="AK9" s="1746"/>
      <c r="AL9" s="1746"/>
      <c r="AM9" s="1746"/>
      <c r="AN9" s="1746"/>
      <c r="AO9" s="1746"/>
      <c r="AP9" s="1746"/>
      <c r="AQ9" s="1746"/>
      <c r="AR9" s="1746"/>
      <c r="AS9" s="1746"/>
      <c r="AT9" s="1746"/>
      <c r="AU9" s="1746"/>
      <c r="AV9" s="1746"/>
      <c r="AW9" s="1746"/>
      <c r="AX9" s="2073"/>
      <c r="AY9" s="1801">
        <v>0</v>
      </c>
      <c r="AZ9" s="1801">
        <v>0</v>
      </c>
      <c r="BA9" s="1801">
        <v>0</v>
      </c>
      <c r="BB9" s="1801">
        <v>0</v>
      </c>
      <c r="BC9" s="1801"/>
      <c r="BD9" s="1801">
        <v>0</v>
      </c>
      <c r="BE9" s="1801"/>
      <c r="BF9" s="48"/>
      <c r="BG9" s="2587"/>
      <c r="BH9" s="2587"/>
      <c r="BI9" s="2343"/>
      <c r="BJ9" s="46"/>
      <c r="BK9" s="2343"/>
      <c r="BL9" s="2343"/>
      <c r="BM9" s="59"/>
      <c r="BN9" s="2343"/>
      <c r="BO9" s="2343"/>
      <c r="XFB9" s="1810">
        <v>987</v>
      </c>
    </row>
    <row r="10" spans="1:129 16382:16382" s="46" customFormat="1" ht="15.6" customHeight="1" thickBot="1">
      <c r="A10" s="183"/>
      <c r="B10" s="1815" t="str">
        <f>INDEX(tblTrans[[English]:[Polski]],MATCH(XFB10,tblTrans[ID],0),LangSelID)</f>
        <v>- Loans and advances</v>
      </c>
      <c r="C10" s="1749">
        <v>-19135</v>
      </c>
      <c r="D10" s="1749">
        <v>-18262</v>
      </c>
      <c r="E10" s="1749">
        <v>-13106</v>
      </c>
      <c r="F10" s="1749">
        <v>-7204</v>
      </c>
      <c r="G10" s="1749">
        <v>-4801</v>
      </c>
      <c r="H10" s="1749">
        <v>-7431</v>
      </c>
      <c r="I10" s="1749">
        <v>-24687</v>
      </c>
      <c r="J10" s="1749">
        <v>-27201</v>
      </c>
      <c r="K10" s="1749">
        <v>-20712</v>
      </c>
      <c r="L10" s="1749">
        <v>-40598</v>
      </c>
      <c r="M10" s="1749">
        <v>-63028</v>
      </c>
      <c r="N10" s="1749">
        <v>-131304</v>
      </c>
      <c r="O10" s="1749">
        <v>-208513</v>
      </c>
      <c r="P10" s="1749">
        <v>-399266</v>
      </c>
      <c r="Q10" s="1749">
        <v>-256050</v>
      </c>
      <c r="R10" s="1749">
        <v>-244040</v>
      </c>
      <c r="S10" s="1749">
        <v>-185221</v>
      </c>
      <c r="T10" s="1749">
        <v>-231983</v>
      </c>
      <c r="U10" s="1749">
        <v>-133074</v>
      </c>
      <c r="V10" s="1749">
        <v>-137132</v>
      </c>
      <c r="W10" s="1749">
        <v>-115639</v>
      </c>
      <c r="X10" s="1749">
        <v>-63148</v>
      </c>
      <c r="Y10" s="1749">
        <v>-112173</v>
      </c>
      <c r="Z10" s="1749">
        <v>-91439</v>
      </c>
      <c r="AA10" s="1749">
        <v>-109585</v>
      </c>
      <c r="AB10" s="1749">
        <v>-93851</v>
      </c>
      <c r="AC10" s="1749">
        <v>-134870</v>
      </c>
      <c r="AD10" s="1749">
        <v>-90372</v>
      </c>
      <c r="AE10" s="1749">
        <v>-35706</v>
      </c>
      <c r="AF10" s="1749">
        <v>-158395</v>
      </c>
      <c r="AG10" s="1749">
        <v>-159713</v>
      </c>
      <c r="AH10" s="1749">
        <v>-114389</v>
      </c>
      <c r="AI10" s="1749">
        <v>-97741</v>
      </c>
      <c r="AJ10" s="1749">
        <v>-156460</v>
      </c>
      <c r="AK10" s="1749">
        <v>-167835</v>
      </c>
      <c r="AL10" s="1749">
        <v>-100522</v>
      </c>
      <c r="AM10" s="1749">
        <v>-109530</v>
      </c>
      <c r="AN10" s="1749">
        <v>-101690</v>
      </c>
      <c r="AO10" s="1749">
        <v>-117801</v>
      </c>
      <c r="AP10" s="1749">
        <v>-96273</v>
      </c>
      <c r="AQ10" s="1749">
        <v>-72995</v>
      </c>
      <c r="AR10" s="1749">
        <v>-115647</v>
      </c>
      <c r="AS10" s="1749">
        <v>-131890</v>
      </c>
      <c r="AT10" s="1749">
        <v>-47324</v>
      </c>
      <c r="AU10" s="1749">
        <v>-84905</v>
      </c>
      <c r="AV10" s="1749">
        <v>-124631</v>
      </c>
      <c r="AW10" s="1749">
        <v>-126670</v>
      </c>
      <c r="AX10" s="2071">
        <v>-137415</v>
      </c>
      <c r="AY10" s="2067">
        <v>-81924</v>
      </c>
      <c r="AZ10" s="2067">
        <v>-191252</v>
      </c>
      <c r="BA10" s="2067">
        <v>-152110</v>
      </c>
      <c r="BB10" s="2067">
        <v>-112593</v>
      </c>
      <c r="BC10" s="2067">
        <v>-128596</v>
      </c>
      <c r="BD10" s="2067">
        <v>-169369</v>
      </c>
      <c r="BE10" s="2067">
        <v>-230062</v>
      </c>
      <c r="BF10" s="48"/>
      <c r="BG10" s="2587"/>
      <c r="BH10" s="2587"/>
      <c r="BI10" s="2343"/>
      <c r="BK10" s="2343"/>
      <c r="BL10" s="2343"/>
      <c r="BM10" s="59"/>
      <c r="BN10" s="2343"/>
      <c r="BO10" s="2343"/>
      <c r="XFB10" s="1313">
        <v>988</v>
      </c>
    </row>
    <row r="11" spans="1:129 16382:16382" s="1709" customFormat="1" ht="15.6" customHeight="1" thickBot="1">
      <c r="A11" s="209"/>
      <c r="B11" s="1816" t="str">
        <f>INDEX(tblTrans[[English]:[Polski]],MATCH(XFB11,tblTrans[ID],0),LangSelID)</f>
        <v>Stage 1</v>
      </c>
      <c r="C11" s="663"/>
      <c r="D11" s="663"/>
      <c r="E11" s="663"/>
      <c r="F11" s="663"/>
      <c r="G11" s="663"/>
      <c r="H11" s="663"/>
      <c r="I11" s="663"/>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2072"/>
      <c r="AY11" s="1695">
        <v>-27845</v>
      </c>
      <c r="AZ11" s="1695">
        <v>-41089</v>
      </c>
      <c r="BA11" s="1695">
        <v>-13765</v>
      </c>
      <c r="BB11" s="1695">
        <v>18665</v>
      </c>
      <c r="BC11" s="1695">
        <v>-17787</v>
      </c>
      <c r="BD11" s="1695">
        <v>-27285</v>
      </c>
      <c r="BE11" s="1695">
        <v>-56697</v>
      </c>
      <c r="BF11" s="48"/>
      <c r="BG11" s="2587"/>
      <c r="BH11" s="2587"/>
      <c r="BI11" s="2343"/>
      <c r="BJ11" s="46"/>
      <c r="BK11" s="2343"/>
      <c r="BL11" s="2343"/>
      <c r="BM11" s="59"/>
      <c r="BN11" s="2343"/>
      <c r="BO11" s="2343"/>
      <c r="XFB11" s="1810">
        <v>989</v>
      </c>
    </row>
    <row r="12" spans="1:129 16382:16382" s="1709" customFormat="1" ht="15.6" customHeight="1" thickBot="1">
      <c r="A12" s="209"/>
      <c r="B12" s="1816" t="str">
        <f>INDEX(tblTrans[[English]:[Polski]],MATCH(XFB12,tblTrans[ID],0),LangSelID)</f>
        <v>Stage 2</v>
      </c>
      <c r="C12" s="663"/>
      <c r="D12" s="663"/>
      <c r="E12" s="663"/>
      <c r="F12" s="663"/>
      <c r="G12" s="663"/>
      <c r="H12" s="663"/>
      <c r="I12" s="663"/>
      <c r="J12" s="663"/>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2072"/>
      <c r="AY12" s="1695">
        <v>-17253</v>
      </c>
      <c r="AZ12" s="1695">
        <v>-8043</v>
      </c>
      <c r="BA12" s="1695">
        <v>-4887</v>
      </c>
      <c r="BB12" s="1695">
        <v>-11172</v>
      </c>
      <c r="BC12" s="1695">
        <v>-12996</v>
      </c>
      <c r="BD12" s="1695">
        <v>-17081</v>
      </c>
      <c r="BE12" s="1695">
        <v>-40877</v>
      </c>
      <c r="BF12" s="48"/>
      <c r="BG12" s="2587"/>
      <c r="BH12" s="2587"/>
      <c r="BI12" s="2343"/>
      <c r="BJ12" s="46"/>
      <c r="BK12" s="2343"/>
      <c r="BL12" s="2343"/>
      <c r="BM12" s="59"/>
      <c r="BN12" s="2343"/>
      <c r="BO12" s="2343"/>
      <c r="XFB12" s="1810">
        <v>990</v>
      </c>
    </row>
    <row r="13" spans="1:129 16382:16382" s="1709" customFormat="1" ht="15.6" customHeight="1" thickBot="1">
      <c r="A13" s="209"/>
      <c r="B13" s="1816" t="str">
        <f>INDEX(tblTrans[[English]:[Polski]],MATCH(XFB13,tblTrans[ID],0),LangSelID)</f>
        <v>Stage 3</v>
      </c>
      <c r="C13" s="663"/>
      <c r="D13" s="663"/>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2072"/>
      <c r="AY13" s="1695">
        <v>-43620</v>
      </c>
      <c r="AZ13" s="1695">
        <v>-137211</v>
      </c>
      <c r="BA13" s="1695">
        <v>-129145</v>
      </c>
      <c r="BB13" s="1695">
        <v>-131699</v>
      </c>
      <c r="BC13" s="1695">
        <v>-98620</v>
      </c>
      <c r="BD13" s="1695">
        <v>-124694</v>
      </c>
      <c r="BE13" s="1695">
        <v>-135835</v>
      </c>
      <c r="BF13" s="48"/>
      <c r="BG13" s="2587"/>
      <c r="BH13" s="2587"/>
      <c r="BI13" s="2343"/>
      <c r="BJ13" s="46"/>
      <c r="BK13" s="2343"/>
      <c r="BL13" s="2343"/>
      <c r="BM13" s="59"/>
      <c r="BN13" s="2343"/>
      <c r="BO13" s="2343"/>
      <c r="XFB13" s="1810">
        <v>991</v>
      </c>
    </row>
    <row r="14" spans="1:129 16382:16382" s="1709" customFormat="1" ht="15.6" customHeight="1" thickBot="1">
      <c r="A14" s="209"/>
      <c r="B14" s="1817" t="str">
        <f>INDEX(tblTrans[[English]:[Polski]],MATCH(XFB14,tblTrans[ID],0),LangSelID)</f>
        <v>POCI</v>
      </c>
      <c r="C14" s="1746"/>
      <c r="D14" s="1746"/>
      <c r="E14" s="1746"/>
      <c r="F14" s="1746"/>
      <c r="G14" s="1746"/>
      <c r="H14" s="1746"/>
      <c r="I14" s="1746"/>
      <c r="J14" s="1746"/>
      <c r="K14" s="1746"/>
      <c r="L14" s="1746"/>
      <c r="M14" s="1746"/>
      <c r="N14" s="1746"/>
      <c r="O14" s="1746"/>
      <c r="P14" s="1746"/>
      <c r="Q14" s="1746"/>
      <c r="R14" s="1746"/>
      <c r="S14" s="1746"/>
      <c r="T14" s="1746"/>
      <c r="U14" s="1746"/>
      <c r="V14" s="1746"/>
      <c r="W14" s="1746"/>
      <c r="X14" s="1746"/>
      <c r="Y14" s="1746"/>
      <c r="Z14" s="1746"/>
      <c r="AA14" s="1746"/>
      <c r="AB14" s="1746"/>
      <c r="AC14" s="1746"/>
      <c r="AD14" s="1746"/>
      <c r="AE14" s="1746"/>
      <c r="AF14" s="1746"/>
      <c r="AG14" s="1746"/>
      <c r="AH14" s="1746"/>
      <c r="AI14" s="1746"/>
      <c r="AJ14" s="1746"/>
      <c r="AK14" s="1746"/>
      <c r="AL14" s="1746"/>
      <c r="AM14" s="1746"/>
      <c r="AN14" s="1746"/>
      <c r="AO14" s="1746"/>
      <c r="AP14" s="1746"/>
      <c r="AQ14" s="1746"/>
      <c r="AR14" s="1746"/>
      <c r="AS14" s="1746"/>
      <c r="AT14" s="1746"/>
      <c r="AU14" s="1746"/>
      <c r="AV14" s="1746"/>
      <c r="AW14" s="1746"/>
      <c r="AX14" s="2073"/>
      <c r="AY14" s="1801">
        <v>6794</v>
      </c>
      <c r="AZ14" s="1801">
        <v>-4909</v>
      </c>
      <c r="BA14" s="1801">
        <v>-4313</v>
      </c>
      <c r="BB14" s="1801">
        <v>11613</v>
      </c>
      <c r="BC14" s="1801">
        <v>807</v>
      </c>
      <c r="BD14" s="1801">
        <v>-309</v>
      </c>
      <c r="BE14" s="1801">
        <v>3347</v>
      </c>
      <c r="BF14" s="48"/>
      <c r="BG14" s="2587"/>
      <c r="BH14" s="2587"/>
      <c r="BI14" s="2343"/>
      <c r="BJ14" s="46"/>
      <c r="BK14" s="2343"/>
      <c r="BL14" s="2343"/>
      <c r="BM14" s="59"/>
      <c r="BN14" s="2343"/>
      <c r="BO14" s="2343"/>
      <c r="XFB14" s="1810">
        <v>992</v>
      </c>
    </row>
    <row r="15" spans="1:129 16382:16382" s="46" customFormat="1" ht="15.6" customHeight="1" thickBot="1">
      <c r="A15" s="183"/>
      <c r="B15" s="1814" t="str">
        <f>INDEX(tblTrans[[English]:[Polski]],MATCH(XFB15,tblTrans[ID],0),LangSelID)</f>
        <v>Financial assets at fair value through other comprehensive income</v>
      </c>
      <c r="C15" s="1749"/>
      <c r="D15" s="1749"/>
      <c r="E15" s="1749"/>
      <c r="F15" s="1749"/>
      <c r="G15" s="1749"/>
      <c r="H15" s="1749"/>
      <c r="I15" s="1749"/>
      <c r="J15" s="1749"/>
      <c r="K15" s="1749"/>
      <c r="L15" s="1749"/>
      <c r="M15" s="1749"/>
      <c r="N15" s="1749"/>
      <c r="O15" s="1749"/>
      <c r="P15" s="1749"/>
      <c r="Q15" s="1749"/>
      <c r="R15" s="1749"/>
      <c r="S15" s="1749"/>
      <c r="T15" s="1749"/>
      <c r="U15" s="1749"/>
      <c r="V15" s="1749"/>
      <c r="W15" s="1749"/>
      <c r="X15" s="1749"/>
      <c r="Y15" s="1749"/>
      <c r="Z15" s="1749"/>
      <c r="AA15" s="1749"/>
      <c r="AB15" s="1749"/>
      <c r="AC15" s="1749"/>
      <c r="AD15" s="1749"/>
      <c r="AE15" s="1749"/>
      <c r="AF15" s="1749"/>
      <c r="AG15" s="1749"/>
      <c r="AH15" s="1749"/>
      <c r="AI15" s="1749"/>
      <c r="AJ15" s="1749"/>
      <c r="AK15" s="1749"/>
      <c r="AL15" s="1749"/>
      <c r="AM15" s="1749"/>
      <c r="AN15" s="1749"/>
      <c r="AO15" s="1749"/>
      <c r="AP15" s="1749"/>
      <c r="AQ15" s="1749"/>
      <c r="AR15" s="1749"/>
      <c r="AS15" s="1749"/>
      <c r="AT15" s="1749"/>
      <c r="AU15" s="1749"/>
      <c r="AV15" s="1749"/>
      <c r="AW15" s="1749"/>
      <c r="AX15" s="2071"/>
      <c r="AY15" s="2067">
        <v>349</v>
      </c>
      <c r="AZ15" s="2067">
        <v>-565</v>
      </c>
      <c r="BA15" s="2067">
        <v>-2430</v>
      </c>
      <c r="BB15" s="2067">
        <v>2741</v>
      </c>
      <c r="BC15" s="2067"/>
      <c r="BD15" s="2067">
        <v>-326</v>
      </c>
      <c r="BE15" s="2067">
        <v>30</v>
      </c>
      <c r="BF15" s="48"/>
      <c r="BG15" s="2587"/>
      <c r="BH15" s="2587"/>
      <c r="BI15" s="2343"/>
      <c r="BK15" s="2343"/>
      <c r="BL15" s="2343"/>
      <c r="BM15" s="59"/>
      <c r="BN15" s="2343"/>
      <c r="BO15" s="2343"/>
      <c r="XFB15" s="1313">
        <v>993</v>
      </c>
    </row>
    <row r="16" spans="1:129 16382:16382" s="46" customFormat="1" ht="15.6" customHeight="1" thickBot="1">
      <c r="A16" s="183"/>
      <c r="B16" s="1815" t="str">
        <f>INDEX(tblTrans[[English]:[Polski]],MATCH(XFB16,tblTrans[ID],0),LangSelID)</f>
        <v>- Equity instruments</v>
      </c>
      <c r="C16" s="1749"/>
      <c r="D16" s="1749"/>
      <c r="E16" s="1749"/>
      <c r="F16" s="1749"/>
      <c r="G16" s="1749"/>
      <c r="H16" s="1749"/>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c r="AK16" s="1749"/>
      <c r="AL16" s="1749"/>
      <c r="AM16" s="1749"/>
      <c r="AN16" s="1749"/>
      <c r="AO16" s="1749"/>
      <c r="AP16" s="1749"/>
      <c r="AQ16" s="1749"/>
      <c r="AR16" s="1749"/>
      <c r="AS16" s="1749"/>
      <c r="AT16" s="1749"/>
      <c r="AU16" s="1749"/>
      <c r="AV16" s="1749"/>
      <c r="AW16" s="1749"/>
      <c r="AX16" s="2071"/>
      <c r="AY16" s="2067">
        <v>0</v>
      </c>
      <c r="AZ16" s="2067">
        <v>0</v>
      </c>
      <c r="BA16" s="2067">
        <v>0</v>
      </c>
      <c r="BB16" s="2067">
        <v>0</v>
      </c>
      <c r="BC16" s="2067">
        <v>0</v>
      </c>
      <c r="BD16" s="2067">
        <v>0</v>
      </c>
      <c r="BE16" s="2067">
        <v>0</v>
      </c>
      <c r="BF16" s="48"/>
      <c r="BG16" s="2587"/>
      <c r="BH16" s="2587"/>
      <c r="BI16" s="2343"/>
      <c r="BK16" s="2343"/>
      <c r="BL16" s="2343"/>
      <c r="BM16" s="59"/>
      <c r="BN16" s="2343"/>
      <c r="BO16" s="2343"/>
      <c r="XFB16" s="1313">
        <v>994</v>
      </c>
    </row>
    <row r="17" spans="1:131 16382:16382" s="46" customFormat="1" ht="15.6" customHeight="1" thickBot="1">
      <c r="A17" s="183"/>
      <c r="B17" s="1815" t="str">
        <f>INDEX(tblTrans[[English]:[Polski]],MATCH(XFB17,tblTrans[ID],0),LangSelID)</f>
        <v>- Debt securities</v>
      </c>
      <c r="C17" s="1749"/>
      <c r="D17" s="1749"/>
      <c r="E17" s="1749"/>
      <c r="F17" s="1749"/>
      <c r="G17" s="1749"/>
      <c r="H17" s="1749"/>
      <c r="I17" s="1749"/>
      <c r="J17" s="1749"/>
      <c r="K17" s="1749"/>
      <c r="L17" s="1749"/>
      <c r="M17" s="1749"/>
      <c r="N17" s="1749"/>
      <c r="O17" s="1749"/>
      <c r="P17" s="1749"/>
      <c r="Q17" s="1749"/>
      <c r="R17" s="1749"/>
      <c r="S17" s="1749"/>
      <c r="T17" s="1749"/>
      <c r="U17" s="1749"/>
      <c r="V17" s="1749"/>
      <c r="W17" s="1749"/>
      <c r="X17" s="1749"/>
      <c r="Y17" s="1749"/>
      <c r="Z17" s="1749"/>
      <c r="AA17" s="1749"/>
      <c r="AB17" s="1749"/>
      <c r="AC17" s="1749"/>
      <c r="AD17" s="1749"/>
      <c r="AE17" s="1749"/>
      <c r="AF17" s="1749"/>
      <c r="AG17" s="1749"/>
      <c r="AH17" s="1749"/>
      <c r="AI17" s="1749"/>
      <c r="AJ17" s="1749"/>
      <c r="AK17" s="1749"/>
      <c r="AL17" s="1749"/>
      <c r="AM17" s="1749"/>
      <c r="AN17" s="1749"/>
      <c r="AO17" s="1749"/>
      <c r="AP17" s="1749"/>
      <c r="AQ17" s="1749"/>
      <c r="AR17" s="1749"/>
      <c r="AS17" s="1749"/>
      <c r="AT17" s="1749"/>
      <c r="AU17" s="1749"/>
      <c r="AV17" s="1749"/>
      <c r="AW17" s="1749"/>
      <c r="AX17" s="2071"/>
      <c r="AY17" s="2067">
        <v>349</v>
      </c>
      <c r="AZ17" s="2067">
        <v>-565</v>
      </c>
      <c r="BA17" s="2067">
        <v>-2430</v>
      </c>
      <c r="BB17" s="2067">
        <v>2741</v>
      </c>
      <c r="BC17" s="2067">
        <v>246</v>
      </c>
      <c r="BD17" s="2067">
        <v>-572</v>
      </c>
      <c r="BE17" s="2067">
        <v>30</v>
      </c>
      <c r="BF17" s="48"/>
      <c r="BG17" s="2587"/>
      <c r="BH17" s="2587"/>
      <c r="BI17" s="2343"/>
      <c r="BJ17" s="1709"/>
      <c r="BK17" s="2343"/>
      <c r="BL17" s="2343"/>
      <c r="BM17" s="59"/>
      <c r="BN17" s="2343"/>
      <c r="BO17" s="2343"/>
      <c r="XFB17" s="1313">
        <v>995</v>
      </c>
    </row>
    <row r="18" spans="1:131 16382:16382" s="1709" customFormat="1" ht="15.6" customHeight="1" thickBot="1">
      <c r="A18" s="209"/>
      <c r="B18" s="1818" t="str">
        <f>INDEX(tblTrans[[English]:[Polski]],MATCH(XFB18,tblTrans[ID],0),LangSelID)</f>
        <v>Stage 1</v>
      </c>
      <c r="C18" s="1813"/>
      <c r="D18" s="1813"/>
      <c r="E18" s="1813"/>
      <c r="F18" s="1813"/>
      <c r="G18" s="1813"/>
      <c r="H18" s="1813"/>
      <c r="I18" s="1813"/>
      <c r="J18" s="1813"/>
      <c r="K18" s="1813"/>
      <c r="L18" s="1813"/>
      <c r="M18" s="1813"/>
      <c r="N18" s="1813"/>
      <c r="O18" s="1813"/>
      <c r="P18" s="1813"/>
      <c r="Q18" s="1813"/>
      <c r="R18" s="1813"/>
      <c r="S18" s="1813"/>
      <c r="T18" s="1813"/>
      <c r="U18" s="1813"/>
      <c r="V18" s="1813"/>
      <c r="W18" s="1813"/>
      <c r="X18" s="1813"/>
      <c r="Y18" s="1813"/>
      <c r="Z18" s="1813"/>
      <c r="AA18" s="1813"/>
      <c r="AB18" s="1813"/>
      <c r="AC18" s="1813"/>
      <c r="AD18" s="1813"/>
      <c r="AE18" s="1813"/>
      <c r="AF18" s="1813"/>
      <c r="AG18" s="1813"/>
      <c r="AH18" s="1813"/>
      <c r="AI18" s="1813"/>
      <c r="AJ18" s="1813"/>
      <c r="AK18" s="1813"/>
      <c r="AL18" s="1813"/>
      <c r="AM18" s="1813"/>
      <c r="AN18" s="1813"/>
      <c r="AO18" s="1813"/>
      <c r="AP18" s="1813"/>
      <c r="AQ18" s="1813"/>
      <c r="AR18" s="1813"/>
      <c r="AS18" s="1813"/>
      <c r="AT18" s="1813"/>
      <c r="AU18" s="1813"/>
      <c r="AV18" s="1813"/>
      <c r="AW18" s="1813"/>
      <c r="AX18" s="2074"/>
      <c r="AY18" s="2068">
        <v>380</v>
      </c>
      <c r="AZ18" s="2068">
        <v>-482</v>
      </c>
      <c r="BA18" s="2068">
        <v>-2215</v>
      </c>
      <c r="BB18" s="2068">
        <v>2725</v>
      </c>
      <c r="BC18" s="2068">
        <v>247</v>
      </c>
      <c r="BD18" s="2068">
        <v>-670</v>
      </c>
      <c r="BE18" s="2068">
        <v>895</v>
      </c>
      <c r="BF18" s="48"/>
      <c r="BG18" s="2587"/>
      <c r="BH18" s="2587"/>
      <c r="BI18" s="2343"/>
      <c r="BK18" s="2343"/>
      <c r="BL18" s="2343"/>
      <c r="BM18" s="59"/>
      <c r="BN18" s="2343"/>
      <c r="BO18" s="2343"/>
      <c r="XFB18" s="1810">
        <v>996</v>
      </c>
    </row>
    <row r="19" spans="1:131 16382:16382" s="1709" customFormat="1" ht="15.6" customHeight="1" thickBot="1">
      <c r="A19" s="209"/>
      <c r="B19" s="1816" t="str">
        <f>INDEX(tblTrans[[English]:[Polski]],MATCH(XFB19,tblTrans[ID],0),LangSelID)</f>
        <v>Stage 2</v>
      </c>
      <c r="C19" s="663"/>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663"/>
      <c r="AB19" s="663"/>
      <c r="AC19" s="663"/>
      <c r="AD19" s="663"/>
      <c r="AE19" s="663"/>
      <c r="AF19" s="663"/>
      <c r="AG19" s="663"/>
      <c r="AH19" s="663"/>
      <c r="AI19" s="663"/>
      <c r="AJ19" s="663"/>
      <c r="AK19" s="663"/>
      <c r="AL19" s="663"/>
      <c r="AM19" s="663"/>
      <c r="AN19" s="663"/>
      <c r="AO19" s="663"/>
      <c r="AP19" s="663"/>
      <c r="AQ19" s="663"/>
      <c r="AR19" s="663"/>
      <c r="AS19" s="663"/>
      <c r="AT19" s="663"/>
      <c r="AU19" s="663"/>
      <c r="AV19" s="663"/>
      <c r="AW19" s="663"/>
      <c r="AX19" s="2072"/>
      <c r="AY19" s="1695">
        <v>-31</v>
      </c>
      <c r="AZ19" s="1695">
        <v>-83</v>
      </c>
      <c r="BA19" s="1695">
        <v>-215</v>
      </c>
      <c r="BB19" s="1695">
        <v>16</v>
      </c>
      <c r="BC19" s="1695">
        <v>-1</v>
      </c>
      <c r="BD19" s="1695">
        <v>98</v>
      </c>
      <c r="BE19" s="1695">
        <v>-865</v>
      </c>
      <c r="BF19" s="48"/>
      <c r="BG19" s="2587"/>
      <c r="BH19" s="2587"/>
      <c r="BI19" s="2343"/>
      <c r="BK19" s="2343"/>
      <c r="BL19" s="2343"/>
      <c r="BM19" s="59"/>
      <c r="BN19" s="2343"/>
      <c r="BO19" s="2343"/>
      <c r="XFB19" s="1810">
        <v>997</v>
      </c>
    </row>
    <row r="20" spans="1:131 16382:16382" s="1709" customFormat="1" ht="15.6" customHeight="1" thickBot="1">
      <c r="A20" s="209"/>
      <c r="B20" s="1816" t="str">
        <f>INDEX(tblTrans[[English]:[Polski]],MATCH(XFB20,tblTrans[ID],0),LangSelID)</f>
        <v>Stage 3</v>
      </c>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2072"/>
      <c r="AY20" s="1695">
        <v>0</v>
      </c>
      <c r="AZ20" s="1695">
        <v>0</v>
      </c>
      <c r="BA20" s="1695">
        <v>0</v>
      </c>
      <c r="BB20" s="1695">
        <v>0</v>
      </c>
      <c r="BC20" s="1695">
        <v>0</v>
      </c>
      <c r="BD20" s="1695">
        <v>0</v>
      </c>
      <c r="BE20" s="1695">
        <v>0</v>
      </c>
      <c r="BF20" s="48"/>
      <c r="BG20" s="2587"/>
      <c r="BH20" s="2587"/>
      <c r="BI20" s="2343"/>
      <c r="BK20" s="2343"/>
      <c r="BL20" s="2343"/>
      <c r="BM20" s="59"/>
      <c r="BN20" s="2343"/>
      <c r="BO20" s="2343"/>
      <c r="XFB20" s="1810">
        <v>998</v>
      </c>
    </row>
    <row r="21" spans="1:131 16382:16382" s="1709" customFormat="1" ht="15.6" customHeight="1" thickBot="1">
      <c r="A21" s="209"/>
      <c r="B21" s="1819" t="str">
        <f>INDEX(tblTrans[[English]:[Polski]],MATCH(XFB21,tblTrans[ID],0),LangSelID)</f>
        <v>POCI</v>
      </c>
      <c r="C21" s="1811"/>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1811"/>
      <c r="AM21" s="1811"/>
      <c r="AN21" s="1811"/>
      <c r="AO21" s="1811"/>
      <c r="AP21" s="1811"/>
      <c r="AQ21" s="1811"/>
      <c r="AR21" s="1811"/>
      <c r="AS21" s="1811"/>
      <c r="AT21" s="1811"/>
      <c r="AU21" s="1811"/>
      <c r="AV21" s="1811"/>
      <c r="AW21" s="1811"/>
      <c r="AX21" s="2075"/>
      <c r="AY21" s="2069">
        <v>0</v>
      </c>
      <c r="AZ21" s="2069">
        <v>0</v>
      </c>
      <c r="BA21" s="2069">
        <v>0</v>
      </c>
      <c r="BB21" s="2069">
        <v>0</v>
      </c>
      <c r="BC21" s="2069">
        <v>0</v>
      </c>
      <c r="BD21" s="2069">
        <v>0</v>
      </c>
      <c r="BE21" s="2069">
        <v>0</v>
      </c>
      <c r="BF21" s="48"/>
      <c r="BG21" s="2587"/>
      <c r="BH21" s="2587"/>
      <c r="BI21" s="2343"/>
      <c r="BJ21" s="46"/>
      <c r="BK21" s="2343"/>
      <c r="BL21" s="2343"/>
      <c r="BM21" s="59"/>
      <c r="BN21" s="2343"/>
      <c r="BO21" s="2343"/>
      <c r="XFB21" s="1810">
        <v>999</v>
      </c>
    </row>
    <row r="22" spans="1:131 16382:16382" s="46" customFormat="1" ht="15.6" customHeight="1" thickBot="1">
      <c r="A22" s="183"/>
      <c r="B22" s="1814" t="str">
        <f>INDEX(tblTrans[[English]:[Polski]],MATCH(XFB22,tblTrans[ID],0),LangSelID)</f>
        <v>Commitments and guarantees given</v>
      </c>
      <c r="C22" s="1749">
        <v>-3441</v>
      </c>
      <c r="D22" s="1749">
        <v>8046</v>
      </c>
      <c r="E22" s="1749">
        <v>5698</v>
      </c>
      <c r="F22" s="1749">
        <v>1443</v>
      </c>
      <c r="G22" s="1749">
        <v>-2143</v>
      </c>
      <c r="H22" s="1749">
        <v>8509</v>
      </c>
      <c r="I22" s="1749">
        <v>-10105</v>
      </c>
      <c r="J22" s="1749">
        <v>-8952</v>
      </c>
      <c r="K22" s="1749">
        <v>-1530</v>
      </c>
      <c r="L22" s="1749">
        <v>-5028</v>
      </c>
      <c r="M22" s="1749">
        <v>-7780</v>
      </c>
      <c r="N22" s="1749">
        <v>836</v>
      </c>
      <c r="O22" s="1749">
        <v>-1515</v>
      </c>
      <c r="P22" s="1749">
        <v>-39558</v>
      </c>
      <c r="Q22" s="1749">
        <v>7280</v>
      </c>
      <c r="R22" s="1749">
        <v>44528</v>
      </c>
      <c r="S22" s="1749">
        <v>8160</v>
      </c>
      <c r="T22" s="1749">
        <v>28483</v>
      </c>
      <c r="U22" s="1749">
        <v>4844</v>
      </c>
      <c r="V22" s="1749">
        <v>11144</v>
      </c>
      <c r="W22" s="1749">
        <v>1529</v>
      </c>
      <c r="X22" s="1749">
        <v>4528</v>
      </c>
      <c r="Y22" s="1749">
        <v>982</v>
      </c>
      <c r="Z22" s="1749">
        <v>1890</v>
      </c>
      <c r="AA22" s="1749">
        <v>-2226</v>
      </c>
      <c r="AB22" s="1749">
        <v>-15116</v>
      </c>
      <c r="AC22" s="1749">
        <v>0</v>
      </c>
      <c r="AD22" s="1749">
        <v>1385</v>
      </c>
      <c r="AE22" s="1749">
        <v>8052</v>
      </c>
      <c r="AF22" s="1749">
        <v>-1064</v>
      </c>
      <c r="AG22" s="1749">
        <v>-13872</v>
      </c>
      <c r="AH22" s="1749">
        <v>-2691</v>
      </c>
      <c r="AI22" s="1749">
        <v>8254</v>
      </c>
      <c r="AJ22" s="1749">
        <v>600</v>
      </c>
      <c r="AK22" s="1749">
        <v>9918</v>
      </c>
      <c r="AL22" s="1749">
        <v>-12117</v>
      </c>
      <c r="AM22" s="1749">
        <v>9559</v>
      </c>
      <c r="AN22" s="1749">
        <v>-5976</v>
      </c>
      <c r="AO22" s="1749">
        <v>6845</v>
      </c>
      <c r="AP22" s="1749">
        <v>-6356</v>
      </c>
      <c r="AQ22" s="1749">
        <v>4475</v>
      </c>
      <c r="AR22" s="1749">
        <v>-2096</v>
      </c>
      <c r="AS22" s="1749">
        <v>-7562</v>
      </c>
      <c r="AT22" s="1749">
        <v>7645</v>
      </c>
      <c r="AU22" s="1749">
        <v>1984</v>
      </c>
      <c r="AV22" s="1749">
        <v>4232</v>
      </c>
      <c r="AW22" s="1749">
        <v>-37752</v>
      </c>
      <c r="AX22" s="2071">
        <v>-2564</v>
      </c>
      <c r="AY22" s="2067">
        <v>113</v>
      </c>
      <c r="AZ22" s="2067">
        <v>-328</v>
      </c>
      <c r="BA22" s="2067">
        <v>425</v>
      </c>
      <c r="BB22" s="2067">
        <v>10053</v>
      </c>
      <c r="BC22" s="2067">
        <v>7621</v>
      </c>
      <c r="BD22" s="2067">
        <v>-36477</v>
      </c>
      <c r="BE22" s="2067">
        <v>10790</v>
      </c>
      <c r="BF22" s="48"/>
      <c r="BG22" s="2587"/>
      <c r="BH22" s="2587"/>
      <c r="BI22" s="2343"/>
      <c r="BJ22" s="1709"/>
      <c r="BK22" s="2343"/>
      <c r="BL22" s="2343"/>
      <c r="BM22" s="59"/>
      <c r="BN22" s="2343"/>
      <c r="BO22" s="2343"/>
      <c r="XFB22" s="1313">
        <v>1000</v>
      </c>
    </row>
    <row r="23" spans="1:131 16382:16382" s="1709" customFormat="1" ht="15.6" customHeight="1" thickBot="1">
      <c r="A23" s="209"/>
      <c r="B23" s="1816" t="str">
        <f>INDEX(tblTrans[[English]:[Polski]],MATCH(XFB23,tblTrans[ID],0),LangSelID)</f>
        <v>Stage 1</v>
      </c>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2072"/>
      <c r="AY23" s="1695">
        <v>-1833</v>
      </c>
      <c r="AZ23" s="1695">
        <v>2140</v>
      </c>
      <c r="BA23" s="1695">
        <v>-235</v>
      </c>
      <c r="BB23" s="1695">
        <v>-825</v>
      </c>
      <c r="BC23" s="1695">
        <v>1284</v>
      </c>
      <c r="BD23" s="1695">
        <v>-41</v>
      </c>
      <c r="BE23" s="1695">
        <v>-1065</v>
      </c>
      <c r="BF23" s="48"/>
      <c r="BG23" s="2587"/>
      <c r="BH23" s="2587"/>
      <c r="BI23" s="2343"/>
      <c r="BK23" s="2343"/>
      <c r="BL23" s="2343"/>
      <c r="BM23" s="59"/>
      <c r="BN23" s="2343"/>
      <c r="BO23" s="2343"/>
      <c r="XFB23" s="1810">
        <v>1001</v>
      </c>
    </row>
    <row r="24" spans="1:131 16382:16382" s="1709" customFormat="1" ht="15.6" customHeight="1" thickBot="1">
      <c r="A24" s="209"/>
      <c r="B24" s="1816" t="str">
        <f>INDEX(tblTrans[[English]:[Polski]],MATCH(XFB24,tblTrans[ID],0),LangSelID)</f>
        <v>Stage 2</v>
      </c>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2072"/>
      <c r="AY24" s="1695">
        <v>2213</v>
      </c>
      <c r="AZ24" s="1695">
        <v>-641</v>
      </c>
      <c r="BA24" s="1695">
        <v>-1726</v>
      </c>
      <c r="BB24" s="1695">
        <v>-3442</v>
      </c>
      <c r="BC24" s="1695">
        <v>1642</v>
      </c>
      <c r="BD24" s="1695">
        <v>1389</v>
      </c>
      <c r="BE24" s="1695">
        <v>-7401</v>
      </c>
      <c r="BF24" s="48"/>
      <c r="BG24" s="2587"/>
      <c r="BH24" s="2587"/>
      <c r="BI24" s="2343"/>
      <c r="BK24" s="2343"/>
      <c r="BL24" s="2343"/>
      <c r="BM24" s="59"/>
      <c r="BN24" s="2343"/>
      <c r="BO24" s="2343"/>
      <c r="XFB24" s="1810">
        <v>1002</v>
      </c>
    </row>
    <row r="25" spans="1:131 16382:16382" s="1709" customFormat="1" ht="15.6" customHeight="1" thickBot="1">
      <c r="A25" s="209"/>
      <c r="B25" s="1816" t="str">
        <f>INDEX(tblTrans[[English]:[Polski]],MATCH(XFB25,tblTrans[ID],0),LangSelID)</f>
        <v>Stage 3</v>
      </c>
      <c r="C25" s="663"/>
      <c r="D25" s="663"/>
      <c r="E25" s="663"/>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2072"/>
      <c r="AY25" s="1695">
        <v>-1199</v>
      </c>
      <c r="AZ25" s="1695">
        <v>-1887</v>
      </c>
      <c r="BA25" s="1695">
        <v>3180</v>
      </c>
      <c r="BB25" s="1695">
        <v>14285</v>
      </c>
      <c r="BC25" s="1695">
        <v>4831</v>
      </c>
      <c r="BD25" s="1695">
        <v>-37419</v>
      </c>
      <c r="BE25" s="1695">
        <v>21162</v>
      </c>
      <c r="BF25" s="48"/>
      <c r="BG25" s="2587"/>
      <c r="BH25" s="2587"/>
      <c r="BI25" s="2343"/>
      <c r="BK25" s="2343"/>
      <c r="BL25" s="2343"/>
      <c r="BM25" s="59"/>
      <c r="BN25" s="2343"/>
      <c r="BO25" s="2343"/>
      <c r="XFB25" s="1810">
        <v>1003</v>
      </c>
    </row>
    <row r="26" spans="1:131 16382:16382" s="1709" customFormat="1" ht="15.6" customHeight="1" thickBot="1">
      <c r="A26" s="209"/>
      <c r="B26" s="1820" t="str">
        <f>INDEX(tblTrans[[English]:[Polski]],MATCH(XFB26,tblTrans[ID],0),LangSelID)</f>
        <v>POCI</v>
      </c>
      <c r="C26" s="1812"/>
      <c r="D26" s="1812"/>
      <c r="E26" s="1812"/>
      <c r="F26" s="1812"/>
      <c r="G26" s="1812"/>
      <c r="H26" s="1812"/>
      <c r="I26" s="1812"/>
      <c r="J26" s="1812"/>
      <c r="K26" s="1812"/>
      <c r="L26" s="1812"/>
      <c r="M26" s="1812"/>
      <c r="N26" s="1812"/>
      <c r="O26" s="1812"/>
      <c r="P26" s="1812"/>
      <c r="Q26" s="1812"/>
      <c r="R26" s="1812"/>
      <c r="S26" s="1812"/>
      <c r="T26" s="1812"/>
      <c r="U26" s="1812"/>
      <c r="V26" s="1812"/>
      <c r="W26" s="1812"/>
      <c r="X26" s="1812"/>
      <c r="Y26" s="1812"/>
      <c r="Z26" s="1812"/>
      <c r="AA26" s="1812"/>
      <c r="AB26" s="1812"/>
      <c r="AC26" s="1812"/>
      <c r="AD26" s="1812"/>
      <c r="AE26" s="1812"/>
      <c r="AF26" s="1812"/>
      <c r="AG26" s="1812"/>
      <c r="AH26" s="1812"/>
      <c r="AI26" s="1812"/>
      <c r="AJ26" s="1812"/>
      <c r="AK26" s="1812"/>
      <c r="AL26" s="1812"/>
      <c r="AM26" s="1812"/>
      <c r="AN26" s="1812"/>
      <c r="AO26" s="1812"/>
      <c r="AP26" s="1812"/>
      <c r="AQ26" s="1812"/>
      <c r="AR26" s="1812"/>
      <c r="AS26" s="1812"/>
      <c r="AT26" s="1812"/>
      <c r="AU26" s="1812"/>
      <c r="AV26" s="1812"/>
      <c r="AW26" s="1812"/>
      <c r="AX26" s="2076"/>
      <c r="AY26" s="2070">
        <v>932</v>
      </c>
      <c r="AZ26" s="2070">
        <v>60</v>
      </c>
      <c r="BA26" s="2070">
        <v>-794</v>
      </c>
      <c r="BB26" s="2070">
        <v>35</v>
      </c>
      <c r="BC26" s="2070">
        <v>-136</v>
      </c>
      <c r="BD26" s="2070">
        <v>-406</v>
      </c>
      <c r="BE26" s="2070">
        <v>-1906</v>
      </c>
      <c r="BF26" s="48"/>
      <c r="BG26" s="2587"/>
      <c r="BH26" s="2587"/>
      <c r="BI26" s="2343"/>
      <c r="BJ26" s="138"/>
      <c r="BK26" s="2343"/>
      <c r="BL26" s="2343"/>
      <c r="BM26" s="59"/>
      <c r="BN26" s="2343"/>
      <c r="BO26" s="2343"/>
      <c r="XFB26" s="1810">
        <v>1004</v>
      </c>
    </row>
    <row r="27" spans="1:131 16382:16382" s="58" customFormat="1" ht="25.5" customHeight="1" thickBot="1">
      <c r="A27" s="74"/>
      <c r="B27" s="650" t="str">
        <f>INDEX(tblTrans[[English]:[Polski]],MATCH(XFB27,tblTrans[ID],0),LangSelID)</f>
        <v>Net impairment losses on financial assets not measured at fair value through profit or loss</v>
      </c>
      <c r="C27" s="551">
        <v>-22576</v>
      </c>
      <c r="D27" s="551">
        <v>-10216</v>
      </c>
      <c r="E27" s="551">
        <v>-7408</v>
      </c>
      <c r="F27" s="551">
        <v>-5761</v>
      </c>
      <c r="G27" s="551">
        <v>-6944</v>
      </c>
      <c r="H27" s="551">
        <v>1078</v>
      </c>
      <c r="I27" s="551">
        <v>-34792</v>
      </c>
      <c r="J27" s="551">
        <v>-36153</v>
      </c>
      <c r="K27" s="551">
        <v>-22242</v>
      </c>
      <c r="L27" s="551">
        <v>-45626</v>
      </c>
      <c r="M27" s="551">
        <v>-70808</v>
      </c>
      <c r="N27" s="551">
        <v>-130468</v>
      </c>
      <c r="O27" s="551">
        <v>-210028</v>
      </c>
      <c r="P27" s="551">
        <v>-438824</v>
      </c>
      <c r="Q27" s="551">
        <v>-248770</v>
      </c>
      <c r="R27" s="551">
        <v>-199512</v>
      </c>
      <c r="S27" s="551">
        <v>-177061</v>
      </c>
      <c r="T27" s="551">
        <v>-203500</v>
      </c>
      <c r="U27" s="551">
        <v>-128230</v>
      </c>
      <c r="V27" s="551">
        <v>-125988</v>
      </c>
      <c r="W27" s="551">
        <v>-114110</v>
      </c>
      <c r="X27" s="551">
        <v>-58620</v>
      </c>
      <c r="Y27" s="551">
        <v>-111191</v>
      </c>
      <c r="Z27" s="551">
        <v>-89549</v>
      </c>
      <c r="AA27" s="551">
        <v>-111811</v>
      </c>
      <c r="AB27" s="551">
        <v>-108967</v>
      </c>
      <c r="AC27" s="551">
        <v>-134870</v>
      </c>
      <c r="AD27" s="551">
        <v>-88987</v>
      </c>
      <c r="AE27" s="551">
        <v>-27654</v>
      </c>
      <c r="AF27" s="551">
        <v>-159459</v>
      </c>
      <c r="AG27" s="551">
        <v>-173585</v>
      </c>
      <c r="AH27" s="551">
        <v>-117079.85860000002</v>
      </c>
      <c r="AI27" s="551">
        <v>-89487</v>
      </c>
      <c r="AJ27" s="551">
        <v>-155860</v>
      </c>
      <c r="AK27" s="551">
        <v>-157917</v>
      </c>
      <c r="AL27" s="551">
        <v>-112639</v>
      </c>
      <c r="AM27" s="551">
        <v>-99971</v>
      </c>
      <c r="AN27" s="551">
        <v>-107666</v>
      </c>
      <c r="AO27" s="551">
        <v>-110956</v>
      </c>
      <c r="AP27" s="551">
        <v>-102629</v>
      </c>
      <c r="AQ27" s="551">
        <v>-68520</v>
      </c>
      <c r="AR27" s="551">
        <v>-117743</v>
      </c>
      <c r="AS27" s="551">
        <v>-139452</v>
      </c>
      <c r="AT27" s="551">
        <v>-39679</v>
      </c>
      <c r="AU27" s="551">
        <v>-82921</v>
      </c>
      <c r="AV27" s="551">
        <v>-120399</v>
      </c>
      <c r="AW27" s="551">
        <v>-164422</v>
      </c>
      <c r="AX27" s="1920">
        <v>-139979</v>
      </c>
      <c r="AY27" s="972">
        <v>-81462</v>
      </c>
      <c r="AZ27" s="972">
        <v>-192139</v>
      </c>
      <c r="BA27" s="972">
        <v>-154121</v>
      </c>
      <c r="BB27" s="972">
        <v>-99851</v>
      </c>
      <c r="BC27" s="972">
        <v>-120747</v>
      </c>
      <c r="BD27" s="972">
        <v>-206416</v>
      </c>
      <c r="BE27" s="972">
        <v>-219217</v>
      </c>
      <c r="BF27" s="48"/>
      <c r="BG27" s="2587"/>
      <c r="BH27" s="2587"/>
      <c r="BI27" s="2343"/>
      <c r="BJ27" s="26"/>
      <c r="BK27" s="2343"/>
      <c r="BL27" s="2343"/>
      <c r="BM27" s="59"/>
      <c r="BN27" s="2343"/>
      <c r="BO27" s="2343"/>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XFB27" s="1313">
        <v>1005</v>
      </c>
    </row>
    <row r="28" spans="1:131 16382:16382" ht="15.6" customHeight="1" thickBot="1">
      <c r="B28" s="405"/>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2077"/>
      <c r="AY28" s="1821"/>
      <c r="AZ28" s="1821"/>
      <c r="BA28" s="1821"/>
      <c r="BB28" s="1821"/>
      <c r="BC28" s="1821"/>
      <c r="BD28" s="1821"/>
      <c r="BE28" s="1821"/>
      <c r="BG28" s="2587"/>
      <c r="BH28" s="2587"/>
      <c r="BI28" s="2343"/>
      <c r="BJ28" s="46"/>
      <c r="BK28" s="2343"/>
    </row>
    <row r="29" spans="1:131 16382:16382" s="46" customFormat="1" ht="15.6" customHeight="1" thickBot="1">
      <c r="A29" s="183"/>
      <c r="B29" s="1557" t="str">
        <f>INDEX(tblTrans[[English]:[Polski]],MATCH(XFB29,tblTrans[ID],0),LangSelID)</f>
        <v>Equity instruments</v>
      </c>
      <c r="C29" s="1543"/>
      <c r="D29" s="1544"/>
      <c r="E29" s="1544"/>
      <c r="F29" s="1546"/>
      <c r="G29" s="1547"/>
      <c r="H29" s="1528"/>
      <c r="I29" s="1528"/>
      <c r="J29" s="1529"/>
      <c r="K29" s="1527"/>
      <c r="L29" s="1528"/>
      <c r="M29" s="1528"/>
      <c r="N29" s="1530"/>
      <c r="O29" s="1531"/>
      <c r="P29" s="1528"/>
      <c r="Q29" s="1528"/>
      <c r="R29" s="1529"/>
      <c r="S29" s="1527"/>
      <c r="T29" s="1528"/>
      <c r="U29" s="1528"/>
      <c r="V29" s="1530"/>
      <c r="W29" s="1531"/>
      <c r="X29" s="1528"/>
      <c r="Y29" s="1528"/>
      <c r="Z29" s="1529"/>
      <c r="AA29" s="1527"/>
      <c r="AB29" s="1528"/>
      <c r="AC29" s="1528"/>
      <c r="AD29" s="1530"/>
      <c r="AE29" s="1531"/>
      <c r="AF29" s="1528"/>
      <c r="AG29" s="1528"/>
      <c r="AH29" s="1530"/>
      <c r="AI29" s="1530"/>
      <c r="AJ29" s="1530"/>
      <c r="AK29" s="1530"/>
      <c r="AL29" s="1530"/>
      <c r="AM29" s="1530"/>
      <c r="AN29" s="1530"/>
      <c r="AO29" s="1530"/>
      <c r="AP29" s="1530"/>
      <c r="AQ29" s="1530"/>
      <c r="AR29" s="1530"/>
      <c r="AS29" s="1530"/>
      <c r="AT29" s="1530"/>
      <c r="AU29" s="1530"/>
      <c r="AV29" s="1530"/>
      <c r="AW29" s="1530"/>
      <c r="AX29" s="2078"/>
      <c r="AY29" s="1804">
        <v>-119</v>
      </c>
      <c r="AZ29" s="1804">
        <v>-99</v>
      </c>
      <c r="BA29" s="1804">
        <v>165</v>
      </c>
      <c r="BB29" s="1804">
        <v>-164</v>
      </c>
      <c r="BC29" s="1804">
        <v>75</v>
      </c>
      <c r="BD29" s="1804">
        <v>12486</v>
      </c>
      <c r="BE29" s="1804">
        <v>44998</v>
      </c>
      <c r="BF29" s="48"/>
      <c r="BG29" s="2587"/>
      <c r="BH29" s="2587"/>
      <c r="BI29" s="2343"/>
      <c r="BK29" s="2343"/>
      <c r="XFB29" s="1313">
        <v>1006</v>
      </c>
    </row>
    <row r="30" spans="1:131 16382:16382" s="46" customFormat="1" ht="15" customHeight="1" thickBot="1">
      <c r="A30" s="183"/>
      <c r="B30" s="814" t="str">
        <f>INDEX(tblTrans[[English]:[Polski]],MATCH(XFB30,tblTrans[ID],0),LangSelID)</f>
        <v>Debt securities</v>
      </c>
      <c r="C30" s="787"/>
      <c r="D30" s="783"/>
      <c r="E30" s="783"/>
      <c r="F30" s="788"/>
      <c r="G30" s="785"/>
      <c r="H30" s="560"/>
      <c r="I30" s="560"/>
      <c r="J30" s="563"/>
      <c r="K30" s="559"/>
      <c r="L30" s="560"/>
      <c r="M30" s="560"/>
      <c r="N30" s="561"/>
      <c r="O30" s="562"/>
      <c r="P30" s="560"/>
      <c r="Q30" s="560"/>
      <c r="R30" s="563"/>
      <c r="S30" s="559"/>
      <c r="T30" s="560"/>
      <c r="U30" s="560"/>
      <c r="V30" s="561"/>
      <c r="W30" s="562"/>
      <c r="X30" s="560"/>
      <c r="Y30" s="560"/>
      <c r="Z30" s="563"/>
      <c r="AA30" s="559"/>
      <c r="AB30" s="560"/>
      <c r="AC30" s="560"/>
      <c r="AD30" s="561"/>
      <c r="AE30" s="562"/>
      <c r="AF30" s="560"/>
      <c r="AG30" s="560"/>
      <c r="AH30" s="561"/>
      <c r="AI30" s="561"/>
      <c r="AJ30" s="561"/>
      <c r="AK30" s="561"/>
      <c r="AL30" s="561"/>
      <c r="AM30" s="561"/>
      <c r="AN30" s="561"/>
      <c r="AO30" s="561"/>
      <c r="AP30" s="561"/>
      <c r="AQ30" s="561"/>
      <c r="AR30" s="623"/>
      <c r="AS30" s="561"/>
      <c r="AT30" s="561"/>
      <c r="AU30" s="561"/>
      <c r="AV30" s="561"/>
      <c r="AW30" s="561"/>
      <c r="AX30" s="2079"/>
      <c r="AY30" s="1696">
        <v>1943</v>
      </c>
      <c r="AZ30" s="1696">
        <v>7235</v>
      </c>
      <c r="BA30" s="1696">
        <v>7161</v>
      </c>
      <c r="BB30" s="1696">
        <v>-9311</v>
      </c>
      <c r="BC30" s="1696">
        <v>10792</v>
      </c>
      <c r="BD30" s="1696">
        <v>7430</v>
      </c>
      <c r="BE30" s="1696">
        <v>47597</v>
      </c>
      <c r="BF30" s="48"/>
      <c r="BG30" s="2587"/>
      <c r="BH30" s="2587"/>
      <c r="BI30" s="2343"/>
      <c r="BK30" s="2343"/>
      <c r="XFB30" s="1313">
        <v>1007</v>
      </c>
    </row>
    <row r="31" spans="1:131 16382:16382" s="46" customFormat="1" ht="15.6" customHeight="1" thickBot="1">
      <c r="A31" s="183"/>
      <c r="B31" s="553" t="str">
        <f>INDEX(tblTrans[[English]:[Polski]],MATCH(XFB31,tblTrans[ID],0),LangSelID)</f>
        <v>Loans and advances</v>
      </c>
      <c r="C31" s="797"/>
      <c r="D31" s="790"/>
      <c r="E31" s="790"/>
      <c r="F31" s="798"/>
      <c r="G31" s="792"/>
      <c r="H31" s="566"/>
      <c r="I31" s="566"/>
      <c r="J31" s="569"/>
      <c r="K31" s="565"/>
      <c r="L31" s="566"/>
      <c r="M31" s="566"/>
      <c r="N31" s="567"/>
      <c r="O31" s="568"/>
      <c r="P31" s="566"/>
      <c r="Q31" s="566"/>
      <c r="R31" s="569"/>
      <c r="S31" s="565"/>
      <c r="T31" s="566"/>
      <c r="U31" s="566"/>
      <c r="V31" s="567"/>
      <c r="W31" s="568"/>
      <c r="X31" s="566"/>
      <c r="Y31" s="566"/>
      <c r="Z31" s="569"/>
      <c r="AA31" s="565"/>
      <c r="AB31" s="566"/>
      <c r="AC31" s="566"/>
      <c r="AD31" s="567"/>
      <c r="AE31" s="568"/>
      <c r="AF31" s="566"/>
      <c r="AG31" s="566"/>
      <c r="AH31" s="567"/>
      <c r="AI31" s="567"/>
      <c r="AJ31" s="567"/>
      <c r="AK31" s="567"/>
      <c r="AL31" s="567"/>
      <c r="AM31" s="567"/>
      <c r="AN31" s="567"/>
      <c r="AO31" s="567"/>
      <c r="AP31" s="567"/>
      <c r="AQ31" s="567"/>
      <c r="AR31" s="567"/>
      <c r="AS31" s="567"/>
      <c r="AT31" s="567"/>
      <c r="AU31" s="567"/>
      <c r="AV31" s="567"/>
      <c r="AW31" s="567"/>
      <c r="AX31" s="2080"/>
      <c r="AY31" s="1826">
        <v>-40193</v>
      </c>
      <c r="AZ31" s="1826">
        <v>-24827</v>
      </c>
      <c r="BA31" s="1826">
        <v>-31169</v>
      </c>
      <c r="BB31" s="1826">
        <v>-70663</v>
      </c>
      <c r="BC31" s="1826">
        <v>-24887</v>
      </c>
      <c r="BD31" s="1826">
        <v>-17514</v>
      </c>
      <c r="BE31" s="1826">
        <v>-30140</v>
      </c>
      <c r="BF31" s="48"/>
      <c r="BG31" s="2587"/>
      <c r="BH31" s="2587"/>
      <c r="BI31" s="2343"/>
      <c r="BJ31" s="138"/>
      <c r="BK31" s="2343"/>
      <c r="XFB31" s="1313">
        <v>1008</v>
      </c>
    </row>
    <row r="32" spans="1:131 16382:16382" s="58" customFormat="1" ht="26.25" customHeight="1" thickBot="1">
      <c r="A32" s="74"/>
      <c r="B32" s="650" t="str">
        <f>INDEX(tblTrans[[English]:[Polski]],MATCH(XFB32,tblTrans[ID],0),LangSelID)</f>
        <v xml:space="preserve">Total gains or losses on non-trading financial assets mandatorily at fair value through profit or loss </v>
      </c>
      <c r="C32" s="551"/>
      <c r="D32" s="551"/>
      <c r="E32" s="551"/>
      <c r="F32" s="551"/>
      <c r="G32" s="551"/>
      <c r="H32" s="551"/>
      <c r="I32" s="551"/>
      <c r="J32" s="551"/>
      <c r="K32" s="551"/>
      <c r="L32" s="551"/>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1920"/>
      <c r="AY32" s="972">
        <v>-38369</v>
      </c>
      <c r="AZ32" s="972">
        <v>-17691</v>
      </c>
      <c r="BA32" s="972">
        <v>-23843</v>
      </c>
      <c r="BB32" s="972">
        <v>-80138</v>
      </c>
      <c r="BC32" s="972">
        <v>-14020</v>
      </c>
      <c r="BD32" s="972">
        <v>2402</v>
      </c>
      <c r="BE32" s="972">
        <v>62455</v>
      </c>
      <c r="BF32" s="48"/>
      <c r="BG32" s="2587"/>
      <c r="BH32" s="2587"/>
      <c r="BI32" s="2343"/>
      <c r="BJ32" s="138"/>
      <c r="BK32" s="2343"/>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XFB32" s="1313">
        <v>1009</v>
      </c>
    </row>
    <row r="33" spans="1:131 16382:16382" ht="15.6" customHeight="1">
      <c r="B33" s="405"/>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row>
    <row r="34" spans="1:131 16382:16382" ht="15.6" customHeight="1">
      <c r="B34" s="405"/>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113"/>
      <c r="BB34" s="113"/>
      <c r="BC34" s="48"/>
      <c r="BD34" s="48"/>
      <c r="BE34" s="48"/>
    </row>
    <row r="35" spans="1:131 16382:16382" s="46" customFormat="1" ht="15.6" customHeight="1">
      <c r="A35" s="183"/>
      <c r="B35" s="1557" t="str">
        <f>INDEX(tblTrans[[English]:[Polski]],MATCH(XFB35,tblTrans[ID],0),LangSelID)</f>
        <v xml:space="preserve">Amounts due from other banks </v>
      </c>
      <c r="C35" s="1543">
        <v>0</v>
      </c>
      <c r="D35" s="1544">
        <v>-5212</v>
      </c>
      <c r="E35" s="1544">
        <v>35</v>
      </c>
      <c r="F35" s="1546">
        <v>599</v>
      </c>
      <c r="G35" s="1547">
        <v>-63</v>
      </c>
      <c r="H35" s="1528">
        <v>1378</v>
      </c>
      <c r="I35" s="1528">
        <v>-552</v>
      </c>
      <c r="J35" s="1529">
        <v>-1395</v>
      </c>
      <c r="K35" s="1527">
        <v>-790</v>
      </c>
      <c r="L35" s="1528">
        <v>1024</v>
      </c>
      <c r="M35" s="1528">
        <v>-15331</v>
      </c>
      <c r="N35" s="1530">
        <v>-6798</v>
      </c>
      <c r="O35" s="1531">
        <v>-6111</v>
      </c>
      <c r="P35" s="1528">
        <v>-4412</v>
      </c>
      <c r="Q35" s="1528">
        <v>-5744</v>
      </c>
      <c r="R35" s="1529">
        <v>-3683</v>
      </c>
      <c r="S35" s="1527">
        <v>-5126</v>
      </c>
      <c r="T35" s="1528">
        <v>-5979</v>
      </c>
      <c r="U35" s="1528">
        <v>-104</v>
      </c>
      <c r="V35" s="1530">
        <v>-109</v>
      </c>
      <c r="W35" s="1531">
        <v>8007</v>
      </c>
      <c r="X35" s="1528">
        <v>111</v>
      </c>
      <c r="Y35" s="1528">
        <v>-167</v>
      </c>
      <c r="Z35" s="1529">
        <v>306</v>
      </c>
      <c r="AA35" s="1527">
        <v>51</v>
      </c>
      <c r="AB35" s="1528">
        <v>481</v>
      </c>
      <c r="AC35" s="1528">
        <v>15</v>
      </c>
      <c r="AD35" s="1530">
        <v>-110</v>
      </c>
      <c r="AE35" s="1531">
        <v>88</v>
      </c>
      <c r="AF35" s="1528">
        <v>21</v>
      </c>
      <c r="AG35" s="1528">
        <v>129</v>
      </c>
      <c r="AH35" s="1530">
        <v>44</v>
      </c>
      <c r="AI35" s="1530">
        <v>-3994</v>
      </c>
      <c r="AJ35" s="1530">
        <v>24</v>
      </c>
      <c r="AK35" s="1530">
        <v>-411</v>
      </c>
      <c r="AL35" s="1530">
        <v>3267</v>
      </c>
      <c r="AM35" s="1530">
        <v>84</v>
      </c>
      <c r="AN35" s="1530">
        <v>-103</v>
      </c>
      <c r="AO35" s="1530">
        <v>-566</v>
      </c>
      <c r="AP35" s="1530">
        <v>373</v>
      </c>
      <c r="AQ35" s="1530">
        <v>279</v>
      </c>
      <c r="AR35" s="1530">
        <v>350</v>
      </c>
      <c r="AS35" s="1530">
        <v>-173</v>
      </c>
      <c r="AT35" s="1530">
        <v>-928</v>
      </c>
      <c r="AU35" s="1530">
        <v>-11</v>
      </c>
      <c r="AV35" s="1530">
        <v>-204</v>
      </c>
      <c r="AW35" s="1530">
        <v>147</v>
      </c>
      <c r="AX35" s="1822">
        <v>1186</v>
      </c>
      <c r="AZ35" s="1821"/>
      <c r="BA35" s="26"/>
      <c r="BB35" s="26"/>
      <c r="BC35" s="26"/>
      <c r="BD35" s="26"/>
      <c r="BE35" s="26"/>
      <c r="BF35" s="26"/>
      <c r="BG35" s="26"/>
      <c r="XFB35" s="1313">
        <v>261</v>
      </c>
    </row>
    <row r="36" spans="1:131 16382:16382" s="46" customFormat="1" ht="15.6" customHeight="1">
      <c r="A36" s="183"/>
      <c r="B36" s="814" t="str">
        <f>INDEX(tblTrans[[English]:[Polski]],MATCH(XFB36,tblTrans[ID],0),LangSelID)</f>
        <v>Off-balance sheet contingent liabilities due to other banks</v>
      </c>
      <c r="C36" s="787">
        <v>0</v>
      </c>
      <c r="D36" s="783">
        <v>0</v>
      </c>
      <c r="E36" s="783">
        <v>0</v>
      </c>
      <c r="F36" s="788">
        <v>-397</v>
      </c>
      <c r="G36" s="785">
        <v>0</v>
      </c>
      <c r="H36" s="560">
        <v>82</v>
      </c>
      <c r="I36" s="560">
        <v>-82</v>
      </c>
      <c r="J36" s="563">
        <v>0</v>
      </c>
      <c r="K36" s="559">
        <v>0</v>
      </c>
      <c r="L36" s="560">
        <v>0</v>
      </c>
      <c r="M36" s="560">
        <v>-1100</v>
      </c>
      <c r="N36" s="561">
        <v>814</v>
      </c>
      <c r="O36" s="562">
        <v>85</v>
      </c>
      <c r="P36" s="560">
        <v>60</v>
      </c>
      <c r="Q36" s="560">
        <v>-277</v>
      </c>
      <c r="R36" s="563">
        <v>674</v>
      </c>
      <c r="S36" s="559">
        <v>-192</v>
      </c>
      <c r="T36" s="560">
        <v>192</v>
      </c>
      <c r="U36" s="560">
        <v>0</v>
      </c>
      <c r="V36" s="561">
        <v>0</v>
      </c>
      <c r="W36" s="562">
        <v>0</v>
      </c>
      <c r="X36" s="560">
        <v>0</v>
      </c>
      <c r="Y36" s="560">
        <v>0</v>
      </c>
      <c r="Z36" s="563">
        <v>0</v>
      </c>
      <c r="AA36" s="559">
        <v>0</v>
      </c>
      <c r="AB36" s="560">
        <v>0</v>
      </c>
      <c r="AC36" s="560"/>
      <c r="AD36" s="561">
        <v>0</v>
      </c>
      <c r="AE36" s="562"/>
      <c r="AF36" s="560"/>
      <c r="AG36" s="560">
        <v>0</v>
      </c>
      <c r="AH36" s="561">
        <v>0</v>
      </c>
      <c r="AI36" s="561">
        <v>0</v>
      </c>
      <c r="AJ36" s="561">
        <v>0</v>
      </c>
      <c r="AK36" s="561">
        <v>0</v>
      </c>
      <c r="AL36" s="561">
        <v>0</v>
      </c>
      <c r="AM36" s="561">
        <v>0</v>
      </c>
      <c r="AN36" s="561">
        <v>0</v>
      </c>
      <c r="AO36" s="561">
        <v>0</v>
      </c>
      <c r="AP36" s="561">
        <v>0</v>
      </c>
      <c r="AQ36" s="561">
        <v>0</v>
      </c>
      <c r="AR36" s="623">
        <v>0</v>
      </c>
      <c r="AS36" s="561">
        <v>0</v>
      </c>
      <c r="AT36" s="561">
        <v>0</v>
      </c>
      <c r="AU36" s="561">
        <v>0</v>
      </c>
      <c r="AV36" s="561">
        <v>0</v>
      </c>
      <c r="AW36" s="561">
        <v>0</v>
      </c>
      <c r="AX36" s="1823">
        <v>0</v>
      </c>
      <c r="AY36" s="1821"/>
      <c r="AZ36" s="1821"/>
      <c r="BA36" s="48"/>
      <c r="BB36" s="48"/>
      <c r="BC36" s="26"/>
      <c r="BD36" s="26"/>
      <c r="BE36" s="26"/>
      <c r="BF36" s="26"/>
      <c r="BG36" s="26"/>
      <c r="XFB36" s="1313">
        <v>262</v>
      </c>
    </row>
    <row r="37" spans="1:131 16382:16382" s="46" customFormat="1" ht="15.6" customHeight="1">
      <c r="A37" s="183"/>
      <c r="B37" s="814" t="str">
        <f>INDEX(tblTrans[[English]:[Polski]],MATCH(XFB37,tblTrans[ID],0),LangSelID)</f>
        <v xml:space="preserve">Loans and advances to customers </v>
      </c>
      <c r="C37" s="787">
        <v>-19135</v>
      </c>
      <c r="D37" s="783">
        <v>-13050</v>
      </c>
      <c r="E37" s="783">
        <v>-13141</v>
      </c>
      <c r="F37" s="788">
        <v>-7803</v>
      </c>
      <c r="G37" s="785">
        <v>-4738</v>
      </c>
      <c r="H37" s="560">
        <v>-8809</v>
      </c>
      <c r="I37" s="560">
        <v>-24135</v>
      </c>
      <c r="J37" s="563">
        <v>-25806</v>
      </c>
      <c r="K37" s="559">
        <v>-19922</v>
      </c>
      <c r="L37" s="560">
        <v>-41622</v>
      </c>
      <c r="M37" s="560">
        <v>-47697</v>
      </c>
      <c r="N37" s="561">
        <v>-124506</v>
      </c>
      <c r="O37" s="562">
        <v>-202402</v>
      </c>
      <c r="P37" s="560">
        <v>-394854</v>
      </c>
      <c r="Q37" s="560">
        <v>-250306</v>
      </c>
      <c r="R37" s="563">
        <v>-240357</v>
      </c>
      <c r="S37" s="559">
        <v>-180095</v>
      </c>
      <c r="T37" s="560">
        <v>-226004</v>
      </c>
      <c r="U37" s="560">
        <v>-132970</v>
      </c>
      <c r="V37" s="561">
        <v>-137023</v>
      </c>
      <c r="W37" s="562">
        <v>-123646</v>
      </c>
      <c r="X37" s="560">
        <v>-63259</v>
      </c>
      <c r="Y37" s="560">
        <v>-112006</v>
      </c>
      <c r="Z37" s="563">
        <v>-91745</v>
      </c>
      <c r="AA37" s="559">
        <v>-109636</v>
      </c>
      <c r="AB37" s="560">
        <v>-94332</v>
      </c>
      <c r="AC37" s="560">
        <v>-134885</v>
      </c>
      <c r="AD37" s="561">
        <v>-90262</v>
      </c>
      <c r="AE37" s="562">
        <v>-35794</v>
      </c>
      <c r="AF37" s="560">
        <v>-158416</v>
      </c>
      <c r="AG37" s="560">
        <v>-159842</v>
      </c>
      <c r="AH37" s="561">
        <v>-114433</v>
      </c>
      <c r="AI37" s="561">
        <v>-93747</v>
      </c>
      <c r="AJ37" s="561">
        <v>-156484</v>
      </c>
      <c r="AK37" s="561">
        <v>-167424</v>
      </c>
      <c r="AL37" s="561">
        <v>-103789</v>
      </c>
      <c r="AM37" s="561">
        <v>-109614</v>
      </c>
      <c r="AN37" s="561">
        <v>-101587</v>
      </c>
      <c r="AO37" s="561">
        <v>-117235</v>
      </c>
      <c r="AP37" s="561">
        <v>-96646</v>
      </c>
      <c r="AQ37" s="561">
        <v>-73274</v>
      </c>
      <c r="AR37" s="561">
        <v>-115997</v>
      </c>
      <c r="AS37" s="561">
        <v>-131717</v>
      </c>
      <c r="AT37" s="561">
        <v>-46396</v>
      </c>
      <c r="AU37" s="561">
        <v>-84894</v>
      </c>
      <c r="AV37" s="561">
        <v>-124427</v>
      </c>
      <c r="AW37" s="561">
        <v>-126817</v>
      </c>
      <c r="AX37" s="1823">
        <v>-138601</v>
      </c>
      <c r="AY37" s="1821"/>
      <c r="AZ37" s="1821"/>
      <c r="BA37" s="48"/>
      <c r="BB37" s="48"/>
      <c r="BC37" s="26"/>
      <c r="BD37" s="26"/>
      <c r="BE37" s="26"/>
      <c r="BF37" s="26"/>
      <c r="BG37" s="26"/>
      <c r="XFB37" s="1313">
        <v>263</v>
      </c>
    </row>
    <row r="38" spans="1:131 16382:16382" s="46" customFormat="1" ht="15.6" customHeight="1" thickBot="1">
      <c r="A38" s="183"/>
      <c r="B38" s="553" t="str">
        <f>INDEX(tblTrans[[English]:[Polski]],MATCH(XFB38,tblTrans[ID],0),LangSelID)</f>
        <v>Off-balance sheet contingent liabilities due to customers</v>
      </c>
      <c r="C38" s="797">
        <v>-3441</v>
      </c>
      <c r="D38" s="790">
        <v>8046</v>
      </c>
      <c r="E38" s="790">
        <v>5698</v>
      </c>
      <c r="F38" s="798">
        <v>1840</v>
      </c>
      <c r="G38" s="792">
        <v>-2143</v>
      </c>
      <c r="H38" s="566">
        <v>8427</v>
      </c>
      <c r="I38" s="566">
        <v>-10023</v>
      </c>
      <c r="J38" s="569">
        <v>-8952</v>
      </c>
      <c r="K38" s="565">
        <v>-1530</v>
      </c>
      <c r="L38" s="566">
        <v>-5028</v>
      </c>
      <c r="M38" s="566">
        <v>-6680</v>
      </c>
      <c r="N38" s="567">
        <v>22</v>
      </c>
      <c r="O38" s="568">
        <v>-1600</v>
      </c>
      <c r="P38" s="566">
        <v>-39618</v>
      </c>
      <c r="Q38" s="566">
        <v>7557</v>
      </c>
      <c r="R38" s="569">
        <v>43854</v>
      </c>
      <c r="S38" s="565">
        <v>8352</v>
      </c>
      <c r="T38" s="566">
        <v>28291</v>
      </c>
      <c r="U38" s="566">
        <v>4844</v>
      </c>
      <c r="V38" s="567">
        <v>11144</v>
      </c>
      <c r="W38" s="568">
        <v>1529</v>
      </c>
      <c r="X38" s="566">
        <v>4528</v>
      </c>
      <c r="Y38" s="566">
        <v>982</v>
      </c>
      <c r="Z38" s="569">
        <v>1890</v>
      </c>
      <c r="AA38" s="565">
        <v>-2226</v>
      </c>
      <c r="AB38" s="566">
        <v>-15116</v>
      </c>
      <c r="AC38" s="566"/>
      <c r="AD38" s="567">
        <v>1385</v>
      </c>
      <c r="AE38" s="568">
        <v>8052</v>
      </c>
      <c r="AF38" s="566">
        <v>-1064</v>
      </c>
      <c r="AG38" s="566">
        <v>-13872</v>
      </c>
      <c r="AH38" s="567">
        <v>-2691</v>
      </c>
      <c r="AI38" s="567">
        <v>8254</v>
      </c>
      <c r="AJ38" s="567">
        <v>600</v>
      </c>
      <c r="AK38" s="567">
        <v>9918</v>
      </c>
      <c r="AL38" s="567">
        <v>-12117</v>
      </c>
      <c r="AM38" s="567">
        <v>9559</v>
      </c>
      <c r="AN38" s="567">
        <v>-5976</v>
      </c>
      <c r="AO38" s="567">
        <v>6845</v>
      </c>
      <c r="AP38" s="567">
        <v>-6356</v>
      </c>
      <c r="AQ38" s="567">
        <v>4475</v>
      </c>
      <c r="AR38" s="567">
        <v>-2096</v>
      </c>
      <c r="AS38" s="567">
        <v>-7562</v>
      </c>
      <c r="AT38" s="567">
        <v>7645</v>
      </c>
      <c r="AU38" s="567">
        <v>1984</v>
      </c>
      <c r="AV38" s="567">
        <v>4232</v>
      </c>
      <c r="AW38" s="567">
        <v>-37752</v>
      </c>
      <c r="AX38" s="1824">
        <v>-2564</v>
      </c>
      <c r="AY38" s="1821"/>
      <c r="AZ38" s="1821"/>
      <c r="BA38" s="26"/>
      <c r="BB38" s="26"/>
      <c r="BC38" s="26"/>
      <c r="BD38" s="26"/>
      <c r="BE38" s="26"/>
      <c r="BF38" s="26"/>
      <c r="BG38" s="26"/>
      <c r="XFB38" s="1313">
        <v>264</v>
      </c>
    </row>
    <row r="39" spans="1:131 16382:16382" s="58" customFormat="1" ht="15.6" customHeight="1" thickBot="1">
      <c r="A39" s="74"/>
      <c r="B39" s="550" t="str">
        <f>INDEX(tblTrans[[English]:[Polski]],MATCH(XFB39,tblTrans[ID],0),LangSelID)</f>
        <v>Total impairment losses on loans and advances</v>
      </c>
      <c r="C39" s="551">
        <v>-22576</v>
      </c>
      <c r="D39" s="551">
        <v>-10216</v>
      </c>
      <c r="E39" s="551">
        <v>-7408</v>
      </c>
      <c r="F39" s="551">
        <v>-5761</v>
      </c>
      <c r="G39" s="551">
        <v>-6944</v>
      </c>
      <c r="H39" s="551">
        <v>1078</v>
      </c>
      <c r="I39" s="551">
        <v>-34792</v>
      </c>
      <c r="J39" s="551">
        <v>-36153</v>
      </c>
      <c r="K39" s="551">
        <v>-22242</v>
      </c>
      <c r="L39" s="551">
        <v>-45626</v>
      </c>
      <c r="M39" s="551">
        <v>-70808</v>
      </c>
      <c r="N39" s="551">
        <v>-130468</v>
      </c>
      <c r="O39" s="551">
        <v>-210028</v>
      </c>
      <c r="P39" s="551">
        <v>-438824</v>
      </c>
      <c r="Q39" s="551">
        <v>-248770</v>
      </c>
      <c r="R39" s="551">
        <v>-199512</v>
      </c>
      <c r="S39" s="551">
        <v>-177061</v>
      </c>
      <c r="T39" s="551">
        <v>-203500</v>
      </c>
      <c r="U39" s="551">
        <v>-128230</v>
      </c>
      <c r="V39" s="551">
        <v>-125988</v>
      </c>
      <c r="W39" s="551">
        <v>-114110</v>
      </c>
      <c r="X39" s="551">
        <v>-58620</v>
      </c>
      <c r="Y39" s="551">
        <v>-111191</v>
      </c>
      <c r="Z39" s="551">
        <v>-89549</v>
      </c>
      <c r="AA39" s="551">
        <f>SUM(AA35:AA38)</f>
        <v>-111811</v>
      </c>
      <c r="AB39" s="551">
        <f>SUM(AB35:AB38)</f>
        <v>-108967</v>
      </c>
      <c r="AC39" s="551">
        <f>SUM(AC35:AC38)</f>
        <v>-134870</v>
      </c>
      <c r="AD39" s="551">
        <v>-88987</v>
      </c>
      <c r="AE39" s="551">
        <f>SUM(AE35:AE38)</f>
        <v>-27654</v>
      </c>
      <c r="AF39" s="551">
        <f>SUM(AF35:AF38)</f>
        <v>-159459</v>
      </c>
      <c r="AG39" s="551">
        <f>SUM(AG35:AG38)</f>
        <v>-173585</v>
      </c>
      <c r="AH39" s="551">
        <v>-117079.85860000002</v>
      </c>
      <c r="AI39" s="551">
        <v>-89487</v>
      </c>
      <c r="AJ39" s="551">
        <v>-155860</v>
      </c>
      <c r="AK39" s="551">
        <v>-157917</v>
      </c>
      <c r="AL39" s="551">
        <v>-112639</v>
      </c>
      <c r="AM39" s="551">
        <f>SUM(AM35:AM38)</f>
        <v>-99971</v>
      </c>
      <c r="AN39" s="551">
        <f>SUM(AN35:AN38)</f>
        <v>-107666</v>
      </c>
      <c r="AO39" s="551">
        <v>-110956</v>
      </c>
      <c r="AP39" s="551">
        <v>-102629</v>
      </c>
      <c r="AQ39" s="551">
        <v>-68520</v>
      </c>
      <c r="AR39" s="551">
        <v>-117743</v>
      </c>
      <c r="AS39" s="551">
        <v>-139452</v>
      </c>
      <c r="AT39" s="551">
        <v>-39679</v>
      </c>
      <c r="AU39" s="551">
        <v>-82921</v>
      </c>
      <c r="AV39" s="551">
        <v>-120399</v>
      </c>
      <c r="AW39" s="551">
        <v>-164422</v>
      </c>
      <c r="AX39" s="1825">
        <v>-139979</v>
      </c>
      <c r="AY39" s="1821"/>
      <c r="AZ39" s="1821"/>
      <c r="BA39" s="26"/>
      <c r="BB39" s="26"/>
      <c r="BC39" s="26"/>
      <c r="BD39" s="26"/>
      <c r="BE39" s="26"/>
      <c r="BF39" s="26"/>
      <c r="BG39" s="26"/>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XFB39" s="1313">
        <v>265</v>
      </c>
    </row>
    <row r="40" spans="1:131 16382:16382">
      <c r="A40" s="210"/>
      <c r="B40" s="211"/>
      <c r="C40" s="212"/>
      <c r="D40" s="212"/>
      <c r="E40" s="212"/>
      <c r="F40" s="212"/>
      <c r="G40" s="212"/>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8"/>
      <c r="AJ40" s="48"/>
      <c r="AM40" s="48"/>
      <c r="AN40" s="48"/>
      <c r="AO40" s="48"/>
      <c r="XFB40" s="44"/>
    </row>
    <row r="41" spans="1:131 16382:16382">
      <c r="A41" s="36"/>
    </row>
    <row r="42" spans="1:131 16382:16382">
      <c r="A42" s="36"/>
    </row>
    <row r="43" spans="1:131 16382:16382">
      <c r="A43" s="36"/>
    </row>
    <row r="44" spans="1:131 16382:16382">
      <c r="A44" s="36"/>
    </row>
    <row r="45" spans="1:131 16382:16382">
      <c r="A45" s="36"/>
    </row>
    <row r="46" spans="1:131 16382:16382">
      <c r="A46" s="36"/>
    </row>
    <row r="47" spans="1:131 16382:16382">
      <c r="A47" s="36"/>
    </row>
    <row r="48" spans="1:131 16382:16382">
      <c r="A48" s="36"/>
    </row>
    <row r="49" spans="1:1">
      <c r="A49" s="36"/>
    </row>
    <row r="50" spans="1:1">
      <c r="A50" s="36"/>
    </row>
    <row r="51" spans="1:1">
      <c r="A51" s="36"/>
    </row>
    <row r="52" spans="1:1">
      <c r="A52" s="36"/>
    </row>
    <row r="53" spans="1:1">
      <c r="A53" s="36"/>
    </row>
    <row r="54" spans="1:1">
      <c r="A54" s="36"/>
    </row>
    <row r="55" spans="1:1">
      <c r="A55" s="36"/>
    </row>
    <row r="56" spans="1:1">
      <c r="A56" s="36"/>
    </row>
    <row r="57" spans="1:1">
      <c r="A57" s="36"/>
    </row>
    <row r="58" spans="1:1">
      <c r="A58" s="36"/>
    </row>
    <row r="59" spans="1:1">
      <c r="A59" s="36"/>
    </row>
    <row r="60" spans="1:1">
      <c r="A60" s="36"/>
    </row>
    <row r="61" spans="1:1">
      <c r="A61" s="36"/>
    </row>
    <row r="62" spans="1:1">
      <c r="A62" s="36"/>
    </row>
    <row r="63" spans="1:1">
      <c r="A63" s="36"/>
    </row>
    <row r="64" spans="1:1">
      <c r="A64" s="36"/>
    </row>
    <row r="65" spans="1:1">
      <c r="A65" s="36"/>
    </row>
    <row r="66" spans="1:1">
      <c r="A66" s="36"/>
    </row>
    <row r="67" spans="1:1">
      <c r="A67" s="36"/>
    </row>
    <row r="68" spans="1:1">
      <c r="A68" s="36"/>
    </row>
    <row r="69" spans="1:1">
      <c r="A69" s="36"/>
    </row>
    <row r="70" spans="1:1">
      <c r="A70" s="36"/>
    </row>
    <row r="71" spans="1:1">
      <c r="A71" s="36"/>
    </row>
    <row r="72" spans="1:1">
      <c r="A72" s="36"/>
    </row>
    <row r="73" spans="1:1">
      <c r="A73" s="36"/>
    </row>
    <row r="74" spans="1:1">
      <c r="A74" s="36"/>
    </row>
    <row r="75" spans="1:1">
      <c r="A75" s="36"/>
    </row>
    <row r="76" spans="1:1">
      <c r="A76" s="36"/>
    </row>
    <row r="77" spans="1:1">
      <c r="A77" s="36"/>
    </row>
    <row r="78" spans="1:1">
      <c r="A78" s="36"/>
    </row>
    <row r="79" spans="1:1">
      <c r="A79" s="36"/>
    </row>
    <row r="80" spans="1:1">
      <c r="A80" s="36"/>
    </row>
    <row r="81" spans="1:1">
      <c r="A81" s="36"/>
    </row>
    <row r="82" spans="1:1">
      <c r="A82" s="36"/>
    </row>
    <row r="83" spans="1:1">
      <c r="A83" s="36"/>
    </row>
    <row r="84" spans="1:1">
      <c r="A84" s="36"/>
    </row>
    <row r="1048575" spans="3:57" hidden="1">
      <c r="C1048575" s="26">
        <v>886</v>
      </c>
      <c r="D1048575" s="26">
        <v>887</v>
      </c>
      <c r="E1048575" s="26">
        <v>888</v>
      </c>
      <c r="F1048575" s="26">
        <v>889</v>
      </c>
      <c r="G1048575" s="26">
        <v>890</v>
      </c>
      <c r="H1048575" s="26">
        <v>891</v>
      </c>
      <c r="I1048575" s="26">
        <v>892</v>
      </c>
      <c r="J1048575" s="26">
        <v>893</v>
      </c>
      <c r="K1048575" s="26">
        <v>894</v>
      </c>
      <c r="L1048575" s="26">
        <v>895</v>
      </c>
      <c r="M1048575" s="26">
        <v>896</v>
      </c>
      <c r="N1048575" s="26">
        <v>897</v>
      </c>
      <c r="O1048575" s="26">
        <v>898</v>
      </c>
      <c r="P1048575" s="26">
        <v>899</v>
      </c>
      <c r="Q1048575" s="26">
        <v>900</v>
      </c>
      <c r="R1048575" s="26">
        <v>901</v>
      </c>
      <c r="S1048575" s="26">
        <v>902</v>
      </c>
      <c r="T1048575" s="26">
        <v>903</v>
      </c>
      <c r="U1048575" s="26">
        <v>904</v>
      </c>
      <c r="V1048575" s="26">
        <v>905</v>
      </c>
      <c r="W1048575" s="26">
        <v>906</v>
      </c>
      <c r="X1048575" s="26">
        <v>907</v>
      </c>
      <c r="Y1048575" s="26">
        <v>908</v>
      </c>
      <c r="Z1048575" s="26">
        <v>909</v>
      </c>
      <c r="AA1048575" s="26">
        <v>910</v>
      </c>
      <c r="AB1048575" s="26">
        <v>911</v>
      </c>
      <c r="AC1048575" s="26">
        <v>912</v>
      </c>
      <c r="AD1048575" s="26">
        <v>913</v>
      </c>
      <c r="AE1048575" s="26">
        <v>914</v>
      </c>
      <c r="AF1048575" s="26">
        <v>915</v>
      </c>
      <c r="AG1048575" s="26">
        <v>916</v>
      </c>
      <c r="AH1048575" s="26">
        <v>917</v>
      </c>
      <c r="AI1048575" s="26">
        <v>918</v>
      </c>
      <c r="AJ1048575" s="26">
        <v>919</v>
      </c>
      <c r="AK1048575" s="26">
        <v>920</v>
      </c>
      <c r="AL1048575" s="26">
        <v>921</v>
      </c>
      <c r="AM1048575" s="26">
        <v>922</v>
      </c>
      <c r="AN1048575" s="26">
        <v>923</v>
      </c>
      <c r="AO1048575" s="26">
        <v>924</v>
      </c>
      <c r="AP1048575" s="26">
        <v>930</v>
      </c>
      <c r="AQ1048575" s="26">
        <v>931</v>
      </c>
      <c r="AR1048575" s="26">
        <v>933</v>
      </c>
      <c r="AS1048575" s="26">
        <v>942</v>
      </c>
      <c r="AT1048575" s="26">
        <v>947</v>
      </c>
      <c r="AU1048575" s="26">
        <v>950</v>
      </c>
      <c r="AV1048575" s="26">
        <v>951</v>
      </c>
      <c r="AW1048575" s="26">
        <v>952</v>
      </c>
      <c r="AX1048575" s="26">
        <v>953</v>
      </c>
      <c r="AY1048575" s="26">
        <v>954</v>
      </c>
      <c r="AZ1048575" s="26">
        <v>955</v>
      </c>
      <c r="BA1048575" s="26">
        <v>956</v>
      </c>
      <c r="BB1048575" s="26">
        <v>957</v>
      </c>
      <c r="BC1048575" s="26">
        <v>1091</v>
      </c>
      <c r="BD1048575" s="26">
        <v>1092</v>
      </c>
      <c r="BE1048575" s="26">
        <v>1093</v>
      </c>
    </row>
    <row r="1048576" spans="3:57" hidden="1"/>
  </sheetData>
  <mergeCells count="4">
    <mergeCell ref="A1:B1"/>
    <mergeCell ref="AI1:AJ1"/>
    <mergeCell ref="AK1:AL1"/>
    <mergeCell ref="AM1:AN1"/>
  </mergeCells>
  <phoneticPr fontId="4" type="noConversion"/>
  <printOptions horizontalCentered="1"/>
  <pageMargins left="0.25" right="0.17"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pageSetUpPr fitToPage="1"/>
  </sheetPr>
  <dimension ref="A1:XFC1079"/>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ColWidth="8.85546875" defaultRowHeight="11.25" outlineLevelCol="1"/>
  <cols>
    <col min="1" max="1" width="0.28515625" style="141" customWidth="1"/>
    <col min="2" max="2" width="68.5703125" style="5" customWidth="1"/>
    <col min="3" max="3" width="0.85546875" style="17" customWidth="1" outlineLevel="1"/>
    <col min="4" max="8" width="12.7109375" style="17" customWidth="1" outlineLevel="1"/>
    <col min="9" max="11" width="12.7109375" style="1" customWidth="1" outlineLevel="1"/>
    <col min="12" max="12" width="12.7109375" style="21" customWidth="1" outlineLevel="1"/>
    <col min="13" max="14" width="12.7109375" style="1" customWidth="1" outlineLevel="1"/>
    <col min="15" max="15" width="13.5703125" style="1" customWidth="1" outlineLevel="1"/>
    <col min="16" max="17" width="13.5703125" style="21" customWidth="1" outlineLevel="1"/>
    <col min="18" max="29" width="13.5703125" style="1" customWidth="1" outlineLevel="1"/>
    <col min="30" max="34" width="13.7109375" style="1" customWidth="1" outlineLevel="1"/>
    <col min="35" max="35" width="14" style="1" customWidth="1"/>
    <col min="36" max="38" width="13.5703125" style="1" customWidth="1"/>
    <col min="39" max="42" width="13.85546875" style="1" customWidth="1"/>
    <col min="43" max="51" width="13.7109375" style="1" customWidth="1"/>
    <col min="52" max="55" width="13.7109375" style="141" customWidth="1"/>
    <col min="56" max="57" width="13.5703125" style="141" customWidth="1"/>
    <col min="58" max="78" width="8.85546875" style="141" customWidth="1"/>
    <col min="79" max="16380" width="8.85546875" style="1" customWidth="1"/>
    <col min="16381" max="16382" width="8.85546875" style="1"/>
    <col min="16383" max="16383" width="9.140625" style="1" hidden="1" customWidth="1"/>
    <col min="16384" max="16384" width="8.85546875" style="1" hidden="1" customWidth="1"/>
  </cols>
  <sheetData>
    <row r="1" spans="1:193 16383:16383" s="58" customFormat="1" ht="33" customHeight="1" thickBot="1">
      <c r="A1" s="1312"/>
      <c r="B1" s="2432" t="str">
        <f>INDEX(tblTrans[[English]:[Polski]],MATCH(XFC1,tblTrans[ID],0),LangSelID)</f>
        <v>Loans</v>
      </c>
      <c r="C1" s="2442" t="e">
        <f>INDEX(tblTrans[[English]:[Polski]],MATCH(B1,tblTrans[ID],0),LangSelID)</f>
        <v>#N/A</v>
      </c>
      <c r="D1" s="545"/>
      <c r="E1" s="545"/>
      <c r="F1" s="545"/>
      <c r="G1" s="545"/>
      <c r="H1" s="545"/>
      <c r="I1" s="545"/>
      <c r="J1" s="546"/>
      <c r="K1" s="546"/>
      <c r="L1" s="546"/>
      <c r="M1" s="546"/>
      <c r="N1" s="546"/>
      <c r="O1" s="546"/>
      <c r="P1" s="546"/>
      <c r="Q1" s="546"/>
      <c r="R1" s="546"/>
      <c r="S1" s="546"/>
      <c r="T1" s="546"/>
      <c r="U1" s="546"/>
      <c r="V1" s="546"/>
      <c r="W1" s="546"/>
      <c r="X1" s="2434"/>
      <c r="Y1" s="2434"/>
      <c r="Z1" s="2434"/>
      <c r="AA1" s="2434"/>
      <c r="AB1" s="2434"/>
      <c r="AC1" s="2434"/>
      <c r="AD1" s="2434"/>
      <c r="AE1" s="2434"/>
      <c r="AF1" s="2434"/>
      <c r="AG1" s="2434"/>
      <c r="AH1" s="2434"/>
      <c r="AI1" s="547"/>
      <c r="AJ1" s="547"/>
      <c r="AK1" s="546"/>
      <c r="AL1" s="546"/>
      <c r="AM1" s="546"/>
      <c r="AN1" s="546"/>
      <c r="AO1" s="546"/>
      <c r="AP1" s="546"/>
      <c r="AQ1" s="546"/>
      <c r="AR1" s="546"/>
      <c r="AS1" s="546"/>
      <c r="AT1" s="546"/>
      <c r="AU1" s="546"/>
      <c r="AV1" s="546"/>
      <c r="AW1" s="546"/>
      <c r="AX1" s="546"/>
      <c r="AY1" s="546"/>
      <c r="AZ1" s="546"/>
      <c r="BA1" s="546"/>
      <c r="BB1" s="546"/>
      <c r="BC1" s="546"/>
      <c r="BD1" s="546"/>
      <c r="BE1" s="546"/>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XFC1" s="135">
        <v>315</v>
      </c>
    </row>
    <row r="2" spans="1:193 16383:16383" s="2189" customFormat="1" ht="18" customHeight="1">
      <c r="A2" s="2188"/>
      <c r="B2" s="1576"/>
      <c r="C2" s="979"/>
      <c r="D2" s="977" t="s">
        <v>8</v>
      </c>
      <c r="E2" s="977" t="s">
        <v>7</v>
      </c>
      <c r="F2" s="980" t="s">
        <v>4</v>
      </c>
      <c r="G2" s="976" t="s">
        <v>5</v>
      </c>
      <c r="H2" s="977" t="s">
        <v>37</v>
      </c>
      <c r="I2" s="977" t="s">
        <v>38</v>
      </c>
      <c r="J2" s="978" t="s">
        <v>39</v>
      </c>
      <c r="K2" s="979" t="s">
        <v>41</v>
      </c>
      <c r="L2" s="977" t="s">
        <v>47</v>
      </c>
      <c r="M2" s="977" t="s">
        <v>48</v>
      </c>
      <c r="N2" s="980" t="s">
        <v>50</v>
      </c>
      <c r="O2" s="976" t="s">
        <v>51</v>
      </c>
      <c r="P2" s="977" t="s">
        <v>49</v>
      </c>
      <c r="Q2" s="977" t="s">
        <v>56</v>
      </c>
      <c r="R2" s="978" t="s">
        <v>57</v>
      </c>
      <c r="S2" s="979" t="s">
        <v>58</v>
      </c>
      <c r="T2" s="977" t="s">
        <v>59</v>
      </c>
      <c r="U2" s="977" t="s">
        <v>60</v>
      </c>
      <c r="V2" s="980" t="s">
        <v>72</v>
      </c>
      <c r="W2" s="976" t="s">
        <v>73</v>
      </c>
      <c r="X2" s="977" t="s">
        <v>74</v>
      </c>
      <c r="Y2" s="977" t="s">
        <v>75</v>
      </c>
      <c r="Z2" s="978" t="s">
        <v>77</v>
      </c>
      <c r="AA2" s="979" t="s">
        <v>78</v>
      </c>
      <c r="AB2" s="977" t="s">
        <v>80</v>
      </c>
      <c r="AC2" s="977" t="s">
        <v>81</v>
      </c>
      <c r="AD2" s="980" t="s">
        <v>82</v>
      </c>
      <c r="AE2" s="976" t="s">
        <v>83</v>
      </c>
      <c r="AF2" s="977" t="s">
        <v>87</v>
      </c>
      <c r="AG2" s="977" t="s">
        <v>88</v>
      </c>
      <c r="AH2" s="980" t="s">
        <v>90</v>
      </c>
      <c r="AI2" s="980" t="s">
        <v>98</v>
      </c>
      <c r="AJ2" s="980" t="s">
        <v>101</v>
      </c>
      <c r="AK2" s="980"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980">
        <v>43738</v>
      </c>
      <c r="BF2" s="2188"/>
      <c r="BG2" s="2188"/>
      <c r="BH2" s="2188"/>
      <c r="BI2" s="2188"/>
      <c r="BJ2" s="2188"/>
      <c r="BK2" s="2188"/>
      <c r="BL2" s="2188"/>
      <c r="BM2" s="2188"/>
      <c r="BN2" s="2188"/>
      <c r="BO2" s="2188"/>
      <c r="BP2" s="2188"/>
      <c r="BQ2" s="2188"/>
      <c r="BR2" s="2188"/>
      <c r="BS2" s="2188"/>
      <c r="BT2" s="2188"/>
      <c r="BU2" s="2188"/>
      <c r="BV2" s="2188"/>
      <c r="BW2" s="2188"/>
      <c r="BX2" s="2188"/>
      <c r="BY2" s="2188"/>
      <c r="BZ2" s="2188"/>
    </row>
    <row r="3" spans="1:193 16383:16383" ht="6" customHeight="1" thickBot="1">
      <c r="B3" s="441"/>
      <c r="C3" s="312"/>
      <c r="D3" s="177"/>
      <c r="E3" s="177"/>
      <c r="F3" s="313"/>
      <c r="G3" s="319"/>
      <c r="H3" s="177"/>
      <c r="I3" s="178"/>
      <c r="J3" s="291"/>
      <c r="K3" s="293"/>
      <c r="L3" s="178"/>
      <c r="M3" s="178"/>
      <c r="N3" s="289"/>
      <c r="O3" s="270"/>
      <c r="P3" s="178"/>
      <c r="Q3" s="178"/>
      <c r="R3" s="291"/>
      <c r="S3" s="293"/>
      <c r="T3" s="178"/>
      <c r="U3" s="178"/>
      <c r="V3" s="289"/>
      <c r="W3" s="270"/>
      <c r="X3" s="178"/>
      <c r="Y3" s="178"/>
      <c r="Z3" s="291"/>
      <c r="AA3" s="293"/>
      <c r="AB3" s="178"/>
      <c r="AC3" s="178"/>
      <c r="AD3" s="289"/>
      <c r="AE3" s="279"/>
      <c r="AF3" s="179"/>
      <c r="AG3" s="179"/>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row>
    <row r="4" spans="1:193 16383:16383" s="161" customFormat="1" ht="16.149999999999999" customHeight="1" thickBot="1">
      <c r="A4" s="1312"/>
      <c r="B4" s="1882" t="str">
        <f>INDEX(tblTrans[[English]:[Polski]],MATCH(XFC4,tblTrans[ID],0),LangSelID)</f>
        <v>Loans and advances to individuals</v>
      </c>
      <c r="C4" s="1882"/>
      <c r="D4" s="1883">
        <v>6484304</v>
      </c>
      <c r="E4" s="1883">
        <v>7688973</v>
      </c>
      <c r="F4" s="1883">
        <v>8882742</v>
      </c>
      <c r="G4" s="1883">
        <v>9899976</v>
      </c>
      <c r="H4" s="1883">
        <v>10510614</v>
      </c>
      <c r="I4" s="1883">
        <v>12710898</v>
      </c>
      <c r="J4" s="1883">
        <v>13876425</v>
      </c>
      <c r="K4" s="1883">
        <v>15204003</v>
      </c>
      <c r="L4" s="1883">
        <v>17107095</v>
      </c>
      <c r="M4" s="1883">
        <v>19824143</v>
      </c>
      <c r="N4" s="1883">
        <v>26653688</v>
      </c>
      <c r="O4" s="1883">
        <v>29919150</v>
      </c>
      <c r="P4" s="1883">
        <v>28937733</v>
      </c>
      <c r="Q4" s="1883">
        <v>28387976</v>
      </c>
      <c r="R4" s="1883">
        <v>28855129</v>
      </c>
      <c r="S4" s="1883">
        <v>28760913</v>
      </c>
      <c r="T4" s="1883">
        <v>32863045</v>
      </c>
      <c r="U4" s="1883">
        <v>31830372</v>
      </c>
      <c r="V4" s="1883">
        <v>33658660</v>
      </c>
      <c r="W4" s="1883">
        <v>33534755</v>
      </c>
      <c r="X4" s="1883">
        <v>35258446</v>
      </c>
      <c r="Y4" s="1883">
        <v>38291758</v>
      </c>
      <c r="Z4" s="1883">
        <v>38688979</v>
      </c>
      <c r="AA4" s="1883">
        <v>37430736</v>
      </c>
      <c r="AB4" s="1883">
        <v>38683808</v>
      </c>
      <c r="AC4" s="1883">
        <v>37813935</v>
      </c>
      <c r="AD4" s="1883">
        <v>37704084</v>
      </c>
      <c r="AE4" s="1883">
        <v>38120654</v>
      </c>
      <c r="AF4" s="1883">
        <v>39042037</v>
      </c>
      <c r="AG4" s="1883">
        <v>38855400</v>
      </c>
      <c r="AH4" s="1883">
        <v>38307915</v>
      </c>
      <c r="AI4" s="1883">
        <v>38972546</v>
      </c>
      <c r="AJ4" s="1883">
        <v>39664158</v>
      </c>
      <c r="AK4" s="1883">
        <v>40554970</v>
      </c>
      <c r="AL4" s="1883">
        <v>41560477</v>
      </c>
      <c r="AM4" s="1883">
        <v>43787510</v>
      </c>
      <c r="AN4" s="1883">
        <v>45328730</v>
      </c>
      <c r="AO4" s="1883">
        <v>45381447</v>
      </c>
      <c r="AP4" s="1883">
        <v>46258683</v>
      </c>
      <c r="AQ4" s="1883">
        <v>46511010</v>
      </c>
      <c r="AR4" s="1883">
        <v>48272191</v>
      </c>
      <c r="AS4" s="1883">
        <v>48119192</v>
      </c>
      <c r="AT4" s="1883">
        <v>48949829</v>
      </c>
      <c r="AU4" s="1883">
        <v>48337964</v>
      </c>
      <c r="AV4" s="1883">
        <v>48757793</v>
      </c>
      <c r="AW4" s="1883">
        <v>48949143</v>
      </c>
      <c r="AX4" s="1932">
        <v>48142786</v>
      </c>
      <c r="AY4" s="1930">
        <f>AY13+AY31+AY37</f>
        <v>48802177</v>
      </c>
      <c r="AZ4" s="1930">
        <f t="shared" ref="AZ4:BD4" si="0">AZ13+AZ31+AZ37</f>
        <v>51108191</v>
      </c>
      <c r="BA4" s="1930">
        <f t="shared" si="0"/>
        <v>51795147</v>
      </c>
      <c r="BB4" s="1930">
        <f t="shared" si="0"/>
        <v>52925375</v>
      </c>
      <c r="BC4" s="1930">
        <f t="shared" si="0"/>
        <v>54075680</v>
      </c>
      <c r="BD4" s="1930">
        <f t="shared" si="0"/>
        <v>56048778</v>
      </c>
      <c r="BE4" s="1930">
        <f t="shared" ref="BE4" si="1">BE13+BE31+BE37</f>
        <v>58982581</v>
      </c>
      <c r="XFC4" s="1312">
        <v>316</v>
      </c>
    </row>
    <row r="5" spans="1:193 16383:16383" s="161" customFormat="1" ht="16.149999999999999" customHeight="1" thickBot="1">
      <c r="A5" s="1312"/>
      <c r="B5" s="1882" t="str">
        <f>INDEX(tblTrans[[English]:[Polski]],MATCH(XFC5,tblTrans[ID],0),LangSelID)</f>
        <v>Loans and advances to corporate entities</v>
      </c>
      <c r="C5" s="1882"/>
      <c r="D5" s="1883">
        <v>14061185</v>
      </c>
      <c r="E5" s="1883">
        <v>14398025</v>
      </c>
      <c r="F5" s="1883">
        <v>14241341</v>
      </c>
      <c r="G5" s="1883">
        <v>15492495</v>
      </c>
      <c r="H5" s="1883">
        <v>18150561</v>
      </c>
      <c r="I5" s="1883">
        <v>18575705</v>
      </c>
      <c r="J5" s="1883">
        <v>19477259</v>
      </c>
      <c r="K5" s="1883">
        <v>21750284</v>
      </c>
      <c r="L5" s="1883">
        <v>22278656</v>
      </c>
      <c r="M5" s="1883">
        <v>23310853</v>
      </c>
      <c r="N5" s="1883">
        <v>25016257</v>
      </c>
      <c r="O5" s="1883">
        <v>26124475</v>
      </c>
      <c r="P5" s="1883">
        <v>26230823</v>
      </c>
      <c r="Q5" s="1883">
        <v>24799076</v>
      </c>
      <c r="R5" s="1883">
        <v>23433995</v>
      </c>
      <c r="S5" s="1883">
        <v>22574442</v>
      </c>
      <c r="T5" s="1883">
        <v>23190545</v>
      </c>
      <c r="U5" s="1883">
        <v>23199561</v>
      </c>
      <c r="V5" s="1883">
        <v>25574028</v>
      </c>
      <c r="W5" s="1883">
        <v>24639427</v>
      </c>
      <c r="X5" s="1883">
        <v>24292416</v>
      </c>
      <c r="Y5" s="1883">
        <v>25764556</v>
      </c>
      <c r="Z5" s="1883">
        <v>27890298</v>
      </c>
      <c r="AA5" s="1883">
        <v>26766245</v>
      </c>
      <c r="AB5" s="1883">
        <v>28374430</v>
      </c>
      <c r="AC5" s="1883">
        <v>30727195</v>
      </c>
      <c r="AD5" s="1883">
        <v>28405403</v>
      </c>
      <c r="AE5" s="1883">
        <v>27921566</v>
      </c>
      <c r="AF5" s="1883">
        <v>32523288</v>
      </c>
      <c r="AG5" s="1883">
        <v>30210970</v>
      </c>
      <c r="AH5" s="1883">
        <v>29475274</v>
      </c>
      <c r="AI5" s="1883">
        <v>31884169</v>
      </c>
      <c r="AJ5" s="1883">
        <v>30564478</v>
      </c>
      <c r="AK5" s="1883">
        <v>31534790</v>
      </c>
      <c r="AL5" s="1883">
        <v>32841046</v>
      </c>
      <c r="AM5" s="1883">
        <v>35339970</v>
      </c>
      <c r="AN5" s="1883">
        <v>32226547</v>
      </c>
      <c r="AO5" s="1883">
        <v>34959482</v>
      </c>
      <c r="AP5" s="1883">
        <v>33446644</v>
      </c>
      <c r="AQ5" s="1883">
        <v>32805430</v>
      </c>
      <c r="AR5" s="1883">
        <v>33936902</v>
      </c>
      <c r="AS5" s="1883">
        <v>34528046</v>
      </c>
      <c r="AT5" s="1883">
        <v>34174289</v>
      </c>
      <c r="AU5" s="1883">
        <v>34840546</v>
      </c>
      <c r="AV5" s="1883">
        <v>36142978</v>
      </c>
      <c r="AW5" s="1883">
        <v>38287508</v>
      </c>
      <c r="AX5" s="1932">
        <v>37941722</v>
      </c>
      <c r="AY5" s="1930">
        <f>AY17+AY32+AY38</f>
        <v>38759929</v>
      </c>
      <c r="AZ5" s="1930">
        <f t="shared" ref="AZ5:BD5" si="2">AZ17+AZ32+AZ38</f>
        <v>40756301</v>
      </c>
      <c r="BA5" s="1930">
        <f t="shared" si="2"/>
        <v>42014744</v>
      </c>
      <c r="BB5" s="1930">
        <f>BB17+BB32+BB38</f>
        <v>44233099</v>
      </c>
      <c r="BC5" s="1930">
        <f t="shared" si="2"/>
        <v>46182104</v>
      </c>
      <c r="BD5" s="1930">
        <f t="shared" si="2"/>
        <v>47047088</v>
      </c>
      <c r="BE5" s="1930">
        <f t="shared" ref="BE5" si="3">BE17+BE32+BE38</f>
        <v>48647291</v>
      </c>
      <c r="XFC5" s="1312">
        <v>320</v>
      </c>
    </row>
    <row r="6" spans="1:193 16383:16383" s="161" customFormat="1" ht="16.149999999999999" customHeight="1" thickBot="1">
      <c r="A6" s="1312"/>
      <c r="B6" s="1882" t="str">
        <f>INDEX(tblTrans[[English]:[Polski]],MATCH(XFC6,tblTrans[ID],0),LangSelID)</f>
        <v>Loans and advances to public sector</v>
      </c>
      <c r="C6" s="1882"/>
      <c r="D6" s="1883">
        <v>1856284</v>
      </c>
      <c r="E6" s="1883">
        <v>1338079</v>
      </c>
      <c r="F6" s="1883">
        <v>429443</v>
      </c>
      <c r="G6" s="1883">
        <v>1012207</v>
      </c>
      <c r="H6" s="1883">
        <v>942989</v>
      </c>
      <c r="I6" s="1883">
        <v>839413</v>
      </c>
      <c r="J6" s="1883">
        <v>599155</v>
      </c>
      <c r="K6" s="1883">
        <v>602946</v>
      </c>
      <c r="L6" s="1883">
        <v>596447</v>
      </c>
      <c r="M6" s="1883">
        <v>666718</v>
      </c>
      <c r="N6" s="1883">
        <v>663580</v>
      </c>
      <c r="O6" s="1883">
        <v>667431</v>
      </c>
      <c r="P6" s="1883">
        <v>642180</v>
      </c>
      <c r="Q6" s="1883">
        <v>649911</v>
      </c>
      <c r="R6" s="1883">
        <v>1327936</v>
      </c>
      <c r="S6" s="1883">
        <v>1083735</v>
      </c>
      <c r="T6" s="1883">
        <v>1141732</v>
      </c>
      <c r="U6" s="1883">
        <v>1443863</v>
      </c>
      <c r="V6" s="1883">
        <v>1923019</v>
      </c>
      <c r="W6" s="1883">
        <v>1936222</v>
      </c>
      <c r="X6" s="1883">
        <v>2032354</v>
      </c>
      <c r="Y6" s="1883">
        <v>2156803</v>
      </c>
      <c r="Z6" s="1883">
        <v>3178356</v>
      </c>
      <c r="AA6" s="1883">
        <v>2973691</v>
      </c>
      <c r="AB6" s="1883">
        <v>2780245</v>
      </c>
      <c r="AC6" s="1883">
        <v>2797789</v>
      </c>
      <c r="AD6" s="1883">
        <v>2698549</v>
      </c>
      <c r="AE6" s="1883">
        <v>2574540</v>
      </c>
      <c r="AF6" s="1883">
        <v>2438813</v>
      </c>
      <c r="AG6" s="1883">
        <v>2353393</v>
      </c>
      <c r="AH6" s="1883">
        <v>2177976</v>
      </c>
      <c r="AI6" s="1883">
        <v>2022301</v>
      </c>
      <c r="AJ6" s="1883">
        <v>1881573</v>
      </c>
      <c r="AK6" s="1883">
        <v>1921507</v>
      </c>
      <c r="AL6" s="1883">
        <v>1924395</v>
      </c>
      <c r="AM6" s="1883">
        <v>1790450</v>
      </c>
      <c r="AN6" s="1883">
        <v>1661475</v>
      </c>
      <c r="AO6" s="1883">
        <v>1631140</v>
      </c>
      <c r="AP6" s="1883">
        <v>1520728</v>
      </c>
      <c r="AQ6" s="1883">
        <v>1430531</v>
      </c>
      <c r="AR6" s="1883">
        <v>1357033</v>
      </c>
      <c r="AS6" s="1883">
        <v>1310185</v>
      </c>
      <c r="AT6" s="1883">
        <v>1228230</v>
      </c>
      <c r="AU6" s="1883">
        <v>1146488</v>
      </c>
      <c r="AV6" s="1883">
        <v>1081106</v>
      </c>
      <c r="AW6" s="1883">
        <v>1035255</v>
      </c>
      <c r="AX6" s="1932">
        <v>995570</v>
      </c>
      <c r="AY6" s="1930">
        <f>AY24+AY33+AY39</f>
        <v>942871</v>
      </c>
      <c r="AZ6" s="1930">
        <f t="shared" ref="AZ6:BD6" si="4">AZ24+AZ33+AZ39</f>
        <v>790258</v>
      </c>
      <c r="BA6" s="1930">
        <f t="shared" si="4"/>
        <v>735485</v>
      </c>
      <c r="BB6" s="1930">
        <f>BB24+BB33+BB39</f>
        <v>649826</v>
      </c>
      <c r="BC6" s="1930">
        <f t="shared" si="4"/>
        <v>597659</v>
      </c>
      <c r="BD6" s="1930">
        <f t="shared" si="4"/>
        <v>555061</v>
      </c>
      <c r="BE6" s="1930">
        <f t="shared" ref="BE6" si="5">BE24+BE33+BE39</f>
        <v>493799</v>
      </c>
      <c r="XFC6" s="1498">
        <v>327</v>
      </c>
    </row>
    <row r="7" spans="1:193 16383:16383" s="161" customFormat="1" ht="16.149999999999999" customHeight="1" thickBot="1">
      <c r="A7" s="1312"/>
      <c r="B7" s="1882" t="str">
        <f>INDEX(tblTrans[[English]:[Polski]],MATCH(XFC7,tblTrans[ID],0),LangSelID)</f>
        <v>Other receivables</v>
      </c>
      <c r="C7" s="1882"/>
      <c r="D7" s="1883">
        <v>218835</v>
      </c>
      <c r="E7" s="1883">
        <v>153682</v>
      </c>
      <c r="F7" s="1883">
        <v>328250</v>
      </c>
      <c r="G7" s="1883">
        <v>243532</v>
      </c>
      <c r="H7" s="1883">
        <v>248823</v>
      </c>
      <c r="I7" s="1883">
        <v>361510</v>
      </c>
      <c r="J7" s="1883">
        <v>412529</v>
      </c>
      <c r="K7" s="1883">
        <v>338121</v>
      </c>
      <c r="L7" s="1883">
        <v>374245</v>
      </c>
      <c r="M7" s="1883">
        <v>355056</v>
      </c>
      <c r="N7" s="1883">
        <v>668684</v>
      </c>
      <c r="O7" s="1883">
        <v>539091</v>
      </c>
      <c r="P7" s="1883">
        <v>583230</v>
      </c>
      <c r="Q7" s="1883">
        <v>603643</v>
      </c>
      <c r="R7" s="1883">
        <v>816521</v>
      </c>
      <c r="S7" s="1883">
        <v>620696</v>
      </c>
      <c r="T7" s="1883">
        <v>710647</v>
      </c>
      <c r="U7" s="1883">
        <v>530446</v>
      </c>
      <c r="V7" s="1883">
        <v>668115</v>
      </c>
      <c r="W7" s="1883">
        <v>620018</v>
      </c>
      <c r="X7" s="1883">
        <v>741371</v>
      </c>
      <c r="Y7" s="1883">
        <v>594110</v>
      </c>
      <c r="Z7" s="1883">
        <v>482167</v>
      </c>
      <c r="AA7" s="1883">
        <v>411938</v>
      </c>
      <c r="AB7" s="1883">
        <v>490158</v>
      </c>
      <c r="AC7" s="1883">
        <v>371305</v>
      </c>
      <c r="AD7" s="1883">
        <v>667327</v>
      </c>
      <c r="AE7" s="1883">
        <v>443015</v>
      </c>
      <c r="AF7" s="1883">
        <v>422190</v>
      </c>
      <c r="AG7" s="1883">
        <v>547764</v>
      </c>
      <c r="AH7" s="1883">
        <v>620627</v>
      </c>
      <c r="AI7" s="1883">
        <v>510551</v>
      </c>
      <c r="AJ7" s="1883">
        <v>621462</v>
      </c>
      <c r="AK7" s="1883">
        <v>686563</v>
      </c>
      <c r="AL7" s="1883">
        <v>1047273</v>
      </c>
      <c r="AM7" s="1883">
        <v>964987</v>
      </c>
      <c r="AN7" s="1883">
        <v>1043880</v>
      </c>
      <c r="AO7" s="1883">
        <v>476991</v>
      </c>
      <c r="AP7" s="1883">
        <v>183355</v>
      </c>
      <c r="AQ7" s="1883">
        <v>178140</v>
      </c>
      <c r="AR7" s="1883">
        <v>296038</v>
      </c>
      <c r="AS7" s="1883">
        <v>241433</v>
      </c>
      <c r="AT7" s="1883">
        <v>228424</v>
      </c>
      <c r="AU7" s="1883">
        <v>213468</v>
      </c>
      <c r="AV7" s="1883">
        <v>239484</v>
      </c>
      <c r="AW7" s="1883">
        <v>212273</v>
      </c>
      <c r="AX7" s="1932">
        <v>307627</v>
      </c>
      <c r="AY7" s="1930"/>
      <c r="AZ7" s="1930"/>
      <c r="BA7" s="1930"/>
      <c r="BB7" s="1930"/>
      <c r="BC7" s="1930"/>
      <c r="BD7" s="1930"/>
      <c r="BE7" s="1930"/>
      <c r="XFC7" s="1312">
        <v>328</v>
      </c>
    </row>
    <row r="8" spans="1:193 16383:16383" s="58" customFormat="1" ht="16.149999999999999" customHeight="1" thickBot="1">
      <c r="A8" s="1312"/>
      <c r="B8" s="550" t="str">
        <f>INDEX(tblTrans[[English]:[Polski]],MATCH(XFC8,tblTrans[ID],0),LangSelID)</f>
        <v>Total (gross) loans and advances to customers</v>
      </c>
      <c r="C8" s="550"/>
      <c r="D8" s="551">
        <v>22620608</v>
      </c>
      <c r="E8" s="551">
        <v>23578759</v>
      </c>
      <c r="F8" s="551">
        <v>23881776</v>
      </c>
      <c r="G8" s="551">
        <v>26648210</v>
      </c>
      <c r="H8" s="551">
        <v>29852987</v>
      </c>
      <c r="I8" s="551">
        <v>32487526</v>
      </c>
      <c r="J8" s="551">
        <v>34365368</v>
      </c>
      <c r="K8" s="551">
        <v>37895354</v>
      </c>
      <c r="L8" s="551">
        <v>40356443</v>
      </c>
      <c r="M8" s="551">
        <v>44156770</v>
      </c>
      <c r="N8" s="551">
        <v>53002209</v>
      </c>
      <c r="O8" s="551">
        <v>57250147</v>
      </c>
      <c r="P8" s="551">
        <v>56393966</v>
      </c>
      <c r="Q8" s="551">
        <v>54440606</v>
      </c>
      <c r="R8" s="551">
        <v>54433581</v>
      </c>
      <c r="S8" s="551">
        <v>53039786</v>
      </c>
      <c r="T8" s="551">
        <v>57905969</v>
      </c>
      <c r="U8" s="551">
        <v>57004242</v>
      </c>
      <c r="V8" s="551">
        <v>61823822</v>
      </c>
      <c r="W8" s="551">
        <v>60730422</v>
      </c>
      <c r="X8" s="551">
        <v>62324587</v>
      </c>
      <c r="Y8" s="551">
        <v>66807227</v>
      </c>
      <c r="Z8" s="551">
        <v>70239800</v>
      </c>
      <c r="AA8" s="551">
        <v>67582610</v>
      </c>
      <c r="AB8" s="551">
        <v>70328641</v>
      </c>
      <c r="AC8" s="551">
        <v>71710224</v>
      </c>
      <c r="AD8" s="551">
        <v>69475363</v>
      </c>
      <c r="AE8" s="551">
        <v>69059775</v>
      </c>
      <c r="AF8" s="551">
        <v>74426328</v>
      </c>
      <c r="AG8" s="551">
        <v>71967527</v>
      </c>
      <c r="AH8" s="551">
        <v>70581792</v>
      </c>
      <c r="AI8" s="551">
        <v>73389567</v>
      </c>
      <c r="AJ8" s="551">
        <v>72731671</v>
      </c>
      <c r="AK8" s="551">
        <v>74697830</v>
      </c>
      <c r="AL8" s="551">
        <v>77373191</v>
      </c>
      <c r="AM8" s="551">
        <v>81882917</v>
      </c>
      <c r="AN8" s="551">
        <v>80260632</v>
      </c>
      <c r="AO8" s="551">
        <v>82449060</v>
      </c>
      <c r="AP8" s="551">
        <v>81409410</v>
      </c>
      <c r="AQ8" s="551">
        <v>80925111</v>
      </c>
      <c r="AR8" s="551">
        <v>83862164</v>
      </c>
      <c r="AS8" s="551">
        <v>84198856</v>
      </c>
      <c r="AT8" s="551">
        <v>84580772</v>
      </c>
      <c r="AU8" s="551">
        <v>84538466</v>
      </c>
      <c r="AV8" s="551">
        <v>86221361</v>
      </c>
      <c r="AW8" s="551">
        <v>88484179</v>
      </c>
      <c r="AX8" s="1920">
        <v>87387705</v>
      </c>
      <c r="AY8" s="972">
        <f>AY26+AY34+AY40</f>
        <v>88504977</v>
      </c>
      <c r="AZ8" s="972">
        <f t="shared" ref="AZ8:BD8" si="6">AZ26+AZ34+AZ40</f>
        <v>92654750</v>
      </c>
      <c r="BA8" s="972">
        <f t="shared" si="6"/>
        <v>94545376</v>
      </c>
      <c r="BB8" s="972">
        <f>BB26+BB34+BB40</f>
        <v>97808300</v>
      </c>
      <c r="BC8" s="972">
        <f t="shared" si="6"/>
        <v>100855443</v>
      </c>
      <c r="BD8" s="972">
        <f t="shared" si="6"/>
        <v>103650927</v>
      </c>
      <c r="BE8" s="972">
        <f t="shared" ref="BE8" si="7">BE26+BE34+BE40</f>
        <v>108123671</v>
      </c>
      <c r="BF8" s="2369"/>
      <c r="BG8" s="2369"/>
      <c r="BH8" s="2369"/>
      <c r="BI8" s="2369"/>
      <c r="BJ8" s="2369"/>
      <c r="BK8" s="2369"/>
      <c r="BL8" s="161"/>
      <c r="BM8" s="161"/>
      <c r="BN8" s="161"/>
      <c r="BO8" s="161"/>
      <c r="BP8" s="161"/>
      <c r="BQ8" s="161"/>
      <c r="BR8" s="161"/>
      <c r="BS8" s="161"/>
      <c r="BT8" s="161"/>
      <c r="BU8" s="161"/>
      <c r="BV8" s="161"/>
      <c r="BW8" s="161"/>
      <c r="BX8" s="161"/>
      <c r="BY8" s="161"/>
      <c r="BZ8" s="161"/>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XFC8" s="163">
        <v>329</v>
      </c>
    </row>
    <row r="9" spans="1:193 16383:16383" s="439" customFormat="1" ht="16.149999999999999" customHeight="1" thickBot="1">
      <c r="A9" s="1881"/>
      <c r="B9" s="442" t="str">
        <f>INDEX(tblTrans[[English]:[Polski]],MATCH(XFC9,tblTrans[ID],0),LangSelID)</f>
        <v>Provision for loans and advances to customers (negative amount)</v>
      </c>
      <c r="C9" s="400"/>
      <c r="D9" s="401">
        <v>-893664</v>
      </c>
      <c r="E9" s="401">
        <v>-896078</v>
      </c>
      <c r="F9" s="402">
        <v>-837082</v>
      </c>
      <c r="G9" s="403">
        <v>-834975</v>
      </c>
      <c r="H9" s="401">
        <v>-833485</v>
      </c>
      <c r="I9" s="401">
        <v>-855494</v>
      </c>
      <c r="J9" s="404">
        <v>-682703</v>
      </c>
      <c r="K9" s="400">
        <v>-664021</v>
      </c>
      <c r="L9" s="401">
        <v>-704765</v>
      </c>
      <c r="M9" s="401">
        <v>-737984</v>
      </c>
      <c r="N9" s="402">
        <v>-859732</v>
      </c>
      <c r="O9" s="403">
        <v>-1089857</v>
      </c>
      <c r="P9" s="401">
        <v>-1499969</v>
      </c>
      <c r="Q9" s="401">
        <v>-1742770</v>
      </c>
      <c r="R9" s="404">
        <v>-1964769</v>
      </c>
      <c r="S9" s="400">
        <v>-2134158</v>
      </c>
      <c r="T9" s="401">
        <v>-2324858</v>
      </c>
      <c r="U9" s="401">
        <v>-2416030</v>
      </c>
      <c r="V9" s="402">
        <v>-2449771</v>
      </c>
      <c r="W9" s="403">
        <v>-2531220</v>
      </c>
      <c r="X9" s="401">
        <v>-2214330</v>
      </c>
      <c r="Y9" s="401">
        <v>-2357272</v>
      </c>
      <c r="Z9" s="404">
        <v>-2388284</v>
      </c>
      <c r="AA9" s="400">
        <v>-2454368</v>
      </c>
      <c r="AB9" s="401">
        <v>-2546580</v>
      </c>
      <c r="AC9" s="401">
        <v>-2630290</v>
      </c>
      <c r="AD9" s="402">
        <v>-2528533</v>
      </c>
      <c r="AE9" s="403">
        <v>-2486427</v>
      </c>
      <c r="AF9" s="401">
        <v>-2629374</v>
      </c>
      <c r="AG9" s="401">
        <v>-2760864</v>
      </c>
      <c r="AH9" s="402">
        <v>-2371407</v>
      </c>
      <c r="AI9" s="402">
        <v>-2466537</v>
      </c>
      <c r="AJ9" s="402">
        <v>-2594494</v>
      </c>
      <c r="AK9" s="402">
        <v>-2739429</v>
      </c>
      <c r="AL9" s="402">
        <v>-2790841</v>
      </c>
      <c r="AM9" s="402">
        <v>-2905865</v>
      </c>
      <c r="AN9" s="402">
        <v>-3019034</v>
      </c>
      <c r="AO9" s="402">
        <v>-3041849</v>
      </c>
      <c r="AP9" s="402">
        <v>-2975864</v>
      </c>
      <c r="AQ9" s="402">
        <v>-2984333</v>
      </c>
      <c r="AR9" s="402">
        <v>-3087355</v>
      </c>
      <c r="AS9" s="402">
        <v>-3189226</v>
      </c>
      <c r="AT9" s="402">
        <v>-2817495</v>
      </c>
      <c r="AU9" s="402">
        <v>-2840524</v>
      </c>
      <c r="AV9" s="402">
        <v>-2844336</v>
      </c>
      <c r="AW9" s="402">
        <v>-2952210</v>
      </c>
      <c r="AX9" s="1924">
        <v>-2911861</v>
      </c>
      <c r="AY9" s="1919">
        <f>AY27</f>
        <v>-2841594</v>
      </c>
      <c r="AZ9" s="1919">
        <f t="shared" ref="AZ9:BD9" si="8">AZ27</f>
        <v>-3053340</v>
      </c>
      <c r="BA9" s="1919">
        <f t="shared" si="8"/>
        <v>-3196744</v>
      </c>
      <c r="BB9" s="1919">
        <f t="shared" si="8"/>
        <v>-3042547</v>
      </c>
      <c r="BC9" s="1919">
        <f t="shared" si="8"/>
        <v>-3132659</v>
      </c>
      <c r="BD9" s="1919">
        <f t="shared" si="8"/>
        <v>-3229442</v>
      </c>
      <c r="BE9" s="1919">
        <f t="shared" ref="BE9" si="9">BE27</f>
        <v>-3398071</v>
      </c>
      <c r="BF9" s="1481"/>
      <c r="BG9" s="1481"/>
      <c r="BH9" s="1481"/>
      <c r="BI9" s="1481"/>
      <c r="BJ9" s="1481"/>
      <c r="BK9" s="1481"/>
      <c r="BL9" s="1881"/>
      <c r="BM9" s="1881"/>
      <c r="BN9" s="1881"/>
      <c r="BO9" s="1881"/>
      <c r="BP9" s="1881"/>
      <c r="BQ9" s="1881"/>
      <c r="BR9" s="1881"/>
      <c r="BS9" s="1881"/>
      <c r="BT9" s="1881"/>
      <c r="BU9" s="1881"/>
      <c r="BV9" s="1881"/>
      <c r="BW9" s="1881"/>
      <c r="BX9" s="1881"/>
      <c r="BY9" s="1881"/>
      <c r="BZ9" s="1881"/>
      <c r="XFC9" s="135">
        <v>330</v>
      </c>
    </row>
    <row r="10" spans="1:193 16383:16383" s="58" customFormat="1" ht="16.149999999999999" customHeight="1" thickBot="1">
      <c r="A10" s="1312"/>
      <c r="B10" s="550" t="str">
        <f>INDEX(tblTrans[[English]:[Polski]],MATCH(XFC10,tblTrans[ID],0),LangSelID)</f>
        <v>Total (net) loans and advances to customers</v>
      </c>
      <c r="C10" s="550"/>
      <c r="D10" s="551">
        <v>21726944</v>
      </c>
      <c r="E10" s="551">
        <v>22682681</v>
      </c>
      <c r="F10" s="551">
        <v>23044694</v>
      </c>
      <c r="G10" s="551">
        <v>25813235</v>
      </c>
      <c r="H10" s="551">
        <v>29019502</v>
      </c>
      <c r="I10" s="551">
        <v>31632032</v>
      </c>
      <c r="J10" s="551">
        <v>33682665</v>
      </c>
      <c r="K10" s="551">
        <v>37231333</v>
      </c>
      <c r="L10" s="551">
        <v>39651678</v>
      </c>
      <c r="M10" s="551">
        <v>43418786</v>
      </c>
      <c r="N10" s="551">
        <v>52142477</v>
      </c>
      <c r="O10" s="551">
        <v>56160290</v>
      </c>
      <c r="P10" s="551">
        <v>54893997</v>
      </c>
      <c r="Q10" s="551">
        <v>52697836</v>
      </c>
      <c r="R10" s="551">
        <v>52468812</v>
      </c>
      <c r="S10" s="551">
        <v>50905628</v>
      </c>
      <c r="T10" s="551">
        <v>55581111</v>
      </c>
      <c r="U10" s="551">
        <v>54588212</v>
      </c>
      <c r="V10" s="551">
        <v>59374051</v>
      </c>
      <c r="W10" s="551">
        <v>58199202</v>
      </c>
      <c r="X10" s="551">
        <v>60110257</v>
      </c>
      <c r="Y10" s="551">
        <v>64449955</v>
      </c>
      <c r="Z10" s="551">
        <v>67851516</v>
      </c>
      <c r="AA10" s="551">
        <v>65128242</v>
      </c>
      <c r="AB10" s="551">
        <v>67782061</v>
      </c>
      <c r="AC10" s="551">
        <v>69079934</v>
      </c>
      <c r="AD10" s="551">
        <v>66946830</v>
      </c>
      <c r="AE10" s="551">
        <v>66573348</v>
      </c>
      <c r="AF10" s="551">
        <v>71796954</v>
      </c>
      <c r="AG10" s="551">
        <v>69206663</v>
      </c>
      <c r="AH10" s="551">
        <v>68210385</v>
      </c>
      <c r="AI10" s="551">
        <v>70923030</v>
      </c>
      <c r="AJ10" s="551">
        <v>70137177</v>
      </c>
      <c r="AK10" s="551">
        <v>71958401</v>
      </c>
      <c r="AL10" s="551">
        <v>74582350</v>
      </c>
      <c r="AM10" s="551">
        <v>78977052</v>
      </c>
      <c r="AN10" s="551">
        <v>77241598</v>
      </c>
      <c r="AO10" s="551">
        <v>79407211</v>
      </c>
      <c r="AP10" s="551">
        <v>78433546</v>
      </c>
      <c r="AQ10" s="551">
        <v>77940778</v>
      </c>
      <c r="AR10" s="551">
        <v>80774809</v>
      </c>
      <c r="AS10" s="551">
        <v>81009630</v>
      </c>
      <c r="AT10" s="551">
        <v>81763277</v>
      </c>
      <c r="AU10" s="551">
        <v>81697942</v>
      </c>
      <c r="AV10" s="551">
        <v>83377025</v>
      </c>
      <c r="AW10" s="551">
        <v>85531969</v>
      </c>
      <c r="AX10" s="1920">
        <v>84475844</v>
      </c>
      <c r="AY10" s="972">
        <f>AY8+AY9</f>
        <v>85663383</v>
      </c>
      <c r="AZ10" s="972">
        <f t="shared" ref="AZ10:BD10" si="10">AZ8+AZ9</f>
        <v>89601410</v>
      </c>
      <c r="BA10" s="972">
        <f t="shared" si="10"/>
        <v>91348632</v>
      </c>
      <c r="BB10" s="972">
        <f t="shared" si="10"/>
        <v>94765753</v>
      </c>
      <c r="BC10" s="972">
        <f t="shared" si="10"/>
        <v>97722784</v>
      </c>
      <c r="BD10" s="972">
        <f t="shared" si="10"/>
        <v>100421485</v>
      </c>
      <c r="BE10" s="972">
        <f t="shared" ref="BE10" si="11">BE8+BE9</f>
        <v>104725600</v>
      </c>
      <c r="BF10" s="1481"/>
      <c r="BG10" s="1481"/>
      <c r="BH10" s="1481"/>
      <c r="BI10" s="1481"/>
      <c r="BJ10" s="1481"/>
      <c r="BK10" s="1481"/>
      <c r="BL10" s="161"/>
      <c r="BM10" s="161"/>
      <c r="BN10" s="161"/>
      <c r="BO10" s="161"/>
      <c r="BP10" s="161"/>
      <c r="BQ10" s="161"/>
      <c r="BR10" s="161"/>
      <c r="BS10" s="161"/>
      <c r="BT10" s="161"/>
      <c r="BU10" s="161"/>
      <c r="BV10" s="161"/>
      <c r="BW10" s="161"/>
      <c r="BX10" s="161"/>
      <c r="BY10" s="161"/>
      <c r="BZ10" s="161"/>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XFC10" s="163">
        <v>331</v>
      </c>
    </row>
    <row r="11" spans="1:193 16383:16383" s="141" customFormat="1" ht="16.149999999999999" customHeight="1">
      <c r="B11" s="1884"/>
      <c r="C11" s="1885"/>
      <c r="D11" s="1886"/>
      <c r="E11" s="1886"/>
      <c r="F11" s="1887"/>
      <c r="G11" s="1886"/>
      <c r="H11" s="1886"/>
      <c r="I11" s="1312"/>
      <c r="J11" s="1312"/>
      <c r="K11" s="1888"/>
      <c r="L11" s="1312"/>
      <c r="M11" s="1312"/>
      <c r="N11" s="1889"/>
      <c r="O11" s="1312"/>
      <c r="P11" s="1312"/>
      <c r="Q11" s="1312"/>
      <c r="R11" s="1312"/>
      <c r="S11" s="1888"/>
      <c r="T11" s="1312"/>
      <c r="U11" s="1312"/>
      <c r="V11" s="1889"/>
      <c r="W11" s="1312"/>
      <c r="X11" s="1312"/>
      <c r="Y11" s="1312"/>
      <c r="Z11" s="1312"/>
      <c r="AA11" s="1888"/>
      <c r="AB11" s="1312"/>
      <c r="AC11" s="1312"/>
      <c r="AD11" s="1889"/>
      <c r="AE11" s="1312"/>
      <c r="AF11" s="1312"/>
      <c r="AG11" s="1312"/>
      <c r="AH11" s="1889"/>
      <c r="AI11" s="1889"/>
      <c r="AJ11" s="1889"/>
      <c r="AK11" s="1889"/>
      <c r="AL11" s="1889"/>
      <c r="AM11" s="1889"/>
      <c r="AN11" s="1889"/>
      <c r="AO11" s="1889"/>
      <c r="AP11" s="1889"/>
      <c r="AQ11" s="1889"/>
      <c r="AR11" s="1889"/>
      <c r="AS11" s="1889"/>
      <c r="AT11" s="1889"/>
      <c r="AU11" s="1889"/>
      <c r="AV11" s="1889"/>
      <c r="AW11" s="1889"/>
      <c r="AX11" s="1889"/>
      <c r="AY11" s="1889"/>
      <c r="AZ11" s="1889"/>
      <c r="BA11" s="1889"/>
      <c r="BB11" s="1889"/>
      <c r="BC11" s="1889"/>
      <c r="BD11" s="1889"/>
      <c r="BE11" s="1889"/>
      <c r="BF11" s="1481"/>
      <c r="BG11" s="1481"/>
      <c r="BH11" s="1481"/>
      <c r="BI11" s="1481"/>
      <c r="BJ11" s="1481"/>
      <c r="BK11" s="1481"/>
    </row>
    <row r="12" spans="1:193 16383:16383" s="141" customFormat="1" ht="16.149999999999999" customHeight="1" thickBot="1">
      <c r="B12" s="1928" t="str">
        <f>INDEX(tblTrans[[English]:[Polski]],MATCH(XFC12,tblTrans[ID],0),LangSelID)</f>
        <v>Financial assets at amortised cost</v>
      </c>
      <c r="C12" s="1885"/>
      <c r="D12" s="1886"/>
      <c r="E12" s="1886"/>
      <c r="F12" s="1887"/>
      <c r="G12" s="1886"/>
      <c r="H12" s="1886"/>
      <c r="I12" s="1312"/>
      <c r="J12" s="1312"/>
      <c r="K12" s="1888"/>
      <c r="L12" s="1312"/>
      <c r="M12" s="1312"/>
      <c r="N12" s="1889"/>
      <c r="O12" s="1312"/>
      <c r="P12" s="1312"/>
      <c r="Q12" s="1312"/>
      <c r="R12" s="1312"/>
      <c r="S12" s="1888"/>
      <c r="T12" s="1312"/>
      <c r="U12" s="1312"/>
      <c r="V12" s="1889"/>
      <c r="W12" s="1312"/>
      <c r="X12" s="1312"/>
      <c r="Y12" s="1312"/>
      <c r="Z12" s="1312"/>
      <c r="AA12" s="1888"/>
      <c r="AB12" s="1312"/>
      <c r="AC12" s="1312"/>
      <c r="AD12" s="1889"/>
      <c r="AE12" s="1312"/>
      <c r="AF12" s="1312"/>
      <c r="AG12" s="1312"/>
      <c r="AH12" s="1889"/>
      <c r="AI12" s="1889"/>
      <c r="AJ12" s="1889"/>
      <c r="AK12" s="1889"/>
      <c r="AL12" s="1889"/>
      <c r="AM12" s="1889"/>
      <c r="AN12" s="1889"/>
      <c r="AO12" s="1889"/>
      <c r="AP12" s="1889"/>
      <c r="AQ12" s="1889"/>
      <c r="AR12" s="1889"/>
      <c r="AS12" s="1889"/>
      <c r="AT12" s="1889"/>
      <c r="AU12" s="1889"/>
      <c r="AV12" s="1889"/>
      <c r="AW12" s="1889"/>
      <c r="AX12" s="1889"/>
      <c r="AY12" s="1889"/>
      <c r="AZ12" s="1889"/>
      <c r="BA12" s="1889"/>
      <c r="BB12" s="1889"/>
      <c r="BC12" s="1889"/>
      <c r="BD12" s="1889"/>
      <c r="BE12" s="1889"/>
      <c r="BF12" s="1889"/>
      <c r="XFC12" s="141">
        <v>1036</v>
      </c>
    </row>
    <row r="13" spans="1:193 16383:16383" s="58" customFormat="1" ht="16.149999999999999" customHeight="1" thickBot="1">
      <c r="A13" s="1312"/>
      <c r="B13" s="550" t="str">
        <f>INDEX(tblTrans[[English]:[Polski]],MATCH(XFC13,tblTrans[ID],0),LangSelID)</f>
        <v>Loans and advances to individuals</v>
      </c>
      <c r="C13" s="550"/>
      <c r="D13" s="551">
        <v>6484304</v>
      </c>
      <c r="E13" s="551">
        <v>7688973</v>
      </c>
      <c r="F13" s="551">
        <v>8882742</v>
      </c>
      <c r="G13" s="551">
        <v>9899976</v>
      </c>
      <c r="H13" s="551">
        <v>10510614</v>
      </c>
      <c r="I13" s="551">
        <v>12710898</v>
      </c>
      <c r="J13" s="551">
        <v>13876425</v>
      </c>
      <c r="K13" s="551">
        <v>15204003</v>
      </c>
      <c r="L13" s="551">
        <v>17107095</v>
      </c>
      <c r="M13" s="551">
        <v>19824143</v>
      </c>
      <c r="N13" s="551">
        <v>26653688</v>
      </c>
      <c r="O13" s="551">
        <v>29919150</v>
      </c>
      <c r="P13" s="551">
        <v>28937733</v>
      </c>
      <c r="Q13" s="551">
        <v>28387976</v>
      </c>
      <c r="R13" s="551">
        <v>28855129</v>
      </c>
      <c r="S13" s="551">
        <v>28760913</v>
      </c>
      <c r="T13" s="551">
        <v>32863045</v>
      </c>
      <c r="U13" s="551">
        <v>31830372</v>
      </c>
      <c r="V13" s="551">
        <v>33658660</v>
      </c>
      <c r="W13" s="551">
        <v>33534755</v>
      </c>
      <c r="X13" s="551">
        <v>35258446</v>
      </c>
      <c r="Y13" s="551">
        <v>38291758</v>
      </c>
      <c r="Z13" s="551">
        <v>38688979</v>
      </c>
      <c r="AA13" s="551">
        <v>37430736</v>
      </c>
      <c r="AB13" s="551">
        <v>38683808</v>
      </c>
      <c r="AC13" s="551">
        <v>37813935</v>
      </c>
      <c r="AD13" s="551">
        <v>37704084</v>
      </c>
      <c r="AE13" s="551">
        <v>38120654</v>
      </c>
      <c r="AF13" s="551">
        <v>39042037</v>
      </c>
      <c r="AG13" s="551">
        <v>38855400</v>
      </c>
      <c r="AH13" s="551">
        <v>38307915</v>
      </c>
      <c r="AI13" s="551">
        <v>38972546</v>
      </c>
      <c r="AJ13" s="551">
        <v>39664158</v>
      </c>
      <c r="AK13" s="551">
        <v>40554970</v>
      </c>
      <c r="AL13" s="551">
        <v>41560477</v>
      </c>
      <c r="AM13" s="551">
        <v>43787510</v>
      </c>
      <c r="AN13" s="551">
        <v>45328730</v>
      </c>
      <c r="AO13" s="551">
        <v>45381447</v>
      </c>
      <c r="AP13" s="551">
        <v>46258683</v>
      </c>
      <c r="AQ13" s="551">
        <v>46511010</v>
      </c>
      <c r="AR13" s="551">
        <v>48272191</v>
      </c>
      <c r="AS13" s="551">
        <v>48119192</v>
      </c>
      <c r="AT13" s="551">
        <v>48949829</v>
      </c>
      <c r="AU13" s="551">
        <v>48337964</v>
      </c>
      <c r="AV13" s="551">
        <v>48757793</v>
      </c>
      <c r="AW13" s="551">
        <v>48949143</v>
      </c>
      <c r="AX13" s="1920">
        <v>48142786</v>
      </c>
      <c r="AY13" s="972">
        <v>45978927</v>
      </c>
      <c r="AZ13" s="972">
        <v>48317917</v>
      </c>
      <c r="BA13" s="972">
        <v>49206850</v>
      </c>
      <c r="BB13" s="2195">
        <v>50554503</v>
      </c>
      <c r="BC13" s="2195">
        <v>51888146</v>
      </c>
      <c r="BD13" s="2195">
        <v>53994735</v>
      </c>
      <c r="BE13" s="2195">
        <v>57143623</v>
      </c>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XFC13" s="135">
        <v>316</v>
      </c>
    </row>
    <row r="14" spans="1:193 16383:16383" s="163" customFormat="1" ht="16.149999999999999" customHeight="1">
      <c r="A14" s="1498"/>
      <c r="B14" s="863" t="str">
        <f>INDEX(tblTrans[[English]:[Polski]],MATCH(XFC14,tblTrans[ID],0),LangSelID)</f>
        <v xml:space="preserve">     current accounts</v>
      </c>
      <c r="C14" s="836"/>
      <c r="D14" s="837"/>
      <c r="E14" s="837"/>
      <c r="F14" s="839">
        <v>1511069</v>
      </c>
      <c r="G14" s="840"/>
      <c r="H14" s="837"/>
      <c r="I14" s="837"/>
      <c r="J14" s="838">
        <v>2301686</v>
      </c>
      <c r="K14" s="836"/>
      <c r="L14" s="837"/>
      <c r="M14" s="837"/>
      <c r="N14" s="839">
        <v>3564876</v>
      </c>
      <c r="O14" s="840"/>
      <c r="P14" s="837"/>
      <c r="Q14" s="837"/>
      <c r="R14" s="838">
        <v>4236226</v>
      </c>
      <c r="S14" s="836"/>
      <c r="T14" s="837"/>
      <c r="U14" s="837"/>
      <c r="V14" s="839">
        <v>4358940</v>
      </c>
      <c r="W14" s="840"/>
      <c r="X14" s="837">
        <v>4118424</v>
      </c>
      <c r="Y14" s="837">
        <v>4398745</v>
      </c>
      <c r="Z14" s="838">
        <v>4133068</v>
      </c>
      <c r="AA14" s="836"/>
      <c r="AB14" s="837">
        <v>4432662</v>
      </c>
      <c r="AC14" s="837">
        <v>4499361</v>
      </c>
      <c r="AD14" s="839">
        <v>4600545</v>
      </c>
      <c r="AE14" s="840">
        <v>4755303</v>
      </c>
      <c r="AF14" s="837">
        <v>4840815</v>
      </c>
      <c r="AG14" s="837">
        <v>5053682</v>
      </c>
      <c r="AH14" s="839">
        <v>4978854</v>
      </c>
      <c r="AI14" s="839">
        <v>5147638</v>
      </c>
      <c r="AJ14" s="839">
        <v>5343170</v>
      </c>
      <c r="AK14" s="839">
        <v>5472126</v>
      </c>
      <c r="AL14" s="839">
        <v>5442653</v>
      </c>
      <c r="AM14" s="839">
        <v>5612783</v>
      </c>
      <c r="AN14" s="839">
        <v>5800143</v>
      </c>
      <c r="AO14" s="839">
        <v>5922211</v>
      </c>
      <c r="AP14" s="839">
        <v>5897129</v>
      </c>
      <c r="AQ14" s="839">
        <v>6033935</v>
      </c>
      <c r="AR14" s="839">
        <v>6276593</v>
      </c>
      <c r="AS14" s="839">
        <v>6505968</v>
      </c>
      <c r="AT14" s="839">
        <v>6458369</v>
      </c>
      <c r="AU14" s="839">
        <v>6794178</v>
      </c>
      <c r="AV14" s="839">
        <v>7039110</v>
      </c>
      <c r="AW14" s="839">
        <v>7244258</v>
      </c>
      <c r="AX14" s="1921">
        <v>7324329</v>
      </c>
      <c r="AY14" s="1916">
        <f>5828796+186733</f>
        <v>6015529</v>
      </c>
      <c r="AZ14" s="1916">
        <f>6128521+199040</f>
        <v>6327561</v>
      </c>
      <c r="BA14" s="1916">
        <f>6393189+201857</f>
        <v>6595046</v>
      </c>
      <c r="BB14" s="1916">
        <v>6834028</v>
      </c>
      <c r="BC14" s="2197">
        <v>6918175</v>
      </c>
      <c r="BD14" s="2197">
        <f>7068524+262393</f>
        <v>7330917</v>
      </c>
      <c r="BE14" s="2197">
        <v>7709727</v>
      </c>
      <c r="BF14" s="1498"/>
      <c r="BG14" s="1498"/>
      <c r="BH14" s="1498"/>
      <c r="BI14" s="1498"/>
      <c r="BJ14" s="1498"/>
      <c r="BK14" s="1498"/>
      <c r="BL14" s="1498"/>
      <c r="BM14" s="1498"/>
      <c r="BN14" s="1498"/>
      <c r="BO14" s="1498"/>
      <c r="BP14" s="1498"/>
      <c r="BQ14" s="1498"/>
      <c r="BR14" s="1498"/>
      <c r="BS14" s="1498"/>
      <c r="BT14" s="1498"/>
      <c r="BU14" s="1498"/>
      <c r="BV14" s="1498"/>
      <c r="BW14" s="1498"/>
      <c r="BX14" s="1498"/>
      <c r="BY14" s="1498"/>
      <c r="BZ14" s="1498"/>
      <c r="XFC14" s="163">
        <v>317</v>
      </c>
    </row>
    <row r="15" spans="1:193 16383:16383" s="163" customFormat="1" ht="16.149999999999999" customHeight="1">
      <c r="A15" s="1498"/>
      <c r="B15" s="841" t="str">
        <f>INDEX(tblTrans[[English]:[Polski]],MATCH(XFC15,tblTrans[ID],0),LangSelID)</f>
        <v xml:space="preserve">     term loans, including:</v>
      </c>
      <c r="C15" s="621"/>
      <c r="D15" s="622"/>
      <c r="E15" s="622"/>
      <c r="F15" s="623">
        <v>7371673</v>
      </c>
      <c r="G15" s="624"/>
      <c r="H15" s="622"/>
      <c r="I15" s="622"/>
      <c r="J15" s="625">
        <v>11574739</v>
      </c>
      <c r="K15" s="621"/>
      <c r="L15" s="622"/>
      <c r="M15" s="622"/>
      <c r="N15" s="623">
        <v>23088812</v>
      </c>
      <c r="O15" s="624"/>
      <c r="P15" s="622"/>
      <c r="Q15" s="622"/>
      <c r="R15" s="625">
        <v>24618903</v>
      </c>
      <c r="S15" s="621"/>
      <c r="T15" s="622"/>
      <c r="U15" s="622"/>
      <c r="V15" s="623">
        <v>29299720</v>
      </c>
      <c r="W15" s="624"/>
      <c r="X15" s="622">
        <v>31140022</v>
      </c>
      <c r="Y15" s="622">
        <v>34170304</v>
      </c>
      <c r="Z15" s="625">
        <v>34555911</v>
      </c>
      <c r="AA15" s="621"/>
      <c r="AB15" s="622">
        <v>34251146</v>
      </c>
      <c r="AC15" s="622">
        <v>33314574</v>
      </c>
      <c r="AD15" s="623">
        <v>33103539</v>
      </c>
      <c r="AE15" s="624">
        <v>33365351</v>
      </c>
      <c r="AF15" s="622">
        <v>34201222</v>
      </c>
      <c r="AG15" s="622">
        <v>33801718</v>
      </c>
      <c r="AH15" s="623">
        <v>33329061</v>
      </c>
      <c r="AI15" s="623">
        <v>33824908</v>
      </c>
      <c r="AJ15" s="623">
        <v>34320988</v>
      </c>
      <c r="AK15" s="623">
        <v>35082844</v>
      </c>
      <c r="AL15" s="623">
        <v>36117824</v>
      </c>
      <c r="AM15" s="623">
        <v>38174727</v>
      </c>
      <c r="AN15" s="623">
        <v>39528587</v>
      </c>
      <c r="AO15" s="623">
        <v>39459236</v>
      </c>
      <c r="AP15" s="623">
        <v>40361554</v>
      </c>
      <c r="AQ15" s="623">
        <v>40477075</v>
      </c>
      <c r="AR15" s="623">
        <v>41995598</v>
      </c>
      <c r="AS15" s="623">
        <v>41613224</v>
      </c>
      <c r="AT15" s="623">
        <v>42491460</v>
      </c>
      <c r="AU15" s="623">
        <v>41543786</v>
      </c>
      <c r="AV15" s="623">
        <v>41718683</v>
      </c>
      <c r="AW15" s="623">
        <v>41704885</v>
      </c>
      <c r="AX15" s="1922">
        <v>40818457</v>
      </c>
      <c r="AY15" s="1917">
        <v>39963398</v>
      </c>
      <c r="AZ15" s="1917">
        <v>41990356</v>
      </c>
      <c r="BA15" s="1917">
        <v>42611804</v>
      </c>
      <c r="BB15" s="2198">
        <v>43720475</v>
      </c>
      <c r="BC15" s="2198">
        <v>44969971</v>
      </c>
      <c r="BD15" s="2198">
        <v>46663818</v>
      </c>
      <c r="BE15" s="2198">
        <v>49433896</v>
      </c>
      <c r="BF15" s="1498"/>
      <c r="BG15" s="1498"/>
      <c r="BH15" s="1498"/>
      <c r="BI15" s="1498"/>
      <c r="BJ15" s="1498"/>
      <c r="BK15" s="1498"/>
      <c r="BL15" s="1498"/>
      <c r="BM15" s="1498"/>
      <c r="BN15" s="1498"/>
      <c r="BO15" s="1498"/>
      <c r="BP15" s="1498"/>
      <c r="BQ15" s="1498"/>
      <c r="BR15" s="1498"/>
      <c r="BS15" s="1498"/>
      <c r="BT15" s="1498"/>
      <c r="BU15" s="1498"/>
      <c r="BV15" s="1498"/>
      <c r="BW15" s="1498"/>
      <c r="BX15" s="1498"/>
      <c r="BY15" s="1498"/>
      <c r="BZ15" s="1498"/>
      <c r="XFC15" s="135">
        <v>318</v>
      </c>
    </row>
    <row r="16" spans="1:193 16383:16383" s="163" customFormat="1" ht="16.149999999999999" customHeight="1" thickBot="1">
      <c r="A16" s="1498"/>
      <c r="B16" s="864" t="str">
        <f>INDEX(tblTrans[[English]:[Polski]],MATCH(XFC16,tblTrans[ID],0),LangSelID)</f>
        <v xml:space="preserve">         housing and mortgage loans</v>
      </c>
      <c r="C16" s="804"/>
      <c r="D16" s="805"/>
      <c r="E16" s="805"/>
      <c r="F16" s="842">
        <v>6724211</v>
      </c>
      <c r="G16" s="843"/>
      <c r="H16" s="805"/>
      <c r="I16" s="805"/>
      <c r="J16" s="806">
        <v>10622334</v>
      </c>
      <c r="K16" s="804"/>
      <c r="L16" s="805"/>
      <c r="M16" s="805"/>
      <c r="N16" s="842">
        <v>21489562</v>
      </c>
      <c r="O16" s="843"/>
      <c r="P16" s="805"/>
      <c r="Q16" s="805"/>
      <c r="R16" s="806">
        <v>22469413</v>
      </c>
      <c r="S16" s="804"/>
      <c r="T16" s="805"/>
      <c r="U16" s="805"/>
      <c r="V16" s="842">
        <v>26306644</v>
      </c>
      <c r="W16" s="843"/>
      <c r="X16" s="805">
        <v>27791189</v>
      </c>
      <c r="Y16" s="805">
        <v>30601315</v>
      </c>
      <c r="Z16" s="806">
        <v>30942423</v>
      </c>
      <c r="AA16" s="804"/>
      <c r="AB16" s="805">
        <v>30460655</v>
      </c>
      <c r="AC16" s="805">
        <v>29398716</v>
      </c>
      <c r="AD16" s="842">
        <v>29093843</v>
      </c>
      <c r="AE16" s="843">
        <v>29293033</v>
      </c>
      <c r="AF16" s="805">
        <v>29830150</v>
      </c>
      <c r="AG16" s="805">
        <v>29259376</v>
      </c>
      <c r="AH16" s="842">
        <v>28692896</v>
      </c>
      <c r="AI16" s="842">
        <v>29025752</v>
      </c>
      <c r="AJ16" s="842">
        <v>29169136</v>
      </c>
      <c r="AK16" s="842">
        <v>29713814</v>
      </c>
      <c r="AL16" s="842">
        <v>30510513</v>
      </c>
      <c r="AM16" s="842">
        <v>32410981</v>
      </c>
      <c r="AN16" s="842">
        <v>33521442</v>
      </c>
      <c r="AO16" s="842">
        <v>33361007</v>
      </c>
      <c r="AP16" s="842">
        <v>34184208</v>
      </c>
      <c r="AQ16" s="842">
        <v>34107363</v>
      </c>
      <c r="AR16" s="842">
        <v>35220185</v>
      </c>
      <c r="AS16" s="842">
        <v>34624536</v>
      </c>
      <c r="AT16" s="842">
        <v>35369113</v>
      </c>
      <c r="AU16" s="842">
        <v>34207426</v>
      </c>
      <c r="AV16" s="842">
        <v>34005417</v>
      </c>
      <c r="AW16" s="842">
        <v>33693342</v>
      </c>
      <c r="AX16" s="1923">
        <v>32593180</v>
      </c>
      <c r="AY16" s="1918">
        <v>32737314</v>
      </c>
      <c r="AZ16" s="1918">
        <v>33963379</v>
      </c>
      <c r="BA16" s="1918">
        <v>34155915</v>
      </c>
      <c r="BB16" s="2199">
        <v>34696807</v>
      </c>
      <c r="BC16" s="2199">
        <v>35388447</v>
      </c>
      <c r="BD16" s="2199">
        <v>36368965</v>
      </c>
      <c r="BE16" s="2199">
        <v>38409508</v>
      </c>
      <c r="BF16" s="1498"/>
      <c r="BG16" s="1498"/>
      <c r="BH16" s="1498"/>
      <c r="BI16" s="1498"/>
      <c r="BJ16" s="1498"/>
      <c r="BK16" s="1498"/>
      <c r="BL16" s="1498"/>
      <c r="BM16" s="1498"/>
      <c r="BN16" s="1498"/>
      <c r="BO16" s="1498"/>
      <c r="BP16" s="1498"/>
      <c r="BQ16" s="1498"/>
      <c r="BR16" s="1498"/>
      <c r="BS16" s="1498"/>
      <c r="BT16" s="1498"/>
      <c r="BU16" s="1498"/>
      <c r="BV16" s="1498"/>
      <c r="BW16" s="1498"/>
      <c r="BX16" s="1498"/>
      <c r="BY16" s="1498"/>
      <c r="BZ16" s="1498"/>
      <c r="XFC16" s="163">
        <v>319</v>
      </c>
    </row>
    <row r="17" spans="1:193 16383:16383" s="58" customFormat="1" ht="16.149999999999999" customHeight="1" thickBot="1">
      <c r="A17" s="1312"/>
      <c r="B17" s="550" t="str">
        <f>INDEX(tblTrans[[English]:[Polski]],MATCH(XFC17,tblTrans[ID],0),LangSelID)</f>
        <v>Loans and advances to corporate entities</v>
      </c>
      <c r="C17" s="550"/>
      <c r="D17" s="551">
        <v>14061185</v>
      </c>
      <c r="E17" s="551">
        <v>14398025</v>
      </c>
      <c r="F17" s="551">
        <v>14241341</v>
      </c>
      <c r="G17" s="551">
        <v>15492495</v>
      </c>
      <c r="H17" s="551">
        <v>18150561</v>
      </c>
      <c r="I17" s="551">
        <v>18575705</v>
      </c>
      <c r="J17" s="551">
        <v>19477259</v>
      </c>
      <c r="K17" s="551">
        <v>21750284</v>
      </c>
      <c r="L17" s="551">
        <v>22278656</v>
      </c>
      <c r="M17" s="551">
        <v>23310853</v>
      </c>
      <c r="N17" s="551">
        <v>25016257</v>
      </c>
      <c r="O17" s="551">
        <v>26124475</v>
      </c>
      <c r="P17" s="551">
        <v>26230823</v>
      </c>
      <c r="Q17" s="551">
        <v>24799076</v>
      </c>
      <c r="R17" s="551">
        <v>23433995</v>
      </c>
      <c r="S17" s="551">
        <v>22574442</v>
      </c>
      <c r="T17" s="551">
        <v>23190545</v>
      </c>
      <c r="U17" s="551">
        <v>23199561</v>
      </c>
      <c r="V17" s="551">
        <v>25574028</v>
      </c>
      <c r="W17" s="551">
        <v>24639427</v>
      </c>
      <c r="X17" s="551">
        <v>24292416</v>
      </c>
      <c r="Y17" s="551">
        <v>25764556</v>
      </c>
      <c r="Z17" s="551">
        <v>27890298</v>
      </c>
      <c r="AA17" s="551">
        <v>26766245</v>
      </c>
      <c r="AB17" s="551">
        <v>28374430</v>
      </c>
      <c r="AC17" s="551">
        <v>30727195</v>
      </c>
      <c r="AD17" s="551">
        <v>28405403</v>
      </c>
      <c r="AE17" s="551">
        <v>27921566</v>
      </c>
      <c r="AF17" s="551">
        <v>32523288</v>
      </c>
      <c r="AG17" s="551">
        <v>30210970</v>
      </c>
      <c r="AH17" s="551">
        <v>29475274</v>
      </c>
      <c r="AI17" s="551">
        <v>31884169</v>
      </c>
      <c r="AJ17" s="551">
        <v>30564478</v>
      </c>
      <c r="AK17" s="551">
        <v>31534790</v>
      </c>
      <c r="AL17" s="551">
        <v>32841046</v>
      </c>
      <c r="AM17" s="551">
        <v>35339970</v>
      </c>
      <c r="AN17" s="551">
        <v>32226547</v>
      </c>
      <c r="AO17" s="551">
        <v>34959482</v>
      </c>
      <c r="AP17" s="551">
        <v>33446644</v>
      </c>
      <c r="AQ17" s="551">
        <v>32805430</v>
      </c>
      <c r="AR17" s="551">
        <v>33936902</v>
      </c>
      <c r="AS17" s="551">
        <v>34528046</v>
      </c>
      <c r="AT17" s="551">
        <v>34174289</v>
      </c>
      <c r="AU17" s="551">
        <v>34840546</v>
      </c>
      <c r="AV17" s="551">
        <v>36142978</v>
      </c>
      <c r="AW17" s="551">
        <v>38287508</v>
      </c>
      <c r="AX17" s="1920">
        <v>37941722</v>
      </c>
      <c r="AY17" s="972">
        <v>38211685</v>
      </c>
      <c r="AZ17" s="972">
        <v>40389556</v>
      </c>
      <c r="BA17" s="972">
        <v>41648027</v>
      </c>
      <c r="BB17" s="2195">
        <v>43868553</v>
      </c>
      <c r="BC17" s="2195">
        <v>45820766</v>
      </c>
      <c r="BD17" s="2195">
        <v>46706408</v>
      </c>
      <c r="BE17" s="2195">
        <v>48193216</v>
      </c>
      <c r="BF17" s="161"/>
      <c r="BG17" s="161"/>
      <c r="BH17" s="161"/>
      <c r="BI17" s="161"/>
      <c r="BJ17" s="161"/>
      <c r="BK17" s="161"/>
      <c r="BL17" s="161"/>
      <c r="BM17" s="161"/>
      <c r="BN17" s="161"/>
      <c r="BO17" s="161"/>
      <c r="BP17" s="161"/>
      <c r="BQ17" s="161"/>
      <c r="BR17" s="161"/>
      <c r="BS17" s="161"/>
      <c r="BT17" s="161"/>
      <c r="BU17" s="161"/>
      <c r="BV17" s="161"/>
      <c r="BW17" s="161"/>
      <c r="BX17" s="161"/>
      <c r="BY17" s="161"/>
      <c r="BZ17" s="161"/>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XFC17" s="135">
        <v>320</v>
      </c>
    </row>
    <row r="18" spans="1:193 16383:16383" s="163" customFormat="1" ht="16.149999999999999" customHeight="1">
      <c r="A18" s="1498"/>
      <c r="B18" s="863" t="str">
        <f>INDEX(tblTrans[[English]:[Polski]],MATCH(XFC18,tblTrans[ID],0),LangSelID)</f>
        <v xml:space="preserve">     current accounts</v>
      </c>
      <c r="C18" s="836"/>
      <c r="D18" s="837"/>
      <c r="E18" s="837"/>
      <c r="F18" s="839">
        <v>1962930</v>
      </c>
      <c r="G18" s="840"/>
      <c r="H18" s="837"/>
      <c r="I18" s="837"/>
      <c r="J18" s="838">
        <v>2768093</v>
      </c>
      <c r="K18" s="836"/>
      <c r="L18" s="837"/>
      <c r="M18" s="837"/>
      <c r="N18" s="839">
        <v>3757743</v>
      </c>
      <c r="O18" s="840"/>
      <c r="P18" s="837"/>
      <c r="Q18" s="837"/>
      <c r="R18" s="838">
        <v>3249607</v>
      </c>
      <c r="S18" s="836"/>
      <c r="T18" s="837"/>
      <c r="U18" s="837"/>
      <c r="V18" s="839">
        <v>3117916</v>
      </c>
      <c r="W18" s="840"/>
      <c r="X18" s="837">
        <v>3539114</v>
      </c>
      <c r="Y18" s="837">
        <v>3655187</v>
      </c>
      <c r="Z18" s="838">
        <v>3795095</v>
      </c>
      <c r="AA18" s="836">
        <v>4078451</v>
      </c>
      <c r="AB18" s="837">
        <v>5254471</v>
      </c>
      <c r="AC18" s="837">
        <v>5033191</v>
      </c>
      <c r="AD18" s="839">
        <v>4255092</v>
      </c>
      <c r="AE18" s="840">
        <v>4179044</v>
      </c>
      <c r="AF18" s="837">
        <v>4422438</v>
      </c>
      <c r="AG18" s="837">
        <v>4270661</v>
      </c>
      <c r="AH18" s="839">
        <v>3597377</v>
      </c>
      <c r="AI18" s="839">
        <v>3977337</v>
      </c>
      <c r="AJ18" s="839">
        <v>4203981</v>
      </c>
      <c r="AK18" s="839">
        <v>4055931</v>
      </c>
      <c r="AL18" s="839">
        <v>3701490</v>
      </c>
      <c r="AM18" s="839">
        <v>4242006</v>
      </c>
      <c r="AN18" s="839">
        <v>4218458</v>
      </c>
      <c r="AO18" s="839">
        <v>4437598</v>
      </c>
      <c r="AP18" s="839">
        <v>3976187</v>
      </c>
      <c r="AQ18" s="839">
        <v>4727546</v>
      </c>
      <c r="AR18" s="839">
        <v>4725577</v>
      </c>
      <c r="AS18" s="839">
        <v>4735447</v>
      </c>
      <c r="AT18" s="839">
        <v>4125405</v>
      </c>
      <c r="AU18" s="839">
        <v>4770289</v>
      </c>
      <c r="AV18" s="839">
        <v>5126975</v>
      </c>
      <c r="AW18" s="839">
        <v>5750421</v>
      </c>
      <c r="AX18" s="1921">
        <v>5187588</v>
      </c>
      <c r="AY18" s="1916">
        <v>5212648</v>
      </c>
      <c r="AZ18" s="1916">
        <v>5192844</v>
      </c>
      <c r="BA18" s="1916">
        <v>5771223</v>
      </c>
      <c r="BB18" s="2197">
        <v>5598673</v>
      </c>
      <c r="BC18" s="2197">
        <v>5873266</v>
      </c>
      <c r="BD18" s="2197">
        <v>6379220</v>
      </c>
      <c r="BE18" s="2197">
        <v>6419943</v>
      </c>
      <c r="BF18" s="1498"/>
      <c r="BG18" s="1498"/>
      <c r="BH18" s="141"/>
      <c r="BI18" s="1498"/>
      <c r="BJ18" s="1498"/>
      <c r="BK18" s="1498"/>
      <c r="BL18" s="1498"/>
      <c r="BM18" s="1498"/>
      <c r="BN18" s="1498"/>
      <c r="BO18" s="1498"/>
      <c r="BP18" s="1498"/>
      <c r="BQ18" s="1498"/>
      <c r="BR18" s="1498"/>
      <c r="BS18" s="1498"/>
      <c r="BT18" s="1498"/>
      <c r="BU18" s="1498"/>
      <c r="BV18" s="1498"/>
      <c r="BW18" s="1498"/>
      <c r="BX18" s="1498"/>
      <c r="BY18" s="1498"/>
      <c r="BZ18" s="1498"/>
      <c r="XFC18" s="163">
        <v>321</v>
      </c>
    </row>
    <row r="19" spans="1:193 16383:16383" s="163" customFormat="1" ht="16.149999999999999" customHeight="1">
      <c r="A19" s="1498"/>
      <c r="B19" s="841" t="str">
        <f>INDEX(tblTrans[[English]:[Polski]],MATCH(XFC19,tblTrans[ID],0),LangSelID)</f>
        <v xml:space="preserve">     term loans</v>
      </c>
      <c r="C19" s="621"/>
      <c r="D19" s="622"/>
      <c r="E19" s="622"/>
      <c r="F19" s="623">
        <v>10480665</v>
      </c>
      <c r="G19" s="624"/>
      <c r="H19" s="622"/>
      <c r="I19" s="622"/>
      <c r="J19" s="625">
        <v>14234717</v>
      </c>
      <c r="K19" s="621"/>
      <c r="L19" s="622"/>
      <c r="M19" s="622"/>
      <c r="N19" s="623">
        <v>18740334</v>
      </c>
      <c r="O19" s="624"/>
      <c r="P19" s="622"/>
      <c r="Q19" s="622"/>
      <c r="R19" s="625">
        <v>17904615</v>
      </c>
      <c r="S19" s="621"/>
      <c r="T19" s="622"/>
      <c r="U19" s="622"/>
      <c r="V19" s="623">
        <v>17126558</v>
      </c>
      <c r="W19" s="624"/>
      <c r="X19" s="622">
        <v>17797374</v>
      </c>
      <c r="Y19" s="622">
        <v>18805931</v>
      </c>
      <c r="Z19" s="625">
        <v>21660288</v>
      </c>
      <c r="AA19" s="621">
        <v>21111154</v>
      </c>
      <c r="AB19" s="622">
        <v>21800516</v>
      </c>
      <c r="AC19" s="622">
        <v>21584263</v>
      </c>
      <c r="AD19" s="623">
        <v>20897898</v>
      </c>
      <c r="AE19" s="624">
        <v>20661472</v>
      </c>
      <c r="AF19" s="622">
        <v>21598628</v>
      </c>
      <c r="AG19" s="622">
        <v>21412485</v>
      </c>
      <c r="AH19" s="623">
        <v>21076873</v>
      </c>
      <c r="AI19" s="623">
        <v>21471176</v>
      </c>
      <c r="AJ19" s="623">
        <v>22283841</v>
      </c>
      <c r="AK19" s="623">
        <v>23283929</v>
      </c>
      <c r="AL19" s="623">
        <v>23977679</v>
      </c>
      <c r="AM19" s="623">
        <v>24140348</v>
      </c>
      <c r="AN19" s="623">
        <v>25752358</v>
      </c>
      <c r="AO19" s="623">
        <v>26442684</v>
      </c>
      <c r="AP19" s="623">
        <v>26976422</v>
      </c>
      <c r="AQ19" s="623">
        <v>26585648</v>
      </c>
      <c r="AR19" s="623">
        <v>27424522</v>
      </c>
      <c r="AS19" s="623">
        <v>28005900</v>
      </c>
      <c r="AT19" s="623">
        <v>28267897</v>
      </c>
      <c r="AU19" s="623">
        <v>28295392</v>
      </c>
      <c r="AV19" s="623">
        <v>29077561</v>
      </c>
      <c r="AW19" s="623">
        <v>30451837</v>
      </c>
      <c r="AX19" s="1922">
        <v>30599981</v>
      </c>
      <c r="AY19" s="1917">
        <v>30887572</v>
      </c>
      <c r="AZ19" s="1917">
        <v>32850776</v>
      </c>
      <c r="BA19" s="1917">
        <f>23393159+10124456</f>
        <v>33517615</v>
      </c>
      <c r="BB19" s="2198">
        <f>24141323+10555560</f>
        <v>34696883</v>
      </c>
      <c r="BC19" s="2198">
        <v>35709428</v>
      </c>
      <c r="BD19" s="2198">
        <f>25603322+11285095</f>
        <v>36888417</v>
      </c>
      <c r="BE19" s="2198">
        <v>38368893</v>
      </c>
      <c r="BF19" s="1498"/>
      <c r="BG19" s="1498"/>
      <c r="BH19" s="141"/>
      <c r="BI19" s="1498"/>
      <c r="BJ19" s="1498"/>
      <c r="BK19" s="1498"/>
      <c r="BL19" s="1498"/>
      <c r="BM19" s="1498"/>
      <c r="BN19" s="1498"/>
      <c r="BO19" s="1498"/>
      <c r="BP19" s="1498"/>
      <c r="BQ19" s="1498"/>
      <c r="BR19" s="1498"/>
      <c r="BS19" s="1498"/>
      <c r="BT19" s="1498"/>
      <c r="BU19" s="1498"/>
      <c r="BV19" s="1498"/>
      <c r="BW19" s="1498"/>
      <c r="BX19" s="1498"/>
      <c r="BY19" s="1498"/>
      <c r="BZ19" s="1498"/>
      <c r="XFC19" s="135">
        <v>322</v>
      </c>
    </row>
    <row r="20" spans="1:193 16383:16383" s="163" customFormat="1" ht="16.149999999999999" customHeight="1">
      <c r="A20" s="1498"/>
      <c r="B20" s="841" t="str">
        <f>INDEX(tblTrans[[English]:[Polski]],MATCH(XFC20,tblTrans[ID],0),LangSelID)</f>
        <v xml:space="preserve">         corporate and institutional enterprises</v>
      </c>
      <c r="C20" s="621"/>
      <c r="D20" s="622"/>
      <c r="E20" s="622"/>
      <c r="F20" s="623">
        <v>2311750</v>
      </c>
      <c r="G20" s="624"/>
      <c r="H20" s="622"/>
      <c r="I20" s="622"/>
      <c r="J20" s="625">
        <v>2962818</v>
      </c>
      <c r="K20" s="621"/>
      <c r="L20" s="622"/>
      <c r="M20" s="622"/>
      <c r="N20" s="623">
        <v>4035266</v>
      </c>
      <c r="O20" s="624"/>
      <c r="P20" s="622"/>
      <c r="Q20" s="622"/>
      <c r="R20" s="625">
        <v>3501742</v>
      </c>
      <c r="S20" s="621"/>
      <c r="T20" s="622"/>
      <c r="U20" s="622"/>
      <c r="V20" s="623">
        <v>3329593</v>
      </c>
      <c r="W20" s="624"/>
      <c r="X20" s="622">
        <v>4047586</v>
      </c>
      <c r="Y20" s="622">
        <v>4591496</v>
      </c>
      <c r="Z20" s="625">
        <v>6390251</v>
      </c>
      <c r="AA20" s="621">
        <v>6673877</v>
      </c>
      <c r="AB20" s="622">
        <v>6815463</v>
      </c>
      <c r="AC20" s="622">
        <v>6561728</v>
      </c>
      <c r="AD20" s="623">
        <v>5857708</v>
      </c>
      <c r="AE20" s="624">
        <v>5591343</v>
      </c>
      <c r="AF20" s="622">
        <v>5640919</v>
      </c>
      <c r="AG20" s="622">
        <v>5459624</v>
      </c>
      <c r="AH20" s="623">
        <v>5115320</v>
      </c>
      <c r="AI20" s="623">
        <v>5156682</v>
      </c>
      <c r="AJ20" s="623">
        <v>5396534</v>
      </c>
      <c r="AK20" s="623">
        <v>5704843</v>
      </c>
      <c r="AL20" s="623">
        <v>5751583</v>
      </c>
      <c r="AM20" s="623">
        <v>5660987</v>
      </c>
      <c r="AN20" s="623">
        <v>5843425</v>
      </c>
      <c r="AO20" s="623">
        <v>5617195</v>
      </c>
      <c r="AP20" s="623">
        <v>5825318</v>
      </c>
      <c r="AQ20" s="623">
        <v>5179461</v>
      </c>
      <c r="AR20" s="623">
        <v>5293658</v>
      </c>
      <c r="AS20" s="623">
        <v>5172154</v>
      </c>
      <c r="AT20" s="623">
        <v>5037182</v>
      </c>
      <c r="AU20" s="623">
        <v>4954597</v>
      </c>
      <c r="AV20" s="623">
        <v>4840701</v>
      </c>
      <c r="AW20" s="623">
        <v>5327095</v>
      </c>
      <c r="AX20" s="1922">
        <v>5030702</v>
      </c>
      <c r="AY20" s="1917"/>
      <c r="AZ20" s="1917"/>
      <c r="BA20" s="1917"/>
      <c r="BB20" s="2198"/>
      <c r="BC20" s="2198"/>
      <c r="BD20" s="2198"/>
      <c r="BE20" s="2198"/>
      <c r="BF20" s="1498"/>
      <c r="BG20" s="1498"/>
      <c r="BH20" s="141"/>
      <c r="BI20" s="1498"/>
      <c r="BJ20" s="1498"/>
      <c r="BK20" s="1498"/>
      <c r="BL20" s="1498"/>
      <c r="BM20" s="1498"/>
      <c r="BN20" s="1498"/>
      <c r="BO20" s="1498"/>
      <c r="BP20" s="1498"/>
      <c r="BQ20" s="1498"/>
      <c r="BR20" s="1498"/>
      <c r="BS20" s="1498"/>
      <c r="BT20" s="1498"/>
      <c r="BU20" s="1498"/>
      <c r="BV20" s="1498"/>
      <c r="BW20" s="1498"/>
      <c r="BX20" s="1498"/>
      <c r="BY20" s="1498"/>
      <c r="BZ20" s="1498"/>
      <c r="XFC20" s="163">
        <v>323</v>
      </c>
    </row>
    <row r="21" spans="1:193 16383:16383" s="163" customFormat="1" ht="16.149999999999999" customHeight="1">
      <c r="A21" s="1498"/>
      <c r="B21" s="841" t="str">
        <f>INDEX(tblTrans[[English]:[Polski]],MATCH(XFC21,tblTrans[ID],0),LangSelID)</f>
        <v xml:space="preserve">         medium and small enterprises</v>
      </c>
      <c r="C21" s="621"/>
      <c r="D21" s="622"/>
      <c r="E21" s="622"/>
      <c r="F21" s="623">
        <v>8168915</v>
      </c>
      <c r="G21" s="624"/>
      <c r="H21" s="622"/>
      <c r="I21" s="622"/>
      <c r="J21" s="625">
        <v>11271899</v>
      </c>
      <c r="K21" s="621"/>
      <c r="L21" s="622"/>
      <c r="M21" s="622"/>
      <c r="N21" s="623">
        <v>14705068</v>
      </c>
      <c r="O21" s="624"/>
      <c r="P21" s="622"/>
      <c r="Q21" s="622"/>
      <c r="R21" s="625">
        <v>14402873</v>
      </c>
      <c r="S21" s="621"/>
      <c r="T21" s="622"/>
      <c r="U21" s="622"/>
      <c r="V21" s="623">
        <v>13796965</v>
      </c>
      <c r="W21" s="624"/>
      <c r="X21" s="622">
        <v>13749788</v>
      </c>
      <c r="Y21" s="622">
        <v>14214435</v>
      </c>
      <c r="Z21" s="625">
        <v>15270037</v>
      </c>
      <c r="AA21" s="621">
        <v>14437277</v>
      </c>
      <c r="AB21" s="622">
        <v>14985053</v>
      </c>
      <c r="AC21" s="622">
        <v>15022535</v>
      </c>
      <c r="AD21" s="623">
        <v>15040190</v>
      </c>
      <c r="AE21" s="624">
        <v>15070129</v>
      </c>
      <c r="AF21" s="622">
        <v>15957709</v>
      </c>
      <c r="AG21" s="622">
        <v>15952861</v>
      </c>
      <c r="AH21" s="623">
        <v>15961553</v>
      </c>
      <c r="AI21" s="623">
        <v>16314494</v>
      </c>
      <c r="AJ21" s="623">
        <v>16887307</v>
      </c>
      <c r="AK21" s="623">
        <v>17579086</v>
      </c>
      <c r="AL21" s="623">
        <v>18226096</v>
      </c>
      <c r="AM21" s="623">
        <v>18479361</v>
      </c>
      <c r="AN21" s="623">
        <v>19908933</v>
      </c>
      <c r="AO21" s="623">
        <v>20825489</v>
      </c>
      <c r="AP21" s="623">
        <v>21151104</v>
      </c>
      <c r="AQ21" s="623">
        <v>21406187</v>
      </c>
      <c r="AR21" s="623">
        <v>22130864</v>
      </c>
      <c r="AS21" s="623">
        <v>22833746</v>
      </c>
      <c r="AT21" s="623">
        <v>23230715</v>
      </c>
      <c r="AU21" s="623">
        <v>23340795</v>
      </c>
      <c r="AV21" s="623">
        <v>24236860</v>
      </c>
      <c r="AW21" s="623">
        <v>25124742</v>
      </c>
      <c r="AX21" s="1922">
        <v>25569279</v>
      </c>
      <c r="AY21" s="1917"/>
      <c r="AZ21" s="1917"/>
      <c r="BA21" s="1917"/>
      <c r="BB21" s="2198"/>
      <c r="BC21" s="2198"/>
      <c r="BD21" s="2198"/>
      <c r="BE21" s="2198"/>
      <c r="BF21" s="1498"/>
      <c r="BG21" s="1498"/>
      <c r="BH21" s="1498"/>
      <c r="BI21" s="1498"/>
      <c r="BJ21" s="1498"/>
      <c r="BK21" s="1498"/>
      <c r="BL21" s="1498"/>
      <c r="BM21" s="1498"/>
      <c r="BN21" s="1498"/>
      <c r="BO21" s="1498"/>
      <c r="BP21" s="1498"/>
      <c r="BQ21" s="1498"/>
      <c r="BR21" s="1498"/>
      <c r="BS21" s="1498"/>
      <c r="BT21" s="1498"/>
      <c r="BU21" s="1498"/>
      <c r="BV21" s="1498"/>
      <c r="BW21" s="1498"/>
      <c r="BX21" s="1498"/>
      <c r="BY21" s="1498"/>
      <c r="BZ21" s="1498"/>
      <c r="XFC21" s="135">
        <v>324</v>
      </c>
    </row>
    <row r="22" spans="1:193 16383:16383" s="163" customFormat="1" ht="16.149999999999999" customHeight="1">
      <c r="A22" s="1498"/>
      <c r="B22" s="841" t="str">
        <f>INDEX(tblTrans[[English]:[Polski]],MATCH(XFC22,tblTrans[ID],0),LangSelID)</f>
        <v xml:space="preserve">     reverse repo/buy-sell-back transactions</v>
      </c>
      <c r="C22" s="621"/>
      <c r="D22" s="622"/>
      <c r="E22" s="622"/>
      <c r="F22" s="623">
        <v>40436</v>
      </c>
      <c r="G22" s="624"/>
      <c r="H22" s="622"/>
      <c r="I22" s="622"/>
      <c r="J22" s="625">
        <v>669018</v>
      </c>
      <c r="K22" s="621"/>
      <c r="L22" s="622"/>
      <c r="M22" s="622"/>
      <c r="N22" s="623">
        <v>407579</v>
      </c>
      <c r="O22" s="624"/>
      <c r="P22" s="622"/>
      <c r="Q22" s="622"/>
      <c r="R22" s="625">
        <v>353808</v>
      </c>
      <c r="S22" s="621"/>
      <c r="T22" s="622"/>
      <c r="U22" s="622"/>
      <c r="V22" s="623">
        <v>3338317</v>
      </c>
      <c r="W22" s="624"/>
      <c r="X22" s="622">
        <v>1958531</v>
      </c>
      <c r="Y22" s="622">
        <v>1839049</v>
      </c>
      <c r="Z22" s="625">
        <v>1153508</v>
      </c>
      <c r="AA22" s="621">
        <v>285646</v>
      </c>
      <c r="AB22" s="622">
        <v>474621</v>
      </c>
      <c r="AC22" s="622">
        <v>2763871</v>
      </c>
      <c r="AD22" s="623">
        <v>2024380</v>
      </c>
      <c r="AE22" s="624">
        <v>1765649</v>
      </c>
      <c r="AF22" s="622">
        <v>5080882</v>
      </c>
      <c r="AG22" s="622">
        <v>3006449</v>
      </c>
      <c r="AH22" s="623">
        <v>3287066</v>
      </c>
      <c r="AI22" s="623">
        <v>4927498</v>
      </c>
      <c r="AJ22" s="623">
        <v>2652320</v>
      </c>
      <c r="AK22" s="623">
        <v>2738616</v>
      </c>
      <c r="AL22" s="623">
        <v>3838553</v>
      </c>
      <c r="AM22" s="623">
        <v>5612272</v>
      </c>
      <c r="AN22" s="623">
        <v>842093</v>
      </c>
      <c r="AO22" s="623">
        <v>2654156</v>
      </c>
      <c r="AP22" s="623">
        <v>1031029</v>
      </c>
      <c r="AQ22" s="623">
        <v>4002</v>
      </c>
      <c r="AR22" s="623">
        <v>131734</v>
      </c>
      <c r="AS22" s="623">
        <v>62129</v>
      </c>
      <c r="AT22" s="623">
        <v>56676</v>
      </c>
      <c r="AU22" s="623">
        <v>81275</v>
      </c>
      <c r="AV22" s="623">
        <v>93825</v>
      </c>
      <c r="AW22" s="623">
        <v>55649</v>
      </c>
      <c r="AX22" s="1922">
        <v>57119</v>
      </c>
      <c r="AY22" s="1917">
        <v>25828</v>
      </c>
      <c r="AZ22" s="1917">
        <v>29025</v>
      </c>
      <c r="BA22" s="1917">
        <v>10887</v>
      </c>
      <c r="BB22" s="2198">
        <v>1146263</v>
      </c>
      <c r="BC22" s="2198">
        <v>1734588</v>
      </c>
      <c r="BD22" s="2198">
        <v>647155</v>
      </c>
      <c r="BE22" s="2198">
        <v>789653</v>
      </c>
      <c r="BF22" s="1498"/>
      <c r="BG22" s="1498"/>
      <c r="BH22" s="1498"/>
      <c r="BI22" s="1498"/>
      <c r="BJ22" s="1498"/>
      <c r="BK22" s="1498"/>
      <c r="BL22" s="1498"/>
      <c r="BM22" s="1498"/>
      <c r="BN22" s="1498"/>
      <c r="BO22" s="1498"/>
      <c r="BP22" s="1498"/>
      <c r="BQ22" s="1498"/>
      <c r="BR22" s="1498"/>
      <c r="BS22" s="1498"/>
      <c r="BT22" s="1498"/>
      <c r="BU22" s="1498"/>
      <c r="BV22" s="1498"/>
      <c r="BW22" s="1498"/>
      <c r="BX22" s="1498"/>
      <c r="BY22" s="1498"/>
      <c r="BZ22" s="1498"/>
      <c r="XFC22" s="163">
        <v>325</v>
      </c>
    </row>
    <row r="23" spans="1:193 16383:16383" s="163" customFormat="1" ht="16.149999999999999" customHeight="1" thickBot="1">
      <c r="A23" s="1498"/>
      <c r="B23" s="864" t="str">
        <f>INDEX(tblTrans[[English]:[Polski]],MATCH(XFC23,tblTrans[ID],0),LangSelID)</f>
        <v xml:space="preserve">     other</v>
      </c>
      <c r="C23" s="804"/>
      <c r="D23" s="805"/>
      <c r="E23" s="805"/>
      <c r="F23" s="842">
        <v>1757310</v>
      </c>
      <c r="G23" s="843"/>
      <c r="H23" s="805"/>
      <c r="I23" s="805"/>
      <c r="J23" s="806">
        <v>1805431</v>
      </c>
      <c r="K23" s="804"/>
      <c r="L23" s="805"/>
      <c r="M23" s="805"/>
      <c r="N23" s="842">
        <v>2110601</v>
      </c>
      <c r="O23" s="843"/>
      <c r="P23" s="805"/>
      <c r="Q23" s="805"/>
      <c r="R23" s="806">
        <v>1925965</v>
      </c>
      <c r="S23" s="804"/>
      <c r="T23" s="805"/>
      <c r="U23" s="805"/>
      <c r="V23" s="842">
        <v>1991237</v>
      </c>
      <c r="W23" s="843"/>
      <c r="X23" s="805">
        <v>1012665</v>
      </c>
      <c r="Y23" s="805">
        <v>1187098</v>
      </c>
      <c r="Z23" s="806">
        <v>1281407</v>
      </c>
      <c r="AA23" s="804">
        <v>1290994</v>
      </c>
      <c r="AB23" s="805">
        <v>844822</v>
      </c>
      <c r="AC23" s="805">
        <v>1345870</v>
      </c>
      <c r="AD23" s="842">
        <v>1228033</v>
      </c>
      <c r="AE23" s="843">
        <v>1315401</v>
      </c>
      <c r="AF23" s="805">
        <v>1421340</v>
      </c>
      <c r="AG23" s="805">
        <v>1521375</v>
      </c>
      <c r="AH23" s="842">
        <v>1513958</v>
      </c>
      <c r="AI23" s="842">
        <v>1508158</v>
      </c>
      <c r="AJ23" s="842">
        <v>1424336</v>
      </c>
      <c r="AK23" s="842">
        <v>1456314</v>
      </c>
      <c r="AL23" s="842">
        <v>1323324</v>
      </c>
      <c r="AM23" s="842">
        <v>1345344</v>
      </c>
      <c r="AN23" s="842">
        <v>1413638</v>
      </c>
      <c r="AO23" s="842">
        <v>1425044</v>
      </c>
      <c r="AP23" s="842">
        <v>1463006</v>
      </c>
      <c r="AQ23" s="842">
        <v>1488234</v>
      </c>
      <c r="AR23" s="842">
        <v>1655069</v>
      </c>
      <c r="AS23" s="842">
        <v>1724570</v>
      </c>
      <c r="AT23" s="842">
        <v>1724311</v>
      </c>
      <c r="AU23" s="842">
        <v>1693590</v>
      </c>
      <c r="AV23" s="842">
        <v>1844617</v>
      </c>
      <c r="AW23" s="842">
        <v>2029601</v>
      </c>
      <c r="AX23" s="1923">
        <v>2097034</v>
      </c>
      <c r="AY23" s="1918">
        <v>2085637</v>
      </c>
      <c r="AZ23" s="1918">
        <f>2178813+138098</f>
        <v>2316911</v>
      </c>
      <c r="BA23" s="1918">
        <f>2284009+64293</f>
        <v>2348302</v>
      </c>
      <c r="BB23" s="2199">
        <f>2411802+14932</f>
        <v>2426734</v>
      </c>
      <c r="BC23" s="2199">
        <v>2503484</v>
      </c>
      <c r="BD23" s="2199">
        <f>2762764+28852</f>
        <v>2791616</v>
      </c>
      <c r="BE23" s="2199">
        <v>2614727</v>
      </c>
      <c r="BF23" s="1498"/>
      <c r="BG23" s="1498"/>
      <c r="BH23" s="1498"/>
      <c r="BI23" s="1498"/>
      <c r="BJ23" s="1498"/>
      <c r="BK23" s="1498"/>
      <c r="BL23" s="1498"/>
      <c r="BM23" s="1498"/>
      <c r="BN23" s="1498"/>
      <c r="BO23" s="1498"/>
      <c r="BP23" s="1498"/>
      <c r="BQ23" s="1498"/>
      <c r="BR23" s="1498"/>
      <c r="BS23" s="1498"/>
      <c r="BT23" s="1498"/>
      <c r="BU23" s="1498"/>
      <c r="BV23" s="1498"/>
      <c r="BW23" s="1498"/>
      <c r="BX23" s="1498"/>
      <c r="BY23" s="1498"/>
      <c r="BZ23" s="1498"/>
      <c r="XFC23" s="135">
        <v>326</v>
      </c>
    </row>
    <row r="24" spans="1:193 16383:16383" s="58" customFormat="1" ht="16.149999999999999" customHeight="1" thickBot="1">
      <c r="A24" s="1312"/>
      <c r="B24" s="550" t="str">
        <f>INDEX(tblTrans[[English]:[Polski]],MATCH(XFC24,tblTrans[ID],0),LangSelID)</f>
        <v>Loans and advances to public sector</v>
      </c>
      <c r="C24" s="550"/>
      <c r="D24" s="551">
        <v>1856284</v>
      </c>
      <c r="E24" s="551">
        <v>1338079</v>
      </c>
      <c r="F24" s="551">
        <v>429443</v>
      </c>
      <c r="G24" s="551">
        <v>1012207</v>
      </c>
      <c r="H24" s="551">
        <v>942989</v>
      </c>
      <c r="I24" s="551">
        <v>839413</v>
      </c>
      <c r="J24" s="551">
        <v>599155</v>
      </c>
      <c r="K24" s="551">
        <v>602946</v>
      </c>
      <c r="L24" s="551">
        <v>596447</v>
      </c>
      <c r="M24" s="551">
        <v>666718</v>
      </c>
      <c r="N24" s="551">
        <v>663580</v>
      </c>
      <c r="O24" s="551">
        <v>667431</v>
      </c>
      <c r="P24" s="551">
        <v>642180</v>
      </c>
      <c r="Q24" s="551">
        <v>649911</v>
      </c>
      <c r="R24" s="551">
        <v>1327936</v>
      </c>
      <c r="S24" s="551">
        <v>1083735</v>
      </c>
      <c r="T24" s="551">
        <v>1141732</v>
      </c>
      <c r="U24" s="551">
        <v>1443863</v>
      </c>
      <c r="V24" s="551">
        <v>1923019</v>
      </c>
      <c r="W24" s="551">
        <v>1936222</v>
      </c>
      <c r="X24" s="551">
        <v>2032354</v>
      </c>
      <c r="Y24" s="551">
        <v>2156803</v>
      </c>
      <c r="Z24" s="551">
        <v>3178356</v>
      </c>
      <c r="AA24" s="551">
        <v>2973691</v>
      </c>
      <c r="AB24" s="551">
        <v>2780245</v>
      </c>
      <c r="AC24" s="551">
        <v>2797789</v>
      </c>
      <c r="AD24" s="551">
        <v>2698549</v>
      </c>
      <c r="AE24" s="551">
        <v>2574540</v>
      </c>
      <c r="AF24" s="551">
        <v>2438813</v>
      </c>
      <c r="AG24" s="551">
        <v>2353393</v>
      </c>
      <c r="AH24" s="551">
        <v>2177976</v>
      </c>
      <c r="AI24" s="551">
        <v>2022301</v>
      </c>
      <c r="AJ24" s="551">
        <v>1881573</v>
      </c>
      <c r="AK24" s="551">
        <v>1921507</v>
      </c>
      <c r="AL24" s="551">
        <v>1924395</v>
      </c>
      <c r="AM24" s="551">
        <v>1790450</v>
      </c>
      <c r="AN24" s="551">
        <v>1661475</v>
      </c>
      <c r="AO24" s="551">
        <v>1631140</v>
      </c>
      <c r="AP24" s="551">
        <v>1520728</v>
      </c>
      <c r="AQ24" s="551">
        <v>1430531</v>
      </c>
      <c r="AR24" s="551">
        <v>1357033</v>
      </c>
      <c r="AS24" s="551">
        <v>1310185</v>
      </c>
      <c r="AT24" s="551">
        <v>1228230</v>
      </c>
      <c r="AU24" s="551">
        <v>1146488</v>
      </c>
      <c r="AV24" s="551">
        <v>1081106</v>
      </c>
      <c r="AW24" s="551">
        <v>1035255</v>
      </c>
      <c r="AX24" s="1920">
        <v>995570</v>
      </c>
      <c r="AY24" s="972">
        <v>925265</v>
      </c>
      <c r="AZ24" s="972">
        <v>774300</v>
      </c>
      <c r="BA24" s="972">
        <v>721040</v>
      </c>
      <c r="BB24" s="2195">
        <v>636923</v>
      </c>
      <c r="BC24" s="2195">
        <v>586347</v>
      </c>
      <c r="BD24" s="2195">
        <v>545250</v>
      </c>
      <c r="BE24" s="2195">
        <v>485574</v>
      </c>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XFC24" s="163">
        <v>327</v>
      </c>
    </row>
    <row r="25" spans="1:193 16383:16383" s="161" customFormat="1" ht="16.149999999999999" customHeight="1" thickBot="1">
      <c r="A25" s="1312"/>
      <c r="B25" s="1832" t="str">
        <f>INDEX(tblTrans[[English]:[Polski]],MATCH(XFC25,tblTrans[ID],0),LangSelID)</f>
        <v>Other receivables</v>
      </c>
      <c r="C25" s="1832"/>
      <c r="D25" s="1833">
        <v>218835</v>
      </c>
      <c r="E25" s="1833">
        <v>153682</v>
      </c>
      <c r="F25" s="1833">
        <v>328250</v>
      </c>
      <c r="G25" s="1833">
        <v>243532</v>
      </c>
      <c r="H25" s="1833">
        <v>248823</v>
      </c>
      <c r="I25" s="1833">
        <v>361510</v>
      </c>
      <c r="J25" s="1833">
        <v>412529</v>
      </c>
      <c r="K25" s="1833">
        <v>338121</v>
      </c>
      <c r="L25" s="1833">
        <v>374245</v>
      </c>
      <c r="M25" s="1833">
        <v>355056</v>
      </c>
      <c r="N25" s="1833">
        <v>668684</v>
      </c>
      <c r="O25" s="1833">
        <v>539091</v>
      </c>
      <c r="P25" s="1833">
        <v>583230</v>
      </c>
      <c r="Q25" s="1833">
        <v>603643</v>
      </c>
      <c r="R25" s="1833">
        <v>816521</v>
      </c>
      <c r="S25" s="1833">
        <v>620696</v>
      </c>
      <c r="T25" s="1833">
        <v>710647</v>
      </c>
      <c r="U25" s="1833">
        <v>530446</v>
      </c>
      <c r="V25" s="1833">
        <v>668115</v>
      </c>
      <c r="W25" s="1833">
        <v>620018</v>
      </c>
      <c r="X25" s="1833">
        <v>741371</v>
      </c>
      <c r="Y25" s="1833">
        <v>594110</v>
      </c>
      <c r="Z25" s="1833">
        <v>482167</v>
      </c>
      <c r="AA25" s="1833">
        <v>411938</v>
      </c>
      <c r="AB25" s="1833">
        <v>490158</v>
      </c>
      <c r="AC25" s="1833">
        <v>371305</v>
      </c>
      <c r="AD25" s="1833">
        <v>667327</v>
      </c>
      <c r="AE25" s="1833">
        <v>443015</v>
      </c>
      <c r="AF25" s="1833">
        <v>422190</v>
      </c>
      <c r="AG25" s="1833">
        <v>547764</v>
      </c>
      <c r="AH25" s="1833">
        <v>620627</v>
      </c>
      <c r="AI25" s="1833">
        <v>510551</v>
      </c>
      <c r="AJ25" s="1833">
        <v>621462</v>
      </c>
      <c r="AK25" s="1833">
        <v>686563</v>
      </c>
      <c r="AL25" s="1833">
        <v>1047273</v>
      </c>
      <c r="AM25" s="1833">
        <v>964987</v>
      </c>
      <c r="AN25" s="1833">
        <v>1043880</v>
      </c>
      <c r="AO25" s="1833">
        <v>476991</v>
      </c>
      <c r="AP25" s="1833">
        <v>183355</v>
      </c>
      <c r="AQ25" s="1833">
        <v>178140</v>
      </c>
      <c r="AR25" s="1833">
        <v>296038</v>
      </c>
      <c r="AS25" s="1833">
        <v>241433</v>
      </c>
      <c r="AT25" s="1833">
        <v>228424</v>
      </c>
      <c r="AU25" s="1833">
        <v>213468</v>
      </c>
      <c r="AV25" s="1833">
        <v>239484</v>
      </c>
      <c r="AW25" s="1833">
        <v>212273</v>
      </c>
      <c r="AX25" s="1931">
        <v>307627</v>
      </c>
      <c r="AY25" s="1840"/>
      <c r="AZ25" s="1840"/>
      <c r="BA25" s="1840"/>
      <c r="BB25" s="2200"/>
      <c r="BC25" s="2200"/>
      <c r="BD25" s="2200"/>
      <c r="BE25" s="2200"/>
      <c r="XFC25" s="1312">
        <v>328</v>
      </c>
    </row>
    <row r="26" spans="1:193 16383:16383" s="58" customFormat="1" ht="16.149999999999999" customHeight="1" thickBot="1">
      <c r="A26" s="1312"/>
      <c r="B26" s="550" t="str">
        <f>INDEX(tblTrans[[English]:[Polski]],MATCH(XFC26,tblTrans[ID],0),LangSelID)</f>
        <v>Total (gross) loans and advances to customers</v>
      </c>
      <c r="C26" s="550"/>
      <c r="D26" s="551">
        <v>22620608</v>
      </c>
      <c r="E26" s="551">
        <v>23578759</v>
      </c>
      <c r="F26" s="551">
        <v>23881776</v>
      </c>
      <c r="G26" s="551">
        <v>26648210</v>
      </c>
      <c r="H26" s="551">
        <v>29852987</v>
      </c>
      <c r="I26" s="551">
        <v>32487526</v>
      </c>
      <c r="J26" s="551">
        <v>34365368</v>
      </c>
      <c r="K26" s="551">
        <v>37895354</v>
      </c>
      <c r="L26" s="551">
        <v>40356443</v>
      </c>
      <c r="M26" s="551">
        <v>44156770</v>
      </c>
      <c r="N26" s="551">
        <v>53002209</v>
      </c>
      <c r="O26" s="551">
        <v>57250147</v>
      </c>
      <c r="P26" s="551">
        <v>56393966</v>
      </c>
      <c r="Q26" s="551">
        <v>54440606</v>
      </c>
      <c r="R26" s="551">
        <v>54433581</v>
      </c>
      <c r="S26" s="551">
        <v>53039786</v>
      </c>
      <c r="T26" s="551">
        <v>57905969</v>
      </c>
      <c r="U26" s="551">
        <v>57004242</v>
      </c>
      <c r="V26" s="551">
        <v>61823822</v>
      </c>
      <c r="W26" s="551">
        <v>60730422</v>
      </c>
      <c r="X26" s="551">
        <v>62324587</v>
      </c>
      <c r="Y26" s="551">
        <v>66807227</v>
      </c>
      <c r="Z26" s="551">
        <v>70239800</v>
      </c>
      <c r="AA26" s="551">
        <v>67582610</v>
      </c>
      <c r="AB26" s="551">
        <v>70328641</v>
      </c>
      <c r="AC26" s="551">
        <v>71710224</v>
      </c>
      <c r="AD26" s="551">
        <v>69475363</v>
      </c>
      <c r="AE26" s="551">
        <v>69059775</v>
      </c>
      <c r="AF26" s="551">
        <v>74426328</v>
      </c>
      <c r="AG26" s="551">
        <v>71967527</v>
      </c>
      <c r="AH26" s="551">
        <v>70581792</v>
      </c>
      <c r="AI26" s="551">
        <v>73389567</v>
      </c>
      <c r="AJ26" s="551">
        <v>72731671</v>
      </c>
      <c r="AK26" s="551">
        <v>74697830</v>
      </c>
      <c r="AL26" s="551">
        <v>77373191</v>
      </c>
      <c r="AM26" s="551">
        <v>81882917</v>
      </c>
      <c r="AN26" s="551">
        <v>80260632</v>
      </c>
      <c r="AO26" s="551">
        <v>82449060</v>
      </c>
      <c r="AP26" s="551">
        <v>81409410</v>
      </c>
      <c r="AQ26" s="551">
        <v>80925111</v>
      </c>
      <c r="AR26" s="551">
        <v>83862164</v>
      </c>
      <c r="AS26" s="551">
        <v>84198856</v>
      </c>
      <c r="AT26" s="551">
        <v>84580772</v>
      </c>
      <c r="AU26" s="551">
        <v>84538466</v>
      </c>
      <c r="AV26" s="551">
        <v>86221361</v>
      </c>
      <c r="AW26" s="551">
        <v>88484179</v>
      </c>
      <c r="AX26" s="1920">
        <v>87387705</v>
      </c>
      <c r="AY26" s="972">
        <v>85115877</v>
      </c>
      <c r="AZ26" s="972">
        <v>89481773</v>
      </c>
      <c r="BA26" s="972">
        <v>91575917</v>
      </c>
      <c r="BB26" s="2195">
        <v>95059979</v>
      </c>
      <c r="BC26" s="2195">
        <v>98295259</v>
      </c>
      <c r="BD26" s="2195">
        <v>101246393</v>
      </c>
      <c r="BE26" s="2195">
        <v>105822413</v>
      </c>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XFC26" s="163">
        <v>329</v>
      </c>
    </row>
    <row r="27" spans="1:193 16383:16383" s="439" customFormat="1" ht="16.149999999999999" customHeight="1" thickBot="1">
      <c r="A27" s="1881"/>
      <c r="B27" s="442" t="str">
        <f>INDEX(tblTrans[[English]:[Polski]],MATCH(XFC27,tblTrans[ID],0),LangSelID)</f>
        <v>Provision for loans and advances to customers (negative amount)</v>
      </c>
      <c r="C27" s="400"/>
      <c r="D27" s="401">
        <v>-893664</v>
      </c>
      <c r="E27" s="401">
        <v>-896078</v>
      </c>
      <c r="F27" s="402">
        <v>-837082</v>
      </c>
      <c r="G27" s="403">
        <v>-834975</v>
      </c>
      <c r="H27" s="401">
        <v>-833485</v>
      </c>
      <c r="I27" s="401">
        <v>-855494</v>
      </c>
      <c r="J27" s="404">
        <v>-682703</v>
      </c>
      <c r="K27" s="400">
        <v>-664021</v>
      </c>
      <c r="L27" s="401">
        <v>-704765</v>
      </c>
      <c r="M27" s="401">
        <v>-737984</v>
      </c>
      <c r="N27" s="402">
        <v>-859732</v>
      </c>
      <c r="O27" s="403">
        <v>-1089857</v>
      </c>
      <c r="P27" s="401">
        <v>-1499969</v>
      </c>
      <c r="Q27" s="401">
        <v>-1742770</v>
      </c>
      <c r="R27" s="404">
        <v>-1964769</v>
      </c>
      <c r="S27" s="400">
        <v>-2134158</v>
      </c>
      <c r="T27" s="401">
        <v>-2324858</v>
      </c>
      <c r="U27" s="401">
        <v>-2416030</v>
      </c>
      <c r="V27" s="402">
        <v>-2449771</v>
      </c>
      <c r="W27" s="403">
        <v>-2531220</v>
      </c>
      <c r="X27" s="401">
        <v>-2214330</v>
      </c>
      <c r="Y27" s="401">
        <v>-2357272</v>
      </c>
      <c r="Z27" s="404">
        <v>-2388284</v>
      </c>
      <c r="AA27" s="400">
        <v>-2454368</v>
      </c>
      <c r="AB27" s="401">
        <v>-2546580</v>
      </c>
      <c r="AC27" s="401">
        <v>-2630290</v>
      </c>
      <c r="AD27" s="402">
        <v>-2528533</v>
      </c>
      <c r="AE27" s="403">
        <v>-2486427</v>
      </c>
      <c r="AF27" s="401">
        <v>-2629374</v>
      </c>
      <c r="AG27" s="401">
        <v>-2760864</v>
      </c>
      <c r="AH27" s="402">
        <v>-2371407</v>
      </c>
      <c r="AI27" s="402">
        <v>-2466537</v>
      </c>
      <c r="AJ27" s="402">
        <v>-2594494</v>
      </c>
      <c r="AK27" s="402">
        <v>-2739429</v>
      </c>
      <c r="AL27" s="402">
        <v>-2790841</v>
      </c>
      <c r="AM27" s="402">
        <v>-2905865</v>
      </c>
      <c r="AN27" s="402">
        <v>-3019034</v>
      </c>
      <c r="AO27" s="402">
        <v>-3041849</v>
      </c>
      <c r="AP27" s="402">
        <v>-2975864</v>
      </c>
      <c r="AQ27" s="402">
        <v>-2984333</v>
      </c>
      <c r="AR27" s="402">
        <v>-3087355</v>
      </c>
      <c r="AS27" s="402">
        <v>-3189226</v>
      </c>
      <c r="AT27" s="402">
        <v>-2817495</v>
      </c>
      <c r="AU27" s="402">
        <v>-2840524</v>
      </c>
      <c r="AV27" s="402">
        <v>-2844336</v>
      </c>
      <c r="AW27" s="402">
        <v>-2952210</v>
      </c>
      <c r="AX27" s="1924">
        <v>-2911861</v>
      </c>
      <c r="AY27" s="1919">
        <v>-2841594</v>
      </c>
      <c r="AZ27" s="1919">
        <v>-3053340</v>
      </c>
      <c r="BA27" s="1919">
        <v>-3196744</v>
      </c>
      <c r="BB27" s="2196">
        <v>-3042547</v>
      </c>
      <c r="BC27" s="2196">
        <v>-3132659</v>
      </c>
      <c r="BD27" s="2196">
        <v>-3229442</v>
      </c>
      <c r="BE27" s="2196">
        <v>-3398071</v>
      </c>
      <c r="BF27" s="141"/>
      <c r="BG27" s="141"/>
      <c r="BH27" s="1881"/>
      <c r="BI27" s="1881"/>
      <c r="BJ27" s="1881"/>
      <c r="BK27" s="1881"/>
      <c r="BL27" s="1881"/>
      <c r="BM27" s="1881"/>
      <c r="BN27" s="1881"/>
      <c r="BO27" s="1881"/>
      <c r="BP27" s="1881"/>
      <c r="BQ27" s="1881"/>
      <c r="BR27" s="1881"/>
      <c r="BS27" s="1881"/>
      <c r="BT27" s="1881"/>
      <c r="BU27" s="1881"/>
      <c r="BV27" s="1881"/>
      <c r="BW27" s="1881"/>
      <c r="BX27" s="1881"/>
      <c r="BY27" s="1881"/>
      <c r="BZ27" s="1881"/>
      <c r="XFC27" s="135">
        <v>330</v>
      </c>
    </row>
    <row r="28" spans="1:193 16383:16383" s="58" customFormat="1" ht="16.149999999999999" customHeight="1" thickBot="1">
      <c r="A28" s="1312"/>
      <c r="B28" s="550" t="str">
        <f>INDEX(tblTrans[[English]:[Polski]],MATCH(XFC28,tblTrans[ID],0),LangSelID)</f>
        <v>Total (net) loans and advances to customers</v>
      </c>
      <c r="C28" s="550"/>
      <c r="D28" s="551">
        <v>21726944</v>
      </c>
      <c r="E28" s="551">
        <v>22682681</v>
      </c>
      <c r="F28" s="551">
        <v>23044694</v>
      </c>
      <c r="G28" s="551">
        <v>25813235</v>
      </c>
      <c r="H28" s="551">
        <v>29019502</v>
      </c>
      <c r="I28" s="551">
        <v>31632032</v>
      </c>
      <c r="J28" s="551">
        <v>33682665</v>
      </c>
      <c r="K28" s="551">
        <v>37231333</v>
      </c>
      <c r="L28" s="551">
        <v>39651678</v>
      </c>
      <c r="M28" s="551">
        <v>43418786</v>
      </c>
      <c r="N28" s="551">
        <v>52142477</v>
      </c>
      <c r="O28" s="551">
        <v>56160290</v>
      </c>
      <c r="P28" s="551">
        <v>54893997</v>
      </c>
      <c r="Q28" s="551">
        <v>52697836</v>
      </c>
      <c r="R28" s="551">
        <v>52468812</v>
      </c>
      <c r="S28" s="551">
        <v>50905628</v>
      </c>
      <c r="T28" s="551">
        <v>55581111</v>
      </c>
      <c r="U28" s="551">
        <v>54588212</v>
      </c>
      <c r="V28" s="551">
        <v>59374051</v>
      </c>
      <c r="W28" s="551">
        <v>58199202</v>
      </c>
      <c r="X28" s="551">
        <v>60110257</v>
      </c>
      <c r="Y28" s="551">
        <v>64449955</v>
      </c>
      <c r="Z28" s="551">
        <v>67851516</v>
      </c>
      <c r="AA28" s="551">
        <v>65128242</v>
      </c>
      <c r="AB28" s="551">
        <v>67782061</v>
      </c>
      <c r="AC28" s="551">
        <v>69079934</v>
      </c>
      <c r="AD28" s="551">
        <v>66946830</v>
      </c>
      <c r="AE28" s="551">
        <v>66573348</v>
      </c>
      <c r="AF28" s="551">
        <v>71796954</v>
      </c>
      <c r="AG28" s="551">
        <v>69206663</v>
      </c>
      <c r="AH28" s="551">
        <v>68210385</v>
      </c>
      <c r="AI28" s="551">
        <v>70923030</v>
      </c>
      <c r="AJ28" s="551">
        <v>70137177</v>
      </c>
      <c r="AK28" s="551">
        <v>71958401</v>
      </c>
      <c r="AL28" s="551">
        <v>74582350</v>
      </c>
      <c r="AM28" s="551">
        <v>78977052</v>
      </c>
      <c r="AN28" s="551">
        <v>77241598</v>
      </c>
      <c r="AO28" s="551">
        <v>79407211</v>
      </c>
      <c r="AP28" s="551">
        <v>78433546</v>
      </c>
      <c r="AQ28" s="551">
        <v>77940778</v>
      </c>
      <c r="AR28" s="551">
        <v>80774809</v>
      </c>
      <c r="AS28" s="551">
        <v>81009630</v>
      </c>
      <c r="AT28" s="551">
        <v>81763277</v>
      </c>
      <c r="AU28" s="551">
        <v>81697942</v>
      </c>
      <c r="AV28" s="551">
        <v>83377025</v>
      </c>
      <c r="AW28" s="551">
        <v>85531969</v>
      </c>
      <c r="AX28" s="1920">
        <v>84475844</v>
      </c>
      <c r="AY28" s="972">
        <v>82274283</v>
      </c>
      <c r="AZ28" s="972">
        <v>86428433</v>
      </c>
      <c r="BA28" s="972">
        <v>88379173</v>
      </c>
      <c r="BB28" s="2195">
        <v>92017432</v>
      </c>
      <c r="BC28" s="2195">
        <v>95162600</v>
      </c>
      <c r="BD28" s="2195">
        <v>98016951</v>
      </c>
      <c r="BE28" s="2195">
        <v>102424342</v>
      </c>
      <c r="BF28" s="141"/>
      <c r="BG28" s="141"/>
      <c r="BH28" s="161"/>
      <c r="BI28" s="161"/>
      <c r="BJ28" s="161"/>
      <c r="BK28" s="161"/>
      <c r="BL28" s="161"/>
      <c r="BM28" s="161"/>
      <c r="BN28" s="161"/>
      <c r="BO28" s="161"/>
      <c r="BP28" s="161"/>
      <c r="BQ28" s="161"/>
      <c r="BR28" s="161"/>
      <c r="BS28" s="161"/>
      <c r="BT28" s="161"/>
      <c r="BU28" s="161"/>
      <c r="BV28" s="161"/>
      <c r="BW28" s="161"/>
      <c r="BX28" s="161"/>
      <c r="BY28" s="161"/>
      <c r="BZ28" s="161"/>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XFC28" s="163">
        <v>331</v>
      </c>
    </row>
    <row r="29" spans="1:193 16383:16383" ht="16.149999999999999" customHeight="1">
      <c r="B29" s="1478"/>
      <c r="C29" s="1479"/>
      <c r="D29" s="1479"/>
      <c r="E29" s="1479"/>
      <c r="F29" s="1479"/>
      <c r="G29" s="1479"/>
      <c r="H29" s="1479"/>
      <c r="I29" s="141"/>
      <c r="J29" s="141"/>
      <c r="K29" s="141"/>
      <c r="L29" s="1480"/>
      <c r="M29" s="141"/>
      <c r="N29" s="141"/>
      <c r="O29" s="141"/>
      <c r="P29" s="1480"/>
      <c r="Q29" s="1480"/>
      <c r="R29" s="141"/>
      <c r="S29" s="141"/>
      <c r="T29" s="141"/>
      <c r="U29" s="141"/>
      <c r="V29" s="141"/>
      <c r="W29" s="141"/>
      <c r="X29" s="1480"/>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BB29" s="2201"/>
      <c r="BC29" s="2201"/>
      <c r="BD29" s="2201"/>
      <c r="BE29" s="2201"/>
    </row>
    <row r="30" spans="1:193 16383:16383" s="439" customFormat="1" ht="16.149999999999999" customHeight="1">
      <c r="A30" s="1881"/>
      <c r="B30" s="1929" t="str">
        <f>INDEX(tblTrans[[English]:[Polski]],MATCH(XFC30,tblTrans[ID],0),LangSelID)</f>
        <v>Non-trading financial assets mandatorily at fair value through profit or loss</v>
      </c>
      <c r="C30" s="1890"/>
      <c r="D30" s="1891"/>
      <c r="E30" s="1891"/>
      <c r="F30" s="1892"/>
      <c r="G30" s="1893"/>
      <c r="H30" s="1891"/>
      <c r="I30" s="1891"/>
      <c r="J30" s="1894"/>
      <c r="K30" s="1890"/>
      <c r="L30" s="1891"/>
      <c r="M30" s="1891"/>
      <c r="N30" s="1892"/>
      <c r="O30" s="1893"/>
      <c r="P30" s="1891"/>
      <c r="Q30" s="1891"/>
      <c r="R30" s="1894"/>
      <c r="S30" s="1890"/>
      <c r="T30" s="1891"/>
      <c r="U30" s="1891"/>
      <c r="V30" s="1892"/>
      <c r="W30" s="1893"/>
      <c r="X30" s="1891"/>
      <c r="Y30" s="1891"/>
      <c r="Z30" s="1894"/>
      <c r="AA30" s="1890"/>
      <c r="AB30" s="1891"/>
      <c r="AC30" s="1891"/>
      <c r="AD30" s="1892"/>
      <c r="AE30" s="1893"/>
      <c r="AF30" s="1891"/>
      <c r="AG30" s="1891"/>
      <c r="AH30" s="1892"/>
      <c r="AI30" s="1892"/>
      <c r="AJ30" s="1892"/>
      <c r="AK30" s="1892"/>
      <c r="AL30" s="1892"/>
      <c r="AM30" s="1892"/>
      <c r="AN30" s="1892"/>
      <c r="AO30" s="1892"/>
      <c r="AP30" s="1892"/>
      <c r="AQ30" s="1892"/>
      <c r="AR30" s="1892"/>
      <c r="AS30" s="1892"/>
      <c r="AT30" s="1892"/>
      <c r="AU30" s="1892"/>
      <c r="AV30" s="1892"/>
      <c r="AW30" s="1892"/>
      <c r="AX30" s="1892"/>
      <c r="AY30" s="1892"/>
      <c r="AZ30" s="1892"/>
      <c r="BA30" s="1892"/>
      <c r="BB30" s="2202"/>
      <c r="BC30" s="2202"/>
      <c r="BD30" s="2202"/>
      <c r="BE30" s="2202"/>
      <c r="BF30" s="141"/>
      <c r="BG30" s="141"/>
      <c r="BH30" s="1881"/>
      <c r="BI30" s="1881"/>
      <c r="BJ30" s="1881"/>
      <c r="BK30" s="1881"/>
      <c r="BL30" s="1881"/>
      <c r="BM30" s="1881"/>
      <c r="BN30" s="1881"/>
      <c r="BO30" s="1881"/>
      <c r="BP30" s="1881"/>
      <c r="BQ30" s="1881"/>
      <c r="BR30" s="1881"/>
      <c r="BS30" s="1881"/>
      <c r="BT30" s="1881"/>
      <c r="BU30" s="1881"/>
      <c r="BV30" s="1881"/>
      <c r="BW30" s="1881"/>
      <c r="BX30" s="1881"/>
      <c r="BY30" s="1881"/>
      <c r="BZ30" s="1881"/>
      <c r="XFC30" s="135">
        <v>1031</v>
      </c>
    </row>
    <row r="31" spans="1:193 16383:16383" s="439" customFormat="1" ht="16.149999999999999" customHeight="1">
      <c r="A31" s="1881"/>
      <c r="B31" s="1895" t="str">
        <f>INDEX(tblTrans[[English]:[Polski]],MATCH(XFC31,tblTrans[ID],0),LangSelID)</f>
        <v>Individuals</v>
      </c>
      <c r="C31" s="1896"/>
      <c r="D31" s="1897"/>
      <c r="E31" s="1897"/>
      <c r="F31" s="1898"/>
      <c r="G31" s="1899"/>
      <c r="H31" s="1897"/>
      <c r="I31" s="1897"/>
      <c r="J31" s="1900"/>
      <c r="K31" s="1896"/>
      <c r="L31" s="1897"/>
      <c r="M31" s="1897"/>
      <c r="N31" s="1898"/>
      <c r="O31" s="1899"/>
      <c r="P31" s="1897"/>
      <c r="Q31" s="1897"/>
      <c r="R31" s="1900"/>
      <c r="S31" s="1896"/>
      <c r="T31" s="1897"/>
      <c r="U31" s="1897"/>
      <c r="V31" s="1898"/>
      <c r="W31" s="1899"/>
      <c r="X31" s="1897"/>
      <c r="Y31" s="1897"/>
      <c r="Z31" s="1900"/>
      <c r="AA31" s="1896"/>
      <c r="AB31" s="1897"/>
      <c r="AC31" s="1897"/>
      <c r="AD31" s="1898"/>
      <c r="AE31" s="1899"/>
      <c r="AF31" s="1897"/>
      <c r="AG31" s="1897"/>
      <c r="AH31" s="1898"/>
      <c r="AI31" s="1898"/>
      <c r="AJ31" s="1898"/>
      <c r="AK31" s="1898"/>
      <c r="AL31" s="1898"/>
      <c r="AM31" s="1898"/>
      <c r="AN31" s="1898"/>
      <c r="AO31" s="1898"/>
      <c r="AP31" s="1898"/>
      <c r="AQ31" s="1898"/>
      <c r="AR31" s="1898"/>
      <c r="AS31" s="1898"/>
      <c r="AT31" s="1898"/>
      <c r="AU31" s="1898"/>
      <c r="AV31" s="1898"/>
      <c r="AW31" s="1898"/>
      <c r="AX31" s="1925"/>
      <c r="AY31" s="1913">
        <v>2823250</v>
      </c>
      <c r="AZ31" s="1913">
        <v>2790274</v>
      </c>
      <c r="BA31" s="1913">
        <v>2588297</v>
      </c>
      <c r="BB31" s="2203">
        <v>2370872</v>
      </c>
      <c r="BC31" s="2203">
        <v>2187534</v>
      </c>
      <c r="BD31" s="2203">
        <v>2054043</v>
      </c>
      <c r="BE31" s="2203">
        <v>1838958</v>
      </c>
      <c r="BF31" s="141"/>
      <c r="BG31" s="141"/>
      <c r="BH31" s="1881"/>
      <c r="BI31" s="1881"/>
      <c r="BJ31" s="1881"/>
      <c r="BK31" s="1881"/>
      <c r="BL31" s="1881"/>
      <c r="BM31" s="1881"/>
      <c r="BN31" s="1881"/>
      <c r="BO31" s="1881"/>
      <c r="BP31" s="1881"/>
      <c r="BQ31" s="1881"/>
      <c r="BR31" s="1881"/>
      <c r="BS31" s="1881"/>
      <c r="BT31" s="1881"/>
      <c r="BU31" s="1881"/>
      <c r="BV31" s="1881"/>
      <c r="BW31" s="1881"/>
      <c r="BX31" s="1881"/>
      <c r="BY31" s="1881"/>
      <c r="BZ31" s="1881"/>
      <c r="XFC31" s="135">
        <v>1034</v>
      </c>
    </row>
    <row r="32" spans="1:193 16383:16383" s="439" customFormat="1" ht="16.149999999999999" customHeight="1">
      <c r="A32" s="1881"/>
      <c r="B32" s="1901" t="str">
        <f>INDEX(tblTrans[[English]:[Polski]],MATCH(XFC32,tblTrans[ID],0),LangSelID)</f>
        <v>Corporate entities</v>
      </c>
      <c r="C32" s="1902"/>
      <c r="D32" s="1903"/>
      <c r="E32" s="1903"/>
      <c r="F32" s="1904"/>
      <c r="G32" s="1905"/>
      <c r="H32" s="1903"/>
      <c r="I32" s="1903"/>
      <c r="J32" s="1906"/>
      <c r="K32" s="1902"/>
      <c r="L32" s="1903"/>
      <c r="M32" s="1903"/>
      <c r="N32" s="1904"/>
      <c r="O32" s="1905"/>
      <c r="P32" s="1903"/>
      <c r="Q32" s="1903"/>
      <c r="R32" s="1906"/>
      <c r="S32" s="1902"/>
      <c r="T32" s="1903"/>
      <c r="U32" s="1903"/>
      <c r="V32" s="1904"/>
      <c r="W32" s="1905"/>
      <c r="X32" s="1903"/>
      <c r="Y32" s="1903"/>
      <c r="Z32" s="1906"/>
      <c r="AA32" s="1902"/>
      <c r="AB32" s="1903"/>
      <c r="AC32" s="1903"/>
      <c r="AD32" s="1904"/>
      <c r="AE32" s="1905"/>
      <c r="AF32" s="1903"/>
      <c r="AG32" s="1903"/>
      <c r="AH32" s="1904"/>
      <c r="AI32" s="1904"/>
      <c r="AJ32" s="1904"/>
      <c r="AK32" s="1904"/>
      <c r="AL32" s="1904"/>
      <c r="AM32" s="1904"/>
      <c r="AN32" s="1904"/>
      <c r="AO32" s="1904"/>
      <c r="AP32" s="1904"/>
      <c r="AQ32" s="1904"/>
      <c r="AR32" s="1904"/>
      <c r="AS32" s="1904"/>
      <c r="AT32" s="1904"/>
      <c r="AU32" s="1904"/>
      <c r="AV32" s="1904"/>
      <c r="AW32" s="1904"/>
      <c r="AX32" s="1926"/>
      <c r="AY32" s="1914">
        <v>548244</v>
      </c>
      <c r="AZ32" s="1914">
        <v>366745</v>
      </c>
      <c r="BA32" s="1914">
        <v>323621</v>
      </c>
      <c r="BB32" s="2204">
        <v>321380</v>
      </c>
      <c r="BC32" s="2204">
        <v>319184</v>
      </c>
      <c r="BD32" s="2204">
        <v>297158</v>
      </c>
      <c r="BE32" s="2204">
        <v>282862</v>
      </c>
      <c r="BF32" s="141"/>
      <c r="BG32" s="141"/>
      <c r="BH32" s="1881"/>
      <c r="BI32" s="1881"/>
      <c r="BJ32" s="1881"/>
      <c r="BK32" s="1881"/>
      <c r="BL32" s="1881"/>
      <c r="BM32" s="1881"/>
      <c r="BN32" s="1881"/>
      <c r="BO32" s="1881"/>
      <c r="BP32" s="1881"/>
      <c r="BQ32" s="1881"/>
      <c r="BR32" s="1881"/>
      <c r="BS32" s="1881"/>
      <c r="BT32" s="1881"/>
      <c r="BU32" s="1881"/>
      <c r="BV32" s="1881"/>
      <c r="BW32" s="1881"/>
      <c r="BX32" s="1881"/>
      <c r="BY32" s="1881"/>
      <c r="BZ32" s="1881"/>
      <c r="XFC32" s="135">
        <v>1033</v>
      </c>
    </row>
    <row r="33" spans="1:193 16383:16383" s="439" customFormat="1" ht="16.149999999999999" customHeight="1" thickBot="1">
      <c r="A33" s="1881"/>
      <c r="B33" s="1907" t="str">
        <f>INDEX(tblTrans[[English]:[Polski]],MATCH(XFC33,tblTrans[ID],0),LangSelID)</f>
        <v>Public sector</v>
      </c>
      <c r="C33" s="1908"/>
      <c r="D33" s="1909"/>
      <c r="E33" s="1909"/>
      <c r="F33" s="1910"/>
      <c r="G33" s="1911"/>
      <c r="H33" s="1909"/>
      <c r="I33" s="1909"/>
      <c r="J33" s="1912"/>
      <c r="K33" s="1908"/>
      <c r="L33" s="1909"/>
      <c r="M33" s="1909"/>
      <c r="N33" s="1910"/>
      <c r="O33" s="1911"/>
      <c r="P33" s="1909"/>
      <c r="Q33" s="1909"/>
      <c r="R33" s="1912"/>
      <c r="S33" s="1908"/>
      <c r="T33" s="1909"/>
      <c r="U33" s="1909"/>
      <c r="V33" s="1910"/>
      <c r="W33" s="1911"/>
      <c r="X33" s="1909"/>
      <c r="Y33" s="1909"/>
      <c r="Z33" s="1912"/>
      <c r="AA33" s="1908"/>
      <c r="AB33" s="1909"/>
      <c r="AC33" s="1909"/>
      <c r="AD33" s="1910"/>
      <c r="AE33" s="1911"/>
      <c r="AF33" s="1909"/>
      <c r="AG33" s="1909"/>
      <c r="AH33" s="1910"/>
      <c r="AI33" s="1910"/>
      <c r="AJ33" s="1910"/>
      <c r="AK33" s="1910"/>
      <c r="AL33" s="1910"/>
      <c r="AM33" s="1910"/>
      <c r="AN33" s="1910"/>
      <c r="AO33" s="1910"/>
      <c r="AP33" s="1910"/>
      <c r="AQ33" s="1910"/>
      <c r="AR33" s="1910"/>
      <c r="AS33" s="1910"/>
      <c r="AT33" s="1910"/>
      <c r="AU33" s="1910"/>
      <c r="AV33" s="1910"/>
      <c r="AW33" s="1910"/>
      <c r="AX33" s="1927"/>
      <c r="AY33" s="1915">
        <v>17606</v>
      </c>
      <c r="AZ33" s="1915">
        <v>15958</v>
      </c>
      <c r="BA33" s="1915">
        <v>14445</v>
      </c>
      <c r="BB33" s="2205">
        <v>12903</v>
      </c>
      <c r="BC33" s="2205">
        <v>11312</v>
      </c>
      <c r="BD33" s="2205">
        <v>9811</v>
      </c>
      <c r="BE33" s="2205">
        <v>8225</v>
      </c>
      <c r="BF33" s="141"/>
      <c r="BG33" s="141"/>
      <c r="BH33" s="1881"/>
      <c r="BI33" s="1881"/>
      <c r="BJ33" s="1881"/>
      <c r="BK33" s="1881"/>
      <c r="BL33" s="1881"/>
      <c r="BM33" s="1881"/>
      <c r="BN33" s="1881"/>
      <c r="BO33" s="1881"/>
      <c r="BP33" s="1881"/>
      <c r="BQ33" s="1881"/>
      <c r="BR33" s="1881"/>
      <c r="BS33" s="1881"/>
      <c r="BT33" s="1881"/>
      <c r="BU33" s="1881"/>
      <c r="BV33" s="1881"/>
      <c r="BW33" s="1881"/>
      <c r="BX33" s="1881"/>
      <c r="BY33" s="1881"/>
      <c r="BZ33" s="1881"/>
      <c r="XFC33" s="135">
        <v>1032</v>
      </c>
    </row>
    <row r="34" spans="1:193 16383:16383" s="58" customFormat="1" ht="16.149999999999999" customHeight="1" thickBot="1">
      <c r="A34" s="1312"/>
      <c r="B34" s="550" t="str">
        <f>INDEX(tblTrans[[English]:[Polski]],MATCH(XFC34,tblTrans[ID],0),LangSelID)</f>
        <v>Loans and advances mandatorily at fair value through profit or loss</v>
      </c>
      <c r="C34" s="550"/>
      <c r="D34" s="551"/>
      <c r="E34" s="551"/>
      <c r="F34" s="551"/>
      <c r="G34" s="551"/>
      <c r="H34" s="551"/>
      <c r="I34" s="551"/>
      <c r="J34" s="551"/>
      <c r="K34" s="551"/>
      <c r="L34" s="551"/>
      <c r="M34" s="551"/>
      <c r="N34" s="551"/>
      <c r="O34" s="551"/>
      <c r="P34" s="551"/>
      <c r="Q34" s="551"/>
      <c r="R34" s="551"/>
      <c r="S34" s="551"/>
      <c r="T34" s="551"/>
      <c r="U34" s="551"/>
      <c r="V34" s="551"/>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1920"/>
      <c r="AY34" s="972">
        <v>3389100</v>
      </c>
      <c r="AZ34" s="972">
        <v>3172977</v>
      </c>
      <c r="BA34" s="972">
        <v>2926363</v>
      </c>
      <c r="BB34" s="2195">
        <v>2705155</v>
      </c>
      <c r="BC34" s="2195">
        <v>2518030</v>
      </c>
      <c r="BD34" s="2195">
        <v>2361012</v>
      </c>
      <c r="BE34" s="2195">
        <v>2130045</v>
      </c>
      <c r="BF34" s="141"/>
      <c r="BG34" s="141"/>
      <c r="BH34" s="161"/>
      <c r="BI34" s="161"/>
      <c r="BJ34" s="161"/>
      <c r="BK34" s="161"/>
      <c r="BL34" s="161"/>
      <c r="BM34" s="161"/>
      <c r="BN34" s="161"/>
      <c r="BO34" s="161"/>
      <c r="BP34" s="161"/>
      <c r="BQ34" s="161"/>
      <c r="BR34" s="161"/>
      <c r="BS34" s="161"/>
      <c r="BT34" s="161"/>
      <c r="BU34" s="161"/>
      <c r="BV34" s="161"/>
      <c r="BW34" s="161"/>
      <c r="BX34" s="161"/>
      <c r="BY34" s="161"/>
      <c r="BZ34" s="161"/>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XFC34" s="135">
        <v>1035</v>
      </c>
    </row>
    <row r="35" spans="1:193 16383:16383" ht="16.149999999999999" customHeight="1">
      <c r="B35" s="1478"/>
      <c r="C35" s="1479"/>
      <c r="D35" s="1479"/>
      <c r="E35" s="1479"/>
      <c r="F35" s="1479"/>
      <c r="G35" s="1479"/>
      <c r="H35" s="1479"/>
      <c r="I35" s="141"/>
      <c r="J35" s="141"/>
      <c r="K35" s="141"/>
      <c r="L35" s="1480"/>
      <c r="M35" s="141"/>
      <c r="N35" s="141"/>
      <c r="O35" s="141"/>
      <c r="P35" s="1480"/>
      <c r="Q35" s="1480"/>
      <c r="R35" s="141"/>
      <c r="S35" s="141"/>
      <c r="T35" s="141"/>
      <c r="U35" s="141"/>
      <c r="V35" s="141"/>
      <c r="W35" s="141"/>
      <c r="X35" s="1480"/>
      <c r="Y35" s="141"/>
      <c r="Z35" s="141"/>
      <c r="AA35" s="141"/>
      <c r="AB35" s="141"/>
      <c r="AC35" s="141"/>
      <c r="AD35" s="141"/>
      <c r="AE35" s="141"/>
      <c r="AF35" s="141"/>
      <c r="AG35" s="141"/>
      <c r="AH35" s="141"/>
      <c r="AI35" s="141"/>
      <c r="AJ35" s="141"/>
      <c r="AK35" s="141"/>
      <c r="AL35" s="141"/>
      <c r="AM35" s="141"/>
      <c r="AN35" s="141"/>
      <c r="AO35" s="141"/>
      <c r="AP35" s="141"/>
      <c r="AQ35" s="141"/>
      <c r="AR35" s="141"/>
      <c r="AS35" s="141"/>
      <c r="AT35" s="141"/>
      <c r="AU35" s="141"/>
      <c r="AV35" s="141"/>
      <c r="AW35" s="141"/>
      <c r="AX35" s="141"/>
      <c r="AY35" s="141"/>
      <c r="BB35" s="2201"/>
      <c r="BC35" s="2201"/>
      <c r="BD35" s="2201"/>
      <c r="BE35" s="2201"/>
    </row>
    <row r="36" spans="1:193 16383:16383" s="439" customFormat="1" ht="16.149999999999999" customHeight="1">
      <c r="A36" s="1881"/>
      <c r="B36" s="1929" t="str">
        <f>INDEX(tblTrans[[English]:[Polski]],MATCH(XFC36,tblTrans[ID],0),LangSelID)</f>
        <v>Financial assets held for trading</v>
      </c>
      <c r="C36" s="1890"/>
      <c r="D36" s="1891"/>
      <c r="E36" s="1891"/>
      <c r="F36" s="1892"/>
      <c r="G36" s="1893"/>
      <c r="H36" s="1891"/>
      <c r="I36" s="1891"/>
      <c r="J36" s="1894"/>
      <c r="K36" s="1890"/>
      <c r="L36" s="1891"/>
      <c r="M36" s="1891"/>
      <c r="N36" s="1892"/>
      <c r="O36" s="1893"/>
      <c r="P36" s="1891"/>
      <c r="Q36" s="1891"/>
      <c r="R36" s="1894"/>
      <c r="S36" s="1890"/>
      <c r="T36" s="1891"/>
      <c r="U36" s="1891"/>
      <c r="V36" s="1892"/>
      <c r="W36" s="1893"/>
      <c r="X36" s="1891"/>
      <c r="Y36" s="1891"/>
      <c r="Z36" s="1894"/>
      <c r="AA36" s="1890"/>
      <c r="AB36" s="1891"/>
      <c r="AC36" s="1891"/>
      <c r="AD36" s="1892"/>
      <c r="AE36" s="1893"/>
      <c r="AF36" s="1891"/>
      <c r="AG36" s="1891"/>
      <c r="AH36" s="1892"/>
      <c r="AI36" s="1892"/>
      <c r="AJ36" s="1892"/>
      <c r="AK36" s="1892"/>
      <c r="AL36" s="1892"/>
      <c r="AM36" s="1892"/>
      <c r="AN36" s="1892"/>
      <c r="AO36" s="1892"/>
      <c r="AP36" s="1892"/>
      <c r="AQ36" s="1892"/>
      <c r="AR36" s="1892"/>
      <c r="AS36" s="1892"/>
      <c r="AT36" s="1892"/>
      <c r="AU36" s="1892"/>
      <c r="AV36" s="1892"/>
      <c r="AW36" s="1892"/>
      <c r="AX36" s="1892"/>
      <c r="AY36" s="1892"/>
      <c r="AZ36" s="1892"/>
      <c r="BA36" s="1892"/>
      <c r="BB36" s="2202"/>
      <c r="BC36" s="2202"/>
      <c r="BD36" s="2202"/>
      <c r="BE36" s="2202"/>
      <c r="BF36" s="141"/>
      <c r="BG36" s="141"/>
      <c r="BH36" s="1881"/>
      <c r="BI36" s="1881"/>
      <c r="BJ36" s="1881"/>
      <c r="BK36" s="1881"/>
      <c r="BL36" s="1881"/>
      <c r="BM36" s="1881"/>
      <c r="BN36" s="1881"/>
      <c r="BO36" s="1881"/>
      <c r="BP36" s="1881"/>
      <c r="BQ36" s="1881"/>
      <c r="BR36" s="1881"/>
      <c r="BS36" s="1881"/>
      <c r="BT36" s="1881"/>
      <c r="BU36" s="1881"/>
      <c r="BV36" s="1881"/>
      <c r="BW36" s="1881"/>
      <c r="BX36" s="1881"/>
      <c r="BY36" s="1881"/>
      <c r="BZ36" s="1881"/>
      <c r="XFC36" s="135">
        <v>1107</v>
      </c>
    </row>
    <row r="37" spans="1:193 16383:16383" s="439" customFormat="1" ht="16.149999999999999" customHeight="1">
      <c r="A37" s="1881"/>
      <c r="B37" s="1895" t="str">
        <f>INDEX(tblTrans[[English]:[Polski]],MATCH(XFC37,tblTrans[ID],0),LangSelID)</f>
        <v>Individuals</v>
      </c>
      <c r="C37" s="1896"/>
      <c r="D37" s="1897"/>
      <c r="E37" s="1897"/>
      <c r="F37" s="1898"/>
      <c r="G37" s="1899"/>
      <c r="H37" s="1897"/>
      <c r="I37" s="1897"/>
      <c r="J37" s="1900"/>
      <c r="K37" s="1896"/>
      <c r="L37" s="1897"/>
      <c r="M37" s="1897"/>
      <c r="N37" s="1898"/>
      <c r="O37" s="1899"/>
      <c r="P37" s="1897"/>
      <c r="Q37" s="1897"/>
      <c r="R37" s="1900"/>
      <c r="S37" s="1896"/>
      <c r="T37" s="1897"/>
      <c r="U37" s="1897"/>
      <c r="V37" s="1898"/>
      <c r="W37" s="1899"/>
      <c r="X37" s="1897"/>
      <c r="Y37" s="1897"/>
      <c r="Z37" s="1900"/>
      <c r="AA37" s="1896"/>
      <c r="AB37" s="1897"/>
      <c r="AC37" s="1897"/>
      <c r="AD37" s="1898"/>
      <c r="AE37" s="1899"/>
      <c r="AF37" s="1897"/>
      <c r="AG37" s="1897"/>
      <c r="AH37" s="1898"/>
      <c r="AI37" s="1898"/>
      <c r="AJ37" s="1898"/>
      <c r="AK37" s="1898"/>
      <c r="AL37" s="1898"/>
      <c r="AM37" s="1898"/>
      <c r="AN37" s="1898"/>
      <c r="AO37" s="1898"/>
      <c r="AP37" s="1898"/>
      <c r="AQ37" s="1898"/>
      <c r="AR37" s="1898"/>
      <c r="AS37" s="1898"/>
      <c r="AT37" s="1898"/>
      <c r="AU37" s="1898"/>
      <c r="AV37" s="1898"/>
      <c r="AW37" s="1898"/>
      <c r="AX37" s="1925"/>
      <c r="AY37" s="1913"/>
      <c r="AZ37" s="1913"/>
      <c r="BA37" s="1913"/>
      <c r="BB37" s="2203"/>
      <c r="BC37" s="2203"/>
      <c r="BD37" s="2203"/>
      <c r="BE37" s="2203"/>
      <c r="BF37" s="141"/>
      <c r="BG37" s="141"/>
      <c r="BH37" s="1881"/>
      <c r="BI37" s="1881"/>
      <c r="BJ37" s="1881"/>
      <c r="BK37" s="1881"/>
      <c r="BL37" s="1881"/>
      <c r="BM37" s="1881"/>
      <c r="BN37" s="1881"/>
      <c r="BO37" s="1881"/>
      <c r="BP37" s="1881"/>
      <c r="BQ37" s="1881"/>
      <c r="BR37" s="1881"/>
      <c r="BS37" s="1881"/>
      <c r="BT37" s="1881"/>
      <c r="BU37" s="1881"/>
      <c r="BV37" s="1881"/>
      <c r="BW37" s="1881"/>
      <c r="BX37" s="1881"/>
      <c r="BY37" s="1881"/>
      <c r="BZ37" s="1881"/>
      <c r="XFC37" s="135">
        <v>1034</v>
      </c>
    </row>
    <row r="38" spans="1:193 16383:16383" s="439" customFormat="1" ht="16.149999999999999" customHeight="1">
      <c r="A38" s="1881"/>
      <c r="B38" s="1901" t="str">
        <f>INDEX(tblTrans[[English]:[Polski]],MATCH(XFC38,tblTrans[ID],0),LangSelID)</f>
        <v>Corporate entities</v>
      </c>
      <c r="C38" s="1902"/>
      <c r="D38" s="1903"/>
      <c r="E38" s="1903"/>
      <c r="F38" s="1904"/>
      <c r="G38" s="1905"/>
      <c r="H38" s="1903"/>
      <c r="I38" s="1903"/>
      <c r="J38" s="1906"/>
      <c r="K38" s="1902"/>
      <c r="L38" s="1903"/>
      <c r="M38" s="1903"/>
      <c r="N38" s="1904"/>
      <c r="O38" s="1905"/>
      <c r="P38" s="1903"/>
      <c r="Q38" s="1903"/>
      <c r="R38" s="1906"/>
      <c r="S38" s="1902"/>
      <c r="T38" s="1903"/>
      <c r="U38" s="1903"/>
      <c r="V38" s="1904"/>
      <c r="W38" s="1905"/>
      <c r="X38" s="1903"/>
      <c r="Y38" s="1903"/>
      <c r="Z38" s="1906"/>
      <c r="AA38" s="1902"/>
      <c r="AB38" s="1903"/>
      <c r="AC38" s="1903"/>
      <c r="AD38" s="1904"/>
      <c r="AE38" s="1905"/>
      <c r="AF38" s="1903"/>
      <c r="AG38" s="1903"/>
      <c r="AH38" s="1904"/>
      <c r="AI38" s="1904"/>
      <c r="AJ38" s="1904"/>
      <c r="AK38" s="1904"/>
      <c r="AL38" s="1904"/>
      <c r="AM38" s="1904"/>
      <c r="AN38" s="1904"/>
      <c r="AO38" s="1904"/>
      <c r="AP38" s="1904"/>
      <c r="AQ38" s="1904"/>
      <c r="AR38" s="1904"/>
      <c r="AS38" s="1904"/>
      <c r="AT38" s="1904"/>
      <c r="AU38" s="1904"/>
      <c r="AV38" s="1904"/>
      <c r="AW38" s="1904"/>
      <c r="AX38" s="1926"/>
      <c r="AY38" s="1914"/>
      <c r="AZ38" s="1914"/>
      <c r="BA38" s="1914">
        <v>43096</v>
      </c>
      <c r="BB38" s="2204">
        <v>43166</v>
      </c>
      <c r="BC38" s="2204">
        <v>42154</v>
      </c>
      <c r="BD38" s="2204">
        <v>43522</v>
      </c>
      <c r="BE38" s="2204">
        <v>171213</v>
      </c>
      <c r="BF38" s="141"/>
      <c r="BG38" s="141"/>
      <c r="BH38" s="1881"/>
      <c r="BI38" s="1881"/>
      <c r="BJ38" s="1881"/>
      <c r="BK38" s="1881"/>
      <c r="BL38" s="1881"/>
      <c r="BM38" s="1881"/>
      <c r="BN38" s="1881"/>
      <c r="BO38" s="1881"/>
      <c r="BP38" s="1881"/>
      <c r="BQ38" s="1881"/>
      <c r="BR38" s="1881"/>
      <c r="BS38" s="1881"/>
      <c r="BT38" s="1881"/>
      <c r="BU38" s="1881"/>
      <c r="BV38" s="1881"/>
      <c r="BW38" s="1881"/>
      <c r="BX38" s="1881"/>
      <c r="BY38" s="1881"/>
      <c r="BZ38" s="1881"/>
      <c r="XFC38" s="135">
        <v>1033</v>
      </c>
    </row>
    <row r="39" spans="1:193 16383:16383" s="439" customFormat="1" ht="16.149999999999999" customHeight="1" thickBot="1">
      <c r="A39" s="1881"/>
      <c r="B39" s="1907" t="str">
        <f>INDEX(tblTrans[[English]:[Polski]],MATCH(XFC39,tblTrans[ID],0),LangSelID)</f>
        <v>Public sector</v>
      </c>
      <c r="C39" s="1908"/>
      <c r="D39" s="1909"/>
      <c r="E39" s="1909"/>
      <c r="F39" s="1910"/>
      <c r="G39" s="1911"/>
      <c r="H39" s="1909"/>
      <c r="I39" s="1909"/>
      <c r="J39" s="1912"/>
      <c r="K39" s="1908"/>
      <c r="L39" s="1909"/>
      <c r="M39" s="1909"/>
      <c r="N39" s="1910"/>
      <c r="O39" s="1911"/>
      <c r="P39" s="1909"/>
      <c r="Q39" s="1909"/>
      <c r="R39" s="1912"/>
      <c r="S39" s="1908"/>
      <c r="T39" s="1909"/>
      <c r="U39" s="1909"/>
      <c r="V39" s="1910"/>
      <c r="W39" s="1911"/>
      <c r="X39" s="1909"/>
      <c r="Y39" s="1909"/>
      <c r="Z39" s="1912"/>
      <c r="AA39" s="1908"/>
      <c r="AB39" s="1909"/>
      <c r="AC39" s="1909"/>
      <c r="AD39" s="1910"/>
      <c r="AE39" s="1911"/>
      <c r="AF39" s="1909"/>
      <c r="AG39" s="1909"/>
      <c r="AH39" s="1910"/>
      <c r="AI39" s="1910"/>
      <c r="AJ39" s="1910"/>
      <c r="AK39" s="1910"/>
      <c r="AL39" s="1910"/>
      <c r="AM39" s="1910"/>
      <c r="AN39" s="1910"/>
      <c r="AO39" s="1910"/>
      <c r="AP39" s="1910"/>
      <c r="AQ39" s="1910"/>
      <c r="AR39" s="1910"/>
      <c r="AS39" s="1910"/>
      <c r="AT39" s="1910"/>
      <c r="AU39" s="1910"/>
      <c r="AV39" s="1910"/>
      <c r="AW39" s="1910"/>
      <c r="AX39" s="1927"/>
      <c r="AY39" s="1915"/>
      <c r="AZ39" s="1915"/>
      <c r="BA39" s="1915"/>
      <c r="BB39" s="2205"/>
      <c r="BC39" s="2205"/>
      <c r="BD39" s="2205"/>
      <c r="BE39" s="2205"/>
      <c r="BF39" s="141"/>
      <c r="BG39" s="141"/>
      <c r="BH39" s="1881"/>
      <c r="BI39" s="1881"/>
      <c r="BJ39" s="1881"/>
      <c r="BK39" s="1881"/>
      <c r="BL39" s="1881"/>
      <c r="BM39" s="1881"/>
      <c r="BN39" s="1881"/>
      <c r="BO39" s="1881"/>
      <c r="BP39" s="1881"/>
      <c r="BQ39" s="1881"/>
      <c r="BR39" s="1881"/>
      <c r="BS39" s="1881"/>
      <c r="BT39" s="1881"/>
      <c r="BU39" s="1881"/>
      <c r="BV39" s="1881"/>
      <c r="BW39" s="1881"/>
      <c r="BX39" s="1881"/>
      <c r="BY39" s="1881"/>
      <c r="BZ39" s="1881"/>
      <c r="XFC39" s="135">
        <v>1032</v>
      </c>
    </row>
    <row r="40" spans="1:193 16383:16383" s="58" customFormat="1" ht="16.149999999999999" customHeight="1" thickBot="1">
      <c r="A40" s="1312"/>
      <c r="B40" s="550" t="str">
        <f>INDEX(tblTrans[[English]:[Polski]],MATCH(XFC40,tblTrans[ID],0),LangSelID)</f>
        <v>Loans and advances held for trading</v>
      </c>
      <c r="C40" s="550"/>
      <c r="D40" s="551"/>
      <c r="E40" s="551"/>
      <c r="F40" s="551"/>
      <c r="G40" s="551"/>
      <c r="H40" s="551"/>
      <c r="I40" s="551"/>
      <c r="J40" s="551"/>
      <c r="K40" s="551"/>
      <c r="L40" s="551"/>
      <c r="M40" s="551"/>
      <c r="N40" s="551"/>
      <c r="O40" s="551"/>
      <c r="P40" s="551"/>
      <c r="Q40" s="551"/>
      <c r="R40" s="551"/>
      <c r="S40" s="551"/>
      <c r="T40" s="551"/>
      <c r="U40" s="551"/>
      <c r="V40" s="551"/>
      <c r="W40" s="551"/>
      <c r="X40" s="551"/>
      <c r="Y40" s="551"/>
      <c r="Z40" s="551"/>
      <c r="AA40" s="551"/>
      <c r="AB40" s="551"/>
      <c r="AC40" s="551"/>
      <c r="AD40" s="551"/>
      <c r="AE40" s="551"/>
      <c r="AF40" s="551"/>
      <c r="AG40" s="551"/>
      <c r="AH40" s="551"/>
      <c r="AI40" s="551"/>
      <c r="AJ40" s="551"/>
      <c r="AK40" s="551"/>
      <c r="AL40" s="551"/>
      <c r="AM40" s="551"/>
      <c r="AN40" s="551"/>
      <c r="AO40" s="551"/>
      <c r="AP40" s="551"/>
      <c r="AQ40" s="551"/>
      <c r="AR40" s="551"/>
      <c r="AS40" s="551"/>
      <c r="AT40" s="551"/>
      <c r="AU40" s="551"/>
      <c r="AV40" s="551"/>
      <c r="AW40" s="551"/>
      <c r="AX40" s="1920"/>
      <c r="AY40" s="972"/>
      <c r="AZ40" s="972"/>
      <c r="BA40" s="972">
        <v>43096</v>
      </c>
      <c r="BB40" s="2195">
        <v>43166</v>
      </c>
      <c r="BC40" s="2195">
        <v>42154</v>
      </c>
      <c r="BD40" s="2195">
        <v>43522</v>
      </c>
      <c r="BE40" s="2195">
        <v>171213</v>
      </c>
      <c r="BF40" s="141"/>
      <c r="BG40" s="141"/>
      <c r="BH40" s="161"/>
      <c r="BI40" s="161"/>
      <c r="BJ40" s="161"/>
      <c r="BK40" s="161"/>
      <c r="BL40" s="161"/>
      <c r="BM40" s="161"/>
      <c r="BN40" s="161"/>
      <c r="BO40" s="161"/>
      <c r="BP40" s="161"/>
      <c r="BQ40" s="161"/>
      <c r="BR40" s="161"/>
      <c r="BS40" s="161"/>
      <c r="BT40" s="161"/>
      <c r="BU40" s="161"/>
      <c r="BV40" s="161"/>
      <c r="BW40" s="161"/>
      <c r="BX40" s="161"/>
      <c r="BY40" s="161"/>
      <c r="BZ40" s="161"/>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XFC40" s="135">
        <v>1108</v>
      </c>
    </row>
    <row r="41" spans="1:193 16383:16383" s="141" customFormat="1">
      <c r="B41" s="1482"/>
      <c r="C41" s="1483"/>
      <c r="D41" s="1483"/>
      <c r="E41" s="1483"/>
      <c r="F41" s="1483"/>
      <c r="G41" s="1483"/>
      <c r="H41" s="1483"/>
      <c r="L41" s="1480"/>
      <c r="P41" s="1480"/>
      <c r="Q41" s="1480"/>
      <c r="R41" s="1480"/>
      <c r="S41" s="1480"/>
      <c r="T41" s="1480"/>
      <c r="U41" s="1480"/>
      <c r="V41" s="1480"/>
      <c r="W41" s="1480"/>
    </row>
    <row r="42" spans="1:193 16383:16383" s="141" customFormat="1">
      <c r="B42" s="1482"/>
      <c r="C42" s="1483"/>
      <c r="D42" s="1483"/>
      <c r="E42" s="1483"/>
      <c r="F42" s="1483"/>
      <c r="G42" s="1483"/>
      <c r="H42" s="1483"/>
      <c r="L42" s="1480"/>
      <c r="P42" s="1480"/>
      <c r="Q42" s="1480"/>
      <c r="R42" s="1480"/>
      <c r="S42" s="1480"/>
      <c r="T42" s="1480"/>
      <c r="U42" s="1480"/>
      <c r="V42" s="1480"/>
      <c r="W42" s="1480"/>
    </row>
    <row r="43" spans="1:193 16383:16383" s="141" customFormat="1">
      <c r="B43" s="1482"/>
      <c r="C43" s="1483"/>
      <c r="D43" s="1483"/>
      <c r="E43" s="1483"/>
      <c r="F43" s="1483"/>
      <c r="G43" s="1483"/>
      <c r="H43" s="1483"/>
      <c r="L43" s="1480"/>
      <c r="P43" s="1480"/>
      <c r="Q43" s="1480"/>
      <c r="R43" s="1480"/>
      <c r="S43" s="1480"/>
      <c r="T43" s="1480"/>
      <c r="U43" s="1480"/>
      <c r="V43" s="1480"/>
      <c r="W43" s="1480"/>
    </row>
    <row r="44" spans="1:193 16383:16383" s="141" customFormat="1">
      <c r="B44" s="1482"/>
      <c r="C44" s="1483"/>
      <c r="D44" s="1483"/>
      <c r="E44" s="1483"/>
      <c r="F44" s="1483"/>
      <c r="G44" s="1483"/>
      <c r="H44" s="1483"/>
      <c r="L44" s="1480"/>
      <c r="P44" s="1480"/>
      <c r="Q44" s="1480"/>
      <c r="R44" s="1480"/>
      <c r="S44" s="1480"/>
      <c r="T44" s="1480"/>
      <c r="U44" s="1480"/>
      <c r="V44" s="1480"/>
      <c r="W44" s="1480"/>
    </row>
    <row r="45" spans="1:193 16383:16383" s="141" customFormat="1">
      <c r="B45" s="1482"/>
      <c r="C45" s="1483"/>
      <c r="D45" s="1483"/>
      <c r="E45" s="1483"/>
      <c r="F45" s="1483"/>
      <c r="G45" s="1483"/>
      <c r="H45" s="1483"/>
      <c r="L45" s="1480"/>
      <c r="P45" s="1480"/>
      <c r="Q45" s="1480"/>
      <c r="R45" s="1480"/>
      <c r="S45" s="1480"/>
      <c r="T45" s="1480"/>
      <c r="U45" s="1480"/>
      <c r="V45" s="1480"/>
      <c r="W45" s="1480"/>
    </row>
    <row r="46" spans="1:193 16383:16383" s="141" customFormat="1">
      <c r="B46" s="1482"/>
      <c r="C46" s="1483"/>
      <c r="D46" s="1483"/>
      <c r="E46" s="1483"/>
      <c r="F46" s="1483"/>
      <c r="G46" s="1483"/>
      <c r="H46" s="1483"/>
      <c r="L46" s="1480"/>
      <c r="P46" s="1480"/>
      <c r="Q46" s="1480"/>
      <c r="R46" s="1480"/>
      <c r="S46" s="1480"/>
      <c r="T46" s="1480"/>
      <c r="U46" s="1480"/>
      <c r="V46" s="1480"/>
      <c r="W46" s="1480"/>
    </row>
    <row r="47" spans="1:193 16383:16383" s="141" customFormat="1">
      <c r="B47" s="1482"/>
      <c r="C47" s="1483"/>
      <c r="D47" s="1483"/>
      <c r="E47" s="1483"/>
      <c r="F47" s="1483"/>
      <c r="G47" s="1483"/>
      <c r="H47" s="1483"/>
      <c r="L47" s="1480"/>
      <c r="P47" s="1480"/>
      <c r="Q47" s="1480"/>
      <c r="R47" s="1480"/>
      <c r="S47" s="1480"/>
      <c r="T47" s="1480"/>
      <c r="U47" s="1480"/>
      <c r="V47" s="1480"/>
      <c r="W47" s="1480"/>
    </row>
    <row r="48" spans="1:193 16383:16383" s="141" customFormat="1">
      <c r="B48" s="1482"/>
      <c r="C48" s="1483"/>
      <c r="D48" s="1483"/>
      <c r="E48" s="1483"/>
      <c r="F48" s="1483"/>
      <c r="G48" s="1483"/>
      <c r="H48" s="1483"/>
      <c r="L48" s="1480"/>
      <c r="P48" s="1480"/>
      <c r="Q48" s="1480"/>
    </row>
    <row r="49" spans="2:17" s="141" customFormat="1">
      <c r="B49" s="1482"/>
      <c r="C49" s="1483"/>
      <c r="D49" s="1483"/>
      <c r="E49" s="1483"/>
      <c r="F49" s="1483"/>
      <c r="G49" s="1483"/>
      <c r="H49" s="1483"/>
      <c r="L49" s="1480"/>
      <c r="P49" s="1480"/>
      <c r="Q49" s="1480"/>
    </row>
    <row r="50" spans="2:17" s="141" customFormat="1">
      <c r="B50" s="1482"/>
      <c r="C50" s="1483"/>
      <c r="D50" s="1483"/>
      <c r="E50" s="1483"/>
      <c r="F50" s="1483"/>
      <c r="G50" s="1483"/>
      <c r="H50" s="1483"/>
      <c r="L50" s="1480"/>
      <c r="P50" s="1480"/>
      <c r="Q50" s="1480"/>
    </row>
    <row r="51" spans="2:17" s="141" customFormat="1">
      <c r="B51" s="1482"/>
      <c r="C51" s="1483"/>
      <c r="D51" s="1483"/>
      <c r="E51" s="1483"/>
      <c r="F51" s="1483"/>
      <c r="G51" s="1483"/>
      <c r="H51" s="1483"/>
      <c r="L51" s="1480"/>
      <c r="P51" s="1480"/>
      <c r="Q51" s="1480"/>
    </row>
    <row r="52" spans="2:17" s="141" customFormat="1">
      <c r="B52" s="1482"/>
      <c r="C52" s="1483"/>
      <c r="D52" s="1483"/>
      <c r="E52" s="1483"/>
      <c r="F52" s="1483"/>
      <c r="G52" s="1483"/>
      <c r="H52" s="1483"/>
      <c r="L52" s="1480"/>
      <c r="P52" s="1480"/>
      <c r="Q52" s="1480"/>
    </row>
    <row r="53" spans="2:17" s="141" customFormat="1">
      <c r="B53" s="1482"/>
      <c r="C53" s="1483"/>
      <c r="D53" s="1483"/>
      <c r="E53" s="1483"/>
      <c r="F53" s="1483"/>
      <c r="G53" s="1483"/>
      <c r="H53" s="1483"/>
      <c r="L53" s="1480"/>
      <c r="P53" s="1480"/>
      <c r="Q53" s="1480"/>
    </row>
    <row r="54" spans="2:17" s="141" customFormat="1">
      <c r="B54" s="1482"/>
      <c r="C54" s="1483"/>
      <c r="D54" s="1483"/>
      <c r="E54" s="1483"/>
      <c r="F54" s="1483"/>
      <c r="G54" s="1483"/>
      <c r="H54" s="1483"/>
      <c r="L54" s="1480"/>
      <c r="P54" s="1480"/>
      <c r="Q54" s="1480"/>
    </row>
    <row r="55" spans="2:17" s="141" customFormat="1">
      <c r="B55" s="1482"/>
      <c r="C55" s="1483"/>
      <c r="D55" s="1483"/>
      <c r="E55" s="1483"/>
      <c r="F55" s="1483"/>
      <c r="G55" s="1483"/>
      <c r="H55" s="1483"/>
      <c r="L55" s="1480"/>
      <c r="P55" s="1480"/>
      <c r="Q55" s="1480"/>
    </row>
    <row r="56" spans="2:17" s="141" customFormat="1">
      <c r="B56" s="1482"/>
      <c r="C56" s="1483"/>
      <c r="D56" s="1483"/>
      <c r="E56" s="1483"/>
      <c r="F56" s="1483"/>
      <c r="G56" s="1483"/>
      <c r="H56" s="1483"/>
      <c r="L56" s="1480"/>
      <c r="P56" s="1480"/>
      <c r="Q56" s="1480"/>
    </row>
    <row r="57" spans="2:17" s="141" customFormat="1">
      <c r="B57" s="1482"/>
      <c r="C57" s="1483"/>
      <c r="D57" s="1483"/>
      <c r="E57" s="1483"/>
      <c r="F57" s="1483"/>
      <c r="G57" s="1483"/>
      <c r="H57" s="1483"/>
      <c r="L57" s="1480"/>
      <c r="P57" s="1480"/>
      <c r="Q57" s="1480"/>
    </row>
    <row r="58" spans="2:17" s="141" customFormat="1">
      <c r="B58" s="1482"/>
      <c r="C58" s="1483"/>
      <c r="D58" s="1483"/>
      <c r="E58" s="1483"/>
      <c r="F58" s="1483"/>
      <c r="G58" s="1483"/>
      <c r="H58" s="1483"/>
      <c r="L58" s="1480"/>
      <c r="P58" s="1480"/>
      <c r="Q58" s="1480"/>
    </row>
    <row r="59" spans="2:17" s="141" customFormat="1">
      <c r="B59" s="1482"/>
      <c r="C59" s="1483"/>
      <c r="D59" s="1483"/>
      <c r="E59" s="1483"/>
      <c r="F59" s="1483"/>
      <c r="G59" s="1483"/>
      <c r="H59" s="1483"/>
      <c r="L59" s="1480"/>
      <c r="P59" s="1480"/>
      <c r="Q59" s="1480"/>
    </row>
    <row r="60" spans="2:17" s="141" customFormat="1">
      <c r="B60" s="1482"/>
      <c r="C60" s="1483"/>
      <c r="D60" s="1483"/>
      <c r="E60" s="1483"/>
      <c r="F60" s="1483"/>
      <c r="G60" s="1483"/>
      <c r="H60" s="1483"/>
      <c r="L60" s="1480"/>
      <c r="P60" s="1480"/>
      <c r="Q60" s="1480"/>
    </row>
    <row r="61" spans="2:17" s="141" customFormat="1">
      <c r="B61" s="1482"/>
      <c r="C61" s="1483"/>
      <c r="D61" s="1483"/>
      <c r="E61" s="1483"/>
      <c r="F61" s="1483"/>
      <c r="G61" s="1483"/>
      <c r="H61" s="1483"/>
      <c r="L61" s="1480"/>
      <c r="P61" s="1480"/>
      <c r="Q61" s="1480"/>
    </row>
    <row r="62" spans="2:17" s="141" customFormat="1">
      <c r="B62" s="1482"/>
      <c r="C62" s="1483"/>
      <c r="D62" s="1483"/>
      <c r="E62" s="1483"/>
      <c r="F62" s="1483"/>
      <c r="G62" s="1483"/>
      <c r="H62" s="1483"/>
      <c r="L62" s="1480"/>
      <c r="P62" s="1480"/>
      <c r="Q62" s="1480"/>
    </row>
    <row r="63" spans="2:17" s="141" customFormat="1">
      <c r="B63" s="1482"/>
      <c r="C63" s="1483"/>
      <c r="D63" s="1483"/>
      <c r="E63" s="1483"/>
      <c r="F63" s="1483"/>
      <c r="G63" s="1483"/>
      <c r="H63" s="1483"/>
      <c r="L63" s="1480"/>
      <c r="P63" s="1480"/>
      <c r="Q63" s="1480"/>
    </row>
    <row r="64" spans="2:17" s="141" customFormat="1">
      <c r="B64" s="1482"/>
      <c r="C64" s="1483"/>
      <c r="D64" s="1483"/>
      <c r="E64" s="1483"/>
      <c r="F64" s="1483"/>
      <c r="G64" s="1483"/>
      <c r="H64" s="1483"/>
      <c r="L64" s="1480"/>
      <c r="P64" s="1480"/>
      <c r="Q64" s="1480"/>
    </row>
    <row r="65" spans="2:17" s="141" customFormat="1">
      <c r="B65" s="1482"/>
      <c r="C65" s="1483"/>
      <c r="D65" s="1483"/>
      <c r="E65" s="1483"/>
      <c r="F65" s="1483"/>
      <c r="G65" s="1483"/>
      <c r="H65" s="1483"/>
      <c r="L65" s="1480"/>
      <c r="P65" s="1480"/>
      <c r="Q65" s="1480"/>
    </row>
    <row r="66" spans="2:17" s="141" customFormat="1">
      <c r="B66" s="1482"/>
      <c r="C66" s="1483"/>
      <c r="D66" s="1483"/>
      <c r="E66" s="1483"/>
      <c r="F66" s="1483"/>
      <c r="G66" s="1483"/>
      <c r="H66" s="1483"/>
      <c r="L66" s="1480"/>
      <c r="P66" s="1480"/>
      <c r="Q66" s="1480"/>
    </row>
    <row r="67" spans="2:17" s="141" customFormat="1">
      <c r="B67" s="1482"/>
      <c r="C67" s="1483"/>
      <c r="D67" s="1483"/>
      <c r="E67" s="1483"/>
      <c r="F67" s="1483"/>
      <c r="G67" s="1483"/>
      <c r="H67" s="1483"/>
      <c r="L67" s="1480"/>
      <c r="P67" s="1480"/>
      <c r="Q67" s="1480"/>
    </row>
    <row r="68" spans="2:17" s="141" customFormat="1">
      <c r="B68" s="1482"/>
      <c r="C68" s="1483"/>
      <c r="D68" s="1483"/>
      <c r="E68" s="1483"/>
      <c r="F68" s="1483"/>
      <c r="G68" s="1483"/>
      <c r="H68" s="1483"/>
      <c r="L68" s="1480"/>
      <c r="P68" s="1480"/>
      <c r="Q68" s="1480"/>
    </row>
    <row r="69" spans="2:17" s="141" customFormat="1">
      <c r="B69" s="1482"/>
      <c r="C69" s="1483"/>
      <c r="D69" s="1483"/>
      <c r="E69" s="1483"/>
      <c r="F69" s="1483"/>
      <c r="G69" s="1483"/>
      <c r="H69" s="1483"/>
      <c r="L69" s="1480"/>
      <c r="P69" s="1480"/>
      <c r="Q69" s="1480"/>
    </row>
    <row r="70" spans="2:17" s="141" customFormat="1">
      <c r="B70" s="1482"/>
      <c r="C70" s="1483"/>
      <c r="D70" s="1483"/>
      <c r="E70" s="1483"/>
      <c r="F70" s="1483"/>
      <c r="G70" s="1483"/>
      <c r="H70" s="1483"/>
      <c r="L70" s="1480"/>
      <c r="P70" s="1480"/>
      <c r="Q70" s="1480"/>
    </row>
    <row r="71" spans="2:17" s="141" customFormat="1">
      <c r="B71" s="1482"/>
      <c r="C71" s="1483"/>
      <c r="D71" s="1483"/>
      <c r="E71" s="1483"/>
      <c r="F71" s="1483"/>
      <c r="G71" s="1483"/>
      <c r="H71" s="1483"/>
      <c r="L71" s="1480"/>
      <c r="P71" s="1480"/>
      <c r="Q71" s="1480"/>
    </row>
    <row r="72" spans="2:17" s="141" customFormat="1">
      <c r="B72" s="1482"/>
      <c r="C72" s="1483"/>
      <c r="D72" s="1483"/>
      <c r="E72" s="1483"/>
      <c r="F72" s="1483"/>
      <c r="G72" s="1483"/>
      <c r="H72" s="1483"/>
      <c r="L72" s="1480"/>
      <c r="P72" s="1480"/>
      <c r="Q72" s="1480"/>
    </row>
    <row r="73" spans="2:17" s="141" customFormat="1">
      <c r="B73" s="1482"/>
      <c r="C73" s="1483"/>
      <c r="D73" s="1483"/>
      <c r="E73" s="1483"/>
      <c r="F73" s="1483"/>
      <c r="G73" s="1483"/>
      <c r="H73" s="1483"/>
      <c r="L73" s="1480"/>
      <c r="P73" s="1480"/>
      <c r="Q73" s="1480"/>
    </row>
    <row r="74" spans="2:17" s="141" customFormat="1">
      <c r="B74" s="1482"/>
      <c r="C74" s="1483"/>
      <c r="D74" s="1483"/>
      <c r="E74" s="1483"/>
      <c r="F74" s="1483"/>
      <c r="G74" s="1483"/>
      <c r="H74" s="1483"/>
      <c r="L74" s="1480"/>
      <c r="P74" s="1480"/>
      <c r="Q74" s="1480"/>
    </row>
    <row r="75" spans="2:17" s="141" customFormat="1">
      <c r="B75" s="1482"/>
      <c r="C75" s="1483"/>
      <c r="D75" s="1483"/>
      <c r="E75" s="1483"/>
      <c r="F75" s="1483"/>
      <c r="G75" s="1483"/>
      <c r="H75" s="1483"/>
      <c r="L75" s="1480"/>
      <c r="P75" s="1480"/>
      <c r="Q75" s="1480"/>
    </row>
    <row r="76" spans="2:17" s="141" customFormat="1">
      <c r="B76" s="1482"/>
      <c r="C76" s="1483"/>
      <c r="D76" s="1483"/>
      <c r="E76" s="1483"/>
      <c r="F76" s="1483"/>
      <c r="G76" s="1483"/>
      <c r="H76" s="1483"/>
      <c r="L76" s="1480"/>
      <c r="P76" s="1480"/>
      <c r="Q76" s="1480"/>
    </row>
    <row r="77" spans="2:17" s="141" customFormat="1">
      <c r="B77" s="1482"/>
      <c r="C77" s="1483"/>
      <c r="D77" s="1483"/>
      <c r="E77" s="1483"/>
      <c r="F77" s="1483"/>
      <c r="G77" s="1483"/>
      <c r="H77" s="1483"/>
      <c r="L77" s="1480"/>
      <c r="P77" s="1480"/>
      <c r="Q77" s="1480"/>
    </row>
    <row r="78" spans="2:17" s="141" customFormat="1">
      <c r="B78" s="1482"/>
      <c r="C78" s="1483"/>
      <c r="D78" s="1483"/>
      <c r="E78" s="1483"/>
      <c r="F78" s="1483"/>
      <c r="G78" s="1483"/>
      <c r="H78" s="1483"/>
      <c r="L78" s="1480"/>
      <c r="P78" s="1480"/>
      <c r="Q78" s="1480"/>
    </row>
    <row r="79" spans="2:17" s="141" customFormat="1">
      <c r="B79" s="1482"/>
      <c r="C79" s="1483"/>
      <c r="D79" s="1483"/>
      <c r="E79" s="1483"/>
      <c r="F79" s="1483"/>
      <c r="G79" s="1483"/>
      <c r="H79" s="1483"/>
      <c r="L79" s="1480"/>
      <c r="P79" s="1480"/>
      <c r="Q79" s="1480"/>
    </row>
    <row r="80" spans="2:17" s="141" customFormat="1">
      <c r="B80" s="1482"/>
      <c r="C80" s="1483"/>
      <c r="D80" s="1483"/>
      <c r="E80" s="1483"/>
      <c r="F80" s="1483"/>
      <c r="G80" s="1483"/>
      <c r="H80" s="1483"/>
      <c r="L80" s="1480"/>
      <c r="P80" s="1480"/>
      <c r="Q80" s="1480"/>
    </row>
    <row r="81" spans="2:17" s="141" customFormat="1">
      <c r="B81" s="1482"/>
      <c r="C81" s="1483"/>
      <c r="D81" s="1483"/>
      <c r="E81" s="1483"/>
      <c r="F81" s="1483"/>
      <c r="G81" s="1483"/>
      <c r="H81" s="1483"/>
      <c r="L81" s="1480"/>
      <c r="P81" s="1480"/>
      <c r="Q81" s="1480"/>
    </row>
    <row r="82" spans="2:17" s="141" customFormat="1">
      <c r="B82" s="1482"/>
      <c r="C82" s="1483"/>
      <c r="D82" s="1483"/>
      <c r="E82" s="1483"/>
      <c r="F82" s="1483"/>
      <c r="G82" s="1483"/>
      <c r="H82" s="1483"/>
      <c r="L82" s="1480"/>
      <c r="P82" s="1480"/>
      <c r="Q82" s="1480"/>
    </row>
    <row r="83" spans="2:17" s="141" customFormat="1">
      <c r="B83" s="1482"/>
      <c r="C83" s="1483"/>
      <c r="D83" s="1483"/>
      <c r="E83" s="1483"/>
      <c r="F83" s="1483"/>
      <c r="G83" s="1483"/>
      <c r="H83" s="1483"/>
      <c r="L83" s="1480"/>
      <c r="P83" s="1480"/>
      <c r="Q83" s="1480"/>
    </row>
    <row r="84" spans="2:17" s="141" customFormat="1">
      <c r="B84" s="1482"/>
      <c r="C84" s="1483"/>
      <c r="D84" s="1483"/>
      <c r="E84" s="1483"/>
      <c r="F84" s="1483"/>
      <c r="G84" s="1483"/>
      <c r="H84" s="1483"/>
      <c r="L84" s="1480"/>
      <c r="P84" s="1480"/>
      <c r="Q84" s="1480"/>
    </row>
    <row r="85" spans="2:17" s="141" customFormat="1">
      <c r="B85" s="1482"/>
      <c r="C85" s="1483"/>
      <c r="D85" s="1483"/>
      <c r="E85" s="1483"/>
      <c r="F85" s="1483"/>
      <c r="G85" s="1483"/>
      <c r="H85" s="1483"/>
      <c r="L85" s="1480"/>
      <c r="P85" s="1480"/>
      <c r="Q85" s="1480"/>
    </row>
    <row r="86" spans="2:17" s="141" customFormat="1">
      <c r="B86" s="1482"/>
      <c r="C86" s="1483"/>
      <c r="D86" s="1483"/>
      <c r="E86" s="1483"/>
      <c r="F86" s="1483"/>
      <c r="G86" s="1483"/>
      <c r="H86" s="1483"/>
      <c r="L86" s="1480"/>
      <c r="P86" s="1480"/>
      <c r="Q86" s="1480"/>
    </row>
    <row r="87" spans="2:17" s="141" customFormat="1">
      <c r="B87" s="1482"/>
      <c r="C87" s="1483"/>
      <c r="D87" s="1483"/>
      <c r="E87" s="1483"/>
      <c r="F87" s="1483"/>
      <c r="G87" s="1483"/>
      <c r="H87" s="1483"/>
      <c r="L87" s="1480"/>
      <c r="P87" s="1480"/>
      <c r="Q87" s="1480"/>
    </row>
    <row r="88" spans="2:17" s="141" customFormat="1">
      <c r="B88" s="1482"/>
      <c r="C88" s="1483"/>
      <c r="D88" s="1483"/>
      <c r="E88" s="1483"/>
      <c r="F88" s="1483"/>
      <c r="G88" s="1483"/>
      <c r="H88" s="1483"/>
      <c r="L88" s="1480"/>
      <c r="P88" s="1480"/>
      <c r="Q88" s="1480"/>
    </row>
    <row r="89" spans="2:17" s="141" customFormat="1">
      <c r="B89" s="1482"/>
      <c r="C89" s="1483"/>
      <c r="D89" s="1483"/>
      <c r="E89" s="1483"/>
      <c r="F89" s="1483"/>
      <c r="G89" s="1483"/>
      <c r="H89" s="1483"/>
      <c r="L89" s="1480"/>
      <c r="P89" s="1480"/>
      <c r="Q89" s="1480"/>
    </row>
    <row r="90" spans="2:17" s="141" customFormat="1">
      <c r="B90" s="1482"/>
      <c r="C90" s="1483"/>
      <c r="D90" s="1483"/>
      <c r="E90" s="1483"/>
      <c r="F90" s="1483"/>
      <c r="G90" s="1483"/>
      <c r="H90" s="1483"/>
      <c r="L90" s="1480"/>
      <c r="P90" s="1480"/>
      <c r="Q90" s="1480"/>
    </row>
    <row r="91" spans="2:17" s="141" customFormat="1">
      <c r="B91" s="1482"/>
      <c r="C91" s="1483"/>
      <c r="D91" s="1483"/>
      <c r="E91" s="1483"/>
      <c r="F91" s="1483"/>
      <c r="G91" s="1483"/>
      <c r="H91" s="1483"/>
      <c r="L91" s="1480"/>
      <c r="P91" s="1480"/>
      <c r="Q91" s="1480"/>
    </row>
    <row r="92" spans="2:17" s="141" customFormat="1">
      <c r="B92" s="1482"/>
      <c r="C92" s="1483"/>
      <c r="D92" s="1483"/>
      <c r="E92" s="1483"/>
      <c r="F92" s="1483"/>
      <c r="G92" s="1483"/>
      <c r="H92" s="1483"/>
      <c r="L92" s="1480"/>
      <c r="P92" s="1480"/>
      <c r="Q92" s="1480"/>
    </row>
    <row r="93" spans="2:17" s="141" customFormat="1">
      <c r="B93" s="1482"/>
      <c r="C93" s="1483"/>
      <c r="D93" s="1483"/>
      <c r="E93" s="1483"/>
      <c r="F93" s="1483"/>
      <c r="G93" s="1483"/>
      <c r="H93" s="1483"/>
      <c r="L93" s="1480"/>
      <c r="P93" s="1480"/>
      <c r="Q93" s="1480"/>
    </row>
    <row r="94" spans="2:17" s="141" customFormat="1">
      <c r="B94" s="1482"/>
      <c r="C94" s="1483"/>
      <c r="D94" s="1483"/>
      <c r="E94" s="1483"/>
      <c r="F94" s="1483"/>
      <c r="G94" s="1483"/>
      <c r="H94" s="1483"/>
      <c r="L94" s="1480"/>
      <c r="P94" s="1480"/>
      <c r="Q94" s="1480"/>
    </row>
    <row r="95" spans="2:17" s="141" customFormat="1">
      <c r="B95" s="1482"/>
      <c r="C95" s="1483"/>
      <c r="D95" s="1483"/>
      <c r="E95" s="1483"/>
      <c r="F95" s="1483"/>
      <c r="G95" s="1483"/>
      <c r="H95" s="1483"/>
      <c r="L95" s="1480"/>
      <c r="P95" s="1480"/>
      <c r="Q95" s="1480"/>
    </row>
    <row r="96" spans="2:17" s="141" customFormat="1">
      <c r="B96" s="1482"/>
      <c r="C96" s="1483"/>
      <c r="D96" s="1483"/>
      <c r="E96" s="1483"/>
      <c r="F96" s="1483"/>
      <c r="G96" s="1483"/>
      <c r="H96" s="1483"/>
      <c r="L96" s="1480"/>
      <c r="P96" s="1480"/>
      <c r="Q96" s="1480"/>
    </row>
    <row r="97" spans="2:17" s="141" customFormat="1">
      <c r="B97" s="1482"/>
      <c r="C97" s="1483"/>
      <c r="D97" s="1483"/>
      <c r="E97" s="1483"/>
      <c r="F97" s="1483"/>
      <c r="G97" s="1483"/>
      <c r="H97" s="1483"/>
      <c r="L97" s="1480"/>
      <c r="P97" s="1480"/>
      <c r="Q97" s="1480"/>
    </row>
    <row r="98" spans="2:17" s="141" customFormat="1">
      <c r="B98" s="1482"/>
      <c r="C98" s="1483"/>
      <c r="D98" s="1483"/>
      <c r="E98" s="1483"/>
      <c r="F98" s="1483"/>
      <c r="G98" s="1483"/>
      <c r="H98" s="1483"/>
      <c r="L98" s="1480"/>
      <c r="P98" s="1480"/>
      <c r="Q98" s="1480"/>
    </row>
    <row r="99" spans="2:17" s="141" customFormat="1">
      <c r="B99" s="1482"/>
      <c r="C99" s="1483"/>
      <c r="D99" s="1483"/>
      <c r="E99" s="1483"/>
      <c r="F99" s="1483"/>
      <c r="G99" s="1483"/>
      <c r="H99" s="1483"/>
      <c r="L99" s="1480"/>
      <c r="P99" s="1480"/>
      <c r="Q99" s="1480"/>
    </row>
    <row r="100" spans="2:17" s="141" customFormat="1">
      <c r="B100" s="1482"/>
      <c r="C100" s="1483"/>
      <c r="D100" s="1483"/>
      <c r="E100" s="1483"/>
      <c r="F100" s="1483"/>
      <c r="G100" s="1483"/>
      <c r="H100" s="1483"/>
      <c r="L100" s="1480"/>
      <c r="P100" s="1480"/>
      <c r="Q100" s="1480"/>
    </row>
    <row r="101" spans="2:17" s="141" customFormat="1">
      <c r="B101" s="1482"/>
      <c r="C101" s="1483"/>
      <c r="D101" s="1483"/>
      <c r="E101" s="1483"/>
      <c r="F101" s="1483"/>
      <c r="G101" s="1483"/>
      <c r="H101" s="1483"/>
      <c r="L101" s="1480"/>
      <c r="P101" s="1480"/>
      <c r="Q101" s="1480"/>
    </row>
    <row r="102" spans="2:17" s="141" customFormat="1">
      <c r="B102" s="1482"/>
      <c r="C102" s="1483"/>
      <c r="D102" s="1483"/>
      <c r="E102" s="1483"/>
      <c r="F102" s="1483"/>
      <c r="G102" s="1483"/>
      <c r="H102" s="1483"/>
      <c r="L102" s="1480"/>
      <c r="P102" s="1480"/>
      <c r="Q102" s="1480"/>
    </row>
    <row r="103" spans="2:17" s="141" customFormat="1">
      <c r="B103" s="1482"/>
      <c r="C103" s="1483"/>
      <c r="D103" s="1483"/>
      <c r="E103" s="1483"/>
      <c r="F103" s="1483"/>
      <c r="G103" s="1483"/>
      <c r="H103" s="1483"/>
      <c r="L103" s="1480"/>
      <c r="P103" s="1480"/>
      <c r="Q103" s="1480"/>
    </row>
    <row r="104" spans="2:17" s="141" customFormat="1">
      <c r="B104" s="1482"/>
      <c r="C104" s="1483"/>
      <c r="D104" s="1483"/>
      <c r="E104" s="1483"/>
      <c r="F104" s="1483"/>
      <c r="G104" s="1483"/>
      <c r="H104" s="1483"/>
      <c r="L104" s="1480"/>
      <c r="P104" s="1480"/>
      <c r="Q104" s="1480"/>
    </row>
    <row r="105" spans="2:17" s="141" customFormat="1">
      <c r="B105" s="1482"/>
      <c r="C105" s="1483"/>
      <c r="D105" s="1483"/>
      <c r="E105" s="1483"/>
      <c r="F105" s="1483"/>
      <c r="G105" s="1483"/>
      <c r="H105" s="1483"/>
      <c r="L105" s="1480"/>
      <c r="P105" s="1480"/>
      <c r="Q105" s="1480"/>
    </row>
    <row r="106" spans="2:17" s="141" customFormat="1">
      <c r="B106" s="1482"/>
      <c r="C106" s="1483"/>
      <c r="D106" s="1483"/>
      <c r="E106" s="1483"/>
      <c r="F106" s="1483"/>
      <c r="G106" s="1483"/>
      <c r="H106" s="1483"/>
      <c r="L106" s="1480"/>
      <c r="P106" s="1480"/>
      <c r="Q106" s="1480"/>
    </row>
    <row r="107" spans="2:17" s="141" customFormat="1">
      <c r="B107" s="1482"/>
      <c r="C107" s="1483"/>
      <c r="D107" s="1483"/>
      <c r="E107" s="1483"/>
      <c r="F107" s="1483"/>
      <c r="G107" s="1483"/>
      <c r="H107" s="1483"/>
      <c r="L107" s="1480"/>
      <c r="P107" s="1480"/>
      <c r="Q107" s="1480"/>
    </row>
    <row r="108" spans="2:17" s="141" customFormat="1">
      <c r="B108" s="1482"/>
      <c r="C108" s="1483"/>
      <c r="D108" s="1483"/>
      <c r="E108" s="1483"/>
      <c r="F108" s="1483"/>
      <c r="G108" s="1483"/>
      <c r="H108" s="1483"/>
      <c r="L108" s="1480"/>
      <c r="P108" s="1480"/>
      <c r="Q108" s="1480"/>
    </row>
    <row r="109" spans="2:17" s="141" customFormat="1">
      <c r="B109" s="1482"/>
      <c r="C109" s="1483"/>
      <c r="D109" s="1483"/>
      <c r="E109" s="1483"/>
      <c r="F109" s="1483"/>
      <c r="G109" s="1483"/>
      <c r="H109" s="1483"/>
      <c r="L109" s="1480"/>
      <c r="P109" s="1480"/>
      <c r="Q109" s="1480"/>
    </row>
    <row r="110" spans="2:17" s="141" customFormat="1">
      <c r="B110" s="1482"/>
      <c r="C110" s="1483"/>
      <c r="D110" s="1483"/>
      <c r="E110" s="1483"/>
      <c r="F110" s="1483"/>
      <c r="G110" s="1483"/>
      <c r="H110" s="1483"/>
      <c r="L110" s="1480"/>
      <c r="P110" s="1480"/>
      <c r="Q110" s="1480"/>
    </row>
    <row r="111" spans="2:17" s="141" customFormat="1">
      <c r="B111" s="1482"/>
      <c r="C111" s="1483"/>
      <c r="D111" s="1483"/>
      <c r="E111" s="1483"/>
      <c r="F111" s="1483"/>
      <c r="G111" s="1483"/>
      <c r="H111" s="1483"/>
      <c r="L111" s="1480"/>
      <c r="P111" s="1480"/>
      <c r="Q111" s="1480"/>
    </row>
    <row r="112" spans="2:17" s="141" customFormat="1">
      <c r="B112" s="1482"/>
      <c r="C112" s="1483"/>
      <c r="D112" s="1483"/>
      <c r="E112" s="1483"/>
      <c r="F112" s="1483"/>
      <c r="G112" s="1483"/>
      <c r="H112" s="1483"/>
      <c r="L112" s="1480"/>
      <c r="P112" s="1480"/>
      <c r="Q112" s="1480"/>
    </row>
    <row r="113" spans="2:17" s="141" customFormat="1">
      <c r="B113" s="1482"/>
      <c r="C113" s="1483"/>
      <c r="D113" s="1483"/>
      <c r="E113" s="1483"/>
      <c r="F113" s="1483"/>
      <c r="G113" s="1483"/>
      <c r="H113" s="1483"/>
      <c r="L113" s="1480"/>
      <c r="P113" s="1480"/>
      <c r="Q113" s="1480"/>
    </row>
    <row r="114" spans="2:17" s="141" customFormat="1">
      <c r="B114" s="1482"/>
      <c r="C114" s="1483"/>
      <c r="D114" s="1483"/>
      <c r="E114" s="1483"/>
      <c r="F114" s="1483"/>
      <c r="G114" s="1483"/>
      <c r="H114" s="1483"/>
      <c r="L114" s="1480"/>
      <c r="P114" s="1480"/>
      <c r="Q114" s="1480"/>
    </row>
    <row r="115" spans="2:17" s="141" customFormat="1">
      <c r="B115" s="1482"/>
      <c r="C115" s="1483"/>
      <c r="D115" s="1483"/>
      <c r="E115" s="1483"/>
      <c r="F115" s="1483"/>
      <c r="G115" s="1483"/>
      <c r="H115" s="1483"/>
      <c r="L115" s="1480"/>
      <c r="P115" s="1480"/>
      <c r="Q115" s="1480"/>
    </row>
    <row r="116" spans="2:17" s="141" customFormat="1">
      <c r="B116" s="1482"/>
      <c r="C116" s="1483"/>
      <c r="D116" s="1483"/>
      <c r="E116" s="1483"/>
      <c r="F116" s="1483"/>
      <c r="G116" s="1483"/>
      <c r="H116" s="1483"/>
      <c r="L116" s="1480"/>
      <c r="P116" s="1480"/>
      <c r="Q116" s="1480"/>
    </row>
    <row r="117" spans="2:17" s="141" customFormat="1">
      <c r="B117" s="1482"/>
      <c r="C117" s="1483"/>
      <c r="D117" s="1483"/>
      <c r="E117" s="1483"/>
      <c r="F117" s="1483"/>
      <c r="G117" s="1483"/>
      <c r="H117" s="1483"/>
      <c r="L117" s="1480"/>
      <c r="P117" s="1480"/>
      <c r="Q117" s="1480"/>
    </row>
    <row r="118" spans="2:17" s="141" customFormat="1">
      <c r="B118" s="1482"/>
      <c r="C118" s="1483"/>
      <c r="D118" s="1483"/>
      <c r="E118" s="1483"/>
      <c r="F118" s="1483"/>
      <c r="G118" s="1483"/>
      <c r="H118" s="1483"/>
      <c r="L118" s="1480"/>
      <c r="P118" s="1480"/>
      <c r="Q118" s="1480"/>
    </row>
    <row r="119" spans="2:17" s="141" customFormat="1">
      <c r="B119" s="1482"/>
      <c r="C119" s="1483"/>
      <c r="D119" s="1483"/>
      <c r="E119" s="1483"/>
      <c r="F119" s="1483"/>
      <c r="G119" s="1483"/>
      <c r="H119" s="1483"/>
      <c r="L119" s="1480"/>
      <c r="P119" s="1480"/>
      <c r="Q119" s="1480"/>
    </row>
    <row r="120" spans="2:17" s="141" customFormat="1">
      <c r="B120" s="1482"/>
      <c r="C120" s="1483"/>
      <c r="D120" s="1483"/>
      <c r="E120" s="1483"/>
      <c r="F120" s="1483"/>
      <c r="G120" s="1483"/>
      <c r="H120" s="1483"/>
      <c r="L120" s="1480"/>
      <c r="P120" s="1480"/>
      <c r="Q120" s="1480"/>
    </row>
    <row r="121" spans="2:17" s="141" customFormat="1">
      <c r="B121" s="1482"/>
      <c r="C121" s="1483"/>
      <c r="D121" s="1483"/>
      <c r="E121" s="1483"/>
      <c r="F121" s="1483"/>
      <c r="G121" s="1483"/>
      <c r="H121" s="1483"/>
      <c r="L121" s="1480"/>
      <c r="P121" s="1480"/>
      <c r="Q121" s="1480"/>
    </row>
    <row r="122" spans="2:17" s="141" customFormat="1">
      <c r="B122" s="1482"/>
      <c r="C122" s="1483"/>
      <c r="D122" s="1483"/>
      <c r="E122" s="1483"/>
      <c r="F122" s="1483"/>
      <c r="G122" s="1483"/>
      <c r="H122" s="1483"/>
      <c r="L122" s="1480"/>
      <c r="P122" s="1480"/>
      <c r="Q122" s="1480"/>
    </row>
    <row r="123" spans="2:17" s="141" customFormat="1">
      <c r="B123" s="1482"/>
      <c r="C123" s="1483"/>
      <c r="D123" s="1483"/>
      <c r="E123" s="1483"/>
      <c r="F123" s="1483"/>
      <c r="G123" s="1483"/>
      <c r="H123" s="1483"/>
      <c r="L123" s="1480"/>
      <c r="P123" s="1480"/>
      <c r="Q123" s="1480"/>
    </row>
    <row r="124" spans="2:17" s="141" customFormat="1">
      <c r="B124" s="1482"/>
      <c r="C124" s="1483"/>
      <c r="D124" s="1483"/>
      <c r="E124" s="1483"/>
      <c r="F124" s="1483"/>
      <c r="G124" s="1483"/>
      <c r="H124" s="1483"/>
      <c r="L124" s="1480"/>
      <c r="P124" s="1480"/>
      <c r="Q124" s="1480"/>
    </row>
    <row r="125" spans="2:17" s="141" customFormat="1">
      <c r="B125" s="1482"/>
      <c r="C125" s="1483"/>
      <c r="D125" s="1483"/>
      <c r="E125" s="1483"/>
      <c r="F125" s="1483"/>
      <c r="G125" s="1483"/>
      <c r="H125" s="1483"/>
      <c r="L125" s="1480"/>
      <c r="P125" s="1480"/>
      <c r="Q125" s="1480"/>
    </row>
    <row r="126" spans="2:17" s="141" customFormat="1">
      <c r="B126" s="1482"/>
      <c r="C126" s="1483"/>
      <c r="D126" s="1483"/>
      <c r="E126" s="1483"/>
      <c r="F126" s="1483"/>
      <c r="G126" s="1483"/>
      <c r="H126" s="1483"/>
      <c r="L126" s="1480"/>
      <c r="P126" s="1480"/>
      <c r="Q126" s="1480"/>
    </row>
    <row r="127" spans="2:17" s="141" customFormat="1">
      <c r="B127" s="1482"/>
      <c r="C127" s="1483"/>
      <c r="D127" s="1483"/>
      <c r="E127" s="1483"/>
      <c r="F127" s="1483"/>
      <c r="G127" s="1483"/>
      <c r="H127" s="1483"/>
      <c r="L127" s="1480"/>
      <c r="P127" s="1480"/>
      <c r="Q127" s="1480"/>
    </row>
    <row r="128" spans="2:17" s="141" customFormat="1">
      <c r="B128" s="1482"/>
      <c r="C128" s="1483"/>
      <c r="D128" s="1483"/>
      <c r="E128" s="1483"/>
      <c r="F128" s="1483"/>
      <c r="G128" s="1483"/>
      <c r="H128" s="1483"/>
      <c r="L128" s="1480"/>
      <c r="P128" s="1480"/>
      <c r="Q128" s="1480"/>
    </row>
    <row r="129" spans="2:17" s="141" customFormat="1">
      <c r="B129" s="1482"/>
      <c r="C129" s="1483"/>
      <c r="D129" s="1483"/>
      <c r="E129" s="1483"/>
      <c r="F129" s="1483"/>
      <c r="G129" s="1483"/>
      <c r="H129" s="1483"/>
      <c r="L129" s="1480"/>
      <c r="P129" s="1480"/>
      <c r="Q129" s="1480"/>
    </row>
    <row r="130" spans="2:17" s="141" customFormat="1">
      <c r="B130" s="1482"/>
      <c r="C130" s="1483"/>
      <c r="D130" s="1483"/>
      <c r="E130" s="1483"/>
      <c r="F130" s="1483"/>
      <c r="G130" s="1483"/>
      <c r="H130" s="1483"/>
      <c r="L130" s="1480"/>
      <c r="P130" s="1480"/>
      <c r="Q130" s="1480"/>
    </row>
    <row r="131" spans="2:17" s="141" customFormat="1">
      <c r="B131" s="1482"/>
      <c r="C131" s="1483"/>
      <c r="D131" s="1483"/>
      <c r="E131" s="1483"/>
      <c r="F131" s="1483"/>
      <c r="G131" s="1483"/>
      <c r="H131" s="1483"/>
      <c r="L131" s="1480"/>
      <c r="P131" s="1480"/>
      <c r="Q131" s="1480"/>
    </row>
    <row r="132" spans="2:17" s="141" customFormat="1">
      <c r="B132" s="1482"/>
      <c r="C132" s="1483"/>
      <c r="D132" s="1483"/>
      <c r="E132" s="1483"/>
      <c r="F132" s="1483"/>
      <c r="G132" s="1483"/>
      <c r="H132" s="1483"/>
      <c r="L132" s="1480"/>
      <c r="P132" s="1480"/>
      <c r="Q132" s="1480"/>
    </row>
    <row r="133" spans="2:17" s="141" customFormat="1">
      <c r="B133" s="1482"/>
      <c r="C133" s="1483"/>
      <c r="D133" s="1483"/>
      <c r="E133" s="1483"/>
      <c r="F133" s="1483"/>
      <c r="G133" s="1483"/>
      <c r="H133" s="1483"/>
      <c r="L133" s="1480"/>
      <c r="P133" s="1480"/>
      <c r="Q133" s="1480"/>
    </row>
    <row r="134" spans="2:17" s="141" customFormat="1">
      <c r="B134" s="1482"/>
      <c r="C134" s="1483"/>
      <c r="D134" s="1483"/>
      <c r="E134" s="1483"/>
      <c r="F134" s="1483"/>
      <c r="G134" s="1483"/>
      <c r="H134" s="1483"/>
      <c r="L134" s="1480"/>
      <c r="P134" s="1480"/>
      <c r="Q134" s="1480"/>
    </row>
    <row r="135" spans="2:17" s="141" customFormat="1">
      <c r="B135" s="1482"/>
      <c r="C135" s="1483"/>
      <c r="D135" s="1483"/>
      <c r="E135" s="1483"/>
      <c r="F135" s="1483"/>
      <c r="G135" s="1483"/>
      <c r="H135" s="1483"/>
      <c r="L135" s="1480"/>
      <c r="P135" s="1480"/>
      <c r="Q135" s="1480"/>
    </row>
    <row r="136" spans="2:17" s="141" customFormat="1">
      <c r="B136" s="1482"/>
      <c r="C136" s="1483"/>
      <c r="D136" s="1483"/>
      <c r="E136" s="1483"/>
      <c r="F136" s="1483"/>
      <c r="G136" s="1483"/>
      <c r="H136" s="1483"/>
      <c r="L136" s="1480"/>
      <c r="P136" s="1480"/>
      <c r="Q136" s="1480"/>
    </row>
    <row r="137" spans="2:17" s="141" customFormat="1">
      <c r="B137" s="1482"/>
      <c r="C137" s="1483"/>
      <c r="D137" s="1483"/>
      <c r="E137" s="1483"/>
      <c r="F137" s="1483"/>
      <c r="G137" s="1483"/>
      <c r="H137" s="1483"/>
      <c r="L137" s="1480"/>
      <c r="P137" s="1480"/>
      <c r="Q137" s="1480"/>
    </row>
    <row r="138" spans="2:17" s="141" customFormat="1">
      <c r="B138" s="1482"/>
      <c r="C138" s="1483"/>
      <c r="D138" s="1483"/>
      <c r="E138" s="1483"/>
      <c r="F138" s="1483"/>
      <c r="G138" s="1483"/>
      <c r="H138" s="1483"/>
      <c r="L138" s="1480"/>
      <c r="P138" s="1480"/>
      <c r="Q138" s="1480"/>
    </row>
    <row r="139" spans="2:17" s="141" customFormat="1">
      <c r="B139" s="1482"/>
      <c r="C139" s="1483"/>
      <c r="D139" s="1483"/>
      <c r="E139" s="1483"/>
      <c r="F139" s="1483"/>
      <c r="G139" s="1483"/>
      <c r="H139" s="1483"/>
      <c r="L139" s="1480"/>
      <c r="P139" s="1480"/>
      <c r="Q139" s="1480"/>
    </row>
    <row r="140" spans="2:17" s="141" customFormat="1">
      <c r="B140" s="1482"/>
      <c r="C140" s="1483"/>
      <c r="D140" s="1483"/>
      <c r="E140" s="1483"/>
      <c r="F140" s="1483"/>
      <c r="G140" s="1483"/>
      <c r="H140" s="1483"/>
      <c r="L140" s="1480"/>
      <c r="P140" s="1480"/>
      <c r="Q140" s="1480"/>
    </row>
    <row r="141" spans="2:17" s="141" customFormat="1">
      <c r="B141" s="1482"/>
      <c r="C141" s="1483"/>
      <c r="D141" s="1483"/>
      <c r="E141" s="1483"/>
      <c r="F141" s="1483"/>
      <c r="G141" s="1483"/>
      <c r="H141" s="1483"/>
      <c r="L141" s="1480"/>
      <c r="P141" s="1480"/>
      <c r="Q141" s="1480"/>
    </row>
    <row r="142" spans="2:17" s="141" customFormat="1">
      <c r="B142" s="1482"/>
      <c r="C142" s="1483"/>
      <c r="D142" s="1483"/>
      <c r="E142" s="1483"/>
      <c r="F142" s="1483"/>
      <c r="G142" s="1483"/>
      <c r="H142" s="1483"/>
      <c r="L142" s="1480"/>
      <c r="P142" s="1480"/>
      <c r="Q142" s="1480"/>
    </row>
    <row r="143" spans="2:17" s="141" customFormat="1">
      <c r="B143" s="1482"/>
      <c r="C143" s="1483"/>
      <c r="D143" s="1483"/>
      <c r="E143" s="1483"/>
      <c r="F143" s="1483"/>
      <c r="G143" s="1483"/>
      <c r="H143" s="1483"/>
      <c r="L143" s="1480"/>
      <c r="P143" s="1480"/>
      <c r="Q143" s="1480"/>
    </row>
    <row r="144" spans="2:17" s="141" customFormat="1">
      <c r="B144" s="1482"/>
      <c r="C144" s="1483"/>
      <c r="D144" s="1483"/>
      <c r="E144" s="1483"/>
      <c r="F144" s="1483"/>
      <c r="G144" s="1483"/>
      <c r="H144" s="1483"/>
      <c r="L144" s="1480"/>
      <c r="P144" s="1480"/>
      <c r="Q144" s="1480"/>
    </row>
    <row r="145" spans="2:17" s="141" customFormat="1">
      <c r="B145" s="1482"/>
      <c r="C145" s="1483"/>
      <c r="D145" s="1483"/>
      <c r="E145" s="1483"/>
      <c r="F145" s="1483"/>
      <c r="G145" s="1483"/>
      <c r="H145" s="1483"/>
      <c r="L145" s="1480"/>
      <c r="P145" s="1480"/>
      <c r="Q145" s="1480"/>
    </row>
    <row r="146" spans="2:17" s="141" customFormat="1">
      <c r="B146" s="1482"/>
      <c r="C146" s="1483"/>
      <c r="D146" s="1483"/>
      <c r="E146" s="1483"/>
      <c r="F146" s="1483"/>
      <c r="G146" s="1483"/>
      <c r="H146" s="1483"/>
      <c r="L146" s="1480"/>
      <c r="P146" s="1480"/>
      <c r="Q146" s="1480"/>
    </row>
    <row r="147" spans="2:17" s="141" customFormat="1">
      <c r="B147" s="1482"/>
      <c r="C147" s="1483"/>
      <c r="D147" s="1483"/>
      <c r="E147" s="1483"/>
      <c r="F147" s="1483"/>
      <c r="G147" s="1483"/>
      <c r="H147" s="1483"/>
      <c r="L147" s="1480"/>
      <c r="P147" s="1480"/>
      <c r="Q147" s="1480"/>
    </row>
    <row r="148" spans="2:17" s="141" customFormat="1">
      <c r="B148" s="1482"/>
      <c r="C148" s="1483"/>
      <c r="D148" s="1483"/>
      <c r="E148" s="1483"/>
      <c r="F148" s="1483"/>
      <c r="G148" s="1483"/>
      <c r="H148" s="1483"/>
      <c r="L148" s="1480"/>
      <c r="P148" s="1480"/>
      <c r="Q148" s="1480"/>
    </row>
    <row r="149" spans="2:17" s="141" customFormat="1">
      <c r="B149" s="1482"/>
      <c r="C149" s="1483"/>
      <c r="D149" s="1483"/>
      <c r="E149" s="1483"/>
      <c r="F149" s="1483"/>
      <c r="G149" s="1483"/>
      <c r="H149" s="1483"/>
      <c r="L149" s="1480"/>
      <c r="P149" s="1480"/>
      <c r="Q149" s="1480"/>
    </row>
    <row r="150" spans="2:17" s="141" customFormat="1">
      <c r="B150" s="1482"/>
      <c r="C150" s="1483"/>
      <c r="D150" s="1483"/>
      <c r="E150" s="1483"/>
      <c r="F150" s="1483"/>
      <c r="G150" s="1483"/>
      <c r="H150" s="1483"/>
      <c r="L150" s="1480"/>
      <c r="P150" s="1480"/>
      <c r="Q150" s="1480"/>
    </row>
    <row r="151" spans="2:17" s="141" customFormat="1">
      <c r="B151" s="1482"/>
      <c r="C151" s="1483"/>
      <c r="D151" s="1483"/>
      <c r="E151" s="1483"/>
      <c r="F151" s="1483"/>
      <c r="G151" s="1483"/>
      <c r="H151" s="1483"/>
      <c r="L151" s="1480"/>
      <c r="P151" s="1480"/>
      <c r="Q151" s="1480"/>
    </row>
    <row r="152" spans="2:17" s="141" customFormat="1">
      <c r="B152" s="1482"/>
      <c r="C152" s="1483"/>
      <c r="D152" s="1483"/>
      <c r="E152" s="1483"/>
      <c r="F152" s="1483"/>
      <c r="G152" s="1483"/>
      <c r="H152" s="1483"/>
      <c r="L152" s="1480"/>
      <c r="P152" s="1480"/>
      <c r="Q152" s="1480"/>
    </row>
    <row r="153" spans="2:17" s="141" customFormat="1">
      <c r="B153" s="1482"/>
      <c r="C153" s="1483"/>
      <c r="D153" s="1483"/>
      <c r="E153" s="1483"/>
      <c r="F153" s="1483"/>
      <c r="G153" s="1483"/>
      <c r="H153" s="1483"/>
      <c r="L153" s="1480"/>
      <c r="P153" s="1480"/>
      <c r="Q153" s="1480"/>
    </row>
    <row r="154" spans="2:17" s="141" customFormat="1">
      <c r="B154" s="1482"/>
      <c r="C154" s="1483"/>
      <c r="D154" s="1483"/>
      <c r="E154" s="1483"/>
      <c r="F154" s="1483"/>
      <c r="G154" s="1483"/>
      <c r="H154" s="1483"/>
      <c r="L154" s="1480"/>
      <c r="P154" s="1480"/>
      <c r="Q154" s="1480"/>
    </row>
    <row r="155" spans="2:17" s="141" customFormat="1">
      <c r="B155" s="1482"/>
      <c r="C155" s="1483"/>
      <c r="D155" s="1483"/>
      <c r="E155" s="1483"/>
      <c r="F155" s="1483"/>
      <c r="G155" s="1483"/>
      <c r="H155" s="1483"/>
      <c r="L155" s="1480"/>
      <c r="P155" s="1480"/>
      <c r="Q155" s="1480"/>
    </row>
    <row r="156" spans="2:17" s="141" customFormat="1">
      <c r="B156" s="1482"/>
      <c r="C156" s="1483"/>
      <c r="D156" s="1483"/>
      <c r="E156" s="1483"/>
      <c r="F156" s="1483"/>
      <c r="G156" s="1483"/>
      <c r="H156" s="1483"/>
      <c r="L156" s="1480"/>
      <c r="P156" s="1480"/>
      <c r="Q156" s="1480"/>
    </row>
    <row r="157" spans="2:17" s="141" customFormat="1">
      <c r="B157" s="1482"/>
      <c r="C157" s="1483"/>
      <c r="D157" s="1483"/>
      <c r="E157" s="1483"/>
      <c r="F157" s="1483"/>
      <c r="G157" s="1483"/>
      <c r="H157" s="1483"/>
      <c r="L157" s="1480"/>
      <c r="P157" s="1480"/>
      <c r="Q157" s="1480"/>
    </row>
    <row r="158" spans="2:17" s="141" customFormat="1">
      <c r="B158" s="1482"/>
      <c r="C158" s="1483"/>
      <c r="D158" s="1483"/>
      <c r="E158" s="1483"/>
      <c r="F158" s="1483"/>
      <c r="G158" s="1483"/>
      <c r="H158" s="1483"/>
      <c r="L158" s="1480"/>
      <c r="P158" s="1480"/>
      <c r="Q158" s="1480"/>
    </row>
    <row r="159" spans="2:17" s="141" customFormat="1">
      <c r="B159" s="1482"/>
      <c r="C159" s="1483"/>
      <c r="D159" s="1483"/>
      <c r="E159" s="1483"/>
      <c r="F159" s="1483"/>
      <c r="G159" s="1483"/>
      <c r="H159" s="1483"/>
      <c r="L159" s="1480"/>
      <c r="P159" s="1480"/>
      <c r="Q159" s="1480"/>
    </row>
    <row r="160" spans="2:17" s="141" customFormat="1">
      <c r="B160" s="1482"/>
      <c r="C160" s="1483"/>
      <c r="D160" s="1483"/>
      <c r="E160" s="1483"/>
      <c r="F160" s="1483"/>
      <c r="G160" s="1483"/>
      <c r="H160" s="1483"/>
      <c r="L160" s="1480"/>
      <c r="P160" s="1480"/>
      <c r="Q160" s="1480"/>
    </row>
    <row r="161" spans="2:17" s="141" customFormat="1">
      <c r="B161" s="1482"/>
      <c r="C161" s="1483"/>
      <c r="D161" s="1483"/>
      <c r="E161" s="1483"/>
      <c r="F161" s="1483"/>
      <c r="G161" s="1483"/>
      <c r="H161" s="1483"/>
      <c r="L161" s="1480"/>
      <c r="P161" s="1480"/>
      <c r="Q161" s="1480"/>
    </row>
    <row r="162" spans="2:17" s="141" customFormat="1">
      <c r="B162" s="1482"/>
      <c r="C162" s="1483"/>
      <c r="D162" s="1483"/>
      <c r="E162" s="1483"/>
      <c r="F162" s="1483"/>
      <c r="G162" s="1483"/>
      <c r="H162" s="1483"/>
      <c r="L162" s="1480"/>
      <c r="P162" s="1480"/>
      <c r="Q162" s="1480"/>
    </row>
    <row r="163" spans="2:17" s="141" customFormat="1">
      <c r="B163" s="1482"/>
      <c r="C163" s="1483"/>
      <c r="D163" s="1483"/>
      <c r="E163" s="1483"/>
      <c r="F163" s="1483"/>
      <c r="G163" s="1483"/>
      <c r="H163" s="1483"/>
      <c r="L163" s="1480"/>
      <c r="P163" s="1480"/>
      <c r="Q163" s="1480"/>
    </row>
    <row r="164" spans="2:17" s="141" customFormat="1">
      <c r="B164" s="1482"/>
      <c r="C164" s="1483"/>
      <c r="D164" s="1483"/>
      <c r="E164" s="1483"/>
      <c r="F164" s="1483"/>
      <c r="G164" s="1483"/>
      <c r="H164" s="1483"/>
      <c r="L164" s="1480"/>
      <c r="P164" s="1480"/>
      <c r="Q164" s="1480"/>
    </row>
    <row r="165" spans="2:17" s="141" customFormat="1">
      <c r="B165" s="1482"/>
      <c r="C165" s="1483"/>
      <c r="D165" s="1483"/>
      <c r="E165" s="1483"/>
      <c r="F165" s="1483"/>
      <c r="G165" s="1483"/>
      <c r="H165" s="1483"/>
      <c r="L165" s="1480"/>
      <c r="P165" s="1480"/>
      <c r="Q165" s="1480"/>
    </row>
    <row r="166" spans="2:17" s="141" customFormat="1">
      <c r="B166" s="1482"/>
      <c r="C166" s="1483"/>
      <c r="D166" s="1483"/>
      <c r="E166" s="1483"/>
      <c r="F166" s="1483"/>
      <c r="G166" s="1483"/>
      <c r="H166" s="1483"/>
      <c r="L166" s="1480"/>
      <c r="P166" s="1480"/>
      <c r="Q166" s="1480"/>
    </row>
    <row r="167" spans="2:17" s="141" customFormat="1">
      <c r="B167" s="1482"/>
      <c r="C167" s="1483"/>
      <c r="D167" s="1483"/>
      <c r="E167" s="1483"/>
      <c r="F167" s="1483"/>
      <c r="G167" s="1483"/>
      <c r="H167" s="1483"/>
      <c r="L167" s="1480"/>
      <c r="P167" s="1480"/>
      <c r="Q167" s="1480"/>
    </row>
    <row r="168" spans="2:17" s="141" customFormat="1">
      <c r="B168" s="1482"/>
      <c r="C168" s="1483"/>
      <c r="D168" s="1483"/>
      <c r="E168" s="1483"/>
      <c r="F168" s="1483"/>
      <c r="G168" s="1483"/>
      <c r="H168" s="1483"/>
      <c r="L168" s="1480"/>
      <c r="P168" s="1480"/>
      <c r="Q168" s="1480"/>
    </row>
    <row r="169" spans="2:17" s="141" customFormat="1">
      <c r="B169" s="1482"/>
      <c r="C169" s="1483"/>
      <c r="D169" s="1483"/>
      <c r="E169" s="1483"/>
      <c r="F169" s="1483"/>
      <c r="G169" s="1483"/>
      <c r="H169" s="1483"/>
      <c r="L169" s="1480"/>
      <c r="P169" s="1480"/>
      <c r="Q169" s="1480"/>
    </row>
    <row r="170" spans="2:17" s="141" customFormat="1">
      <c r="B170" s="1482"/>
      <c r="C170" s="1483"/>
      <c r="D170" s="1483"/>
      <c r="E170" s="1483"/>
      <c r="F170" s="1483"/>
      <c r="G170" s="1483"/>
      <c r="H170" s="1483"/>
      <c r="L170" s="1480"/>
      <c r="P170" s="1480"/>
      <c r="Q170" s="1480"/>
    </row>
    <row r="171" spans="2:17" s="141" customFormat="1">
      <c r="B171" s="1482"/>
      <c r="C171" s="1483"/>
      <c r="D171" s="1483"/>
      <c r="E171" s="1483"/>
      <c r="F171" s="1483"/>
      <c r="G171" s="1483"/>
      <c r="H171" s="1483"/>
      <c r="L171" s="1480"/>
      <c r="P171" s="1480"/>
      <c r="Q171" s="1480"/>
    </row>
    <row r="172" spans="2:17" s="141" customFormat="1">
      <c r="B172" s="1482"/>
      <c r="C172" s="1483"/>
      <c r="D172" s="1483"/>
      <c r="E172" s="1483"/>
      <c r="F172" s="1483"/>
      <c r="G172" s="1483"/>
      <c r="H172" s="1483"/>
      <c r="L172" s="1480"/>
      <c r="P172" s="1480"/>
      <c r="Q172" s="1480"/>
    </row>
    <row r="173" spans="2:17" s="141" customFormat="1">
      <c r="B173" s="1482"/>
      <c r="C173" s="1483"/>
      <c r="D173" s="1483"/>
      <c r="E173" s="1483"/>
      <c r="F173" s="1483"/>
      <c r="G173" s="1483"/>
      <c r="H173" s="1483"/>
      <c r="L173" s="1480"/>
      <c r="P173" s="1480"/>
      <c r="Q173" s="1480"/>
    </row>
    <row r="174" spans="2:17" s="141" customFormat="1">
      <c r="B174" s="1482"/>
      <c r="C174" s="1483"/>
      <c r="D174" s="1483"/>
      <c r="E174" s="1483"/>
      <c r="F174" s="1483"/>
      <c r="G174" s="1483"/>
      <c r="H174" s="1483"/>
      <c r="L174" s="1480"/>
      <c r="P174" s="1480"/>
      <c r="Q174" s="1480"/>
    </row>
    <row r="175" spans="2:17" s="141" customFormat="1">
      <c r="B175" s="1482"/>
      <c r="C175" s="1483"/>
      <c r="D175" s="1483"/>
      <c r="E175" s="1483"/>
      <c r="F175" s="1483"/>
      <c r="G175" s="1483"/>
      <c r="H175" s="1483"/>
      <c r="L175" s="1480"/>
      <c r="P175" s="1480"/>
      <c r="Q175" s="1480"/>
    </row>
    <row r="176" spans="2:17" s="141" customFormat="1">
      <c r="B176" s="1482"/>
      <c r="C176" s="1483"/>
      <c r="D176" s="1483"/>
      <c r="E176" s="1483"/>
      <c r="F176" s="1483"/>
      <c r="G176" s="1483"/>
      <c r="H176" s="1483"/>
      <c r="L176" s="1480"/>
      <c r="P176" s="1480"/>
      <c r="Q176" s="1480"/>
    </row>
    <row r="177" spans="2:17" s="141" customFormat="1">
      <c r="B177" s="1482"/>
      <c r="C177" s="1483"/>
      <c r="D177" s="1483"/>
      <c r="E177" s="1483"/>
      <c r="F177" s="1483"/>
      <c r="G177" s="1483"/>
      <c r="H177" s="1483"/>
      <c r="L177" s="1480"/>
      <c r="P177" s="1480"/>
      <c r="Q177" s="1480"/>
    </row>
    <row r="178" spans="2:17" s="141" customFormat="1">
      <c r="B178" s="1482"/>
      <c r="C178" s="1483"/>
      <c r="D178" s="1483"/>
      <c r="E178" s="1483"/>
      <c r="F178" s="1483"/>
      <c r="G178" s="1483"/>
      <c r="H178" s="1483"/>
      <c r="L178" s="1480"/>
      <c r="P178" s="1480"/>
      <c r="Q178" s="1480"/>
    </row>
    <row r="179" spans="2:17" s="141" customFormat="1">
      <c r="B179" s="1482"/>
      <c r="C179" s="1483"/>
      <c r="D179" s="1483"/>
      <c r="E179" s="1483"/>
      <c r="F179" s="1483"/>
      <c r="G179" s="1483"/>
      <c r="H179" s="1483"/>
      <c r="L179" s="1480"/>
      <c r="P179" s="1480"/>
      <c r="Q179" s="1480"/>
    </row>
    <row r="180" spans="2:17" s="141" customFormat="1">
      <c r="B180" s="1482"/>
      <c r="C180" s="1483"/>
      <c r="D180" s="1483"/>
      <c r="E180" s="1483"/>
      <c r="F180" s="1483"/>
      <c r="G180" s="1483"/>
      <c r="H180" s="1483"/>
      <c r="L180" s="1480"/>
      <c r="P180" s="1480"/>
      <c r="Q180" s="1480"/>
    </row>
    <row r="181" spans="2:17" s="141" customFormat="1">
      <c r="B181" s="1482"/>
      <c r="C181" s="1483"/>
      <c r="D181" s="1483"/>
      <c r="E181" s="1483"/>
      <c r="F181" s="1483"/>
      <c r="G181" s="1483"/>
      <c r="H181" s="1483"/>
      <c r="L181" s="1480"/>
      <c r="P181" s="1480"/>
      <c r="Q181" s="1480"/>
    </row>
    <row r="182" spans="2:17" s="141" customFormat="1">
      <c r="B182" s="1482"/>
      <c r="C182" s="1483"/>
      <c r="D182" s="1483"/>
      <c r="E182" s="1483"/>
      <c r="F182" s="1483"/>
      <c r="G182" s="1483"/>
      <c r="H182" s="1483"/>
      <c r="L182" s="1480"/>
      <c r="P182" s="1480"/>
      <c r="Q182" s="1480"/>
    </row>
    <row r="183" spans="2:17" s="141" customFormat="1">
      <c r="B183" s="1482"/>
      <c r="C183" s="1483"/>
      <c r="D183" s="1483"/>
      <c r="E183" s="1483"/>
      <c r="F183" s="1483"/>
      <c r="G183" s="1483"/>
      <c r="H183" s="1483"/>
      <c r="L183" s="1480"/>
      <c r="P183" s="1480"/>
      <c r="Q183" s="1480"/>
    </row>
    <row r="184" spans="2:17" s="141" customFormat="1">
      <c r="B184" s="1482"/>
      <c r="C184" s="1483"/>
      <c r="D184" s="1483"/>
      <c r="E184" s="1483"/>
      <c r="F184" s="1483"/>
      <c r="G184" s="1483"/>
      <c r="H184" s="1483"/>
      <c r="L184" s="1480"/>
      <c r="P184" s="1480"/>
      <c r="Q184" s="1480"/>
    </row>
    <row r="185" spans="2:17" s="141" customFormat="1">
      <c r="B185" s="1482"/>
      <c r="C185" s="1483"/>
      <c r="D185" s="1483"/>
      <c r="E185" s="1483"/>
      <c r="F185" s="1483"/>
      <c r="G185" s="1483"/>
      <c r="H185" s="1483"/>
      <c r="L185" s="1480"/>
      <c r="P185" s="1480"/>
      <c r="Q185" s="1480"/>
    </row>
    <row r="186" spans="2:17" s="141" customFormat="1">
      <c r="B186" s="1482"/>
      <c r="C186" s="1483"/>
      <c r="D186" s="1483"/>
      <c r="E186" s="1483"/>
      <c r="F186" s="1483"/>
      <c r="G186" s="1483"/>
      <c r="H186" s="1483"/>
      <c r="L186" s="1480"/>
      <c r="P186" s="1480"/>
      <c r="Q186" s="1480"/>
    </row>
    <row r="187" spans="2:17" s="141" customFormat="1">
      <c r="B187" s="1482"/>
      <c r="C187" s="1483"/>
      <c r="D187" s="1483"/>
      <c r="E187" s="1483"/>
      <c r="F187" s="1483"/>
      <c r="G187" s="1483"/>
      <c r="H187" s="1483"/>
      <c r="L187" s="1480"/>
      <c r="P187" s="1480"/>
      <c r="Q187" s="1480"/>
    </row>
    <row r="188" spans="2:17" s="141" customFormat="1">
      <c r="B188" s="1482"/>
      <c r="C188" s="1483"/>
      <c r="D188" s="1483"/>
      <c r="E188" s="1483"/>
      <c r="F188" s="1483"/>
      <c r="G188" s="1483"/>
      <c r="H188" s="1483"/>
      <c r="L188" s="1480"/>
      <c r="P188" s="1480"/>
      <c r="Q188" s="1480"/>
    </row>
    <row r="189" spans="2:17" s="141" customFormat="1">
      <c r="B189" s="1482"/>
      <c r="C189" s="1483"/>
      <c r="D189" s="1483"/>
      <c r="E189" s="1483"/>
      <c r="F189" s="1483"/>
      <c r="G189" s="1483"/>
      <c r="H189" s="1483"/>
      <c r="L189" s="1480"/>
      <c r="P189" s="1480"/>
      <c r="Q189" s="1480"/>
    </row>
    <row r="190" spans="2:17" s="141" customFormat="1">
      <c r="B190" s="1482"/>
      <c r="C190" s="1483"/>
      <c r="D190" s="1483"/>
      <c r="E190" s="1483"/>
      <c r="F190" s="1483"/>
      <c r="G190" s="1483"/>
      <c r="H190" s="1483"/>
      <c r="L190" s="1480"/>
      <c r="P190" s="1480"/>
      <c r="Q190" s="1480"/>
    </row>
    <row r="191" spans="2:17" s="141" customFormat="1">
      <c r="B191" s="1482"/>
      <c r="C191" s="1483"/>
      <c r="D191" s="1483"/>
      <c r="E191" s="1483"/>
      <c r="F191" s="1483"/>
      <c r="G191" s="1483"/>
      <c r="H191" s="1483"/>
      <c r="L191" s="1480"/>
      <c r="P191" s="1480"/>
      <c r="Q191" s="1480"/>
    </row>
    <row r="192" spans="2:17" s="141" customFormat="1">
      <c r="B192" s="1482"/>
      <c r="C192" s="1483"/>
      <c r="D192" s="1483"/>
      <c r="E192" s="1483"/>
      <c r="F192" s="1483"/>
      <c r="G192" s="1483"/>
      <c r="H192" s="1483"/>
      <c r="L192" s="1480"/>
      <c r="P192" s="1480"/>
      <c r="Q192" s="1480"/>
    </row>
    <row r="193" spans="2:17" s="141" customFormat="1">
      <c r="B193" s="1482"/>
      <c r="C193" s="1483"/>
      <c r="D193" s="1483"/>
      <c r="E193" s="1483"/>
      <c r="F193" s="1483"/>
      <c r="G193" s="1483"/>
      <c r="H193" s="1483"/>
      <c r="L193" s="1480"/>
      <c r="P193" s="1480"/>
      <c r="Q193" s="1480"/>
    </row>
    <row r="194" spans="2:17" s="141" customFormat="1">
      <c r="B194" s="1482"/>
      <c r="C194" s="1483"/>
      <c r="D194" s="1483"/>
      <c r="E194" s="1483"/>
      <c r="F194" s="1483"/>
      <c r="G194" s="1483"/>
      <c r="H194" s="1483"/>
      <c r="L194" s="1480"/>
      <c r="P194" s="1480"/>
      <c r="Q194" s="1480"/>
    </row>
    <row r="195" spans="2:17" s="141" customFormat="1">
      <c r="B195" s="1482"/>
      <c r="C195" s="1483"/>
      <c r="D195" s="1483"/>
      <c r="E195" s="1483"/>
      <c r="F195" s="1483"/>
      <c r="G195" s="1483"/>
      <c r="H195" s="1483"/>
      <c r="L195" s="1480"/>
      <c r="P195" s="1480"/>
      <c r="Q195" s="1480"/>
    </row>
    <row r="196" spans="2:17" s="141" customFormat="1">
      <c r="B196" s="1482"/>
      <c r="C196" s="1483"/>
      <c r="D196" s="1483"/>
      <c r="E196" s="1483"/>
      <c r="F196" s="1483"/>
      <c r="G196" s="1483"/>
      <c r="H196" s="1483"/>
      <c r="L196" s="1480"/>
      <c r="P196" s="1480"/>
      <c r="Q196" s="1480"/>
    </row>
    <row r="197" spans="2:17" s="141" customFormat="1">
      <c r="B197" s="1482"/>
      <c r="C197" s="1483"/>
      <c r="D197" s="1483"/>
      <c r="E197" s="1483"/>
      <c r="F197" s="1483"/>
      <c r="G197" s="1483"/>
      <c r="H197" s="1483"/>
      <c r="L197" s="1480"/>
      <c r="P197" s="1480"/>
      <c r="Q197" s="1480"/>
    </row>
    <row r="198" spans="2:17" s="141" customFormat="1">
      <c r="B198" s="1482"/>
      <c r="C198" s="1483"/>
      <c r="D198" s="1483"/>
      <c r="E198" s="1483"/>
      <c r="F198" s="1483"/>
      <c r="G198" s="1483"/>
      <c r="H198" s="1483"/>
      <c r="L198" s="1480"/>
      <c r="P198" s="1480"/>
      <c r="Q198" s="1480"/>
    </row>
    <row r="199" spans="2:17" s="141" customFormat="1">
      <c r="B199" s="1482"/>
      <c r="C199" s="1483"/>
      <c r="D199" s="1483"/>
      <c r="E199" s="1483"/>
      <c r="F199" s="1483"/>
      <c r="G199" s="1483"/>
      <c r="H199" s="1483"/>
      <c r="L199" s="1480"/>
      <c r="P199" s="1480"/>
      <c r="Q199" s="1480"/>
    </row>
    <row r="200" spans="2:17" s="141" customFormat="1">
      <c r="B200" s="1482"/>
      <c r="C200" s="1483"/>
      <c r="D200" s="1483"/>
      <c r="E200" s="1483"/>
      <c r="F200" s="1483"/>
      <c r="G200" s="1483"/>
      <c r="H200" s="1483"/>
      <c r="L200" s="1480"/>
      <c r="P200" s="1480"/>
      <c r="Q200" s="1480"/>
    </row>
    <row r="201" spans="2:17" s="141" customFormat="1">
      <c r="B201" s="1482"/>
      <c r="C201" s="1483"/>
      <c r="D201" s="1483"/>
      <c r="E201" s="1483"/>
      <c r="F201" s="1483"/>
      <c r="G201" s="1483"/>
      <c r="H201" s="1483"/>
      <c r="L201" s="1480"/>
      <c r="P201" s="1480"/>
      <c r="Q201" s="1480"/>
    </row>
    <row r="202" spans="2:17" s="141" customFormat="1">
      <c r="B202" s="1482"/>
      <c r="C202" s="1483"/>
      <c r="D202" s="1483"/>
      <c r="E202" s="1483"/>
      <c r="F202" s="1483"/>
      <c r="G202" s="1483"/>
      <c r="H202" s="1483"/>
      <c r="L202" s="1480"/>
      <c r="P202" s="1480"/>
      <c r="Q202" s="1480"/>
    </row>
    <row r="203" spans="2:17" s="141" customFormat="1">
      <c r="B203" s="1482"/>
      <c r="C203" s="1483"/>
      <c r="D203" s="1483"/>
      <c r="E203" s="1483"/>
      <c r="F203" s="1483"/>
      <c r="G203" s="1483"/>
      <c r="H203" s="1483"/>
      <c r="L203" s="1480"/>
      <c r="P203" s="1480"/>
      <c r="Q203" s="1480"/>
    </row>
    <row r="204" spans="2:17" s="141" customFormat="1">
      <c r="B204" s="1482"/>
      <c r="C204" s="1483"/>
      <c r="D204" s="1483"/>
      <c r="E204" s="1483"/>
      <c r="F204" s="1483"/>
      <c r="G204" s="1483"/>
      <c r="H204" s="1483"/>
      <c r="L204" s="1480"/>
      <c r="P204" s="1480"/>
      <c r="Q204" s="1480"/>
    </row>
    <row r="205" spans="2:17" s="141" customFormat="1">
      <c r="B205" s="1482"/>
      <c r="C205" s="1483"/>
      <c r="D205" s="1483"/>
      <c r="E205" s="1483"/>
      <c r="F205" s="1483"/>
      <c r="G205" s="1483"/>
      <c r="H205" s="1483"/>
      <c r="L205" s="1480"/>
      <c r="P205" s="1480"/>
      <c r="Q205" s="1480"/>
    </row>
    <row r="206" spans="2:17" s="141" customFormat="1">
      <c r="B206" s="1482"/>
      <c r="C206" s="1483"/>
      <c r="D206" s="1483"/>
      <c r="E206" s="1483"/>
      <c r="F206" s="1483"/>
      <c r="G206" s="1483"/>
      <c r="H206" s="1483"/>
      <c r="L206" s="1480"/>
      <c r="P206" s="1480"/>
      <c r="Q206" s="1480"/>
    </row>
    <row r="207" spans="2:17" s="141" customFormat="1">
      <c r="B207" s="1482"/>
      <c r="C207" s="1483"/>
      <c r="D207" s="1483"/>
      <c r="E207" s="1483"/>
      <c r="F207" s="1483"/>
      <c r="G207" s="1483"/>
      <c r="H207" s="1483"/>
      <c r="L207" s="1480"/>
      <c r="P207" s="1480"/>
      <c r="Q207" s="1480"/>
    </row>
    <row r="208" spans="2:17" s="141" customFormat="1">
      <c r="B208" s="1482"/>
      <c r="C208" s="1483"/>
      <c r="D208" s="1483"/>
      <c r="E208" s="1483"/>
      <c r="F208" s="1483"/>
      <c r="G208" s="1483"/>
      <c r="H208" s="1483"/>
      <c r="L208" s="1480"/>
      <c r="P208" s="1480"/>
      <c r="Q208" s="1480"/>
    </row>
    <row r="209" spans="2:17" s="141" customFormat="1">
      <c r="B209" s="1482"/>
      <c r="C209" s="1483"/>
      <c r="D209" s="1483"/>
      <c r="E209" s="1483"/>
      <c r="F209" s="1483"/>
      <c r="G209" s="1483"/>
      <c r="H209" s="1483"/>
      <c r="L209" s="1480"/>
      <c r="P209" s="1480"/>
      <c r="Q209" s="1480"/>
    </row>
    <row r="210" spans="2:17" s="141" customFormat="1">
      <c r="B210" s="1482"/>
      <c r="C210" s="1483"/>
      <c r="D210" s="1483"/>
      <c r="E210" s="1483"/>
      <c r="F210" s="1483"/>
      <c r="G210" s="1483"/>
      <c r="H210" s="1483"/>
      <c r="L210" s="1480"/>
      <c r="P210" s="1480"/>
      <c r="Q210" s="1480"/>
    </row>
    <row r="211" spans="2:17" s="141" customFormat="1">
      <c r="B211" s="1482"/>
      <c r="C211" s="1483"/>
      <c r="D211" s="1483"/>
      <c r="E211" s="1483"/>
      <c r="F211" s="1483"/>
      <c r="G211" s="1483"/>
      <c r="H211" s="1483"/>
      <c r="L211" s="1480"/>
      <c r="P211" s="1480"/>
      <c r="Q211" s="1480"/>
    </row>
    <row r="212" spans="2:17" s="141" customFormat="1">
      <c r="B212" s="1482"/>
      <c r="C212" s="1483"/>
      <c r="D212" s="1483"/>
      <c r="E212" s="1483"/>
      <c r="F212" s="1483"/>
      <c r="G212" s="1483"/>
      <c r="H212" s="1483"/>
      <c r="L212" s="1480"/>
      <c r="P212" s="1480"/>
      <c r="Q212" s="1480"/>
    </row>
    <row r="213" spans="2:17" s="141" customFormat="1">
      <c r="B213" s="1482"/>
      <c r="C213" s="1483"/>
      <c r="D213" s="1483"/>
      <c r="E213" s="1483"/>
      <c r="F213" s="1483"/>
      <c r="G213" s="1483"/>
      <c r="H213" s="1483"/>
      <c r="L213" s="1480"/>
      <c r="P213" s="1480"/>
      <c r="Q213" s="1480"/>
    </row>
    <row r="214" spans="2:17" s="141" customFormat="1">
      <c r="B214" s="1482"/>
      <c r="C214" s="1483"/>
      <c r="D214" s="1483"/>
      <c r="E214" s="1483"/>
      <c r="F214" s="1483"/>
      <c r="G214" s="1483"/>
      <c r="H214" s="1483"/>
      <c r="L214" s="1480"/>
      <c r="P214" s="1480"/>
      <c r="Q214" s="1480"/>
    </row>
    <row r="215" spans="2:17" s="141" customFormat="1">
      <c r="B215" s="1482"/>
      <c r="C215" s="1483"/>
      <c r="D215" s="1483"/>
      <c r="E215" s="1483"/>
      <c r="F215" s="1483"/>
      <c r="G215" s="1483"/>
      <c r="H215" s="1483"/>
      <c r="L215" s="1480"/>
      <c r="P215" s="1480"/>
      <c r="Q215" s="1480"/>
    </row>
    <row r="216" spans="2:17" s="141" customFormat="1">
      <c r="B216" s="1482"/>
      <c r="C216" s="1483"/>
      <c r="D216" s="1483"/>
      <c r="E216" s="1483"/>
      <c r="F216" s="1483"/>
      <c r="G216" s="1483"/>
      <c r="H216" s="1483"/>
      <c r="L216" s="1480"/>
      <c r="P216" s="1480"/>
      <c r="Q216" s="1480"/>
    </row>
    <row r="217" spans="2:17" s="141" customFormat="1">
      <c r="B217" s="1482"/>
      <c r="C217" s="1483"/>
      <c r="D217" s="1483"/>
      <c r="E217" s="1483"/>
      <c r="F217" s="1483"/>
      <c r="G217" s="1483"/>
      <c r="H217" s="1483"/>
      <c r="L217" s="1480"/>
      <c r="P217" s="1480"/>
      <c r="Q217" s="1480"/>
    </row>
    <row r="218" spans="2:17" s="141" customFormat="1">
      <c r="B218" s="1482"/>
      <c r="C218" s="1483"/>
      <c r="D218" s="1483"/>
      <c r="E218" s="1483"/>
      <c r="F218" s="1483"/>
      <c r="G218" s="1483"/>
      <c r="H218" s="1483"/>
      <c r="L218" s="1480"/>
      <c r="P218" s="1480"/>
      <c r="Q218" s="1480"/>
    </row>
    <row r="219" spans="2:17" s="141" customFormat="1">
      <c r="B219" s="1482"/>
      <c r="C219" s="1483"/>
      <c r="D219" s="1483"/>
      <c r="E219" s="1483"/>
      <c r="F219" s="1483"/>
      <c r="G219" s="1483"/>
      <c r="H219" s="1483"/>
      <c r="L219" s="1480"/>
      <c r="P219" s="1480"/>
      <c r="Q219" s="1480"/>
    </row>
    <row r="220" spans="2:17" s="141" customFormat="1">
      <c r="B220" s="1482"/>
      <c r="C220" s="1483"/>
      <c r="D220" s="1483"/>
      <c r="E220" s="1483"/>
      <c r="F220" s="1483"/>
      <c r="G220" s="1483"/>
      <c r="H220" s="1483"/>
      <c r="L220" s="1480"/>
      <c r="P220" s="1480"/>
      <c r="Q220" s="1480"/>
    </row>
    <row r="221" spans="2:17" s="141" customFormat="1">
      <c r="B221" s="1482"/>
      <c r="C221" s="1483"/>
      <c r="D221" s="1483"/>
      <c r="E221" s="1483"/>
      <c r="F221" s="1483"/>
      <c r="G221" s="1483"/>
      <c r="H221" s="1483"/>
      <c r="L221" s="1480"/>
      <c r="P221" s="1480"/>
      <c r="Q221" s="1480"/>
    </row>
    <row r="222" spans="2:17" s="141" customFormat="1">
      <c r="B222" s="1482"/>
      <c r="C222" s="1483"/>
      <c r="D222" s="1483"/>
      <c r="E222" s="1483"/>
      <c r="F222" s="1483"/>
      <c r="G222" s="1483"/>
      <c r="H222" s="1483"/>
      <c r="L222" s="1480"/>
      <c r="P222" s="1480"/>
      <c r="Q222" s="1480"/>
    </row>
    <row r="223" spans="2:17" s="141" customFormat="1">
      <c r="B223" s="1482"/>
      <c r="C223" s="1483"/>
      <c r="D223" s="1483"/>
      <c r="E223" s="1483"/>
      <c r="F223" s="1483"/>
      <c r="G223" s="1483"/>
      <c r="H223" s="1483"/>
      <c r="L223" s="1480"/>
      <c r="P223" s="1480"/>
      <c r="Q223" s="1480"/>
    </row>
    <row r="224" spans="2:17" s="141" customFormat="1">
      <c r="B224" s="1482"/>
      <c r="C224" s="1483"/>
      <c r="D224" s="1483"/>
      <c r="E224" s="1483"/>
      <c r="F224" s="1483"/>
      <c r="G224" s="1483"/>
      <c r="H224" s="1483"/>
      <c r="L224" s="1480"/>
      <c r="P224" s="1480"/>
      <c r="Q224" s="1480"/>
    </row>
    <row r="225" spans="2:17" s="141" customFormat="1">
      <c r="B225" s="1482"/>
      <c r="C225" s="1483"/>
      <c r="D225" s="1483"/>
      <c r="E225" s="1483"/>
      <c r="F225" s="1483"/>
      <c r="G225" s="1483"/>
      <c r="H225" s="1483"/>
      <c r="L225" s="1480"/>
      <c r="P225" s="1480"/>
      <c r="Q225" s="1480"/>
    </row>
    <row r="226" spans="2:17" s="141" customFormat="1">
      <c r="B226" s="1482"/>
      <c r="C226" s="1483"/>
      <c r="D226" s="1483"/>
      <c r="E226" s="1483"/>
      <c r="F226" s="1483"/>
      <c r="G226" s="1483"/>
      <c r="H226" s="1483"/>
      <c r="L226" s="1480"/>
      <c r="P226" s="1480"/>
      <c r="Q226" s="1480"/>
    </row>
    <row r="227" spans="2:17" s="141" customFormat="1">
      <c r="B227" s="1482"/>
      <c r="C227" s="1483"/>
      <c r="D227" s="1483"/>
      <c r="E227" s="1483"/>
      <c r="F227" s="1483"/>
      <c r="G227" s="1483"/>
      <c r="H227" s="1483"/>
      <c r="L227" s="1480"/>
      <c r="P227" s="1480"/>
      <c r="Q227" s="1480"/>
    </row>
    <row r="228" spans="2:17" s="141" customFormat="1">
      <c r="B228" s="1482"/>
      <c r="C228" s="1483"/>
      <c r="D228" s="1483"/>
      <c r="E228" s="1483"/>
      <c r="F228" s="1483"/>
      <c r="G228" s="1483"/>
      <c r="H228" s="1483"/>
      <c r="L228" s="1480"/>
      <c r="P228" s="1480"/>
      <c r="Q228" s="1480"/>
    </row>
    <row r="229" spans="2:17" s="141" customFormat="1">
      <c r="B229" s="1482"/>
      <c r="C229" s="1483"/>
      <c r="D229" s="1483"/>
      <c r="E229" s="1483"/>
      <c r="F229" s="1483"/>
      <c r="G229" s="1483"/>
      <c r="H229" s="1483"/>
      <c r="L229" s="1480"/>
      <c r="P229" s="1480"/>
      <c r="Q229" s="1480"/>
    </row>
    <row r="230" spans="2:17" s="141" customFormat="1">
      <c r="B230" s="1482"/>
      <c r="C230" s="1483"/>
      <c r="D230" s="1483"/>
      <c r="E230" s="1483"/>
      <c r="F230" s="1483"/>
      <c r="G230" s="1483"/>
      <c r="H230" s="1483"/>
      <c r="L230" s="1480"/>
      <c r="P230" s="1480"/>
      <c r="Q230" s="1480"/>
    </row>
    <row r="231" spans="2:17" s="141" customFormat="1">
      <c r="B231" s="1482"/>
      <c r="C231" s="1483"/>
      <c r="D231" s="1483"/>
      <c r="E231" s="1483"/>
      <c r="F231" s="1483"/>
      <c r="G231" s="1483"/>
      <c r="H231" s="1483"/>
      <c r="L231" s="1480"/>
      <c r="P231" s="1480"/>
      <c r="Q231" s="1480"/>
    </row>
    <row r="232" spans="2:17" s="141" customFormat="1">
      <c r="B232" s="1482"/>
      <c r="C232" s="1483"/>
      <c r="D232" s="1483"/>
      <c r="E232" s="1483"/>
      <c r="F232" s="1483"/>
      <c r="G232" s="1483"/>
      <c r="H232" s="1483"/>
      <c r="L232" s="1480"/>
      <c r="P232" s="1480"/>
      <c r="Q232" s="1480"/>
    </row>
    <row r="233" spans="2:17" s="141" customFormat="1">
      <c r="B233" s="1482"/>
      <c r="C233" s="1483"/>
      <c r="D233" s="1483"/>
      <c r="E233" s="1483"/>
      <c r="F233" s="1483"/>
      <c r="G233" s="1483"/>
      <c r="H233" s="1483"/>
      <c r="L233" s="1480"/>
      <c r="P233" s="1480"/>
      <c r="Q233" s="1480"/>
    </row>
    <row r="234" spans="2:17" s="141" customFormat="1">
      <c r="B234" s="1482"/>
      <c r="C234" s="1483"/>
      <c r="D234" s="1483"/>
      <c r="E234" s="1483"/>
      <c r="F234" s="1483"/>
      <c r="G234" s="1483"/>
      <c r="H234" s="1483"/>
      <c r="L234" s="1480"/>
      <c r="P234" s="1480"/>
      <c r="Q234" s="1480"/>
    </row>
    <row r="235" spans="2:17" s="141" customFormat="1">
      <c r="B235" s="1482"/>
      <c r="C235" s="1483"/>
      <c r="D235" s="1483"/>
      <c r="E235" s="1483"/>
      <c r="F235" s="1483"/>
      <c r="G235" s="1483"/>
      <c r="H235" s="1483"/>
      <c r="L235" s="1480"/>
      <c r="P235" s="1480"/>
      <c r="Q235" s="1480"/>
    </row>
    <row r="236" spans="2:17" s="141" customFormat="1">
      <c r="B236" s="1482"/>
      <c r="C236" s="1483"/>
      <c r="D236" s="1483"/>
      <c r="E236" s="1483"/>
      <c r="F236" s="1483"/>
      <c r="G236" s="1483"/>
      <c r="H236" s="1483"/>
      <c r="L236" s="1480"/>
      <c r="P236" s="1480"/>
      <c r="Q236" s="1480"/>
    </row>
    <row r="237" spans="2:17" s="141" customFormat="1">
      <c r="B237" s="1482"/>
      <c r="C237" s="1483"/>
      <c r="D237" s="1483"/>
      <c r="E237" s="1483"/>
      <c r="F237" s="1483"/>
      <c r="G237" s="1483"/>
      <c r="H237" s="1483"/>
      <c r="L237" s="1480"/>
      <c r="P237" s="1480"/>
      <c r="Q237" s="1480"/>
    </row>
    <row r="238" spans="2:17" s="141" customFormat="1">
      <c r="B238" s="1482"/>
      <c r="C238" s="1483"/>
      <c r="D238" s="1483"/>
      <c r="E238" s="1483"/>
      <c r="F238" s="1483"/>
      <c r="G238" s="1483"/>
      <c r="H238" s="1483"/>
      <c r="L238" s="1480"/>
      <c r="P238" s="1480"/>
      <c r="Q238" s="1480"/>
    </row>
    <row r="239" spans="2:17" s="141" customFormat="1">
      <c r="B239" s="1482"/>
      <c r="C239" s="1483"/>
      <c r="D239" s="1483"/>
      <c r="E239" s="1483"/>
      <c r="F239" s="1483"/>
      <c r="G239" s="1483"/>
      <c r="H239" s="1483"/>
      <c r="L239" s="1480"/>
      <c r="P239" s="1480"/>
      <c r="Q239" s="1480"/>
    </row>
    <row r="240" spans="2:17" s="141" customFormat="1">
      <c r="B240" s="1482"/>
      <c r="C240" s="1483"/>
      <c r="D240" s="1483"/>
      <c r="E240" s="1483"/>
      <c r="F240" s="1483"/>
      <c r="G240" s="1483"/>
      <c r="H240" s="1483"/>
      <c r="L240" s="1480"/>
      <c r="P240" s="1480"/>
      <c r="Q240" s="1480"/>
    </row>
    <row r="241" spans="2:17" s="141" customFormat="1">
      <c r="B241" s="1482"/>
      <c r="C241" s="1483"/>
      <c r="D241" s="1483"/>
      <c r="E241" s="1483"/>
      <c r="F241" s="1483"/>
      <c r="G241" s="1483"/>
      <c r="H241" s="1483"/>
      <c r="L241" s="1480"/>
      <c r="P241" s="1480"/>
      <c r="Q241" s="1480"/>
    </row>
    <row r="242" spans="2:17" s="141" customFormat="1">
      <c r="B242" s="1482"/>
      <c r="C242" s="1483"/>
      <c r="D242" s="1483"/>
      <c r="E242" s="1483"/>
      <c r="F242" s="1483"/>
      <c r="G242" s="1483"/>
      <c r="H242" s="1483"/>
      <c r="L242" s="1480"/>
      <c r="P242" s="1480"/>
      <c r="Q242" s="1480"/>
    </row>
    <row r="243" spans="2:17" s="141" customFormat="1">
      <c r="B243" s="1482"/>
      <c r="C243" s="1483"/>
      <c r="D243" s="1483"/>
      <c r="E243" s="1483"/>
      <c r="F243" s="1483"/>
      <c r="G243" s="1483"/>
      <c r="H243" s="1483"/>
      <c r="L243" s="1480"/>
      <c r="P243" s="1480"/>
      <c r="Q243" s="1480"/>
    </row>
    <row r="244" spans="2:17" s="141" customFormat="1">
      <c r="B244" s="1482"/>
      <c r="C244" s="1483"/>
      <c r="D244" s="1483"/>
      <c r="E244" s="1483"/>
      <c r="F244" s="1483"/>
      <c r="G244" s="1483"/>
      <c r="H244" s="1483"/>
      <c r="L244" s="1480"/>
      <c r="P244" s="1480"/>
      <c r="Q244" s="1480"/>
    </row>
    <row r="245" spans="2:17" s="141" customFormat="1">
      <c r="B245" s="1482"/>
      <c r="C245" s="1483"/>
      <c r="D245" s="1483"/>
      <c r="E245" s="1483"/>
      <c r="F245" s="1483"/>
      <c r="G245" s="1483"/>
      <c r="H245" s="1483"/>
      <c r="L245" s="1480"/>
      <c r="P245" s="1480"/>
      <c r="Q245" s="1480"/>
    </row>
    <row r="246" spans="2:17" s="141" customFormat="1">
      <c r="B246" s="1482"/>
      <c r="C246" s="1483"/>
      <c r="D246" s="1483"/>
      <c r="E246" s="1483"/>
      <c r="F246" s="1483"/>
      <c r="G246" s="1483"/>
      <c r="H246" s="1483"/>
      <c r="L246" s="1480"/>
      <c r="P246" s="1480"/>
      <c r="Q246" s="1480"/>
    </row>
    <row r="247" spans="2:17" s="141" customFormat="1">
      <c r="B247" s="1482"/>
      <c r="C247" s="1483"/>
      <c r="D247" s="1483"/>
      <c r="E247" s="1483"/>
      <c r="F247" s="1483"/>
      <c r="G247" s="1483"/>
      <c r="H247" s="1483"/>
      <c r="L247" s="1480"/>
      <c r="P247" s="1480"/>
      <c r="Q247" s="1480"/>
    </row>
    <row r="248" spans="2:17" s="141" customFormat="1">
      <c r="B248" s="1482"/>
      <c r="C248" s="1483"/>
      <c r="D248" s="1483"/>
      <c r="E248" s="1483"/>
      <c r="F248" s="1483"/>
      <c r="G248" s="1483"/>
      <c r="H248" s="1483"/>
      <c r="L248" s="1480"/>
      <c r="P248" s="1480"/>
      <c r="Q248" s="1480"/>
    </row>
    <row r="249" spans="2:17" s="141" customFormat="1">
      <c r="B249" s="1482"/>
      <c r="C249" s="1483"/>
      <c r="D249" s="1483"/>
      <c r="E249" s="1483"/>
      <c r="F249" s="1483"/>
      <c r="G249" s="1483"/>
      <c r="H249" s="1483"/>
      <c r="L249" s="1480"/>
      <c r="P249" s="1480"/>
      <c r="Q249" s="1480"/>
    </row>
    <row r="250" spans="2:17" s="141" customFormat="1">
      <c r="B250" s="1482"/>
      <c r="C250" s="1483"/>
      <c r="D250" s="1483"/>
      <c r="E250" s="1483"/>
      <c r="F250" s="1483"/>
      <c r="G250" s="1483"/>
      <c r="H250" s="1483"/>
      <c r="L250" s="1480"/>
      <c r="P250" s="1480"/>
      <c r="Q250" s="1480"/>
    </row>
    <row r="251" spans="2:17" s="141" customFormat="1">
      <c r="B251" s="1482"/>
      <c r="C251" s="1483"/>
      <c r="D251" s="1483"/>
      <c r="E251" s="1483"/>
      <c r="F251" s="1483"/>
      <c r="G251" s="1483"/>
      <c r="H251" s="1483"/>
      <c r="L251" s="1480"/>
      <c r="P251" s="1480"/>
      <c r="Q251" s="1480"/>
    </row>
    <row r="252" spans="2:17" s="141" customFormat="1">
      <c r="B252" s="1482"/>
      <c r="C252" s="1483"/>
      <c r="D252" s="1483"/>
      <c r="E252" s="1483"/>
      <c r="F252" s="1483"/>
      <c r="G252" s="1483"/>
      <c r="H252" s="1483"/>
      <c r="L252" s="1480"/>
      <c r="P252" s="1480"/>
      <c r="Q252" s="1480"/>
    </row>
    <row r="253" spans="2:17" s="141" customFormat="1">
      <c r="B253" s="1482"/>
      <c r="C253" s="1483"/>
      <c r="D253" s="1483"/>
      <c r="E253" s="1483"/>
      <c r="F253" s="1483"/>
      <c r="G253" s="1483"/>
      <c r="H253" s="1483"/>
      <c r="L253" s="1480"/>
      <c r="P253" s="1480"/>
      <c r="Q253" s="1480"/>
    </row>
    <row r="254" spans="2:17" s="141" customFormat="1">
      <c r="B254" s="1482"/>
      <c r="C254" s="1483"/>
      <c r="D254" s="1483"/>
      <c r="E254" s="1483"/>
      <c r="F254" s="1483"/>
      <c r="G254" s="1483"/>
      <c r="H254" s="1483"/>
      <c r="L254" s="1480"/>
      <c r="P254" s="1480"/>
      <c r="Q254" s="1480"/>
    </row>
    <row r="255" spans="2:17" s="141" customFormat="1">
      <c r="B255" s="1482"/>
      <c r="C255" s="1483"/>
      <c r="D255" s="1483"/>
      <c r="E255" s="1483"/>
      <c r="F255" s="1483"/>
      <c r="G255" s="1483"/>
      <c r="H255" s="1483"/>
      <c r="L255" s="1480"/>
      <c r="P255" s="1480"/>
      <c r="Q255" s="1480"/>
    </row>
    <row r="256" spans="2:17" s="141" customFormat="1">
      <c r="B256" s="1482"/>
      <c r="C256" s="1483"/>
      <c r="D256" s="1483"/>
      <c r="E256" s="1483"/>
      <c r="F256" s="1483"/>
      <c r="G256" s="1483"/>
      <c r="H256" s="1483"/>
      <c r="L256" s="1480"/>
      <c r="P256" s="1480"/>
      <c r="Q256" s="1480"/>
    </row>
    <row r="257" spans="2:17" s="141" customFormat="1">
      <c r="B257" s="1482"/>
      <c r="C257" s="1483"/>
      <c r="D257" s="1483"/>
      <c r="E257" s="1483"/>
      <c r="F257" s="1483"/>
      <c r="G257" s="1483"/>
      <c r="H257" s="1483"/>
      <c r="L257" s="1480"/>
      <c r="P257" s="1480"/>
      <c r="Q257" s="1480"/>
    </row>
    <row r="258" spans="2:17" s="141" customFormat="1">
      <c r="B258" s="1482"/>
      <c r="C258" s="1483"/>
      <c r="D258" s="1483"/>
      <c r="E258" s="1483"/>
      <c r="F258" s="1483"/>
      <c r="G258" s="1483"/>
      <c r="H258" s="1483"/>
      <c r="L258" s="1480"/>
      <c r="P258" s="1480"/>
      <c r="Q258" s="1480"/>
    </row>
    <row r="259" spans="2:17" s="141" customFormat="1">
      <c r="B259" s="1482"/>
      <c r="C259" s="1483"/>
      <c r="D259" s="1483"/>
      <c r="E259" s="1483"/>
      <c r="F259" s="1483"/>
      <c r="G259" s="1483"/>
      <c r="H259" s="1483"/>
      <c r="L259" s="1480"/>
      <c r="P259" s="1480"/>
      <c r="Q259" s="1480"/>
    </row>
    <row r="260" spans="2:17" s="141" customFormat="1">
      <c r="B260" s="1482"/>
      <c r="C260" s="1483"/>
      <c r="D260" s="1483"/>
      <c r="E260" s="1483"/>
      <c r="F260" s="1483"/>
      <c r="G260" s="1483"/>
      <c r="H260" s="1483"/>
      <c r="L260" s="1480"/>
      <c r="P260" s="1480"/>
      <c r="Q260" s="1480"/>
    </row>
    <row r="261" spans="2:17" s="141" customFormat="1">
      <c r="B261" s="1482"/>
      <c r="C261" s="1483"/>
      <c r="D261" s="1483"/>
      <c r="E261" s="1483"/>
      <c r="F261" s="1483"/>
      <c r="G261" s="1483"/>
      <c r="H261" s="1483"/>
      <c r="L261" s="1480"/>
      <c r="P261" s="1480"/>
      <c r="Q261" s="1480"/>
    </row>
    <row r="262" spans="2:17" s="141" customFormat="1">
      <c r="B262" s="1482"/>
      <c r="C262" s="1483"/>
      <c r="D262" s="1483"/>
      <c r="E262" s="1483"/>
      <c r="F262" s="1483"/>
      <c r="G262" s="1483"/>
      <c r="H262" s="1483"/>
      <c r="L262" s="1480"/>
      <c r="P262" s="1480"/>
      <c r="Q262" s="1480"/>
    </row>
    <row r="263" spans="2:17" s="141" customFormat="1">
      <c r="B263" s="1482"/>
      <c r="C263" s="1483"/>
      <c r="D263" s="1483"/>
      <c r="E263" s="1483"/>
      <c r="F263" s="1483"/>
      <c r="G263" s="1483"/>
      <c r="H263" s="1483"/>
      <c r="L263" s="1480"/>
      <c r="P263" s="1480"/>
      <c r="Q263" s="1480"/>
    </row>
    <row r="264" spans="2:17" s="141" customFormat="1">
      <c r="B264" s="1482"/>
      <c r="C264" s="1483"/>
      <c r="D264" s="1483"/>
      <c r="E264" s="1483"/>
      <c r="F264" s="1483"/>
      <c r="G264" s="1483"/>
      <c r="H264" s="1483"/>
      <c r="L264" s="1480"/>
      <c r="P264" s="1480"/>
      <c r="Q264" s="1480"/>
    </row>
    <row r="265" spans="2:17" s="141" customFormat="1">
      <c r="B265" s="1482"/>
      <c r="C265" s="1483"/>
      <c r="D265" s="1483"/>
      <c r="E265" s="1483"/>
      <c r="F265" s="1483"/>
      <c r="G265" s="1483"/>
      <c r="H265" s="1483"/>
      <c r="L265" s="1480"/>
      <c r="P265" s="1480"/>
      <c r="Q265" s="1480"/>
    </row>
    <row r="266" spans="2:17" s="141" customFormat="1">
      <c r="B266" s="1482"/>
      <c r="C266" s="1483"/>
      <c r="D266" s="1483"/>
      <c r="E266" s="1483"/>
      <c r="F266" s="1483"/>
      <c r="G266" s="1483"/>
      <c r="H266" s="1483"/>
      <c r="L266" s="1480"/>
      <c r="P266" s="1480"/>
      <c r="Q266" s="1480"/>
    </row>
    <row r="267" spans="2:17" s="141" customFormat="1">
      <c r="B267" s="1482"/>
      <c r="C267" s="1483"/>
      <c r="D267" s="1483"/>
      <c r="E267" s="1483"/>
      <c r="F267" s="1483"/>
      <c r="G267" s="1483"/>
      <c r="H267" s="1483"/>
      <c r="L267" s="1480"/>
      <c r="P267" s="1480"/>
      <c r="Q267" s="1480"/>
    </row>
    <row r="268" spans="2:17" s="141" customFormat="1">
      <c r="B268" s="1482"/>
      <c r="C268" s="1483"/>
      <c r="D268" s="1483"/>
      <c r="E268" s="1483"/>
      <c r="F268" s="1483"/>
      <c r="G268" s="1483"/>
      <c r="H268" s="1483"/>
      <c r="L268" s="1480"/>
      <c r="P268" s="1480"/>
      <c r="Q268" s="1480"/>
    </row>
    <row r="269" spans="2:17" s="141" customFormat="1">
      <c r="B269" s="1482"/>
      <c r="C269" s="1483"/>
      <c r="D269" s="1483"/>
      <c r="E269" s="1483"/>
      <c r="F269" s="1483"/>
      <c r="G269" s="1483"/>
      <c r="H269" s="1483"/>
      <c r="L269" s="1480"/>
      <c r="P269" s="1480"/>
      <c r="Q269" s="1480"/>
    </row>
    <row r="270" spans="2:17" s="141" customFormat="1">
      <c r="B270" s="1482"/>
      <c r="C270" s="1483"/>
      <c r="D270" s="1483"/>
      <c r="E270" s="1483"/>
      <c r="F270" s="1483"/>
      <c r="G270" s="1483"/>
      <c r="H270" s="1483"/>
      <c r="L270" s="1480"/>
      <c r="P270" s="1480"/>
      <c r="Q270" s="1480"/>
    </row>
    <row r="271" spans="2:17" s="141" customFormat="1">
      <c r="B271" s="1482"/>
      <c r="C271" s="1483"/>
      <c r="D271" s="1483"/>
      <c r="E271" s="1483"/>
      <c r="F271" s="1483"/>
      <c r="G271" s="1483"/>
      <c r="H271" s="1483"/>
      <c r="L271" s="1480"/>
      <c r="P271" s="1480"/>
      <c r="Q271" s="1480"/>
    </row>
    <row r="272" spans="2:17" s="141" customFormat="1">
      <c r="B272" s="1482"/>
      <c r="C272" s="1483"/>
      <c r="D272" s="1483"/>
      <c r="E272" s="1483"/>
      <c r="F272" s="1483"/>
      <c r="G272" s="1483"/>
      <c r="H272" s="1483"/>
      <c r="L272" s="1480"/>
      <c r="P272" s="1480"/>
      <c r="Q272" s="1480"/>
    </row>
    <row r="273" spans="2:17" s="141" customFormat="1">
      <c r="B273" s="1482"/>
      <c r="C273" s="1483"/>
      <c r="D273" s="1483"/>
      <c r="E273" s="1483"/>
      <c r="F273" s="1483"/>
      <c r="G273" s="1483"/>
      <c r="H273" s="1483"/>
      <c r="L273" s="1480"/>
      <c r="P273" s="1480"/>
      <c r="Q273" s="1480"/>
    </row>
    <row r="274" spans="2:17" s="141" customFormat="1">
      <c r="B274" s="1482"/>
      <c r="C274" s="1483"/>
      <c r="D274" s="1483"/>
      <c r="E274" s="1483"/>
      <c r="F274" s="1483"/>
      <c r="G274" s="1483"/>
      <c r="H274" s="1483"/>
      <c r="L274" s="1480"/>
      <c r="P274" s="1480"/>
      <c r="Q274" s="1480"/>
    </row>
    <row r="275" spans="2:17" s="141" customFormat="1">
      <c r="B275" s="1482"/>
      <c r="C275" s="1483"/>
      <c r="D275" s="1483"/>
      <c r="E275" s="1483"/>
      <c r="F275" s="1483"/>
      <c r="G275" s="1483"/>
      <c r="H275" s="1483"/>
      <c r="L275" s="1480"/>
      <c r="P275" s="1480"/>
      <c r="Q275" s="1480"/>
    </row>
    <row r="276" spans="2:17" s="141" customFormat="1">
      <c r="B276" s="1482"/>
      <c r="C276" s="1483"/>
      <c r="D276" s="1483"/>
      <c r="E276" s="1483"/>
      <c r="F276" s="1483"/>
      <c r="G276" s="1483"/>
      <c r="H276" s="1483"/>
      <c r="L276" s="1480"/>
      <c r="P276" s="1480"/>
      <c r="Q276" s="1480"/>
    </row>
    <row r="277" spans="2:17" s="141" customFormat="1">
      <c r="B277" s="1482"/>
      <c r="C277" s="1483"/>
      <c r="D277" s="1483"/>
      <c r="E277" s="1483"/>
      <c r="F277" s="1483"/>
      <c r="G277" s="1483"/>
      <c r="H277" s="1483"/>
      <c r="L277" s="1480"/>
      <c r="P277" s="1480"/>
      <c r="Q277" s="1480"/>
    </row>
    <row r="278" spans="2:17" s="141" customFormat="1">
      <c r="B278" s="1482"/>
      <c r="C278" s="1483"/>
      <c r="D278" s="1483"/>
      <c r="E278" s="1483"/>
      <c r="F278" s="1483"/>
      <c r="G278" s="1483"/>
      <c r="H278" s="1483"/>
      <c r="L278" s="1480"/>
      <c r="P278" s="1480"/>
      <c r="Q278" s="1480"/>
    </row>
    <row r="279" spans="2:17" s="141" customFormat="1">
      <c r="B279" s="1482"/>
      <c r="C279" s="1483"/>
      <c r="D279" s="1483"/>
      <c r="E279" s="1483"/>
      <c r="F279" s="1483"/>
      <c r="G279" s="1483"/>
      <c r="H279" s="1483"/>
      <c r="L279" s="1480"/>
      <c r="P279" s="1480"/>
      <c r="Q279" s="1480"/>
    </row>
    <row r="280" spans="2:17" s="141" customFormat="1">
      <c r="B280" s="1482"/>
      <c r="C280" s="1483"/>
      <c r="D280" s="1483"/>
      <c r="E280" s="1483"/>
      <c r="F280" s="1483"/>
      <c r="G280" s="1483"/>
      <c r="H280" s="1483"/>
      <c r="L280" s="1480"/>
      <c r="P280" s="1480"/>
      <c r="Q280" s="1480"/>
    </row>
    <row r="281" spans="2:17" s="141" customFormat="1">
      <c r="B281" s="1482"/>
      <c r="C281" s="1483"/>
      <c r="D281" s="1483"/>
      <c r="E281" s="1483"/>
      <c r="F281" s="1483"/>
      <c r="G281" s="1483"/>
      <c r="H281" s="1483"/>
      <c r="L281" s="1480"/>
      <c r="P281" s="1480"/>
      <c r="Q281" s="1480"/>
    </row>
    <row r="282" spans="2:17" s="141" customFormat="1">
      <c r="B282" s="1482"/>
      <c r="C282" s="1483"/>
      <c r="D282" s="1483"/>
      <c r="E282" s="1483"/>
      <c r="F282" s="1483"/>
      <c r="G282" s="1483"/>
      <c r="H282" s="1483"/>
      <c r="L282" s="1480"/>
      <c r="P282" s="1480"/>
      <c r="Q282" s="1480"/>
    </row>
    <row r="283" spans="2:17" s="141" customFormat="1">
      <c r="B283" s="1482"/>
      <c r="C283" s="1483"/>
      <c r="D283" s="1483"/>
      <c r="E283" s="1483"/>
      <c r="F283" s="1483"/>
      <c r="G283" s="1483"/>
      <c r="H283" s="1483"/>
      <c r="L283" s="1480"/>
      <c r="P283" s="1480"/>
      <c r="Q283" s="1480"/>
    </row>
    <row r="284" spans="2:17" s="141" customFormat="1">
      <c r="B284" s="1482"/>
      <c r="C284" s="1483"/>
      <c r="D284" s="1483"/>
      <c r="E284" s="1483"/>
      <c r="F284" s="1483"/>
      <c r="G284" s="1483"/>
      <c r="H284" s="1483"/>
      <c r="L284" s="1480"/>
      <c r="P284" s="1480"/>
      <c r="Q284" s="1480"/>
    </row>
    <row r="285" spans="2:17" s="141" customFormat="1">
      <c r="B285" s="1482"/>
      <c r="C285" s="1483"/>
      <c r="D285" s="1483"/>
      <c r="E285" s="1483"/>
      <c r="F285" s="1483"/>
      <c r="G285" s="1483"/>
      <c r="H285" s="1483"/>
      <c r="L285" s="1480"/>
      <c r="P285" s="1480"/>
      <c r="Q285" s="1480"/>
    </row>
    <row r="286" spans="2:17" s="141" customFormat="1">
      <c r="B286" s="1482"/>
      <c r="C286" s="1483"/>
      <c r="D286" s="1483"/>
      <c r="E286" s="1483"/>
      <c r="F286" s="1483"/>
      <c r="G286" s="1483"/>
      <c r="H286" s="1483"/>
      <c r="L286" s="1480"/>
      <c r="P286" s="1480"/>
      <c r="Q286" s="1480"/>
    </row>
    <row r="287" spans="2:17" s="141" customFormat="1">
      <c r="B287" s="1482"/>
      <c r="C287" s="1483"/>
      <c r="D287" s="1483"/>
      <c r="E287" s="1483"/>
      <c r="F287" s="1483"/>
      <c r="G287" s="1483"/>
      <c r="H287" s="1483"/>
      <c r="L287" s="1480"/>
      <c r="P287" s="1480"/>
      <c r="Q287" s="1480"/>
    </row>
    <row r="288" spans="2:17" s="141" customFormat="1">
      <c r="B288" s="1482"/>
      <c r="C288" s="1483"/>
      <c r="D288" s="1483"/>
      <c r="E288" s="1483"/>
      <c r="F288" s="1483"/>
      <c r="G288" s="1483"/>
      <c r="H288" s="1483"/>
      <c r="L288" s="1480"/>
      <c r="P288" s="1480"/>
      <c r="Q288" s="1480"/>
    </row>
    <row r="289" spans="2:17" s="141" customFormat="1">
      <c r="B289" s="1482"/>
      <c r="C289" s="1483"/>
      <c r="D289" s="1483"/>
      <c r="E289" s="1483"/>
      <c r="F289" s="1483"/>
      <c r="G289" s="1483"/>
      <c r="H289" s="1483"/>
      <c r="L289" s="1480"/>
      <c r="P289" s="1480"/>
      <c r="Q289" s="1480"/>
    </row>
    <row r="290" spans="2:17" s="141" customFormat="1">
      <c r="B290" s="1482"/>
      <c r="C290" s="1483"/>
      <c r="D290" s="1483"/>
      <c r="E290" s="1483"/>
      <c r="F290" s="1483"/>
      <c r="G290" s="1483"/>
      <c r="H290" s="1483"/>
      <c r="L290" s="1480"/>
      <c r="P290" s="1480"/>
      <c r="Q290" s="1480"/>
    </row>
    <row r="291" spans="2:17" s="141" customFormat="1">
      <c r="B291" s="1482"/>
      <c r="C291" s="1483"/>
      <c r="D291" s="1483"/>
      <c r="E291" s="1483"/>
      <c r="F291" s="1483"/>
      <c r="G291" s="1483"/>
      <c r="H291" s="1483"/>
      <c r="L291" s="1480"/>
      <c r="P291" s="1480"/>
      <c r="Q291" s="1480"/>
    </row>
    <row r="292" spans="2:17" s="141" customFormat="1">
      <c r="B292" s="1482"/>
      <c r="C292" s="1483"/>
      <c r="D292" s="1483"/>
      <c r="E292" s="1483"/>
      <c r="F292" s="1483"/>
      <c r="G292" s="1483"/>
      <c r="H292" s="1483"/>
      <c r="L292" s="1480"/>
      <c r="P292" s="1480"/>
      <c r="Q292" s="1480"/>
    </row>
    <row r="293" spans="2:17" s="141" customFormat="1">
      <c r="B293" s="1482"/>
      <c r="C293" s="1483"/>
      <c r="D293" s="1483"/>
      <c r="E293" s="1483"/>
      <c r="F293" s="1483"/>
      <c r="G293" s="1483"/>
      <c r="H293" s="1483"/>
      <c r="L293" s="1480"/>
      <c r="P293" s="1480"/>
      <c r="Q293" s="1480"/>
    </row>
    <row r="294" spans="2:17" s="141" customFormat="1">
      <c r="B294" s="1482"/>
      <c r="C294" s="1483"/>
      <c r="D294" s="1483"/>
      <c r="E294" s="1483"/>
      <c r="F294" s="1483"/>
      <c r="G294" s="1483"/>
      <c r="H294" s="1483"/>
      <c r="L294" s="1480"/>
      <c r="P294" s="1480"/>
      <c r="Q294" s="1480"/>
    </row>
    <row r="295" spans="2:17" s="141" customFormat="1">
      <c r="B295" s="1482"/>
      <c r="C295" s="1483"/>
      <c r="D295" s="1483"/>
      <c r="E295" s="1483"/>
      <c r="F295" s="1483"/>
      <c r="G295" s="1483"/>
      <c r="H295" s="1483"/>
      <c r="L295" s="1480"/>
      <c r="P295" s="1480"/>
      <c r="Q295" s="1480"/>
    </row>
    <row r="296" spans="2:17" s="141" customFormat="1">
      <c r="B296" s="1482"/>
      <c r="C296" s="1483"/>
      <c r="D296" s="1483"/>
      <c r="E296" s="1483"/>
      <c r="F296" s="1483"/>
      <c r="G296" s="1483"/>
      <c r="H296" s="1483"/>
      <c r="L296" s="1480"/>
      <c r="P296" s="1480"/>
      <c r="Q296" s="1480"/>
    </row>
    <row r="297" spans="2:17" s="141" customFormat="1">
      <c r="B297" s="1482"/>
      <c r="C297" s="1483"/>
      <c r="D297" s="1483"/>
      <c r="E297" s="1483"/>
      <c r="F297" s="1483"/>
      <c r="G297" s="1483"/>
      <c r="H297" s="1483"/>
      <c r="L297" s="1480"/>
      <c r="P297" s="1480"/>
      <c r="Q297" s="1480"/>
    </row>
    <row r="298" spans="2:17" s="141" customFormat="1">
      <c r="B298" s="1482"/>
      <c r="C298" s="1483"/>
      <c r="D298" s="1483"/>
      <c r="E298" s="1483"/>
      <c r="F298" s="1483"/>
      <c r="G298" s="1483"/>
      <c r="H298" s="1483"/>
      <c r="L298" s="1480"/>
      <c r="P298" s="1480"/>
      <c r="Q298" s="1480"/>
    </row>
    <row r="299" spans="2:17" s="141" customFormat="1">
      <c r="B299" s="1482"/>
      <c r="C299" s="1483"/>
      <c r="D299" s="1483"/>
      <c r="E299" s="1483"/>
      <c r="F299" s="1483"/>
      <c r="G299" s="1483"/>
      <c r="H299" s="1483"/>
      <c r="L299" s="1480"/>
      <c r="P299" s="1480"/>
      <c r="Q299" s="1480"/>
    </row>
    <row r="300" spans="2:17" s="141" customFormat="1">
      <c r="B300" s="1482"/>
      <c r="C300" s="1483"/>
      <c r="D300" s="1483"/>
      <c r="E300" s="1483"/>
      <c r="F300" s="1483"/>
      <c r="G300" s="1483"/>
      <c r="H300" s="1483"/>
      <c r="L300" s="1480"/>
      <c r="P300" s="1480"/>
      <c r="Q300" s="1480"/>
    </row>
    <row r="301" spans="2:17" s="141" customFormat="1">
      <c r="B301" s="1482"/>
      <c r="C301" s="1483"/>
      <c r="D301" s="1483"/>
      <c r="E301" s="1483"/>
      <c r="F301" s="1483"/>
      <c r="G301" s="1483"/>
      <c r="H301" s="1483"/>
      <c r="L301" s="1480"/>
      <c r="P301" s="1480"/>
      <c r="Q301" s="1480"/>
    </row>
    <row r="302" spans="2:17" s="141" customFormat="1">
      <c r="B302" s="1482"/>
      <c r="C302" s="1483"/>
      <c r="D302" s="1483"/>
      <c r="E302" s="1483"/>
      <c r="F302" s="1483"/>
      <c r="G302" s="1483"/>
      <c r="H302" s="1483"/>
      <c r="L302" s="1480"/>
      <c r="P302" s="1480"/>
      <c r="Q302" s="1480"/>
    </row>
    <row r="303" spans="2:17" s="141" customFormat="1">
      <c r="B303" s="1482"/>
      <c r="C303" s="1483"/>
      <c r="D303" s="1483"/>
      <c r="E303" s="1483"/>
      <c r="F303" s="1483"/>
      <c r="G303" s="1483"/>
      <c r="H303" s="1483"/>
      <c r="L303" s="1480"/>
      <c r="P303" s="1480"/>
      <c r="Q303" s="1480"/>
    </row>
    <row r="304" spans="2:17" s="141" customFormat="1">
      <c r="B304" s="1482"/>
      <c r="C304" s="1483"/>
      <c r="D304" s="1483"/>
      <c r="E304" s="1483"/>
      <c r="F304" s="1483"/>
      <c r="G304" s="1483"/>
      <c r="H304" s="1483"/>
      <c r="L304" s="1480"/>
      <c r="P304" s="1480"/>
      <c r="Q304" s="1480"/>
    </row>
    <row r="305" spans="2:17" s="141" customFormat="1">
      <c r="B305" s="1482"/>
      <c r="C305" s="1483"/>
      <c r="D305" s="1483"/>
      <c r="E305" s="1483"/>
      <c r="F305" s="1483"/>
      <c r="G305" s="1483"/>
      <c r="H305" s="1483"/>
      <c r="L305" s="1480"/>
      <c r="P305" s="1480"/>
      <c r="Q305" s="1480"/>
    </row>
    <row r="306" spans="2:17" s="141" customFormat="1">
      <c r="B306" s="1482"/>
      <c r="C306" s="1483"/>
      <c r="D306" s="1483"/>
      <c r="E306" s="1483"/>
      <c r="F306" s="1483"/>
      <c r="G306" s="1483"/>
      <c r="H306" s="1483"/>
      <c r="L306" s="1480"/>
      <c r="P306" s="1480"/>
      <c r="Q306" s="1480"/>
    </row>
    <row r="307" spans="2:17" s="141" customFormat="1">
      <c r="B307" s="1482"/>
      <c r="C307" s="1483"/>
      <c r="D307" s="1483"/>
      <c r="E307" s="1483"/>
      <c r="F307" s="1483"/>
      <c r="G307" s="1483"/>
      <c r="H307" s="1483"/>
      <c r="L307" s="1480"/>
      <c r="P307" s="1480"/>
      <c r="Q307" s="1480"/>
    </row>
    <row r="308" spans="2:17" s="141" customFormat="1">
      <c r="B308" s="1482"/>
      <c r="C308" s="1483"/>
      <c r="D308" s="1483"/>
      <c r="E308" s="1483"/>
      <c r="F308" s="1483"/>
      <c r="G308" s="1483"/>
      <c r="H308" s="1483"/>
      <c r="L308" s="1480"/>
      <c r="P308" s="1480"/>
      <c r="Q308" s="1480"/>
    </row>
    <row r="309" spans="2:17" s="141" customFormat="1">
      <c r="B309" s="1482"/>
      <c r="C309" s="1483"/>
      <c r="D309" s="1483"/>
      <c r="E309" s="1483"/>
      <c r="F309" s="1483"/>
      <c r="G309" s="1483"/>
      <c r="H309" s="1483"/>
      <c r="L309" s="1480"/>
      <c r="P309" s="1480"/>
      <c r="Q309" s="1480"/>
    </row>
    <row r="310" spans="2:17" s="141" customFormat="1">
      <c r="B310" s="1482"/>
      <c r="C310" s="1483"/>
      <c r="D310" s="1483"/>
      <c r="E310" s="1483"/>
      <c r="F310" s="1483"/>
      <c r="G310" s="1483"/>
      <c r="H310" s="1483"/>
      <c r="L310" s="1480"/>
      <c r="P310" s="1480"/>
      <c r="Q310" s="1480"/>
    </row>
    <row r="311" spans="2:17" s="141" customFormat="1">
      <c r="B311" s="1482"/>
      <c r="C311" s="1483"/>
      <c r="D311" s="1483"/>
      <c r="E311" s="1483"/>
      <c r="F311" s="1483"/>
      <c r="G311" s="1483"/>
      <c r="H311" s="1483"/>
      <c r="L311" s="1480"/>
      <c r="P311" s="1480"/>
      <c r="Q311" s="1480"/>
    </row>
    <row r="312" spans="2:17" s="141" customFormat="1">
      <c r="B312" s="1482"/>
      <c r="C312" s="1483"/>
      <c r="D312" s="1483"/>
      <c r="E312" s="1483"/>
      <c r="F312" s="1483"/>
      <c r="G312" s="1483"/>
      <c r="H312" s="1483"/>
      <c r="L312" s="1480"/>
      <c r="P312" s="1480"/>
      <c r="Q312" s="1480"/>
    </row>
    <row r="313" spans="2:17" s="141" customFormat="1">
      <c r="B313" s="1482"/>
      <c r="C313" s="1483"/>
      <c r="D313" s="1483"/>
      <c r="E313" s="1483"/>
      <c r="F313" s="1483"/>
      <c r="G313" s="1483"/>
      <c r="H313" s="1483"/>
      <c r="L313" s="1480"/>
      <c r="P313" s="1480"/>
      <c r="Q313" s="1480"/>
    </row>
    <row r="314" spans="2:17" s="141" customFormat="1">
      <c r="B314" s="1482"/>
      <c r="C314" s="1483"/>
      <c r="D314" s="1483"/>
      <c r="E314" s="1483"/>
      <c r="F314" s="1483"/>
      <c r="G314" s="1483"/>
      <c r="H314" s="1483"/>
      <c r="L314" s="1480"/>
      <c r="P314" s="1480"/>
      <c r="Q314" s="1480"/>
    </row>
    <row r="315" spans="2:17" s="141" customFormat="1">
      <c r="B315" s="1482"/>
      <c r="C315" s="1483"/>
      <c r="D315" s="1483"/>
      <c r="E315" s="1483"/>
      <c r="F315" s="1483"/>
      <c r="G315" s="1483"/>
      <c r="H315" s="1483"/>
      <c r="L315" s="1480"/>
      <c r="P315" s="1480"/>
      <c r="Q315" s="1480"/>
    </row>
    <row r="316" spans="2:17" s="141" customFormat="1">
      <c r="B316" s="1482"/>
      <c r="C316" s="1483"/>
      <c r="D316" s="1483"/>
      <c r="E316" s="1483"/>
      <c r="F316" s="1483"/>
      <c r="G316" s="1483"/>
      <c r="H316" s="1483"/>
      <c r="L316" s="1480"/>
      <c r="P316" s="1480"/>
      <c r="Q316" s="1480"/>
    </row>
    <row r="317" spans="2:17" s="141" customFormat="1">
      <c r="B317" s="1482"/>
      <c r="C317" s="1483"/>
      <c r="D317" s="1483"/>
      <c r="E317" s="1483"/>
      <c r="F317" s="1483"/>
      <c r="G317" s="1483"/>
      <c r="H317" s="1483"/>
      <c r="L317" s="1480"/>
      <c r="P317" s="1480"/>
      <c r="Q317" s="1480"/>
    </row>
    <row r="318" spans="2:17" s="141" customFormat="1">
      <c r="B318" s="1482"/>
      <c r="C318" s="1483"/>
      <c r="D318" s="1483"/>
      <c r="E318" s="1483"/>
      <c r="F318" s="1483"/>
      <c r="G318" s="1483"/>
      <c r="H318" s="1483"/>
      <c r="L318" s="1480"/>
      <c r="P318" s="1480"/>
      <c r="Q318" s="1480"/>
    </row>
    <row r="319" spans="2:17" s="141" customFormat="1">
      <c r="B319" s="1482"/>
      <c r="C319" s="1483"/>
      <c r="D319" s="1483"/>
      <c r="E319" s="1483"/>
      <c r="F319" s="1483"/>
      <c r="G319" s="1483"/>
      <c r="H319" s="1483"/>
      <c r="L319" s="1480"/>
      <c r="P319" s="1480"/>
      <c r="Q319" s="1480"/>
    </row>
    <row r="320" spans="2:17" s="141" customFormat="1">
      <c r="B320" s="1482"/>
      <c r="C320" s="1483"/>
      <c r="D320" s="1483"/>
      <c r="E320" s="1483"/>
      <c r="F320" s="1483"/>
      <c r="G320" s="1483"/>
      <c r="H320" s="1483"/>
      <c r="L320" s="1480"/>
      <c r="P320" s="1480"/>
      <c r="Q320" s="1480"/>
    </row>
    <row r="321" spans="2:17" s="141" customFormat="1">
      <c r="B321" s="1482"/>
      <c r="C321" s="1483"/>
      <c r="D321" s="1483"/>
      <c r="E321" s="1483"/>
      <c r="F321" s="1483"/>
      <c r="G321" s="1483"/>
      <c r="H321" s="1483"/>
      <c r="L321" s="1480"/>
      <c r="P321" s="1480"/>
      <c r="Q321" s="1480"/>
    </row>
    <row r="322" spans="2:17" s="141" customFormat="1">
      <c r="B322" s="1482"/>
      <c r="C322" s="1483"/>
      <c r="D322" s="1483"/>
      <c r="E322" s="1483"/>
      <c r="F322" s="1483"/>
      <c r="G322" s="1483"/>
      <c r="H322" s="1483"/>
      <c r="L322" s="1480"/>
      <c r="P322" s="1480"/>
      <c r="Q322" s="1480"/>
    </row>
    <row r="323" spans="2:17" s="141" customFormat="1">
      <c r="B323" s="1482"/>
      <c r="C323" s="1483"/>
      <c r="D323" s="1483"/>
      <c r="E323" s="1483"/>
      <c r="F323" s="1483"/>
      <c r="G323" s="1483"/>
      <c r="H323" s="1483"/>
      <c r="L323" s="1480"/>
      <c r="P323" s="1480"/>
      <c r="Q323" s="1480"/>
    </row>
    <row r="324" spans="2:17" s="141" customFormat="1">
      <c r="B324" s="1482"/>
      <c r="C324" s="1483"/>
      <c r="D324" s="1483"/>
      <c r="E324" s="1483"/>
      <c r="F324" s="1483"/>
      <c r="G324" s="1483"/>
      <c r="H324" s="1483"/>
      <c r="L324" s="1480"/>
      <c r="P324" s="1480"/>
      <c r="Q324" s="1480"/>
    </row>
    <row r="325" spans="2:17" s="141" customFormat="1">
      <c r="B325" s="1482"/>
      <c r="C325" s="1483"/>
      <c r="D325" s="1483"/>
      <c r="E325" s="1483"/>
      <c r="F325" s="1483"/>
      <c r="G325" s="1483"/>
      <c r="H325" s="1483"/>
      <c r="L325" s="1480"/>
      <c r="P325" s="1480"/>
      <c r="Q325" s="1480"/>
    </row>
    <row r="326" spans="2:17" s="141" customFormat="1">
      <c r="B326" s="1482"/>
      <c r="C326" s="1483"/>
      <c r="D326" s="1483"/>
      <c r="E326" s="1483"/>
      <c r="F326" s="1483"/>
      <c r="G326" s="1483"/>
      <c r="H326" s="1483"/>
      <c r="L326" s="1480"/>
      <c r="P326" s="1480"/>
      <c r="Q326" s="1480"/>
    </row>
    <row r="327" spans="2:17" s="141" customFormat="1">
      <c r="B327" s="1482"/>
      <c r="C327" s="1483"/>
      <c r="D327" s="1483"/>
      <c r="E327" s="1483"/>
      <c r="F327" s="1483"/>
      <c r="G327" s="1483"/>
      <c r="H327" s="1483"/>
      <c r="L327" s="1480"/>
      <c r="P327" s="1480"/>
      <c r="Q327" s="1480"/>
    </row>
    <row r="328" spans="2:17" s="141" customFormat="1">
      <c r="B328" s="1482"/>
      <c r="C328" s="1483"/>
      <c r="D328" s="1483"/>
      <c r="E328" s="1483"/>
      <c r="F328" s="1483"/>
      <c r="G328" s="1483"/>
      <c r="H328" s="1483"/>
      <c r="L328" s="1480"/>
      <c r="P328" s="1480"/>
      <c r="Q328" s="1480"/>
    </row>
    <row r="329" spans="2:17" s="141" customFormat="1">
      <c r="B329" s="1482"/>
      <c r="C329" s="1483"/>
      <c r="D329" s="1483"/>
      <c r="E329" s="1483"/>
      <c r="F329" s="1483"/>
      <c r="G329" s="1483"/>
      <c r="H329" s="1483"/>
      <c r="L329" s="1480"/>
      <c r="P329" s="1480"/>
      <c r="Q329" s="1480"/>
    </row>
    <row r="330" spans="2:17" s="141" customFormat="1">
      <c r="B330" s="1482"/>
      <c r="C330" s="1483"/>
      <c r="D330" s="1483"/>
      <c r="E330" s="1483"/>
      <c r="F330" s="1483"/>
      <c r="G330" s="1483"/>
      <c r="H330" s="1483"/>
      <c r="L330" s="1480"/>
      <c r="P330" s="1480"/>
      <c r="Q330" s="1480"/>
    </row>
    <row r="331" spans="2:17" s="141" customFormat="1">
      <c r="B331" s="1482"/>
      <c r="C331" s="1483"/>
      <c r="D331" s="1483"/>
      <c r="E331" s="1483"/>
      <c r="F331" s="1483"/>
      <c r="G331" s="1483"/>
      <c r="H331" s="1483"/>
      <c r="L331" s="1480"/>
      <c r="P331" s="1480"/>
      <c r="Q331" s="1480"/>
    </row>
    <row r="332" spans="2:17" s="141" customFormat="1">
      <c r="B332" s="1482"/>
      <c r="C332" s="1483"/>
      <c r="D332" s="1483"/>
      <c r="E332" s="1483"/>
      <c r="F332" s="1483"/>
      <c r="G332" s="1483"/>
      <c r="H332" s="1483"/>
      <c r="L332" s="1480"/>
      <c r="P332" s="1480"/>
      <c r="Q332" s="1480"/>
    </row>
    <row r="333" spans="2:17" s="141" customFormat="1">
      <c r="B333" s="1482"/>
      <c r="C333" s="1483"/>
      <c r="D333" s="1483"/>
      <c r="E333" s="1483"/>
      <c r="F333" s="1483"/>
      <c r="G333" s="1483"/>
      <c r="H333" s="1483"/>
      <c r="L333" s="1480"/>
      <c r="P333" s="1480"/>
      <c r="Q333" s="1480"/>
    </row>
    <row r="334" spans="2:17" s="141" customFormat="1">
      <c r="B334" s="1482"/>
      <c r="C334" s="1483"/>
      <c r="D334" s="1483"/>
      <c r="E334" s="1483"/>
      <c r="F334" s="1483"/>
      <c r="G334" s="1483"/>
      <c r="H334" s="1483"/>
      <c r="L334" s="1480"/>
      <c r="P334" s="1480"/>
      <c r="Q334" s="1480"/>
    </row>
    <row r="335" spans="2:17" s="141" customFormat="1">
      <c r="B335" s="1482"/>
      <c r="C335" s="1483"/>
      <c r="D335" s="1483"/>
      <c r="E335" s="1483"/>
      <c r="F335" s="1483"/>
      <c r="G335" s="1483"/>
      <c r="H335" s="1483"/>
      <c r="L335" s="1480"/>
      <c r="P335" s="1480"/>
      <c r="Q335" s="1480"/>
    </row>
    <row r="336" spans="2:17" s="141" customFormat="1">
      <c r="B336" s="1482"/>
      <c r="C336" s="1483"/>
      <c r="D336" s="1483"/>
      <c r="E336" s="1483"/>
      <c r="F336" s="1483"/>
      <c r="G336" s="1483"/>
      <c r="H336" s="1483"/>
      <c r="L336" s="1480"/>
      <c r="P336" s="1480"/>
      <c r="Q336" s="1480"/>
    </row>
    <row r="337" spans="2:17" s="141" customFormat="1">
      <c r="B337" s="1482"/>
      <c r="C337" s="1483"/>
      <c r="D337" s="1483"/>
      <c r="E337" s="1483"/>
      <c r="F337" s="1483"/>
      <c r="G337" s="1483"/>
      <c r="H337" s="1483"/>
      <c r="L337" s="1480"/>
      <c r="P337" s="1480"/>
      <c r="Q337" s="1480"/>
    </row>
    <row r="338" spans="2:17" s="141" customFormat="1">
      <c r="B338" s="1482"/>
      <c r="C338" s="1483"/>
      <c r="D338" s="1483"/>
      <c r="E338" s="1483"/>
      <c r="F338" s="1483"/>
      <c r="G338" s="1483"/>
      <c r="H338" s="1483"/>
      <c r="L338" s="1480"/>
      <c r="P338" s="1480"/>
      <c r="Q338" s="1480"/>
    </row>
    <row r="339" spans="2:17" s="141" customFormat="1">
      <c r="B339" s="1482"/>
      <c r="C339" s="1483"/>
      <c r="D339" s="1483"/>
      <c r="E339" s="1483"/>
      <c r="F339" s="1483"/>
      <c r="G339" s="1483"/>
      <c r="H339" s="1483"/>
      <c r="L339" s="1480"/>
      <c r="P339" s="1480"/>
      <c r="Q339" s="1480"/>
    </row>
    <row r="340" spans="2:17" s="141" customFormat="1">
      <c r="B340" s="1482"/>
      <c r="C340" s="1483"/>
      <c r="D340" s="1483"/>
      <c r="E340" s="1483"/>
      <c r="F340" s="1483"/>
      <c r="G340" s="1483"/>
      <c r="H340" s="1483"/>
      <c r="L340" s="1480"/>
      <c r="P340" s="1480"/>
      <c r="Q340" s="1480"/>
    </row>
    <row r="341" spans="2:17" s="141" customFormat="1">
      <c r="B341" s="1482"/>
      <c r="C341" s="1483"/>
      <c r="D341" s="1483"/>
      <c r="E341" s="1483"/>
      <c r="F341" s="1483"/>
      <c r="G341" s="1483"/>
      <c r="H341" s="1483"/>
      <c r="L341" s="1480"/>
      <c r="P341" s="1480"/>
      <c r="Q341" s="1480"/>
    </row>
    <row r="342" spans="2:17" s="141" customFormat="1">
      <c r="B342" s="1482"/>
      <c r="C342" s="1483"/>
      <c r="D342" s="1483"/>
      <c r="E342" s="1483"/>
      <c r="F342" s="1483"/>
      <c r="G342" s="1483"/>
      <c r="H342" s="1483"/>
      <c r="L342" s="1480"/>
      <c r="P342" s="1480"/>
      <c r="Q342" s="1480"/>
    </row>
    <row r="343" spans="2:17" s="141" customFormat="1">
      <c r="B343" s="1482"/>
      <c r="C343" s="1483"/>
      <c r="D343" s="1483"/>
      <c r="E343" s="1483"/>
      <c r="F343" s="1483"/>
      <c r="G343" s="1483"/>
      <c r="H343" s="1483"/>
      <c r="L343" s="1480"/>
      <c r="P343" s="1480"/>
      <c r="Q343" s="1480"/>
    </row>
    <row r="344" spans="2:17" s="141" customFormat="1">
      <c r="B344" s="1482"/>
      <c r="C344" s="1483"/>
      <c r="D344" s="1483"/>
      <c r="E344" s="1483"/>
      <c r="F344" s="1483"/>
      <c r="G344" s="1483"/>
      <c r="H344" s="1483"/>
      <c r="L344" s="1480"/>
      <c r="P344" s="1480"/>
      <c r="Q344" s="1480"/>
    </row>
    <row r="345" spans="2:17" s="141" customFormat="1">
      <c r="B345" s="1482"/>
      <c r="C345" s="1483"/>
      <c r="D345" s="1483"/>
      <c r="E345" s="1483"/>
      <c r="F345" s="1483"/>
      <c r="G345" s="1483"/>
      <c r="H345" s="1483"/>
      <c r="L345" s="1480"/>
      <c r="P345" s="1480"/>
      <c r="Q345" s="1480"/>
    </row>
    <row r="346" spans="2:17" s="141" customFormat="1">
      <c r="B346" s="1482"/>
      <c r="C346" s="1483"/>
      <c r="D346" s="1483"/>
      <c r="E346" s="1483"/>
      <c r="F346" s="1483"/>
      <c r="G346" s="1483"/>
      <c r="H346" s="1483"/>
      <c r="L346" s="1480"/>
      <c r="P346" s="1480"/>
      <c r="Q346" s="1480"/>
    </row>
    <row r="347" spans="2:17" s="141" customFormat="1">
      <c r="B347" s="1482"/>
      <c r="C347" s="1483"/>
      <c r="D347" s="1483"/>
      <c r="E347" s="1483"/>
      <c r="F347" s="1483"/>
      <c r="G347" s="1483"/>
      <c r="H347" s="1483"/>
      <c r="L347" s="1480"/>
      <c r="P347" s="1480"/>
      <c r="Q347" s="1480"/>
    </row>
    <row r="348" spans="2:17" s="141" customFormat="1">
      <c r="B348" s="1482"/>
      <c r="C348" s="1483"/>
      <c r="D348" s="1483"/>
      <c r="E348" s="1483"/>
      <c r="F348" s="1483"/>
      <c r="G348" s="1483"/>
      <c r="H348" s="1483"/>
      <c r="L348" s="1480"/>
      <c r="P348" s="1480"/>
      <c r="Q348" s="1480"/>
    </row>
    <row r="349" spans="2:17" s="141" customFormat="1">
      <c r="B349" s="1482"/>
      <c r="C349" s="1483"/>
      <c r="D349" s="1483"/>
      <c r="E349" s="1483"/>
      <c r="F349" s="1483"/>
      <c r="G349" s="1483"/>
      <c r="H349" s="1483"/>
      <c r="L349" s="1480"/>
      <c r="P349" s="1480"/>
      <c r="Q349" s="1480"/>
    </row>
    <row r="350" spans="2:17" s="141" customFormat="1">
      <c r="B350" s="1482"/>
      <c r="C350" s="1483"/>
      <c r="D350" s="1483"/>
      <c r="E350" s="1483"/>
      <c r="F350" s="1483"/>
      <c r="G350" s="1483"/>
      <c r="H350" s="1483"/>
      <c r="L350" s="1480"/>
      <c r="P350" s="1480"/>
      <c r="Q350" s="1480"/>
    </row>
    <row r="351" spans="2:17" s="141" customFormat="1">
      <c r="B351" s="1482"/>
      <c r="C351" s="1483"/>
      <c r="D351" s="1483"/>
      <c r="E351" s="1483"/>
      <c r="F351" s="1483"/>
      <c r="G351" s="1483"/>
      <c r="H351" s="1483"/>
      <c r="L351" s="1480"/>
      <c r="P351" s="1480"/>
      <c r="Q351" s="1480"/>
    </row>
    <row r="352" spans="2:17" s="141" customFormat="1">
      <c r="B352" s="1482"/>
      <c r="C352" s="1483"/>
      <c r="D352" s="1483"/>
      <c r="E352" s="1483"/>
      <c r="F352" s="1483"/>
      <c r="G352" s="1483"/>
      <c r="H352" s="1483"/>
      <c r="L352" s="1480"/>
      <c r="P352" s="1480"/>
      <c r="Q352" s="1480"/>
    </row>
    <row r="353" spans="2:17" s="141" customFormat="1">
      <c r="B353" s="1482"/>
      <c r="C353" s="1483"/>
      <c r="D353" s="1483"/>
      <c r="E353" s="1483"/>
      <c r="F353" s="1483"/>
      <c r="G353" s="1483"/>
      <c r="H353" s="1483"/>
      <c r="L353" s="1480"/>
      <c r="P353" s="1480"/>
      <c r="Q353" s="1480"/>
    </row>
    <row r="354" spans="2:17" s="141" customFormat="1">
      <c r="B354" s="1482"/>
      <c r="C354" s="1483"/>
      <c r="D354" s="1483"/>
      <c r="E354" s="1483"/>
      <c r="F354" s="1483"/>
      <c r="G354" s="1483"/>
      <c r="H354" s="1483"/>
      <c r="L354" s="1480"/>
      <c r="P354" s="1480"/>
      <c r="Q354" s="1480"/>
    </row>
    <row r="355" spans="2:17" s="141" customFormat="1">
      <c r="B355" s="1482"/>
      <c r="C355" s="1483"/>
      <c r="D355" s="1483"/>
      <c r="E355" s="1483"/>
      <c r="F355" s="1483"/>
      <c r="G355" s="1483"/>
      <c r="H355" s="1483"/>
      <c r="L355" s="1480"/>
      <c r="P355" s="1480"/>
      <c r="Q355" s="1480"/>
    </row>
    <row r="356" spans="2:17" s="141" customFormat="1">
      <c r="B356" s="1482"/>
      <c r="C356" s="1483"/>
      <c r="D356" s="1483"/>
      <c r="E356" s="1483"/>
      <c r="F356" s="1483"/>
      <c r="G356" s="1483"/>
      <c r="H356" s="1483"/>
      <c r="L356" s="1480"/>
      <c r="P356" s="1480"/>
      <c r="Q356" s="1480"/>
    </row>
    <row r="357" spans="2:17" s="141" customFormat="1">
      <c r="B357" s="1482"/>
      <c r="C357" s="1483"/>
      <c r="D357" s="1483"/>
      <c r="E357" s="1483"/>
      <c r="F357" s="1483"/>
      <c r="G357" s="1483"/>
      <c r="H357" s="1483"/>
      <c r="L357" s="1480"/>
      <c r="P357" s="1480"/>
      <c r="Q357" s="1480"/>
    </row>
    <row r="358" spans="2:17" s="141" customFormat="1">
      <c r="B358" s="1482"/>
      <c r="C358" s="1483"/>
      <c r="D358" s="1483"/>
      <c r="E358" s="1483"/>
      <c r="F358" s="1483"/>
      <c r="G358" s="1483"/>
      <c r="H358" s="1483"/>
      <c r="L358" s="1480"/>
      <c r="P358" s="1480"/>
      <c r="Q358" s="1480"/>
    </row>
    <row r="359" spans="2:17" s="141" customFormat="1">
      <c r="B359" s="1482"/>
      <c r="C359" s="1483"/>
      <c r="D359" s="1483"/>
      <c r="E359" s="1483"/>
      <c r="F359" s="1483"/>
      <c r="G359" s="1483"/>
      <c r="H359" s="1483"/>
      <c r="L359" s="1480"/>
      <c r="P359" s="1480"/>
      <c r="Q359" s="1480"/>
    </row>
    <row r="360" spans="2:17" s="141" customFormat="1">
      <c r="B360" s="1482"/>
      <c r="C360" s="1483"/>
      <c r="D360" s="1483"/>
      <c r="E360" s="1483"/>
      <c r="F360" s="1483"/>
      <c r="G360" s="1483"/>
      <c r="H360" s="1483"/>
      <c r="L360" s="1480"/>
      <c r="P360" s="1480"/>
      <c r="Q360" s="1480"/>
    </row>
    <row r="361" spans="2:17" s="141" customFormat="1">
      <c r="B361" s="1482"/>
      <c r="C361" s="1483"/>
      <c r="D361" s="1483"/>
      <c r="E361" s="1483"/>
      <c r="F361" s="1483"/>
      <c r="G361" s="1483"/>
      <c r="H361" s="1483"/>
      <c r="L361" s="1480"/>
      <c r="P361" s="1480"/>
      <c r="Q361" s="1480"/>
    </row>
    <row r="362" spans="2:17" s="141" customFormat="1">
      <c r="B362" s="1482"/>
      <c r="C362" s="1483"/>
      <c r="D362" s="1483"/>
      <c r="E362" s="1483"/>
      <c r="F362" s="1483"/>
      <c r="G362" s="1483"/>
      <c r="H362" s="1483"/>
      <c r="L362" s="1480"/>
      <c r="P362" s="1480"/>
      <c r="Q362" s="1480"/>
    </row>
    <row r="363" spans="2:17" s="141" customFormat="1">
      <c r="B363" s="1482"/>
      <c r="C363" s="1483"/>
      <c r="D363" s="1483"/>
      <c r="E363" s="1483"/>
      <c r="F363" s="1483"/>
      <c r="G363" s="1483"/>
      <c r="H363" s="1483"/>
      <c r="L363" s="1480"/>
      <c r="P363" s="1480"/>
      <c r="Q363" s="1480"/>
    </row>
    <row r="364" spans="2:17" s="141" customFormat="1">
      <c r="B364" s="1482"/>
      <c r="C364" s="1483"/>
      <c r="D364" s="1483"/>
      <c r="E364" s="1483"/>
      <c r="F364" s="1483"/>
      <c r="G364" s="1483"/>
      <c r="H364" s="1483"/>
      <c r="L364" s="1480"/>
      <c r="P364" s="1480"/>
      <c r="Q364" s="1480"/>
    </row>
    <row r="365" spans="2:17" s="141" customFormat="1">
      <c r="B365" s="1482"/>
      <c r="C365" s="1483"/>
      <c r="D365" s="1483"/>
      <c r="E365" s="1483"/>
      <c r="F365" s="1483"/>
      <c r="G365" s="1483"/>
      <c r="H365" s="1483"/>
      <c r="L365" s="1480"/>
      <c r="P365" s="1480"/>
      <c r="Q365" s="1480"/>
    </row>
    <row r="366" spans="2:17" s="141" customFormat="1">
      <c r="B366" s="1482"/>
      <c r="C366" s="1483"/>
      <c r="D366" s="1483"/>
      <c r="E366" s="1483"/>
      <c r="F366" s="1483"/>
      <c r="G366" s="1483"/>
      <c r="H366" s="1483"/>
      <c r="L366" s="1480"/>
      <c r="P366" s="1480"/>
      <c r="Q366" s="1480"/>
    </row>
    <row r="367" spans="2:17" s="141" customFormat="1">
      <c r="B367" s="1482"/>
      <c r="C367" s="1483"/>
      <c r="D367" s="1483"/>
      <c r="E367" s="1483"/>
      <c r="F367" s="1483"/>
      <c r="G367" s="1483"/>
      <c r="H367" s="1483"/>
      <c r="L367" s="1480"/>
      <c r="P367" s="1480"/>
      <c r="Q367" s="1480"/>
    </row>
    <row r="368" spans="2:17" s="141" customFormat="1">
      <c r="B368" s="1482"/>
      <c r="C368" s="1483"/>
      <c r="D368" s="1483"/>
      <c r="E368" s="1483"/>
      <c r="F368" s="1483"/>
      <c r="G368" s="1483"/>
      <c r="H368" s="1483"/>
      <c r="L368" s="1480"/>
      <c r="P368" s="1480"/>
      <c r="Q368" s="1480"/>
    </row>
    <row r="369" spans="2:17" s="141" customFormat="1">
      <c r="B369" s="1482"/>
      <c r="C369" s="1483"/>
      <c r="D369" s="1483"/>
      <c r="E369" s="1483"/>
      <c r="F369" s="1483"/>
      <c r="G369" s="1483"/>
      <c r="H369" s="1483"/>
      <c r="L369" s="1480"/>
      <c r="P369" s="1480"/>
      <c r="Q369" s="1480"/>
    </row>
    <row r="370" spans="2:17" s="141" customFormat="1">
      <c r="B370" s="1482"/>
      <c r="C370" s="1483"/>
      <c r="D370" s="1483"/>
      <c r="E370" s="1483"/>
      <c r="F370" s="1483"/>
      <c r="G370" s="1483"/>
      <c r="H370" s="1483"/>
      <c r="L370" s="1480"/>
      <c r="P370" s="1480"/>
      <c r="Q370" s="1480"/>
    </row>
    <row r="371" spans="2:17" s="141" customFormat="1">
      <c r="B371" s="1482"/>
      <c r="C371" s="1483"/>
      <c r="D371" s="1483"/>
      <c r="E371" s="1483"/>
      <c r="F371" s="1483"/>
      <c r="G371" s="1483"/>
      <c r="H371" s="1483"/>
      <c r="L371" s="1480"/>
      <c r="P371" s="1480"/>
      <c r="Q371" s="1480"/>
    </row>
    <row r="372" spans="2:17" s="141" customFormat="1">
      <c r="B372" s="1482"/>
      <c r="C372" s="1483"/>
      <c r="D372" s="1483"/>
      <c r="E372" s="1483"/>
      <c r="F372" s="1483"/>
      <c r="G372" s="1483"/>
      <c r="H372" s="1483"/>
      <c r="L372" s="1480"/>
      <c r="P372" s="1480"/>
      <c r="Q372" s="1480"/>
    </row>
    <row r="373" spans="2:17" s="141" customFormat="1">
      <c r="B373" s="1482"/>
      <c r="C373" s="1483"/>
      <c r="D373" s="1483"/>
      <c r="E373" s="1483"/>
      <c r="F373" s="1483"/>
      <c r="G373" s="1483"/>
      <c r="H373" s="1483"/>
      <c r="L373" s="1480"/>
      <c r="P373" s="1480"/>
      <c r="Q373" s="1480"/>
    </row>
    <row r="374" spans="2:17" s="141" customFormat="1">
      <c r="B374" s="1482"/>
      <c r="C374" s="1483"/>
      <c r="D374" s="1483"/>
      <c r="E374" s="1483"/>
      <c r="F374" s="1483"/>
      <c r="G374" s="1483"/>
      <c r="H374" s="1483"/>
      <c r="L374" s="1480"/>
      <c r="P374" s="1480"/>
      <c r="Q374" s="1480"/>
    </row>
    <row r="375" spans="2:17" s="141" customFormat="1">
      <c r="B375" s="1482"/>
      <c r="C375" s="1483"/>
      <c r="D375" s="1483"/>
      <c r="E375" s="1483"/>
      <c r="F375" s="1483"/>
      <c r="G375" s="1483"/>
      <c r="H375" s="1483"/>
      <c r="L375" s="1480"/>
      <c r="P375" s="1480"/>
      <c r="Q375" s="1480"/>
    </row>
    <row r="376" spans="2:17" s="141" customFormat="1">
      <c r="B376" s="1482"/>
      <c r="C376" s="1483"/>
      <c r="D376" s="1483"/>
      <c r="E376" s="1483"/>
      <c r="F376" s="1483"/>
      <c r="G376" s="1483"/>
      <c r="H376" s="1483"/>
      <c r="L376" s="1480"/>
      <c r="P376" s="1480"/>
      <c r="Q376" s="1480"/>
    </row>
    <row r="377" spans="2:17" s="141" customFormat="1">
      <c r="B377" s="1482"/>
      <c r="C377" s="1483"/>
      <c r="D377" s="1483"/>
      <c r="E377" s="1483"/>
      <c r="F377" s="1483"/>
      <c r="G377" s="1483"/>
      <c r="H377" s="1483"/>
      <c r="L377" s="1480"/>
      <c r="P377" s="1480"/>
      <c r="Q377" s="1480"/>
    </row>
    <row r="378" spans="2:17" s="141" customFormat="1">
      <c r="B378" s="1482"/>
      <c r="C378" s="1483"/>
      <c r="D378" s="1483"/>
      <c r="E378" s="1483"/>
      <c r="F378" s="1483"/>
      <c r="G378" s="1483"/>
      <c r="H378" s="1483"/>
      <c r="L378" s="1480"/>
      <c r="P378" s="1480"/>
      <c r="Q378" s="1480"/>
    </row>
    <row r="379" spans="2:17" s="141" customFormat="1">
      <c r="B379" s="1482"/>
      <c r="C379" s="1483"/>
      <c r="D379" s="1483"/>
      <c r="E379" s="1483"/>
      <c r="F379" s="1483"/>
      <c r="G379" s="1483"/>
      <c r="H379" s="1483"/>
      <c r="L379" s="1480"/>
      <c r="P379" s="1480"/>
      <c r="Q379" s="1480"/>
    </row>
    <row r="380" spans="2:17" s="141" customFormat="1">
      <c r="B380" s="1482"/>
      <c r="C380" s="1483"/>
      <c r="D380" s="1483"/>
      <c r="E380" s="1483"/>
      <c r="F380" s="1483"/>
      <c r="G380" s="1483"/>
      <c r="H380" s="1483"/>
      <c r="L380" s="1480"/>
      <c r="P380" s="1480"/>
      <c r="Q380" s="1480"/>
    </row>
    <row r="381" spans="2:17" s="141" customFormat="1">
      <c r="B381" s="1482"/>
      <c r="C381" s="1483"/>
      <c r="D381" s="1483"/>
      <c r="E381" s="1483"/>
      <c r="F381" s="1483"/>
      <c r="G381" s="1483"/>
      <c r="H381" s="1483"/>
      <c r="L381" s="1480"/>
      <c r="P381" s="1480"/>
      <c r="Q381" s="1480"/>
    </row>
    <row r="382" spans="2:17" s="141" customFormat="1">
      <c r="B382" s="1482"/>
      <c r="C382" s="1483"/>
      <c r="D382" s="1483"/>
      <c r="E382" s="1483"/>
      <c r="F382" s="1483"/>
      <c r="G382" s="1483"/>
      <c r="H382" s="1483"/>
      <c r="L382" s="1480"/>
      <c r="P382" s="1480"/>
      <c r="Q382" s="1480"/>
    </row>
    <row r="383" spans="2:17" s="141" customFormat="1">
      <c r="B383" s="1482"/>
      <c r="C383" s="1483"/>
      <c r="D383" s="1483"/>
      <c r="E383" s="1483"/>
      <c r="F383" s="1483"/>
      <c r="G383" s="1483"/>
      <c r="H383" s="1483"/>
      <c r="L383" s="1480"/>
      <c r="P383" s="1480"/>
      <c r="Q383" s="1480"/>
    </row>
    <row r="384" spans="2:17" s="141" customFormat="1">
      <c r="B384" s="1482"/>
      <c r="C384" s="1483"/>
      <c r="D384" s="1483"/>
      <c r="E384" s="1483"/>
      <c r="F384" s="1483"/>
      <c r="G384" s="1483"/>
      <c r="H384" s="1483"/>
      <c r="L384" s="1480"/>
      <c r="P384" s="1480"/>
      <c r="Q384" s="1480"/>
    </row>
    <row r="385" spans="2:17" s="141" customFormat="1">
      <c r="B385" s="1482"/>
      <c r="C385" s="1483"/>
      <c r="D385" s="1483"/>
      <c r="E385" s="1483"/>
      <c r="F385" s="1483"/>
      <c r="G385" s="1483"/>
      <c r="H385" s="1483"/>
      <c r="L385" s="1480"/>
      <c r="P385" s="1480"/>
      <c r="Q385" s="1480"/>
    </row>
    <row r="386" spans="2:17" s="141" customFormat="1">
      <c r="B386" s="1482"/>
      <c r="C386" s="1483"/>
      <c r="D386" s="1483"/>
      <c r="E386" s="1483"/>
      <c r="F386" s="1483"/>
      <c r="G386" s="1483"/>
      <c r="H386" s="1483"/>
      <c r="L386" s="1480"/>
      <c r="P386" s="1480"/>
      <c r="Q386" s="1480"/>
    </row>
    <row r="387" spans="2:17" s="141" customFormat="1">
      <c r="B387" s="1482"/>
      <c r="C387" s="1483"/>
      <c r="D387" s="1483"/>
      <c r="E387" s="1483"/>
      <c r="F387" s="1483"/>
      <c r="G387" s="1483"/>
      <c r="H387" s="1483"/>
      <c r="L387" s="1480"/>
      <c r="P387" s="1480"/>
      <c r="Q387" s="1480"/>
    </row>
    <row r="388" spans="2:17" s="141" customFormat="1">
      <c r="B388" s="1482"/>
      <c r="C388" s="1483"/>
      <c r="D388" s="1483"/>
      <c r="E388" s="1483"/>
      <c r="F388" s="1483"/>
      <c r="G388" s="1483"/>
      <c r="H388" s="1483"/>
      <c r="L388" s="1480"/>
      <c r="P388" s="1480"/>
      <c r="Q388" s="1480"/>
    </row>
    <row r="389" spans="2:17" s="141" customFormat="1">
      <c r="B389" s="1482"/>
      <c r="C389" s="1483"/>
      <c r="D389" s="1483"/>
      <c r="E389" s="1483"/>
      <c r="F389" s="1483"/>
      <c r="G389" s="1483"/>
      <c r="H389" s="1483"/>
      <c r="L389" s="1480"/>
      <c r="P389" s="1480"/>
      <c r="Q389" s="1480"/>
    </row>
    <row r="390" spans="2:17" s="141" customFormat="1">
      <c r="B390" s="1482"/>
      <c r="C390" s="1483"/>
      <c r="D390" s="1483"/>
      <c r="E390" s="1483"/>
      <c r="F390" s="1483"/>
      <c r="G390" s="1483"/>
      <c r="H390" s="1483"/>
      <c r="L390" s="1480"/>
      <c r="P390" s="1480"/>
      <c r="Q390" s="1480"/>
    </row>
    <row r="391" spans="2:17" s="141" customFormat="1">
      <c r="B391" s="1482"/>
      <c r="C391" s="1483"/>
      <c r="D391" s="1483"/>
      <c r="E391" s="1483"/>
      <c r="F391" s="1483"/>
      <c r="G391" s="1483"/>
      <c r="H391" s="1483"/>
      <c r="L391" s="1480"/>
      <c r="P391" s="1480"/>
      <c r="Q391" s="1480"/>
    </row>
    <row r="392" spans="2:17" s="141" customFormat="1">
      <c r="B392" s="1482"/>
      <c r="C392" s="1483"/>
      <c r="D392" s="1483"/>
      <c r="E392" s="1483"/>
      <c r="F392" s="1483"/>
      <c r="G392" s="1483"/>
      <c r="H392" s="1483"/>
      <c r="L392" s="1480"/>
      <c r="P392" s="1480"/>
      <c r="Q392" s="1480"/>
    </row>
    <row r="393" spans="2:17" s="141" customFormat="1">
      <c r="B393" s="1482"/>
      <c r="C393" s="1483"/>
      <c r="D393" s="1483"/>
      <c r="E393" s="1483"/>
      <c r="F393" s="1483"/>
      <c r="G393" s="1483"/>
      <c r="H393" s="1483"/>
      <c r="L393" s="1480"/>
      <c r="P393" s="1480"/>
      <c r="Q393" s="1480"/>
    </row>
    <row r="394" spans="2:17" s="141" customFormat="1">
      <c r="B394" s="1482"/>
      <c r="C394" s="1483"/>
      <c r="D394" s="1483"/>
      <c r="E394" s="1483"/>
      <c r="F394" s="1483"/>
      <c r="G394" s="1483"/>
      <c r="H394" s="1483"/>
      <c r="L394" s="1480"/>
      <c r="P394" s="1480"/>
      <c r="Q394" s="1480"/>
    </row>
    <row r="395" spans="2:17" s="141" customFormat="1">
      <c r="B395" s="1482"/>
      <c r="C395" s="1483"/>
      <c r="D395" s="1483"/>
      <c r="E395" s="1483"/>
      <c r="F395" s="1483"/>
      <c r="G395" s="1483"/>
      <c r="H395" s="1483"/>
      <c r="L395" s="1480"/>
      <c r="P395" s="1480"/>
      <c r="Q395" s="1480"/>
    </row>
    <row r="396" spans="2:17" s="141" customFormat="1">
      <c r="B396" s="1482"/>
      <c r="C396" s="1483"/>
      <c r="D396" s="1483"/>
      <c r="E396" s="1483"/>
      <c r="F396" s="1483"/>
      <c r="G396" s="1483"/>
      <c r="H396" s="1483"/>
      <c r="L396" s="1480"/>
      <c r="P396" s="1480"/>
      <c r="Q396" s="1480"/>
    </row>
    <row r="397" spans="2:17" s="141" customFormat="1">
      <c r="B397" s="1482"/>
      <c r="C397" s="1483"/>
      <c r="D397" s="1483"/>
      <c r="E397" s="1483"/>
      <c r="F397" s="1483"/>
      <c r="G397" s="1483"/>
      <c r="H397" s="1483"/>
      <c r="L397" s="1480"/>
      <c r="P397" s="1480"/>
      <c r="Q397" s="1480"/>
    </row>
    <row r="398" spans="2:17" s="141" customFormat="1">
      <c r="B398" s="1482"/>
      <c r="C398" s="1483"/>
      <c r="D398" s="1483"/>
      <c r="E398" s="1483"/>
      <c r="F398" s="1483"/>
      <c r="G398" s="1483"/>
      <c r="H398" s="1483"/>
      <c r="L398" s="1480"/>
      <c r="P398" s="1480"/>
      <c r="Q398" s="1480"/>
    </row>
    <row r="399" spans="2:17" s="141" customFormat="1">
      <c r="B399" s="1482"/>
      <c r="C399" s="1483"/>
      <c r="D399" s="1483"/>
      <c r="E399" s="1483"/>
      <c r="F399" s="1483"/>
      <c r="G399" s="1483"/>
      <c r="H399" s="1483"/>
      <c r="L399" s="1480"/>
      <c r="P399" s="1480"/>
      <c r="Q399" s="1480"/>
    </row>
    <row r="400" spans="2:17" s="141" customFormat="1">
      <c r="B400" s="1482"/>
      <c r="C400" s="1483"/>
      <c r="D400" s="1483"/>
      <c r="E400" s="1483"/>
      <c r="F400" s="1483"/>
      <c r="G400" s="1483"/>
      <c r="H400" s="1483"/>
      <c r="L400" s="1480"/>
      <c r="P400" s="1480"/>
      <c r="Q400" s="1480"/>
    </row>
    <row r="401" spans="2:17" s="141" customFormat="1">
      <c r="B401" s="1482"/>
      <c r="C401" s="1483"/>
      <c r="D401" s="1483"/>
      <c r="E401" s="1483"/>
      <c r="F401" s="1483"/>
      <c r="G401" s="1483"/>
      <c r="H401" s="1483"/>
      <c r="L401" s="1480"/>
      <c r="P401" s="1480"/>
      <c r="Q401" s="1480"/>
    </row>
    <row r="402" spans="2:17" s="141" customFormat="1">
      <c r="B402" s="1482"/>
      <c r="C402" s="1483"/>
      <c r="D402" s="1483"/>
      <c r="E402" s="1483"/>
      <c r="F402" s="1483"/>
      <c r="G402" s="1483"/>
      <c r="H402" s="1483"/>
      <c r="L402" s="1480"/>
      <c r="P402" s="1480"/>
      <c r="Q402" s="1480"/>
    </row>
    <row r="403" spans="2:17" s="141" customFormat="1">
      <c r="B403" s="1482"/>
      <c r="C403" s="1483"/>
      <c r="D403" s="1483"/>
      <c r="E403" s="1483"/>
      <c r="F403" s="1483"/>
      <c r="G403" s="1483"/>
      <c r="H403" s="1483"/>
      <c r="L403" s="1480"/>
      <c r="P403" s="1480"/>
      <c r="Q403" s="1480"/>
    </row>
    <row r="404" spans="2:17" s="141" customFormat="1">
      <c r="B404" s="1482"/>
      <c r="C404" s="1483"/>
      <c r="D404" s="1483"/>
      <c r="E404" s="1483"/>
      <c r="F404" s="1483"/>
      <c r="G404" s="1483"/>
      <c r="H404" s="1483"/>
      <c r="L404" s="1480"/>
      <c r="P404" s="1480"/>
      <c r="Q404" s="1480"/>
    </row>
    <row r="405" spans="2:17" s="141" customFormat="1">
      <c r="B405" s="1482"/>
      <c r="C405" s="1483"/>
      <c r="D405" s="1483"/>
      <c r="E405" s="1483"/>
      <c r="F405" s="1483"/>
      <c r="G405" s="1483"/>
      <c r="H405" s="1483"/>
      <c r="L405" s="1480"/>
      <c r="P405" s="1480"/>
      <c r="Q405" s="1480"/>
    </row>
    <row r="406" spans="2:17" s="141" customFormat="1">
      <c r="B406" s="1482"/>
      <c r="C406" s="1483"/>
      <c r="D406" s="1483"/>
      <c r="E406" s="1483"/>
      <c r="F406" s="1483"/>
      <c r="G406" s="1483"/>
      <c r="H406" s="1483"/>
      <c r="L406" s="1480"/>
      <c r="P406" s="1480"/>
      <c r="Q406" s="1480"/>
    </row>
    <row r="407" spans="2:17" s="141" customFormat="1">
      <c r="B407" s="1482"/>
      <c r="C407" s="1483"/>
      <c r="D407" s="1483"/>
      <c r="E407" s="1483"/>
      <c r="F407" s="1483"/>
      <c r="G407" s="1483"/>
      <c r="H407" s="1483"/>
      <c r="L407" s="1480"/>
      <c r="P407" s="1480"/>
      <c r="Q407" s="1480"/>
    </row>
    <row r="408" spans="2:17" s="141" customFormat="1">
      <c r="B408" s="1482"/>
      <c r="C408" s="1483"/>
      <c r="D408" s="1483"/>
      <c r="E408" s="1483"/>
      <c r="F408" s="1483"/>
      <c r="G408" s="1483"/>
      <c r="H408" s="1483"/>
      <c r="L408" s="1480"/>
      <c r="P408" s="1480"/>
      <c r="Q408" s="1480"/>
    </row>
    <row r="409" spans="2:17" s="141" customFormat="1">
      <c r="B409" s="1482"/>
      <c r="C409" s="1483"/>
      <c r="D409" s="1483"/>
      <c r="E409" s="1483"/>
      <c r="F409" s="1483"/>
      <c r="G409" s="1483"/>
      <c r="H409" s="1483"/>
      <c r="L409" s="1480"/>
      <c r="P409" s="1480"/>
      <c r="Q409" s="1480"/>
    </row>
    <row r="410" spans="2:17" s="141" customFormat="1">
      <c r="B410" s="1482"/>
      <c r="C410" s="1483"/>
      <c r="D410" s="1483"/>
      <c r="E410" s="1483"/>
      <c r="F410" s="1483"/>
      <c r="G410" s="1483"/>
      <c r="H410" s="1483"/>
      <c r="L410" s="1480"/>
      <c r="P410" s="1480"/>
      <c r="Q410" s="1480"/>
    </row>
    <row r="411" spans="2:17" s="141" customFormat="1">
      <c r="B411" s="1482"/>
      <c r="C411" s="1483"/>
      <c r="D411" s="1483"/>
      <c r="E411" s="1483"/>
      <c r="F411" s="1483"/>
      <c r="G411" s="1483"/>
      <c r="H411" s="1483"/>
      <c r="L411" s="1480"/>
      <c r="P411" s="1480"/>
      <c r="Q411" s="1480"/>
    </row>
    <row r="412" spans="2:17" s="141" customFormat="1">
      <c r="B412" s="1482"/>
      <c r="C412" s="1483"/>
      <c r="D412" s="1483"/>
      <c r="E412" s="1483"/>
      <c r="F412" s="1483"/>
      <c r="G412" s="1483"/>
      <c r="H412" s="1483"/>
      <c r="L412" s="1480"/>
      <c r="P412" s="1480"/>
      <c r="Q412" s="1480"/>
    </row>
    <row r="413" spans="2:17" s="141" customFormat="1">
      <c r="B413" s="1482"/>
      <c r="C413" s="1483"/>
      <c r="D413" s="1483"/>
      <c r="E413" s="1483"/>
      <c r="F413" s="1483"/>
      <c r="G413" s="1483"/>
      <c r="H413" s="1483"/>
      <c r="L413" s="1480"/>
      <c r="P413" s="1480"/>
      <c r="Q413" s="1480"/>
    </row>
    <row r="414" spans="2:17" s="141" customFormat="1">
      <c r="B414" s="1482"/>
      <c r="C414" s="1483"/>
      <c r="D414" s="1483"/>
      <c r="E414" s="1483"/>
      <c r="F414" s="1483"/>
      <c r="G414" s="1483"/>
      <c r="H414" s="1483"/>
      <c r="L414" s="1480"/>
      <c r="P414" s="1480"/>
      <c r="Q414" s="1480"/>
    </row>
    <row r="415" spans="2:17" s="141" customFormat="1">
      <c r="B415" s="1482"/>
      <c r="C415" s="1483"/>
      <c r="D415" s="1483"/>
      <c r="E415" s="1483"/>
      <c r="F415" s="1483"/>
      <c r="G415" s="1483"/>
      <c r="H415" s="1483"/>
      <c r="L415" s="1480"/>
      <c r="P415" s="1480"/>
      <c r="Q415" s="1480"/>
    </row>
    <row r="416" spans="2:17" s="141" customFormat="1">
      <c r="B416" s="1482"/>
      <c r="C416" s="1483"/>
      <c r="D416" s="1483"/>
      <c r="E416" s="1483"/>
      <c r="F416" s="1483"/>
      <c r="G416" s="1483"/>
      <c r="H416" s="1483"/>
      <c r="L416" s="1480"/>
      <c r="P416" s="1480"/>
      <c r="Q416" s="1480"/>
    </row>
    <row r="417" spans="2:17" s="141" customFormat="1">
      <c r="B417" s="1482"/>
      <c r="C417" s="1483"/>
      <c r="D417" s="1483"/>
      <c r="E417" s="1483"/>
      <c r="F417" s="1483"/>
      <c r="G417" s="1483"/>
      <c r="H417" s="1483"/>
      <c r="L417" s="1480"/>
      <c r="P417" s="1480"/>
      <c r="Q417" s="1480"/>
    </row>
    <row r="418" spans="2:17" s="141" customFormat="1">
      <c r="B418" s="1482"/>
      <c r="C418" s="1483"/>
      <c r="D418" s="1483"/>
      <c r="E418" s="1483"/>
      <c r="F418" s="1483"/>
      <c r="G418" s="1483"/>
      <c r="H418" s="1483"/>
      <c r="L418" s="1480"/>
      <c r="P418" s="1480"/>
      <c r="Q418" s="1480"/>
    </row>
    <row r="419" spans="2:17" s="141" customFormat="1">
      <c r="B419" s="1482"/>
      <c r="C419" s="1483"/>
      <c r="D419" s="1483"/>
      <c r="E419" s="1483"/>
      <c r="F419" s="1483"/>
      <c r="G419" s="1483"/>
      <c r="H419" s="1483"/>
      <c r="L419" s="1480"/>
      <c r="P419" s="1480"/>
      <c r="Q419" s="1480"/>
    </row>
    <row r="420" spans="2:17" s="141" customFormat="1">
      <c r="B420" s="1482"/>
      <c r="C420" s="1483"/>
      <c r="D420" s="1483"/>
      <c r="E420" s="1483"/>
      <c r="F420" s="1483"/>
      <c r="G420" s="1483"/>
      <c r="H420" s="1483"/>
      <c r="L420" s="1480"/>
      <c r="P420" s="1480"/>
      <c r="Q420" s="1480"/>
    </row>
    <row r="421" spans="2:17" s="141" customFormat="1">
      <c r="B421" s="1482"/>
      <c r="C421" s="1483"/>
      <c r="D421" s="1483"/>
      <c r="E421" s="1483"/>
      <c r="F421" s="1483"/>
      <c r="G421" s="1483"/>
      <c r="H421" s="1483"/>
      <c r="L421" s="1480"/>
      <c r="P421" s="1480"/>
      <c r="Q421" s="1480"/>
    </row>
    <row r="422" spans="2:17" s="141" customFormat="1">
      <c r="B422" s="1482"/>
      <c r="C422" s="1483"/>
      <c r="D422" s="1483"/>
      <c r="E422" s="1483"/>
      <c r="F422" s="1483"/>
      <c r="G422" s="1483"/>
      <c r="H422" s="1483"/>
      <c r="L422" s="1480"/>
      <c r="P422" s="1480"/>
      <c r="Q422" s="1480"/>
    </row>
    <row r="423" spans="2:17" s="141" customFormat="1">
      <c r="B423" s="1482"/>
      <c r="C423" s="1483"/>
      <c r="D423" s="1483"/>
      <c r="E423" s="1483"/>
      <c r="F423" s="1483"/>
      <c r="G423" s="1483"/>
      <c r="H423" s="1483"/>
      <c r="L423" s="1480"/>
      <c r="P423" s="1480"/>
      <c r="Q423" s="1480"/>
    </row>
    <row r="424" spans="2:17" s="141" customFormat="1">
      <c r="B424" s="1482"/>
      <c r="C424" s="1483"/>
      <c r="D424" s="1483"/>
      <c r="E424" s="1483"/>
      <c r="F424" s="1483"/>
      <c r="G424" s="1483"/>
      <c r="H424" s="1483"/>
      <c r="L424" s="1480"/>
      <c r="P424" s="1480"/>
      <c r="Q424" s="1480"/>
    </row>
    <row r="425" spans="2:17" s="141" customFormat="1">
      <c r="B425" s="1482"/>
      <c r="C425" s="1483"/>
      <c r="D425" s="1483"/>
      <c r="E425" s="1483"/>
      <c r="F425" s="1483"/>
      <c r="G425" s="1483"/>
      <c r="H425" s="1483"/>
      <c r="L425" s="1480"/>
      <c r="P425" s="1480"/>
      <c r="Q425" s="1480"/>
    </row>
    <row r="426" spans="2:17" s="141" customFormat="1">
      <c r="B426" s="1482"/>
      <c r="C426" s="1483"/>
      <c r="D426" s="1483"/>
      <c r="E426" s="1483"/>
      <c r="F426" s="1483"/>
      <c r="G426" s="1483"/>
      <c r="H426" s="1483"/>
      <c r="L426" s="1480"/>
      <c r="P426" s="1480"/>
      <c r="Q426" s="1480"/>
    </row>
    <row r="427" spans="2:17" s="141" customFormat="1">
      <c r="B427" s="1482"/>
      <c r="C427" s="1483"/>
      <c r="D427" s="1483"/>
      <c r="E427" s="1483"/>
      <c r="F427" s="1483"/>
      <c r="G427" s="1483"/>
      <c r="H427" s="1483"/>
      <c r="L427" s="1480"/>
      <c r="P427" s="1480"/>
      <c r="Q427" s="1480"/>
    </row>
    <row r="428" spans="2:17" s="141" customFormat="1">
      <c r="B428" s="1482"/>
      <c r="C428" s="1483"/>
      <c r="D428" s="1483"/>
      <c r="E428" s="1483"/>
      <c r="F428" s="1483"/>
      <c r="G428" s="1483"/>
      <c r="H428" s="1483"/>
      <c r="L428" s="1480"/>
      <c r="P428" s="1480"/>
      <c r="Q428" s="1480"/>
    </row>
    <row r="429" spans="2:17" s="141" customFormat="1">
      <c r="B429" s="1482"/>
      <c r="C429" s="1483"/>
      <c r="D429" s="1483"/>
      <c r="E429" s="1483"/>
      <c r="F429" s="1483"/>
      <c r="G429" s="1483"/>
      <c r="H429" s="1483"/>
      <c r="L429" s="1480"/>
      <c r="P429" s="1480"/>
      <c r="Q429" s="1480"/>
    </row>
    <row r="430" spans="2:17" s="141" customFormat="1">
      <c r="B430" s="1482"/>
      <c r="C430" s="1483"/>
      <c r="D430" s="1483"/>
      <c r="E430" s="1483"/>
      <c r="F430" s="1483"/>
      <c r="G430" s="1483"/>
      <c r="H430" s="1483"/>
      <c r="L430" s="1480"/>
      <c r="P430" s="1480"/>
      <c r="Q430" s="1480"/>
    </row>
    <row r="431" spans="2:17" s="141" customFormat="1">
      <c r="B431" s="1482"/>
      <c r="C431" s="1483"/>
      <c r="D431" s="1483"/>
      <c r="E431" s="1483"/>
      <c r="F431" s="1483"/>
      <c r="G431" s="1483"/>
      <c r="H431" s="1483"/>
      <c r="L431" s="1480"/>
      <c r="P431" s="1480"/>
      <c r="Q431" s="1480"/>
    </row>
    <row r="432" spans="2:17" s="141" customFormat="1">
      <c r="B432" s="1482"/>
      <c r="C432" s="1483"/>
      <c r="D432" s="1483"/>
      <c r="E432" s="1483"/>
      <c r="F432" s="1483"/>
      <c r="G432" s="1483"/>
      <c r="H432" s="1483"/>
      <c r="L432" s="1480"/>
      <c r="P432" s="1480"/>
      <c r="Q432" s="1480"/>
    </row>
    <row r="433" spans="2:17" s="141" customFormat="1">
      <c r="B433" s="1482"/>
      <c r="C433" s="1483"/>
      <c r="D433" s="1483"/>
      <c r="E433" s="1483"/>
      <c r="F433" s="1483"/>
      <c r="G433" s="1483"/>
      <c r="H433" s="1483"/>
      <c r="L433" s="1480"/>
      <c r="P433" s="1480"/>
      <c r="Q433" s="1480"/>
    </row>
    <row r="434" spans="2:17" s="141" customFormat="1">
      <c r="B434" s="1482"/>
      <c r="C434" s="1483"/>
      <c r="D434" s="1483"/>
      <c r="E434" s="1483"/>
      <c r="F434" s="1483"/>
      <c r="G434" s="1483"/>
      <c r="H434" s="1483"/>
      <c r="L434" s="1480"/>
      <c r="P434" s="1480"/>
      <c r="Q434" s="1480"/>
    </row>
    <row r="435" spans="2:17" s="141" customFormat="1">
      <c r="B435" s="1482"/>
      <c r="C435" s="1483"/>
      <c r="D435" s="1483"/>
      <c r="E435" s="1483"/>
      <c r="F435" s="1483"/>
      <c r="G435" s="1483"/>
      <c r="H435" s="1483"/>
      <c r="L435" s="1480"/>
      <c r="P435" s="1480"/>
      <c r="Q435" s="1480"/>
    </row>
    <row r="436" spans="2:17" s="141" customFormat="1">
      <c r="B436" s="1482"/>
      <c r="C436" s="1483"/>
      <c r="D436" s="1483"/>
      <c r="E436" s="1483"/>
      <c r="F436" s="1483"/>
      <c r="G436" s="1483"/>
      <c r="H436" s="1483"/>
      <c r="L436" s="1480"/>
      <c r="P436" s="1480"/>
      <c r="Q436" s="1480"/>
    </row>
    <row r="437" spans="2:17" s="141" customFormat="1">
      <c r="B437" s="1482"/>
      <c r="C437" s="1483"/>
      <c r="D437" s="1483"/>
      <c r="E437" s="1483"/>
      <c r="F437" s="1483"/>
      <c r="G437" s="1483"/>
      <c r="H437" s="1483"/>
      <c r="L437" s="1480"/>
      <c r="P437" s="1480"/>
      <c r="Q437" s="1480"/>
    </row>
    <row r="438" spans="2:17" s="141" customFormat="1">
      <c r="B438" s="1482"/>
      <c r="C438" s="1483"/>
      <c r="D438" s="1483"/>
      <c r="E438" s="1483"/>
      <c r="F438" s="1483"/>
      <c r="G438" s="1483"/>
      <c r="H438" s="1483"/>
      <c r="L438" s="1480"/>
      <c r="P438" s="1480"/>
      <c r="Q438" s="1480"/>
    </row>
    <row r="439" spans="2:17" s="141" customFormat="1">
      <c r="B439" s="1482"/>
      <c r="C439" s="1483"/>
      <c r="D439" s="1483"/>
      <c r="E439" s="1483"/>
      <c r="F439" s="1483"/>
      <c r="G439" s="1483"/>
      <c r="H439" s="1483"/>
      <c r="L439" s="1480"/>
      <c r="P439" s="1480"/>
      <c r="Q439" s="1480"/>
    </row>
    <row r="440" spans="2:17" s="141" customFormat="1">
      <c r="B440" s="1482"/>
      <c r="C440" s="1483"/>
      <c r="D440" s="1483"/>
      <c r="E440" s="1483"/>
      <c r="F440" s="1483"/>
      <c r="G440" s="1483"/>
      <c r="H440" s="1483"/>
      <c r="L440" s="1480"/>
      <c r="P440" s="1480"/>
      <c r="Q440" s="1480"/>
    </row>
    <row r="441" spans="2:17" s="141" customFormat="1">
      <c r="B441" s="1482"/>
      <c r="C441" s="1483"/>
      <c r="D441" s="1483"/>
      <c r="E441" s="1483"/>
      <c r="F441" s="1483"/>
      <c r="G441" s="1483"/>
      <c r="H441" s="1483"/>
      <c r="L441" s="1480"/>
      <c r="P441" s="1480"/>
      <c r="Q441" s="1480"/>
    </row>
    <row r="442" spans="2:17" s="141" customFormat="1">
      <c r="B442" s="1482"/>
      <c r="C442" s="1483"/>
      <c r="D442" s="1483"/>
      <c r="E442" s="1483"/>
      <c r="F442" s="1483"/>
      <c r="G442" s="1483"/>
      <c r="H442" s="1483"/>
      <c r="L442" s="1480"/>
      <c r="P442" s="1480"/>
      <c r="Q442" s="1480"/>
    </row>
    <row r="443" spans="2:17" s="141" customFormat="1">
      <c r="B443" s="1482"/>
      <c r="C443" s="1483"/>
      <c r="D443" s="1483"/>
      <c r="E443" s="1483"/>
      <c r="F443" s="1483"/>
      <c r="G443" s="1483"/>
      <c r="H443" s="1483"/>
      <c r="L443" s="1480"/>
      <c r="P443" s="1480"/>
      <c r="Q443" s="1480"/>
    </row>
    <row r="444" spans="2:17" s="141" customFormat="1">
      <c r="B444" s="1482"/>
      <c r="C444" s="1483"/>
      <c r="D444" s="1483"/>
      <c r="E444" s="1483"/>
      <c r="F444" s="1483"/>
      <c r="G444" s="1483"/>
      <c r="H444" s="1483"/>
      <c r="L444" s="1480"/>
      <c r="P444" s="1480"/>
      <c r="Q444" s="1480"/>
    </row>
    <row r="445" spans="2:17" s="141" customFormat="1">
      <c r="B445" s="1482"/>
      <c r="C445" s="1483"/>
      <c r="D445" s="1483"/>
      <c r="E445" s="1483"/>
      <c r="F445" s="1483"/>
      <c r="G445" s="1483"/>
      <c r="H445" s="1483"/>
      <c r="L445" s="1480"/>
      <c r="P445" s="1480"/>
      <c r="Q445" s="1480"/>
    </row>
    <row r="446" spans="2:17" s="141" customFormat="1">
      <c r="B446" s="1482"/>
      <c r="C446" s="1483"/>
      <c r="D446" s="1483"/>
      <c r="E446" s="1483"/>
      <c r="F446" s="1483"/>
      <c r="G446" s="1483"/>
      <c r="H446" s="1483"/>
      <c r="L446" s="1480"/>
      <c r="P446" s="1480"/>
      <c r="Q446" s="1480"/>
    </row>
    <row r="447" spans="2:17" s="141" customFormat="1">
      <c r="B447" s="1482"/>
      <c r="C447" s="1483"/>
      <c r="D447" s="1483"/>
      <c r="E447" s="1483"/>
      <c r="F447" s="1483"/>
      <c r="G447" s="1483"/>
      <c r="H447" s="1483"/>
      <c r="L447" s="1480"/>
      <c r="P447" s="1480"/>
      <c r="Q447" s="1480"/>
    </row>
    <row r="448" spans="2:17" s="141" customFormat="1">
      <c r="B448" s="1482"/>
      <c r="C448" s="1483"/>
      <c r="D448" s="1483"/>
      <c r="E448" s="1483"/>
      <c r="F448" s="1483"/>
      <c r="G448" s="1483"/>
      <c r="H448" s="1483"/>
      <c r="L448" s="1480"/>
      <c r="P448" s="1480"/>
      <c r="Q448" s="1480"/>
    </row>
    <row r="449" spans="2:17" s="141" customFormat="1">
      <c r="B449" s="1482"/>
      <c r="C449" s="1483"/>
      <c r="D449" s="1483"/>
      <c r="E449" s="1483"/>
      <c r="F449" s="1483"/>
      <c r="G449" s="1483"/>
      <c r="H449" s="1483"/>
      <c r="L449" s="1480"/>
      <c r="P449" s="1480"/>
      <c r="Q449" s="1480"/>
    </row>
    <row r="450" spans="2:17" s="141" customFormat="1">
      <c r="B450" s="1482"/>
      <c r="C450" s="1483"/>
      <c r="D450" s="1483"/>
      <c r="E450" s="1483"/>
      <c r="F450" s="1483"/>
      <c r="G450" s="1483"/>
      <c r="H450" s="1483"/>
      <c r="L450" s="1480"/>
      <c r="P450" s="1480"/>
      <c r="Q450" s="1480"/>
    </row>
    <row r="451" spans="2:17" s="141" customFormat="1">
      <c r="B451" s="1482"/>
      <c r="C451" s="1483"/>
      <c r="D451" s="1483"/>
      <c r="E451" s="1483"/>
      <c r="F451" s="1483"/>
      <c r="G451" s="1483"/>
      <c r="H451" s="1483"/>
      <c r="L451" s="1480"/>
      <c r="P451" s="1480"/>
      <c r="Q451" s="1480"/>
    </row>
    <row r="452" spans="2:17" s="141" customFormat="1">
      <c r="B452" s="1482"/>
      <c r="C452" s="1483"/>
      <c r="D452" s="1483"/>
      <c r="E452" s="1483"/>
      <c r="F452" s="1483"/>
      <c r="G452" s="1483"/>
      <c r="H452" s="1483"/>
      <c r="L452" s="1480"/>
      <c r="P452" s="1480"/>
      <c r="Q452" s="1480"/>
    </row>
    <row r="453" spans="2:17" s="141" customFormat="1">
      <c r="B453" s="1482"/>
      <c r="C453" s="1483"/>
      <c r="D453" s="1483"/>
      <c r="E453" s="1483"/>
      <c r="F453" s="1483"/>
      <c r="G453" s="1483"/>
      <c r="H453" s="1483"/>
      <c r="L453" s="1480"/>
      <c r="P453" s="1480"/>
      <c r="Q453" s="1480"/>
    </row>
    <row r="454" spans="2:17" s="141" customFormat="1">
      <c r="B454" s="1482"/>
      <c r="C454" s="1483"/>
      <c r="D454" s="1483"/>
      <c r="E454" s="1483"/>
      <c r="F454" s="1483"/>
      <c r="G454" s="1483"/>
      <c r="H454" s="1483"/>
      <c r="L454" s="1480"/>
      <c r="P454" s="1480"/>
      <c r="Q454" s="1480"/>
    </row>
    <row r="455" spans="2:17" s="141" customFormat="1">
      <c r="B455" s="1482"/>
      <c r="C455" s="1483"/>
      <c r="D455" s="1483"/>
      <c r="E455" s="1483"/>
      <c r="F455" s="1483"/>
      <c r="G455" s="1483"/>
      <c r="H455" s="1483"/>
      <c r="L455" s="1480"/>
      <c r="P455" s="1480"/>
      <c r="Q455" s="1480"/>
    </row>
    <row r="456" spans="2:17" s="141" customFormat="1">
      <c r="B456" s="1482"/>
      <c r="C456" s="1483"/>
      <c r="D456" s="1483"/>
      <c r="E456" s="1483"/>
      <c r="F456" s="1483"/>
      <c r="G456" s="1483"/>
      <c r="H456" s="1483"/>
      <c r="L456" s="1480"/>
      <c r="P456" s="1480"/>
      <c r="Q456" s="1480"/>
    </row>
    <row r="457" spans="2:17" s="141" customFormat="1">
      <c r="B457" s="1482"/>
      <c r="C457" s="1483"/>
      <c r="D457" s="1483"/>
      <c r="E457" s="1483"/>
      <c r="F457" s="1483"/>
      <c r="G457" s="1483"/>
      <c r="H457" s="1483"/>
      <c r="L457" s="1480"/>
      <c r="P457" s="1480"/>
      <c r="Q457" s="1480"/>
    </row>
    <row r="458" spans="2:17" s="141" customFormat="1">
      <c r="B458" s="1482"/>
      <c r="C458" s="1483"/>
      <c r="D458" s="1483"/>
      <c r="E458" s="1483"/>
      <c r="F458" s="1483"/>
      <c r="G458" s="1483"/>
      <c r="H458" s="1483"/>
      <c r="L458" s="1480"/>
      <c r="P458" s="1480"/>
      <c r="Q458" s="1480"/>
    </row>
    <row r="459" spans="2:17" s="141" customFormat="1">
      <c r="B459" s="1482"/>
      <c r="C459" s="1483"/>
      <c r="D459" s="1483"/>
      <c r="E459" s="1483"/>
      <c r="F459" s="1483"/>
      <c r="G459" s="1483"/>
      <c r="H459" s="1483"/>
      <c r="L459" s="1480"/>
      <c r="P459" s="1480"/>
      <c r="Q459" s="1480"/>
    </row>
    <row r="460" spans="2:17" s="141" customFormat="1">
      <c r="B460" s="1482"/>
      <c r="C460" s="1483"/>
      <c r="D460" s="1483"/>
      <c r="E460" s="1483"/>
      <c r="F460" s="1483"/>
      <c r="G460" s="1483"/>
      <c r="H460" s="1483"/>
      <c r="L460" s="1480"/>
      <c r="P460" s="1480"/>
      <c r="Q460" s="1480"/>
    </row>
    <row r="461" spans="2:17" s="141" customFormat="1">
      <c r="B461" s="1482"/>
      <c r="C461" s="1483"/>
      <c r="D461" s="1483"/>
      <c r="E461" s="1483"/>
      <c r="F461" s="1483"/>
      <c r="G461" s="1483"/>
      <c r="H461" s="1483"/>
      <c r="L461" s="1480"/>
      <c r="P461" s="1480"/>
      <c r="Q461" s="1480"/>
    </row>
    <row r="462" spans="2:17" s="141" customFormat="1">
      <c r="B462" s="1482"/>
      <c r="C462" s="1483"/>
      <c r="D462" s="1483"/>
      <c r="E462" s="1483"/>
      <c r="F462" s="1483"/>
      <c r="G462" s="1483"/>
      <c r="H462" s="1483"/>
      <c r="L462" s="1480"/>
      <c r="P462" s="1480"/>
      <c r="Q462" s="1480"/>
    </row>
    <row r="463" spans="2:17" s="141" customFormat="1">
      <c r="B463" s="1482"/>
      <c r="C463" s="1483"/>
      <c r="D463" s="1483"/>
      <c r="E463" s="1483"/>
      <c r="F463" s="1483"/>
      <c r="G463" s="1483"/>
      <c r="H463" s="1483"/>
      <c r="L463" s="1480"/>
      <c r="P463" s="1480"/>
      <c r="Q463" s="1480"/>
    </row>
    <row r="464" spans="2:17" s="141" customFormat="1">
      <c r="B464" s="1482"/>
      <c r="C464" s="1483"/>
      <c r="D464" s="1483"/>
      <c r="E464" s="1483"/>
      <c r="F464" s="1483"/>
      <c r="G464" s="1483"/>
      <c r="H464" s="1483"/>
      <c r="L464" s="1480"/>
      <c r="P464" s="1480"/>
      <c r="Q464" s="1480"/>
    </row>
    <row r="465" spans="2:17" s="141" customFormat="1">
      <c r="B465" s="1482"/>
      <c r="C465" s="1483"/>
      <c r="D465" s="1483"/>
      <c r="E465" s="1483"/>
      <c r="F465" s="1483"/>
      <c r="G465" s="1483"/>
      <c r="H465" s="1483"/>
      <c r="L465" s="1480"/>
      <c r="P465" s="1480"/>
      <c r="Q465" s="1480"/>
    </row>
    <row r="466" spans="2:17" s="141" customFormat="1">
      <c r="B466" s="1482"/>
      <c r="C466" s="1483"/>
      <c r="D466" s="1483"/>
      <c r="E466" s="1483"/>
      <c r="F466" s="1483"/>
      <c r="G466" s="1483"/>
      <c r="H466" s="1483"/>
      <c r="L466" s="1480"/>
      <c r="P466" s="1480"/>
      <c r="Q466" s="1480"/>
    </row>
    <row r="467" spans="2:17" s="141" customFormat="1">
      <c r="B467" s="1482"/>
      <c r="C467" s="1483"/>
      <c r="D467" s="1483"/>
      <c r="E467" s="1483"/>
      <c r="F467" s="1483"/>
      <c r="G467" s="1483"/>
      <c r="H467" s="1483"/>
      <c r="L467" s="1480"/>
      <c r="P467" s="1480"/>
      <c r="Q467" s="1480"/>
    </row>
    <row r="468" spans="2:17" s="141" customFormat="1">
      <c r="B468" s="1482"/>
      <c r="C468" s="1483"/>
      <c r="D468" s="1483"/>
      <c r="E468" s="1483"/>
      <c r="F468" s="1483"/>
      <c r="G468" s="1483"/>
      <c r="H468" s="1483"/>
      <c r="L468" s="1480"/>
      <c r="P468" s="1480"/>
      <c r="Q468" s="1480"/>
    </row>
    <row r="469" spans="2:17" s="141" customFormat="1">
      <c r="B469" s="1482"/>
      <c r="C469" s="1483"/>
      <c r="D469" s="1483"/>
      <c r="E469" s="1483"/>
      <c r="F469" s="1483"/>
      <c r="G469" s="1483"/>
      <c r="H469" s="1483"/>
      <c r="L469" s="1480"/>
      <c r="P469" s="1480"/>
      <c r="Q469" s="1480"/>
    </row>
    <row r="470" spans="2:17" s="141" customFormat="1">
      <c r="B470" s="1482"/>
      <c r="C470" s="1483"/>
      <c r="D470" s="1483"/>
      <c r="E470" s="1483"/>
      <c r="F470" s="1483"/>
      <c r="G470" s="1483"/>
      <c r="H470" s="1483"/>
      <c r="L470" s="1480"/>
      <c r="P470" s="1480"/>
      <c r="Q470" s="1480"/>
    </row>
    <row r="471" spans="2:17" s="141" customFormat="1">
      <c r="B471" s="1482"/>
      <c r="C471" s="1483"/>
      <c r="D471" s="1483"/>
      <c r="E471" s="1483"/>
      <c r="F471" s="1483"/>
      <c r="G471" s="1483"/>
      <c r="H471" s="1483"/>
      <c r="L471" s="1480"/>
      <c r="P471" s="1480"/>
      <c r="Q471" s="1480"/>
    </row>
    <row r="472" spans="2:17" s="141" customFormat="1">
      <c r="B472" s="1482"/>
      <c r="C472" s="1483"/>
      <c r="D472" s="1483"/>
      <c r="E472" s="1483"/>
      <c r="F472" s="1483"/>
      <c r="G472" s="1483"/>
      <c r="H472" s="1483"/>
      <c r="L472" s="1480"/>
      <c r="P472" s="1480"/>
      <c r="Q472" s="1480"/>
    </row>
    <row r="473" spans="2:17" s="141" customFormat="1">
      <c r="B473" s="1482"/>
      <c r="C473" s="1483"/>
      <c r="D473" s="1483"/>
      <c r="E473" s="1483"/>
      <c r="F473" s="1483"/>
      <c r="G473" s="1483"/>
      <c r="H473" s="1483"/>
      <c r="L473" s="1480"/>
      <c r="P473" s="1480"/>
      <c r="Q473" s="1480"/>
    </row>
    <row r="474" spans="2:17" s="141" customFormat="1">
      <c r="B474" s="1482"/>
      <c r="C474" s="1483"/>
      <c r="D474" s="1483"/>
      <c r="E474" s="1483"/>
      <c r="F474" s="1483"/>
      <c r="G474" s="1483"/>
      <c r="H474" s="1483"/>
      <c r="L474" s="1480"/>
      <c r="P474" s="1480"/>
      <c r="Q474" s="1480"/>
    </row>
    <row r="475" spans="2:17" s="141" customFormat="1">
      <c r="B475" s="1482"/>
      <c r="C475" s="1483"/>
      <c r="D475" s="1483"/>
      <c r="E475" s="1483"/>
      <c r="F475" s="1483"/>
      <c r="G475" s="1483"/>
      <c r="H475" s="1483"/>
      <c r="L475" s="1480"/>
      <c r="P475" s="1480"/>
      <c r="Q475" s="1480"/>
    </row>
    <row r="476" spans="2:17" s="141" customFormat="1">
      <c r="B476" s="1482"/>
      <c r="C476" s="1483"/>
      <c r="D476" s="1483"/>
      <c r="E476" s="1483"/>
      <c r="F476" s="1483"/>
      <c r="G476" s="1483"/>
      <c r="H476" s="1483"/>
      <c r="L476" s="1480"/>
      <c r="P476" s="1480"/>
      <c r="Q476" s="1480"/>
    </row>
    <row r="477" spans="2:17" s="141" customFormat="1">
      <c r="B477" s="1482"/>
      <c r="C477" s="1483"/>
      <c r="D477" s="1483"/>
      <c r="E477" s="1483"/>
      <c r="F477" s="1483"/>
      <c r="G477" s="1483"/>
      <c r="H477" s="1483"/>
      <c r="L477" s="1480"/>
      <c r="P477" s="1480"/>
      <c r="Q477" s="1480"/>
    </row>
    <row r="478" spans="2:17" s="141" customFormat="1">
      <c r="B478" s="1482"/>
      <c r="C478" s="1483"/>
      <c r="D478" s="1483"/>
      <c r="E478" s="1483"/>
      <c r="F478" s="1483"/>
      <c r="G478" s="1483"/>
      <c r="H478" s="1483"/>
      <c r="L478" s="1480"/>
      <c r="P478" s="1480"/>
      <c r="Q478" s="1480"/>
    </row>
    <row r="479" spans="2:17" s="141" customFormat="1">
      <c r="B479" s="1482"/>
      <c r="C479" s="1483"/>
      <c r="D479" s="1483"/>
      <c r="E479" s="1483"/>
      <c r="F479" s="1483"/>
      <c r="G479" s="1483"/>
      <c r="H479" s="1483"/>
      <c r="L479" s="1480"/>
      <c r="P479" s="1480"/>
      <c r="Q479" s="1480"/>
    </row>
    <row r="480" spans="2:17" s="141" customFormat="1">
      <c r="B480" s="1482"/>
      <c r="C480" s="1483"/>
      <c r="D480" s="1483"/>
      <c r="E480" s="1483"/>
      <c r="F480" s="1483"/>
      <c r="G480" s="1483"/>
      <c r="H480" s="1483"/>
      <c r="L480" s="1480"/>
      <c r="P480" s="1480"/>
      <c r="Q480" s="1480"/>
    </row>
    <row r="481" spans="2:17" s="141" customFormat="1">
      <c r="B481" s="1482"/>
      <c r="C481" s="1483"/>
      <c r="D481" s="1483"/>
      <c r="E481" s="1483"/>
      <c r="F481" s="1483"/>
      <c r="G481" s="1483"/>
      <c r="H481" s="1483"/>
      <c r="L481" s="1480"/>
      <c r="P481" s="1480"/>
      <c r="Q481" s="1480"/>
    </row>
    <row r="482" spans="2:17" s="141" customFormat="1">
      <c r="B482" s="1482"/>
      <c r="C482" s="1483"/>
      <c r="D482" s="1483"/>
      <c r="E482" s="1483"/>
      <c r="F482" s="1483"/>
      <c r="G482" s="1483"/>
      <c r="H482" s="1483"/>
      <c r="L482" s="1480"/>
      <c r="P482" s="1480"/>
      <c r="Q482" s="1480"/>
    </row>
    <row r="483" spans="2:17" s="141" customFormat="1">
      <c r="B483" s="1482"/>
      <c r="C483" s="1483"/>
      <c r="D483" s="1483"/>
      <c r="E483" s="1483"/>
      <c r="F483" s="1483"/>
      <c r="G483" s="1483"/>
      <c r="H483" s="1483"/>
      <c r="L483" s="1480"/>
      <c r="P483" s="1480"/>
      <c r="Q483" s="1480"/>
    </row>
    <row r="484" spans="2:17" s="141" customFormat="1">
      <c r="B484" s="1482"/>
      <c r="C484" s="1483"/>
      <c r="D484" s="1483"/>
      <c r="E484" s="1483"/>
      <c r="F484" s="1483"/>
      <c r="G484" s="1483"/>
      <c r="H484" s="1483"/>
      <c r="L484" s="1480"/>
      <c r="P484" s="1480"/>
      <c r="Q484" s="1480"/>
    </row>
    <row r="485" spans="2:17" s="141" customFormat="1">
      <c r="B485" s="1482"/>
      <c r="C485" s="1483"/>
      <c r="D485" s="1483"/>
      <c r="E485" s="1483"/>
      <c r="F485" s="1483"/>
      <c r="G485" s="1483"/>
      <c r="H485" s="1483"/>
      <c r="L485" s="1480"/>
      <c r="P485" s="1480"/>
      <c r="Q485" s="1480"/>
    </row>
    <row r="486" spans="2:17" s="141" customFormat="1">
      <c r="B486" s="1482"/>
      <c r="C486" s="1483"/>
      <c r="D486" s="1483"/>
      <c r="E486" s="1483"/>
      <c r="F486" s="1483"/>
      <c r="G486" s="1483"/>
      <c r="H486" s="1483"/>
      <c r="L486" s="1480"/>
      <c r="P486" s="1480"/>
      <c r="Q486" s="1480"/>
    </row>
    <row r="487" spans="2:17" s="141" customFormat="1">
      <c r="B487" s="1482"/>
      <c r="C487" s="1483"/>
      <c r="D487" s="1483"/>
      <c r="E487" s="1483"/>
      <c r="F487" s="1483"/>
      <c r="G487" s="1483"/>
      <c r="H487" s="1483"/>
      <c r="L487" s="1480"/>
      <c r="P487" s="1480"/>
      <c r="Q487" s="1480"/>
    </row>
    <row r="488" spans="2:17" s="141" customFormat="1">
      <c r="B488" s="1482"/>
      <c r="C488" s="1483"/>
      <c r="D488" s="1483"/>
      <c r="E488" s="1483"/>
      <c r="F488" s="1483"/>
      <c r="G488" s="1483"/>
      <c r="H488" s="1483"/>
      <c r="L488" s="1480"/>
      <c r="P488" s="1480"/>
      <c r="Q488" s="1480"/>
    </row>
    <row r="489" spans="2:17" s="141" customFormat="1">
      <c r="B489" s="1482"/>
      <c r="C489" s="1483"/>
      <c r="D489" s="1483"/>
      <c r="E489" s="1483"/>
      <c r="F489" s="1483"/>
      <c r="G489" s="1483"/>
      <c r="H489" s="1483"/>
      <c r="L489" s="1480"/>
      <c r="P489" s="1480"/>
      <c r="Q489" s="1480"/>
    </row>
    <row r="490" spans="2:17" s="141" customFormat="1">
      <c r="B490" s="1482"/>
      <c r="C490" s="1483"/>
      <c r="D490" s="1483"/>
      <c r="E490" s="1483"/>
      <c r="F490" s="1483"/>
      <c r="G490" s="1483"/>
      <c r="H490" s="1483"/>
      <c r="L490" s="1480"/>
      <c r="P490" s="1480"/>
      <c r="Q490" s="1480"/>
    </row>
    <row r="491" spans="2:17" s="141" customFormat="1">
      <c r="B491" s="1482"/>
      <c r="C491" s="1483"/>
      <c r="D491" s="1483"/>
      <c r="E491" s="1483"/>
      <c r="F491" s="1483"/>
      <c r="G491" s="1483"/>
      <c r="H491" s="1483"/>
      <c r="L491" s="1480"/>
      <c r="P491" s="1480"/>
      <c r="Q491" s="1480"/>
    </row>
    <row r="492" spans="2:17" s="141" customFormat="1">
      <c r="B492" s="1482"/>
      <c r="C492" s="1483"/>
      <c r="D492" s="1483"/>
      <c r="E492" s="1483"/>
      <c r="F492" s="1483"/>
      <c r="G492" s="1483"/>
      <c r="H492" s="1483"/>
      <c r="L492" s="1480"/>
      <c r="P492" s="1480"/>
      <c r="Q492" s="1480"/>
    </row>
    <row r="493" spans="2:17" s="141" customFormat="1">
      <c r="B493" s="1482"/>
      <c r="C493" s="1483"/>
      <c r="D493" s="1483"/>
      <c r="E493" s="1483"/>
      <c r="F493" s="1483"/>
      <c r="G493" s="1483"/>
      <c r="H493" s="1483"/>
      <c r="L493" s="1480"/>
      <c r="P493" s="1480"/>
      <c r="Q493" s="1480"/>
    </row>
    <row r="494" spans="2:17" s="141" customFormat="1">
      <c r="B494" s="1482"/>
      <c r="C494" s="1483"/>
      <c r="D494" s="1483"/>
      <c r="E494" s="1483"/>
      <c r="F494" s="1483"/>
      <c r="G494" s="1483"/>
      <c r="H494" s="1483"/>
      <c r="L494" s="1480"/>
      <c r="P494" s="1480"/>
      <c r="Q494" s="1480"/>
    </row>
    <row r="495" spans="2:17" s="141" customFormat="1">
      <c r="B495" s="1482"/>
      <c r="C495" s="1483"/>
      <c r="D495" s="1483"/>
      <c r="E495" s="1483"/>
      <c r="F495" s="1483"/>
      <c r="G495" s="1483"/>
      <c r="H495" s="1483"/>
      <c r="L495" s="1480"/>
      <c r="P495" s="1480"/>
      <c r="Q495" s="1480"/>
    </row>
    <row r="496" spans="2:17" s="141" customFormat="1">
      <c r="B496" s="1482"/>
      <c r="C496" s="1483"/>
      <c r="D496" s="1483"/>
      <c r="E496" s="1483"/>
      <c r="F496" s="1483"/>
      <c r="G496" s="1483"/>
      <c r="H496" s="1483"/>
      <c r="L496" s="1480"/>
      <c r="P496" s="1480"/>
      <c r="Q496" s="1480"/>
    </row>
    <row r="497" spans="2:17" s="141" customFormat="1">
      <c r="B497" s="1482"/>
      <c r="C497" s="1483"/>
      <c r="D497" s="1483"/>
      <c r="E497" s="1483"/>
      <c r="F497" s="1483"/>
      <c r="G497" s="1483"/>
      <c r="H497" s="1483"/>
      <c r="L497" s="1480"/>
      <c r="P497" s="1480"/>
      <c r="Q497" s="1480"/>
    </row>
    <row r="498" spans="2:17" s="141" customFormat="1">
      <c r="B498" s="1482"/>
      <c r="C498" s="1483"/>
      <c r="D498" s="1483"/>
      <c r="E498" s="1483"/>
      <c r="F498" s="1483"/>
      <c r="G498" s="1483"/>
      <c r="H498" s="1483"/>
      <c r="L498" s="1480"/>
      <c r="P498" s="1480"/>
      <c r="Q498" s="1480"/>
    </row>
    <row r="499" spans="2:17" s="141" customFormat="1">
      <c r="B499" s="1482"/>
      <c r="C499" s="1483"/>
      <c r="D499" s="1483"/>
      <c r="E499" s="1483"/>
      <c r="F499" s="1483"/>
      <c r="G499" s="1483"/>
      <c r="H499" s="1483"/>
      <c r="L499" s="1480"/>
      <c r="P499" s="1480"/>
      <c r="Q499" s="1480"/>
    </row>
    <row r="500" spans="2:17" s="141" customFormat="1">
      <c r="B500" s="1482"/>
      <c r="C500" s="1483"/>
      <c r="D500" s="1483"/>
      <c r="E500" s="1483"/>
      <c r="F500" s="1483"/>
      <c r="G500" s="1483"/>
      <c r="H500" s="1483"/>
      <c r="L500" s="1480"/>
      <c r="P500" s="1480"/>
      <c r="Q500" s="1480"/>
    </row>
    <row r="501" spans="2:17" s="141" customFormat="1">
      <c r="B501" s="1482"/>
      <c r="C501" s="1483"/>
      <c r="D501" s="1483"/>
      <c r="E501" s="1483"/>
      <c r="F501" s="1483"/>
      <c r="G501" s="1483"/>
      <c r="H501" s="1483"/>
      <c r="L501" s="1480"/>
      <c r="P501" s="1480"/>
      <c r="Q501" s="1480"/>
    </row>
    <row r="502" spans="2:17" s="141" customFormat="1">
      <c r="B502" s="1482"/>
      <c r="C502" s="1483"/>
      <c r="D502" s="1483"/>
      <c r="E502" s="1483"/>
      <c r="F502" s="1483"/>
      <c r="G502" s="1483"/>
      <c r="H502" s="1483"/>
      <c r="L502" s="1480"/>
      <c r="P502" s="1480"/>
      <c r="Q502" s="1480"/>
    </row>
    <row r="503" spans="2:17" s="141" customFormat="1">
      <c r="B503" s="1482"/>
      <c r="C503" s="1483"/>
      <c r="D503" s="1483"/>
      <c r="E503" s="1483"/>
      <c r="F503" s="1483"/>
      <c r="G503" s="1483"/>
      <c r="H503" s="1483"/>
      <c r="L503" s="1480"/>
      <c r="P503" s="1480"/>
      <c r="Q503" s="1480"/>
    </row>
    <row r="504" spans="2:17" s="141" customFormat="1">
      <c r="B504" s="1482"/>
      <c r="C504" s="1483"/>
      <c r="D504" s="1483"/>
      <c r="E504" s="1483"/>
      <c r="F504" s="1483"/>
      <c r="G504" s="1483"/>
      <c r="H504" s="1483"/>
      <c r="L504" s="1480"/>
      <c r="P504" s="1480"/>
      <c r="Q504" s="1480"/>
    </row>
    <row r="505" spans="2:17" s="141" customFormat="1">
      <c r="B505" s="1482"/>
      <c r="C505" s="1483"/>
      <c r="D505" s="1483"/>
      <c r="E505" s="1483"/>
      <c r="F505" s="1483"/>
      <c r="G505" s="1483"/>
      <c r="H505" s="1483"/>
      <c r="L505" s="1480"/>
      <c r="P505" s="1480"/>
      <c r="Q505" s="1480"/>
    </row>
    <row r="506" spans="2:17" s="141" customFormat="1">
      <c r="B506" s="1482"/>
      <c r="C506" s="1483"/>
      <c r="D506" s="1483"/>
      <c r="E506" s="1483"/>
      <c r="F506" s="1483"/>
      <c r="G506" s="1483"/>
      <c r="H506" s="1483"/>
      <c r="L506" s="1480"/>
      <c r="P506" s="1480"/>
      <c r="Q506" s="1480"/>
    </row>
    <row r="507" spans="2:17" s="141" customFormat="1">
      <c r="B507" s="1482"/>
      <c r="C507" s="1483"/>
      <c r="D507" s="1483"/>
      <c r="E507" s="1483"/>
      <c r="F507" s="1483"/>
      <c r="G507" s="1483"/>
      <c r="H507" s="1483"/>
      <c r="L507" s="1480"/>
      <c r="P507" s="1480"/>
      <c r="Q507" s="1480"/>
    </row>
    <row r="508" spans="2:17" s="141" customFormat="1">
      <c r="B508" s="1482"/>
      <c r="C508" s="1483"/>
      <c r="D508" s="1483"/>
      <c r="E508" s="1483"/>
      <c r="F508" s="1483"/>
      <c r="G508" s="1483"/>
      <c r="H508" s="1483"/>
      <c r="L508" s="1480"/>
      <c r="P508" s="1480"/>
      <c r="Q508" s="1480"/>
    </row>
    <row r="509" spans="2:17" s="141" customFormat="1">
      <c r="B509" s="1482"/>
      <c r="C509" s="1483"/>
      <c r="D509" s="1483"/>
      <c r="E509" s="1483"/>
      <c r="F509" s="1483"/>
      <c r="G509" s="1483"/>
      <c r="H509" s="1483"/>
      <c r="L509" s="1480"/>
      <c r="P509" s="1480"/>
      <c r="Q509" s="1480"/>
    </row>
    <row r="510" spans="2:17" s="141" customFormat="1">
      <c r="B510" s="1482"/>
      <c r="C510" s="1483"/>
      <c r="D510" s="1483"/>
      <c r="E510" s="1483"/>
      <c r="F510" s="1483"/>
      <c r="G510" s="1483"/>
      <c r="H510" s="1483"/>
      <c r="L510" s="1480"/>
      <c r="P510" s="1480"/>
      <c r="Q510" s="1480"/>
    </row>
    <row r="511" spans="2:17" s="141" customFormat="1">
      <c r="B511" s="1482"/>
      <c r="C511" s="1483"/>
      <c r="D511" s="1483"/>
      <c r="E511" s="1483"/>
      <c r="F511" s="1483"/>
      <c r="G511" s="1483"/>
      <c r="H511" s="1483"/>
      <c r="L511" s="1480"/>
      <c r="P511" s="1480"/>
      <c r="Q511" s="1480"/>
    </row>
    <row r="512" spans="2:17" s="141" customFormat="1">
      <c r="B512" s="1482"/>
      <c r="C512" s="1483"/>
      <c r="D512" s="1483"/>
      <c r="E512" s="1483"/>
      <c r="F512" s="1483"/>
      <c r="G512" s="1483"/>
      <c r="H512" s="1483"/>
      <c r="L512" s="1480"/>
      <c r="P512" s="1480"/>
      <c r="Q512" s="1480"/>
    </row>
    <row r="513" spans="2:17" s="141" customFormat="1">
      <c r="B513" s="1482"/>
      <c r="C513" s="1483"/>
      <c r="D513" s="1483"/>
      <c r="E513" s="1483"/>
      <c r="F513" s="1483"/>
      <c r="G513" s="1483"/>
      <c r="H513" s="1483"/>
      <c r="L513" s="1480"/>
      <c r="P513" s="1480"/>
      <c r="Q513" s="1480"/>
    </row>
    <row r="514" spans="2:17" s="141" customFormat="1">
      <c r="B514" s="1482"/>
      <c r="C514" s="1483"/>
      <c r="D514" s="1483"/>
      <c r="E514" s="1483"/>
      <c r="F514" s="1483"/>
      <c r="G514" s="1483"/>
      <c r="H514" s="1483"/>
      <c r="L514" s="1480"/>
      <c r="P514" s="1480"/>
      <c r="Q514" s="1480"/>
    </row>
    <row r="515" spans="2:17" s="141" customFormat="1">
      <c r="B515" s="1482"/>
      <c r="C515" s="1483"/>
      <c r="D515" s="1483"/>
      <c r="E515" s="1483"/>
      <c r="F515" s="1483"/>
      <c r="G515" s="1483"/>
      <c r="H515" s="1483"/>
      <c r="L515" s="1480"/>
      <c r="P515" s="1480"/>
      <c r="Q515" s="1480"/>
    </row>
    <row r="516" spans="2:17" s="141" customFormat="1">
      <c r="B516" s="1482"/>
      <c r="C516" s="1483"/>
      <c r="D516" s="1483"/>
      <c r="E516" s="1483"/>
      <c r="F516" s="1483"/>
      <c r="G516" s="1483"/>
      <c r="H516" s="1483"/>
      <c r="L516" s="1480"/>
      <c r="P516" s="1480"/>
      <c r="Q516" s="1480"/>
    </row>
    <row r="517" spans="2:17" s="141" customFormat="1">
      <c r="B517" s="1482"/>
      <c r="C517" s="1483"/>
      <c r="D517" s="1483"/>
      <c r="E517" s="1483"/>
      <c r="F517" s="1483"/>
      <c r="G517" s="1483"/>
      <c r="H517" s="1483"/>
      <c r="L517" s="1480"/>
      <c r="P517" s="1480"/>
      <c r="Q517" s="1480"/>
    </row>
    <row r="518" spans="2:17" s="141" customFormat="1">
      <c r="B518" s="1482"/>
      <c r="C518" s="1483"/>
      <c r="D518" s="1483"/>
      <c r="E518" s="1483"/>
      <c r="F518" s="1483"/>
      <c r="G518" s="1483"/>
      <c r="H518" s="1483"/>
      <c r="L518" s="1480"/>
      <c r="P518" s="1480"/>
      <c r="Q518" s="1480"/>
    </row>
    <row r="519" spans="2:17" s="141" customFormat="1">
      <c r="B519" s="1482"/>
      <c r="C519" s="1483"/>
      <c r="D519" s="1483"/>
      <c r="E519" s="1483"/>
      <c r="F519" s="1483"/>
      <c r="G519" s="1483"/>
      <c r="H519" s="1483"/>
      <c r="L519" s="1480"/>
      <c r="P519" s="1480"/>
      <c r="Q519" s="1480"/>
    </row>
    <row r="520" spans="2:17" s="141" customFormat="1">
      <c r="B520" s="1482"/>
      <c r="C520" s="1483"/>
      <c r="D520" s="1483"/>
      <c r="E520" s="1483"/>
      <c r="F520" s="1483"/>
      <c r="G520" s="1483"/>
      <c r="H520" s="1483"/>
      <c r="L520" s="1480"/>
      <c r="P520" s="1480"/>
      <c r="Q520" s="1480"/>
    </row>
    <row r="521" spans="2:17" s="141" customFormat="1">
      <c r="B521" s="1482"/>
      <c r="C521" s="1483"/>
      <c r="D521" s="1483"/>
      <c r="E521" s="1483"/>
      <c r="F521" s="1483"/>
      <c r="G521" s="1483"/>
      <c r="H521" s="1483"/>
      <c r="L521" s="1480"/>
      <c r="P521" s="1480"/>
      <c r="Q521" s="1480"/>
    </row>
    <row r="522" spans="2:17" s="141" customFormat="1">
      <c r="B522" s="1482"/>
      <c r="C522" s="1483"/>
      <c r="D522" s="1483"/>
      <c r="E522" s="1483"/>
      <c r="F522" s="1483"/>
      <c r="G522" s="1483"/>
      <c r="H522" s="1483"/>
      <c r="L522" s="1480"/>
      <c r="P522" s="1480"/>
      <c r="Q522" s="1480"/>
    </row>
    <row r="523" spans="2:17" s="141" customFormat="1">
      <c r="B523" s="1482"/>
      <c r="C523" s="1483"/>
      <c r="D523" s="1483"/>
      <c r="E523" s="1483"/>
      <c r="F523" s="1483"/>
      <c r="G523" s="1483"/>
      <c r="H523" s="1483"/>
      <c r="L523" s="1480"/>
      <c r="P523" s="1480"/>
      <c r="Q523" s="1480"/>
    </row>
    <row r="524" spans="2:17" s="141" customFormat="1">
      <c r="B524" s="1482"/>
      <c r="C524" s="1483"/>
      <c r="D524" s="1483"/>
      <c r="E524" s="1483"/>
      <c r="F524" s="1483"/>
      <c r="G524" s="1483"/>
      <c r="H524" s="1483"/>
      <c r="L524" s="1480"/>
      <c r="P524" s="1480"/>
      <c r="Q524" s="1480"/>
    </row>
    <row r="525" spans="2:17" s="141" customFormat="1">
      <c r="B525" s="1482"/>
      <c r="C525" s="1483"/>
      <c r="D525" s="1483"/>
      <c r="E525" s="1483"/>
      <c r="F525" s="1483"/>
      <c r="G525" s="1483"/>
      <c r="H525" s="1483"/>
      <c r="L525" s="1480"/>
      <c r="P525" s="1480"/>
      <c r="Q525" s="1480"/>
    </row>
    <row r="526" spans="2:17" s="141" customFormat="1">
      <c r="B526" s="1482"/>
      <c r="C526" s="1483"/>
      <c r="D526" s="1483"/>
      <c r="E526" s="1483"/>
      <c r="F526" s="1483"/>
      <c r="G526" s="1483"/>
      <c r="H526" s="1483"/>
      <c r="L526" s="1480"/>
      <c r="P526" s="1480"/>
      <c r="Q526" s="1480"/>
    </row>
    <row r="527" spans="2:17" s="141" customFormat="1">
      <c r="B527" s="1482"/>
      <c r="C527" s="1483"/>
      <c r="D527" s="1483"/>
      <c r="E527" s="1483"/>
      <c r="F527" s="1483"/>
      <c r="G527" s="1483"/>
      <c r="H527" s="1483"/>
      <c r="L527" s="1480"/>
      <c r="P527" s="1480"/>
      <c r="Q527" s="1480"/>
    </row>
    <row r="528" spans="2:17" s="141" customFormat="1">
      <c r="B528" s="1482"/>
      <c r="C528" s="1483"/>
      <c r="D528" s="1483"/>
      <c r="E528" s="1483"/>
      <c r="F528" s="1483"/>
      <c r="G528" s="1483"/>
      <c r="H528" s="1483"/>
      <c r="L528" s="1480"/>
      <c r="P528" s="1480"/>
      <c r="Q528" s="1480"/>
    </row>
    <row r="529" spans="2:17" s="141" customFormat="1">
      <c r="B529" s="1482"/>
      <c r="C529" s="1483"/>
      <c r="D529" s="1483"/>
      <c r="E529" s="1483"/>
      <c r="F529" s="1483"/>
      <c r="G529" s="1483"/>
      <c r="H529" s="1483"/>
      <c r="L529" s="1480"/>
      <c r="P529" s="1480"/>
      <c r="Q529" s="1480"/>
    </row>
    <row r="530" spans="2:17" s="141" customFormat="1">
      <c r="B530" s="1482"/>
      <c r="C530" s="1483"/>
      <c r="D530" s="1483"/>
      <c r="E530" s="1483"/>
      <c r="F530" s="1483"/>
      <c r="G530" s="1483"/>
      <c r="H530" s="1483"/>
      <c r="L530" s="1480"/>
      <c r="P530" s="1480"/>
      <c r="Q530" s="1480"/>
    </row>
    <row r="531" spans="2:17" s="141" customFormat="1">
      <c r="B531" s="1482"/>
      <c r="C531" s="1483"/>
      <c r="D531" s="1483"/>
      <c r="E531" s="1483"/>
      <c r="F531" s="1483"/>
      <c r="G531" s="1483"/>
      <c r="H531" s="1483"/>
      <c r="L531" s="1480"/>
      <c r="P531" s="1480"/>
      <c r="Q531" s="1480"/>
    </row>
    <row r="532" spans="2:17" s="141" customFormat="1">
      <c r="B532" s="1482"/>
      <c r="C532" s="1483"/>
      <c r="D532" s="1483"/>
      <c r="E532" s="1483"/>
      <c r="F532" s="1483"/>
      <c r="G532" s="1483"/>
      <c r="H532" s="1483"/>
      <c r="L532" s="1480"/>
      <c r="P532" s="1480"/>
      <c r="Q532" s="1480"/>
    </row>
    <row r="533" spans="2:17" s="141" customFormat="1">
      <c r="B533" s="1482"/>
      <c r="C533" s="1483"/>
      <c r="D533" s="1483"/>
      <c r="E533" s="1483"/>
      <c r="F533" s="1483"/>
      <c r="G533" s="1483"/>
      <c r="H533" s="1483"/>
      <c r="L533" s="1480"/>
      <c r="P533" s="1480"/>
      <c r="Q533" s="1480"/>
    </row>
    <row r="534" spans="2:17" s="141" customFormat="1">
      <c r="B534" s="1482"/>
      <c r="C534" s="1483"/>
      <c r="D534" s="1483"/>
      <c r="E534" s="1483"/>
      <c r="F534" s="1483"/>
      <c r="G534" s="1483"/>
      <c r="H534" s="1483"/>
      <c r="L534" s="1480"/>
      <c r="P534" s="1480"/>
      <c r="Q534" s="1480"/>
    </row>
    <row r="535" spans="2:17" s="141" customFormat="1">
      <c r="B535" s="1482"/>
      <c r="C535" s="1483"/>
      <c r="D535" s="1483"/>
      <c r="E535" s="1483"/>
      <c r="F535" s="1483"/>
      <c r="G535" s="1483"/>
      <c r="H535" s="1483"/>
      <c r="L535" s="1480"/>
      <c r="P535" s="1480"/>
      <c r="Q535" s="1480"/>
    </row>
    <row r="536" spans="2:17" s="141" customFormat="1">
      <c r="B536" s="1482"/>
      <c r="C536" s="1483"/>
      <c r="D536" s="1483"/>
      <c r="E536" s="1483"/>
      <c r="F536" s="1483"/>
      <c r="G536" s="1483"/>
      <c r="H536" s="1483"/>
      <c r="L536" s="1480"/>
      <c r="P536" s="1480"/>
      <c r="Q536" s="1480"/>
    </row>
    <row r="537" spans="2:17" s="141" customFormat="1">
      <c r="B537" s="1482"/>
      <c r="C537" s="1483"/>
      <c r="D537" s="1483"/>
      <c r="E537" s="1483"/>
      <c r="F537" s="1483"/>
      <c r="G537" s="1483"/>
      <c r="H537" s="1483"/>
      <c r="L537" s="1480"/>
      <c r="P537" s="1480"/>
      <c r="Q537" s="1480"/>
    </row>
    <row r="538" spans="2:17" s="141" customFormat="1">
      <c r="B538" s="1482"/>
      <c r="C538" s="1483"/>
      <c r="D538" s="1483"/>
      <c r="E538" s="1483"/>
      <c r="F538" s="1483"/>
      <c r="G538" s="1483"/>
      <c r="H538" s="1483"/>
      <c r="L538" s="1480"/>
      <c r="P538" s="1480"/>
      <c r="Q538" s="1480"/>
    </row>
    <row r="539" spans="2:17" s="141" customFormat="1">
      <c r="B539" s="1482"/>
      <c r="C539" s="1483"/>
      <c r="D539" s="1483"/>
      <c r="E539" s="1483"/>
      <c r="F539" s="1483"/>
      <c r="G539" s="1483"/>
      <c r="H539" s="1483"/>
      <c r="L539" s="1480"/>
      <c r="P539" s="1480"/>
      <c r="Q539" s="1480"/>
    </row>
    <row r="540" spans="2:17" s="141" customFormat="1">
      <c r="B540" s="1482"/>
      <c r="C540" s="1483"/>
      <c r="D540" s="1483"/>
      <c r="E540" s="1483"/>
      <c r="F540" s="1483"/>
      <c r="G540" s="1483"/>
      <c r="H540" s="1483"/>
      <c r="L540" s="1480"/>
      <c r="P540" s="1480"/>
      <c r="Q540" s="1480"/>
    </row>
    <row r="541" spans="2:17" s="141" customFormat="1">
      <c r="B541" s="1482"/>
      <c r="C541" s="1483"/>
      <c r="D541" s="1483"/>
      <c r="E541" s="1483"/>
      <c r="F541" s="1483"/>
      <c r="G541" s="1483"/>
      <c r="H541" s="1483"/>
      <c r="L541" s="1480"/>
      <c r="P541" s="1480"/>
      <c r="Q541" s="1480"/>
    </row>
    <row r="542" spans="2:17" s="141" customFormat="1">
      <c r="B542" s="1482"/>
      <c r="C542" s="1483"/>
      <c r="D542" s="1483"/>
      <c r="E542" s="1483"/>
      <c r="F542" s="1483"/>
      <c r="G542" s="1483"/>
      <c r="H542" s="1483"/>
      <c r="L542" s="1480"/>
      <c r="P542" s="1480"/>
      <c r="Q542" s="1480"/>
    </row>
    <row r="543" spans="2:17" s="141" customFormat="1">
      <c r="B543" s="1482"/>
      <c r="C543" s="1483"/>
      <c r="D543" s="1483"/>
      <c r="E543" s="1483"/>
      <c r="F543" s="1483"/>
      <c r="G543" s="1483"/>
      <c r="H543" s="1483"/>
      <c r="L543" s="1480"/>
      <c r="P543" s="1480"/>
      <c r="Q543" s="1480"/>
    </row>
    <row r="544" spans="2:17" s="141" customFormat="1">
      <c r="B544" s="1482"/>
      <c r="C544" s="1483"/>
      <c r="D544" s="1483"/>
      <c r="E544" s="1483"/>
      <c r="F544" s="1483"/>
      <c r="G544" s="1483"/>
      <c r="H544" s="1483"/>
      <c r="L544" s="1480"/>
      <c r="P544" s="1480"/>
      <c r="Q544" s="1480"/>
    </row>
    <row r="545" spans="2:17" s="141" customFormat="1">
      <c r="B545" s="1482"/>
      <c r="C545" s="1483"/>
      <c r="D545" s="1483"/>
      <c r="E545" s="1483"/>
      <c r="F545" s="1483"/>
      <c r="G545" s="1483"/>
      <c r="H545" s="1483"/>
      <c r="L545" s="1480"/>
      <c r="P545" s="1480"/>
      <c r="Q545" s="1480"/>
    </row>
    <row r="546" spans="2:17" s="141" customFormat="1">
      <c r="B546" s="1482"/>
      <c r="C546" s="1483"/>
      <c r="D546" s="1483"/>
      <c r="E546" s="1483"/>
      <c r="F546" s="1483"/>
      <c r="G546" s="1483"/>
      <c r="H546" s="1483"/>
      <c r="L546" s="1480"/>
      <c r="P546" s="1480"/>
      <c r="Q546" s="1480"/>
    </row>
    <row r="547" spans="2:17" s="141" customFormat="1">
      <c r="B547" s="1482"/>
      <c r="C547" s="1483"/>
      <c r="D547" s="1483"/>
      <c r="E547" s="1483"/>
      <c r="F547" s="1483"/>
      <c r="G547" s="1483"/>
      <c r="H547" s="1483"/>
      <c r="L547" s="1480"/>
      <c r="P547" s="1480"/>
      <c r="Q547" s="1480"/>
    </row>
    <row r="548" spans="2:17" s="141" customFormat="1">
      <c r="B548" s="1482"/>
      <c r="C548" s="1483"/>
      <c r="D548" s="1483"/>
      <c r="E548" s="1483"/>
      <c r="F548" s="1483"/>
      <c r="G548" s="1483"/>
      <c r="H548" s="1483"/>
      <c r="L548" s="1480"/>
      <c r="P548" s="1480"/>
      <c r="Q548" s="1480"/>
    </row>
    <row r="549" spans="2:17" s="141" customFormat="1">
      <c r="B549" s="1482"/>
      <c r="C549" s="1483"/>
      <c r="D549" s="1483"/>
      <c r="E549" s="1483"/>
      <c r="F549" s="1483"/>
      <c r="G549" s="1483"/>
      <c r="H549" s="1483"/>
      <c r="L549" s="1480"/>
      <c r="P549" s="1480"/>
      <c r="Q549" s="1480"/>
    </row>
    <row r="550" spans="2:17" s="141" customFormat="1">
      <c r="B550" s="1482"/>
      <c r="C550" s="1483"/>
      <c r="D550" s="1483"/>
      <c r="E550" s="1483"/>
      <c r="F550" s="1483"/>
      <c r="G550" s="1483"/>
      <c r="H550" s="1483"/>
      <c r="L550" s="1480"/>
      <c r="P550" s="1480"/>
      <c r="Q550" s="1480"/>
    </row>
    <row r="551" spans="2:17" s="141" customFormat="1">
      <c r="B551" s="1482"/>
      <c r="C551" s="1483"/>
      <c r="D551" s="1483"/>
      <c r="E551" s="1483"/>
      <c r="F551" s="1483"/>
      <c r="G551" s="1483"/>
      <c r="H551" s="1483"/>
      <c r="L551" s="1480"/>
      <c r="P551" s="1480"/>
      <c r="Q551" s="1480"/>
    </row>
    <row r="552" spans="2:17" s="141" customFormat="1">
      <c r="B552" s="1482"/>
      <c r="C552" s="1483"/>
      <c r="D552" s="1483"/>
      <c r="E552" s="1483"/>
      <c r="F552" s="1483"/>
      <c r="G552" s="1483"/>
      <c r="H552" s="1483"/>
      <c r="L552" s="1480"/>
      <c r="P552" s="1480"/>
      <c r="Q552" s="1480"/>
    </row>
    <row r="553" spans="2:17" s="141" customFormat="1">
      <c r="B553" s="1482"/>
      <c r="C553" s="1483"/>
      <c r="D553" s="1483"/>
      <c r="E553" s="1483"/>
      <c r="F553" s="1483"/>
      <c r="G553" s="1483"/>
      <c r="H553" s="1483"/>
      <c r="L553" s="1480"/>
      <c r="P553" s="1480"/>
      <c r="Q553" s="1480"/>
    </row>
    <row r="554" spans="2:17" s="141" customFormat="1">
      <c r="B554" s="1482"/>
      <c r="C554" s="1483"/>
      <c r="D554" s="1483"/>
      <c r="E554" s="1483"/>
      <c r="F554" s="1483"/>
      <c r="G554" s="1483"/>
      <c r="H554" s="1483"/>
      <c r="L554" s="1480"/>
      <c r="P554" s="1480"/>
      <c r="Q554" s="1480"/>
    </row>
    <row r="555" spans="2:17" s="141" customFormat="1">
      <c r="B555" s="1482"/>
      <c r="C555" s="1483"/>
      <c r="D555" s="1483"/>
      <c r="E555" s="1483"/>
      <c r="F555" s="1483"/>
      <c r="G555" s="1483"/>
      <c r="H555" s="1483"/>
      <c r="L555" s="1480"/>
      <c r="P555" s="1480"/>
      <c r="Q555" s="1480"/>
    </row>
    <row r="556" spans="2:17" s="141" customFormat="1">
      <c r="B556" s="1482"/>
      <c r="C556" s="1483"/>
      <c r="D556" s="1483"/>
      <c r="E556" s="1483"/>
      <c r="F556" s="1483"/>
      <c r="G556" s="1483"/>
      <c r="H556" s="1483"/>
      <c r="L556" s="1480"/>
      <c r="P556" s="1480"/>
      <c r="Q556" s="1480"/>
    </row>
    <row r="557" spans="2:17" s="141" customFormat="1">
      <c r="B557" s="1482"/>
      <c r="C557" s="1483"/>
      <c r="D557" s="1483"/>
      <c r="E557" s="1483"/>
      <c r="F557" s="1483"/>
      <c r="G557" s="1483"/>
      <c r="H557" s="1483"/>
      <c r="L557" s="1480"/>
      <c r="P557" s="1480"/>
      <c r="Q557" s="1480"/>
    </row>
    <row r="558" spans="2:17" s="141" customFormat="1">
      <c r="B558" s="1482"/>
      <c r="C558" s="1483"/>
      <c r="D558" s="1483"/>
      <c r="E558" s="1483"/>
      <c r="F558" s="1483"/>
      <c r="G558" s="1483"/>
      <c r="H558" s="1483"/>
      <c r="L558" s="1480"/>
      <c r="P558" s="1480"/>
      <c r="Q558" s="1480"/>
    </row>
    <row r="559" spans="2:17" s="141" customFormat="1">
      <c r="B559" s="1482"/>
      <c r="C559" s="1483"/>
      <c r="D559" s="1483"/>
      <c r="E559" s="1483"/>
      <c r="F559" s="1483"/>
      <c r="G559" s="1483"/>
      <c r="H559" s="1483"/>
      <c r="L559" s="1480"/>
      <c r="P559" s="1480"/>
      <c r="Q559" s="1480"/>
    </row>
    <row r="560" spans="2:17" s="141" customFormat="1">
      <c r="B560" s="1482"/>
      <c r="C560" s="1483"/>
      <c r="D560" s="1483"/>
      <c r="E560" s="1483"/>
      <c r="F560" s="1483"/>
      <c r="G560" s="1483"/>
      <c r="H560" s="1483"/>
      <c r="L560" s="1480"/>
      <c r="P560" s="1480"/>
      <c r="Q560" s="1480"/>
    </row>
    <row r="561" spans="2:17" s="141" customFormat="1">
      <c r="B561" s="1482"/>
      <c r="C561" s="1483"/>
      <c r="D561" s="1483"/>
      <c r="E561" s="1483"/>
      <c r="F561" s="1483"/>
      <c r="G561" s="1483"/>
      <c r="H561" s="1483"/>
      <c r="L561" s="1480"/>
      <c r="P561" s="1480"/>
      <c r="Q561" s="1480"/>
    </row>
    <row r="562" spans="2:17" s="141" customFormat="1">
      <c r="B562" s="1482"/>
      <c r="C562" s="1483"/>
      <c r="D562" s="1483"/>
      <c r="E562" s="1483"/>
      <c r="F562" s="1483"/>
      <c r="G562" s="1483"/>
      <c r="H562" s="1483"/>
      <c r="L562" s="1480"/>
      <c r="P562" s="1480"/>
      <c r="Q562" s="1480"/>
    </row>
    <row r="563" spans="2:17" s="141" customFormat="1">
      <c r="B563" s="1482"/>
      <c r="C563" s="1483"/>
      <c r="D563" s="1483"/>
      <c r="E563" s="1483"/>
      <c r="F563" s="1483"/>
      <c r="G563" s="1483"/>
      <c r="H563" s="1483"/>
      <c r="L563" s="1480"/>
      <c r="P563" s="1480"/>
      <c r="Q563" s="1480"/>
    </row>
    <row r="564" spans="2:17" s="141" customFormat="1">
      <c r="B564" s="1482"/>
      <c r="C564" s="1483"/>
      <c r="D564" s="1483"/>
      <c r="E564" s="1483"/>
      <c r="F564" s="1483"/>
      <c r="G564" s="1483"/>
      <c r="H564" s="1483"/>
      <c r="L564" s="1480"/>
      <c r="P564" s="1480"/>
      <c r="Q564" s="1480"/>
    </row>
    <row r="565" spans="2:17" s="141" customFormat="1">
      <c r="B565" s="1482"/>
      <c r="C565" s="1483"/>
      <c r="D565" s="1483"/>
      <c r="E565" s="1483"/>
      <c r="F565" s="1483"/>
      <c r="G565" s="1483"/>
      <c r="H565" s="1483"/>
      <c r="L565" s="1480"/>
      <c r="P565" s="1480"/>
      <c r="Q565" s="1480"/>
    </row>
    <row r="566" spans="2:17" s="141" customFormat="1">
      <c r="B566" s="1482"/>
      <c r="C566" s="1483"/>
      <c r="D566" s="1483"/>
      <c r="E566" s="1483"/>
      <c r="F566" s="1483"/>
      <c r="G566" s="1483"/>
      <c r="H566" s="1483"/>
      <c r="L566" s="1480"/>
      <c r="P566" s="1480"/>
      <c r="Q566" s="1480"/>
    </row>
    <row r="567" spans="2:17" s="141" customFormat="1">
      <c r="B567" s="1482"/>
      <c r="C567" s="1483"/>
      <c r="D567" s="1483"/>
      <c r="E567" s="1483"/>
      <c r="F567" s="1483"/>
      <c r="G567" s="1483"/>
      <c r="H567" s="1483"/>
      <c r="L567" s="1480"/>
      <c r="P567" s="1480"/>
      <c r="Q567" s="1480"/>
    </row>
    <row r="568" spans="2:17" s="141" customFormat="1">
      <c r="B568" s="1482"/>
      <c r="C568" s="1483"/>
      <c r="D568" s="1483"/>
      <c r="E568" s="1483"/>
      <c r="F568" s="1483"/>
      <c r="G568" s="1483"/>
      <c r="H568" s="1483"/>
      <c r="L568" s="1480"/>
      <c r="P568" s="1480"/>
      <c r="Q568" s="1480"/>
    </row>
    <row r="569" spans="2:17" s="141" customFormat="1">
      <c r="B569" s="1482"/>
      <c r="C569" s="1483"/>
      <c r="D569" s="1483"/>
      <c r="E569" s="1483"/>
      <c r="F569" s="1483"/>
      <c r="G569" s="1483"/>
      <c r="H569" s="1483"/>
      <c r="L569" s="1480"/>
      <c r="P569" s="1480"/>
      <c r="Q569" s="1480"/>
    </row>
    <row r="570" spans="2:17" s="141" customFormat="1">
      <c r="B570" s="1482"/>
      <c r="C570" s="1483"/>
      <c r="D570" s="1483"/>
      <c r="E570" s="1483"/>
      <c r="F570" s="1483"/>
      <c r="G570" s="1483"/>
      <c r="H570" s="1483"/>
      <c r="L570" s="1480"/>
      <c r="P570" s="1480"/>
      <c r="Q570" s="1480"/>
    </row>
    <row r="571" spans="2:17" s="141" customFormat="1">
      <c r="B571" s="1482"/>
      <c r="C571" s="1483"/>
      <c r="D571" s="1483"/>
      <c r="E571" s="1483"/>
      <c r="F571" s="1483"/>
      <c r="G571" s="1483"/>
      <c r="H571" s="1483"/>
      <c r="L571" s="1480"/>
      <c r="P571" s="1480"/>
      <c r="Q571" s="1480"/>
    </row>
    <row r="572" spans="2:17" s="141" customFormat="1">
      <c r="B572" s="1482"/>
      <c r="C572" s="1483"/>
      <c r="D572" s="1483"/>
      <c r="E572" s="1483"/>
      <c r="F572" s="1483"/>
      <c r="G572" s="1483"/>
      <c r="H572" s="1483"/>
      <c r="L572" s="1480"/>
      <c r="P572" s="1480"/>
      <c r="Q572" s="1480"/>
    </row>
    <row r="573" spans="2:17" s="141" customFormat="1">
      <c r="B573" s="1482"/>
      <c r="C573" s="1483"/>
      <c r="D573" s="1483"/>
      <c r="E573" s="1483"/>
      <c r="F573" s="1483"/>
      <c r="G573" s="1483"/>
      <c r="H573" s="1483"/>
      <c r="L573" s="1480"/>
      <c r="P573" s="1480"/>
      <c r="Q573" s="1480"/>
    </row>
    <row r="574" spans="2:17" s="141" customFormat="1">
      <c r="B574" s="1482"/>
      <c r="C574" s="1483"/>
      <c r="D574" s="1483"/>
      <c r="E574" s="1483"/>
      <c r="F574" s="1483"/>
      <c r="G574" s="1483"/>
      <c r="H574" s="1483"/>
      <c r="L574" s="1480"/>
      <c r="P574" s="1480"/>
      <c r="Q574" s="1480"/>
    </row>
    <row r="575" spans="2:17" s="141" customFormat="1">
      <c r="B575" s="1482"/>
      <c r="C575" s="1483"/>
      <c r="D575" s="1483"/>
      <c r="E575" s="1483"/>
      <c r="F575" s="1483"/>
      <c r="G575" s="1483"/>
      <c r="H575" s="1483"/>
      <c r="L575" s="1480"/>
      <c r="P575" s="1480"/>
      <c r="Q575" s="1480"/>
    </row>
    <row r="576" spans="2:17" s="141" customFormat="1">
      <c r="B576" s="1482"/>
      <c r="C576" s="1483"/>
      <c r="D576" s="1483"/>
      <c r="E576" s="1483"/>
      <c r="F576" s="1483"/>
      <c r="G576" s="1483"/>
      <c r="H576" s="1483"/>
      <c r="L576" s="1480"/>
      <c r="P576" s="1480"/>
      <c r="Q576" s="1480"/>
    </row>
    <row r="577" spans="2:17" s="141" customFormat="1">
      <c r="B577" s="1482"/>
      <c r="C577" s="1483"/>
      <c r="D577" s="1483"/>
      <c r="E577" s="1483"/>
      <c r="F577" s="1483"/>
      <c r="G577" s="1483"/>
      <c r="H577" s="1483"/>
      <c r="L577" s="1480"/>
      <c r="P577" s="1480"/>
      <c r="Q577" s="1480"/>
    </row>
    <row r="578" spans="2:17" s="141" customFormat="1">
      <c r="B578" s="1482"/>
      <c r="C578" s="1483"/>
      <c r="D578" s="1483"/>
      <c r="E578" s="1483"/>
      <c r="F578" s="1483"/>
      <c r="G578" s="1483"/>
      <c r="H578" s="1483"/>
      <c r="L578" s="1480"/>
      <c r="P578" s="1480"/>
      <c r="Q578" s="1480"/>
    </row>
    <row r="579" spans="2:17" s="141" customFormat="1">
      <c r="B579" s="1482"/>
      <c r="C579" s="1483"/>
      <c r="D579" s="1483"/>
      <c r="E579" s="1483"/>
      <c r="F579" s="1483"/>
      <c r="G579" s="1483"/>
      <c r="H579" s="1483"/>
      <c r="L579" s="1480"/>
      <c r="P579" s="1480"/>
      <c r="Q579" s="1480"/>
    </row>
    <row r="580" spans="2:17" s="141" customFormat="1">
      <c r="B580" s="1482"/>
      <c r="C580" s="1483"/>
      <c r="D580" s="1483"/>
      <c r="E580" s="1483"/>
      <c r="F580" s="1483"/>
      <c r="G580" s="1483"/>
      <c r="H580" s="1483"/>
      <c r="L580" s="1480"/>
      <c r="P580" s="1480"/>
      <c r="Q580" s="1480"/>
    </row>
    <row r="581" spans="2:17" s="141" customFormat="1">
      <c r="B581" s="1482"/>
      <c r="C581" s="1483"/>
      <c r="D581" s="1483"/>
      <c r="E581" s="1483"/>
      <c r="F581" s="1483"/>
      <c r="G581" s="1483"/>
      <c r="H581" s="1483"/>
      <c r="L581" s="1480"/>
      <c r="P581" s="1480"/>
      <c r="Q581" s="1480"/>
    </row>
    <row r="582" spans="2:17" s="141" customFormat="1">
      <c r="B582" s="1482"/>
      <c r="C582" s="1483"/>
      <c r="D582" s="1483"/>
      <c r="E582" s="1483"/>
      <c r="F582" s="1483"/>
      <c r="G582" s="1483"/>
      <c r="H582" s="1483"/>
      <c r="L582" s="1480"/>
      <c r="P582" s="1480"/>
      <c r="Q582" s="1480"/>
    </row>
    <row r="583" spans="2:17" s="141" customFormat="1">
      <c r="B583" s="1482"/>
      <c r="C583" s="1483"/>
      <c r="D583" s="1483"/>
      <c r="E583" s="1483"/>
      <c r="F583" s="1483"/>
      <c r="G583" s="1483"/>
      <c r="H583" s="1483"/>
      <c r="L583" s="1480"/>
      <c r="P583" s="1480"/>
      <c r="Q583" s="1480"/>
    </row>
    <row r="584" spans="2:17" s="141" customFormat="1">
      <c r="B584" s="1482"/>
      <c r="C584" s="1483"/>
      <c r="D584" s="1483"/>
      <c r="E584" s="1483"/>
      <c r="F584" s="1483"/>
      <c r="G584" s="1483"/>
      <c r="H584" s="1483"/>
      <c r="L584" s="1480"/>
      <c r="P584" s="1480"/>
      <c r="Q584" s="1480"/>
    </row>
    <row r="585" spans="2:17" s="141" customFormat="1">
      <c r="B585" s="1482"/>
      <c r="C585" s="1483"/>
      <c r="D585" s="1483"/>
      <c r="E585" s="1483"/>
      <c r="F585" s="1483"/>
      <c r="G585" s="1483"/>
      <c r="H585" s="1483"/>
      <c r="L585" s="1480"/>
      <c r="P585" s="1480"/>
      <c r="Q585" s="1480"/>
    </row>
    <row r="586" spans="2:17" s="141" customFormat="1">
      <c r="B586" s="1482"/>
      <c r="C586" s="1483"/>
      <c r="D586" s="1483"/>
      <c r="E586" s="1483"/>
      <c r="F586" s="1483"/>
      <c r="G586" s="1483"/>
      <c r="H586" s="1483"/>
      <c r="L586" s="1480"/>
      <c r="P586" s="1480"/>
      <c r="Q586" s="1480"/>
    </row>
    <row r="587" spans="2:17" s="141" customFormat="1">
      <c r="B587" s="1482"/>
      <c r="C587" s="1483"/>
      <c r="D587" s="1483"/>
      <c r="E587" s="1483"/>
      <c r="F587" s="1483"/>
      <c r="G587" s="1483"/>
      <c r="H587" s="1483"/>
      <c r="L587" s="1480"/>
      <c r="P587" s="1480"/>
      <c r="Q587" s="1480"/>
    </row>
    <row r="588" spans="2:17" s="141" customFormat="1">
      <c r="B588" s="1482"/>
      <c r="C588" s="1483"/>
      <c r="D588" s="1483"/>
      <c r="E588" s="1483"/>
      <c r="F588" s="1483"/>
      <c r="G588" s="1483"/>
      <c r="H588" s="1483"/>
      <c r="L588" s="1480"/>
      <c r="P588" s="1480"/>
      <c r="Q588" s="1480"/>
    </row>
    <row r="589" spans="2:17" s="141" customFormat="1">
      <c r="B589" s="1482"/>
      <c r="C589" s="1483"/>
      <c r="D589" s="1483"/>
      <c r="E589" s="1483"/>
      <c r="F589" s="1483"/>
      <c r="G589" s="1483"/>
      <c r="H589" s="1483"/>
      <c r="L589" s="1480"/>
      <c r="P589" s="1480"/>
      <c r="Q589" s="1480"/>
    </row>
    <row r="590" spans="2:17" s="141" customFormat="1">
      <c r="B590" s="1482"/>
      <c r="C590" s="1483"/>
      <c r="D590" s="1483"/>
      <c r="E590" s="1483"/>
      <c r="F590" s="1483"/>
      <c r="G590" s="1483"/>
      <c r="H590" s="1483"/>
      <c r="L590" s="1480"/>
      <c r="P590" s="1480"/>
      <c r="Q590" s="1480"/>
    </row>
    <row r="591" spans="2:17" s="141" customFormat="1">
      <c r="B591" s="1482"/>
      <c r="C591" s="1483"/>
      <c r="D591" s="1483"/>
      <c r="E591" s="1483"/>
      <c r="F591" s="1483"/>
      <c r="G591" s="1483"/>
      <c r="H591" s="1483"/>
      <c r="L591" s="1480"/>
      <c r="P591" s="1480"/>
      <c r="Q591" s="1480"/>
    </row>
    <row r="592" spans="2:17" s="141" customFormat="1">
      <c r="B592" s="1482"/>
      <c r="C592" s="1483"/>
      <c r="D592" s="1483"/>
      <c r="E592" s="1483"/>
      <c r="F592" s="1483"/>
      <c r="G592" s="1483"/>
      <c r="H592" s="1483"/>
      <c r="L592" s="1480"/>
      <c r="P592" s="1480"/>
      <c r="Q592" s="1480"/>
    </row>
    <row r="593" spans="2:17" s="141" customFormat="1">
      <c r="B593" s="1482"/>
      <c r="C593" s="1483"/>
      <c r="D593" s="1483"/>
      <c r="E593" s="1483"/>
      <c r="F593" s="1483"/>
      <c r="G593" s="1483"/>
      <c r="H593" s="1483"/>
      <c r="L593" s="1480"/>
      <c r="P593" s="1480"/>
      <c r="Q593" s="1480"/>
    </row>
    <row r="594" spans="2:17" s="141" customFormat="1">
      <c r="B594" s="1482"/>
      <c r="C594" s="1483"/>
      <c r="D594" s="1483"/>
      <c r="E594" s="1483"/>
      <c r="F594" s="1483"/>
      <c r="G594" s="1483"/>
      <c r="H594" s="1483"/>
      <c r="L594" s="1480"/>
      <c r="P594" s="1480"/>
      <c r="Q594" s="1480"/>
    </row>
    <row r="595" spans="2:17" s="141" customFormat="1">
      <c r="B595" s="1482"/>
      <c r="C595" s="1483"/>
      <c r="D595" s="1483"/>
      <c r="E595" s="1483"/>
      <c r="F595" s="1483"/>
      <c r="G595" s="1483"/>
      <c r="H595" s="1483"/>
      <c r="L595" s="1480"/>
      <c r="P595" s="1480"/>
      <c r="Q595" s="1480"/>
    </row>
    <row r="596" spans="2:17" s="141" customFormat="1">
      <c r="B596" s="1482"/>
      <c r="C596" s="1483"/>
      <c r="D596" s="1483"/>
      <c r="E596" s="1483"/>
      <c r="F596" s="1483"/>
      <c r="G596" s="1483"/>
      <c r="H596" s="1483"/>
      <c r="L596" s="1480"/>
      <c r="P596" s="1480"/>
      <c r="Q596" s="1480"/>
    </row>
    <row r="597" spans="2:17" s="141" customFormat="1">
      <c r="B597" s="1482"/>
      <c r="C597" s="1483"/>
      <c r="D597" s="1483"/>
      <c r="E597" s="1483"/>
      <c r="F597" s="1483"/>
      <c r="G597" s="1483"/>
      <c r="H597" s="1483"/>
      <c r="L597" s="1480"/>
      <c r="P597" s="1480"/>
      <c r="Q597" s="1480"/>
    </row>
    <row r="598" spans="2:17" s="141" customFormat="1">
      <c r="B598" s="1482"/>
      <c r="C598" s="1483"/>
      <c r="D598" s="1483"/>
      <c r="E598" s="1483"/>
      <c r="F598" s="1483"/>
      <c r="G598" s="1483"/>
      <c r="H598" s="1483"/>
      <c r="L598" s="1480"/>
      <c r="P598" s="1480"/>
      <c r="Q598" s="1480"/>
    </row>
    <row r="599" spans="2:17" s="141" customFormat="1">
      <c r="B599" s="1482"/>
      <c r="C599" s="1483"/>
      <c r="D599" s="1483"/>
      <c r="E599" s="1483"/>
      <c r="F599" s="1483"/>
      <c r="G599" s="1483"/>
      <c r="H599" s="1483"/>
      <c r="L599" s="1480"/>
      <c r="P599" s="1480"/>
      <c r="Q599" s="1480"/>
    </row>
    <row r="600" spans="2:17" s="141" customFormat="1">
      <c r="B600" s="1482"/>
      <c r="C600" s="1483"/>
      <c r="D600" s="1483"/>
      <c r="E600" s="1483"/>
      <c r="F600" s="1483"/>
      <c r="G600" s="1483"/>
      <c r="H600" s="1483"/>
      <c r="L600" s="1480"/>
      <c r="P600" s="1480"/>
      <c r="Q600" s="1480"/>
    </row>
    <row r="601" spans="2:17" s="141" customFormat="1">
      <c r="B601" s="1482"/>
      <c r="C601" s="1483"/>
      <c r="D601" s="1483"/>
      <c r="E601" s="1483"/>
      <c r="F601" s="1483"/>
      <c r="G601" s="1483"/>
      <c r="H601" s="1483"/>
      <c r="L601" s="1480"/>
      <c r="P601" s="1480"/>
      <c r="Q601" s="1480"/>
    </row>
    <row r="602" spans="2:17" s="141" customFormat="1">
      <c r="B602" s="1482"/>
      <c r="C602" s="1483"/>
      <c r="D602" s="1483"/>
      <c r="E602" s="1483"/>
      <c r="F602" s="1483"/>
      <c r="G602" s="1483"/>
      <c r="H602" s="1483"/>
      <c r="L602" s="1480"/>
      <c r="P602" s="1480"/>
      <c r="Q602" s="1480"/>
    </row>
    <row r="603" spans="2:17" s="141" customFormat="1">
      <c r="B603" s="1482"/>
      <c r="C603" s="1483"/>
      <c r="D603" s="1483"/>
      <c r="E603" s="1483"/>
      <c r="F603" s="1483"/>
      <c r="G603" s="1483"/>
      <c r="H603" s="1483"/>
      <c r="L603" s="1480"/>
      <c r="P603" s="1480"/>
      <c r="Q603" s="1480"/>
    </row>
    <row r="604" spans="2:17" s="141" customFormat="1">
      <c r="B604" s="1482"/>
      <c r="C604" s="1483"/>
      <c r="D604" s="1483"/>
      <c r="E604" s="1483"/>
      <c r="F604" s="1483"/>
      <c r="G604" s="1483"/>
      <c r="H604" s="1483"/>
      <c r="L604" s="1480"/>
      <c r="P604" s="1480"/>
      <c r="Q604" s="1480"/>
    </row>
    <row r="605" spans="2:17" s="141" customFormat="1">
      <c r="B605" s="1482"/>
      <c r="C605" s="1483"/>
      <c r="D605" s="1483"/>
      <c r="E605" s="1483"/>
      <c r="F605" s="1483"/>
      <c r="G605" s="1483"/>
      <c r="H605" s="1483"/>
      <c r="L605" s="1480"/>
      <c r="P605" s="1480"/>
      <c r="Q605" s="1480"/>
    </row>
    <row r="606" spans="2:17" s="141" customFormat="1">
      <c r="B606" s="1482"/>
      <c r="C606" s="1483"/>
      <c r="D606" s="1483"/>
      <c r="E606" s="1483"/>
      <c r="F606" s="1483"/>
      <c r="G606" s="1483"/>
      <c r="H606" s="1483"/>
      <c r="L606" s="1480"/>
      <c r="P606" s="1480"/>
      <c r="Q606" s="1480"/>
    </row>
    <row r="607" spans="2:17" s="141" customFormat="1">
      <c r="B607" s="1482"/>
      <c r="C607" s="1483"/>
      <c r="D607" s="1483"/>
      <c r="E607" s="1483"/>
      <c r="F607" s="1483"/>
      <c r="G607" s="1483"/>
      <c r="H607" s="1483"/>
      <c r="L607" s="1480"/>
      <c r="P607" s="1480"/>
      <c r="Q607" s="1480"/>
    </row>
    <row r="608" spans="2:17" s="141" customFormat="1">
      <c r="B608" s="1482"/>
      <c r="C608" s="1483"/>
      <c r="D608" s="1483"/>
      <c r="E608" s="1483"/>
      <c r="F608" s="1483"/>
      <c r="G608" s="1483"/>
      <c r="H608" s="1483"/>
      <c r="L608" s="1480"/>
      <c r="P608" s="1480"/>
      <c r="Q608" s="1480"/>
    </row>
    <row r="609" spans="2:17" s="141" customFormat="1">
      <c r="B609" s="1482"/>
      <c r="C609" s="1483"/>
      <c r="D609" s="1483"/>
      <c r="E609" s="1483"/>
      <c r="F609" s="1483"/>
      <c r="G609" s="1483"/>
      <c r="H609" s="1483"/>
      <c r="L609" s="1480"/>
      <c r="P609" s="1480"/>
      <c r="Q609" s="1480"/>
    </row>
    <row r="610" spans="2:17" s="141" customFormat="1">
      <c r="B610" s="1482"/>
      <c r="C610" s="1483"/>
      <c r="D610" s="1483"/>
      <c r="E610" s="1483"/>
      <c r="F610" s="1483"/>
      <c r="G610" s="1483"/>
      <c r="H610" s="1483"/>
      <c r="L610" s="1480"/>
      <c r="P610" s="1480"/>
      <c r="Q610" s="1480"/>
    </row>
    <row r="611" spans="2:17" s="141" customFormat="1">
      <c r="B611" s="1482"/>
      <c r="C611" s="1483"/>
      <c r="D611" s="1483"/>
      <c r="E611" s="1483"/>
      <c r="F611" s="1483"/>
      <c r="G611" s="1483"/>
      <c r="H611" s="1483"/>
      <c r="L611" s="1480"/>
      <c r="P611" s="1480"/>
      <c r="Q611" s="1480"/>
    </row>
    <row r="612" spans="2:17" s="141" customFormat="1">
      <c r="B612" s="1482"/>
      <c r="C612" s="1483"/>
      <c r="D612" s="1483"/>
      <c r="E612" s="1483"/>
      <c r="F612" s="1483"/>
      <c r="G612" s="1483"/>
      <c r="H612" s="1483"/>
      <c r="L612" s="1480"/>
      <c r="P612" s="1480"/>
      <c r="Q612" s="1480"/>
    </row>
    <row r="613" spans="2:17" s="141" customFormat="1">
      <c r="B613" s="1482"/>
      <c r="C613" s="1483"/>
      <c r="D613" s="1483"/>
      <c r="E613" s="1483"/>
      <c r="F613" s="1483"/>
      <c r="G613" s="1483"/>
      <c r="H613" s="1483"/>
      <c r="L613" s="1480"/>
      <c r="P613" s="1480"/>
      <c r="Q613" s="1480"/>
    </row>
    <row r="614" spans="2:17" s="141" customFormat="1">
      <c r="B614" s="1482"/>
      <c r="C614" s="1483"/>
      <c r="D614" s="1483"/>
      <c r="E614" s="1483"/>
      <c r="F614" s="1483"/>
      <c r="G614" s="1483"/>
      <c r="H614" s="1483"/>
      <c r="L614" s="1480"/>
      <c r="P614" s="1480"/>
      <c r="Q614" s="1480"/>
    </row>
    <row r="615" spans="2:17" s="141" customFormat="1">
      <c r="B615" s="1482"/>
      <c r="C615" s="1483"/>
      <c r="D615" s="1483"/>
      <c r="E615" s="1483"/>
      <c r="F615" s="1483"/>
      <c r="G615" s="1483"/>
      <c r="H615" s="1483"/>
      <c r="L615" s="1480"/>
      <c r="P615" s="1480"/>
      <c r="Q615" s="1480"/>
    </row>
    <row r="616" spans="2:17" s="141" customFormat="1">
      <c r="B616" s="1482"/>
      <c r="C616" s="1483"/>
      <c r="D616" s="1483"/>
      <c r="E616" s="1483"/>
      <c r="F616" s="1483"/>
      <c r="G616" s="1483"/>
      <c r="H616" s="1483"/>
      <c r="L616" s="1480"/>
      <c r="P616" s="1480"/>
      <c r="Q616" s="1480"/>
    </row>
    <row r="617" spans="2:17" s="141" customFormat="1">
      <c r="B617" s="1482"/>
      <c r="C617" s="1483"/>
      <c r="D617" s="1483"/>
      <c r="E617" s="1483"/>
      <c r="F617" s="1483"/>
      <c r="G617" s="1483"/>
      <c r="H617" s="1483"/>
      <c r="L617" s="1480"/>
      <c r="P617" s="1480"/>
      <c r="Q617" s="1480"/>
    </row>
    <row r="618" spans="2:17" s="141" customFormat="1">
      <c r="B618" s="1482"/>
      <c r="C618" s="1483"/>
      <c r="D618" s="1483"/>
      <c r="E618" s="1483"/>
      <c r="F618" s="1483"/>
      <c r="G618" s="1483"/>
      <c r="H618" s="1483"/>
      <c r="L618" s="1480"/>
      <c r="P618" s="1480"/>
      <c r="Q618" s="1480"/>
    </row>
    <row r="619" spans="2:17" s="141" customFormat="1">
      <c r="B619" s="1482"/>
      <c r="C619" s="1483"/>
      <c r="D619" s="1483"/>
      <c r="E619" s="1483"/>
      <c r="F619" s="1483"/>
      <c r="G619" s="1483"/>
      <c r="H619" s="1483"/>
      <c r="L619" s="1480"/>
      <c r="P619" s="1480"/>
      <c r="Q619" s="1480"/>
    </row>
    <row r="620" spans="2:17" s="141" customFormat="1">
      <c r="B620" s="1482"/>
      <c r="C620" s="1483"/>
      <c r="D620" s="1483"/>
      <c r="E620" s="1483"/>
      <c r="F620" s="1483"/>
      <c r="G620" s="1483"/>
      <c r="H620" s="1483"/>
      <c r="L620" s="1480"/>
      <c r="P620" s="1480"/>
      <c r="Q620" s="1480"/>
    </row>
    <row r="621" spans="2:17" s="141" customFormat="1">
      <c r="B621" s="1482"/>
      <c r="C621" s="1483"/>
      <c r="D621" s="1483"/>
      <c r="E621" s="1483"/>
      <c r="F621" s="1483"/>
      <c r="G621" s="1483"/>
      <c r="H621" s="1483"/>
      <c r="L621" s="1480"/>
      <c r="P621" s="1480"/>
      <c r="Q621" s="1480"/>
    </row>
    <row r="622" spans="2:17" s="141" customFormat="1">
      <c r="B622" s="1482"/>
      <c r="C622" s="1483"/>
      <c r="D622" s="1483"/>
      <c r="E622" s="1483"/>
      <c r="F622" s="1483"/>
      <c r="G622" s="1483"/>
      <c r="H622" s="1483"/>
      <c r="L622" s="1480"/>
      <c r="P622" s="1480"/>
      <c r="Q622" s="1480"/>
    </row>
    <row r="623" spans="2:17" s="141" customFormat="1">
      <c r="B623" s="1482"/>
      <c r="C623" s="1483"/>
      <c r="D623" s="1483"/>
      <c r="E623" s="1483"/>
      <c r="F623" s="1483"/>
      <c r="G623" s="1483"/>
      <c r="H623" s="1483"/>
      <c r="L623" s="1480"/>
      <c r="P623" s="1480"/>
      <c r="Q623" s="1480"/>
    </row>
    <row r="624" spans="2:17" s="141" customFormat="1">
      <c r="B624" s="1482"/>
      <c r="C624" s="1483"/>
      <c r="D624" s="1483"/>
      <c r="E624" s="1483"/>
      <c r="F624" s="1483"/>
      <c r="G624" s="1483"/>
      <c r="H624" s="1483"/>
      <c r="L624" s="1480"/>
      <c r="P624" s="1480"/>
      <c r="Q624" s="1480"/>
    </row>
    <row r="625" spans="2:17" s="141" customFormat="1">
      <c r="B625" s="1482"/>
      <c r="C625" s="1483"/>
      <c r="D625" s="1483"/>
      <c r="E625" s="1483"/>
      <c r="F625" s="1483"/>
      <c r="G625" s="1483"/>
      <c r="H625" s="1483"/>
      <c r="L625" s="1480"/>
      <c r="P625" s="1480"/>
      <c r="Q625" s="1480"/>
    </row>
    <row r="626" spans="2:17" s="141" customFormat="1">
      <c r="B626" s="1482"/>
      <c r="C626" s="1483"/>
      <c r="D626" s="1483"/>
      <c r="E626" s="1483"/>
      <c r="F626" s="1483"/>
      <c r="G626" s="1483"/>
      <c r="H626" s="1483"/>
      <c r="L626" s="1480"/>
      <c r="P626" s="1480"/>
      <c r="Q626" s="1480"/>
    </row>
    <row r="627" spans="2:17" s="141" customFormat="1">
      <c r="B627" s="1482"/>
      <c r="C627" s="1483"/>
      <c r="D627" s="1483"/>
      <c r="E627" s="1483"/>
      <c r="F627" s="1483"/>
      <c r="G627" s="1483"/>
      <c r="H627" s="1483"/>
      <c r="L627" s="1480"/>
      <c r="P627" s="1480"/>
      <c r="Q627" s="1480"/>
    </row>
    <row r="628" spans="2:17" s="141" customFormat="1">
      <c r="B628" s="1482"/>
      <c r="C628" s="1483"/>
      <c r="D628" s="1483"/>
      <c r="E628" s="1483"/>
      <c r="F628" s="1483"/>
      <c r="G628" s="1483"/>
      <c r="H628" s="1483"/>
      <c r="L628" s="1480"/>
      <c r="P628" s="1480"/>
      <c r="Q628" s="1480"/>
    </row>
    <row r="629" spans="2:17" s="141" customFormat="1">
      <c r="B629" s="1482"/>
      <c r="C629" s="1483"/>
      <c r="D629" s="1483"/>
      <c r="E629" s="1483"/>
      <c r="F629" s="1483"/>
      <c r="G629" s="1483"/>
      <c r="H629" s="1483"/>
      <c r="L629" s="1480"/>
      <c r="P629" s="1480"/>
      <c r="Q629" s="1480"/>
    </row>
    <row r="630" spans="2:17" s="141" customFormat="1">
      <c r="B630" s="1482"/>
      <c r="C630" s="1483"/>
      <c r="D630" s="1483"/>
      <c r="E630" s="1483"/>
      <c r="F630" s="1483"/>
      <c r="G630" s="1483"/>
      <c r="H630" s="1483"/>
      <c r="L630" s="1480"/>
      <c r="P630" s="1480"/>
      <c r="Q630" s="1480"/>
    </row>
    <row r="631" spans="2:17" s="141" customFormat="1">
      <c r="B631" s="1482"/>
      <c r="C631" s="1483"/>
      <c r="D631" s="1483"/>
      <c r="E631" s="1483"/>
      <c r="F631" s="1483"/>
      <c r="G631" s="1483"/>
      <c r="H631" s="1483"/>
      <c r="L631" s="1480"/>
      <c r="P631" s="1480"/>
      <c r="Q631" s="1480"/>
    </row>
    <row r="632" spans="2:17" s="141" customFormat="1">
      <c r="B632" s="1482"/>
      <c r="C632" s="1483"/>
      <c r="D632" s="1483"/>
      <c r="E632" s="1483"/>
      <c r="F632" s="1483"/>
      <c r="G632" s="1483"/>
      <c r="H632" s="1483"/>
      <c r="L632" s="1480"/>
      <c r="P632" s="1480"/>
      <c r="Q632" s="1480"/>
    </row>
    <row r="633" spans="2:17" s="141" customFormat="1">
      <c r="B633" s="1482"/>
      <c r="C633" s="1483"/>
      <c r="D633" s="1483"/>
      <c r="E633" s="1483"/>
      <c r="F633" s="1483"/>
      <c r="G633" s="1483"/>
      <c r="H633" s="1483"/>
      <c r="L633" s="1480"/>
      <c r="P633" s="1480"/>
      <c r="Q633" s="1480"/>
    </row>
    <row r="634" spans="2:17" s="141" customFormat="1">
      <c r="B634" s="1482"/>
      <c r="C634" s="1483"/>
      <c r="D634" s="1483"/>
      <c r="E634" s="1483"/>
      <c r="F634" s="1483"/>
      <c r="G634" s="1483"/>
      <c r="H634" s="1483"/>
      <c r="L634" s="1480"/>
      <c r="P634" s="1480"/>
      <c r="Q634" s="1480"/>
    </row>
    <row r="635" spans="2:17" s="141" customFormat="1">
      <c r="B635" s="1482"/>
      <c r="C635" s="1483"/>
      <c r="D635" s="1483"/>
      <c r="E635" s="1483"/>
      <c r="F635" s="1483"/>
      <c r="G635" s="1483"/>
      <c r="H635" s="1483"/>
      <c r="L635" s="1480"/>
      <c r="P635" s="1480"/>
      <c r="Q635" s="1480"/>
    </row>
    <row r="636" spans="2:17" s="141" customFormat="1">
      <c r="B636" s="1482"/>
      <c r="C636" s="1483"/>
      <c r="D636" s="1483"/>
      <c r="E636" s="1483"/>
      <c r="F636" s="1483"/>
      <c r="G636" s="1483"/>
      <c r="H636" s="1483"/>
      <c r="L636" s="1480"/>
      <c r="P636" s="1480"/>
      <c r="Q636" s="1480"/>
    </row>
    <row r="637" spans="2:17" s="141" customFormat="1">
      <c r="B637" s="1482"/>
      <c r="C637" s="1483"/>
      <c r="D637" s="1483"/>
      <c r="E637" s="1483"/>
      <c r="F637" s="1483"/>
      <c r="G637" s="1483"/>
      <c r="H637" s="1483"/>
      <c r="L637" s="1480"/>
      <c r="P637" s="1480"/>
      <c r="Q637" s="1480"/>
    </row>
    <row r="638" spans="2:17" s="141" customFormat="1">
      <c r="B638" s="1482"/>
      <c r="C638" s="1483"/>
      <c r="D638" s="1483"/>
      <c r="E638" s="1483"/>
      <c r="F638" s="1483"/>
      <c r="G638" s="1483"/>
      <c r="H638" s="1483"/>
      <c r="L638" s="1480"/>
      <c r="P638" s="1480"/>
      <c r="Q638" s="1480"/>
    </row>
    <row r="639" spans="2:17" s="141" customFormat="1">
      <c r="B639" s="1482"/>
      <c r="C639" s="1483"/>
      <c r="D639" s="1483"/>
      <c r="E639" s="1483"/>
      <c r="F639" s="1483"/>
      <c r="G639" s="1483"/>
      <c r="H639" s="1483"/>
      <c r="L639" s="1480"/>
      <c r="P639" s="1480"/>
      <c r="Q639" s="1480"/>
    </row>
    <row r="640" spans="2:17" s="141" customFormat="1">
      <c r="B640" s="1482"/>
      <c r="C640" s="1483"/>
      <c r="D640" s="1483"/>
      <c r="E640" s="1483"/>
      <c r="F640" s="1483"/>
      <c r="G640" s="1483"/>
      <c r="H640" s="1483"/>
      <c r="L640" s="1480"/>
      <c r="P640" s="1480"/>
      <c r="Q640" s="1480"/>
    </row>
    <row r="641" spans="2:17" s="141" customFormat="1">
      <c r="B641" s="1482"/>
      <c r="C641" s="1483"/>
      <c r="D641" s="1483"/>
      <c r="E641" s="1483"/>
      <c r="F641" s="1483"/>
      <c r="G641" s="1483"/>
      <c r="H641" s="1483"/>
      <c r="L641" s="1480"/>
      <c r="P641" s="1480"/>
      <c r="Q641" s="1480"/>
    </row>
    <row r="642" spans="2:17" s="141" customFormat="1">
      <c r="B642" s="1482"/>
      <c r="C642" s="1483"/>
      <c r="D642" s="1483"/>
      <c r="E642" s="1483"/>
      <c r="F642" s="1483"/>
      <c r="G642" s="1483"/>
      <c r="H642" s="1483"/>
      <c r="L642" s="1480"/>
      <c r="P642" s="1480"/>
      <c r="Q642" s="1480"/>
    </row>
    <row r="643" spans="2:17" s="141" customFormat="1">
      <c r="B643" s="1482"/>
      <c r="C643" s="1483"/>
      <c r="D643" s="1483"/>
      <c r="E643" s="1483"/>
      <c r="F643" s="1483"/>
      <c r="G643" s="1483"/>
      <c r="H643" s="1483"/>
      <c r="L643" s="1480"/>
      <c r="P643" s="1480"/>
      <c r="Q643" s="1480"/>
    </row>
    <row r="644" spans="2:17" s="141" customFormat="1">
      <c r="B644" s="1482"/>
      <c r="C644" s="1483"/>
      <c r="D644" s="1483"/>
      <c r="E644" s="1483"/>
      <c r="F644" s="1483"/>
      <c r="G644" s="1483"/>
      <c r="H644" s="1483"/>
      <c r="L644" s="1480"/>
      <c r="P644" s="1480"/>
      <c r="Q644" s="1480"/>
    </row>
    <row r="645" spans="2:17" s="141" customFormat="1">
      <c r="B645" s="1482"/>
      <c r="C645" s="1483"/>
      <c r="D645" s="1483"/>
      <c r="E645" s="1483"/>
      <c r="F645" s="1483"/>
      <c r="G645" s="1483"/>
      <c r="H645" s="1483"/>
      <c r="L645" s="1480"/>
      <c r="P645" s="1480"/>
      <c r="Q645" s="1480"/>
    </row>
    <row r="646" spans="2:17" s="141" customFormat="1">
      <c r="B646" s="1482"/>
      <c r="C646" s="1483"/>
      <c r="D646" s="1483"/>
      <c r="E646" s="1483"/>
      <c r="F646" s="1483"/>
      <c r="G646" s="1483"/>
      <c r="H646" s="1483"/>
      <c r="L646" s="1480"/>
      <c r="P646" s="1480"/>
      <c r="Q646" s="1480"/>
    </row>
    <row r="647" spans="2:17" s="141" customFormat="1">
      <c r="B647" s="1482"/>
      <c r="C647" s="1483"/>
      <c r="D647" s="1483"/>
      <c r="E647" s="1483"/>
      <c r="F647" s="1483"/>
      <c r="G647" s="1483"/>
      <c r="H647" s="1483"/>
      <c r="L647" s="1480"/>
      <c r="P647" s="1480"/>
      <c r="Q647" s="1480"/>
    </row>
    <row r="648" spans="2:17" s="141" customFormat="1">
      <c r="B648" s="1482"/>
      <c r="C648" s="1483"/>
      <c r="D648" s="1483"/>
      <c r="E648" s="1483"/>
      <c r="F648" s="1483"/>
      <c r="G648" s="1483"/>
      <c r="H648" s="1483"/>
      <c r="L648" s="1480"/>
      <c r="P648" s="1480"/>
      <c r="Q648" s="1480"/>
    </row>
    <row r="649" spans="2:17" s="141" customFormat="1">
      <c r="B649" s="1482"/>
      <c r="C649" s="1483"/>
      <c r="D649" s="1483"/>
      <c r="E649" s="1483"/>
      <c r="F649" s="1483"/>
      <c r="G649" s="1483"/>
      <c r="H649" s="1483"/>
      <c r="L649" s="1480"/>
      <c r="P649" s="1480"/>
      <c r="Q649" s="1480"/>
    </row>
    <row r="650" spans="2:17" s="141" customFormat="1">
      <c r="B650" s="1482"/>
      <c r="C650" s="1483"/>
      <c r="D650" s="1483"/>
      <c r="E650" s="1483"/>
      <c r="F650" s="1483"/>
      <c r="G650" s="1483"/>
      <c r="H650" s="1483"/>
      <c r="L650" s="1480"/>
      <c r="P650" s="1480"/>
      <c r="Q650" s="1480"/>
    </row>
    <row r="651" spans="2:17">
      <c r="C651" s="18"/>
      <c r="D651" s="18"/>
      <c r="E651" s="18"/>
      <c r="F651" s="18"/>
      <c r="G651" s="18"/>
      <c r="H651" s="18"/>
    </row>
    <row r="652" spans="2:17">
      <c r="C652" s="18"/>
      <c r="D652" s="18"/>
      <c r="E652" s="18"/>
      <c r="F652" s="18"/>
      <c r="G652" s="18"/>
      <c r="H652" s="18"/>
    </row>
    <row r="653" spans="2:17">
      <c r="C653" s="18"/>
      <c r="D653" s="18"/>
      <c r="E653" s="18"/>
      <c r="F653" s="18"/>
      <c r="G653" s="18"/>
      <c r="H653" s="18"/>
    </row>
    <row r="654" spans="2:17">
      <c r="C654" s="18"/>
      <c r="D654" s="18"/>
      <c r="E654" s="18"/>
      <c r="F654" s="18"/>
      <c r="G654" s="18"/>
      <c r="H654" s="18"/>
    </row>
    <row r="655" spans="2:17">
      <c r="C655" s="18"/>
      <c r="D655" s="18"/>
      <c r="E655" s="18"/>
      <c r="F655" s="18"/>
      <c r="G655" s="18"/>
      <c r="H655" s="18"/>
    </row>
    <row r="656" spans="2:17">
      <c r="C656" s="18"/>
      <c r="D656" s="18"/>
      <c r="E656" s="18"/>
      <c r="F656" s="18"/>
      <c r="G656" s="18"/>
      <c r="H656" s="18"/>
    </row>
    <row r="657" spans="3:8">
      <c r="C657" s="18"/>
      <c r="D657" s="18"/>
      <c r="E657" s="18"/>
      <c r="F657" s="18"/>
      <c r="G657" s="18"/>
      <c r="H657" s="18"/>
    </row>
    <row r="658" spans="3:8">
      <c r="C658" s="18"/>
      <c r="D658" s="18"/>
      <c r="E658" s="18"/>
      <c r="F658" s="18"/>
      <c r="G658" s="18"/>
      <c r="H658" s="18"/>
    </row>
    <row r="659" spans="3:8">
      <c r="C659" s="18"/>
      <c r="D659" s="18"/>
      <c r="E659" s="18"/>
      <c r="F659" s="18"/>
      <c r="G659" s="18"/>
      <c r="H659" s="18"/>
    </row>
    <row r="660" spans="3:8">
      <c r="C660" s="18"/>
      <c r="D660" s="18"/>
      <c r="E660" s="18"/>
      <c r="F660" s="18"/>
      <c r="G660" s="18"/>
      <c r="H660" s="18"/>
    </row>
    <row r="661" spans="3:8">
      <c r="C661" s="18"/>
      <c r="D661" s="18"/>
      <c r="E661" s="18"/>
      <c r="F661" s="18"/>
      <c r="G661" s="18"/>
      <c r="H661" s="18"/>
    </row>
    <row r="662" spans="3:8">
      <c r="C662" s="18"/>
      <c r="D662" s="18"/>
      <c r="E662" s="18"/>
      <c r="F662" s="18"/>
      <c r="G662" s="18"/>
      <c r="H662" s="18"/>
    </row>
    <row r="663" spans="3:8">
      <c r="C663" s="18"/>
      <c r="D663" s="18"/>
      <c r="E663" s="18"/>
      <c r="F663" s="18"/>
      <c r="G663" s="18"/>
      <c r="H663" s="18"/>
    </row>
    <row r="664" spans="3:8">
      <c r="C664" s="18"/>
      <c r="D664" s="18"/>
      <c r="E664" s="18"/>
      <c r="F664" s="18"/>
      <c r="G664" s="18"/>
      <c r="H664" s="18"/>
    </row>
    <row r="665" spans="3:8">
      <c r="C665" s="18"/>
      <c r="D665" s="18"/>
      <c r="E665" s="18"/>
      <c r="F665" s="18"/>
      <c r="G665" s="18"/>
      <c r="H665" s="18"/>
    </row>
    <row r="666" spans="3:8">
      <c r="C666" s="18"/>
      <c r="D666" s="18"/>
      <c r="E666" s="18"/>
      <c r="F666" s="18"/>
      <c r="G666" s="18"/>
      <c r="H666" s="18"/>
    </row>
    <row r="667" spans="3:8">
      <c r="C667" s="18"/>
      <c r="D667" s="18"/>
      <c r="E667" s="18"/>
      <c r="F667" s="18"/>
      <c r="G667" s="18"/>
      <c r="H667" s="18"/>
    </row>
    <row r="668" spans="3:8">
      <c r="C668" s="18"/>
      <c r="D668" s="18"/>
      <c r="E668" s="18"/>
      <c r="F668" s="18"/>
      <c r="G668" s="18"/>
      <c r="H668" s="18"/>
    </row>
    <row r="669" spans="3:8">
      <c r="C669" s="18"/>
      <c r="D669" s="18"/>
      <c r="E669" s="18"/>
      <c r="F669" s="18"/>
      <c r="G669" s="18"/>
      <c r="H669" s="18"/>
    </row>
    <row r="670" spans="3:8">
      <c r="C670" s="18"/>
      <c r="D670" s="18"/>
      <c r="E670" s="18"/>
      <c r="F670" s="18"/>
      <c r="G670" s="18"/>
      <c r="H670" s="18"/>
    </row>
    <row r="671" spans="3:8">
      <c r="C671" s="18"/>
      <c r="D671" s="18"/>
      <c r="E671" s="18"/>
      <c r="F671" s="18"/>
      <c r="G671" s="18"/>
      <c r="H671" s="18"/>
    </row>
    <row r="672" spans="3:8">
      <c r="C672" s="18"/>
      <c r="D672" s="18"/>
      <c r="E672" s="18"/>
      <c r="F672" s="18"/>
      <c r="G672" s="18"/>
      <c r="H672" s="18"/>
    </row>
    <row r="673" spans="3:8">
      <c r="C673" s="18"/>
      <c r="D673" s="18"/>
      <c r="E673" s="18"/>
      <c r="F673" s="18"/>
      <c r="G673" s="18"/>
      <c r="H673" s="18"/>
    </row>
    <row r="674" spans="3:8">
      <c r="C674" s="18"/>
      <c r="D674" s="18"/>
      <c r="E674" s="18"/>
      <c r="F674" s="18"/>
      <c r="G674" s="18"/>
      <c r="H674" s="18"/>
    </row>
    <row r="675" spans="3:8">
      <c r="C675" s="18"/>
      <c r="D675" s="18"/>
      <c r="E675" s="18"/>
      <c r="F675" s="18"/>
      <c r="G675" s="18"/>
      <c r="H675" s="18"/>
    </row>
    <row r="676" spans="3:8">
      <c r="C676" s="18"/>
      <c r="D676" s="18"/>
      <c r="E676" s="18"/>
      <c r="F676" s="18"/>
      <c r="G676" s="18"/>
      <c r="H676" s="18"/>
    </row>
    <row r="677" spans="3:8">
      <c r="C677" s="18"/>
      <c r="D677" s="18"/>
      <c r="E677" s="18"/>
      <c r="F677" s="18"/>
      <c r="G677" s="18"/>
      <c r="H677" s="18"/>
    </row>
    <row r="678" spans="3:8">
      <c r="C678" s="18"/>
      <c r="D678" s="18"/>
      <c r="E678" s="18"/>
      <c r="F678" s="18"/>
      <c r="G678" s="18"/>
      <c r="H678" s="18"/>
    </row>
    <row r="679" spans="3:8">
      <c r="C679" s="18"/>
      <c r="D679" s="18"/>
      <c r="E679" s="18"/>
      <c r="F679" s="18"/>
      <c r="G679" s="18"/>
      <c r="H679" s="18"/>
    </row>
    <row r="680" spans="3:8">
      <c r="C680" s="18"/>
      <c r="D680" s="18"/>
      <c r="E680" s="18"/>
      <c r="F680" s="18"/>
      <c r="G680" s="18"/>
      <c r="H680" s="18"/>
    </row>
    <row r="681" spans="3:8">
      <c r="C681" s="18"/>
      <c r="D681" s="18"/>
      <c r="E681" s="18"/>
      <c r="F681" s="18"/>
      <c r="G681" s="18"/>
      <c r="H681" s="18"/>
    </row>
    <row r="682" spans="3:8">
      <c r="C682" s="18"/>
      <c r="D682" s="18"/>
      <c r="E682" s="18"/>
      <c r="F682" s="18"/>
      <c r="G682" s="18"/>
      <c r="H682" s="18"/>
    </row>
    <row r="683" spans="3:8">
      <c r="C683" s="18"/>
      <c r="D683" s="18"/>
      <c r="E683" s="18"/>
      <c r="F683" s="18"/>
      <c r="G683" s="18"/>
      <c r="H683" s="18"/>
    </row>
    <row r="684" spans="3:8">
      <c r="C684" s="18"/>
      <c r="D684" s="18"/>
      <c r="E684" s="18"/>
      <c r="F684" s="18"/>
      <c r="G684" s="18"/>
      <c r="H684" s="18"/>
    </row>
    <row r="685" spans="3:8">
      <c r="C685" s="18"/>
      <c r="D685" s="18"/>
      <c r="E685" s="18"/>
      <c r="F685" s="18"/>
      <c r="G685" s="18"/>
      <c r="H685" s="18"/>
    </row>
    <row r="686" spans="3:8">
      <c r="C686" s="18"/>
      <c r="D686" s="18"/>
      <c r="E686" s="18"/>
      <c r="F686" s="18"/>
      <c r="G686" s="18"/>
      <c r="H686" s="18"/>
    </row>
    <row r="687" spans="3:8">
      <c r="C687" s="18"/>
      <c r="D687" s="18"/>
      <c r="E687" s="18"/>
      <c r="F687" s="18"/>
      <c r="G687" s="18"/>
      <c r="H687" s="18"/>
    </row>
    <row r="688" spans="3:8">
      <c r="C688" s="18"/>
      <c r="D688" s="18"/>
      <c r="E688" s="18"/>
      <c r="F688" s="18"/>
      <c r="G688" s="18"/>
      <c r="H688" s="18"/>
    </row>
    <row r="689" spans="3:8">
      <c r="C689" s="18"/>
      <c r="D689" s="18"/>
      <c r="E689" s="18"/>
      <c r="F689" s="18"/>
      <c r="G689" s="18"/>
      <c r="H689" s="18"/>
    </row>
    <row r="690" spans="3:8">
      <c r="C690" s="18"/>
      <c r="D690" s="18"/>
      <c r="E690" s="18"/>
      <c r="F690" s="18"/>
      <c r="G690" s="18"/>
      <c r="H690" s="18"/>
    </row>
    <row r="691" spans="3:8">
      <c r="C691" s="18"/>
      <c r="D691" s="18"/>
      <c r="E691" s="18"/>
      <c r="F691" s="18"/>
      <c r="G691" s="18"/>
      <c r="H691" s="18"/>
    </row>
    <row r="692" spans="3:8">
      <c r="C692" s="18"/>
      <c r="D692" s="18"/>
      <c r="E692" s="18"/>
      <c r="F692" s="18"/>
      <c r="G692" s="18"/>
      <c r="H692" s="18"/>
    </row>
    <row r="693" spans="3:8">
      <c r="C693" s="18"/>
      <c r="D693" s="18"/>
      <c r="E693" s="18"/>
      <c r="F693" s="18"/>
      <c r="G693" s="18"/>
      <c r="H693" s="18"/>
    </row>
    <row r="694" spans="3:8">
      <c r="C694" s="18"/>
      <c r="D694" s="18"/>
      <c r="E694" s="18"/>
      <c r="F694" s="18"/>
      <c r="G694" s="18"/>
      <c r="H694" s="18"/>
    </row>
    <row r="695" spans="3:8">
      <c r="C695" s="18"/>
      <c r="D695" s="18"/>
      <c r="E695" s="18"/>
      <c r="F695" s="18"/>
      <c r="G695" s="18"/>
      <c r="H695" s="18"/>
    </row>
    <row r="696" spans="3:8">
      <c r="C696" s="18"/>
      <c r="D696" s="18"/>
      <c r="E696" s="18"/>
      <c r="F696" s="18"/>
      <c r="G696" s="18"/>
      <c r="H696" s="18"/>
    </row>
    <row r="697" spans="3:8">
      <c r="C697" s="18"/>
      <c r="D697" s="18"/>
      <c r="E697" s="18"/>
      <c r="F697" s="18"/>
      <c r="G697" s="18"/>
      <c r="H697" s="18"/>
    </row>
    <row r="698" spans="3:8">
      <c r="C698" s="18"/>
      <c r="D698" s="18"/>
      <c r="E698" s="18"/>
      <c r="F698" s="18"/>
      <c r="G698" s="18"/>
      <c r="H698" s="18"/>
    </row>
    <row r="699" spans="3:8">
      <c r="C699" s="18"/>
      <c r="D699" s="18"/>
      <c r="E699" s="18"/>
      <c r="F699" s="18"/>
      <c r="G699" s="18"/>
      <c r="H699" s="18"/>
    </row>
    <row r="700" spans="3:8">
      <c r="C700" s="18"/>
      <c r="D700" s="18"/>
      <c r="E700" s="18"/>
      <c r="F700" s="18"/>
      <c r="G700" s="18"/>
      <c r="H700" s="18"/>
    </row>
    <row r="701" spans="3:8">
      <c r="C701" s="18"/>
      <c r="D701" s="18"/>
      <c r="E701" s="18"/>
      <c r="F701" s="18"/>
      <c r="G701" s="18"/>
      <c r="H701" s="18"/>
    </row>
    <row r="702" spans="3:8">
      <c r="C702" s="18"/>
      <c r="D702" s="18"/>
      <c r="E702" s="18"/>
      <c r="F702" s="18"/>
      <c r="G702" s="18"/>
      <c r="H702" s="18"/>
    </row>
    <row r="703" spans="3:8">
      <c r="C703" s="18"/>
      <c r="D703" s="18"/>
      <c r="E703" s="18"/>
      <c r="F703" s="18"/>
      <c r="G703" s="18"/>
      <c r="H703" s="18"/>
    </row>
    <row r="704" spans="3:8">
      <c r="C704" s="18"/>
      <c r="D704" s="18"/>
      <c r="E704" s="18"/>
      <c r="F704" s="18"/>
      <c r="G704" s="18"/>
      <c r="H704" s="18"/>
    </row>
    <row r="705" spans="3:8">
      <c r="C705" s="18"/>
      <c r="D705" s="18"/>
      <c r="E705" s="18"/>
      <c r="F705" s="18"/>
      <c r="G705" s="18"/>
      <c r="H705" s="18"/>
    </row>
    <row r="706" spans="3:8">
      <c r="C706" s="18"/>
      <c r="D706" s="18"/>
      <c r="E706" s="18"/>
      <c r="F706" s="18"/>
      <c r="G706" s="18"/>
      <c r="H706" s="18"/>
    </row>
    <row r="707" spans="3:8">
      <c r="C707" s="18"/>
      <c r="D707" s="18"/>
      <c r="E707" s="18"/>
      <c r="F707" s="18"/>
      <c r="G707" s="18"/>
      <c r="H707" s="18"/>
    </row>
    <row r="708" spans="3:8">
      <c r="C708" s="18"/>
      <c r="D708" s="18"/>
      <c r="E708" s="18"/>
      <c r="F708" s="18"/>
      <c r="G708" s="18"/>
      <c r="H708" s="18"/>
    </row>
    <row r="709" spans="3:8">
      <c r="C709" s="18"/>
      <c r="D709" s="18"/>
      <c r="E709" s="18"/>
      <c r="F709" s="18"/>
      <c r="G709" s="18"/>
      <c r="H709" s="18"/>
    </row>
    <row r="710" spans="3:8">
      <c r="C710" s="18"/>
      <c r="D710" s="18"/>
      <c r="E710" s="18"/>
      <c r="F710" s="18"/>
      <c r="G710" s="18"/>
      <c r="H710" s="18"/>
    </row>
    <row r="711" spans="3:8">
      <c r="C711" s="18"/>
      <c r="D711" s="18"/>
      <c r="E711" s="18"/>
      <c r="F711" s="18"/>
      <c r="G711" s="18"/>
      <c r="H711" s="18"/>
    </row>
    <row r="712" spans="3:8">
      <c r="C712" s="18"/>
      <c r="D712" s="18"/>
      <c r="E712" s="18"/>
      <c r="F712" s="18"/>
      <c r="G712" s="18"/>
      <c r="H712" s="18"/>
    </row>
    <row r="713" spans="3:8">
      <c r="C713" s="18"/>
      <c r="D713" s="18"/>
      <c r="E713" s="18"/>
      <c r="F713" s="18"/>
      <c r="G713" s="18"/>
      <c r="H713" s="18"/>
    </row>
    <row r="714" spans="3:8">
      <c r="C714" s="18"/>
      <c r="D714" s="18"/>
      <c r="E714" s="18"/>
      <c r="F714" s="18"/>
      <c r="G714" s="18"/>
      <c r="H714" s="18"/>
    </row>
    <row r="715" spans="3:8">
      <c r="C715" s="18"/>
      <c r="D715" s="18"/>
      <c r="E715" s="18"/>
      <c r="F715" s="18"/>
      <c r="G715" s="18"/>
      <c r="H715" s="18"/>
    </row>
    <row r="716" spans="3:8">
      <c r="C716" s="18"/>
      <c r="D716" s="18"/>
      <c r="E716" s="18"/>
      <c r="F716" s="18"/>
      <c r="G716" s="18"/>
      <c r="H716" s="18"/>
    </row>
    <row r="717" spans="3:8">
      <c r="C717" s="18"/>
      <c r="D717" s="18"/>
      <c r="E717" s="18"/>
      <c r="F717" s="18"/>
      <c r="G717" s="18"/>
      <c r="H717" s="18"/>
    </row>
    <row r="718" spans="3:8">
      <c r="C718" s="18"/>
      <c r="D718" s="18"/>
      <c r="E718" s="18"/>
      <c r="F718" s="18"/>
      <c r="G718" s="18"/>
      <c r="H718" s="18"/>
    </row>
    <row r="719" spans="3:8">
      <c r="C719" s="18"/>
      <c r="D719" s="18"/>
      <c r="E719" s="18"/>
      <c r="F719" s="18"/>
      <c r="G719" s="18"/>
      <c r="H719" s="18"/>
    </row>
    <row r="720" spans="3:8">
      <c r="C720" s="18"/>
      <c r="D720" s="18"/>
      <c r="E720" s="18"/>
      <c r="F720" s="18"/>
      <c r="G720" s="18"/>
      <c r="H720" s="18"/>
    </row>
    <row r="721" spans="3:8">
      <c r="C721" s="18"/>
      <c r="D721" s="18"/>
      <c r="E721" s="18"/>
      <c r="F721" s="18"/>
      <c r="G721" s="18"/>
      <c r="H721" s="18"/>
    </row>
    <row r="722" spans="3:8">
      <c r="C722" s="18"/>
      <c r="D722" s="18"/>
      <c r="E722" s="18"/>
      <c r="F722" s="18"/>
      <c r="G722" s="18"/>
      <c r="H722" s="18"/>
    </row>
    <row r="723" spans="3:8">
      <c r="C723" s="18"/>
      <c r="D723" s="18"/>
      <c r="E723" s="18"/>
      <c r="F723" s="18"/>
      <c r="G723" s="18"/>
      <c r="H723" s="18"/>
    </row>
    <row r="724" spans="3:8">
      <c r="C724" s="18"/>
      <c r="D724" s="18"/>
      <c r="E724" s="18"/>
      <c r="F724" s="18"/>
      <c r="G724" s="18"/>
      <c r="H724" s="18"/>
    </row>
    <row r="725" spans="3:8">
      <c r="C725" s="18"/>
      <c r="D725" s="18"/>
      <c r="E725" s="18"/>
      <c r="F725" s="18"/>
      <c r="G725" s="18"/>
      <c r="H725" s="18"/>
    </row>
    <row r="726" spans="3:8">
      <c r="C726" s="18"/>
      <c r="D726" s="18"/>
      <c r="E726" s="18"/>
      <c r="F726" s="18"/>
      <c r="G726" s="18"/>
      <c r="H726" s="18"/>
    </row>
    <row r="727" spans="3:8">
      <c r="C727" s="18"/>
      <c r="D727" s="18"/>
      <c r="E727" s="18"/>
      <c r="F727" s="18"/>
      <c r="G727" s="18"/>
      <c r="H727" s="18"/>
    </row>
    <row r="728" spans="3:8">
      <c r="C728" s="18"/>
      <c r="D728" s="18"/>
      <c r="E728" s="18"/>
      <c r="F728" s="18"/>
      <c r="G728" s="18"/>
      <c r="H728" s="18"/>
    </row>
    <row r="729" spans="3:8">
      <c r="C729" s="18"/>
      <c r="D729" s="18"/>
      <c r="E729" s="18"/>
      <c r="F729" s="18"/>
      <c r="G729" s="18"/>
      <c r="H729" s="18"/>
    </row>
    <row r="730" spans="3:8">
      <c r="C730" s="18"/>
      <c r="D730" s="18"/>
      <c r="E730" s="18"/>
      <c r="F730" s="18"/>
      <c r="G730" s="18"/>
      <c r="H730" s="18"/>
    </row>
    <row r="731" spans="3:8">
      <c r="C731" s="18"/>
      <c r="D731" s="18"/>
      <c r="E731" s="18"/>
      <c r="F731" s="18"/>
      <c r="G731" s="18"/>
      <c r="H731" s="18"/>
    </row>
    <row r="732" spans="3:8">
      <c r="C732" s="18"/>
      <c r="D732" s="18"/>
      <c r="E732" s="18"/>
      <c r="F732" s="18"/>
      <c r="G732" s="18"/>
      <c r="H732" s="18"/>
    </row>
    <row r="733" spans="3:8">
      <c r="C733" s="18"/>
      <c r="D733" s="18"/>
      <c r="E733" s="18"/>
      <c r="F733" s="18"/>
      <c r="G733" s="18"/>
      <c r="H733" s="18"/>
    </row>
    <row r="734" spans="3:8">
      <c r="C734" s="18"/>
      <c r="D734" s="18"/>
      <c r="E734" s="18"/>
      <c r="F734" s="18"/>
      <c r="G734" s="18"/>
      <c r="H734" s="18"/>
    </row>
    <row r="735" spans="3:8">
      <c r="C735" s="18"/>
      <c r="D735" s="18"/>
      <c r="E735" s="18"/>
      <c r="F735" s="18"/>
      <c r="G735" s="18"/>
      <c r="H735" s="18"/>
    </row>
    <row r="736" spans="3:8">
      <c r="C736" s="18"/>
      <c r="D736" s="18"/>
      <c r="E736" s="18"/>
      <c r="F736" s="18"/>
      <c r="G736" s="18"/>
      <c r="H736" s="18"/>
    </row>
    <row r="737" spans="3:8">
      <c r="C737" s="18"/>
      <c r="D737" s="18"/>
      <c r="E737" s="18"/>
      <c r="F737" s="18"/>
      <c r="G737" s="18"/>
      <c r="H737" s="18"/>
    </row>
    <row r="738" spans="3:8">
      <c r="C738" s="18"/>
      <c r="D738" s="18"/>
      <c r="E738" s="18"/>
      <c r="F738" s="18"/>
      <c r="G738" s="18"/>
      <c r="H738" s="18"/>
    </row>
    <row r="739" spans="3:8">
      <c r="C739" s="18"/>
      <c r="D739" s="18"/>
      <c r="E739" s="18"/>
      <c r="F739" s="18"/>
      <c r="G739" s="18"/>
      <c r="H739" s="18"/>
    </row>
    <row r="740" spans="3:8">
      <c r="C740" s="18"/>
      <c r="D740" s="18"/>
      <c r="E740" s="18"/>
      <c r="F740" s="18"/>
      <c r="G740" s="18"/>
      <c r="H740" s="18"/>
    </row>
    <row r="741" spans="3:8">
      <c r="C741" s="18"/>
      <c r="D741" s="18"/>
      <c r="E741" s="18"/>
      <c r="F741" s="18"/>
      <c r="G741" s="18"/>
      <c r="H741" s="18"/>
    </row>
    <row r="742" spans="3:8">
      <c r="C742" s="18"/>
      <c r="D742" s="18"/>
      <c r="E742" s="18"/>
      <c r="F742" s="18"/>
      <c r="G742" s="18"/>
      <c r="H742" s="18"/>
    </row>
    <row r="743" spans="3:8">
      <c r="C743" s="18"/>
      <c r="D743" s="18"/>
      <c r="E743" s="18"/>
      <c r="F743" s="18"/>
      <c r="G743" s="18"/>
      <c r="H743" s="18"/>
    </row>
    <row r="744" spans="3:8">
      <c r="C744" s="18"/>
      <c r="D744" s="18"/>
      <c r="E744" s="18"/>
      <c r="F744" s="18"/>
      <c r="G744" s="18"/>
      <c r="H744" s="18"/>
    </row>
    <row r="745" spans="3:8">
      <c r="C745" s="18"/>
      <c r="D745" s="18"/>
      <c r="E745" s="18"/>
      <c r="F745" s="18"/>
      <c r="G745" s="18"/>
      <c r="H745" s="18"/>
    </row>
    <row r="746" spans="3:8">
      <c r="C746" s="18"/>
      <c r="D746" s="18"/>
      <c r="E746" s="18"/>
      <c r="F746" s="18"/>
      <c r="G746" s="18"/>
      <c r="H746" s="18"/>
    </row>
    <row r="747" spans="3:8">
      <c r="C747" s="18"/>
      <c r="D747" s="18"/>
      <c r="E747" s="18"/>
      <c r="F747" s="18"/>
      <c r="G747" s="18"/>
      <c r="H747" s="18"/>
    </row>
    <row r="748" spans="3:8">
      <c r="C748" s="18"/>
      <c r="D748" s="18"/>
      <c r="E748" s="18"/>
      <c r="F748" s="18"/>
      <c r="G748" s="18"/>
      <c r="H748" s="18"/>
    </row>
    <row r="749" spans="3:8">
      <c r="C749" s="18"/>
      <c r="D749" s="18"/>
      <c r="E749" s="18"/>
      <c r="F749" s="18"/>
      <c r="G749" s="18"/>
      <c r="H749" s="18"/>
    </row>
    <row r="750" spans="3:8">
      <c r="C750" s="18"/>
      <c r="D750" s="18"/>
      <c r="E750" s="18"/>
      <c r="F750" s="18"/>
      <c r="G750" s="18"/>
      <c r="H750" s="18"/>
    </row>
    <row r="751" spans="3:8">
      <c r="C751" s="18"/>
      <c r="D751" s="18"/>
      <c r="E751" s="18"/>
      <c r="F751" s="18"/>
      <c r="G751" s="18"/>
      <c r="H751" s="18"/>
    </row>
    <row r="752" spans="3:8">
      <c r="C752" s="18"/>
      <c r="D752" s="18"/>
      <c r="E752" s="18"/>
      <c r="F752" s="18"/>
      <c r="G752" s="18"/>
      <c r="H752" s="18"/>
    </row>
    <row r="753" spans="3:8">
      <c r="C753" s="18"/>
      <c r="D753" s="18"/>
      <c r="E753" s="18"/>
      <c r="F753" s="18"/>
      <c r="G753" s="18"/>
      <c r="H753" s="18"/>
    </row>
    <row r="754" spans="3:8">
      <c r="C754" s="18"/>
      <c r="D754" s="18"/>
      <c r="E754" s="18"/>
      <c r="F754" s="18"/>
      <c r="G754" s="18"/>
      <c r="H754" s="18"/>
    </row>
    <row r="755" spans="3:8">
      <c r="C755" s="18"/>
      <c r="D755" s="18"/>
      <c r="E755" s="18"/>
      <c r="F755" s="18"/>
      <c r="G755" s="18"/>
      <c r="H755" s="18"/>
    </row>
    <row r="756" spans="3:8">
      <c r="C756" s="18"/>
      <c r="D756" s="18"/>
      <c r="E756" s="18"/>
      <c r="F756" s="18"/>
      <c r="G756" s="18"/>
      <c r="H756" s="18"/>
    </row>
    <row r="757" spans="3:8">
      <c r="C757" s="18"/>
      <c r="D757" s="18"/>
      <c r="E757" s="18"/>
      <c r="F757" s="18"/>
      <c r="G757" s="18"/>
      <c r="H757" s="18"/>
    </row>
    <row r="758" spans="3:8">
      <c r="C758" s="18"/>
      <c r="D758" s="18"/>
      <c r="E758" s="18"/>
      <c r="F758" s="18"/>
      <c r="G758" s="18"/>
      <c r="H758" s="18"/>
    </row>
    <row r="759" spans="3:8">
      <c r="C759" s="18"/>
      <c r="D759" s="18"/>
      <c r="E759" s="18"/>
      <c r="F759" s="18"/>
      <c r="G759" s="18"/>
      <c r="H759" s="18"/>
    </row>
    <row r="760" spans="3:8">
      <c r="C760" s="18"/>
      <c r="D760" s="18"/>
      <c r="E760" s="18"/>
      <c r="F760" s="18"/>
      <c r="G760" s="18"/>
      <c r="H760" s="18"/>
    </row>
    <row r="761" spans="3:8">
      <c r="C761" s="18"/>
      <c r="D761" s="18"/>
      <c r="E761" s="18"/>
      <c r="F761" s="18"/>
      <c r="G761" s="18"/>
      <c r="H761" s="18"/>
    </row>
    <row r="762" spans="3:8">
      <c r="C762" s="18"/>
      <c r="D762" s="18"/>
      <c r="E762" s="18"/>
      <c r="F762" s="18"/>
      <c r="G762" s="18"/>
      <c r="H762" s="18"/>
    </row>
    <row r="763" spans="3:8">
      <c r="C763" s="18"/>
      <c r="D763" s="18"/>
      <c r="E763" s="18"/>
      <c r="F763" s="18"/>
      <c r="G763" s="18"/>
      <c r="H763" s="18"/>
    </row>
    <row r="764" spans="3:8">
      <c r="C764" s="18"/>
      <c r="D764" s="18"/>
      <c r="E764" s="18"/>
      <c r="F764" s="18"/>
      <c r="G764" s="18"/>
      <c r="H764" s="18"/>
    </row>
    <row r="765" spans="3:8">
      <c r="C765" s="18"/>
      <c r="D765" s="18"/>
      <c r="E765" s="18"/>
      <c r="F765" s="18"/>
      <c r="G765" s="18"/>
      <c r="H765" s="18"/>
    </row>
    <row r="766" spans="3:8">
      <c r="C766" s="18"/>
      <c r="D766" s="18"/>
      <c r="E766" s="18"/>
      <c r="F766" s="18"/>
      <c r="G766" s="18"/>
      <c r="H766" s="18"/>
    </row>
    <row r="767" spans="3:8">
      <c r="C767" s="18"/>
      <c r="D767" s="18"/>
      <c r="E767" s="18"/>
      <c r="F767" s="18"/>
      <c r="G767" s="18"/>
      <c r="H767" s="18"/>
    </row>
    <row r="768" spans="3:8">
      <c r="C768" s="18"/>
      <c r="D768" s="18"/>
      <c r="E768" s="18"/>
      <c r="F768" s="18"/>
      <c r="G768" s="18"/>
      <c r="H768" s="18"/>
    </row>
    <row r="769" spans="3:8">
      <c r="C769" s="18"/>
      <c r="D769" s="18"/>
      <c r="E769" s="18"/>
      <c r="F769" s="18"/>
      <c r="G769" s="18"/>
      <c r="H769" s="18"/>
    </row>
    <row r="770" spans="3:8">
      <c r="C770" s="18"/>
      <c r="D770" s="18"/>
      <c r="E770" s="18"/>
      <c r="F770" s="18"/>
      <c r="G770" s="18"/>
      <c r="H770" s="18"/>
    </row>
    <row r="771" spans="3:8">
      <c r="C771" s="18"/>
      <c r="D771" s="18"/>
      <c r="E771" s="18"/>
      <c r="F771" s="18"/>
      <c r="G771" s="18"/>
      <c r="H771" s="18"/>
    </row>
    <row r="772" spans="3:8">
      <c r="C772" s="18"/>
      <c r="D772" s="18"/>
      <c r="E772" s="18"/>
      <c r="F772" s="18"/>
      <c r="G772" s="18"/>
      <c r="H772" s="18"/>
    </row>
    <row r="773" spans="3:8">
      <c r="C773" s="18"/>
      <c r="D773" s="18"/>
      <c r="E773" s="18"/>
      <c r="F773" s="18"/>
      <c r="G773" s="18"/>
      <c r="H773" s="18"/>
    </row>
    <row r="774" spans="3:8">
      <c r="C774" s="18"/>
      <c r="D774" s="18"/>
      <c r="E774" s="18"/>
      <c r="F774" s="18"/>
      <c r="G774" s="18"/>
      <c r="H774" s="18"/>
    </row>
    <row r="775" spans="3:8">
      <c r="C775" s="18"/>
      <c r="D775" s="18"/>
      <c r="E775" s="18"/>
      <c r="F775" s="18"/>
      <c r="G775" s="18"/>
      <c r="H775" s="18"/>
    </row>
    <row r="776" spans="3:8">
      <c r="C776" s="18"/>
      <c r="D776" s="18"/>
      <c r="E776" s="18"/>
      <c r="F776" s="18"/>
      <c r="G776" s="18"/>
      <c r="H776" s="18"/>
    </row>
    <row r="777" spans="3:8">
      <c r="C777" s="18"/>
      <c r="D777" s="18"/>
      <c r="E777" s="18"/>
      <c r="F777" s="18"/>
      <c r="G777" s="18"/>
      <c r="H777" s="18"/>
    </row>
    <row r="778" spans="3:8">
      <c r="C778" s="18"/>
      <c r="D778" s="18"/>
      <c r="E778" s="18"/>
      <c r="F778" s="18"/>
      <c r="G778" s="18"/>
      <c r="H778" s="18"/>
    </row>
    <row r="779" spans="3:8">
      <c r="C779" s="18"/>
      <c r="D779" s="18"/>
      <c r="E779" s="18"/>
      <c r="F779" s="18"/>
      <c r="G779" s="18"/>
      <c r="H779" s="18"/>
    </row>
    <row r="780" spans="3:8">
      <c r="C780" s="18"/>
      <c r="D780" s="18"/>
      <c r="E780" s="18"/>
      <c r="F780" s="18"/>
      <c r="G780" s="18"/>
      <c r="H780" s="18"/>
    </row>
    <row r="781" spans="3:8">
      <c r="C781" s="18"/>
      <c r="D781" s="18"/>
      <c r="E781" s="18"/>
      <c r="F781" s="18"/>
      <c r="G781" s="18"/>
      <c r="H781" s="18"/>
    </row>
    <row r="782" spans="3:8">
      <c r="C782" s="18"/>
      <c r="D782" s="18"/>
      <c r="E782" s="18"/>
      <c r="F782" s="18"/>
      <c r="G782" s="18"/>
      <c r="H782" s="18"/>
    </row>
    <row r="783" spans="3:8">
      <c r="C783" s="18"/>
      <c r="D783" s="18"/>
      <c r="E783" s="18"/>
      <c r="F783" s="18"/>
      <c r="G783" s="18"/>
      <c r="H783" s="18"/>
    </row>
    <row r="784" spans="3:8">
      <c r="C784" s="18"/>
      <c r="D784" s="18"/>
      <c r="E784" s="18"/>
      <c r="F784" s="18"/>
      <c r="G784" s="18"/>
      <c r="H784" s="18"/>
    </row>
    <row r="785" spans="3:8">
      <c r="C785" s="18"/>
      <c r="D785" s="18"/>
      <c r="E785" s="18"/>
      <c r="F785" s="18"/>
      <c r="G785" s="18"/>
      <c r="H785" s="18"/>
    </row>
    <row r="786" spans="3:8">
      <c r="C786" s="18"/>
      <c r="D786" s="18"/>
      <c r="E786" s="18"/>
      <c r="F786" s="18"/>
      <c r="G786" s="18"/>
      <c r="H786" s="18"/>
    </row>
    <row r="787" spans="3:8">
      <c r="C787" s="18"/>
      <c r="D787" s="18"/>
      <c r="E787" s="18"/>
      <c r="F787" s="18"/>
      <c r="G787" s="18"/>
      <c r="H787" s="18"/>
    </row>
    <row r="788" spans="3:8">
      <c r="C788" s="18"/>
      <c r="D788" s="18"/>
      <c r="E788" s="18"/>
      <c r="F788" s="18"/>
      <c r="G788" s="18"/>
      <c r="H788" s="18"/>
    </row>
    <row r="789" spans="3:8">
      <c r="C789" s="18"/>
      <c r="D789" s="18"/>
      <c r="E789" s="18"/>
      <c r="F789" s="18"/>
      <c r="G789" s="18"/>
      <c r="H789" s="18"/>
    </row>
    <row r="790" spans="3:8">
      <c r="C790" s="18"/>
      <c r="D790" s="18"/>
      <c r="E790" s="18"/>
      <c r="F790" s="18"/>
      <c r="G790" s="18"/>
      <c r="H790" s="18"/>
    </row>
    <row r="791" spans="3:8">
      <c r="C791" s="18"/>
      <c r="D791" s="18"/>
      <c r="E791" s="18"/>
      <c r="F791" s="18"/>
      <c r="G791" s="18"/>
      <c r="H791" s="18"/>
    </row>
    <row r="792" spans="3:8">
      <c r="C792" s="18"/>
      <c r="D792" s="18"/>
      <c r="E792" s="18"/>
      <c r="F792" s="18"/>
      <c r="G792" s="18"/>
      <c r="H792" s="18"/>
    </row>
    <row r="793" spans="3:8">
      <c r="C793" s="18"/>
      <c r="D793" s="18"/>
      <c r="E793" s="18"/>
      <c r="F793" s="18"/>
      <c r="G793" s="18"/>
      <c r="H793" s="18"/>
    </row>
    <row r="794" spans="3:8">
      <c r="C794" s="18"/>
      <c r="D794" s="18"/>
      <c r="E794" s="18"/>
      <c r="F794" s="18"/>
      <c r="G794" s="18"/>
      <c r="H794" s="18"/>
    </row>
    <row r="795" spans="3:8">
      <c r="C795" s="18"/>
      <c r="D795" s="18"/>
      <c r="E795" s="18"/>
      <c r="F795" s="18"/>
      <c r="G795" s="18"/>
      <c r="H795" s="18"/>
    </row>
    <row r="796" spans="3:8">
      <c r="C796" s="18"/>
      <c r="D796" s="18"/>
      <c r="E796" s="18"/>
      <c r="F796" s="18"/>
      <c r="G796" s="18"/>
      <c r="H796" s="18"/>
    </row>
    <row r="797" spans="3:8">
      <c r="C797" s="18"/>
      <c r="D797" s="18"/>
      <c r="E797" s="18"/>
      <c r="F797" s="18"/>
      <c r="G797" s="18"/>
      <c r="H797" s="18"/>
    </row>
    <row r="798" spans="3:8">
      <c r="C798" s="18"/>
      <c r="D798" s="18"/>
      <c r="E798" s="18"/>
      <c r="F798" s="18"/>
      <c r="G798" s="18"/>
      <c r="H798" s="18"/>
    </row>
    <row r="799" spans="3:8">
      <c r="C799" s="18"/>
      <c r="D799" s="18"/>
      <c r="E799" s="18"/>
      <c r="F799" s="18"/>
      <c r="G799" s="18"/>
      <c r="H799" s="18"/>
    </row>
    <row r="800" spans="3:8">
      <c r="C800" s="18"/>
      <c r="D800" s="18"/>
      <c r="E800" s="18"/>
      <c r="F800" s="18"/>
      <c r="G800" s="18"/>
      <c r="H800" s="18"/>
    </row>
    <row r="801" spans="3:8">
      <c r="C801" s="18"/>
      <c r="D801" s="18"/>
      <c r="E801" s="18"/>
      <c r="F801" s="18"/>
      <c r="G801" s="18"/>
      <c r="H801" s="18"/>
    </row>
    <row r="802" spans="3:8">
      <c r="C802" s="18"/>
      <c r="D802" s="18"/>
      <c r="E802" s="18"/>
      <c r="F802" s="18"/>
      <c r="G802" s="18"/>
      <c r="H802" s="18"/>
    </row>
    <row r="803" spans="3:8">
      <c r="C803" s="18"/>
      <c r="D803" s="18"/>
      <c r="E803" s="18"/>
      <c r="F803" s="18"/>
      <c r="G803" s="18"/>
      <c r="H803" s="18"/>
    </row>
    <row r="804" spans="3:8">
      <c r="C804" s="18"/>
      <c r="D804" s="18"/>
      <c r="E804" s="18"/>
      <c r="F804" s="18"/>
      <c r="G804" s="18"/>
      <c r="H804" s="18"/>
    </row>
    <row r="805" spans="3:8">
      <c r="C805" s="18"/>
      <c r="D805" s="18"/>
      <c r="E805" s="18"/>
      <c r="F805" s="18"/>
      <c r="G805" s="18"/>
      <c r="H805" s="18"/>
    </row>
    <row r="806" spans="3:8">
      <c r="C806" s="18"/>
      <c r="D806" s="18"/>
      <c r="E806" s="18"/>
      <c r="F806" s="18"/>
      <c r="G806" s="18"/>
      <c r="H806" s="18"/>
    </row>
    <row r="807" spans="3:8">
      <c r="C807" s="18"/>
      <c r="D807" s="18"/>
      <c r="E807" s="18"/>
      <c r="F807" s="18"/>
      <c r="G807" s="18"/>
      <c r="H807" s="18"/>
    </row>
    <row r="808" spans="3:8">
      <c r="C808" s="18"/>
      <c r="D808" s="18"/>
      <c r="E808" s="18"/>
      <c r="F808" s="18"/>
      <c r="G808" s="18"/>
      <c r="H808" s="18"/>
    </row>
    <row r="809" spans="3:8">
      <c r="C809" s="18"/>
      <c r="D809" s="18"/>
      <c r="E809" s="18"/>
      <c r="F809" s="18"/>
      <c r="G809" s="18"/>
      <c r="H809" s="18"/>
    </row>
    <row r="810" spans="3:8">
      <c r="C810" s="18"/>
      <c r="D810" s="18"/>
      <c r="E810" s="18"/>
      <c r="F810" s="18"/>
      <c r="G810" s="18"/>
      <c r="H810" s="18"/>
    </row>
    <row r="811" spans="3:8">
      <c r="C811" s="18"/>
      <c r="D811" s="18"/>
      <c r="E811" s="18"/>
      <c r="F811" s="18"/>
      <c r="G811" s="18"/>
      <c r="H811" s="18"/>
    </row>
    <row r="812" spans="3:8">
      <c r="C812" s="18"/>
      <c r="D812" s="18"/>
      <c r="E812" s="18"/>
      <c r="F812" s="18"/>
      <c r="G812" s="18"/>
      <c r="H812" s="18"/>
    </row>
    <row r="813" spans="3:8">
      <c r="C813" s="18"/>
      <c r="D813" s="18"/>
      <c r="E813" s="18"/>
      <c r="F813" s="18"/>
      <c r="G813" s="18"/>
      <c r="H813" s="18"/>
    </row>
    <row r="814" spans="3:8">
      <c r="C814" s="18"/>
      <c r="D814" s="18"/>
      <c r="E814" s="18"/>
      <c r="F814" s="18"/>
      <c r="G814" s="18"/>
      <c r="H814" s="18"/>
    </row>
    <row r="815" spans="3:8">
      <c r="C815" s="18"/>
      <c r="D815" s="18"/>
      <c r="E815" s="18"/>
      <c r="F815" s="18"/>
      <c r="G815" s="18"/>
      <c r="H815" s="18"/>
    </row>
    <row r="816" spans="3:8">
      <c r="C816" s="18"/>
      <c r="D816" s="18"/>
      <c r="E816" s="18"/>
      <c r="F816" s="18"/>
      <c r="G816" s="18"/>
      <c r="H816" s="18"/>
    </row>
    <row r="817" spans="3:8">
      <c r="C817" s="18"/>
      <c r="D817" s="18"/>
      <c r="E817" s="18"/>
      <c r="F817" s="18"/>
      <c r="G817" s="18"/>
      <c r="H817" s="18"/>
    </row>
    <row r="818" spans="3:8">
      <c r="C818" s="18"/>
      <c r="D818" s="18"/>
      <c r="E818" s="18"/>
      <c r="F818" s="18"/>
      <c r="G818" s="18"/>
      <c r="H818" s="18"/>
    </row>
    <row r="819" spans="3:8">
      <c r="C819" s="18"/>
      <c r="D819" s="18"/>
      <c r="E819" s="18"/>
      <c r="F819" s="18"/>
      <c r="G819" s="18"/>
      <c r="H819" s="18"/>
    </row>
    <row r="820" spans="3:8">
      <c r="C820" s="18"/>
      <c r="D820" s="18"/>
      <c r="E820" s="18"/>
      <c r="F820" s="18"/>
      <c r="G820" s="18"/>
      <c r="H820" s="18"/>
    </row>
    <row r="821" spans="3:8">
      <c r="C821" s="18"/>
      <c r="D821" s="18"/>
      <c r="E821" s="18"/>
      <c r="F821" s="18"/>
      <c r="G821" s="18"/>
      <c r="H821" s="18"/>
    </row>
    <row r="822" spans="3:8">
      <c r="C822" s="18"/>
      <c r="D822" s="18"/>
      <c r="E822" s="18"/>
      <c r="F822" s="18"/>
      <c r="G822" s="18"/>
      <c r="H822" s="18"/>
    </row>
    <row r="823" spans="3:8">
      <c r="C823" s="18"/>
      <c r="D823" s="18"/>
      <c r="E823" s="18"/>
      <c r="F823" s="18"/>
      <c r="G823" s="18"/>
      <c r="H823" s="18"/>
    </row>
    <row r="824" spans="3:8">
      <c r="C824" s="18"/>
      <c r="D824" s="18"/>
      <c r="E824" s="18"/>
      <c r="F824" s="18"/>
      <c r="G824" s="18"/>
      <c r="H824" s="18"/>
    </row>
    <row r="825" spans="3:8">
      <c r="C825" s="18"/>
      <c r="D825" s="18"/>
      <c r="E825" s="18"/>
      <c r="F825" s="18"/>
      <c r="G825" s="18"/>
      <c r="H825" s="18"/>
    </row>
    <row r="826" spans="3:8">
      <c r="C826" s="18"/>
      <c r="D826" s="18"/>
      <c r="E826" s="18"/>
      <c r="F826" s="18"/>
      <c r="G826" s="18"/>
      <c r="H826" s="18"/>
    </row>
    <row r="827" spans="3:8">
      <c r="C827" s="18"/>
      <c r="D827" s="18"/>
      <c r="E827" s="18"/>
      <c r="F827" s="18"/>
      <c r="G827" s="18"/>
      <c r="H827" s="18"/>
    </row>
    <row r="828" spans="3:8">
      <c r="C828" s="18"/>
      <c r="D828" s="18"/>
      <c r="E828" s="18"/>
      <c r="F828" s="18"/>
      <c r="G828" s="18"/>
      <c r="H828" s="18"/>
    </row>
    <row r="829" spans="3:8">
      <c r="C829" s="18"/>
      <c r="D829" s="18"/>
      <c r="E829" s="18"/>
      <c r="F829" s="18"/>
      <c r="G829" s="18"/>
      <c r="H829" s="18"/>
    </row>
    <row r="830" spans="3:8">
      <c r="C830" s="18"/>
      <c r="D830" s="18"/>
      <c r="E830" s="18"/>
      <c r="F830" s="18"/>
      <c r="G830" s="18"/>
      <c r="H830" s="18"/>
    </row>
    <row r="831" spans="3:8">
      <c r="C831" s="18"/>
      <c r="D831" s="18"/>
      <c r="E831" s="18"/>
      <c r="F831" s="18"/>
      <c r="G831" s="18"/>
      <c r="H831" s="18"/>
    </row>
    <row r="832" spans="3:8">
      <c r="C832" s="18"/>
      <c r="D832" s="18"/>
      <c r="E832" s="18"/>
      <c r="F832" s="18"/>
      <c r="G832" s="18"/>
      <c r="H832" s="18"/>
    </row>
    <row r="833" spans="3:8">
      <c r="C833" s="18"/>
      <c r="D833" s="18"/>
      <c r="E833" s="18"/>
      <c r="F833" s="18"/>
      <c r="G833" s="18"/>
      <c r="H833" s="18"/>
    </row>
    <row r="834" spans="3:8">
      <c r="C834" s="18"/>
      <c r="D834" s="18"/>
      <c r="E834" s="18"/>
      <c r="F834" s="18"/>
      <c r="G834" s="18"/>
      <c r="H834" s="18"/>
    </row>
    <row r="835" spans="3:8">
      <c r="C835" s="18"/>
      <c r="D835" s="18"/>
      <c r="E835" s="18"/>
      <c r="F835" s="18"/>
      <c r="G835" s="18"/>
      <c r="H835" s="18"/>
    </row>
    <row r="836" spans="3:8">
      <c r="C836" s="18"/>
      <c r="D836" s="18"/>
      <c r="E836" s="18"/>
      <c r="F836" s="18"/>
      <c r="G836" s="18"/>
      <c r="H836" s="18"/>
    </row>
    <row r="837" spans="3:8">
      <c r="C837" s="18"/>
      <c r="D837" s="18"/>
      <c r="E837" s="18"/>
      <c r="F837" s="18"/>
      <c r="G837" s="18"/>
      <c r="H837" s="18"/>
    </row>
    <row r="838" spans="3:8">
      <c r="C838" s="18"/>
      <c r="D838" s="18"/>
      <c r="E838" s="18"/>
      <c r="F838" s="18"/>
      <c r="G838" s="18"/>
      <c r="H838" s="18"/>
    </row>
    <row r="839" spans="3:8">
      <c r="C839" s="18"/>
      <c r="D839" s="18"/>
      <c r="E839" s="18"/>
      <c r="F839" s="18"/>
      <c r="G839" s="18"/>
      <c r="H839" s="18"/>
    </row>
    <row r="840" spans="3:8">
      <c r="C840" s="18"/>
      <c r="D840" s="18"/>
      <c r="E840" s="18"/>
      <c r="F840" s="18"/>
      <c r="G840" s="18"/>
      <c r="H840" s="18"/>
    </row>
    <row r="841" spans="3:8">
      <c r="C841" s="18"/>
      <c r="D841" s="18"/>
      <c r="E841" s="18"/>
      <c r="F841" s="18"/>
      <c r="G841" s="18"/>
      <c r="H841" s="18"/>
    </row>
    <row r="842" spans="3:8">
      <c r="C842" s="18"/>
      <c r="D842" s="18"/>
      <c r="E842" s="18"/>
      <c r="F842" s="18"/>
      <c r="G842" s="18"/>
      <c r="H842" s="18"/>
    </row>
    <row r="843" spans="3:8">
      <c r="C843" s="18"/>
      <c r="D843" s="18"/>
      <c r="E843" s="18"/>
      <c r="F843" s="18"/>
      <c r="G843" s="18"/>
      <c r="H843" s="18"/>
    </row>
    <row r="844" spans="3:8">
      <c r="C844" s="18"/>
      <c r="D844" s="18"/>
      <c r="E844" s="18"/>
      <c r="F844" s="18"/>
      <c r="G844" s="18"/>
      <c r="H844" s="18"/>
    </row>
    <row r="845" spans="3:8">
      <c r="C845" s="18"/>
      <c r="D845" s="18"/>
      <c r="E845" s="18"/>
      <c r="F845" s="18"/>
      <c r="G845" s="18"/>
      <c r="H845" s="18"/>
    </row>
    <row r="846" spans="3:8">
      <c r="C846" s="18"/>
      <c r="D846" s="18"/>
      <c r="E846" s="18"/>
      <c r="F846" s="18"/>
      <c r="G846" s="18"/>
      <c r="H846" s="18"/>
    </row>
    <row r="847" spans="3:8">
      <c r="C847" s="18"/>
      <c r="D847" s="18"/>
      <c r="E847" s="18"/>
      <c r="F847" s="18"/>
      <c r="G847" s="18"/>
      <c r="H847" s="18"/>
    </row>
    <row r="848" spans="3:8">
      <c r="C848" s="18"/>
      <c r="D848" s="18"/>
      <c r="E848" s="18"/>
      <c r="F848" s="18"/>
      <c r="G848" s="18"/>
      <c r="H848" s="18"/>
    </row>
    <row r="849" spans="3:8">
      <c r="C849" s="18"/>
      <c r="D849" s="18"/>
      <c r="E849" s="18"/>
      <c r="F849" s="18"/>
      <c r="G849" s="18"/>
      <c r="H849" s="18"/>
    </row>
    <row r="850" spans="3:8">
      <c r="C850" s="18"/>
      <c r="D850" s="18"/>
      <c r="E850" s="18"/>
      <c r="F850" s="18"/>
      <c r="G850" s="18"/>
      <c r="H850" s="18"/>
    </row>
    <row r="851" spans="3:8">
      <c r="C851" s="18"/>
      <c r="D851" s="18"/>
      <c r="E851" s="18"/>
      <c r="F851" s="18"/>
      <c r="G851" s="18"/>
      <c r="H851" s="18"/>
    </row>
    <row r="852" spans="3:8">
      <c r="C852" s="18"/>
      <c r="D852" s="18"/>
      <c r="E852" s="18"/>
      <c r="F852" s="18"/>
      <c r="G852" s="18"/>
      <c r="H852" s="18"/>
    </row>
    <row r="853" spans="3:8">
      <c r="C853" s="18"/>
      <c r="D853" s="18"/>
      <c r="E853" s="18"/>
      <c r="F853" s="18"/>
      <c r="G853" s="18"/>
      <c r="H853" s="18"/>
    </row>
    <row r="854" spans="3:8">
      <c r="C854" s="18"/>
      <c r="D854" s="18"/>
      <c r="E854" s="18"/>
      <c r="F854" s="18"/>
      <c r="G854" s="18"/>
      <c r="H854" s="18"/>
    </row>
    <row r="855" spans="3:8">
      <c r="C855" s="18"/>
      <c r="D855" s="18"/>
      <c r="E855" s="18"/>
      <c r="F855" s="18"/>
      <c r="G855" s="18"/>
      <c r="H855" s="18"/>
    </row>
    <row r="856" spans="3:8">
      <c r="C856" s="18"/>
      <c r="D856" s="18"/>
      <c r="E856" s="18"/>
      <c r="F856" s="18"/>
      <c r="G856" s="18"/>
      <c r="H856" s="18"/>
    </row>
    <row r="857" spans="3:8">
      <c r="C857" s="18"/>
      <c r="D857" s="18"/>
      <c r="E857" s="18"/>
      <c r="F857" s="18"/>
      <c r="G857" s="18"/>
      <c r="H857" s="18"/>
    </row>
    <row r="858" spans="3:8">
      <c r="C858" s="18"/>
      <c r="D858" s="18"/>
      <c r="E858" s="18"/>
      <c r="F858" s="18"/>
      <c r="G858" s="18"/>
      <c r="H858" s="18"/>
    </row>
    <row r="859" spans="3:8">
      <c r="C859" s="18"/>
      <c r="D859" s="18"/>
      <c r="E859" s="18"/>
      <c r="F859" s="18"/>
      <c r="G859" s="18"/>
      <c r="H859" s="18"/>
    </row>
    <row r="860" spans="3:8">
      <c r="C860" s="18"/>
      <c r="D860" s="18"/>
      <c r="E860" s="18"/>
      <c r="F860" s="18"/>
      <c r="G860" s="18"/>
      <c r="H860" s="18"/>
    </row>
    <row r="861" spans="3:8">
      <c r="C861" s="18"/>
      <c r="D861" s="18"/>
      <c r="E861" s="18"/>
      <c r="F861" s="18"/>
      <c r="G861" s="18"/>
      <c r="H861" s="18"/>
    </row>
    <row r="862" spans="3:8">
      <c r="C862" s="18"/>
      <c r="D862" s="18"/>
      <c r="E862" s="18"/>
      <c r="F862" s="18"/>
      <c r="G862" s="18"/>
      <c r="H862" s="18"/>
    </row>
    <row r="863" spans="3:8">
      <c r="C863" s="18"/>
      <c r="D863" s="18"/>
      <c r="E863" s="18"/>
      <c r="F863" s="18"/>
      <c r="G863" s="18"/>
      <c r="H863" s="18"/>
    </row>
    <row r="864" spans="3:8">
      <c r="C864" s="18"/>
      <c r="D864" s="18"/>
      <c r="E864" s="18"/>
      <c r="F864" s="18"/>
      <c r="G864" s="18"/>
      <c r="H864" s="18"/>
    </row>
    <row r="865" spans="3:8">
      <c r="C865" s="18"/>
      <c r="D865" s="18"/>
      <c r="E865" s="18"/>
      <c r="F865" s="18"/>
      <c r="G865" s="18"/>
      <c r="H865" s="18"/>
    </row>
    <row r="866" spans="3:8">
      <c r="C866" s="18"/>
      <c r="D866" s="18"/>
      <c r="E866" s="18"/>
      <c r="F866" s="18"/>
      <c r="G866" s="18"/>
      <c r="H866" s="18"/>
    </row>
    <row r="867" spans="3:8">
      <c r="C867" s="18"/>
      <c r="D867" s="18"/>
      <c r="E867" s="18"/>
      <c r="F867" s="18"/>
      <c r="G867" s="18"/>
      <c r="H867" s="18"/>
    </row>
    <row r="868" spans="3:8">
      <c r="C868" s="18"/>
      <c r="D868" s="18"/>
      <c r="E868" s="18"/>
      <c r="F868" s="18"/>
      <c r="G868" s="18"/>
      <c r="H868" s="18"/>
    </row>
    <row r="869" spans="3:8">
      <c r="C869" s="18"/>
      <c r="D869" s="18"/>
      <c r="E869" s="18"/>
      <c r="F869" s="18"/>
      <c r="G869" s="18"/>
      <c r="H869" s="18"/>
    </row>
    <row r="870" spans="3:8">
      <c r="C870" s="18"/>
      <c r="D870" s="18"/>
      <c r="E870" s="18"/>
      <c r="F870" s="18"/>
      <c r="G870" s="18"/>
      <c r="H870" s="18"/>
    </row>
    <row r="871" spans="3:8">
      <c r="C871" s="18"/>
      <c r="D871" s="18"/>
      <c r="E871" s="18"/>
      <c r="F871" s="18"/>
      <c r="G871" s="18"/>
      <c r="H871" s="18"/>
    </row>
    <row r="872" spans="3:8">
      <c r="C872" s="18"/>
      <c r="D872" s="18"/>
      <c r="E872" s="18"/>
      <c r="F872" s="18"/>
      <c r="G872" s="18"/>
      <c r="H872" s="18"/>
    </row>
    <row r="873" spans="3:8">
      <c r="C873" s="18"/>
      <c r="D873" s="18"/>
      <c r="E873" s="18"/>
      <c r="F873" s="18"/>
      <c r="G873" s="18"/>
      <c r="H873" s="18"/>
    </row>
    <row r="874" spans="3:8">
      <c r="C874" s="18"/>
      <c r="D874" s="18"/>
      <c r="E874" s="18"/>
      <c r="F874" s="18"/>
      <c r="G874" s="18"/>
      <c r="H874" s="18"/>
    </row>
    <row r="875" spans="3:8">
      <c r="C875" s="18"/>
      <c r="D875" s="18"/>
      <c r="E875" s="18"/>
      <c r="F875" s="18"/>
      <c r="G875" s="18"/>
      <c r="H875" s="18"/>
    </row>
    <row r="876" spans="3:8">
      <c r="C876" s="18"/>
      <c r="D876" s="18"/>
      <c r="E876" s="18"/>
      <c r="F876" s="18"/>
      <c r="G876" s="18"/>
      <c r="H876" s="18"/>
    </row>
    <row r="877" spans="3:8">
      <c r="C877" s="18"/>
      <c r="D877" s="18"/>
      <c r="E877" s="18"/>
      <c r="F877" s="18"/>
      <c r="G877" s="18"/>
      <c r="H877" s="18"/>
    </row>
    <row r="878" spans="3:8">
      <c r="C878" s="18"/>
      <c r="D878" s="18"/>
      <c r="E878" s="18"/>
      <c r="F878" s="18"/>
      <c r="G878" s="18"/>
      <c r="H878" s="18"/>
    </row>
    <row r="879" spans="3:8">
      <c r="C879" s="18"/>
      <c r="D879" s="18"/>
      <c r="E879" s="18"/>
      <c r="F879" s="18"/>
      <c r="G879" s="18"/>
      <c r="H879" s="18"/>
    </row>
    <row r="880" spans="3:8">
      <c r="C880" s="18"/>
      <c r="D880" s="18"/>
      <c r="E880" s="18"/>
      <c r="F880" s="18"/>
      <c r="G880" s="18"/>
      <c r="H880" s="18"/>
    </row>
    <row r="881" spans="3:8">
      <c r="C881" s="18"/>
      <c r="D881" s="18"/>
      <c r="E881" s="18"/>
      <c r="F881" s="18"/>
      <c r="G881" s="18"/>
      <c r="H881" s="18"/>
    </row>
    <row r="882" spans="3:8">
      <c r="C882" s="18"/>
      <c r="D882" s="18"/>
      <c r="E882" s="18"/>
      <c r="F882" s="18"/>
      <c r="G882" s="18"/>
      <c r="H882" s="18"/>
    </row>
    <row r="883" spans="3:8">
      <c r="C883" s="18"/>
      <c r="D883" s="18"/>
      <c r="E883" s="18"/>
      <c r="F883" s="18"/>
      <c r="G883" s="18"/>
      <c r="H883" s="18"/>
    </row>
    <row r="884" spans="3:8">
      <c r="C884" s="18"/>
      <c r="D884" s="18"/>
      <c r="E884" s="18"/>
      <c r="F884" s="18"/>
      <c r="G884" s="18"/>
      <c r="H884" s="18"/>
    </row>
    <row r="885" spans="3:8">
      <c r="C885" s="18"/>
      <c r="D885" s="18"/>
      <c r="E885" s="18"/>
      <c r="F885" s="18"/>
      <c r="G885" s="18"/>
      <c r="H885" s="18"/>
    </row>
    <row r="886" spans="3:8">
      <c r="C886" s="18"/>
      <c r="D886" s="18"/>
      <c r="E886" s="18"/>
      <c r="F886" s="18"/>
      <c r="G886" s="18"/>
      <c r="H886" s="18"/>
    </row>
    <row r="887" spans="3:8">
      <c r="C887" s="18"/>
      <c r="D887" s="18"/>
      <c r="E887" s="18"/>
      <c r="F887" s="18"/>
      <c r="G887" s="18"/>
      <c r="H887" s="18"/>
    </row>
    <row r="888" spans="3:8">
      <c r="C888" s="18"/>
      <c r="D888" s="18"/>
      <c r="E888" s="18"/>
      <c r="F888" s="18"/>
      <c r="G888" s="18"/>
      <c r="H888" s="18"/>
    </row>
    <row r="889" spans="3:8">
      <c r="C889" s="18"/>
      <c r="D889" s="18"/>
      <c r="E889" s="18"/>
      <c r="F889" s="18"/>
      <c r="G889" s="18"/>
      <c r="H889" s="18"/>
    </row>
    <row r="890" spans="3:8">
      <c r="C890" s="18"/>
      <c r="D890" s="18"/>
      <c r="E890" s="18"/>
      <c r="F890" s="18"/>
      <c r="G890" s="18"/>
      <c r="H890" s="18"/>
    </row>
    <row r="891" spans="3:8">
      <c r="C891" s="18"/>
      <c r="D891" s="18"/>
      <c r="E891" s="18"/>
      <c r="F891" s="18"/>
      <c r="G891" s="18"/>
      <c r="H891" s="18"/>
    </row>
    <row r="892" spans="3:8">
      <c r="C892" s="18"/>
      <c r="D892" s="18"/>
      <c r="E892" s="18"/>
      <c r="F892" s="18"/>
      <c r="G892" s="18"/>
      <c r="H892" s="18"/>
    </row>
    <row r="893" spans="3:8">
      <c r="C893" s="18"/>
      <c r="D893" s="18"/>
      <c r="E893" s="18"/>
      <c r="F893" s="18"/>
      <c r="G893" s="18"/>
      <c r="H893" s="18"/>
    </row>
    <row r="894" spans="3:8">
      <c r="C894" s="18"/>
      <c r="D894" s="18"/>
      <c r="E894" s="18"/>
      <c r="F894" s="18"/>
      <c r="G894" s="18"/>
      <c r="H894" s="18"/>
    </row>
    <row r="895" spans="3:8">
      <c r="C895" s="18"/>
      <c r="D895" s="18"/>
      <c r="E895" s="18"/>
      <c r="F895" s="18"/>
      <c r="G895" s="18"/>
      <c r="H895" s="18"/>
    </row>
    <row r="896" spans="3:8">
      <c r="C896" s="18"/>
      <c r="D896" s="18"/>
      <c r="E896" s="18"/>
      <c r="F896" s="18"/>
      <c r="G896" s="18"/>
      <c r="H896" s="18"/>
    </row>
    <row r="897" spans="3:8">
      <c r="C897" s="18"/>
      <c r="D897" s="18"/>
      <c r="E897" s="18"/>
      <c r="F897" s="18"/>
      <c r="G897" s="18"/>
      <c r="H897" s="18"/>
    </row>
    <row r="898" spans="3:8">
      <c r="C898" s="18"/>
      <c r="D898" s="18"/>
      <c r="E898" s="18"/>
      <c r="F898" s="18"/>
      <c r="G898" s="18"/>
      <c r="H898" s="18"/>
    </row>
    <row r="899" spans="3:8">
      <c r="C899" s="18"/>
      <c r="D899" s="18"/>
      <c r="E899" s="18"/>
      <c r="F899" s="18"/>
      <c r="G899" s="18"/>
      <c r="H899" s="18"/>
    </row>
    <row r="900" spans="3:8">
      <c r="C900" s="18"/>
      <c r="D900" s="18"/>
      <c r="E900" s="18"/>
      <c r="F900" s="18"/>
      <c r="G900" s="18"/>
      <c r="H900" s="18"/>
    </row>
    <row r="901" spans="3:8">
      <c r="C901" s="18"/>
      <c r="D901" s="18"/>
      <c r="E901" s="18"/>
      <c r="F901" s="18"/>
      <c r="G901" s="18"/>
      <c r="H901" s="18"/>
    </row>
    <row r="902" spans="3:8">
      <c r="C902" s="18"/>
      <c r="D902" s="18"/>
      <c r="E902" s="18"/>
      <c r="F902" s="18"/>
      <c r="G902" s="18"/>
      <c r="H902" s="18"/>
    </row>
    <row r="903" spans="3:8">
      <c r="C903" s="18"/>
      <c r="D903" s="18"/>
      <c r="E903" s="18"/>
      <c r="F903" s="18"/>
      <c r="G903" s="18"/>
      <c r="H903" s="18"/>
    </row>
    <row r="904" spans="3:8">
      <c r="C904" s="18"/>
      <c r="D904" s="18"/>
      <c r="E904" s="18"/>
      <c r="F904" s="18"/>
      <c r="G904" s="18"/>
      <c r="H904" s="18"/>
    </row>
    <row r="905" spans="3:8">
      <c r="C905" s="18"/>
      <c r="D905" s="18"/>
      <c r="E905" s="18"/>
      <c r="F905" s="18"/>
      <c r="G905" s="18"/>
      <c r="H905" s="18"/>
    </row>
    <row r="906" spans="3:8">
      <c r="C906" s="18"/>
      <c r="D906" s="18"/>
      <c r="E906" s="18"/>
      <c r="F906" s="18"/>
      <c r="G906" s="18"/>
      <c r="H906" s="18"/>
    </row>
    <row r="907" spans="3:8">
      <c r="C907" s="18"/>
      <c r="D907" s="18"/>
      <c r="E907" s="18"/>
      <c r="F907" s="18"/>
      <c r="G907" s="18"/>
      <c r="H907" s="18"/>
    </row>
    <row r="908" spans="3:8">
      <c r="C908" s="18"/>
      <c r="D908" s="18"/>
      <c r="E908" s="18"/>
      <c r="F908" s="18"/>
      <c r="G908" s="18"/>
      <c r="H908" s="18"/>
    </row>
    <row r="909" spans="3:8">
      <c r="C909" s="18"/>
      <c r="D909" s="18"/>
      <c r="E909" s="18"/>
      <c r="F909" s="18"/>
      <c r="G909" s="18"/>
      <c r="H909" s="18"/>
    </row>
    <row r="910" spans="3:8">
      <c r="C910" s="18"/>
      <c r="D910" s="18"/>
      <c r="E910" s="18"/>
      <c r="F910" s="18"/>
      <c r="G910" s="18"/>
      <c r="H910" s="18"/>
    </row>
    <row r="911" spans="3:8">
      <c r="C911" s="18"/>
      <c r="D911" s="18"/>
      <c r="E911" s="18"/>
      <c r="F911" s="18"/>
      <c r="G911" s="18"/>
      <c r="H911" s="18"/>
    </row>
    <row r="912" spans="3:8">
      <c r="C912" s="18"/>
      <c r="D912" s="18"/>
      <c r="E912" s="18"/>
      <c r="F912" s="18"/>
      <c r="G912" s="18"/>
      <c r="H912" s="18"/>
    </row>
    <row r="913" spans="3:8">
      <c r="C913" s="18"/>
      <c r="D913" s="18"/>
      <c r="E913" s="18"/>
      <c r="F913" s="18"/>
      <c r="G913" s="18"/>
      <c r="H913" s="18"/>
    </row>
    <row r="914" spans="3:8">
      <c r="C914" s="18"/>
      <c r="D914" s="18"/>
      <c r="E914" s="18"/>
      <c r="F914" s="18"/>
      <c r="G914" s="18"/>
      <c r="H914" s="18"/>
    </row>
    <row r="915" spans="3:8">
      <c r="C915" s="18"/>
      <c r="D915" s="18"/>
      <c r="E915" s="18"/>
      <c r="F915" s="18"/>
      <c r="G915" s="18"/>
      <c r="H915" s="18"/>
    </row>
    <row r="916" spans="3:8">
      <c r="C916" s="18"/>
      <c r="D916" s="18"/>
      <c r="E916" s="18"/>
      <c r="F916" s="18"/>
      <c r="G916" s="18"/>
      <c r="H916" s="18"/>
    </row>
    <row r="917" spans="3:8">
      <c r="C917" s="18"/>
      <c r="D917" s="18"/>
      <c r="E917" s="18"/>
      <c r="F917" s="18"/>
      <c r="G917" s="18"/>
      <c r="H917" s="18"/>
    </row>
    <row r="918" spans="3:8">
      <c r="C918" s="18"/>
      <c r="D918" s="18"/>
      <c r="E918" s="18"/>
      <c r="F918" s="18"/>
      <c r="G918" s="18"/>
      <c r="H918" s="18"/>
    </row>
    <row r="919" spans="3:8">
      <c r="C919" s="18"/>
      <c r="D919" s="18"/>
      <c r="E919" s="18"/>
      <c r="F919" s="18"/>
      <c r="G919" s="18"/>
      <c r="H919" s="18"/>
    </row>
    <row r="920" spans="3:8">
      <c r="C920" s="18"/>
      <c r="D920" s="18"/>
      <c r="E920" s="18"/>
      <c r="F920" s="18"/>
      <c r="G920" s="18"/>
      <c r="H920" s="18"/>
    </row>
    <row r="921" spans="3:8">
      <c r="C921" s="18"/>
      <c r="D921" s="18"/>
      <c r="E921" s="18"/>
      <c r="F921" s="18"/>
      <c r="G921" s="18"/>
      <c r="H921" s="18"/>
    </row>
    <row r="922" spans="3:8">
      <c r="C922" s="18"/>
      <c r="D922" s="18"/>
      <c r="E922" s="18"/>
      <c r="F922" s="18"/>
      <c r="G922" s="18"/>
      <c r="H922" s="18"/>
    </row>
    <row r="923" spans="3:8">
      <c r="C923" s="18"/>
      <c r="D923" s="18"/>
      <c r="E923" s="18"/>
      <c r="F923" s="18"/>
      <c r="G923" s="18"/>
      <c r="H923" s="18"/>
    </row>
    <row r="924" spans="3:8">
      <c r="C924" s="18"/>
      <c r="D924" s="18"/>
      <c r="E924" s="18"/>
      <c r="F924" s="18"/>
      <c r="G924" s="18"/>
      <c r="H924" s="18"/>
    </row>
    <row r="925" spans="3:8">
      <c r="C925" s="18"/>
      <c r="D925" s="18"/>
      <c r="E925" s="18"/>
      <c r="F925" s="18"/>
      <c r="G925" s="18"/>
      <c r="H925" s="18"/>
    </row>
    <row r="926" spans="3:8">
      <c r="C926" s="18"/>
      <c r="D926" s="18"/>
      <c r="E926" s="18"/>
      <c r="F926" s="18"/>
      <c r="G926" s="18"/>
      <c r="H926" s="18"/>
    </row>
    <row r="927" spans="3:8">
      <c r="C927" s="18"/>
      <c r="D927" s="18"/>
      <c r="E927" s="18"/>
      <c r="F927" s="18"/>
      <c r="G927" s="18"/>
      <c r="H927" s="18"/>
    </row>
    <row r="928" spans="3:8">
      <c r="C928" s="18"/>
      <c r="D928" s="18"/>
      <c r="E928" s="18"/>
      <c r="F928" s="18"/>
      <c r="G928" s="18"/>
      <c r="H928" s="18"/>
    </row>
    <row r="929" spans="3:8">
      <c r="C929" s="18"/>
      <c r="D929" s="18"/>
      <c r="E929" s="18"/>
      <c r="F929" s="18"/>
      <c r="G929" s="18"/>
      <c r="H929" s="18"/>
    </row>
    <row r="930" spans="3:8">
      <c r="C930" s="18"/>
      <c r="D930" s="18"/>
      <c r="E930" s="18"/>
      <c r="F930" s="18"/>
      <c r="G930" s="18"/>
      <c r="H930" s="18"/>
    </row>
    <row r="931" spans="3:8">
      <c r="C931" s="18"/>
      <c r="D931" s="18"/>
      <c r="E931" s="18"/>
      <c r="F931" s="18"/>
      <c r="G931" s="18"/>
      <c r="H931" s="18"/>
    </row>
    <row r="932" spans="3:8">
      <c r="C932" s="18"/>
      <c r="D932" s="18"/>
      <c r="E932" s="18"/>
      <c r="F932" s="18"/>
      <c r="G932" s="18"/>
      <c r="H932" s="18"/>
    </row>
    <row r="933" spans="3:8">
      <c r="C933" s="18"/>
      <c r="D933" s="18"/>
      <c r="E933" s="18"/>
      <c r="F933" s="18"/>
      <c r="G933" s="18"/>
      <c r="H933" s="18"/>
    </row>
    <row r="934" spans="3:8">
      <c r="C934" s="18"/>
      <c r="D934" s="18"/>
      <c r="E934" s="18"/>
      <c r="F934" s="18"/>
      <c r="G934" s="18"/>
      <c r="H934" s="18"/>
    </row>
    <row r="935" spans="3:8">
      <c r="C935" s="18"/>
      <c r="D935" s="18"/>
      <c r="E935" s="18"/>
      <c r="F935" s="18"/>
      <c r="G935" s="18"/>
      <c r="H935" s="18"/>
    </row>
    <row r="936" spans="3:8">
      <c r="C936" s="18"/>
      <c r="D936" s="18"/>
      <c r="E936" s="18"/>
      <c r="F936" s="18"/>
      <c r="G936" s="18"/>
      <c r="H936" s="18"/>
    </row>
    <row r="937" spans="3:8">
      <c r="C937" s="18"/>
      <c r="D937" s="18"/>
      <c r="E937" s="18"/>
      <c r="F937" s="18"/>
      <c r="G937" s="18"/>
      <c r="H937" s="18"/>
    </row>
    <row r="938" spans="3:8">
      <c r="C938" s="18"/>
      <c r="D938" s="18"/>
      <c r="E938" s="18"/>
      <c r="F938" s="18"/>
      <c r="G938" s="18"/>
      <c r="H938" s="18"/>
    </row>
    <row r="939" spans="3:8">
      <c r="C939" s="18"/>
      <c r="D939" s="18"/>
      <c r="E939" s="18"/>
      <c r="F939" s="18"/>
      <c r="G939" s="18"/>
      <c r="H939" s="18"/>
    </row>
    <row r="940" spans="3:8">
      <c r="C940" s="18"/>
      <c r="D940" s="18"/>
      <c r="E940" s="18"/>
      <c r="F940" s="18"/>
      <c r="G940" s="18"/>
      <c r="H940" s="18"/>
    </row>
    <row r="941" spans="3:8">
      <c r="C941" s="18"/>
      <c r="D941" s="18"/>
      <c r="E941" s="18"/>
      <c r="F941" s="18"/>
      <c r="G941" s="18"/>
      <c r="H941" s="18"/>
    </row>
    <row r="942" spans="3:8">
      <c r="C942" s="18"/>
      <c r="D942" s="18"/>
      <c r="E942" s="18"/>
      <c r="F942" s="18"/>
      <c r="G942" s="18"/>
      <c r="H942" s="18"/>
    </row>
    <row r="943" spans="3:8">
      <c r="C943" s="18"/>
      <c r="D943" s="18"/>
      <c r="E943" s="18"/>
      <c r="F943" s="18"/>
      <c r="G943" s="18"/>
      <c r="H943" s="18"/>
    </row>
    <row r="944" spans="3:8">
      <c r="C944" s="18"/>
      <c r="D944" s="18"/>
      <c r="E944" s="18"/>
      <c r="F944" s="18"/>
      <c r="G944" s="18"/>
      <c r="H944" s="18"/>
    </row>
    <row r="945" spans="3:8">
      <c r="C945" s="18"/>
      <c r="D945" s="18"/>
      <c r="E945" s="18"/>
      <c r="F945" s="18"/>
      <c r="G945" s="18"/>
      <c r="H945" s="18"/>
    </row>
    <row r="946" spans="3:8">
      <c r="C946" s="18"/>
      <c r="D946" s="18"/>
      <c r="E946" s="18"/>
      <c r="F946" s="18"/>
      <c r="G946" s="18"/>
      <c r="H946" s="18"/>
    </row>
    <row r="947" spans="3:8">
      <c r="C947" s="18"/>
      <c r="D947" s="18"/>
      <c r="E947" s="18"/>
      <c r="F947" s="18"/>
      <c r="G947" s="18"/>
      <c r="H947" s="18"/>
    </row>
    <row r="948" spans="3:8">
      <c r="C948" s="18"/>
      <c r="D948" s="18"/>
      <c r="E948" s="18"/>
      <c r="F948" s="18"/>
      <c r="G948" s="18"/>
      <c r="H948" s="18"/>
    </row>
    <row r="949" spans="3:8">
      <c r="C949" s="18"/>
      <c r="D949" s="18"/>
      <c r="E949" s="18"/>
      <c r="F949" s="18"/>
      <c r="G949" s="18"/>
      <c r="H949" s="18"/>
    </row>
    <row r="950" spans="3:8">
      <c r="C950" s="18"/>
      <c r="D950" s="18"/>
      <c r="E950" s="18"/>
      <c r="F950" s="18"/>
      <c r="G950" s="18"/>
      <c r="H950" s="18"/>
    </row>
    <row r="951" spans="3:8">
      <c r="C951" s="18"/>
      <c r="D951" s="18"/>
      <c r="E951" s="18"/>
      <c r="F951" s="18"/>
      <c r="G951" s="18"/>
      <c r="H951" s="18"/>
    </row>
    <row r="952" spans="3:8">
      <c r="C952" s="18"/>
      <c r="D952" s="18"/>
      <c r="E952" s="18"/>
      <c r="F952" s="18"/>
      <c r="G952" s="18"/>
      <c r="H952" s="18"/>
    </row>
    <row r="953" spans="3:8">
      <c r="C953" s="18"/>
      <c r="D953" s="18"/>
      <c r="E953" s="18"/>
      <c r="F953" s="18"/>
      <c r="G953" s="18"/>
      <c r="H953" s="18"/>
    </row>
    <row r="954" spans="3:8">
      <c r="C954" s="18"/>
      <c r="D954" s="18"/>
      <c r="E954" s="18"/>
      <c r="F954" s="18"/>
      <c r="G954" s="18"/>
      <c r="H954" s="18"/>
    </row>
    <row r="955" spans="3:8">
      <c r="C955" s="18"/>
      <c r="D955" s="18"/>
      <c r="E955" s="18"/>
      <c r="F955" s="18"/>
      <c r="G955" s="18"/>
      <c r="H955" s="18"/>
    </row>
    <row r="956" spans="3:8">
      <c r="C956" s="18"/>
      <c r="D956" s="18"/>
      <c r="E956" s="18"/>
      <c r="F956" s="18"/>
      <c r="G956" s="18"/>
      <c r="H956" s="18"/>
    </row>
    <row r="957" spans="3:8">
      <c r="C957" s="18"/>
      <c r="D957" s="18"/>
      <c r="E957" s="18"/>
      <c r="F957" s="18"/>
      <c r="G957" s="18"/>
      <c r="H957" s="18"/>
    </row>
    <row r="958" spans="3:8">
      <c r="C958" s="18"/>
      <c r="D958" s="18"/>
      <c r="E958" s="18"/>
      <c r="F958" s="18"/>
      <c r="G958" s="18"/>
      <c r="H958" s="18"/>
    </row>
    <row r="959" spans="3:8">
      <c r="C959" s="18"/>
      <c r="D959" s="18"/>
      <c r="E959" s="18"/>
      <c r="F959" s="18"/>
      <c r="G959" s="18"/>
      <c r="H959" s="18"/>
    </row>
    <row r="960" spans="3:8">
      <c r="C960" s="18"/>
      <c r="D960" s="18"/>
      <c r="E960" s="18"/>
      <c r="F960" s="18"/>
      <c r="G960" s="18"/>
      <c r="H960" s="18"/>
    </row>
    <row r="961" spans="3:8">
      <c r="C961" s="18"/>
      <c r="D961" s="18"/>
      <c r="E961" s="18"/>
      <c r="F961" s="18"/>
      <c r="G961" s="18"/>
      <c r="H961" s="18"/>
    </row>
    <row r="962" spans="3:8">
      <c r="C962" s="18"/>
      <c r="D962" s="18"/>
      <c r="E962" s="18"/>
      <c r="F962" s="18"/>
      <c r="G962" s="18"/>
      <c r="H962" s="18"/>
    </row>
    <row r="963" spans="3:8">
      <c r="C963" s="18"/>
      <c r="D963" s="18"/>
      <c r="E963" s="18"/>
      <c r="F963" s="18"/>
      <c r="G963" s="18"/>
      <c r="H963" s="18"/>
    </row>
    <row r="964" spans="3:8">
      <c r="C964" s="18"/>
      <c r="D964" s="18"/>
      <c r="E964" s="18"/>
      <c r="F964" s="18"/>
      <c r="G964" s="18"/>
      <c r="H964" s="18"/>
    </row>
    <row r="965" spans="3:8">
      <c r="C965" s="18"/>
      <c r="D965" s="18"/>
      <c r="E965" s="18"/>
      <c r="F965" s="18"/>
      <c r="G965" s="18"/>
      <c r="H965" s="18"/>
    </row>
    <row r="966" spans="3:8">
      <c r="C966" s="18"/>
      <c r="D966" s="18"/>
      <c r="E966" s="18"/>
      <c r="F966" s="18"/>
      <c r="G966" s="18"/>
      <c r="H966" s="18"/>
    </row>
    <row r="967" spans="3:8">
      <c r="C967" s="18"/>
      <c r="D967" s="18"/>
      <c r="E967" s="18"/>
      <c r="F967" s="18"/>
      <c r="G967" s="18"/>
      <c r="H967" s="18"/>
    </row>
    <row r="968" spans="3:8">
      <c r="C968" s="18"/>
      <c r="D968" s="18"/>
      <c r="E968" s="18"/>
      <c r="F968" s="18"/>
      <c r="G968" s="18"/>
      <c r="H968" s="18"/>
    </row>
    <row r="969" spans="3:8">
      <c r="C969" s="18"/>
      <c r="D969" s="18"/>
      <c r="E969" s="18"/>
      <c r="F969" s="18"/>
      <c r="G969" s="18"/>
      <c r="H969" s="18"/>
    </row>
    <row r="970" spans="3:8">
      <c r="C970" s="18"/>
      <c r="D970" s="18"/>
      <c r="E970" s="18"/>
      <c r="F970" s="18"/>
      <c r="G970" s="18"/>
      <c r="H970" s="18"/>
    </row>
    <row r="971" spans="3:8">
      <c r="C971" s="18"/>
      <c r="D971" s="18"/>
      <c r="E971" s="18"/>
      <c r="F971" s="18"/>
      <c r="G971" s="18"/>
      <c r="H971" s="18"/>
    </row>
    <row r="972" spans="3:8">
      <c r="C972" s="18"/>
      <c r="D972" s="18"/>
      <c r="E972" s="18"/>
      <c r="F972" s="18"/>
      <c r="G972" s="18"/>
      <c r="H972" s="18"/>
    </row>
    <row r="973" spans="3:8">
      <c r="C973" s="18"/>
      <c r="D973" s="18"/>
      <c r="E973" s="18"/>
      <c r="F973" s="18"/>
      <c r="G973" s="18"/>
      <c r="H973" s="18"/>
    </row>
    <row r="974" spans="3:8">
      <c r="C974" s="18"/>
      <c r="D974" s="18"/>
      <c r="E974" s="18"/>
      <c r="F974" s="18"/>
      <c r="G974" s="18"/>
      <c r="H974" s="18"/>
    </row>
    <row r="975" spans="3:8">
      <c r="C975" s="18"/>
      <c r="D975" s="18"/>
      <c r="E975" s="18"/>
      <c r="F975" s="18"/>
      <c r="G975" s="18"/>
      <c r="H975" s="18"/>
    </row>
    <row r="976" spans="3:8">
      <c r="C976" s="18"/>
      <c r="D976" s="18"/>
      <c r="E976" s="18"/>
      <c r="F976" s="18"/>
      <c r="G976" s="18"/>
      <c r="H976" s="18"/>
    </row>
    <row r="977" spans="3:8">
      <c r="C977" s="18"/>
      <c r="D977" s="18"/>
      <c r="E977" s="18"/>
      <c r="F977" s="18"/>
      <c r="G977" s="18"/>
      <c r="H977" s="18"/>
    </row>
    <row r="978" spans="3:8">
      <c r="C978" s="18"/>
      <c r="D978" s="18"/>
      <c r="E978" s="18"/>
      <c r="F978" s="18"/>
      <c r="G978" s="18"/>
      <c r="H978" s="18"/>
    </row>
    <row r="979" spans="3:8">
      <c r="C979" s="18"/>
      <c r="D979" s="18"/>
      <c r="E979" s="18"/>
      <c r="F979" s="18"/>
      <c r="G979" s="18"/>
      <c r="H979" s="18"/>
    </row>
    <row r="980" spans="3:8">
      <c r="C980" s="18"/>
      <c r="D980" s="18"/>
      <c r="E980" s="18"/>
      <c r="F980" s="18"/>
      <c r="G980" s="18"/>
      <c r="H980" s="18"/>
    </row>
    <row r="981" spans="3:8">
      <c r="C981" s="18"/>
      <c r="D981" s="18"/>
      <c r="E981" s="18"/>
      <c r="F981" s="18"/>
      <c r="G981" s="18"/>
      <c r="H981" s="18"/>
    </row>
    <row r="982" spans="3:8">
      <c r="C982" s="18"/>
      <c r="D982" s="18"/>
      <c r="E982" s="18"/>
      <c r="F982" s="18"/>
      <c r="G982" s="18"/>
      <c r="H982" s="18"/>
    </row>
    <row r="983" spans="3:8">
      <c r="C983" s="18"/>
      <c r="D983" s="18"/>
      <c r="E983" s="18"/>
      <c r="F983" s="18"/>
      <c r="G983" s="18"/>
      <c r="H983" s="18"/>
    </row>
    <row r="984" spans="3:8">
      <c r="C984" s="18"/>
      <c r="D984" s="18"/>
      <c r="E984" s="18"/>
      <c r="F984" s="18"/>
      <c r="G984" s="18"/>
      <c r="H984" s="18"/>
    </row>
    <row r="985" spans="3:8">
      <c r="C985" s="18"/>
      <c r="D985" s="18"/>
      <c r="E985" s="18"/>
      <c r="F985" s="18"/>
      <c r="G985" s="18"/>
      <c r="H985" s="18"/>
    </row>
    <row r="986" spans="3:8">
      <c r="C986" s="18"/>
      <c r="D986" s="18"/>
      <c r="E986" s="18"/>
      <c r="F986" s="18"/>
      <c r="G986" s="18"/>
      <c r="H986" s="18"/>
    </row>
    <row r="987" spans="3:8">
      <c r="C987" s="18"/>
      <c r="D987" s="18"/>
      <c r="E987" s="18"/>
      <c r="F987" s="18"/>
      <c r="G987" s="18"/>
      <c r="H987" s="18"/>
    </row>
    <row r="988" spans="3:8">
      <c r="C988" s="18"/>
      <c r="D988" s="18"/>
      <c r="E988" s="18"/>
      <c r="F988" s="18"/>
      <c r="G988" s="18"/>
      <c r="H988" s="18"/>
    </row>
    <row r="989" spans="3:8">
      <c r="C989" s="18"/>
      <c r="D989" s="18"/>
      <c r="E989" s="18"/>
      <c r="F989" s="18"/>
      <c r="G989" s="18"/>
      <c r="H989" s="18"/>
    </row>
    <row r="990" spans="3:8">
      <c r="C990" s="18"/>
      <c r="D990" s="18"/>
      <c r="E990" s="18"/>
      <c r="F990" s="18"/>
      <c r="G990" s="18"/>
      <c r="H990" s="18"/>
    </row>
    <row r="991" spans="3:8">
      <c r="C991" s="18"/>
      <c r="D991" s="18"/>
      <c r="E991" s="18"/>
      <c r="F991" s="18"/>
      <c r="G991" s="18"/>
      <c r="H991" s="18"/>
    </row>
    <row r="992" spans="3:8">
      <c r="C992" s="18"/>
      <c r="D992" s="18"/>
      <c r="E992" s="18"/>
      <c r="F992" s="18"/>
      <c r="G992" s="18"/>
      <c r="H992" s="18"/>
    </row>
    <row r="993" spans="3:8">
      <c r="C993" s="18"/>
      <c r="D993" s="18"/>
      <c r="E993" s="18"/>
      <c r="F993" s="18"/>
      <c r="G993" s="18"/>
      <c r="H993" s="18"/>
    </row>
    <row r="994" spans="3:8">
      <c r="C994" s="18"/>
      <c r="D994" s="18"/>
      <c r="E994" s="18"/>
      <c r="F994" s="18"/>
      <c r="G994" s="18"/>
      <c r="H994" s="18"/>
    </row>
    <row r="995" spans="3:8">
      <c r="C995" s="18"/>
      <c r="D995" s="18"/>
      <c r="E995" s="18"/>
      <c r="F995" s="18"/>
      <c r="G995" s="18"/>
      <c r="H995" s="18"/>
    </row>
    <row r="996" spans="3:8">
      <c r="C996" s="18"/>
      <c r="D996" s="18"/>
      <c r="E996" s="18"/>
      <c r="F996" s="18"/>
      <c r="G996" s="18"/>
      <c r="H996" s="18"/>
    </row>
    <row r="997" spans="3:8">
      <c r="C997" s="18"/>
      <c r="D997" s="18"/>
      <c r="E997" s="18"/>
      <c r="F997" s="18"/>
      <c r="G997" s="18"/>
      <c r="H997" s="18"/>
    </row>
    <row r="998" spans="3:8">
      <c r="C998" s="18"/>
      <c r="D998" s="18"/>
      <c r="E998" s="18"/>
      <c r="F998" s="18"/>
      <c r="G998" s="18"/>
      <c r="H998" s="18"/>
    </row>
    <row r="999" spans="3:8">
      <c r="C999" s="18"/>
      <c r="D999" s="18"/>
      <c r="E999" s="18"/>
      <c r="F999" s="18"/>
      <c r="G999" s="18"/>
      <c r="H999" s="18"/>
    </row>
    <row r="1000" spans="3:8">
      <c r="C1000" s="18"/>
      <c r="D1000" s="18"/>
      <c r="E1000" s="18"/>
      <c r="F1000" s="18"/>
      <c r="G1000" s="18"/>
      <c r="H1000" s="18"/>
    </row>
    <row r="1001" spans="3:8">
      <c r="C1001" s="18"/>
      <c r="D1001" s="18"/>
      <c r="E1001" s="18"/>
      <c r="F1001" s="18"/>
      <c r="G1001" s="18"/>
      <c r="H1001" s="18"/>
    </row>
    <row r="1002" spans="3:8">
      <c r="C1002" s="18"/>
      <c r="D1002" s="18"/>
      <c r="E1002" s="18"/>
      <c r="F1002" s="18"/>
      <c r="G1002" s="18"/>
      <c r="H1002" s="18"/>
    </row>
    <row r="1003" spans="3:8">
      <c r="C1003" s="18"/>
      <c r="D1003" s="18"/>
      <c r="E1003" s="18"/>
      <c r="F1003" s="18"/>
      <c r="G1003" s="18"/>
      <c r="H1003" s="18"/>
    </row>
    <row r="1004" spans="3:8">
      <c r="C1004" s="18"/>
      <c r="D1004" s="18"/>
      <c r="E1004" s="18"/>
      <c r="F1004" s="18"/>
      <c r="G1004" s="18"/>
      <c r="H1004" s="18"/>
    </row>
    <row r="1005" spans="3:8">
      <c r="C1005" s="18"/>
      <c r="D1005" s="18"/>
      <c r="E1005" s="18"/>
      <c r="F1005" s="18"/>
      <c r="G1005" s="18"/>
      <c r="H1005" s="18"/>
    </row>
    <row r="1006" spans="3:8">
      <c r="C1006" s="18"/>
      <c r="D1006" s="18"/>
      <c r="E1006" s="18"/>
      <c r="F1006" s="18"/>
      <c r="G1006" s="18"/>
      <c r="H1006" s="18"/>
    </row>
    <row r="1007" spans="3:8">
      <c r="C1007" s="18"/>
      <c r="D1007" s="18"/>
      <c r="E1007" s="18"/>
      <c r="F1007" s="18"/>
      <c r="G1007" s="18"/>
      <c r="H1007" s="18"/>
    </row>
    <row r="1008" spans="3:8">
      <c r="C1008" s="18"/>
      <c r="D1008" s="18"/>
      <c r="E1008" s="18"/>
      <c r="F1008" s="18"/>
      <c r="G1008" s="18"/>
      <c r="H1008" s="18"/>
    </row>
    <row r="1009" spans="3:8">
      <c r="C1009" s="18"/>
      <c r="D1009" s="18"/>
      <c r="E1009" s="18"/>
      <c r="F1009" s="18"/>
      <c r="G1009" s="18"/>
      <c r="H1009" s="18"/>
    </row>
    <row r="1010" spans="3:8">
      <c r="C1010" s="18"/>
      <c r="D1010" s="18"/>
      <c r="E1010" s="18"/>
      <c r="F1010" s="18"/>
      <c r="G1010" s="18"/>
      <c r="H1010" s="18"/>
    </row>
    <row r="1011" spans="3:8">
      <c r="C1011" s="18"/>
      <c r="D1011" s="18"/>
      <c r="E1011" s="18"/>
      <c r="F1011" s="18"/>
      <c r="G1011" s="18"/>
      <c r="H1011" s="18"/>
    </row>
    <row r="1012" spans="3:8">
      <c r="C1012" s="18"/>
      <c r="D1012" s="18"/>
      <c r="E1012" s="18"/>
      <c r="F1012" s="18"/>
      <c r="G1012" s="18"/>
      <c r="H1012" s="18"/>
    </row>
    <row r="1013" spans="3:8">
      <c r="C1013" s="18"/>
      <c r="D1013" s="18"/>
      <c r="E1013" s="18"/>
      <c r="F1013" s="18"/>
      <c r="G1013" s="18"/>
      <c r="H1013" s="18"/>
    </row>
    <row r="1014" spans="3:8">
      <c r="C1014" s="18"/>
      <c r="D1014" s="18"/>
      <c r="E1014" s="18"/>
      <c r="F1014" s="18"/>
      <c r="G1014" s="18"/>
      <c r="H1014" s="18"/>
    </row>
    <row r="1015" spans="3:8">
      <c r="C1015" s="18"/>
      <c r="D1015" s="18"/>
      <c r="E1015" s="18"/>
      <c r="F1015" s="18"/>
      <c r="G1015" s="18"/>
      <c r="H1015" s="18"/>
    </row>
    <row r="1016" spans="3:8">
      <c r="C1016" s="18"/>
      <c r="D1016" s="18"/>
      <c r="E1016" s="18"/>
      <c r="F1016" s="18"/>
      <c r="G1016" s="18"/>
      <c r="H1016" s="18"/>
    </row>
    <row r="1017" spans="3:8">
      <c r="C1017" s="18"/>
      <c r="D1017" s="18"/>
      <c r="E1017" s="18"/>
      <c r="F1017" s="18"/>
      <c r="G1017" s="18"/>
      <c r="H1017" s="18"/>
    </row>
    <row r="1018" spans="3:8">
      <c r="C1018" s="18"/>
      <c r="D1018" s="18"/>
      <c r="E1018" s="18"/>
      <c r="F1018" s="18"/>
      <c r="G1018" s="18"/>
      <c r="H1018" s="18"/>
    </row>
    <row r="1019" spans="3:8">
      <c r="C1019" s="18"/>
      <c r="D1019" s="18"/>
      <c r="E1019" s="18"/>
      <c r="F1019" s="18"/>
      <c r="G1019" s="18"/>
      <c r="H1019" s="18"/>
    </row>
    <row r="1020" spans="3:8">
      <c r="C1020" s="18"/>
      <c r="D1020" s="18"/>
      <c r="E1020" s="18"/>
      <c r="F1020" s="18"/>
      <c r="G1020" s="18"/>
      <c r="H1020" s="18"/>
    </row>
    <row r="1021" spans="3:8">
      <c r="C1021" s="18"/>
      <c r="D1021" s="18"/>
      <c r="E1021" s="18"/>
      <c r="F1021" s="18"/>
      <c r="G1021" s="18"/>
      <c r="H1021" s="18"/>
    </row>
    <row r="1022" spans="3:8">
      <c r="C1022" s="18"/>
      <c r="D1022" s="18"/>
      <c r="E1022" s="18"/>
      <c r="F1022" s="18"/>
      <c r="G1022" s="18"/>
      <c r="H1022" s="18"/>
    </row>
    <row r="1023" spans="3:8">
      <c r="C1023" s="18"/>
      <c r="D1023" s="18"/>
      <c r="E1023" s="18"/>
      <c r="F1023" s="18"/>
      <c r="G1023" s="18"/>
      <c r="H1023" s="18"/>
    </row>
    <row r="1024" spans="3:8">
      <c r="C1024" s="18"/>
      <c r="D1024" s="18"/>
      <c r="E1024" s="18"/>
      <c r="F1024" s="18"/>
      <c r="G1024" s="18"/>
      <c r="H1024" s="18"/>
    </row>
    <row r="1025" spans="3:8">
      <c r="C1025" s="18"/>
      <c r="D1025" s="18"/>
      <c r="E1025" s="18"/>
      <c r="F1025" s="18"/>
      <c r="G1025" s="18"/>
      <c r="H1025" s="18"/>
    </row>
    <row r="1026" spans="3:8">
      <c r="C1026" s="18"/>
      <c r="D1026" s="18"/>
      <c r="E1026" s="18"/>
      <c r="F1026" s="18"/>
      <c r="G1026" s="18"/>
      <c r="H1026" s="18"/>
    </row>
    <row r="1027" spans="3:8">
      <c r="C1027" s="18"/>
      <c r="D1027" s="18"/>
      <c r="E1027" s="18"/>
      <c r="F1027" s="18"/>
      <c r="G1027" s="18"/>
      <c r="H1027" s="18"/>
    </row>
    <row r="1028" spans="3:8">
      <c r="C1028" s="18"/>
      <c r="D1028" s="18"/>
      <c r="E1028" s="18"/>
      <c r="F1028" s="18"/>
      <c r="G1028" s="18"/>
      <c r="H1028" s="18"/>
    </row>
    <row r="1029" spans="3:8">
      <c r="C1029" s="18"/>
      <c r="D1029" s="18"/>
      <c r="E1029" s="18"/>
      <c r="F1029" s="18"/>
      <c r="G1029" s="18"/>
      <c r="H1029" s="18"/>
    </row>
    <row r="1030" spans="3:8">
      <c r="C1030" s="18"/>
      <c r="D1030" s="18"/>
      <c r="E1030" s="18"/>
      <c r="F1030" s="18"/>
      <c r="G1030" s="18"/>
      <c r="H1030" s="18"/>
    </row>
    <row r="1031" spans="3:8">
      <c r="C1031" s="18"/>
      <c r="D1031" s="18"/>
      <c r="E1031" s="18"/>
      <c r="F1031" s="18"/>
      <c r="G1031" s="18"/>
      <c r="H1031" s="18"/>
    </row>
    <row r="1032" spans="3:8">
      <c r="C1032" s="18"/>
      <c r="D1032" s="18"/>
      <c r="E1032" s="18"/>
      <c r="F1032" s="18"/>
      <c r="G1032" s="18"/>
      <c r="H1032" s="18"/>
    </row>
    <row r="1033" spans="3:8">
      <c r="C1033" s="18"/>
      <c r="D1033" s="18"/>
      <c r="E1033" s="18"/>
      <c r="F1033" s="18"/>
      <c r="G1033" s="18"/>
      <c r="H1033" s="18"/>
    </row>
    <row r="1034" spans="3:8">
      <c r="C1034" s="18"/>
      <c r="D1034" s="18"/>
      <c r="E1034" s="18"/>
      <c r="F1034" s="18"/>
      <c r="G1034" s="18"/>
      <c r="H1034" s="18"/>
    </row>
    <row r="1035" spans="3:8">
      <c r="C1035" s="18"/>
      <c r="D1035" s="18"/>
      <c r="E1035" s="18"/>
      <c r="F1035" s="18"/>
      <c r="G1035" s="18"/>
      <c r="H1035" s="18"/>
    </row>
    <row r="1036" spans="3:8">
      <c r="C1036" s="18"/>
      <c r="D1036" s="18"/>
      <c r="E1036" s="18"/>
      <c r="F1036" s="18"/>
      <c r="G1036" s="18"/>
      <c r="H1036" s="18"/>
    </row>
    <row r="1037" spans="3:8">
      <c r="C1037" s="18"/>
      <c r="D1037" s="18"/>
      <c r="E1037" s="18"/>
      <c r="F1037" s="18"/>
      <c r="G1037" s="18"/>
      <c r="H1037" s="18"/>
    </row>
    <row r="1038" spans="3:8">
      <c r="C1038" s="18"/>
      <c r="D1038" s="18"/>
      <c r="E1038" s="18"/>
      <c r="F1038" s="18"/>
      <c r="G1038" s="18"/>
      <c r="H1038" s="18"/>
    </row>
    <row r="1039" spans="3:8">
      <c r="C1039" s="18"/>
      <c r="D1039" s="18"/>
      <c r="E1039" s="18"/>
      <c r="F1039" s="18"/>
      <c r="G1039" s="18"/>
      <c r="H1039" s="18"/>
    </row>
    <row r="1040" spans="3:8">
      <c r="C1040" s="18"/>
      <c r="D1040" s="18"/>
      <c r="E1040" s="18"/>
      <c r="F1040" s="18"/>
      <c r="G1040" s="18"/>
      <c r="H1040" s="18"/>
    </row>
    <row r="1041" spans="3:8">
      <c r="C1041" s="18"/>
      <c r="D1041" s="18"/>
      <c r="E1041" s="18"/>
      <c r="F1041" s="18"/>
      <c r="G1041" s="18"/>
      <c r="H1041" s="18"/>
    </row>
    <row r="1042" spans="3:8">
      <c r="C1042" s="18"/>
      <c r="D1042" s="18"/>
      <c r="E1042" s="18"/>
      <c r="F1042" s="18"/>
      <c r="G1042" s="18"/>
      <c r="H1042" s="18"/>
    </row>
    <row r="1043" spans="3:8">
      <c r="C1043" s="18"/>
      <c r="D1043" s="18"/>
      <c r="E1043" s="18"/>
      <c r="F1043" s="18"/>
      <c r="G1043" s="18"/>
      <c r="H1043" s="18"/>
    </row>
    <row r="1044" spans="3:8">
      <c r="C1044" s="18"/>
      <c r="D1044" s="18"/>
      <c r="E1044" s="18"/>
      <c r="F1044" s="18"/>
      <c r="G1044" s="18"/>
      <c r="H1044" s="18"/>
    </row>
    <row r="1045" spans="3:8">
      <c r="C1045" s="18"/>
      <c r="D1045" s="18"/>
      <c r="E1045" s="18"/>
      <c r="F1045" s="18"/>
      <c r="G1045" s="18"/>
      <c r="H1045" s="18"/>
    </row>
    <row r="1046" spans="3:8">
      <c r="C1046" s="18"/>
      <c r="D1046" s="18"/>
      <c r="E1046" s="18"/>
      <c r="F1046" s="18"/>
      <c r="G1046" s="18"/>
      <c r="H1046" s="18"/>
    </row>
    <row r="1047" spans="3:8">
      <c r="C1047" s="18"/>
      <c r="D1047" s="18"/>
      <c r="E1047" s="18"/>
      <c r="F1047" s="18"/>
      <c r="G1047" s="18"/>
      <c r="H1047" s="18"/>
    </row>
    <row r="1048" spans="3:8">
      <c r="C1048" s="18"/>
      <c r="D1048" s="18"/>
      <c r="E1048" s="18"/>
      <c r="F1048" s="18"/>
      <c r="G1048" s="18"/>
      <c r="H1048" s="18"/>
    </row>
    <row r="1049" spans="3:8">
      <c r="C1049" s="18"/>
      <c r="D1049" s="18"/>
      <c r="E1049" s="18"/>
      <c r="F1049" s="18"/>
      <c r="G1049" s="18"/>
      <c r="H1049" s="18"/>
    </row>
    <row r="1050" spans="3:8">
      <c r="C1050" s="18"/>
      <c r="D1050" s="18"/>
      <c r="E1050" s="18"/>
      <c r="F1050" s="18"/>
      <c r="G1050" s="18"/>
      <c r="H1050" s="18"/>
    </row>
    <row r="1051" spans="3:8">
      <c r="C1051" s="18"/>
      <c r="D1051" s="18"/>
      <c r="E1051" s="18"/>
      <c r="F1051" s="18"/>
      <c r="G1051" s="18"/>
      <c r="H1051" s="18"/>
    </row>
    <row r="1052" spans="3:8">
      <c r="C1052" s="18"/>
      <c r="D1052" s="18"/>
      <c r="E1052" s="18"/>
      <c r="F1052" s="18"/>
      <c r="G1052" s="18"/>
      <c r="H1052" s="18"/>
    </row>
    <row r="1053" spans="3:8">
      <c r="C1053" s="18"/>
      <c r="D1053" s="18"/>
      <c r="E1053" s="18"/>
      <c r="F1053" s="18"/>
      <c r="G1053" s="18"/>
      <c r="H1053" s="18"/>
    </row>
    <row r="1054" spans="3:8">
      <c r="C1054" s="18"/>
      <c r="D1054" s="18"/>
      <c r="E1054" s="18"/>
      <c r="F1054" s="18"/>
      <c r="G1054" s="18"/>
      <c r="H1054" s="18"/>
    </row>
    <row r="1055" spans="3:8">
      <c r="C1055" s="18"/>
      <c r="D1055" s="18"/>
      <c r="E1055" s="18"/>
      <c r="F1055" s="18"/>
      <c r="G1055" s="18"/>
      <c r="H1055" s="18"/>
    </row>
    <row r="1056" spans="3:8">
      <c r="C1056" s="18"/>
      <c r="D1056" s="18"/>
      <c r="E1056" s="18"/>
      <c r="F1056" s="18"/>
      <c r="G1056" s="18"/>
      <c r="H1056" s="18"/>
    </row>
    <row r="1057" spans="3:8">
      <c r="C1057" s="18"/>
      <c r="D1057" s="18"/>
      <c r="E1057" s="18"/>
      <c r="F1057" s="18"/>
      <c r="G1057" s="18"/>
      <c r="H1057" s="18"/>
    </row>
    <row r="1058" spans="3:8">
      <c r="C1058" s="18"/>
      <c r="D1058" s="18"/>
      <c r="E1058" s="18"/>
      <c r="F1058" s="18"/>
      <c r="G1058" s="18"/>
      <c r="H1058" s="18"/>
    </row>
    <row r="1059" spans="3:8">
      <c r="C1059" s="18"/>
      <c r="D1059" s="18"/>
      <c r="E1059" s="18"/>
      <c r="F1059" s="18"/>
      <c r="G1059" s="18"/>
      <c r="H1059" s="18"/>
    </row>
    <row r="1060" spans="3:8">
      <c r="C1060" s="18"/>
      <c r="D1060" s="18"/>
      <c r="E1060" s="18"/>
      <c r="F1060" s="18"/>
      <c r="G1060" s="18"/>
      <c r="H1060" s="18"/>
    </row>
    <row r="1061" spans="3:8">
      <c r="C1061" s="18"/>
      <c r="D1061" s="18"/>
      <c r="E1061" s="18"/>
      <c r="F1061" s="18"/>
      <c r="G1061" s="18"/>
      <c r="H1061" s="18"/>
    </row>
    <row r="1062" spans="3:8">
      <c r="C1062" s="18"/>
      <c r="D1062" s="18"/>
      <c r="E1062" s="18"/>
      <c r="F1062" s="18"/>
      <c r="G1062" s="18"/>
      <c r="H1062" s="18"/>
    </row>
    <row r="1063" spans="3:8">
      <c r="C1063" s="18"/>
      <c r="D1063" s="18"/>
      <c r="E1063" s="18"/>
      <c r="F1063" s="18"/>
      <c r="G1063" s="18"/>
      <c r="H1063" s="18"/>
    </row>
    <row r="1064" spans="3:8">
      <c r="C1064" s="18"/>
      <c r="D1064" s="18"/>
      <c r="E1064" s="18"/>
      <c r="F1064" s="18"/>
      <c r="G1064" s="18"/>
      <c r="H1064" s="18"/>
    </row>
    <row r="1065" spans="3:8">
      <c r="C1065" s="18"/>
      <c r="D1065" s="18"/>
      <c r="E1065" s="18"/>
      <c r="F1065" s="18"/>
      <c r="G1065" s="18"/>
      <c r="H1065" s="18"/>
    </row>
    <row r="1066" spans="3:8">
      <c r="C1066" s="18"/>
      <c r="D1066" s="18"/>
      <c r="E1066" s="18"/>
      <c r="F1066" s="18"/>
      <c r="G1066" s="18"/>
      <c r="H1066" s="18"/>
    </row>
    <row r="1067" spans="3:8">
      <c r="C1067" s="18"/>
      <c r="D1067" s="18"/>
      <c r="E1067" s="18"/>
      <c r="F1067" s="18"/>
      <c r="G1067" s="18"/>
      <c r="H1067" s="18"/>
    </row>
    <row r="1068" spans="3:8">
      <c r="C1068" s="18"/>
      <c r="D1068" s="18"/>
      <c r="E1068" s="18"/>
      <c r="F1068" s="18"/>
      <c r="G1068" s="18"/>
      <c r="H1068" s="18"/>
    </row>
    <row r="1069" spans="3:8">
      <c r="C1069" s="18"/>
      <c r="D1069" s="18"/>
      <c r="E1069" s="18"/>
      <c r="F1069" s="18"/>
      <c r="G1069" s="18"/>
      <c r="H1069" s="18"/>
    </row>
    <row r="1070" spans="3:8">
      <c r="C1070" s="18"/>
      <c r="D1070" s="18"/>
      <c r="E1070" s="18"/>
      <c r="F1070" s="18"/>
      <c r="G1070" s="18"/>
      <c r="H1070" s="18"/>
    </row>
    <row r="1071" spans="3:8">
      <c r="C1071" s="18"/>
      <c r="D1071" s="18"/>
      <c r="E1071" s="18"/>
      <c r="F1071" s="18"/>
      <c r="G1071" s="18"/>
      <c r="H1071" s="18"/>
    </row>
    <row r="1072" spans="3:8">
      <c r="C1072" s="18"/>
      <c r="D1072" s="18"/>
      <c r="E1072" s="18"/>
      <c r="F1072" s="18"/>
      <c r="G1072" s="18"/>
      <c r="H1072" s="18"/>
    </row>
    <row r="1073" spans="3:8">
      <c r="C1073" s="18"/>
      <c r="D1073" s="18"/>
      <c r="E1073" s="18"/>
      <c r="F1073" s="18"/>
      <c r="G1073" s="18"/>
      <c r="H1073" s="18"/>
    </row>
    <row r="1074" spans="3:8">
      <c r="C1074" s="18"/>
      <c r="D1074" s="18"/>
      <c r="E1074" s="18"/>
      <c r="F1074" s="18"/>
      <c r="G1074" s="18"/>
      <c r="H1074" s="18"/>
    </row>
    <row r="1075" spans="3:8">
      <c r="C1075" s="18"/>
      <c r="D1075" s="18"/>
      <c r="E1075" s="18"/>
      <c r="F1075" s="18"/>
      <c r="G1075" s="18"/>
      <c r="H1075" s="18"/>
    </row>
    <row r="1076" spans="3:8">
      <c r="C1076" s="18"/>
      <c r="D1076" s="18"/>
      <c r="E1076" s="18"/>
      <c r="F1076" s="18"/>
      <c r="G1076" s="18"/>
      <c r="H1076" s="18"/>
    </row>
    <row r="1077" spans="3:8">
      <c r="C1077" s="18"/>
      <c r="D1077" s="18"/>
      <c r="E1077" s="18"/>
      <c r="F1077" s="18"/>
      <c r="G1077" s="18"/>
      <c r="H1077" s="18"/>
    </row>
    <row r="1078" spans="3:8">
      <c r="C1078" s="18"/>
      <c r="D1078" s="18"/>
      <c r="E1078" s="18"/>
      <c r="F1078" s="18"/>
      <c r="G1078" s="18"/>
      <c r="H1078" s="18"/>
    </row>
    <row r="1079" spans="3:8">
      <c r="C1079" s="18"/>
      <c r="D1079" s="18"/>
      <c r="E1079" s="18"/>
      <c r="F1079" s="18"/>
      <c r="G1079" s="18"/>
      <c r="H1079" s="18"/>
    </row>
  </sheetData>
  <mergeCells count="3">
    <mergeCell ref="B1:C1"/>
    <mergeCell ref="X1:AA1"/>
    <mergeCell ref="AB1:AH1"/>
  </mergeCells>
  <phoneticPr fontId="4" type="noConversion"/>
  <printOptions horizontalCentered="1"/>
  <pageMargins left="0.2" right="0.2" top="0.98425196850393704" bottom="0.98425196850393704" header="0.51181102362204722" footer="0.51181102362204722"/>
  <pageSetup paperSize="9" scale="91"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
  <sheetViews>
    <sheetView zoomScale="90" zoomScaleNormal="90" workbookViewId="0">
      <pane xSplit="2" ySplit="2" topLeftCell="AU3" activePane="bottomRight" state="frozen"/>
      <selection pane="topRight" activeCell="B1" sqref="B1"/>
      <selection pane="bottomLeft" activeCell="A2" sqref="A2"/>
      <selection pane="bottomRight" activeCell="BE1" sqref="BE1"/>
    </sheetView>
  </sheetViews>
  <sheetFormatPr defaultRowHeight="12.75" outlineLevelCol="1"/>
  <cols>
    <col min="1" max="1" width="0.28515625" style="1486" customWidth="1"/>
    <col min="2" max="2" width="68.5703125" style="443" customWidth="1"/>
    <col min="3" max="5" width="14" style="443" hidden="1" customWidth="1" outlineLevel="1"/>
    <col min="6" max="34" width="14" hidden="1" customWidth="1" outlineLevel="1"/>
    <col min="35" max="35" width="13.5703125" customWidth="1" collapsed="1"/>
    <col min="36" max="37" width="13.5703125" customWidth="1"/>
    <col min="38" max="42" width="13.85546875" customWidth="1"/>
    <col min="43" max="51" width="13.7109375" customWidth="1"/>
    <col min="52" max="55" width="13.7109375" style="1486" customWidth="1"/>
    <col min="56" max="56" width="13.5703125" style="1486" customWidth="1"/>
    <col min="57" max="57" width="13.7109375" style="1486" customWidth="1"/>
    <col min="58" max="130" width="9.140625" style="1486"/>
    <col min="16312" max="16312" width="9.140625" hidden="1" customWidth="1"/>
    <col min="16313" max="16322" width="8.85546875" hidden="1" customWidth="1"/>
    <col min="16323" max="16323" width="9.140625" hidden="1" customWidth="1"/>
    <col min="16324" max="16340" width="8.85546875" hidden="1" customWidth="1"/>
    <col min="16341" max="16341" width="9.140625" hidden="1" customWidth="1"/>
    <col min="16342" max="16352" width="8.85546875" hidden="1" customWidth="1"/>
    <col min="16353" max="16353" width="9.140625" hidden="1" customWidth="1"/>
    <col min="16354" max="16363" width="8.85546875" hidden="1" customWidth="1"/>
    <col min="16364" max="16364" width="9.140625" hidden="1" customWidth="1"/>
    <col min="16365" max="16381" width="8.85546875" hidden="1" customWidth="1"/>
    <col min="16382" max="16382" width="9.140625" hidden="1" customWidth="1"/>
    <col min="16383" max="16384" width="8.85546875" hidden="1" customWidth="1"/>
  </cols>
  <sheetData>
    <row r="1" spans="1:16313" s="58" customFormat="1" ht="33" customHeight="1" thickBot="1">
      <c r="A1" s="1312"/>
      <c r="B1" s="2432" t="str">
        <f>INDEX(tblTrans[[English]:[Polski]],MATCH(XCJ1,tblTrans[ID],0),LangSelID)</f>
        <v>Loans Quality</v>
      </c>
      <c r="C1" s="2454"/>
      <c r="D1" s="2454"/>
      <c r="E1" s="2454"/>
      <c r="F1" s="2454" t="e">
        <f>INDEX(tblTrans[[English]:[Polski]],MATCH(B1,tblTrans[ID],0),LangSelID)</f>
        <v>#N/A</v>
      </c>
      <c r="G1" s="1830"/>
      <c r="H1" s="1830"/>
      <c r="I1" s="1830"/>
      <c r="J1" s="1946"/>
      <c r="K1" s="1946"/>
      <c r="L1" s="1946"/>
      <c r="M1" s="1946"/>
      <c r="N1" s="1946"/>
      <c r="O1" s="1946"/>
      <c r="P1" s="1946"/>
      <c r="Q1" s="1946"/>
      <c r="R1" s="1946"/>
      <c r="S1" s="1946"/>
      <c r="T1" s="1947"/>
      <c r="U1" s="1947"/>
      <c r="V1" s="1947"/>
      <c r="W1" s="1947"/>
      <c r="X1" s="1947"/>
      <c r="Y1" s="1947"/>
      <c r="Z1" s="2458" t="s">
        <v>255</v>
      </c>
      <c r="AA1" s="2459"/>
      <c r="AB1" s="2459"/>
      <c r="AC1" s="2459"/>
      <c r="AD1" s="2459"/>
      <c r="AE1" s="2459"/>
      <c r="AF1" s="2459"/>
      <c r="AG1" s="2460"/>
      <c r="AH1" s="2455"/>
      <c r="AI1" s="2456"/>
      <c r="AJ1" s="2456"/>
      <c r="AK1" s="2457"/>
      <c r="AL1" s="1948"/>
      <c r="AM1" s="1948"/>
      <c r="AN1" s="1948"/>
      <c r="AO1" s="1948"/>
      <c r="AP1" s="1948"/>
      <c r="AQ1" s="1948"/>
      <c r="AR1" s="1948"/>
      <c r="AS1" s="1948"/>
      <c r="AT1" s="1948"/>
      <c r="AU1" s="1948"/>
      <c r="AV1" s="1948"/>
      <c r="AW1" s="1948"/>
      <c r="AX1" s="1948"/>
      <c r="AY1" s="1948"/>
      <c r="AZ1" s="1948"/>
      <c r="BA1" s="1948"/>
      <c r="BB1" s="1948"/>
      <c r="BC1" s="1948"/>
      <c r="BD1" s="1948"/>
      <c r="BE1" s="1948"/>
      <c r="BF1" s="161"/>
      <c r="BG1" s="161"/>
      <c r="BH1" s="161"/>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61"/>
      <c r="DB1" s="161"/>
      <c r="DC1" s="161"/>
      <c r="DD1" s="161"/>
      <c r="DE1" s="161"/>
      <c r="DF1" s="161"/>
      <c r="DG1" s="161"/>
      <c r="DH1" s="161"/>
      <c r="DI1" s="161"/>
      <c r="DJ1" s="161"/>
      <c r="DK1" s="161"/>
      <c r="DL1" s="161"/>
      <c r="DM1" s="161"/>
      <c r="DN1" s="161"/>
      <c r="DO1" s="161"/>
      <c r="DP1" s="161"/>
      <c r="DQ1" s="161"/>
      <c r="DR1" s="161"/>
      <c r="DS1" s="161"/>
      <c r="DT1" s="161"/>
      <c r="DU1" s="161"/>
      <c r="DV1" s="161"/>
      <c r="DW1" s="161"/>
      <c r="DX1" s="161"/>
      <c r="DY1" s="161"/>
      <c r="DZ1" s="161"/>
      <c r="XCJ1" s="135">
        <v>332</v>
      </c>
    </row>
    <row r="2" spans="1:16313" s="2187" customFormat="1" ht="18" customHeight="1">
      <c r="A2" s="2185"/>
      <c r="B2" s="978"/>
      <c r="C2" s="2186" t="s">
        <v>6</v>
      </c>
      <c r="D2" s="2186" t="s">
        <v>8</v>
      </c>
      <c r="E2" s="2186" t="s">
        <v>7</v>
      </c>
      <c r="F2" s="2186" t="s">
        <v>4</v>
      </c>
      <c r="G2" s="2186" t="s">
        <v>5</v>
      </c>
      <c r="H2" s="2186" t="s">
        <v>37</v>
      </c>
      <c r="I2" s="2186" t="s">
        <v>38</v>
      </c>
      <c r="J2" s="2186" t="s">
        <v>39</v>
      </c>
      <c r="K2" s="2186" t="s">
        <v>41</v>
      </c>
      <c r="L2" s="2186" t="s">
        <v>47</v>
      </c>
      <c r="M2" s="2186" t="s">
        <v>48</v>
      </c>
      <c r="N2" s="2186" t="s">
        <v>50</v>
      </c>
      <c r="O2" s="2186" t="s">
        <v>51</v>
      </c>
      <c r="P2" s="2186" t="s">
        <v>49</v>
      </c>
      <c r="Q2" s="2186" t="s">
        <v>56</v>
      </c>
      <c r="R2" s="2186" t="s">
        <v>57</v>
      </c>
      <c r="S2" s="2186" t="s">
        <v>58</v>
      </c>
      <c r="T2" s="2186" t="s">
        <v>59</v>
      </c>
      <c r="U2" s="2186" t="s">
        <v>60</v>
      </c>
      <c r="V2" s="2186" t="s">
        <v>72</v>
      </c>
      <c r="W2" s="2186" t="s">
        <v>73</v>
      </c>
      <c r="X2" s="2186" t="s">
        <v>74</v>
      </c>
      <c r="Y2" s="2186" t="s">
        <v>75</v>
      </c>
      <c r="Z2" s="2186" t="s">
        <v>77</v>
      </c>
      <c r="AA2" s="2186" t="s">
        <v>78</v>
      </c>
      <c r="AB2" s="2186" t="s">
        <v>80</v>
      </c>
      <c r="AC2" s="2186" t="s">
        <v>81</v>
      </c>
      <c r="AD2" s="2186" t="s">
        <v>82</v>
      </c>
      <c r="AE2" s="2186" t="s">
        <v>83</v>
      </c>
      <c r="AF2" s="2186" t="s">
        <v>87</v>
      </c>
      <c r="AG2" s="2186" t="s">
        <v>88</v>
      </c>
      <c r="AH2" s="2186" t="s">
        <v>90</v>
      </c>
      <c r="AI2" s="2186" t="s">
        <v>98</v>
      </c>
      <c r="AJ2" s="2186" t="s">
        <v>101</v>
      </c>
      <c r="AK2" s="2186" t="s">
        <v>112</v>
      </c>
      <c r="AL2" s="2186" t="s">
        <v>505</v>
      </c>
      <c r="AM2" s="2186" t="s">
        <v>511</v>
      </c>
      <c r="AN2" s="2186" t="s">
        <v>525</v>
      </c>
      <c r="AO2" s="2186" t="s">
        <v>932</v>
      </c>
      <c r="AP2" s="2186" t="s">
        <v>1552</v>
      </c>
      <c r="AQ2" s="2186" t="s">
        <v>1563</v>
      </c>
      <c r="AR2" s="2186" t="s">
        <v>1582</v>
      </c>
      <c r="AS2" s="2186" t="s">
        <v>1601</v>
      </c>
      <c r="AT2" s="2186" t="s">
        <v>1620</v>
      </c>
      <c r="AU2" s="2186" t="s">
        <v>1639</v>
      </c>
      <c r="AV2" s="2186" t="s">
        <v>1654</v>
      </c>
      <c r="AW2" s="2186" t="s">
        <v>1671</v>
      </c>
      <c r="AX2" s="2186" t="s">
        <v>1679</v>
      </c>
      <c r="AY2" s="2186" t="s">
        <v>1689</v>
      </c>
      <c r="AZ2" s="2186" t="s">
        <v>1834</v>
      </c>
      <c r="BA2" s="2186" t="s">
        <v>1842</v>
      </c>
      <c r="BB2" s="2186" t="s">
        <v>1851</v>
      </c>
      <c r="BC2" s="2186">
        <v>43555</v>
      </c>
      <c r="BD2" s="2186">
        <v>43646</v>
      </c>
      <c r="BE2" s="2186">
        <v>43738</v>
      </c>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row>
    <row r="3" spans="1:16313" ht="15.6" customHeight="1">
      <c r="B3" s="1522" t="str">
        <f>INDEX(tblTrans[[English]:[Polski]],MATCH(XCK3,tblTrans[ID],0),LangSelID)</f>
        <v>Incurred but not identified losses / stage1&amp;2</v>
      </c>
      <c r="C3" s="1949"/>
      <c r="D3" s="1949"/>
      <c r="E3" s="1949"/>
      <c r="F3" s="1950"/>
      <c r="G3" s="1950"/>
      <c r="H3" s="1950"/>
      <c r="I3" s="1950"/>
      <c r="J3" s="1950"/>
      <c r="K3" s="1950"/>
      <c r="L3" s="1950"/>
      <c r="M3" s="1950"/>
      <c r="N3" s="1950"/>
      <c r="O3" s="1950"/>
      <c r="P3" s="1950"/>
      <c r="Q3" s="1950"/>
      <c r="R3" s="1950"/>
      <c r="S3" s="1950"/>
      <c r="T3" s="1950"/>
      <c r="U3" s="1950"/>
      <c r="V3" s="1950"/>
      <c r="W3" s="1950"/>
      <c r="X3" s="1950"/>
      <c r="Y3" s="1950"/>
      <c r="Z3" s="1950"/>
      <c r="AA3" s="1950"/>
      <c r="AB3" s="1951"/>
      <c r="AC3" s="1951"/>
      <c r="AD3" s="1951"/>
      <c r="AE3" s="1951"/>
      <c r="AF3" s="1951"/>
      <c r="AG3" s="1951"/>
      <c r="AH3" s="1951"/>
      <c r="AI3" s="1951"/>
      <c r="AJ3" s="1951"/>
      <c r="AK3" s="1951"/>
      <c r="AL3" s="1951"/>
      <c r="AM3" s="1951"/>
      <c r="AN3" s="1951"/>
      <c r="AO3" s="1951"/>
      <c r="AP3" s="1951"/>
      <c r="AQ3" s="1951"/>
      <c r="AR3" s="1951"/>
      <c r="AS3" s="1951"/>
      <c r="AT3" s="1951"/>
      <c r="AU3" s="1951"/>
      <c r="AV3" s="1951"/>
      <c r="AW3" s="1951"/>
      <c r="AX3" s="1951"/>
      <c r="AY3" s="1951"/>
      <c r="AZ3" s="1951"/>
      <c r="BA3" s="1951"/>
      <c r="BB3" s="1951"/>
      <c r="BC3" s="1951"/>
      <c r="BD3" s="1951"/>
      <c r="BE3" s="1951"/>
      <c r="XCK3">
        <v>333</v>
      </c>
    </row>
    <row r="4" spans="1:16313" ht="15.6" customHeight="1">
      <c r="B4" s="1934" t="str">
        <f>INDEX(tblTrans[[English]:[Polski]],MATCH(XCK4,tblTrans[ID],0),LangSelID)</f>
        <v>Gross balance sheet exposure</v>
      </c>
      <c r="C4" s="1952"/>
      <c r="D4" s="1952"/>
      <c r="E4" s="1952"/>
      <c r="F4" s="1953"/>
      <c r="G4" s="1953"/>
      <c r="H4" s="1953"/>
      <c r="I4" s="1953"/>
      <c r="J4" s="1953">
        <v>33564991</v>
      </c>
      <c r="K4" s="1953"/>
      <c r="L4" s="1953"/>
      <c r="M4" s="1953"/>
      <c r="N4" s="1953">
        <v>51832118</v>
      </c>
      <c r="O4" s="1953"/>
      <c r="P4" s="1953">
        <v>54504466</v>
      </c>
      <c r="Q4" s="1953">
        <v>52016660</v>
      </c>
      <c r="R4" s="1953">
        <v>51872653</v>
      </c>
      <c r="S4" s="1953"/>
      <c r="T4" s="1953">
        <v>54815494</v>
      </c>
      <c r="U4" s="1953">
        <v>53586038</v>
      </c>
      <c r="V4" s="1953">
        <v>58538664</v>
      </c>
      <c r="W4" s="1953">
        <v>57314922</v>
      </c>
      <c r="X4" s="1953">
        <v>59241311</v>
      </c>
      <c r="Y4" s="1953">
        <v>63252760</v>
      </c>
      <c r="Z4" s="1953">
        <v>66953040</v>
      </c>
      <c r="AA4" s="1953">
        <v>64180718</v>
      </c>
      <c r="AB4" s="1953">
        <v>66883999</v>
      </c>
      <c r="AC4" s="1953">
        <v>67954351</v>
      </c>
      <c r="AD4" s="1953">
        <v>65843104</v>
      </c>
      <c r="AE4" s="1953">
        <v>65419248</v>
      </c>
      <c r="AF4" s="1953">
        <v>70781224</v>
      </c>
      <c r="AG4" s="1953">
        <v>68135312</v>
      </c>
      <c r="AH4" s="1953">
        <v>66158075</v>
      </c>
      <c r="AI4" s="1953">
        <v>68877611</v>
      </c>
      <c r="AJ4" s="1953">
        <v>68095603</v>
      </c>
      <c r="AK4" s="1953">
        <v>69981086</v>
      </c>
      <c r="AL4" s="1953">
        <v>72458578</v>
      </c>
      <c r="AM4" s="1953">
        <v>76919399</v>
      </c>
      <c r="AN4" s="1953">
        <v>75411743</v>
      </c>
      <c r="AO4" s="1953">
        <v>77592003</v>
      </c>
      <c r="AP4" s="1953">
        <v>76777938</v>
      </c>
      <c r="AQ4" s="1953">
        <v>76262317</v>
      </c>
      <c r="AR4" s="1953">
        <v>79016656</v>
      </c>
      <c r="AS4" s="1953">
        <v>79249902</v>
      </c>
      <c r="AT4" s="1953">
        <v>80043614</v>
      </c>
      <c r="AU4" s="1953">
        <v>80145950</v>
      </c>
      <c r="AV4" s="1953">
        <v>81880511</v>
      </c>
      <c r="AW4" s="1953">
        <v>83904487</v>
      </c>
      <c r="AX4" s="1981">
        <v>82883395</v>
      </c>
      <c r="AY4" s="1969">
        <v>84138052.444339991</v>
      </c>
      <c r="AZ4" s="1953">
        <v>88163585.494179994</v>
      </c>
      <c r="BA4" s="1953">
        <v>89954219.510894582</v>
      </c>
      <c r="BB4" s="1953">
        <v>93477100.723450005</v>
      </c>
      <c r="BC4" s="1953">
        <v>96409980.922320008</v>
      </c>
      <c r="BD4" s="1953">
        <v>99039962.745130002</v>
      </c>
      <c r="BE4" s="1953">
        <v>103450541.40148178</v>
      </c>
      <c r="XCK4">
        <v>334</v>
      </c>
    </row>
    <row r="5" spans="1:16313" ht="24" customHeight="1" thickBot="1">
      <c r="B5" s="1935" t="str">
        <f>INDEX(tblTrans[[English]:[Polski]],MATCH(XCK5,tblTrans[ID],0),LangSelID)</f>
        <v>Impairment provisions for exposures analyzed according to portfolio approach / stage1&amp;2</v>
      </c>
      <c r="C5" s="1954"/>
      <c r="D5" s="1954"/>
      <c r="E5" s="1954"/>
      <c r="F5" s="1774"/>
      <c r="G5" s="1774"/>
      <c r="H5" s="1774"/>
      <c r="I5" s="1774"/>
      <c r="J5" s="1774">
        <v>-112460</v>
      </c>
      <c r="K5" s="1774"/>
      <c r="L5" s="1774"/>
      <c r="M5" s="1774"/>
      <c r="N5" s="1774">
        <v>-166866</v>
      </c>
      <c r="O5" s="1774"/>
      <c r="P5" s="1774">
        <v>-235287</v>
      </c>
      <c r="Q5" s="1774">
        <v>-263899</v>
      </c>
      <c r="R5" s="1774">
        <v>-232516</v>
      </c>
      <c r="S5" s="1774"/>
      <c r="T5" s="1774">
        <v>-234595</v>
      </c>
      <c r="U5" s="1774">
        <v>-223580</v>
      </c>
      <c r="V5" s="1774">
        <v>-215893</v>
      </c>
      <c r="W5" s="1774">
        <v>-220845</v>
      </c>
      <c r="X5" s="1774">
        <v>-208133</v>
      </c>
      <c r="Y5" s="1774">
        <v>-205393</v>
      </c>
      <c r="Z5" s="1774">
        <v>-212390</v>
      </c>
      <c r="AA5" s="1774">
        <v>-204387</v>
      </c>
      <c r="AB5" s="1774">
        <v>-222740</v>
      </c>
      <c r="AC5" s="1774">
        <v>-207024</v>
      </c>
      <c r="AD5" s="1774">
        <v>-198712</v>
      </c>
      <c r="AE5" s="1774">
        <v>-200113</v>
      </c>
      <c r="AF5" s="1774">
        <v>-207523</v>
      </c>
      <c r="AG5" s="1774">
        <v>-212537</v>
      </c>
      <c r="AH5" s="1774">
        <v>-256556</v>
      </c>
      <c r="AI5" s="1774">
        <v>-265336</v>
      </c>
      <c r="AJ5" s="1774">
        <v>-269765</v>
      </c>
      <c r="AK5" s="1774">
        <v>-299947</v>
      </c>
      <c r="AL5" s="1774">
        <v>-242401</v>
      </c>
      <c r="AM5" s="1774">
        <v>-240826</v>
      </c>
      <c r="AN5" s="1774">
        <v>-261858</v>
      </c>
      <c r="AO5" s="1774">
        <v>-266606</v>
      </c>
      <c r="AP5" s="1774">
        <v>-247198</v>
      </c>
      <c r="AQ5" s="1774">
        <v>-249660</v>
      </c>
      <c r="AR5" s="1774">
        <v>-253341</v>
      </c>
      <c r="AS5" s="1774">
        <v>-242536</v>
      </c>
      <c r="AT5" s="1774">
        <v>-226430</v>
      </c>
      <c r="AU5" s="1774">
        <v>-231651</v>
      </c>
      <c r="AV5" s="1774">
        <v>-232926</v>
      </c>
      <c r="AW5" s="1774">
        <v>-244678</v>
      </c>
      <c r="AX5" s="1982">
        <v>-243810</v>
      </c>
      <c r="AY5" s="1970">
        <v>-428220.14356345002</v>
      </c>
      <c r="AZ5" s="1774">
        <v>-457818.19238999998</v>
      </c>
      <c r="BA5" s="1774">
        <v>-471443.95185000001</v>
      </c>
      <c r="BB5" s="1774">
        <v>-491371.40457999997</v>
      </c>
      <c r="BC5" s="1774">
        <v>-513198.67616999999</v>
      </c>
      <c r="BD5" s="1774">
        <v>-548101.92654000001</v>
      </c>
      <c r="BE5" s="1774">
        <v>-631543.20053999999</v>
      </c>
      <c r="XCK5">
        <v>335</v>
      </c>
    </row>
    <row r="6" spans="1:16313" s="58" customFormat="1" ht="15.6" customHeight="1" thickBot="1">
      <c r="A6" s="1312"/>
      <c r="B6" s="1936" t="str">
        <f>INDEX(tblTrans[[English]:[Polski]],MATCH(XCK6,tblTrans[ID],0),LangSelID)</f>
        <v>Net balance sheet exposure</v>
      </c>
      <c r="C6" s="1955"/>
      <c r="D6" s="1955"/>
      <c r="E6" s="1955"/>
      <c r="F6" s="1955"/>
      <c r="G6" s="1955"/>
      <c r="H6" s="1955"/>
      <c r="I6" s="1955"/>
      <c r="J6" s="1777">
        <v>33452531</v>
      </c>
      <c r="K6" s="1777"/>
      <c r="L6" s="1777"/>
      <c r="M6" s="1777"/>
      <c r="N6" s="1777">
        <v>51665252</v>
      </c>
      <c r="O6" s="1777"/>
      <c r="P6" s="1777">
        <v>54269179</v>
      </c>
      <c r="Q6" s="1777">
        <v>51752761</v>
      </c>
      <c r="R6" s="1777">
        <f>SUM(R4:R5)</f>
        <v>51640137</v>
      </c>
      <c r="S6" s="1777"/>
      <c r="T6" s="1777">
        <v>54580899</v>
      </c>
      <c r="U6" s="1777">
        <f>SUM(U4:U5)</f>
        <v>53362458</v>
      </c>
      <c r="V6" s="1777">
        <v>58322771</v>
      </c>
      <c r="W6" s="1777">
        <v>57094077</v>
      </c>
      <c r="X6" s="1777">
        <v>59033178</v>
      </c>
      <c r="Y6" s="1777">
        <f>SUM(Y4:Y5)</f>
        <v>63047367</v>
      </c>
      <c r="Z6" s="1777">
        <v>66740650</v>
      </c>
      <c r="AA6" s="1777">
        <v>63976331</v>
      </c>
      <c r="AB6" s="1777">
        <v>66661259</v>
      </c>
      <c r="AC6" s="1777">
        <v>67747327</v>
      </c>
      <c r="AD6" s="1777">
        <v>65644392</v>
      </c>
      <c r="AE6" s="1777">
        <v>65219135</v>
      </c>
      <c r="AF6" s="1777">
        <v>70573701</v>
      </c>
      <c r="AG6" s="1777">
        <v>67922775</v>
      </c>
      <c r="AH6" s="1777">
        <v>65916016</v>
      </c>
      <c r="AI6" s="1777">
        <f>AI4+AI5</f>
        <v>68612275</v>
      </c>
      <c r="AJ6" s="1777">
        <v>67825838</v>
      </c>
      <c r="AK6" s="1777">
        <v>69681139</v>
      </c>
      <c r="AL6" s="1777">
        <v>72216177</v>
      </c>
      <c r="AM6" s="1777">
        <v>76678573</v>
      </c>
      <c r="AN6" s="1777">
        <v>75149885</v>
      </c>
      <c r="AO6" s="1777">
        <v>77325397</v>
      </c>
      <c r="AP6" s="1777">
        <v>76530740</v>
      </c>
      <c r="AQ6" s="1777">
        <v>76012657</v>
      </c>
      <c r="AR6" s="1777">
        <v>78763315</v>
      </c>
      <c r="AS6" s="1777">
        <v>79007366</v>
      </c>
      <c r="AT6" s="1777">
        <v>79817184</v>
      </c>
      <c r="AU6" s="1777">
        <v>79914299</v>
      </c>
      <c r="AV6" s="1777">
        <v>81647585</v>
      </c>
      <c r="AW6" s="1777">
        <v>83659809</v>
      </c>
      <c r="AX6" s="1983">
        <v>82639585</v>
      </c>
      <c r="AY6" s="1777">
        <f>AY5+AY4</f>
        <v>83709832.300776541</v>
      </c>
      <c r="AZ6" s="1777">
        <f t="shared" ref="AZ6:BC6" si="0">AZ5+AZ4</f>
        <v>87705767.301789999</v>
      </c>
      <c r="BA6" s="1777">
        <f t="shared" si="0"/>
        <v>89482775.559044585</v>
      </c>
      <c r="BB6" s="1777">
        <f t="shared" si="0"/>
        <v>92985729.318870008</v>
      </c>
      <c r="BC6" s="1777">
        <f t="shared" si="0"/>
        <v>95896782.246150002</v>
      </c>
      <c r="BD6" s="1777">
        <f>BD5+BD4</f>
        <v>98491860.81859</v>
      </c>
      <c r="BE6" s="1777">
        <f>BE5+BE4</f>
        <v>102818998.20094177</v>
      </c>
      <c r="BF6" s="1486"/>
      <c r="BG6" s="1486"/>
      <c r="BH6" s="1486"/>
      <c r="BI6" s="1486"/>
      <c r="BJ6" s="1486"/>
      <c r="BK6" s="1486"/>
      <c r="BL6" s="1486"/>
      <c r="BM6" s="1486"/>
      <c r="BN6" s="1486"/>
      <c r="BO6" s="1486"/>
      <c r="BP6" s="1486"/>
      <c r="BQ6" s="1486"/>
      <c r="BR6" s="1486"/>
      <c r="BS6" s="1486"/>
      <c r="BT6" s="1486"/>
      <c r="BU6" s="1486"/>
      <c r="BV6" s="1486"/>
      <c r="BW6" s="1486"/>
      <c r="BX6" s="1486"/>
      <c r="BY6" s="1486"/>
      <c r="BZ6" s="1486"/>
      <c r="CA6" s="1486"/>
      <c r="CB6" s="1486"/>
      <c r="CC6" s="1486"/>
      <c r="CD6" s="1486"/>
      <c r="CE6" s="1486"/>
      <c r="CF6" s="1486"/>
      <c r="CG6" s="1486"/>
      <c r="CH6" s="1486"/>
      <c r="CI6" s="1486"/>
      <c r="CJ6" s="1486"/>
      <c r="CK6" s="1486"/>
      <c r="CL6" s="1486"/>
      <c r="CM6" s="1486"/>
      <c r="CN6" s="1486"/>
      <c r="CO6" s="1486"/>
      <c r="CP6" s="1486"/>
      <c r="CQ6" s="1486"/>
      <c r="CR6" s="1486"/>
      <c r="CS6" s="1486"/>
      <c r="CT6" s="1486"/>
      <c r="CU6" s="1486"/>
      <c r="CV6" s="1486"/>
      <c r="CW6" s="1486"/>
      <c r="CX6" s="1486"/>
      <c r="CY6" s="1486"/>
      <c r="CZ6" s="1486"/>
      <c r="DA6" s="1486"/>
      <c r="DB6" s="1486"/>
      <c r="DC6" s="1486"/>
      <c r="DD6" s="1486"/>
      <c r="DE6" s="1486"/>
      <c r="DF6" s="1486"/>
      <c r="DG6" s="1486"/>
      <c r="DH6" s="1486"/>
      <c r="DI6" s="1486"/>
      <c r="DJ6" s="1486"/>
      <c r="DK6" s="1486"/>
      <c r="DL6" s="1486"/>
      <c r="DM6" s="1486"/>
      <c r="DN6" s="1486"/>
      <c r="DO6" s="1486"/>
      <c r="DP6" s="1486"/>
      <c r="DQ6" s="1486"/>
      <c r="DR6" s="1486"/>
      <c r="DS6" s="1486"/>
      <c r="DT6" s="1486"/>
      <c r="DU6" s="1486"/>
      <c r="DV6" s="1486"/>
      <c r="DW6" s="1486"/>
      <c r="DX6" s="1486"/>
      <c r="DY6" s="1486"/>
      <c r="DZ6" s="148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K6">
        <v>336</v>
      </c>
    </row>
    <row r="7" spans="1:16313" ht="6" customHeight="1">
      <c r="B7" s="1321"/>
      <c r="C7" s="1956"/>
      <c r="D7" s="1956"/>
      <c r="E7" s="1956"/>
      <c r="F7" s="1957"/>
      <c r="G7" s="1957"/>
      <c r="H7" s="1957"/>
      <c r="I7" s="1957"/>
      <c r="J7" s="1957"/>
      <c r="K7" s="1957"/>
      <c r="L7" s="1957"/>
      <c r="M7" s="1957"/>
      <c r="N7" s="1957"/>
      <c r="O7" s="1957"/>
      <c r="P7" s="1957"/>
      <c r="Q7" s="1957"/>
      <c r="R7" s="1957"/>
      <c r="S7" s="1957"/>
      <c r="T7" s="1957"/>
      <c r="U7" s="1957"/>
      <c r="V7" s="1957"/>
      <c r="W7" s="1957"/>
      <c r="X7" s="1957"/>
      <c r="Y7" s="1957"/>
      <c r="Z7" s="1957"/>
      <c r="AA7" s="1956"/>
      <c r="AB7" s="1956"/>
      <c r="AC7" s="1956"/>
      <c r="AD7" s="1957"/>
      <c r="AE7" s="1956"/>
      <c r="AF7" s="1958"/>
      <c r="AG7" s="1958"/>
      <c r="AH7" s="1957"/>
      <c r="AI7" s="1956"/>
      <c r="AJ7" s="1956"/>
      <c r="AK7" s="1956"/>
      <c r="AL7" s="1956"/>
      <c r="AM7" s="1956"/>
      <c r="AN7" s="1956"/>
      <c r="AO7" s="1956"/>
      <c r="AP7" s="1956"/>
      <c r="AQ7" s="1956"/>
      <c r="AR7" s="1956"/>
      <c r="AS7" s="1956"/>
      <c r="AT7" s="1956"/>
      <c r="AU7" s="1956"/>
      <c r="AV7" s="1956"/>
      <c r="AW7" s="1956"/>
      <c r="AX7" s="1984"/>
      <c r="AY7" s="1971"/>
      <c r="AZ7" s="1956"/>
      <c r="BA7" s="1956"/>
      <c r="BB7" s="1956"/>
      <c r="BC7" s="1956"/>
      <c r="BD7" s="1956"/>
      <c r="BE7" s="1956"/>
    </row>
    <row r="8" spans="1:16313" ht="15.6" customHeight="1">
      <c r="B8" s="1522" t="str">
        <f>INDEX(tblTrans[[English]:[Polski]],MATCH(XCK8,tblTrans[ID],0),LangSelID)</f>
        <v>Receivables with impairment / stage3+POCI</v>
      </c>
      <c r="C8" s="1949"/>
      <c r="D8" s="1949"/>
      <c r="E8" s="1949"/>
      <c r="F8" s="1959"/>
      <c r="G8" s="1959"/>
      <c r="H8" s="1959"/>
      <c r="I8" s="1959"/>
      <c r="J8" s="1959"/>
      <c r="K8" s="1959"/>
      <c r="L8" s="1959"/>
      <c r="M8" s="1959"/>
      <c r="N8" s="1959"/>
      <c r="O8" s="1959"/>
      <c r="P8" s="1959"/>
      <c r="Q8" s="1959"/>
      <c r="R8" s="1959"/>
      <c r="S8" s="1959"/>
      <c r="T8" s="1959"/>
      <c r="U8" s="1959"/>
      <c r="V8" s="1959"/>
      <c r="W8" s="1959"/>
      <c r="X8" s="1959"/>
      <c r="Y8" s="1959"/>
      <c r="Z8" s="1959"/>
      <c r="AA8" s="1960"/>
      <c r="AB8" s="1960"/>
      <c r="AC8" s="1960"/>
      <c r="AD8" s="1959"/>
      <c r="AE8" s="1960"/>
      <c r="AF8" s="1781"/>
      <c r="AG8" s="1781"/>
      <c r="AH8" s="1959"/>
      <c r="AI8" s="1960"/>
      <c r="AJ8" s="1960"/>
      <c r="AK8" s="1960"/>
      <c r="AL8" s="1960"/>
      <c r="AM8" s="1960"/>
      <c r="AN8" s="1960"/>
      <c r="AO8" s="1960"/>
      <c r="AP8" s="1960"/>
      <c r="AQ8" s="1960"/>
      <c r="AR8" s="1960"/>
      <c r="AS8" s="1960"/>
      <c r="AT8" s="1960"/>
      <c r="AU8" s="1960"/>
      <c r="AV8" s="1960"/>
      <c r="AW8" s="1960"/>
      <c r="AX8" s="1985"/>
      <c r="AY8" s="1972"/>
      <c r="AZ8" s="1960"/>
      <c r="BA8" s="1960"/>
      <c r="BB8" s="1960"/>
      <c r="BC8" s="1960"/>
      <c r="BD8" s="1960"/>
      <c r="BE8" s="1960"/>
      <c r="XCK8">
        <v>337</v>
      </c>
    </row>
    <row r="9" spans="1:16313" ht="15.6" customHeight="1">
      <c r="B9" s="1934" t="str">
        <f>INDEX(tblTrans[[English]:[Polski]],MATCH(XCK9,tblTrans[ID],0),LangSelID)</f>
        <v>Gross balance sheet exposure</v>
      </c>
      <c r="C9" s="1952"/>
      <c r="D9" s="1952"/>
      <c r="E9" s="1952"/>
      <c r="F9" s="1953"/>
      <c r="G9" s="1953"/>
      <c r="H9" s="1953"/>
      <c r="I9" s="1953"/>
      <c r="J9" s="1953">
        <v>800377</v>
      </c>
      <c r="K9" s="1953"/>
      <c r="L9" s="1953"/>
      <c r="M9" s="1953"/>
      <c r="N9" s="1953">
        <v>1170091</v>
      </c>
      <c r="O9" s="1953"/>
      <c r="P9" s="1953">
        <v>1889500</v>
      </c>
      <c r="Q9" s="1953">
        <v>2423946</v>
      </c>
      <c r="R9" s="1953">
        <v>2560928</v>
      </c>
      <c r="S9" s="1953"/>
      <c r="T9" s="1953">
        <v>3090475</v>
      </c>
      <c r="U9" s="1953">
        <v>3418173</v>
      </c>
      <c r="V9" s="1953">
        <v>3285158</v>
      </c>
      <c r="W9" s="1953">
        <v>3415500</v>
      </c>
      <c r="X9" s="1953">
        <v>3098544</v>
      </c>
      <c r="Y9" s="1953">
        <v>3554467</v>
      </c>
      <c r="Z9" s="1953">
        <v>3286760</v>
      </c>
      <c r="AA9" s="1953">
        <v>3401892</v>
      </c>
      <c r="AB9" s="1953">
        <v>3444642</v>
      </c>
      <c r="AC9" s="1953">
        <v>3755873</v>
      </c>
      <c r="AD9" s="1953">
        <v>3632259</v>
      </c>
      <c r="AE9" s="1953">
        <v>3640527</v>
      </c>
      <c r="AF9" s="1953">
        <v>3645104</v>
      </c>
      <c r="AG9" s="1953">
        <v>3832215</v>
      </c>
      <c r="AH9" s="1953">
        <v>4423717</v>
      </c>
      <c r="AI9" s="1953">
        <v>4511956</v>
      </c>
      <c r="AJ9" s="1953">
        <v>4636068</v>
      </c>
      <c r="AK9" s="1953">
        <v>4716744</v>
      </c>
      <c r="AL9" s="1953">
        <v>4914613</v>
      </c>
      <c r="AM9" s="1953">
        <v>4963518</v>
      </c>
      <c r="AN9" s="1953">
        <v>4848889</v>
      </c>
      <c r="AO9" s="1953">
        <v>4857057</v>
      </c>
      <c r="AP9" s="1953">
        <v>4631472</v>
      </c>
      <c r="AQ9" s="1953">
        <v>4662794</v>
      </c>
      <c r="AR9" s="1953">
        <v>4845508</v>
      </c>
      <c r="AS9" s="1953">
        <v>4948954</v>
      </c>
      <c r="AT9" s="1953">
        <v>4537158</v>
      </c>
      <c r="AU9" s="1953">
        <v>4392516</v>
      </c>
      <c r="AV9" s="1953">
        <v>4340850</v>
      </c>
      <c r="AW9" s="1953">
        <v>4579692</v>
      </c>
      <c r="AX9" s="1981">
        <v>4504310</v>
      </c>
      <c r="AY9" s="1969">
        <v>4646499.0512516899</v>
      </c>
      <c r="AZ9" s="1953">
        <v>4773595.8720100001</v>
      </c>
      <c r="BA9" s="1953">
        <v>4901662.4610254224</v>
      </c>
      <c r="BB9" s="1953">
        <v>4717380.6554080006</v>
      </c>
      <c r="BC9" s="1953">
        <v>4841743.982760258</v>
      </c>
      <c r="BD9" s="1953">
        <v>4965013.45481</v>
      </c>
      <c r="BE9" s="1953">
        <v>5057405.5749329282</v>
      </c>
      <c r="XCK9">
        <v>338</v>
      </c>
    </row>
    <row r="10" spans="1:16313" ht="29.25" customHeight="1" thickBot="1">
      <c r="B10" s="1935" t="str">
        <f>INDEX(tblTrans[[English]:[Polski]],MATCH(XCK10,tblTrans[ID],0),LangSelID)</f>
        <v>Provisions for receivables with impairment / stage3+POCI</v>
      </c>
      <c r="C10" s="1954"/>
      <c r="D10" s="1954"/>
      <c r="E10" s="1954"/>
      <c r="F10" s="1774"/>
      <c r="G10" s="1774"/>
      <c r="H10" s="1774"/>
      <c r="I10" s="1774"/>
      <c r="J10" s="1774">
        <v>-570243</v>
      </c>
      <c r="K10" s="1774"/>
      <c r="L10" s="1774"/>
      <c r="M10" s="1774"/>
      <c r="N10" s="1774">
        <v>-692866</v>
      </c>
      <c r="O10" s="1774"/>
      <c r="P10" s="1774">
        <v>-1264682</v>
      </c>
      <c r="Q10" s="1774">
        <v>-1478871</v>
      </c>
      <c r="R10" s="1774">
        <v>-1732253</v>
      </c>
      <c r="S10" s="1774"/>
      <c r="T10" s="1774">
        <v>-2090263</v>
      </c>
      <c r="U10" s="1774">
        <v>-2192450</v>
      </c>
      <c r="V10" s="1774">
        <v>-2233878</v>
      </c>
      <c r="W10" s="1774">
        <v>-2310375</v>
      </c>
      <c r="X10" s="1774">
        <v>-2006197</v>
      </c>
      <c r="Y10" s="1774">
        <v>-2151879</v>
      </c>
      <c r="Z10" s="1774">
        <v>-2175894</v>
      </c>
      <c r="AA10" s="1774">
        <v>-2249981</v>
      </c>
      <c r="AB10" s="1774">
        <v>-2323840</v>
      </c>
      <c r="AC10" s="1774">
        <v>-2423266</v>
      </c>
      <c r="AD10" s="1774">
        <v>-2329821</v>
      </c>
      <c r="AE10" s="1774">
        <v>-2286314</v>
      </c>
      <c r="AF10" s="1774">
        <v>-2421851</v>
      </c>
      <c r="AG10" s="1774">
        <v>-2548327</v>
      </c>
      <c r="AH10" s="1774">
        <v>-2114851</v>
      </c>
      <c r="AI10" s="1774">
        <v>-2201201</v>
      </c>
      <c r="AJ10" s="1774">
        <v>-2324729</v>
      </c>
      <c r="AK10" s="1774">
        <v>-2439482</v>
      </c>
      <c r="AL10" s="1774">
        <v>-2548440</v>
      </c>
      <c r="AM10" s="1774">
        <v>-2665039</v>
      </c>
      <c r="AN10" s="1774">
        <v>-2757176</v>
      </c>
      <c r="AO10" s="1774">
        <v>-2775243</v>
      </c>
      <c r="AP10" s="1774">
        <v>-2728666</v>
      </c>
      <c r="AQ10" s="1774">
        <v>-2734673</v>
      </c>
      <c r="AR10" s="1774">
        <v>-2834014</v>
      </c>
      <c r="AS10" s="1774">
        <v>-2946690</v>
      </c>
      <c r="AT10" s="1774">
        <v>-2591065</v>
      </c>
      <c r="AU10" s="1774">
        <v>-2608873</v>
      </c>
      <c r="AV10" s="1774">
        <v>-2611410</v>
      </c>
      <c r="AW10" s="1774">
        <v>-2707532</v>
      </c>
      <c r="AX10" s="1982">
        <v>-2668051</v>
      </c>
      <c r="AY10" s="1970">
        <v>-2695359.1657400001</v>
      </c>
      <c r="AZ10" s="1774">
        <v>-2882329.0577500002</v>
      </c>
      <c r="BA10" s="1774">
        <v>-3045296.1515100002</v>
      </c>
      <c r="BB10" s="1774">
        <v>-2946067.118086</v>
      </c>
      <c r="BC10" s="2370">
        <v>-3019865.32492</v>
      </c>
      <c r="BD10" s="1774">
        <v>-3043961.4063900001</v>
      </c>
      <c r="BE10" s="1774">
        <v>-3160152.4895500001</v>
      </c>
      <c r="XCK10">
        <v>339</v>
      </c>
    </row>
    <row r="11" spans="1:16313" s="58" customFormat="1" ht="15.6" customHeight="1" thickBot="1">
      <c r="A11" s="1312"/>
      <c r="B11" s="1936" t="str">
        <f>INDEX(tblTrans[[English]:[Polski]],MATCH(XCK11,tblTrans[ID],0),LangSelID)</f>
        <v>Net balance sheet exposure</v>
      </c>
      <c r="C11" s="1955"/>
      <c r="D11" s="1955"/>
      <c r="E11" s="1955"/>
      <c r="F11" s="1955"/>
      <c r="G11" s="1955"/>
      <c r="H11" s="1955"/>
      <c r="I11" s="1955"/>
      <c r="J11" s="1777">
        <v>230134</v>
      </c>
      <c r="K11" s="1777"/>
      <c r="L11" s="1777"/>
      <c r="M11" s="1777"/>
      <c r="N11" s="1777">
        <v>477225</v>
      </c>
      <c r="O11" s="1777"/>
      <c r="P11" s="1777">
        <v>624818</v>
      </c>
      <c r="Q11" s="1777">
        <v>945075</v>
      </c>
      <c r="R11" s="1777">
        <f>SUM(R9:R10)</f>
        <v>828675</v>
      </c>
      <c r="S11" s="1777"/>
      <c r="T11" s="1777">
        <v>1000212</v>
      </c>
      <c r="U11" s="1777">
        <f>SUM(U9:U10)</f>
        <v>1225723</v>
      </c>
      <c r="V11" s="1777">
        <v>1051280</v>
      </c>
      <c r="W11" s="1777">
        <v>1105125</v>
      </c>
      <c r="X11" s="1777">
        <v>1092347</v>
      </c>
      <c r="Y11" s="1777">
        <v>1402588</v>
      </c>
      <c r="Z11" s="1777">
        <v>1110866</v>
      </c>
      <c r="AA11" s="1777">
        <v>1151911</v>
      </c>
      <c r="AB11" s="1777">
        <v>1120802</v>
      </c>
      <c r="AC11" s="1777">
        <v>1332607</v>
      </c>
      <c r="AD11" s="1777">
        <v>1302438</v>
      </c>
      <c r="AE11" s="1777">
        <v>1354213</v>
      </c>
      <c r="AF11" s="1777">
        <v>1223253</v>
      </c>
      <c r="AG11" s="1777">
        <v>1283888</v>
      </c>
      <c r="AH11" s="1777">
        <v>2308866</v>
      </c>
      <c r="AI11" s="1777">
        <f>AI9+AI10</f>
        <v>2310755</v>
      </c>
      <c r="AJ11" s="1777">
        <v>2311339</v>
      </c>
      <c r="AK11" s="1777">
        <v>2277262</v>
      </c>
      <c r="AL11" s="1777">
        <v>2366173</v>
      </c>
      <c r="AM11" s="1777">
        <v>2298479</v>
      </c>
      <c r="AN11" s="1777">
        <v>2091713</v>
      </c>
      <c r="AO11" s="1777">
        <v>2081814</v>
      </c>
      <c r="AP11" s="1777">
        <v>1902806</v>
      </c>
      <c r="AQ11" s="1777">
        <v>1928121</v>
      </c>
      <c r="AR11" s="1777">
        <v>2011494</v>
      </c>
      <c r="AS11" s="1777">
        <v>2002264</v>
      </c>
      <c r="AT11" s="1777">
        <v>1946093</v>
      </c>
      <c r="AU11" s="1777">
        <v>1783643</v>
      </c>
      <c r="AV11" s="1777">
        <v>1729440</v>
      </c>
      <c r="AW11" s="1777">
        <v>1872160</v>
      </c>
      <c r="AX11" s="1983">
        <v>1836259</v>
      </c>
      <c r="AY11" s="1777">
        <f>AY10+AY9</f>
        <v>1951139.8855116898</v>
      </c>
      <c r="AZ11" s="1777">
        <f t="shared" ref="AZ11:BC11" si="1">AZ10+AZ9</f>
        <v>1891266.8142599999</v>
      </c>
      <c r="BA11" s="1777">
        <f t="shared" si="1"/>
        <v>1856366.3095154222</v>
      </c>
      <c r="BB11" s="1777">
        <f t="shared" si="1"/>
        <v>1771313.5373220006</v>
      </c>
      <c r="BC11" s="1777">
        <f t="shared" si="1"/>
        <v>1821878.657840258</v>
      </c>
      <c r="BD11" s="1777">
        <f>BD10+BD9</f>
        <v>1921052.0484199999</v>
      </c>
      <c r="BE11" s="1777">
        <f>BE10+BE9</f>
        <v>1897253.0853829281</v>
      </c>
      <c r="BF11" s="1486"/>
      <c r="BG11" s="1486"/>
      <c r="BH11" s="1486"/>
      <c r="BI11" s="1486"/>
      <c r="BJ11" s="1486"/>
      <c r="BK11" s="1486"/>
      <c r="BL11" s="1486"/>
      <c r="BM11" s="1486"/>
      <c r="BN11" s="1486"/>
      <c r="BO11" s="1486"/>
      <c r="BP11" s="1486"/>
      <c r="BQ11" s="1486"/>
      <c r="BR11" s="1486"/>
      <c r="BS11" s="1486"/>
      <c r="BT11" s="1486"/>
      <c r="BU11" s="1486"/>
      <c r="BV11" s="1486"/>
      <c r="BW11" s="1486"/>
      <c r="BX11" s="1486"/>
      <c r="BY11" s="1486"/>
      <c r="BZ11" s="1486"/>
      <c r="CA11" s="1486"/>
      <c r="CB11" s="1486"/>
      <c r="CC11" s="1486"/>
      <c r="CD11" s="1486"/>
      <c r="CE11" s="1486"/>
      <c r="CF11" s="1486"/>
      <c r="CG11" s="1486"/>
      <c r="CH11" s="1486"/>
      <c r="CI11" s="1486"/>
      <c r="CJ11" s="1486"/>
      <c r="CK11" s="1486"/>
      <c r="CL11" s="1486"/>
      <c r="CM11" s="1486"/>
      <c r="CN11" s="1486"/>
      <c r="CO11" s="1486"/>
      <c r="CP11" s="1486"/>
      <c r="CQ11" s="1486"/>
      <c r="CR11" s="1486"/>
      <c r="CS11" s="1486"/>
      <c r="CT11" s="1486"/>
      <c r="CU11" s="1486"/>
      <c r="CV11" s="1486"/>
      <c r="CW11" s="1486"/>
      <c r="CX11" s="1486"/>
      <c r="CY11" s="1486"/>
      <c r="CZ11" s="1486"/>
      <c r="DA11" s="1486"/>
      <c r="DB11" s="1486"/>
      <c r="DC11" s="1486"/>
      <c r="DD11" s="1486"/>
      <c r="DE11" s="1486"/>
      <c r="DF11" s="1486"/>
      <c r="DG11" s="1486"/>
      <c r="DH11" s="1486"/>
      <c r="DI11" s="1486"/>
      <c r="DJ11" s="1486"/>
      <c r="DK11" s="1486"/>
      <c r="DL11" s="1486"/>
      <c r="DM11" s="1486"/>
      <c r="DN11" s="1486"/>
      <c r="DO11" s="1486"/>
      <c r="DP11" s="1486"/>
      <c r="DQ11" s="1486"/>
      <c r="DR11" s="1486"/>
      <c r="DS11" s="1486"/>
      <c r="DT11" s="1486"/>
      <c r="DU11" s="1486"/>
      <c r="DV11" s="1486"/>
      <c r="DW11" s="1486"/>
      <c r="DX11" s="1486"/>
      <c r="DY11" s="1486"/>
      <c r="DZ11" s="1486"/>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K11">
        <v>340</v>
      </c>
    </row>
    <row r="12" spans="1:16313" ht="6" customHeight="1">
      <c r="B12" s="1937"/>
      <c r="C12" s="1961"/>
      <c r="D12" s="1961"/>
      <c r="E12" s="1961"/>
      <c r="F12" s="866"/>
      <c r="G12" s="866"/>
      <c r="H12" s="866"/>
      <c r="I12" s="866"/>
      <c r="J12" s="866"/>
      <c r="K12" s="866"/>
      <c r="L12" s="866"/>
      <c r="M12" s="866"/>
      <c r="N12" s="866"/>
      <c r="O12" s="866"/>
      <c r="P12" s="866"/>
      <c r="Q12" s="866"/>
      <c r="R12" s="866"/>
      <c r="S12" s="866"/>
      <c r="T12" s="866"/>
      <c r="U12" s="866"/>
      <c r="V12" s="866"/>
      <c r="W12" s="1959"/>
      <c r="X12" s="1959"/>
      <c r="Y12" s="1959"/>
      <c r="Z12" s="1959"/>
      <c r="AA12" s="1960"/>
      <c r="AB12" s="1960"/>
      <c r="AC12" s="1960"/>
      <c r="AD12" s="1959"/>
      <c r="AE12" s="1960"/>
      <c r="AF12" s="1781"/>
      <c r="AG12" s="1781"/>
      <c r="AH12" s="1959"/>
      <c r="AI12" s="1960"/>
      <c r="AJ12" s="1960"/>
      <c r="AK12" s="1960"/>
      <c r="AL12" s="1960"/>
      <c r="AM12" s="1960"/>
      <c r="AN12" s="1960"/>
      <c r="AO12" s="1960"/>
      <c r="AP12" s="1960"/>
      <c r="AQ12" s="1960"/>
      <c r="AR12" s="1960"/>
      <c r="AS12" s="1960"/>
      <c r="AT12" s="1960"/>
      <c r="AU12" s="1960"/>
      <c r="AV12" s="1960"/>
      <c r="AW12" s="1960"/>
      <c r="AX12" s="1985"/>
      <c r="AY12" s="1972"/>
      <c r="AZ12" s="1960"/>
      <c r="BA12" s="1960"/>
      <c r="BB12" s="1960"/>
      <c r="BC12" s="1960"/>
      <c r="BD12" s="1960"/>
      <c r="BE12" s="1960"/>
    </row>
    <row r="13" spans="1:16313" ht="15.6" customHeight="1">
      <c r="B13" s="863" t="str">
        <f>INDEX(tblTrans[[English]:[Polski]],MATCH(XCK13,tblTrans[ID],0),LangSelID)</f>
        <v>NPL ratio</v>
      </c>
      <c r="C13" s="1962"/>
      <c r="D13" s="1962"/>
      <c r="E13" s="1962"/>
      <c r="F13" s="1962"/>
      <c r="G13" s="1962"/>
      <c r="H13" s="1962"/>
      <c r="I13" s="1962"/>
      <c r="J13" s="1962"/>
      <c r="K13" s="1962"/>
      <c r="L13" s="1962"/>
      <c r="M13" s="1962"/>
      <c r="N13" s="1962"/>
      <c r="O13" s="1962"/>
      <c r="P13" s="1962"/>
      <c r="Q13" s="1962"/>
      <c r="R13" s="1962"/>
      <c r="S13" s="1962"/>
      <c r="T13" s="1962"/>
      <c r="U13" s="1962"/>
      <c r="V13" s="1962"/>
      <c r="W13" s="1962">
        <v>5.6240346889076448E-2</v>
      </c>
      <c r="X13" s="1962">
        <v>4.9704061711404367E-2</v>
      </c>
      <c r="Y13" s="1962">
        <v>5.3204827675305245E-2</v>
      </c>
      <c r="Z13" s="1962">
        <v>4.6793413420881037E-2</v>
      </c>
      <c r="AA13" s="1962">
        <v>5.0336795219953774E-2</v>
      </c>
      <c r="AB13" s="1962">
        <v>4.8979220286653913E-2</v>
      </c>
      <c r="AC13" s="1962">
        <v>5.2375697501656111E-2</v>
      </c>
      <c r="AD13" s="1962">
        <v>5.2281252564308302E-2</v>
      </c>
      <c r="AE13" s="1962">
        <v>5.2715593122045358E-2</v>
      </c>
      <c r="AF13" s="1962">
        <v>4.8976002148057071E-2</v>
      </c>
      <c r="AG13" s="1962">
        <v>5.3249224473143286E-2</v>
      </c>
      <c r="AH13" s="1962">
        <v>6.2675045144787486E-2</v>
      </c>
      <c r="AI13" s="1962">
        <v>6.1479528827305931E-2</v>
      </c>
      <c r="AJ13" s="1962">
        <v>6.3742080118027261E-2</v>
      </c>
      <c r="AK13" s="1962">
        <v>6.3144324272873795E-2</v>
      </c>
      <c r="AL13" s="1962">
        <v>6.3518292789552913E-2</v>
      </c>
      <c r="AM13" s="1962">
        <v>6.0617259153090505E-2</v>
      </c>
      <c r="AN13" s="1962">
        <v>6.0414288788555766E-2</v>
      </c>
      <c r="AO13" s="1962">
        <v>5.8909792300846121E-2</v>
      </c>
      <c r="AP13" s="1962">
        <v>5.6891113693122206E-2</v>
      </c>
      <c r="AQ13" s="1962">
        <v>5.761862964883669E-2</v>
      </c>
      <c r="AR13" s="1962">
        <v>5.7779429588771407E-2</v>
      </c>
      <c r="AS13" s="1962">
        <v>5.8776974356991266E-2</v>
      </c>
      <c r="AT13" s="1962">
        <v>5.3642901249470742E-2</v>
      </c>
      <c r="AU13" s="1962">
        <v>5.1958785246943091E-2</v>
      </c>
      <c r="AV13" s="1962">
        <v>5.0345412664038094E-2</v>
      </c>
      <c r="AW13" s="1962">
        <v>5.1757184750507772E-2</v>
      </c>
      <c r="AX13" s="1986">
        <v>5.1543978640931236E-2</v>
      </c>
      <c r="AY13" s="1973">
        <v>5.2334544388416455E-2</v>
      </c>
      <c r="AZ13" s="1962">
        <v>5.1363682455583981E-2</v>
      </c>
      <c r="BA13" s="1962">
        <v>5.1674839336546909E-2</v>
      </c>
      <c r="BB13" s="1962">
        <v>4.8041199354240775E-2</v>
      </c>
      <c r="BC13" s="1962">
        <v>4.7818879009707868E-2</v>
      </c>
      <c r="BD13" s="1962">
        <v>4.7738229806093303E-2</v>
      </c>
      <c r="BE13" s="1962">
        <v>4.6608619145952566E-2</v>
      </c>
      <c r="XCK13">
        <v>341</v>
      </c>
    </row>
    <row r="14" spans="1:16313" ht="15.6" customHeight="1">
      <c r="B14" s="841" t="str">
        <f>INDEX(tblTrans[[English]:[Polski]],MATCH(XCK14,tblTrans[ID],0),LangSelID)</f>
        <v>Coverage ratio</v>
      </c>
      <c r="C14" s="1963"/>
      <c r="D14" s="1963"/>
      <c r="E14" s="1963"/>
      <c r="F14" s="1963"/>
      <c r="G14" s="1963"/>
      <c r="H14" s="1963"/>
      <c r="I14" s="1963"/>
      <c r="J14" s="1963"/>
      <c r="K14" s="1963"/>
      <c r="L14" s="1963"/>
      <c r="M14" s="1963"/>
      <c r="N14" s="1963"/>
      <c r="O14" s="1963"/>
      <c r="P14" s="1963"/>
      <c r="Q14" s="1963"/>
      <c r="R14" s="1963"/>
      <c r="S14" s="1963"/>
      <c r="T14" s="1963"/>
      <c r="U14" s="1963"/>
      <c r="V14" s="1963"/>
      <c r="W14" s="1963">
        <f>-W10/W9</f>
        <v>0.67643829600351335</v>
      </c>
      <c r="X14" s="1963">
        <f t="shared" ref="X14:AH14" si="2">-X10/X9</f>
        <v>0.64746442199949394</v>
      </c>
      <c r="Y14" s="1963">
        <f t="shared" si="2"/>
        <v>0.60540131614669657</v>
      </c>
      <c r="Z14" s="1963">
        <f t="shared" si="2"/>
        <v>0.6620179142985797</v>
      </c>
      <c r="AA14" s="1963">
        <f t="shared" si="2"/>
        <v>0.661391072967631</v>
      </c>
      <c r="AB14" s="1963">
        <f t="shared" si="2"/>
        <v>0.67462453282518187</v>
      </c>
      <c r="AC14" s="1963">
        <f t="shared" si="2"/>
        <v>0.64519380713884633</v>
      </c>
      <c r="AD14" s="1963">
        <f t="shared" si="2"/>
        <v>0.64142479927780482</v>
      </c>
      <c r="AE14" s="1963">
        <f t="shared" si="2"/>
        <v>0.62801731727302124</v>
      </c>
      <c r="AF14" s="1963">
        <f t="shared" si="2"/>
        <v>0.66441204421053557</v>
      </c>
      <c r="AG14" s="1963">
        <f t="shared" si="2"/>
        <v>0.66497495573708676</v>
      </c>
      <c r="AH14" s="1963">
        <f t="shared" si="2"/>
        <v>0.4780710429713293</v>
      </c>
      <c r="AI14" s="1963">
        <v>0.48785958905627624</v>
      </c>
      <c r="AJ14" s="1963">
        <v>0.5014441116912004</v>
      </c>
      <c r="AK14" s="1963">
        <v>0.51719618448658655</v>
      </c>
      <c r="AL14" s="1963">
        <v>0.51854337259108707</v>
      </c>
      <c r="AM14" s="1963">
        <v>0.53692542265385157</v>
      </c>
      <c r="AN14" s="1963">
        <v>0.56862015195645843</v>
      </c>
      <c r="AO14" s="1963">
        <v>0.57138365886997</v>
      </c>
      <c r="AP14" s="1963">
        <v>0.58915739963450064</v>
      </c>
      <c r="AQ14" s="1963">
        <v>0.58648805844736007</v>
      </c>
      <c r="AR14" s="1963">
        <v>0.58487448581242674</v>
      </c>
      <c r="AS14" s="1963">
        <v>0.5954167284642371</v>
      </c>
      <c r="AT14" s="1963">
        <v>0.5710766519482019</v>
      </c>
      <c r="AU14" s="1963">
        <v>0.59393591281170066</v>
      </c>
      <c r="AV14" s="1963">
        <v>0.60158955043367079</v>
      </c>
      <c r="AW14" s="1963">
        <v>0.59120394995995362</v>
      </c>
      <c r="AX14" s="1987">
        <v>0.59233289893457597</v>
      </c>
      <c r="AY14" s="1974">
        <v>0.58008387304284825</v>
      </c>
      <c r="AZ14" s="1963">
        <v>0.60380667635703078</v>
      </c>
      <c r="BA14" s="1963">
        <v>0.62127822462767612</v>
      </c>
      <c r="BB14" s="2371">
        <v>0.62451333341281912</v>
      </c>
      <c r="BC14" s="1963">
        <v>0.62371437557885645</v>
      </c>
      <c r="BD14" s="1963">
        <v>0.61308220694569815</v>
      </c>
      <c r="BE14" s="1963">
        <v>0.624856449167004</v>
      </c>
      <c r="XCK14">
        <v>342</v>
      </c>
    </row>
    <row r="15" spans="1:16313" ht="15.6" customHeight="1">
      <c r="B15" s="864" t="str">
        <f>INDEX(tblTrans[[English]:[Polski]],MATCH(XCK15,tblTrans[ID],0),LangSelID)</f>
        <v>Coverage ratio including IBNR / stage1&amp;2</v>
      </c>
      <c r="C15" s="1964"/>
      <c r="D15" s="1964"/>
      <c r="E15" s="1964"/>
      <c r="F15" s="1964"/>
      <c r="G15" s="1964"/>
      <c r="H15" s="1964"/>
      <c r="I15" s="1964"/>
      <c r="J15" s="1964"/>
      <c r="K15" s="1964"/>
      <c r="L15" s="1964"/>
      <c r="M15" s="1964"/>
      <c r="N15" s="1964"/>
      <c r="O15" s="1964"/>
      <c r="P15" s="1964"/>
      <c r="Q15" s="1964"/>
      <c r="R15" s="1964"/>
      <c r="S15" s="1964"/>
      <c r="T15" s="1964"/>
      <c r="U15" s="1964"/>
      <c r="V15" s="1964"/>
      <c r="W15" s="1964">
        <f t="shared" ref="W15:AG15" si="3">-(W10+W5)/W9</f>
        <v>0.74109793588054462</v>
      </c>
      <c r="X15" s="1964">
        <f t="shared" si="3"/>
        <v>0.71463564822703829</v>
      </c>
      <c r="Y15" s="1964">
        <f t="shared" si="3"/>
        <v>0.66318578847405252</v>
      </c>
      <c r="Z15" s="1964">
        <f t="shared" si="3"/>
        <v>0.72663778310555072</v>
      </c>
      <c r="AA15" s="1964">
        <f t="shared" si="3"/>
        <v>0.72147146352676683</v>
      </c>
      <c r="AB15" s="1964">
        <f t="shared" si="3"/>
        <v>0.73928727571689601</v>
      </c>
      <c r="AC15" s="1964">
        <f t="shared" si="3"/>
        <v>0.70031388175265774</v>
      </c>
      <c r="AD15" s="1964">
        <f t="shared" si="3"/>
        <v>0.6961323517953979</v>
      </c>
      <c r="AE15" s="1964">
        <f t="shared" si="3"/>
        <v>0.68298545787464282</v>
      </c>
      <c r="AF15" s="1964">
        <f t="shared" si="3"/>
        <v>0.72134402749551174</v>
      </c>
      <c r="AG15" s="1964">
        <f t="shared" si="3"/>
        <v>0.72043557055123475</v>
      </c>
      <c r="AH15" s="1964">
        <f>-(AH10+AH5)/AH9</f>
        <v>0.53606661547291568</v>
      </c>
      <c r="AI15" s="1964">
        <v>0.54666690012047991</v>
      </c>
      <c r="AJ15" s="1964">
        <v>0.55963242989533368</v>
      </c>
      <c r="AK15" s="1964">
        <v>0.58078814538164458</v>
      </c>
      <c r="AL15" s="1964">
        <v>0.56786587265365551</v>
      </c>
      <c r="AM15" s="1964">
        <v>0.58544463825858994</v>
      </c>
      <c r="AN15" s="1964">
        <v>0.62262386290962735</v>
      </c>
      <c r="AO15" s="1964">
        <v>0.62627409972746872</v>
      </c>
      <c r="AP15" s="1964">
        <v>0.64253092753232666</v>
      </c>
      <c r="AQ15" s="1964">
        <v>0.64003106292064371</v>
      </c>
      <c r="AR15" s="1964">
        <v>0.63715816793615865</v>
      </c>
      <c r="AS15" s="1964">
        <v>0.64442425611553467</v>
      </c>
      <c r="AT15" s="1964">
        <v>0.62098234180956446</v>
      </c>
      <c r="AU15" s="1964">
        <v>0.64667356931653752</v>
      </c>
      <c r="AV15" s="1964">
        <v>0.65524862642109261</v>
      </c>
      <c r="AW15" s="1964">
        <v>0.64463068695449388</v>
      </c>
      <c r="AX15" s="1988">
        <v>0.64646105618840621</v>
      </c>
      <c r="AY15" s="1975">
        <v>0.67224361284696899</v>
      </c>
      <c r="AZ15" s="1964">
        <v>0.69971303388394646</v>
      </c>
      <c r="BA15" s="1964">
        <v>0.7174586441483165</v>
      </c>
      <c r="BB15" s="2372">
        <v>0.72867524877928258</v>
      </c>
      <c r="BC15" s="1964">
        <v>0.72970896719652967</v>
      </c>
      <c r="BD15" s="1964">
        <v>0.72347504505754867</v>
      </c>
      <c r="BE15" s="1964">
        <v>0.74973138576893472</v>
      </c>
      <c r="XCK15">
        <v>343</v>
      </c>
    </row>
    <row r="16" spans="1:16313" ht="15.6" customHeight="1">
      <c r="B16" s="1938"/>
      <c r="C16" s="1965"/>
      <c r="D16" s="1965"/>
      <c r="E16" s="1965"/>
      <c r="F16" s="1965"/>
      <c r="G16" s="1965"/>
      <c r="H16" s="1965"/>
      <c r="I16" s="1965"/>
      <c r="J16" s="1965"/>
      <c r="K16" s="1965"/>
      <c r="L16" s="1965"/>
      <c r="M16" s="1965"/>
      <c r="N16" s="1965"/>
      <c r="O16" s="1965"/>
      <c r="P16" s="1965"/>
      <c r="Q16" s="1965"/>
      <c r="R16" s="1965"/>
      <c r="S16" s="1965"/>
      <c r="T16" s="1965"/>
      <c r="U16" s="1965"/>
      <c r="V16" s="1965"/>
      <c r="W16" s="1965"/>
      <c r="X16" s="1965"/>
      <c r="Y16" s="1965"/>
      <c r="Z16" s="1965"/>
      <c r="AA16" s="1966"/>
      <c r="AB16" s="1966"/>
      <c r="AC16" s="1966"/>
      <c r="AD16" s="1965"/>
      <c r="AE16" s="1966"/>
      <c r="AF16" s="1967"/>
      <c r="AG16" s="1967"/>
      <c r="AH16" s="1965"/>
      <c r="AI16" s="1966"/>
      <c r="AJ16" s="1967"/>
      <c r="AK16" s="1967"/>
      <c r="AL16" s="1967"/>
      <c r="AM16" s="1967"/>
      <c r="AN16" s="1967"/>
      <c r="AO16" s="1967"/>
      <c r="AP16" s="1967"/>
      <c r="AQ16" s="1967"/>
      <c r="AR16" s="1967"/>
      <c r="AS16" s="1967"/>
      <c r="AT16" s="1967"/>
      <c r="AU16" s="1967"/>
      <c r="AV16" s="1967"/>
      <c r="AW16" s="1967"/>
      <c r="AX16" s="1989"/>
      <c r="AY16" s="1976"/>
      <c r="AZ16" s="1967"/>
      <c r="BA16" s="1967"/>
      <c r="BB16" s="1967"/>
      <c r="BC16" s="1967"/>
      <c r="BD16" s="1967"/>
      <c r="BE16" s="1967"/>
    </row>
    <row r="17" spans="1:16313" ht="27" customHeight="1">
      <c r="B17" s="1939" t="str">
        <f>INDEX(tblTrans[[English]:[Polski]],MATCH(XCK17,tblTrans[ID],0),LangSelID)</f>
        <v>Retail Banking: Receivables with impairment / stage3+POCI</v>
      </c>
      <c r="C17" s="1959"/>
      <c r="D17" s="1959"/>
      <c r="E17" s="1959"/>
      <c r="F17" s="1959"/>
      <c r="G17" s="1959"/>
      <c r="H17" s="1959"/>
      <c r="I17" s="1959"/>
      <c r="J17" s="1959"/>
      <c r="K17" s="1959"/>
      <c r="L17" s="1959"/>
      <c r="M17" s="1959"/>
      <c r="N17" s="1959"/>
      <c r="O17" s="1959"/>
      <c r="P17" s="1959"/>
      <c r="Q17" s="1959"/>
      <c r="R17" s="1959"/>
      <c r="S17" s="1959"/>
      <c r="T17" s="1959"/>
      <c r="U17" s="1959"/>
      <c r="V17" s="1959"/>
      <c r="W17" s="1959"/>
      <c r="X17" s="1959"/>
      <c r="Y17" s="1959"/>
      <c r="Z17" s="1959"/>
      <c r="AA17" s="1960"/>
      <c r="AB17" s="1960"/>
      <c r="AC17" s="1960"/>
      <c r="AD17" s="1959"/>
      <c r="AE17" s="1960"/>
      <c r="AF17" s="1781"/>
      <c r="AG17" s="1781"/>
      <c r="AH17" s="1959"/>
      <c r="AI17" s="1960"/>
      <c r="AJ17" s="1960"/>
      <c r="AK17" s="1960"/>
      <c r="AL17" s="1960"/>
      <c r="AM17" s="1960"/>
      <c r="AN17" s="1960"/>
      <c r="AO17" s="1960"/>
      <c r="AP17" s="1960"/>
      <c r="AQ17" s="1960"/>
      <c r="AR17" s="1960"/>
      <c r="AS17" s="1960"/>
      <c r="AT17" s="1960"/>
      <c r="AU17" s="1960"/>
      <c r="AV17" s="1960"/>
      <c r="AW17" s="1960"/>
      <c r="AX17" s="1985"/>
      <c r="AY17" s="1972"/>
      <c r="AZ17" s="1960"/>
      <c r="BA17" s="1960"/>
      <c r="BB17" s="1960"/>
      <c r="BC17" s="1960"/>
      <c r="BD17" s="1960"/>
      <c r="BE17" s="1960"/>
      <c r="XCK17">
        <v>344</v>
      </c>
    </row>
    <row r="18" spans="1:16313" ht="15.6" customHeight="1">
      <c r="B18" s="1940" t="str">
        <f>INDEX(tblTrans[[English]:[Polski]],MATCH(XCK18,tblTrans[ID],0),LangSelID)</f>
        <v>Gross balance sheet exposure</v>
      </c>
      <c r="C18" s="1953"/>
      <c r="D18" s="1953"/>
      <c r="E18" s="1953"/>
      <c r="F18" s="1953"/>
      <c r="G18" s="1953"/>
      <c r="H18" s="1953"/>
      <c r="I18" s="1953"/>
      <c r="J18" s="1953"/>
      <c r="K18" s="1953"/>
      <c r="L18" s="1953"/>
      <c r="M18" s="1953"/>
      <c r="N18" s="1953"/>
      <c r="O18" s="1953"/>
      <c r="P18" s="1953"/>
      <c r="Q18" s="1953"/>
      <c r="R18" s="1953"/>
      <c r="S18" s="1953"/>
      <c r="T18" s="1953"/>
      <c r="U18" s="1953"/>
      <c r="V18" s="1953"/>
      <c r="W18" s="1953"/>
      <c r="X18" s="1953">
        <v>864536</v>
      </c>
      <c r="Y18" s="1953">
        <v>928340</v>
      </c>
      <c r="Z18" s="1953">
        <v>1006394</v>
      </c>
      <c r="AA18" s="1953">
        <v>1099865</v>
      </c>
      <c r="AB18" s="1953">
        <v>1178392</v>
      </c>
      <c r="AC18" s="1953">
        <v>1239720</v>
      </c>
      <c r="AD18" s="1953">
        <v>1306398</v>
      </c>
      <c r="AE18" s="1953">
        <v>1324470</v>
      </c>
      <c r="AF18" s="1953">
        <v>1373007</v>
      </c>
      <c r="AG18" s="1953">
        <v>1459391</v>
      </c>
      <c r="AH18" s="1953">
        <v>2358821</v>
      </c>
      <c r="AI18" s="1953">
        <v>2454011</v>
      </c>
      <c r="AJ18" s="1953">
        <v>2608890</v>
      </c>
      <c r="AK18" s="1953">
        <v>2697856</v>
      </c>
      <c r="AL18" s="1953">
        <v>2868424</v>
      </c>
      <c r="AM18" s="1953">
        <v>2935145</v>
      </c>
      <c r="AN18" s="1953">
        <v>2819553</v>
      </c>
      <c r="AO18" s="1953">
        <v>2772969</v>
      </c>
      <c r="AP18" s="1953">
        <v>2620186</v>
      </c>
      <c r="AQ18" s="1953">
        <v>2629365</v>
      </c>
      <c r="AR18" s="1953">
        <v>2692929</v>
      </c>
      <c r="AS18" s="1953">
        <v>2719617</v>
      </c>
      <c r="AT18" s="1953">
        <v>2555064</v>
      </c>
      <c r="AU18" s="1953">
        <v>2586766</v>
      </c>
      <c r="AV18" s="1953">
        <v>2522967</v>
      </c>
      <c r="AW18" s="1953">
        <v>2590525</v>
      </c>
      <c r="AX18" s="1981">
        <v>2503309</v>
      </c>
      <c r="AY18" s="1969">
        <v>2576973.8169999998</v>
      </c>
      <c r="AZ18" s="1953">
        <v>2668374.5636200001</v>
      </c>
      <c r="BA18" s="1953">
        <v>2770137.8857999998</v>
      </c>
      <c r="BB18" s="1953">
        <v>2501728.3212000001</v>
      </c>
      <c r="BC18" s="1953">
        <v>2532466.48367</v>
      </c>
      <c r="BD18" s="1953">
        <v>2495382.11155</v>
      </c>
      <c r="BE18" s="1953">
        <v>2477798.4171899999</v>
      </c>
      <c r="XCK18">
        <v>345</v>
      </c>
    </row>
    <row r="19" spans="1:16313" ht="21.75" customHeight="1" thickBot="1">
      <c r="B19" s="1941" t="str">
        <f>INDEX(tblTrans[[English]:[Polski]],MATCH(XCK19,tblTrans[ID],0),LangSelID)</f>
        <v>Provisions for receivables with impairment / stage3+POCI</v>
      </c>
      <c r="C19" s="1792"/>
      <c r="D19" s="1792"/>
      <c r="E19" s="1792"/>
      <c r="F19" s="1792"/>
      <c r="G19" s="1792"/>
      <c r="H19" s="1792"/>
      <c r="I19" s="1792"/>
      <c r="J19" s="1792"/>
      <c r="K19" s="1792"/>
      <c r="L19" s="1792"/>
      <c r="M19" s="1792"/>
      <c r="N19" s="1792"/>
      <c r="O19" s="1792"/>
      <c r="P19" s="1792"/>
      <c r="Q19" s="1792"/>
      <c r="R19" s="1792"/>
      <c r="S19" s="1792"/>
      <c r="T19" s="1792"/>
      <c r="U19" s="1792"/>
      <c r="V19" s="1792"/>
      <c r="W19" s="1792"/>
      <c r="X19" s="1792">
        <v>-652234</v>
      </c>
      <c r="Y19" s="1792">
        <v>-716889</v>
      </c>
      <c r="Z19" s="1792">
        <v>-773185</v>
      </c>
      <c r="AA19" s="1792">
        <v>-835098</v>
      </c>
      <c r="AB19" s="1792">
        <v>-893018</v>
      </c>
      <c r="AC19" s="1792">
        <v>-921202</v>
      </c>
      <c r="AD19" s="1792">
        <v>-981720</v>
      </c>
      <c r="AE19" s="1792">
        <v>-988923</v>
      </c>
      <c r="AF19" s="1792">
        <v>-1041864</v>
      </c>
      <c r="AG19" s="1792">
        <v>-1068571</v>
      </c>
      <c r="AH19" s="1792">
        <v>-996627</v>
      </c>
      <c r="AI19" s="1792">
        <v>-1043988</v>
      </c>
      <c r="AJ19" s="1792">
        <v>-1171471</v>
      </c>
      <c r="AK19" s="1792">
        <v>-1219090</v>
      </c>
      <c r="AL19" s="1792">
        <v>-1328437</v>
      </c>
      <c r="AM19" s="1792">
        <v>-1425522</v>
      </c>
      <c r="AN19" s="1792">
        <v>-1478710</v>
      </c>
      <c r="AO19" s="1792">
        <v>-1458436</v>
      </c>
      <c r="AP19" s="1792">
        <v>-1391173</v>
      </c>
      <c r="AQ19" s="1792">
        <v>-1402080</v>
      </c>
      <c r="AR19" s="1792">
        <v>-1460369</v>
      </c>
      <c r="AS19" s="1792">
        <v>-1529650</v>
      </c>
      <c r="AT19" s="1792">
        <v>-1370658</v>
      </c>
      <c r="AU19" s="1792">
        <v>-1421021</v>
      </c>
      <c r="AV19" s="1792">
        <v>-1383859</v>
      </c>
      <c r="AW19" s="1792">
        <v>-1446199</v>
      </c>
      <c r="AX19" s="1990">
        <v>-1421345</v>
      </c>
      <c r="AY19" s="1977">
        <v>-1545342.26398</v>
      </c>
      <c r="AZ19" s="1792">
        <v>-1623187.48221</v>
      </c>
      <c r="BA19" s="1792">
        <v>-1753460.4693100001</v>
      </c>
      <c r="BB19" s="2373">
        <v>-1552520.63133</v>
      </c>
      <c r="BC19" s="1792">
        <v>-1579262.2856700001</v>
      </c>
      <c r="BD19" s="1792">
        <v>-1552173.6027899999</v>
      </c>
      <c r="BE19" s="1792">
        <v>-1528130.7361699999</v>
      </c>
      <c r="XCK19">
        <v>346</v>
      </c>
    </row>
    <row r="20" spans="1:16313" s="58" customFormat="1" ht="15.6" customHeight="1" thickBot="1">
      <c r="A20" s="1312"/>
      <c r="B20" s="1942" t="str">
        <f>INDEX(tblTrans[[English]:[Polski]],MATCH(XCK20,tblTrans[ID],0),LangSelID)</f>
        <v>Net balance sheet exposure</v>
      </c>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f>SUM(X18:X19)</f>
        <v>212302</v>
      </c>
      <c r="Y20" s="1777">
        <f t="shared" ref="Y20:AI20" si="4">SUM(Y18:Y19)</f>
        <v>211451</v>
      </c>
      <c r="Z20" s="1777">
        <f t="shared" si="4"/>
        <v>233209</v>
      </c>
      <c r="AA20" s="1777">
        <f t="shared" si="4"/>
        <v>264767</v>
      </c>
      <c r="AB20" s="1777">
        <f t="shared" si="4"/>
        <v>285374</v>
      </c>
      <c r="AC20" s="1777">
        <f t="shared" si="4"/>
        <v>318518</v>
      </c>
      <c r="AD20" s="1777">
        <f t="shared" si="4"/>
        <v>324678</v>
      </c>
      <c r="AE20" s="1777">
        <f t="shared" si="4"/>
        <v>335547</v>
      </c>
      <c r="AF20" s="1777">
        <f t="shared" si="4"/>
        <v>331143</v>
      </c>
      <c r="AG20" s="1777">
        <f t="shared" si="4"/>
        <v>390820</v>
      </c>
      <c r="AH20" s="1777">
        <f t="shared" si="4"/>
        <v>1362194</v>
      </c>
      <c r="AI20" s="1777">
        <f t="shared" si="4"/>
        <v>1410023</v>
      </c>
      <c r="AJ20" s="1777">
        <f>SUM(AJ18:AJ19)</f>
        <v>1437419</v>
      </c>
      <c r="AK20" s="1777">
        <f>SUM(AK18:AK19)</f>
        <v>1478766</v>
      </c>
      <c r="AL20" s="1777">
        <f>SUM(AL18:AL19)</f>
        <v>1539987</v>
      </c>
      <c r="AM20" s="1777">
        <v>1509623</v>
      </c>
      <c r="AN20" s="1777">
        <v>1340843</v>
      </c>
      <c r="AO20" s="1777">
        <v>1314533</v>
      </c>
      <c r="AP20" s="1777">
        <v>1229013</v>
      </c>
      <c r="AQ20" s="1777">
        <v>1227285</v>
      </c>
      <c r="AR20" s="1777">
        <v>1232560</v>
      </c>
      <c r="AS20" s="1777">
        <v>1189967</v>
      </c>
      <c r="AT20" s="1777">
        <v>1184406</v>
      </c>
      <c r="AU20" s="1777">
        <v>1165745</v>
      </c>
      <c r="AV20" s="1777">
        <v>1139108</v>
      </c>
      <c r="AW20" s="1777">
        <v>1144326</v>
      </c>
      <c r="AX20" s="1983">
        <v>1081964</v>
      </c>
      <c r="AY20" s="1777">
        <f>AY19+AY18</f>
        <v>1031631.5530199998</v>
      </c>
      <c r="AZ20" s="1777">
        <f t="shared" ref="AZ20:BC20" si="5">AZ19+AZ18</f>
        <v>1045187.0814100001</v>
      </c>
      <c r="BA20" s="1777">
        <f t="shared" si="5"/>
        <v>1016677.4164899997</v>
      </c>
      <c r="BB20" s="1777">
        <f t="shared" si="5"/>
        <v>949207.68987000012</v>
      </c>
      <c r="BC20" s="1777">
        <f t="shared" si="5"/>
        <v>953204.19799999986</v>
      </c>
      <c r="BD20" s="1777">
        <f>BD19+BD18</f>
        <v>943208.50876000011</v>
      </c>
      <c r="BE20" s="1777">
        <f>BE19+BE18</f>
        <v>949667.68102000002</v>
      </c>
      <c r="BF20" s="1486"/>
      <c r="BG20" s="1486"/>
      <c r="BH20" s="1486"/>
      <c r="BI20" s="1486"/>
      <c r="BJ20" s="1486"/>
      <c r="BK20" s="1486"/>
      <c r="BL20" s="1486"/>
      <c r="BM20" s="1486"/>
      <c r="BN20" s="1486"/>
      <c r="BO20" s="1486"/>
      <c r="BP20" s="1486"/>
      <c r="BQ20" s="1486"/>
      <c r="BR20" s="1486"/>
      <c r="BS20" s="1486"/>
      <c r="BT20" s="1486"/>
      <c r="BU20" s="1486"/>
      <c r="BV20" s="1486"/>
      <c r="BW20" s="1486"/>
      <c r="BX20" s="1486"/>
      <c r="BY20" s="1486"/>
      <c r="BZ20" s="1486"/>
      <c r="CA20" s="1486"/>
      <c r="CB20" s="1486"/>
      <c r="CC20" s="1486"/>
      <c r="CD20" s="1486"/>
      <c r="CE20" s="1486"/>
      <c r="CF20" s="1486"/>
      <c r="CG20" s="1486"/>
      <c r="CH20" s="1486"/>
      <c r="CI20" s="1486"/>
      <c r="CJ20" s="1486"/>
      <c r="CK20" s="1486"/>
      <c r="CL20" s="1486"/>
      <c r="CM20" s="1486"/>
      <c r="CN20" s="1486"/>
      <c r="CO20" s="1486"/>
      <c r="CP20" s="1486"/>
      <c r="CQ20" s="1486"/>
      <c r="CR20" s="1486"/>
      <c r="CS20" s="1486"/>
      <c r="CT20" s="1486"/>
      <c r="CU20" s="1486"/>
      <c r="CV20" s="1486"/>
      <c r="CW20" s="1486"/>
      <c r="CX20" s="1486"/>
      <c r="CY20" s="1486"/>
      <c r="CZ20" s="1486"/>
      <c r="DA20" s="1486"/>
      <c r="DB20" s="1486"/>
      <c r="DC20" s="1486"/>
      <c r="DD20" s="1486"/>
      <c r="DE20" s="1486"/>
      <c r="DF20" s="1486"/>
      <c r="DG20" s="1486"/>
      <c r="DH20" s="1486"/>
      <c r="DI20" s="1486"/>
      <c r="DJ20" s="1486"/>
      <c r="DK20" s="1486"/>
      <c r="DL20" s="1486"/>
      <c r="DM20" s="1486"/>
      <c r="DN20" s="1486"/>
      <c r="DO20" s="1486"/>
      <c r="DP20" s="1486"/>
      <c r="DQ20" s="1486"/>
      <c r="DR20" s="1486"/>
      <c r="DS20" s="1486"/>
      <c r="DT20" s="1486"/>
      <c r="DU20" s="1486"/>
      <c r="DV20" s="1486"/>
      <c r="DW20" s="1486"/>
      <c r="DX20" s="1486"/>
      <c r="DY20" s="1486"/>
      <c r="DZ20" s="1486"/>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K20" s="135">
        <v>347</v>
      </c>
    </row>
    <row r="21" spans="1:16313" ht="6" customHeight="1">
      <c r="B21" s="1937"/>
      <c r="C21" s="1959"/>
      <c r="D21" s="1959"/>
      <c r="E21" s="1959"/>
      <c r="F21" s="1959"/>
      <c r="G21" s="1959"/>
      <c r="H21" s="1959"/>
      <c r="I21" s="1959"/>
      <c r="J21" s="1959"/>
      <c r="K21" s="1959"/>
      <c r="L21" s="1959"/>
      <c r="M21" s="1959"/>
      <c r="N21" s="1959"/>
      <c r="O21" s="1959"/>
      <c r="P21" s="1959"/>
      <c r="Q21" s="1959"/>
      <c r="R21" s="1959"/>
      <c r="S21" s="1959"/>
      <c r="T21" s="1959"/>
      <c r="U21" s="1959"/>
      <c r="V21" s="1959"/>
      <c r="W21" s="1959"/>
      <c r="X21" s="1959"/>
      <c r="Y21" s="1959"/>
      <c r="Z21" s="1959"/>
      <c r="AA21" s="1960"/>
      <c r="AB21" s="1960"/>
      <c r="AC21" s="1960"/>
      <c r="AD21" s="1959"/>
      <c r="AE21" s="1960"/>
      <c r="AF21" s="1781"/>
      <c r="AG21" s="1781"/>
      <c r="AH21" s="1959"/>
      <c r="AI21" s="1960"/>
      <c r="AJ21" s="1960"/>
      <c r="AK21" s="1960"/>
      <c r="AL21" s="1960"/>
      <c r="AM21" s="1960"/>
      <c r="AN21" s="1960"/>
      <c r="AO21" s="1960"/>
      <c r="AP21" s="1960"/>
      <c r="AQ21" s="1960"/>
      <c r="AR21" s="1960"/>
      <c r="AS21" s="1960"/>
      <c r="AT21" s="1960"/>
      <c r="AU21" s="1960"/>
      <c r="AV21" s="1960"/>
      <c r="AW21" s="1960"/>
      <c r="AX21" s="1985"/>
      <c r="AY21" s="1972"/>
      <c r="AZ21" s="1960"/>
      <c r="BA21" s="1960"/>
      <c r="BB21" s="1960"/>
      <c r="BC21" s="1960"/>
      <c r="BD21" s="1960"/>
      <c r="BE21" s="1960"/>
    </row>
    <row r="22" spans="1:16313" ht="15.6" customHeight="1">
      <c r="B22" s="1943" t="str">
        <f>INDEX(tblTrans[[English]:[Polski]],MATCH(XCK22,tblTrans[ID],0),LangSelID)</f>
        <v>NPL ratio - Retail Banking</v>
      </c>
      <c r="C22" s="1022"/>
      <c r="D22" s="1022"/>
      <c r="E22" s="1022"/>
      <c r="F22" s="1022"/>
      <c r="G22" s="1022"/>
      <c r="H22" s="1022"/>
      <c r="I22" s="1022"/>
      <c r="J22" s="1022"/>
      <c r="K22" s="1022"/>
      <c r="L22" s="1022"/>
      <c r="M22" s="1022"/>
      <c r="N22" s="1022"/>
      <c r="O22" s="1022"/>
      <c r="P22" s="1022"/>
      <c r="Q22" s="1022"/>
      <c r="R22" s="1022"/>
      <c r="S22" s="1022"/>
      <c r="T22" s="1022"/>
      <c r="U22" s="1022"/>
      <c r="V22" s="1022"/>
      <c r="W22" s="1022"/>
      <c r="X22" s="1022">
        <v>2.4519968917518373E-2</v>
      </c>
      <c r="Y22" s="1022">
        <v>2.41E-2</v>
      </c>
      <c r="Z22" s="1022">
        <v>2.6012420746487002E-2</v>
      </c>
      <c r="AA22" s="1022">
        <v>2.9384006769196308E-2</v>
      </c>
      <c r="AB22" s="1022">
        <v>3.0462150985756109E-2</v>
      </c>
      <c r="AC22" s="1022">
        <v>3.2784739276671415E-2</v>
      </c>
      <c r="AD22" s="1022">
        <v>3.464871338606184E-2</v>
      </c>
      <c r="AE22" s="1022">
        <v>3.4744157327416259E-2</v>
      </c>
      <c r="AF22" s="1022">
        <v>3.5167401741871204E-2</v>
      </c>
      <c r="AG22" s="1022">
        <v>3.7559541273542413E-2</v>
      </c>
      <c r="AH22" s="1022">
        <v>6.1575290641633723E-2</v>
      </c>
      <c r="AI22" s="1022">
        <v>6.2967684995483747E-2</v>
      </c>
      <c r="AJ22" s="1022">
        <v>6.5774495956777909E-2</v>
      </c>
      <c r="AK22" s="1022">
        <v>6.6523437201408367E-2</v>
      </c>
      <c r="AL22" s="1022">
        <v>6.9018072145803327E-2</v>
      </c>
      <c r="AM22" s="1022">
        <v>6.7031557629104732E-2</v>
      </c>
      <c r="AN22" s="1022">
        <v>6.2202338340385889E-2</v>
      </c>
      <c r="AO22" s="1022">
        <v>6.1103582704183056E-2</v>
      </c>
      <c r="AP22" s="1022">
        <v>5.6642036263764795E-2</v>
      </c>
      <c r="AQ22" s="1022">
        <v>5.6532098528928959E-2</v>
      </c>
      <c r="AR22" s="1022">
        <v>5.5786342907037302E-2</v>
      </c>
      <c r="AS22" s="1022">
        <v>5.6518343034521447E-2</v>
      </c>
      <c r="AT22" s="1022">
        <v>5.219760828990843E-2</v>
      </c>
      <c r="AU22" s="1022">
        <v>5.3514169525220381E-2</v>
      </c>
      <c r="AV22" s="1022">
        <v>5.1744897477209437E-2</v>
      </c>
      <c r="AW22" s="1022">
        <v>5.2922785594019493E-2</v>
      </c>
      <c r="AX22" s="1991">
        <v>5.1997593159648053E-2</v>
      </c>
      <c r="AY22" s="1978">
        <v>5.2385219125648634E-2</v>
      </c>
      <c r="AZ22" s="1022">
        <v>5.2007718287841204E-2</v>
      </c>
      <c r="BA22" s="1022">
        <v>5.3251682298624564E-2</v>
      </c>
      <c r="BB22" s="1022">
        <v>4.7047113336885875E-2</v>
      </c>
      <c r="BC22" s="1022">
        <v>4.662003618032233E-2</v>
      </c>
      <c r="BD22" s="1022">
        <v>4.4347685186040091E-2</v>
      </c>
      <c r="BE22" s="1022">
        <v>4.1841552144488488E-2</v>
      </c>
      <c r="XCK22">
        <v>348</v>
      </c>
    </row>
    <row r="23" spans="1:16313" ht="15.6" customHeight="1">
      <c r="B23" s="1944" t="str">
        <f>INDEX(tblTrans[[English]:[Polski]],MATCH(XCK23,tblTrans[ID],0),LangSelID)</f>
        <v>Coverage ratio - Retail Banking</v>
      </c>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f>-X19/X18</f>
        <v>0.75443243543357363</v>
      </c>
      <c r="Y23" s="1023">
        <f t="shared" ref="Y23:AH23" si="6">-Y19/Y18</f>
        <v>0.7722267703643062</v>
      </c>
      <c r="Z23" s="1023">
        <f t="shared" si="6"/>
        <v>0.76827266458265853</v>
      </c>
      <c r="AA23" s="1023">
        <f t="shared" si="6"/>
        <v>0.75927318352706918</v>
      </c>
      <c r="AB23" s="1023">
        <f t="shared" si="6"/>
        <v>0.75782761593765058</v>
      </c>
      <c r="AC23" s="1023">
        <f t="shared" si="6"/>
        <v>0.74307262930339113</v>
      </c>
      <c r="AD23" s="1023">
        <f t="shared" si="6"/>
        <v>0.75147083813661686</v>
      </c>
      <c r="AE23" s="1023">
        <f t="shared" si="6"/>
        <v>0.74665564338943125</v>
      </c>
      <c r="AF23" s="1023">
        <f t="shared" si="6"/>
        <v>0.75881914658847338</v>
      </c>
      <c r="AG23" s="1023">
        <f t="shared" si="6"/>
        <v>0.73220336428003185</v>
      </c>
      <c r="AH23" s="1023">
        <f t="shared" si="6"/>
        <v>0.42251065256753267</v>
      </c>
      <c r="AI23" s="1023">
        <v>0.42542107594464734</v>
      </c>
      <c r="AJ23" s="1023">
        <v>0.44903043056625613</v>
      </c>
      <c r="AK23" s="1023">
        <v>0.45187363595388336</v>
      </c>
      <c r="AL23" s="1023">
        <v>0.46312434981718181</v>
      </c>
      <c r="AM23" s="1023">
        <v>0.48567345054503269</v>
      </c>
      <c r="AN23" s="1023">
        <v>0.52444837887424001</v>
      </c>
      <c r="AO23" s="1023">
        <v>0.52594745920347463</v>
      </c>
      <c r="AP23" s="1023">
        <v>0.53094436807157963</v>
      </c>
      <c r="AQ23" s="1023">
        <v>0.53323901398246343</v>
      </c>
      <c r="AR23" s="1023">
        <v>0.54229762463102449</v>
      </c>
      <c r="AS23" s="1023">
        <v>0.56245052152564134</v>
      </c>
      <c r="AT23" s="1023">
        <v>0.53644761931599361</v>
      </c>
      <c r="AU23" s="1023">
        <v>0.54934269276772618</v>
      </c>
      <c r="AV23" s="1023">
        <v>0.54850459795946593</v>
      </c>
      <c r="AW23" s="1023">
        <v>0.55826483048802844</v>
      </c>
      <c r="AX23" s="1992">
        <v>0.5677864778179601</v>
      </c>
      <c r="AY23" s="1979">
        <v>0.59967324999018423</v>
      </c>
      <c r="AZ23" s="1023">
        <v>0.60830570952825047</v>
      </c>
      <c r="BA23" s="1023">
        <v>0.63298671098590853</v>
      </c>
      <c r="BB23" s="1023">
        <v>0.62057922843728486</v>
      </c>
      <c r="BC23" s="1023">
        <v>0.62368817033703228</v>
      </c>
      <c r="BD23" s="1023">
        <v>0.62201840576065981</v>
      </c>
      <c r="BE23" s="1023">
        <v>0.61672924059052758</v>
      </c>
      <c r="XCK23">
        <v>349</v>
      </c>
    </row>
    <row r="24" spans="1:16313" ht="15.6" customHeight="1" thickBot="1">
      <c r="B24" s="1938"/>
      <c r="C24" s="868"/>
      <c r="D24" s="868"/>
      <c r="E24" s="868"/>
      <c r="F24" s="868"/>
      <c r="G24" s="868"/>
      <c r="H24" s="868"/>
      <c r="I24" s="868"/>
      <c r="J24" s="868"/>
      <c r="K24" s="868"/>
      <c r="L24" s="868"/>
      <c r="M24" s="868"/>
      <c r="N24" s="868"/>
      <c r="O24" s="868"/>
      <c r="P24" s="868"/>
      <c r="Q24" s="868"/>
      <c r="R24" s="868"/>
      <c r="S24" s="868"/>
      <c r="T24" s="868"/>
      <c r="U24" s="868"/>
      <c r="V24" s="868"/>
      <c r="W24" s="868"/>
      <c r="X24" s="868"/>
      <c r="Y24" s="868"/>
      <c r="Z24" s="1965"/>
      <c r="AA24" s="1966"/>
      <c r="AB24" s="1966"/>
      <c r="AC24" s="1966"/>
      <c r="AD24" s="1965"/>
      <c r="AE24" s="1966"/>
      <c r="AF24" s="1967"/>
      <c r="AG24" s="1967"/>
      <c r="AH24" s="1965"/>
      <c r="AI24" s="1966"/>
      <c r="AJ24" s="1966"/>
      <c r="AK24" s="1966"/>
      <c r="AL24" s="1966"/>
      <c r="AM24" s="1966"/>
      <c r="AN24" s="1966"/>
      <c r="AO24" s="1966"/>
      <c r="AP24" s="1966"/>
      <c r="AQ24" s="1966"/>
      <c r="AR24" s="1966"/>
      <c r="AS24" s="1966"/>
      <c r="AT24" s="1966"/>
      <c r="AU24" s="1966"/>
      <c r="AV24" s="1966"/>
      <c r="AW24" s="1966"/>
      <c r="AX24" s="1993"/>
      <c r="AY24" s="1980"/>
      <c r="AZ24" s="1966"/>
      <c r="BA24" s="1966"/>
      <c r="BB24" s="1966"/>
      <c r="BC24" s="1966"/>
      <c r="BD24" s="1966"/>
      <c r="BE24" s="1966"/>
    </row>
    <row r="25" spans="1:16313" ht="15" customHeight="1">
      <c r="B25" s="1939" t="str">
        <f>INDEX(tblTrans[[English]:[Polski]],MATCH(XCK25,tblTrans[ID],0),LangSelID)</f>
        <v>Corporate Banking: Receivables with impairment / stage3+POCI</v>
      </c>
      <c r="C25" s="1968"/>
      <c r="D25" s="1968"/>
      <c r="E25" s="1968"/>
      <c r="F25" s="1968"/>
      <c r="G25" s="1968"/>
      <c r="H25" s="1968"/>
      <c r="I25" s="1968"/>
      <c r="J25" s="1968"/>
      <c r="K25" s="1968"/>
      <c r="L25" s="1968"/>
      <c r="M25" s="1968"/>
      <c r="N25" s="1968"/>
      <c r="O25" s="1968"/>
      <c r="P25" s="1968"/>
      <c r="Q25" s="1968"/>
      <c r="R25" s="1968"/>
      <c r="S25" s="1968"/>
      <c r="T25" s="1968"/>
      <c r="U25" s="1968"/>
      <c r="V25" s="1968"/>
      <c r="W25" s="1968"/>
      <c r="X25" s="1968"/>
      <c r="Y25" s="1968"/>
      <c r="Z25" s="1959"/>
      <c r="AA25" s="1960"/>
      <c r="AB25" s="1960"/>
      <c r="AC25" s="1960"/>
      <c r="AD25" s="1959"/>
      <c r="AE25" s="1960"/>
      <c r="AF25" s="1781"/>
      <c r="AG25" s="1781"/>
      <c r="AH25" s="1959"/>
      <c r="AI25" s="1960"/>
      <c r="AJ25" s="1960"/>
      <c r="AK25" s="1960"/>
      <c r="AL25" s="1960"/>
      <c r="AM25" s="1960"/>
      <c r="AN25" s="1960"/>
      <c r="AO25" s="1960"/>
      <c r="AP25" s="1960"/>
      <c r="AQ25" s="1960"/>
      <c r="AR25" s="1960"/>
      <c r="AS25" s="1960"/>
      <c r="AT25" s="1960"/>
      <c r="AU25" s="1960"/>
      <c r="AV25" s="1960"/>
      <c r="AW25" s="1960"/>
      <c r="AX25" s="1985"/>
      <c r="AY25" s="1972"/>
      <c r="AZ25" s="1960"/>
      <c r="BA25" s="1960"/>
      <c r="BB25" s="1960"/>
      <c r="BC25" s="1960"/>
      <c r="BD25" s="1960"/>
      <c r="BE25" s="1960"/>
      <c r="XCK25">
        <v>350</v>
      </c>
    </row>
    <row r="26" spans="1:16313" ht="15" customHeight="1">
      <c r="B26" s="1940" t="str">
        <f>INDEX(tblTrans[[English]:[Polski]],MATCH(XCK26,tblTrans[ID],0),LangSelID)</f>
        <v>Gross balance sheet exposure</v>
      </c>
      <c r="C26" s="1953"/>
      <c r="D26" s="1953"/>
      <c r="E26" s="1953"/>
      <c r="F26" s="1953"/>
      <c r="G26" s="1953"/>
      <c r="H26" s="1953"/>
      <c r="I26" s="1953"/>
      <c r="J26" s="1953"/>
      <c r="K26" s="1953"/>
      <c r="L26" s="1953"/>
      <c r="M26" s="1953"/>
      <c r="N26" s="1953"/>
      <c r="O26" s="1953"/>
      <c r="P26" s="1953"/>
      <c r="Q26" s="1953"/>
      <c r="R26" s="1953"/>
      <c r="S26" s="1953"/>
      <c r="T26" s="1953"/>
      <c r="U26" s="1953"/>
      <c r="V26" s="1953"/>
      <c r="W26" s="1953"/>
      <c r="X26" s="1953">
        <v>2234008</v>
      </c>
      <c r="Y26" s="1953">
        <v>2626127</v>
      </c>
      <c r="Z26" s="1953">
        <v>2280366</v>
      </c>
      <c r="AA26" s="1953">
        <v>2302027</v>
      </c>
      <c r="AB26" s="1953">
        <v>2266250</v>
      </c>
      <c r="AC26" s="1953">
        <v>2516153</v>
      </c>
      <c r="AD26" s="1953">
        <v>2325861</v>
      </c>
      <c r="AE26" s="1953">
        <v>2316057</v>
      </c>
      <c r="AF26" s="1953">
        <v>2272097</v>
      </c>
      <c r="AG26" s="1953">
        <v>2372824</v>
      </c>
      <c r="AH26" s="1953">
        <v>2064896</v>
      </c>
      <c r="AI26" s="1953">
        <v>2057945</v>
      </c>
      <c r="AJ26" s="1953">
        <v>2027178</v>
      </c>
      <c r="AK26" s="1953">
        <v>2018888</v>
      </c>
      <c r="AL26" s="1953">
        <v>2046189</v>
      </c>
      <c r="AM26" s="1953">
        <v>2028373</v>
      </c>
      <c r="AN26" s="1953">
        <v>2029336</v>
      </c>
      <c r="AO26" s="1953">
        <v>2084088</v>
      </c>
      <c r="AP26" s="1953">
        <v>2011286</v>
      </c>
      <c r="AQ26" s="1953">
        <v>2033429</v>
      </c>
      <c r="AR26" s="1953">
        <v>2152579</v>
      </c>
      <c r="AS26" s="1953">
        <v>2229337</v>
      </c>
      <c r="AT26" s="1953">
        <v>1982094</v>
      </c>
      <c r="AU26" s="1953">
        <v>1805750</v>
      </c>
      <c r="AV26" s="1953">
        <v>1817883</v>
      </c>
      <c r="AW26" s="1953">
        <v>1989167</v>
      </c>
      <c r="AX26" s="1981">
        <v>2001001</v>
      </c>
      <c r="AY26" s="1969">
        <v>2068556.2342516901</v>
      </c>
      <c r="AZ26" s="1953">
        <v>2104240.3083899999</v>
      </c>
      <c r="BA26" s="1953">
        <v>2130532.5752254222</v>
      </c>
      <c r="BB26" s="1953">
        <v>2214649.334208</v>
      </c>
      <c r="BC26" s="1953">
        <v>2308262.499090258</v>
      </c>
      <c r="BD26" s="1953">
        <v>2468605.34326</v>
      </c>
      <c r="BE26" s="1953">
        <v>2578570.1577429278</v>
      </c>
      <c r="XCK26">
        <v>351</v>
      </c>
    </row>
    <row r="27" spans="1:16313" ht="15" customHeight="1" thickBot="1">
      <c r="B27" s="1945" t="str">
        <f>INDEX(tblTrans[[English]:[Polski]],MATCH(XCK27,tblTrans[ID],0),LangSelID)</f>
        <v>Provisions for receivables with impairment / stage3+POCI</v>
      </c>
      <c r="C27" s="1774"/>
      <c r="D27" s="1774"/>
      <c r="E27" s="1774"/>
      <c r="F27" s="1774"/>
      <c r="G27" s="1774"/>
      <c r="H27" s="1774"/>
      <c r="I27" s="1774"/>
      <c r="J27" s="1774"/>
      <c r="K27" s="1774"/>
      <c r="L27" s="1774"/>
      <c r="M27" s="1774"/>
      <c r="N27" s="1774"/>
      <c r="O27" s="1774"/>
      <c r="P27" s="1774"/>
      <c r="Q27" s="1774"/>
      <c r="R27" s="1774"/>
      <c r="S27" s="1774"/>
      <c r="T27" s="1774"/>
      <c r="U27" s="1774"/>
      <c r="V27" s="1774"/>
      <c r="W27" s="1774"/>
      <c r="X27" s="1774">
        <v>-1353963</v>
      </c>
      <c r="Y27" s="1774">
        <v>-1434990</v>
      </c>
      <c r="Z27" s="1774">
        <v>-1402709</v>
      </c>
      <c r="AA27" s="1774">
        <v>-1414883</v>
      </c>
      <c r="AB27" s="1774">
        <v>-1429391</v>
      </c>
      <c r="AC27" s="1774">
        <v>-1502064</v>
      </c>
      <c r="AD27" s="1774">
        <v>-1348101</v>
      </c>
      <c r="AE27" s="1774">
        <v>-1297391</v>
      </c>
      <c r="AF27" s="1774">
        <v>-1379987</v>
      </c>
      <c r="AG27" s="1774">
        <v>-1479756</v>
      </c>
      <c r="AH27" s="1774">
        <v>-1118224</v>
      </c>
      <c r="AI27" s="1774">
        <v>-1157213</v>
      </c>
      <c r="AJ27" s="1774">
        <v>-1153258</v>
      </c>
      <c r="AK27" s="1774">
        <v>-1220392</v>
      </c>
      <c r="AL27" s="1774">
        <v>-1220003</v>
      </c>
      <c r="AM27" s="1774">
        <v>-1239517</v>
      </c>
      <c r="AN27" s="1774">
        <v>-1278466</v>
      </c>
      <c r="AO27" s="1774">
        <v>-1316807</v>
      </c>
      <c r="AP27" s="1774">
        <v>-1337493</v>
      </c>
      <c r="AQ27" s="1774">
        <v>-1332593</v>
      </c>
      <c r="AR27" s="1774">
        <v>-1373645</v>
      </c>
      <c r="AS27" s="1774">
        <v>-1417040</v>
      </c>
      <c r="AT27" s="1774">
        <v>-1220407</v>
      </c>
      <c r="AU27" s="1774">
        <v>-1187852</v>
      </c>
      <c r="AV27" s="1774">
        <v>-1227551</v>
      </c>
      <c r="AW27" s="1774">
        <v>-1261333</v>
      </c>
      <c r="AX27" s="1982">
        <v>-1246706</v>
      </c>
      <c r="AY27" s="1970">
        <v>-1149963.90176</v>
      </c>
      <c r="AZ27" s="1774">
        <v>-1259086.5755400001</v>
      </c>
      <c r="BA27" s="1774">
        <v>-1291777.6821999999</v>
      </c>
      <c r="BB27" s="1774">
        <v>-1393476.486756</v>
      </c>
      <c r="BC27" s="1774">
        <v>-1440544.0392499999</v>
      </c>
      <c r="BD27" s="1774">
        <v>-1491726.8036</v>
      </c>
      <c r="BE27" s="1774">
        <v>-1631957.7533800001</v>
      </c>
      <c r="XCK27">
        <v>352</v>
      </c>
    </row>
    <row r="28" spans="1:16313" s="58" customFormat="1" ht="15.6" customHeight="1" thickBot="1">
      <c r="A28" s="1312"/>
      <c r="B28" s="1942" t="str">
        <f>INDEX(tblTrans[[English]:[Polski]],MATCH(XCK28,tblTrans[ID],0),LangSelID)</f>
        <v>Net balance sheet exposure</v>
      </c>
      <c r="C28" s="1777"/>
      <c r="D28" s="1777"/>
      <c r="E28" s="1777"/>
      <c r="F28" s="1777"/>
      <c r="G28" s="1777"/>
      <c r="H28" s="1777"/>
      <c r="I28" s="1777"/>
      <c r="J28" s="1777"/>
      <c r="K28" s="1777"/>
      <c r="L28" s="1777"/>
      <c r="M28" s="1777"/>
      <c r="N28" s="1777"/>
      <c r="O28" s="1777"/>
      <c r="P28" s="1777"/>
      <c r="Q28" s="1777"/>
      <c r="R28" s="1777"/>
      <c r="S28" s="1777"/>
      <c r="T28" s="1777"/>
      <c r="U28" s="1777"/>
      <c r="V28" s="1777"/>
      <c r="W28" s="1777"/>
      <c r="X28" s="1777">
        <f>SUM(X26:X27)</f>
        <v>880045</v>
      </c>
      <c r="Y28" s="1777">
        <f t="shared" ref="Y28:AI28" si="7">SUM(Y26:Y27)</f>
        <v>1191137</v>
      </c>
      <c r="Z28" s="1777">
        <f t="shared" si="7"/>
        <v>877657</v>
      </c>
      <c r="AA28" s="1777">
        <f t="shared" si="7"/>
        <v>887144</v>
      </c>
      <c r="AB28" s="1777">
        <f t="shared" si="7"/>
        <v>836859</v>
      </c>
      <c r="AC28" s="1777">
        <f t="shared" si="7"/>
        <v>1014089</v>
      </c>
      <c r="AD28" s="1777">
        <f t="shared" si="7"/>
        <v>977760</v>
      </c>
      <c r="AE28" s="1777">
        <f t="shared" si="7"/>
        <v>1018666</v>
      </c>
      <c r="AF28" s="1777">
        <f t="shared" si="7"/>
        <v>892110</v>
      </c>
      <c r="AG28" s="1777">
        <f t="shared" si="7"/>
        <v>893068</v>
      </c>
      <c r="AH28" s="1777">
        <f t="shared" si="7"/>
        <v>946672</v>
      </c>
      <c r="AI28" s="1777">
        <f t="shared" si="7"/>
        <v>900732</v>
      </c>
      <c r="AJ28" s="1777">
        <f>SUM(AJ26:AJ27)</f>
        <v>873920</v>
      </c>
      <c r="AK28" s="1777">
        <f>SUM(AK26:AK27)</f>
        <v>798496</v>
      </c>
      <c r="AL28" s="1777">
        <f>SUM(AL26:AL27)</f>
        <v>826186</v>
      </c>
      <c r="AM28" s="1777">
        <v>788856</v>
      </c>
      <c r="AN28" s="1777">
        <v>750870</v>
      </c>
      <c r="AO28" s="1777">
        <v>767281</v>
      </c>
      <c r="AP28" s="1777">
        <v>673793</v>
      </c>
      <c r="AQ28" s="1777">
        <v>700836</v>
      </c>
      <c r="AR28" s="1777">
        <v>778934</v>
      </c>
      <c r="AS28" s="1777">
        <v>812297</v>
      </c>
      <c r="AT28" s="1777">
        <v>761687</v>
      </c>
      <c r="AU28" s="1777">
        <v>617898</v>
      </c>
      <c r="AV28" s="1777">
        <v>590332</v>
      </c>
      <c r="AW28" s="1777">
        <v>727834</v>
      </c>
      <c r="AX28" s="1983">
        <v>754295</v>
      </c>
      <c r="AY28" s="1777">
        <f>AY27+AY26</f>
        <v>918592.33249169006</v>
      </c>
      <c r="AZ28" s="1777">
        <f t="shared" ref="AZ28:BC28" si="8">AZ27+AZ26</f>
        <v>845153.7328499998</v>
      </c>
      <c r="BA28" s="1777">
        <f t="shared" si="8"/>
        <v>838754.89302542224</v>
      </c>
      <c r="BB28" s="1777">
        <f t="shared" si="8"/>
        <v>821172.84745200002</v>
      </c>
      <c r="BC28" s="1777">
        <f t="shared" si="8"/>
        <v>867718.45984025812</v>
      </c>
      <c r="BD28" s="1777">
        <f>BD27+BD26</f>
        <v>976878.53966000001</v>
      </c>
      <c r="BE28" s="1777">
        <f>BE27+BE26</f>
        <v>946612.40436292766</v>
      </c>
      <c r="BF28" s="1486"/>
      <c r="BG28" s="1486"/>
      <c r="BH28" s="1486"/>
      <c r="BI28" s="1486"/>
      <c r="BJ28" s="1486"/>
      <c r="BK28" s="1486"/>
      <c r="BL28" s="1486"/>
      <c r="BM28" s="1486"/>
      <c r="BN28" s="1486"/>
      <c r="BO28" s="1486"/>
      <c r="BP28" s="1486"/>
      <c r="BQ28" s="1486"/>
      <c r="BR28" s="1486"/>
      <c r="BS28" s="1486"/>
      <c r="BT28" s="1486"/>
      <c r="BU28" s="1486"/>
      <c r="BV28" s="1486"/>
      <c r="BW28" s="1486"/>
      <c r="BX28" s="1486"/>
      <c r="BY28" s="1486"/>
      <c r="BZ28" s="1486"/>
      <c r="CA28" s="1486"/>
      <c r="CB28" s="1486"/>
      <c r="CC28" s="1486"/>
      <c r="CD28" s="1486"/>
      <c r="CE28" s="1486"/>
      <c r="CF28" s="1486"/>
      <c r="CG28" s="1486"/>
      <c r="CH28" s="1486"/>
      <c r="CI28" s="1486"/>
      <c r="CJ28" s="1486"/>
      <c r="CK28" s="1486"/>
      <c r="CL28" s="1486"/>
      <c r="CM28" s="1486"/>
      <c r="CN28" s="1486"/>
      <c r="CO28" s="1486"/>
      <c r="CP28" s="1486"/>
      <c r="CQ28" s="1486"/>
      <c r="CR28" s="1486"/>
      <c r="CS28" s="1486"/>
      <c r="CT28" s="1486"/>
      <c r="CU28" s="1486"/>
      <c r="CV28" s="1486"/>
      <c r="CW28" s="1486"/>
      <c r="CX28" s="1486"/>
      <c r="CY28" s="1486"/>
      <c r="CZ28" s="1486"/>
      <c r="DA28" s="1486"/>
      <c r="DB28" s="1486"/>
      <c r="DC28" s="1486"/>
      <c r="DD28" s="1486"/>
      <c r="DE28" s="1486"/>
      <c r="DF28" s="1486"/>
      <c r="DG28" s="1486"/>
      <c r="DH28" s="1486"/>
      <c r="DI28" s="1486"/>
      <c r="DJ28" s="1486"/>
      <c r="DK28" s="1486"/>
      <c r="DL28" s="1486"/>
      <c r="DM28" s="1486"/>
      <c r="DN28" s="1486"/>
      <c r="DO28" s="1486"/>
      <c r="DP28" s="1486"/>
      <c r="DQ28" s="1486"/>
      <c r="DR28" s="1486"/>
      <c r="DS28" s="1486"/>
      <c r="DT28" s="1486"/>
      <c r="DU28" s="1486"/>
      <c r="DV28" s="1486"/>
      <c r="DW28" s="1486"/>
      <c r="DX28" s="1486"/>
      <c r="DY28" s="1486"/>
      <c r="DZ28" s="1486"/>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K28" s="135">
        <v>353</v>
      </c>
    </row>
    <row r="29" spans="1:16313" ht="6" customHeight="1">
      <c r="B29" s="1937"/>
      <c r="C29" s="1959"/>
      <c r="D29" s="1959"/>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c r="AA29" s="1960"/>
      <c r="AB29" s="1960"/>
      <c r="AC29" s="1960"/>
      <c r="AD29" s="1959"/>
      <c r="AE29" s="1960"/>
      <c r="AF29" s="1781"/>
      <c r="AG29" s="1781"/>
      <c r="AH29" s="1959"/>
      <c r="AI29" s="1960"/>
      <c r="AJ29" s="1960"/>
      <c r="AK29" s="1960"/>
      <c r="AL29" s="1960"/>
      <c r="AM29" s="1960"/>
      <c r="AN29" s="1960"/>
      <c r="AO29" s="1960"/>
      <c r="AP29" s="1960"/>
      <c r="AQ29" s="1960"/>
      <c r="AR29" s="1960"/>
      <c r="AS29" s="1960"/>
      <c r="AT29" s="1960"/>
      <c r="AU29" s="1960"/>
      <c r="AV29" s="1960"/>
      <c r="AW29" s="1960"/>
      <c r="AX29" s="1985"/>
      <c r="AY29" s="1972"/>
      <c r="AZ29" s="1960"/>
      <c r="BA29" s="1960"/>
      <c r="BB29" s="1960"/>
      <c r="BC29" s="1960"/>
      <c r="BD29" s="1960"/>
      <c r="BE29" s="1960"/>
    </row>
    <row r="30" spans="1:16313" ht="15.6" customHeight="1">
      <c r="B30" s="1943" t="str">
        <f>INDEX(tblTrans[[English]:[Polski]],MATCH(XCK30,tblTrans[ID],0),LangSelID)</f>
        <v>NPL ratio - Corporate Banking</v>
      </c>
      <c r="C30" s="1022"/>
      <c r="D30" s="1022"/>
      <c r="E30" s="1022"/>
      <c r="F30" s="1022"/>
      <c r="G30" s="1022"/>
      <c r="H30" s="1022"/>
      <c r="I30" s="1022"/>
      <c r="J30" s="1022"/>
      <c r="K30" s="1022"/>
      <c r="L30" s="1022"/>
      <c r="M30" s="1022"/>
      <c r="N30" s="1022"/>
      <c r="O30" s="1022"/>
      <c r="P30" s="1022"/>
      <c r="Q30" s="1022"/>
      <c r="R30" s="1022"/>
      <c r="S30" s="1022"/>
      <c r="T30" s="1022"/>
      <c r="U30" s="1022"/>
      <c r="V30" s="1022"/>
      <c r="W30" s="1022"/>
      <c r="X30" s="1022">
        <v>9.1905423815777765E-2</v>
      </c>
      <c r="Y30" s="1022">
        <v>0.10303683035429655</v>
      </c>
      <c r="Z30" s="1022">
        <v>8.1761980456429684E-2</v>
      </c>
      <c r="AA30" s="1022">
        <v>8.6004854248326573E-2</v>
      </c>
      <c r="AB30" s="1022">
        <v>7.9869445835563921E-2</v>
      </c>
      <c r="AC30" s="1022">
        <v>8.1886843234470319E-2</v>
      </c>
      <c r="AD30" s="1022">
        <v>8.1880936524646383E-2</v>
      </c>
      <c r="AE30" s="1022">
        <v>8.2948678451631258E-2</v>
      </c>
      <c r="AF30" s="1022">
        <v>6.9860618028533897E-2</v>
      </c>
      <c r="AG30" s="1022">
        <v>7.8541801206647791E-2</v>
      </c>
      <c r="AH30" s="1022">
        <v>7.0055192701516528E-2</v>
      </c>
      <c r="AI30" s="1022">
        <v>6.4544413875111506E-2</v>
      </c>
      <c r="AJ30" s="1022">
        <v>6.6324639995487572E-2</v>
      </c>
      <c r="AK30" s="1022">
        <v>6.4020974929593633E-2</v>
      </c>
      <c r="AL30" s="1022">
        <v>6.2305841293849168E-2</v>
      </c>
      <c r="AM30" s="1022">
        <v>5.7396002316923302E-2</v>
      </c>
      <c r="AN30" s="1022">
        <v>6.2970941317417595E-2</v>
      </c>
      <c r="AO30" s="1022">
        <v>5.9614384446543003E-2</v>
      </c>
      <c r="AP30" s="1022">
        <v>6.013416473114612E-2</v>
      </c>
      <c r="AQ30" s="1022">
        <v>6.1984525122822653E-2</v>
      </c>
      <c r="AR30" s="1022">
        <v>6.3428859829338574E-2</v>
      </c>
      <c r="AS30" s="1022">
        <v>6.4565976308071413E-2</v>
      </c>
      <c r="AT30" s="1022">
        <v>5.7999568037831011E-2</v>
      </c>
      <c r="AU30" s="1022">
        <v>5.1828981095761242E-2</v>
      </c>
      <c r="AV30" s="1022">
        <v>5.0296989915994191E-2</v>
      </c>
      <c r="AW30" s="1022">
        <v>5.1953420421094E-2</v>
      </c>
      <c r="AX30" s="1991">
        <v>5.2738802946265852E-2</v>
      </c>
      <c r="AY30" s="1978">
        <v>5.3533104381527051E-2</v>
      </c>
      <c r="AZ30" s="1022">
        <v>5.1540944525630378E-2</v>
      </c>
      <c r="BA30" s="1022">
        <v>5.0601390706978104E-2</v>
      </c>
      <c r="BB30" s="1022">
        <v>5.1221947047194495E-2</v>
      </c>
      <c r="BC30" s="1022">
        <v>5.1743891762702186E-2</v>
      </c>
      <c r="BD30" s="1022">
        <v>5.303813197019093E-2</v>
      </c>
      <c r="BE30" s="1022">
        <v>5.2835474610412679E-2</v>
      </c>
      <c r="XCK30">
        <v>354</v>
      </c>
    </row>
    <row r="31" spans="1:16313" ht="15.6" customHeight="1">
      <c r="B31" s="1944" t="str">
        <f>INDEX(tblTrans[[English]:[Polski]],MATCH(XCK31,tblTrans[ID],0),LangSelID)</f>
        <v>Coverage ratio - Corporate Banking</v>
      </c>
      <c r="C31" s="1023"/>
      <c r="D31" s="1023"/>
      <c r="E31" s="1023"/>
      <c r="F31" s="1023"/>
      <c r="G31" s="1023"/>
      <c r="H31" s="1023"/>
      <c r="I31" s="1023"/>
      <c r="J31" s="1023"/>
      <c r="K31" s="1023"/>
      <c r="L31" s="1023"/>
      <c r="M31" s="1023"/>
      <c r="N31" s="1023"/>
      <c r="O31" s="1023"/>
      <c r="P31" s="1023"/>
      <c r="Q31" s="1023"/>
      <c r="R31" s="1023"/>
      <c r="S31" s="1023"/>
      <c r="T31" s="1023"/>
      <c r="U31" s="1023"/>
      <c r="V31" s="1023"/>
      <c r="W31" s="1023"/>
      <c r="X31" s="1023">
        <f>-X27/X26</f>
        <v>0.60606900243866624</v>
      </c>
      <c r="Y31" s="1023">
        <f t="shared" ref="Y31:AG31" si="9">-Y27/Y26</f>
        <v>0.54642825727773259</v>
      </c>
      <c r="Z31" s="1023">
        <f t="shared" si="9"/>
        <v>0.61512450194398616</v>
      </c>
      <c r="AA31" s="1023">
        <f t="shared" si="9"/>
        <v>0.61462485018637925</v>
      </c>
      <c r="AB31" s="1023">
        <f t="shared" si="9"/>
        <v>0.63072961941533368</v>
      </c>
      <c r="AC31" s="1023">
        <f t="shared" si="9"/>
        <v>0.59696846733883036</v>
      </c>
      <c r="AD31" s="1023">
        <f t="shared" si="9"/>
        <v>0.57961374303967439</v>
      </c>
      <c r="AE31" s="1023">
        <f t="shared" si="9"/>
        <v>0.56017231009426793</v>
      </c>
      <c r="AF31" s="1023">
        <f t="shared" si="9"/>
        <v>0.60736271382779872</v>
      </c>
      <c r="AG31" s="1023">
        <f t="shared" si="9"/>
        <v>0.62362653108700861</v>
      </c>
      <c r="AH31" s="1023">
        <f>-AH27/AH26</f>
        <v>0.54154010662038188</v>
      </c>
      <c r="AI31" s="1023">
        <v>0.56231483348680356</v>
      </c>
      <c r="AJ31" s="1023">
        <v>0.56889824179228465</v>
      </c>
      <c r="AK31" s="1023">
        <v>0.60448722266911292</v>
      </c>
      <c r="AL31" s="1023">
        <v>0.59623182413745746</v>
      </c>
      <c r="AM31" s="1023">
        <v>0.61108928190229317</v>
      </c>
      <c r="AN31" s="1023">
        <v>0.62999227333472618</v>
      </c>
      <c r="AO31" s="1023">
        <v>0.63183848282798039</v>
      </c>
      <c r="AP31" s="1023">
        <v>0.66499393920108829</v>
      </c>
      <c r="AQ31" s="1023">
        <v>0.65534277321706336</v>
      </c>
      <c r="AR31" s="1023">
        <v>0.63813918095456656</v>
      </c>
      <c r="AS31" s="1023">
        <v>0.63563292584297482</v>
      </c>
      <c r="AT31" s="1023">
        <v>0.61571600539631322</v>
      </c>
      <c r="AU31" s="1023">
        <v>0.65781641977017857</v>
      </c>
      <c r="AV31" s="1023">
        <v>0.67526402964327192</v>
      </c>
      <c r="AW31" s="1023">
        <v>0.63410110865503</v>
      </c>
      <c r="AX31" s="1992">
        <v>0.62304116789546837</v>
      </c>
      <c r="AY31" s="1979">
        <v>0.55592585916621451</v>
      </c>
      <c r="AZ31" s="1023">
        <v>0.59835683715390597</v>
      </c>
      <c r="BA31" s="1023">
        <v>0.60631679478701361</v>
      </c>
      <c r="BB31" s="1023">
        <v>0.62920863598224375</v>
      </c>
      <c r="BC31" s="1023">
        <v>0.624081550437939</v>
      </c>
      <c r="BD31" s="1023">
        <v>0.60427917636686712</v>
      </c>
      <c r="BE31" s="1023">
        <v>0.63289251544293224</v>
      </c>
      <c r="XCK31">
        <v>355</v>
      </c>
    </row>
    <row r="32" spans="1:16313" ht="15.6" customHeight="1">
      <c r="B32" s="1485"/>
      <c r="C32" s="1933"/>
      <c r="D32" s="1933"/>
      <c r="E32" s="1933"/>
      <c r="F32" s="1486"/>
      <c r="G32" s="1486"/>
      <c r="H32" s="1486"/>
      <c r="I32" s="1486"/>
      <c r="J32" s="1486"/>
      <c r="K32" s="1486"/>
      <c r="L32" s="1486"/>
      <c r="M32" s="1486"/>
      <c r="N32" s="1486"/>
      <c r="O32" s="1486"/>
      <c r="P32" s="1486"/>
      <c r="Q32" s="1486"/>
      <c r="R32" s="1486"/>
      <c r="S32" s="1486"/>
      <c r="T32" s="1486"/>
      <c r="U32" s="1486"/>
      <c r="V32" s="1486"/>
      <c r="W32" s="1486"/>
      <c r="X32" s="1486"/>
      <c r="Y32" s="1486"/>
      <c r="Z32" s="1486"/>
      <c r="AA32" s="1486"/>
      <c r="AB32" s="1486"/>
      <c r="AC32" s="1486"/>
      <c r="AD32" s="1486"/>
      <c r="AE32" s="1486"/>
      <c r="AF32" s="1486"/>
      <c r="AG32" s="1486"/>
      <c r="AH32" s="1486"/>
      <c r="AI32" s="1486"/>
      <c r="AJ32" s="1486"/>
      <c r="AK32" s="1486"/>
      <c r="AL32" s="1486"/>
      <c r="AM32" s="1486"/>
      <c r="AN32" s="1486"/>
      <c r="AO32" s="1486"/>
      <c r="AP32" s="1486"/>
      <c r="AQ32" s="1486"/>
      <c r="AR32" s="1486"/>
      <c r="AS32" s="1486"/>
      <c r="AT32" s="1486"/>
      <c r="AU32" s="1486"/>
      <c r="AV32" s="1486"/>
      <c r="AW32" s="1486"/>
      <c r="AX32" s="1486"/>
      <c r="AY32" s="1486"/>
    </row>
    <row r="33" spans="1:16383" s="141" customFormat="1" ht="16.149999999999999" customHeight="1" thickBot="1">
      <c r="B33" s="1928" t="str">
        <f>INDEX(tblTrans[[English]:[Polski]],MATCH(XFC33,tblTrans[ID],0),LangSelID)</f>
        <v>Financial assets at amortised cost</v>
      </c>
      <c r="C33" s="1885"/>
      <c r="D33" s="1886"/>
      <c r="E33" s="1886"/>
      <c r="F33" s="1887"/>
      <c r="G33" s="1886"/>
      <c r="H33" s="1886"/>
      <c r="I33" s="1312"/>
      <c r="J33" s="1312"/>
      <c r="K33" s="1888"/>
      <c r="L33" s="1312"/>
      <c r="M33" s="1312"/>
      <c r="N33" s="1889"/>
      <c r="O33" s="1312"/>
      <c r="P33" s="1312"/>
      <c r="Q33" s="1312"/>
      <c r="R33" s="1312"/>
      <c r="S33" s="1888"/>
      <c r="T33" s="1312"/>
      <c r="U33" s="1312"/>
      <c r="V33" s="1889"/>
      <c r="W33" s="1312"/>
      <c r="X33" s="1312"/>
      <c r="Y33" s="1312"/>
      <c r="Z33" s="1312"/>
      <c r="AA33" s="1888"/>
      <c r="AB33" s="1312"/>
      <c r="AC33" s="1312"/>
      <c r="AD33" s="1889"/>
      <c r="AE33" s="1312"/>
      <c r="AF33" s="1312"/>
      <c r="AG33" s="1312"/>
      <c r="AH33" s="1889"/>
      <c r="AI33" s="1889"/>
      <c r="AJ33" s="1889"/>
      <c r="AK33" s="1889"/>
      <c r="AL33" s="1889"/>
      <c r="AM33" s="1889"/>
      <c r="AN33" s="1889"/>
      <c r="AO33" s="1889"/>
      <c r="AP33" s="1889"/>
      <c r="AQ33" s="1889"/>
      <c r="AR33" s="1889"/>
      <c r="AS33" s="1889"/>
      <c r="AT33" s="1889"/>
      <c r="AU33" s="1889"/>
      <c r="AV33" s="1889"/>
      <c r="AW33" s="1889"/>
      <c r="AX33" s="1889"/>
      <c r="AY33" s="1889"/>
      <c r="AZ33" s="1889"/>
      <c r="BA33" s="1889"/>
      <c r="BB33" s="1889"/>
      <c r="BC33" s="1889"/>
      <c r="BD33" s="1889"/>
      <c r="BE33" s="1889"/>
      <c r="XFC33" s="141">
        <v>1036</v>
      </c>
    </row>
    <row r="34" spans="1:16383" s="58" customFormat="1" ht="15.6" customHeight="1" thickBot="1">
      <c r="A34" s="1312"/>
      <c r="B34" s="1942" t="str">
        <f>INDEX(tblTrans[[English]:[Polski]],MATCH(XFB34,tblTrans[ID],0),LangSelID)</f>
        <v>Loans and advances - Gross carrying amount</v>
      </c>
      <c r="C34" s="1777"/>
      <c r="D34" s="1777"/>
      <c r="E34" s="1777"/>
      <c r="F34" s="1777"/>
      <c r="G34" s="1777"/>
      <c r="H34" s="1777"/>
      <c r="I34" s="1777"/>
      <c r="J34" s="1777"/>
      <c r="K34" s="1777"/>
      <c r="L34" s="1777"/>
      <c r="M34" s="1777"/>
      <c r="N34" s="1777"/>
      <c r="O34" s="1777"/>
      <c r="P34" s="1777"/>
      <c r="Q34" s="1777"/>
      <c r="R34" s="1777"/>
      <c r="S34" s="1777"/>
      <c r="T34" s="1777"/>
      <c r="U34" s="1777"/>
      <c r="V34" s="1777"/>
      <c r="W34" s="1777"/>
      <c r="X34" s="1777"/>
      <c r="Y34" s="1777"/>
      <c r="Z34" s="1777"/>
      <c r="AA34" s="1777"/>
      <c r="AB34" s="1777"/>
      <c r="AC34" s="1777"/>
      <c r="AD34" s="1777"/>
      <c r="AE34" s="1777"/>
      <c r="AF34" s="1777"/>
      <c r="AG34" s="1777"/>
      <c r="AH34" s="1777"/>
      <c r="AI34" s="1777"/>
      <c r="AJ34" s="1777"/>
      <c r="AK34" s="1777"/>
      <c r="AL34" s="1777"/>
      <c r="AM34" s="1777"/>
      <c r="AN34" s="1777"/>
      <c r="AO34" s="1777"/>
      <c r="AP34" s="1777"/>
      <c r="AQ34" s="1777"/>
      <c r="AR34" s="1777"/>
      <c r="AS34" s="1777"/>
      <c r="AT34" s="1777"/>
      <c r="AU34" s="1777"/>
      <c r="AV34" s="1777"/>
      <c r="AW34" s="1777"/>
      <c r="AX34" s="1983"/>
      <c r="AY34" s="1697">
        <f>SUM(AY35:AY38)</f>
        <v>85115877</v>
      </c>
      <c r="AZ34" s="1697">
        <v>89481773</v>
      </c>
      <c r="BA34" s="1697">
        <v>91575917</v>
      </c>
      <c r="BB34" s="1697">
        <v>95059979</v>
      </c>
      <c r="BC34" s="1697">
        <f>SUM(BC35:BC38)</f>
        <v>98295259</v>
      </c>
      <c r="BD34" s="1697">
        <f>SUM(BD35:BD38)</f>
        <v>101246393</v>
      </c>
      <c r="BE34" s="1697">
        <f>SUM(BE35:BE38)</f>
        <v>105822413</v>
      </c>
      <c r="BF34" s="2193"/>
      <c r="BG34" s="2193"/>
      <c r="BH34" s="2193"/>
      <c r="BI34" s="2193"/>
      <c r="BJ34" s="2193"/>
      <c r="BK34" s="2193"/>
      <c r="BL34" s="1486"/>
      <c r="BM34" s="1486"/>
      <c r="BN34" s="1486"/>
      <c r="BO34" s="1486"/>
      <c r="BP34" s="1486"/>
      <c r="BQ34" s="1486"/>
      <c r="BR34" s="1486"/>
      <c r="BS34" s="1486"/>
      <c r="BT34" s="1486"/>
      <c r="BU34" s="1486"/>
      <c r="BV34" s="1486"/>
      <c r="BW34" s="1486"/>
      <c r="BX34" s="1486"/>
      <c r="BY34" s="1486"/>
      <c r="BZ34" s="1486"/>
      <c r="CA34" s="1486"/>
      <c r="CB34" s="1486"/>
      <c r="CC34" s="1486"/>
      <c r="CD34" s="1486"/>
      <c r="CE34" s="1486"/>
      <c r="CF34" s="1486"/>
      <c r="CG34" s="1486"/>
      <c r="CH34" s="1486"/>
      <c r="CI34" s="1486"/>
      <c r="CJ34" s="1486"/>
      <c r="CK34" s="1486"/>
      <c r="CL34" s="1486"/>
      <c r="CM34" s="1486"/>
      <c r="CN34" s="1486"/>
      <c r="CO34" s="1486"/>
      <c r="CP34" s="1486"/>
      <c r="CQ34" s="1486"/>
      <c r="CR34" s="1486"/>
      <c r="CS34" s="1486"/>
      <c r="CT34" s="1486"/>
      <c r="CU34" s="1486"/>
      <c r="CV34" s="1486"/>
      <c r="CW34" s="1486"/>
      <c r="CX34" s="1486"/>
      <c r="CY34" s="1486"/>
      <c r="CZ34" s="1486"/>
      <c r="DA34" s="1486"/>
      <c r="DB34" s="1486"/>
      <c r="DC34" s="1486"/>
      <c r="DD34" s="1486"/>
      <c r="DE34" s="1486"/>
      <c r="DF34" s="1486"/>
      <c r="DG34" s="1486"/>
      <c r="DH34" s="1486"/>
      <c r="DI34" s="1486"/>
      <c r="DJ34" s="1486"/>
      <c r="DK34" s="1486"/>
      <c r="DL34" s="1486"/>
      <c r="DM34" s="1486"/>
      <c r="DN34" s="1486"/>
      <c r="DO34" s="1486"/>
      <c r="DP34" s="1486"/>
      <c r="DQ34" s="1486"/>
      <c r="DR34" s="1486"/>
      <c r="DS34" s="1486"/>
      <c r="DT34" s="1486"/>
      <c r="DU34" s="1486"/>
      <c r="DV34" s="1486"/>
      <c r="DW34" s="1486"/>
      <c r="DX34" s="1486"/>
      <c r="DY34" s="1486"/>
      <c r="DZ34" s="1486"/>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K34" s="135"/>
      <c r="XFB34" s="58">
        <v>1037</v>
      </c>
    </row>
    <row r="35" spans="1:16383" s="1709" customFormat="1" ht="15.6" customHeight="1">
      <c r="A35" s="209"/>
      <c r="B35" s="1994" t="str">
        <f>INDEX(tblTrans[[English]:[Polski]],MATCH(XFB35,tblTrans[ID],0),LangSelID)</f>
        <v>Stage 1</v>
      </c>
      <c r="C35" s="1995"/>
      <c r="D35" s="1995"/>
      <c r="E35" s="1995"/>
      <c r="F35" s="1995"/>
      <c r="G35" s="1995"/>
      <c r="H35" s="1995"/>
      <c r="I35" s="1995"/>
      <c r="J35" s="1995"/>
      <c r="K35" s="1995"/>
      <c r="L35" s="1995"/>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c r="AN35" s="1995"/>
      <c r="AO35" s="1995"/>
      <c r="AP35" s="1995"/>
      <c r="AQ35" s="1995"/>
      <c r="AR35" s="1995"/>
      <c r="AS35" s="1995"/>
      <c r="AT35" s="1995"/>
      <c r="AU35" s="1995"/>
      <c r="AV35" s="1995"/>
      <c r="AW35" s="1995"/>
      <c r="AX35" s="2010"/>
      <c r="AY35" s="2005">
        <v>73096573</v>
      </c>
      <c r="AZ35" s="2005">
        <v>76970756</v>
      </c>
      <c r="BA35" s="2005">
        <v>79010730</v>
      </c>
      <c r="BB35" s="2005">
        <v>82159668</v>
      </c>
      <c r="BC35" s="2005">
        <v>84991605</v>
      </c>
      <c r="BD35" s="2005">
        <v>87583599</v>
      </c>
      <c r="BE35" s="2005">
        <v>91408061</v>
      </c>
      <c r="BF35" s="2193"/>
      <c r="BG35" s="2193"/>
      <c r="BH35" s="2193"/>
      <c r="BI35" s="2193"/>
      <c r="BJ35" s="2193"/>
      <c r="BK35" s="2193"/>
      <c r="BL35" s="2086"/>
      <c r="BM35" s="2086"/>
      <c r="BN35" s="2086"/>
      <c r="BO35" s="2086"/>
      <c r="BP35" s="2086"/>
      <c r="BQ35" s="2086"/>
      <c r="BR35" s="2086"/>
      <c r="BS35" s="2086"/>
      <c r="BT35" s="2086"/>
      <c r="BU35" s="2086"/>
      <c r="BV35" s="2086"/>
      <c r="BW35" s="2086"/>
      <c r="BX35" s="2086"/>
      <c r="BY35" s="2086"/>
      <c r="BZ35" s="2086"/>
      <c r="CA35" s="2086"/>
      <c r="CB35" s="2086"/>
      <c r="CC35" s="2086"/>
      <c r="CD35" s="2086"/>
      <c r="CE35" s="2086"/>
      <c r="CF35" s="2086"/>
      <c r="CG35" s="2086"/>
      <c r="CH35" s="2086"/>
      <c r="CI35" s="2086"/>
      <c r="CJ35" s="2086"/>
      <c r="CK35" s="2086"/>
      <c r="CL35" s="2086"/>
      <c r="CM35" s="2086"/>
      <c r="CN35" s="2086"/>
      <c r="CO35" s="2086"/>
      <c r="CP35" s="2086"/>
      <c r="CQ35" s="2086"/>
      <c r="CR35" s="2086"/>
      <c r="CS35" s="2086"/>
      <c r="CT35" s="2086"/>
      <c r="CU35" s="2086"/>
      <c r="CV35" s="2086"/>
      <c r="CW35" s="2086"/>
      <c r="CX35" s="2086"/>
      <c r="CY35" s="2086"/>
      <c r="CZ35" s="2086"/>
      <c r="DA35" s="2086"/>
      <c r="DB35" s="2086"/>
      <c r="DC35" s="2086"/>
      <c r="DD35" s="2086"/>
      <c r="DE35" s="2086"/>
      <c r="DF35" s="2086"/>
      <c r="DG35" s="2086"/>
      <c r="DH35" s="2086"/>
      <c r="DI35" s="2086"/>
      <c r="DJ35" s="2086"/>
      <c r="DK35" s="2086"/>
      <c r="DL35" s="2086"/>
      <c r="DM35" s="2086"/>
      <c r="DN35" s="2086"/>
      <c r="DO35" s="2086"/>
      <c r="DP35" s="2086"/>
      <c r="DQ35" s="2086"/>
      <c r="DR35" s="2086"/>
      <c r="DS35" s="2086"/>
      <c r="DT35" s="2086"/>
      <c r="DU35" s="2086"/>
      <c r="DV35" s="2086"/>
      <c r="DW35" s="2086"/>
      <c r="DX35" s="2086"/>
      <c r="DY35" s="2086"/>
      <c r="DZ35" s="2086"/>
      <c r="XFB35" s="1810">
        <v>989</v>
      </c>
    </row>
    <row r="36" spans="1:16383" s="1709" customFormat="1" ht="15.6" customHeight="1">
      <c r="A36" s="209"/>
      <c r="B36" s="1994" t="str">
        <f>INDEX(tblTrans[[English]:[Polski]],MATCH(XFB36,tblTrans[ID],0),LangSelID)</f>
        <v>Stage 2</v>
      </c>
      <c r="C36" s="1995"/>
      <c r="D36" s="1995"/>
      <c r="E36" s="1995"/>
      <c r="F36" s="1995"/>
      <c r="G36" s="1995"/>
      <c r="H36" s="1995"/>
      <c r="I36" s="1995"/>
      <c r="J36" s="1995"/>
      <c r="K36" s="1995"/>
      <c r="L36" s="1995"/>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c r="AN36" s="1995"/>
      <c r="AO36" s="1995"/>
      <c r="AP36" s="1995"/>
      <c r="AQ36" s="1995"/>
      <c r="AR36" s="1995"/>
      <c r="AS36" s="1995"/>
      <c r="AT36" s="1995"/>
      <c r="AU36" s="1995"/>
      <c r="AV36" s="1995"/>
      <c r="AW36" s="1995"/>
      <c r="AX36" s="2010"/>
      <c r="AY36" s="2005">
        <v>7808198</v>
      </c>
      <c r="AZ36" s="2005">
        <v>8202299</v>
      </c>
      <c r="BA36" s="2005">
        <v>8159861</v>
      </c>
      <c r="BB36" s="2005">
        <v>8714545</v>
      </c>
      <c r="BC36" s="2005">
        <v>9001123</v>
      </c>
      <c r="BD36" s="2005">
        <v>9196102</v>
      </c>
      <c r="BE36" s="2005">
        <v>9875322</v>
      </c>
      <c r="BF36" s="2193"/>
      <c r="BG36" s="2193"/>
      <c r="BH36" s="2193"/>
      <c r="BI36" s="2193"/>
      <c r="BJ36" s="2193"/>
      <c r="BK36" s="2193"/>
      <c r="BL36" s="2086"/>
      <c r="BM36" s="2086"/>
      <c r="BN36" s="2086"/>
      <c r="BO36" s="2086"/>
      <c r="BP36" s="2086"/>
      <c r="BQ36" s="2086"/>
      <c r="BR36" s="2086"/>
      <c r="BS36" s="2086"/>
      <c r="BT36" s="2086"/>
      <c r="BU36" s="2086"/>
      <c r="BV36" s="2086"/>
      <c r="BW36" s="2086"/>
      <c r="BX36" s="2086"/>
      <c r="BY36" s="2086"/>
      <c r="BZ36" s="2086"/>
      <c r="CA36" s="2086"/>
      <c r="CB36" s="2086"/>
      <c r="CC36" s="2086"/>
      <c r="CD36" s="2086"/>
      <c r="CE36" s="2086"/>
      <c r="CF36" s="2086"/>
      <c r="CG36" s="2086"/>
      <c r="CH36" s="2086"/>
      <c r="CI36" s="2086"/>
      <c r="CJ36" s="2086"/>
      <c r="CK36" s="2086"/>
      <c r="CL36" s="2086"/>
      <c r="CM36" s="2086"/>
      <c r="CN36" s="2086"/>
      <c r="CO36" s="2086"/>
      <c r="CP36" s="2086"/>
      <c r="CQ36" s="2086"/>
      <c r="CR36" s="2086"/>
      <c r="CS36" s="2086"/>
      <c r="CT36" s="2086"/>
      <c r="CU36" s="2086"/>
      <c r="CV36" s="2086"/>
      <c r="CW36" s="2086"/>
      <c r="CX36" s="2086"/>
      <c r="CY36" s="2086"/>
      <c r="CZ36" s="2086"/>
      <c r="DA36" s="2086"/>
      <c r="DB36" s="2086"/>
      <c r="DC36" s="2086"/>
      <c r="DD36" s="2086"/>
      <c r="DE36" s="2086"/>
      <c r="DF36" s="2086"/>
      <c r="DG36" s="2086"/>
      <c r="DH36" s="2086"/>
      <c r="DI36" s="2086"/>
      <c r="DJ36" s="2086"/>
      <c r="DK36" s="2086"/>
      <c r="DL36" s="2086"/>
      <c r="DM36" s="2086"/>
      <c r="DN36" s="2086"/>
      <c r="DO36" s="2086"/>
      <c r="DP36" s="2086"/>
      <c r="DQ36" s="2086"/>
      <c r="DR36" s="2086"/>
      <c r="DS36" s="2086"/>
      <c r="DT36" s="2086"/>
      <c r="DU36" s="2086"/>
      <c r="DV36" s="2086"/>
      <c r="DW36" s="2086"/>
      <c r="DX36" s="2086"/>
      <c r="DY36" s="2086"/>
      <c r="DZ36" s="2086"/>
      <c r="XFB36" s="1810">
        <v>990</v>
      </c>
    </row>
    <row r="37" spans="1:16383" s="1709" customFormat="1" ht="15.6" customHeight="1">
      <c r="A37" s="209"/>
      <c r="B37" s="1994" t="str">
        <f>INDEX(tblTrans[[English]:[Polski]],MATCH(XFB37,tblTrans[ID],0),LangSelID)</f>
        <v>Stage 3</v>
      </c>
      <c r="C37" s="1995"/>
      <c r="D37" s="1995"/>
      <c r="E37" s="1995"/>
      <c r="F37" s="1995"/>
      <c r="G37" s="1995"/>
      <c r="H37" s="1995"/>
      <c r="I37" s="1995"/>
      <c r="J37" s="1995"/>
      <c r="K37" s="1995"/>
      <c r="L37" s="1995"/>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c r="AN37" s="1995"/>
      <c r="AO37" s="1995"/>
      <c r="AP37" s="1995"/>
      <c r="AQ37" s="1995"/>
      <c r="AR37" s="1995"/>
      <c r="AS37" s="1995"/>
      <c r="AT37" s="1995"/>
      <c r="AU37" s="1995"/>
      <c r="AV37" s="1995"/>
      <c r="AW37" s="1995"/>
      <c r="AX37" s="2010"/>
      <c r="AY37" s="2005">
        <v>4008807</v>
      </c>
      <c r="AZ37" s="2005">
        <v>4078763</v>
      </c>
      <c r="BA37" s="2005">
        <v>4197622</v>
      </c>
      <c r="BB37" s="2005">
        <v>3976749</v>
      </c>
      <c r="BC37" s="2005">
        <v>4044477</v>
      </c>
      <c r="BD37" s="2005">
        <v>4212927</v>
      </c>
      <c r="BE37" s="2005">
        <v>4286444</v>
      </c>
      <c r="BF37" s="2193"/>
      <c r="BG37" s="2193"/>
      <c r="BH37" s="2193"/>
      <c r="BI37" s="2193"/>
      <c r="BJ37" s="2193"/>
      <c r="BK37" s="2193"/>
      <c r="BL37" s="2086"/>
      <c r="BM37" s="2086"/>
      <c r="BN37" s="2086"/>
      <c r="BO37" s="2086"/>
      <c r="BP37" s="2086"/>
      <c r="BQ37" s="2086"/>
      <c r="BR37" s="2086"/>
      <c r="BS37" s="2086"/>
      <c r="BT37" s="2086"/>
      <c r="BU37" s="2086"/>
      <c r="BV37" s="2086"/>
      <c r="BW37" s="2086"/>
      <c r="BX37" s="2086"/>
      <c r="BY37" s="2086"/>
      <c r="BZ37" s="2086"/>
      <c r="CA37" s="2086"/>
      <c r="CB37" s="2086"/>
      <c r="CC37" s="2086"/>
      <c r="CD37" s="2086"/>
      <c r="CE37" s="2086"/>
      <c r="CF37" s="2086"/>
      <c r="CG37" s="2086"/>
      <c r="CH37" s="2086"/>
      <c r="CI37" s="2086"/>
      <c r="CJ37" s="2086"/>
      <c r="CK37" s="2086"/>
      <c r="CL37" s="2086"/>
      <c r="CM37" s="2086"/>
      <c r="CN37" s="2086"/>
      <c r="CO37" s="2086"/>
      <c r="CP37" s="2086"/>
      <c r="CQ37" s="2086"/>
      <c r="CR37" s="2086"/>
      <c r="CS37" s="2086"/>
      <c r="CT37" s="2086"/>
      <c r="CU37" s="2086"/>
      <c r="CV37" s="2086"/>
      <c r="CW37" s="2086"/>
      <c r="CX37" s="2086"/>
      <c r="CY37" s="2086"/>
      <c r="CZ37" s="2086"/>
      <c r="DA37" s="2086"/>
      <c r="DB37" s="2086"/>
      <c r="DC37" s="2086"/>
      <c r="DD37" s="2086"/>
      <c r="DE37" s="2086"/>
      <c r="DF37" s="2086"/>
      <c r="DG37" s="2086"/>
      <c r="DH37" s="2086"/>
      <c r="DI37" s="2086"/>
      <c r="DJ37" s="2086"/>
      <c r="DK37" s="2086"/>
      <c r="DL37" s="2086"/>
      <c r="DM37" s="2086"/>
      <c r="DN37" s="2086"/>
      <c r="DO37" s="2086"/>
      <c r="DP37" s="2086"/>
      <c r="DQ37" s="2086"/>
      <c r="DR37" s="2086"/>
      <c r="DS37" s="2086"/>
      <c r="DT37" s="2086"/>
      <c r="DU37" s="2086"/>
      <c r="DV37" s="2086"/>
      <c r="DW37" s="2086"/>
      <c r="DX37" s="2086"/>
      <c r="DY37" s="2086"/>
      <c r="DZ37" s="2086"/>
      <c r="XFB37" s="1810">
        <v>991</v>
      </c>
    </row>
    <row r="38" spans="1:16383" s="1709" customFormat="1" ht="15.6" customHeight="1">
      <c r="A38" s="209"/>
      <c r="B38" s="1996" t="str">
        <f>INDEX(tblTrans[[English]:[Polski]],MATCH(XFB38,tblTrans[ID],0),LangSelID)</f>
        <v>POCI</v>
      </c>
      <c r="C38" s="1997"/>
      <c r="D38" s="1997"/>
      <c r="E38" s="1997"/>
      <c r="F38" s="1997"/>
      <c r="G38" s="1997"/>
      <c r="H38" s="1997"/>
      <c r="I38" s="1997"/>
      <c r="J38" s="1997"/>
      <c r="K38" s="1997"/>
      <c r="L38" s="1997"/>
      <c r="M38" s="1997"/>
      <c r="N38" s="1997"/>
      <c r="O38" s="1997"/>
      <c r="P38" s="1997"/>
      <c r="Q38" s="1997"/>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97"/>
      <c r="AM38" s="1997"/>
      <c r="AN38" s="1997"/>
      <c r="AO38" s="1997"/>
      <c r="AP38" s="1997"/>
      <c r="AQ38" s="1997"/>
      <c r="AR38" s="1997"/>
      <c r="AS38" s="1997"/>
      <c r="AT38" s="1997"/>
      <c r="AU38" s="1997"/>
      <c r="AV38" s="1997"/>
      <c r="AW38" s="1997"/>
      <c r="AX38" s="2011"/>
      <c r="AY38" s="2006">
        <v>202299</v>
      </c>
      <c r="AZ38" s="2006">
        <v>229955</v>
      </c>
      <c r="BA38" s="2006">
        <v>207703</v>
      </c>
      <c r="BB38" s="2006">
        <v>209017</v>
      </c>
      <c r="BC38" s="2006">
        <v>258054</v>
      </c>
      <c r="BD38" s="2006">
        <v>253765</v>
      </c>
      <c r="BE38" s="2006">
        <v>252586</v>
      </c>
      <c r="BF38" s="2193"/>
      <c r="BG38" s="2193"/>
      <c r="BH38" s="2193"/>
      <c r="BI38" s="2193"/>
      <c r="BJ38" s="2193"/>
      <c r="BK38" s="2193"/>
      <c r="BL38" s="2086"/>
      <c r="BM38" s="2086"/>
      <c r="BN38" s="2086"/>
      <c r="BO38" s="2086"/>
      <c r="BP38" s="2086"/>
      <c r="BQ38" s="2086"/>
      <c r="BR38" s="2086"/>
      <c r="BS38" s="2086"/>
      <c r="BT38" s="2086"/>
      <c r="BU38" s="2086"/>
      <c r="BV38" s="2086"/>
      <c r="BW38" s="2086"/>
      <c r="BX38" s="2086"/>
      <c r="BY38" s="2086"/>
      <c r="BZ38" s="2086"/>
      <c r="CA38" s="2086"/>
      <c r="CB38" s="2086"/>
      <c r="CC38" s="2086"/>
      <c r="CD38" s="2086"/>
      <c r="CE38" s="2086"/>
      <c r="CF38" s="2086"/>
      <c r="CG38" s="2086"/>
      <c r="CH38" s="2086"/>
      <c r="CI38" s="2086"/>
      <c r="CJ38" s="2086"/>
      <c r="CK38" s="2086"/>
      <c r="CL38" s="2086"/>
      <c r="CM38" s="2086"/>
      <c r="CN38" s="2086"/>
      <c r="CO38" s="2086"/>
      <c r="CP38" s="2086"/>
      <c r="CQ38" s="2086"/>
      <c r="CR38" s="2086"/>
      <c r="CS38" s="2086"/>
      <c r="CT38" s="2086"/>
      <c r="CU38" s="2086"/>
      <c r="CV38" s="2086"/>
      <c r="CW38" s="2086"/>
      <c r="CX38" s="2086"/>
      <c r="CY38" s="2086"/>
      <c r="CZ38" s="2086"/>
      <c r="DA38" s="2086"/>
      <c r="DB38" s="2086"/>
      <c r="DC38" s="2086"/>
      <c r="DD38" s="2086"/>
      <c r="DE38" s="2086"/>
      <c r="DF38" s="2086"/>
      <c r="DG38" s="2086"/>
      <c r="DH38" s="2086"/>
      <c r="DI38" s="2086"/>
      <c r="DJ38" s="2086"/>
      <c r="DK38" s="2086"/>
      <c r="DL38" s="2086"/>
      <c r="DM38" s="2086"/>
      <c r="DN38" s="2086"/>
      <c r="DO38" s="2086"/>
      <c r="DP38" s="2086"/>
      <c r="DQ38" s="2086"/>
      <c r="DR38" s="2086"/>
      <c r="DS38" s="2086"/>
      <c r="DT38" s="2086"/>
      <c r="DU38" s="2086"/>
      <c r="DV38" s="2086"/>
      <c r="DW38" s="2086"/>
      <c r="DX38" s="2086"/>
      <c r="DY38" s="2086"/>
      <c r="DZ38" s="2086"/>
      <c r="XFB38" s="1810">
        <v>992</v>
      </c>
    </row>
    <row r="39" spans="1:16383" s="439" customFormat="1" ht="16.149999999999999" customHeight="1">
      <c r="A39" s="1881"/>
      <c r="B39" s="1998" t="str">
        <f>INDEX(tblTrans[[English]:[Polski]],MATCH(XFC39,tblTrans[ID],0),LangSelID)</f>
        <v>Individuals</v>
      </c>
      <c r="C39" s="1999"/>
      <c r="D39" s="1999"/>
      <c r="E39" s="1999"/>
      <c r="F39" s="1999"/>
      <c r="G39" s="1999"/>
      <c r="H39" s="1999"/>
      <c r="I39" s="1999"/>
      <c r="J39" s="1999"/>
      <c r="K39" s="1999"/>
      <c r="L39" s="1999"/>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c r="AS39" s="1999"/>
      <c r="AT39" s="1999"/>
      <c r="AU39" s="1999"/>
      <c r="AV39" s="1999"/>
      <c r="AW39" s="1999"/>
      <c r="AX39" s="2012"/>
      <c r="AY39" s="2007">
        <f>SUM(AY40:AY43)</f>
        <v>45978927</v>
      </c>
      <c r="AZ39" s="2007">
        <v>48317917</v>
      </c>
      <c r="BA39" s="2007">
        <v>49206850</v>
      </c>
      <c r="BB39" s="2007">
        <v>50554503</v>
      </c>
      <c r="BC39" s="2007">
        <f>SUM(BC40:BC43)</f>
        <v>51888146</v>
      </c>
      <c r="BD39" s="2007">
        <f>SUM(BD40:BD43)</f>
        <v>53994735</v>
      </c>
      <c r="BE39" s="2007">
        <f>SUM(BE40:BE43)</f>
        <v>57143623</v>
      </c>
      <c r="BF39" s="2193"/>
      <c r="BG39" s="2193"/>
      <c r="BH39" s="2193"/>
      <c r="BI39" s="2193"/>
      <c r="BJ39" s="2193"/>
      <c r="BK39" s="2193"/>
      <c r="BL39" s="1881"/>
      <c r="BM39" s="1881"/>
      <c r="BN39" s="1881"/>
      <c r="BO39" s="1881"/>
      <c r="BP39" s="1881"/>
      <c r="BQ39" s="1881"/>
      <c r="BR39" s="1881"/>
      <c r="BS39" s="1881"/>
      <c r="BT39" s="1881"/>
      <c r="BU39" s="1881"/>
      <c r="BV39" s="1881"/>
      <c r="BW39" s="1881"/>
      <c r="BX39" s="1881"/>
      <c r="BY39" s="1881"/>
      <c r="BZ39" s="1881"/>
      <c r="CA39" s="1881"/>
      <c r="CB39" s="1881"/>
      <c r="CC39" s="1881"/>
      <c r="CD39" s="1881"/>
      <c r="CE39" s="1881"/>
      <c r="CF39" s="1881"/>
      <c r="CG39" s="1881"/>
      <c r="CH39" s="1881"/>
      <c r="CI39" s="1881"/>
      <c r="CJ39" s="1881"/>
      <c r="CK39" s="1881"/>
      <c r="CL39" s="1881"/>
      <c r="CM39" s="1881"/>
      <c r="CN39" s="1881"/>
      <c r="CO39" s="1881"/>
      <c r="CP39" s="1881"/>
      <c r="CQ39" s="1881"/>
      <c r="CR39" s="1881"/>
      <c r="CS39" s="1881"/>
      <c r="CT39" s="1881"/>
      <c r="CU39" s="1881"/>
      <c r="CV39" s="1881"/>
      <c r="CW39" s="1881"/>
      <c r="CX39" s="1881"/>
      <c r="CY39" s="1881"/>
      <c r="CZ39" s="1881"/>
      <c r="DA39" s="1881"/>
      <c r="DB39" s="1881"/>
      <c r="DC39" s="1881"/>
      <c r="DD39" s="1881"/>
      <c r="DE39" s="1881"/>
      <c r="DF39" s="1881"/>
      <c r="DG39" s="1881"/>
      <c r="DH39" s="1881"/>
      <c r="DI39" s="1881"/>
      <c r="DJ39" s="1881"/>
      <c r="DK39" s="1881"/>
      <c r="DL39" s="1881"/>
      <c r="DM39" s="1881"/>
      <c r="DN39" s="1881"/>
      <c r="DO39" s="1881"/>
      <c r="DP39" s="1881"/>
      <c r="DQ39" s="1881"/>
      <c r="DR39" s="1881"/>
      <c r="DS39" s="1881"/>
      <c r="DT39" s="1881"/>
      <c r="DU39" s="1881"/>
      <c r="DV39" s="1881"/>
      <c r="DW39" s="1881"/>
      <c r="DX39" s="1881"/>
      <c r="DY39" s="1881"/>
      <c r="DZ39" s="1881"/>
      <c r="XFC39" s="135">
        <v>1034</v>
      </c>
    </row>
    <row r="40" spans="1:16383" s="1709" customFormat="1" ht="15.6" customHeight="1">
      <c r="A40" s="209"/>
      <c r="B40" s="1994" t="str">
        <f>INDEX(tblTrans[[English]:[Polski]],MATCH(XFB40,tblTrans[ID],0),LangSelID)</f>
        <v>Stage 1</v>
      </c>
      <c r="C40" s="1995"/>
      <c r="D40" s="1995"/>
      <c r="E40" s="1995"/>
      <c r="F40" s="1995"/>
      <c r="G40" s="1995"/>
      <c r="H40" s="1995"/>
      <c r="I40" s="1995"/>
      <c r="J40" s="1995"/>
      <c r="K40" s="1995"/>
      <c r="L40" s="1995"/>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c r="AN40" s="1995"/>
      <c r="AO40" s="1995"/>
      <c r="AP40" s="1995"/>
      <c r="AQ40" s="1995"/>
      <c r="AR40" s="1995"/>
      <c r="AS40" s="1995"/>
      <c r="AT40" s="1995"/>
      <c r="AU40" s="1995"/>
      <c r="AV40" s="1995"/>
      <c r="AW40" s="1995"/>
      <c r="AX40" s="2010"/>
      <c r="AY40" s="2005">
        <v>38439096</v>
      </c>
      <c r="AZ40" s="2005">
        <v>40447919</v>
      </c>
      <c r="BA40" s="2005">
        <v>41452684</v>
      </c>
      <c r="BB40" s="2005">
        <v>42757830</v>
      </c>
      <c r="BC40" s="2005">
        <v>44106401</v>
      </c>
      <c r="BD40" s="2005">
        <v>46005406</v>
      </c>
      <c r="BE40" s="2005">
        <v>49039869</v>
      </c>
      <c r="BF40" s="2193"/>
      <c r="BG40" s="2193"/>
      <c r="BH40" s="2193"/>
      <c r="BI40" s="2193"/>
      <c r="BJ40" s="2193"/>
      <c r="BK40" s="2193"/>
      <c r="BL40" s="2086"/>
      <c r="BM40" s="2086"/>
      <c r="BN40" s="2086"/>
      <c r="BO40" s="2086"/>
      <c r="BP40" s="2086"/>
      <c r="BQ40" s="2086"/>
      <c r="BR40" s="2086"/>
      <c r="BS40" s="2086"/>
      <c r="BT40" s="2086"/>
      <c r="BU40" s="2086"/>
      <c r="BV40" s="2086"/>
      <c r="BW40" s="2086"/>
      <c r="BX40" s="2086"/>
      <c r="BY40" s="2086"/>
      <c r="BZ40" s="2086"/>
      <c r="CA40" s="2086"/>
      <c r="CB40" s="2086"/>
      <c r="CC40" s="2086"/>
      <c r="CD40" s="2086"/>
      <c r="CE40" s="2086"/>
      <c r="CF40" s="2086"/>
      <c r="CG40" s="2086"/>
      <c r="CH40" s="2086"/>
      <c r="CI40" s="2086"/>
      <c r="CJ40" s="2086"/>
      <c r="CK40" s="2086"/>
      <c r="CL40" s="2086"/>
      <c r="CM40" s="2086"/>
      <c r="CN40" s="2086"/>
      <c r="CO40" s="2086"/>
      <c r="CP40" s="2086"/>
      <c r="CQ40" s="2086"/>
      <c r="CR40" s="2086"/>
      <c r="CS40" s="2086"/>
      <c r="CT40" s="2086"/>
      <c r="CU40" s="2086"/>
      <c r="CV40" s="2086"/>
      <c r="CW40" s="2086"/>
      <c r="CX40" s="2086"/>
      <c r="CY40" s="2086"/>
      <c r="CZ40" s="2086"/>
      <c r="DA40" s="2086"/>
      <c r="DB40" s="2086"/>
      <c r="DC40" s="2086"/>
      <c r="DD40" s="2086"/>
      <c r="DE40" s="2086"/>
      <c r="DF40" s="2086"/>
      <c r="DG40" s="2086"/>
      <c r="DH40" s="2086"/>
      <c r="DI40" s="2086"/>
      <c r="DJ40" s="2086"/>
      <c r="DK40" s="2086"/>
      <c r="DL40" s="2086"/>
      <c r="DM40" s="2086"/>
      <c r="DN40" s="2086"/>
      <c r="DO40" s="2086"/>
      <c r="DP40" s="2086"/>
      <c r="DQ40" s="2086"/>
      <c r="DR40" s="2086"/>
      <c r="DS40" s="2086"/>
      <c r="DT40" s="2086"/>
      <c r="DU40" s="2086"/>
      <c r="DV40" s="2086"/>
      <c r="DW40" s="2086"/>
      <c r="DX40" s="2086"/>
      <c r="DY40" s="2086"/>
      <c r="DZ40" s="2086"/>
      <c r="XFB40" s="1810">
        <v>989</v>
      </c>
    </row>
    <row r="41" spans="1:16383" s="1709" customFormat="1" ht="15.6" customHeight="1">
      <c r="A41" s="209"/>
      <c r="B41" s="1994" t="str">
        <f>INDEX(tblTrans[[English]:[Polski]],MATCH(XFB41,tblTrans[ID],0),LangSelID)</f>
        <v>Stage 2</v>
      </c>
      <c r="C41" s="1995"/>
      <c r="D41" s="1995"/>
      <c r="E41" s="1995"/>
      <c r="F41" s="1995"/>
      <c r="G41" s="1995"/>
      <c r="H41" s="1995"/>
      <c r="I41" s="1995"/>
      <c r="J41" s="1995"/>
      <c r="K41" s="1995"/>
      <c r="L41" s="1995"/>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c r="AN41" s="1995"/>
      <c r="AO41" s="1995"/>
      <c r="AP41" s="1995"/>
      <c r="AQ41" s="1995"/>
      <c r="AR41" s="1995"/>
      <c r="AS41" s="1995"/>
      <c r="AT41" s="1995"/>
      <c r="AU41" s="1995"/>
      <c r="AV41" s="1995"/>
      <c r="AW41" s="1995"/>
      <c r="AX41" s="2010"/>
      <c r="AY41" s="2005">
        <v>5182285</v>
      </c>
      <c r="AZ41" s="2005">
        <v>5439003</v>
      </c>
      <c r="BA41" s="2005">
        <v>5254159</v>
      </c>
      <c r="BB41" s="2005">
        <v>5588684</v>
      </c>
      <c r="BC41" s="2005">
        <v>5537804</v>
      </c>
      <c r="BD41" s="2005">
        <v>5750968</v>
      </c>
      <c r="BE41" s="2005">
        <v>5890388</v>
      </c>
      <c r="BF41" s="2193"/>
      <c r="BG41" s="2193"/>
      <c r="BH41" s="2193"/>
      <c r="BI41" s="2193"/>
      <c r="BJ41" s="2193"/>
      <c r="BK41" s="2193"/>
      <c r="BL41" s="2086"/>
      <c r="BM41" s="2086"/>
      <c r="BN41" s="2086"/>
      <c r="BO41" s="2086"/>
      <c r="BP41" s="2086"/>
      <c r="BQ41" s="2086"/>
      <c r="BR41" s="2086"/>
      <c r="BS41" s="2086"/>
      <c r="BT41" s="2086"/>
      <c r="BU41" s="2086"/>
      <c r="BV41" s="2086"/>
      <c r="BW41" s="2086"/>
      <c r="BX41" s="2086"/>
      <c r="BY41" s="2086"/>
      <c r="BZ41" s="2086"/>
      <c r="CA41" s="2086"/>
      <c r="CB41" s="2086"/>
      <c r="CC41" s="2086"/>
      <c r="CD41" s="2086"/>
      <c r="CE41" s="2086"/>
      <c r="CF41" s="2086"/>
      <c r="CG41" s="2086"/>
      <c r="CH41" s="2086"/>
      <c r="CI41" s="2086"/>
      <c r="CJ41" s="2086"/>
      <c r="CK41" s="2086"/>
      <c r="CL41" s="2086"/>
      <c r="CM41" s="2086"/>
      <c r="CN41" s="2086"/>
      <c r="CO41" s="2086"/>
      <c r="CP41" s="2086"/>
      <c r="CQ41" s="2086"/>
      <c r="CR41" s="2086"/>
      <c r="CS41" s="2086"/>
      <c r="CT41" s="2086"/>
      <c r="CU41" s="2086"/>
      <c r="CV41" s="2086"/>
      <c r="CW41" s="2086"/>
      <c r="CX41" s="2086"/>
      <c r="CY41" s="2086"/>
      <c r="CZ41" s="2086"/>
      <c r="DA41" s="2086"/>
      <c r="DB41" s="2086"/>
      <c r="DC41" s="2086"/>
      <c r="DD41" s="2086"/>
      <c r="DE41" s="2086"/>
      <c r="DF41" s="2086"/>
      <c r="DG41" s="2086"/>
      <c r="DH41" s="2086"/>
      <c r="DI41" s="2086"/>
      <c r="DJ41" s="2086"/>
      <c r="DK41" s="2086"/>
      <c r="DL41" s="2086"/>
      <c r="DM41" s="2086"/>
      <c r="DN41" s="2086"/>
      <c r="DO41" s="2086"/>
      <c r="DP41" s="2086"/>
      <c r="DQ41" s="2086"/>
      <c r="DR41" s="2086"/>
      <c r="DS41" s="2086"/>
      <c r="DT41" s="2086"/>
      <c r="DU41" s="2086"/>
      <c r="DV41" s="2086"/>
      <c r="DW41" s="2086"/>
      <c r="DX41" s="2086"/>
      <c r="DY41" s="2086"/>
      <c r="DZ41" s="2086"/>
      <c r="XFB41" s="1810">
        <v>990</v>
      </c>
    </row>
    <row r="42" spans="1:16383" s="1709" customFormat="1" ht="15.6" customHeight="1">
      <c r="A42" s="209"/>
      <c r="B42" s="1994" t="str">
        <f>INDEX(tblTrans[[English]:[Polski]],MATCH(XFB42,tblTrans[ID],0),LangSelID)</f>
        <v>Stage 3</v>
      </c>
      <c r="C42" s="1995"/>
      <c r="D42" s="1995"/>
      <c r="E42" s="1995"/>
      <c r="F42" s="1995"/>
      <c r="G42" s="1995"/>
      <c r="H42" s="1995"/>
      <c r="I42" s="1995"/>
      <c r="J42" s="1995"/>
      <c r="K42" s="1995"/>
      <c r="L42" s="1995"/>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c r="AN42" s="1995"/>
      <c r="AO42" s="1995"/>
      <c r="AP42" s="1995"/>
      <c r="AQ42" s="1995"/>
      <c r="AR42" s="1995"/>
      <c r="AS42" s="1995"/>
      <c r="AT42" s="1995"/>
      <c r="AU42" s="1995"/>
      <c r="AV42" s="1995"/>
      <c r="AW42" s="1995"/>
      <c r="AX42" s="2010"/>
      <c r="AY42" s="2005">
        <v>2261176</v>
      </c>
      <c r="AZ42" s="2005">
        <v>2325137</v>
      </c>
      <c r="BA42" s="2005">
        <v>2394837</v>
      </c>
      <c r="BB42" s="2005">
        <v>2103477</v>
      </c>
      <c r="BC42" s="2005">
        <v>2138194</v>
      </c>
      <c r="BD42" s="2005">
        <v>2133814</v>
      </c>
      <c r="BE42" s="2005">
        <v>2107163</v>
      </c>
      <c r="BF42" s="2193"/>
      <c r="BG42" s="2193"/>
      <c r="BH42" s="2193"/>
      <c r="BI42" s="2193"/>
      <c r="BJ42" s="2193"/>
      <c r="BK42" s="2193"/>
      <c r="BL42" s="2086"/>
      <c r="BM42" s="2086"/>
      <c r="BN42" s="2086"/>
      <c r="BO42" s="2086"/>
      <c r="BP42" s="2086"/>
      <c r="BQ42" s="2086"/>
      <c r="BR42" s="2086"/>
      <c r="BS42" s="2086"/>
      <c r="BT42" s="2086"/>
      <c r="BU42" s="2086"/>
      <c r="BV42" s="2086"/>
      <c r="BW42" s="2086"/>
      <c r="BX42" s="2086"/>
      <c r="BY42" s="2086"/>
      <c r="BZ42" s="2086"/>
      <c r="CA42" s="2086"/>
      <c r="CB42" s="2086"/>
      <c r="CC42" s="2086"/>
      <c r="CD42" s="2086"/>
      <c r="CE42" s="2086"/>
      <c r="CF42" s="2086"/>
      <c r="CG42" s="2086"/>
      <c r="CH42" s="2086"/>
      <c r="CI42" s="2086"/>
      <c r="CJ42" s="2086"/>
      <c r="CK42" s="2086"/>
      <c r="CL42" s="2086"/>
      <c r="CM42" s="2086"/>
      <c r="CN42" s="2086"/>
      <c r="CO42" s="2086"/>
      <c r="CP42" s="2086"/>
      <c r="CQ42" s="2086"/>
      <c r="CR42" s="2086"/>
      <c r="CS42" s="2086"/>
      <c r="CT42" s="2086"/>
      <c r="CU42" s="2086"/>
      <c r="CV42" s="2086"/>
      <c r="CW42" s="2086"/>
      <c r="CX42" s="2086"/>
      <c r="CY42" s="2086"/>
      <c r="CZ42" s="2086"/>
      <c r="DA42" s="2086"/>
      <c r="DB42" s="2086"/>
      <c r="DC42" s="2086"/>
      <c r="DD42" s="2086"/>
      <c r="DE42" s="2086"/>
      <c r="DF42" s="2086"/>
      <c r="DG42" s="2086"/>
      <c r="DH42" s="2086"/>
      <c r="DI42" s="2086"/>
      <c r="DJ42" s="2086"/>
      <c r="DK42" s="2086"/>
      <c r="DL42" s="2086"/>
      <c r="DM42" s="2086"/>
      <c r="DN42" s="2086"/>
      <c r="DO42" s="2086"/>
      <c r="DP42" s="2086"/>
      <c r="DQ42" s="2086"/>
      <c r="DR42" s="2086"/>
      <c r="DS42" s="2086"/>
      <c r="DT42" s="2086"/>
      <c r="DU42" s="2086"/>
      <c r="DV42" s="2086"/>
      <c r="DW42" s="2086"/>
      <c r="DX42" s="2086"/>
      <c r="DY42" s="2086"/>
      <c r="DZ42" s="2086"/>
      <c r="XFB42" s="1810">
        <v>991</v>
      </c>
    </row>
    <row r="43" spans="1:16383" s="1709" customFormat="1" ht="15.6" customHeight="1">
      <c r="A43" s="209"/>
      <c r="B43" s="1996" t="str">
        <f>INDEX(tblTrans[[English]:[Polski]],MATCH(XFB43,tblTrans[ID],0),LangSelID)</f>
        <v>POCI</v>
      </c>
      <c r="C43" s="1997"/>
      <c r="D43" s="1997"/>
      <c r="E43" s="1997"/>
      <c r="F43" s="1997"/>
      <c r="G43" s="1997"/>
      <c r="H43" s="1997"/>
      <c r="I43" s="1997"/>
      <c r="J43" s="1997"/>
      <c r="K43" s="1997"/>
      <c r="L43" s="1997"/>
      <c r="M43" s="1997"/>
      <c r="N43" s="1997"/>
      <c r="O43" s="1997"/>
      <c r="P43" s="1997"/>
      <c r="Q43" s="1997"/>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97"/>
      <c r="AM43" s="1997"/>
      <c r="AN43" s="1997"/>
      <c r="AO43" s="1997"/>
      <c r="AP43" s="1997"/>
      <c r="AQ43" s="1997"/>
      <c r="AR43" s="1997"/>
      <c r="AS43" s="1997"/>
      <c r="AT43" s="1997"/>
      <c r="AU43" s="1997"/>
      <c r="AV43" s="1997"/>
      <c r="AW43" s="1997"/>
      <c r="AX43" s="2011"/>
      <c r="AY43" s="2006">
        <v>96370</v>
      </c>
      <c r="AZ43" s="2006">
        <v>105858</v>
      </c>
      <c r="BA43" s="2006">
        <v>105169</v>
      </c>
      <c r="BB43" s="2006">
        <v>104512</v>
      </c>
      <c r="BC43" s="2006">
        <v>105747</v>
      </c>
      <c r="BD43" s="2006">
        <v>104547</v>
      </c>
      <c r="BE43" s="2006">
        <v>106203</v>
      </c>
      <c r="BF43" s="2193"/>
      <c r="BG43" s="2193"/>
      <c r="BH43" s="2193"/>
      <c r="BI43" s="2193"/>
      <c r="BJ43" s="2193"/>
      <c r="BK43" s="2193"/>
      <c r="BL43" s="2086"/>
      <c r="BM43" s="2086"/>
      <c r="BN43" s="2086"/>
      <c r="BO43" s="2086"/>
      <c r="BP43" s="2086"/>
      <c r="BQ43" s="2086"/>
      <c r="BR43" s="2086"/>
      <c r="BS43" s="2086"/>
      <c r="BT43" s="2086"/>
      <c r="BU43" s="2086"/>
      <c r="BV43" s="2086"/>
      <c r="BW43" s="2086"/>
      <c r="BX43" s="2086"/>
      <c r="BY43" s="2086"/>
      <c r="BZ43" s="2086"/>
      <c r="CA43" s="2086"/>
      <c r="CB43" s="2086"/>
      <c r="CC43" s="2086"/>
      <c r="CD43" s="2086"/>
      <c r="CE43" s="2086"/>
      <c r="CF43" s="2086"/>
      <c r="CG43" s="2086"/>
      <c r="CH43" s="2086"/>
      <c r="CI43" s="2086"/>
      <c r="CJ43" s="2086"/>
      <c r="CK43" s="2086"/>
      <c r="CL43" s="2086"/>
      <c r="CM43" s="2086"/>
      <c r="CN43" s="2086"/>
      <c r="CO43" s="2086"/>
      <c r="CP43" s="2086"/>
      <c r="CQ43" s="2086"/>
      <c r="CR43" s="2086"/>
      <c r="CS43" s="2086"/>
      <c r="CT43" s="2086"/>
      <c r="CU43" s="2086"/>
      <c r="CV43" s="2086"/>
      <c r="CW43" s="2086"/>
      <c r="CX43" s="2086"/>
      <c r="CY43" s="2086"/>
      <c r="CZ43" s="2086"/>
      <c r="DA43" s="2086"/>
      <c r="DB43" s="2086"/>
      <c r="DC43" s="2086"/>
      <c r="DD43" s="2086"/>
      <c r="DE43" s="2086"/>
      <c r="DF43" s="2086"/>
      <c r="DG43" s="2086"/>
      <c r="DH43" s="2086"/>
      <c r="DI43" s="2086"/>
      <c r="DJ43" s="2086"/>
      <c r="DK43" s="2086"/>
      <c r="DL43" s="2086"/>
      <c r="DM43" s="2086"/>
      <c r="DN43" s="2086"/>
      <c r="DO43" s="2086"/>
      <c r="DP43" s="2086"/>
      <c r="DQ43" s="2086"/>
      <c r="DR43" s="2086"/>
      <c r="DS43" s="2086"/>
      <c r="DT43" s="2086"/>
      <c r="DU43" s="2086"/>
      <c r="DV43" s="2086"/>
      <c r="DW43" s="2086"/>
      <c r="DX43" s="2086"/>
      <c r="DY43" s="2086"/>
      <c r="DZ43" s="2086"/>
      <c r="XFB43" s="1810">
        <v>992</v>
      </c>
    </row>
    <row r="44" spans="1:16383" s="439" customFormat="1" ht="16.149999999999999" customHeight="1">
      <c r="A44" s="1881"/>
      <c r="B44" s="2000" t="str">
        <f>INDEX(tblTrans[[English]:[Polski]],MATCH(XFC44,tblTrans[ID],0),LangSelID)</f>
        <v>Corporate entities</v>
      </c>
      <c r="C44" s="2001"/>
      <c r="D44" s="2001"/>
      <c r="E44" s="2001"/>
      <c r="F44" s="2001"/>
      <c r="G44" s="2001"/>
      <c r="H44" s="2001"/>
      <c r="I44" s="2001"/>
      <c r="J44" s="2001"/>
      <c r="K44" s="2001"/>
      <c r="L44" s="2001"/>
      <c r="M44" s="2001"/>
      <c r="N44" s="2001"/>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2001"/>
      <c r="AM44" s="2001"/>
      <c r="AN44" s="2001"/>
      <c r="AO44" s="2001"/>
      <c r="AP44" s="2001"/>
      <c r="AQ44" s="2001"/>
      <c r="AR44" s="2001"/>
      <c r="AS44" s="2001"/>
      <c r="AT44" s="2001"/>
      <c r="AU44" s="2001"/>
      <c r="AV44" s="2001"/>
      <c r="AW44" s="2001"/>
      <c r="AX44" s="2013"/>
      <c r="AY44" s="2008">
        <f>SUM(AY45:AY48)</f>
        <v>38211685</v>
      </c>
      <c r="AZ44" s="2008">
        <v>40389556</v>
      </c>
      <c r="BA44" s="2008">
        <v>41648027</v>
      </c>
      <c r="BB44" s="2008">
        <v>43868553</v>
      </c>
      <c r="BC44" s="2008">
        <f>SUM(BC45:BC48)</f>
        <v>45820766</v>
      </c>
      <c r="BD44" s="2008">
        <f>SUM(BD45:BD48)</f>
        <v>46706408</v>
      </c>
      <c r="BE44" s="2008">
        <f>SUM(BE45:BE48)</f>
        <v>48193216</v>
      </c>
      <c r="BF44" s="2193"/>
      <c r="BG44" s="2193"/>
      <c r="BH44" s="2193"/>
      <c r="BI44" s="2193"/>
      <c r="BJ44" s="2193"/>
      <c r="BK44" s="2193"/>
      <c r="BL44" s="1881"/>
      <c r="BM44" s="1881"/>
      <c r="BN44" s="1881"/>
      <c r="BO44" s="1881"/>
      <c r="BP44" s="1881"/>
      <c r="BQ44" s="1881"/>
      <c r="BR44" s="1881"/>
      <c r="BS44" s="1881"/>
      <c r="BT44" s="1881"/>
      <c r="BU44" s="1881"/>
      <c r="BV44" s="1881"/>
      <c r="BW44" s="1881"/>
      <c r="BX44" s="1881"/>
      <c r="BY44" s="1881"/>
      <c r="BZ44" s="1881"/>
      <c r="CA44" s="1881"/>
      <c r="CB44" s="1881"/>
      <c r="CC44" s="1881"/>
      <c r="CD44" s="1881"/>
      <c r="CE44" s="1881"/>
      <c r="CF44" s="1881"/>
      <c r="CG44" s="1881"/>
      <c r="CH44" s="1881"/>
      <c r="CI44" s="1881"/>
      <c r="CJ44" s="1881"/>
      <c r="CK44" s="1881"/>
      <c r="CL44" s="1881"/>
      <c r="CM44" s="1881"/>
      <c r="CN44" s="1881"/>
      <c r="CO44" s="1881"/>
      <c r="CP44" s="1881"/>
      <c r="CQ44" s="1881"/>
      <c r="CR44" s="1881"/>
      <c r="CS44" s="1881"/>
      <c r="CT44" s="1881"/>
      <c r="CU44" s="1881"/>
      <c r="CV44" s="1881"/>
      <c r="CW44" s="1881"/>
      <c r="CX44" s="1881"/>
      <c r="CY44" s="1881"/>
      <c r="CZ44" s="1881"/>
      <c r="DA44" s="1881"/>
      <c r="DB44" s="1881"/>
      <c r="DC44" s="1881"/>
      <c r="DD44" s="1881"/>
      <c r="DE44" s="1881"/>
      <c r="DF44" s="1881"/>
      <c r="DG44" s="1881"/>
      <c r="DH44" s="1881"/>
      <c r="DI44" s="1881"/>
      <c r="DJ44" s="1881"/>
      <c r="DK44" s="1881"/>
      <c r="DL44" s="1881"/>
      <c r="DM44" s="1881"/>
      <c r="DN44" s="1881"/>
      <c r="DO44" s="1881"/>
      <c r="DP44" s="1881"/>
      <c r="DQ44" s="1881"/>
      <c r="DR44" s="1881"/>
      <c r="DS44" s="1881"/>
      <c r="DT44" s="1881"/>
      <c r="DU44" s="1881"/>
      <c r="DV44" s="1881"/>
      <c r="DW44" s="1881"/>
      <c r="DX44" s="1881"/>
      <c r="DY44" s="1881"/>
      <c r="DZ44" s="1881"/>
      <c r="XFC44" s="135">
        <v>1033</v>
      </c>
    </row>
    <row r="45" spans="1:16383" s="1709" customFormat="1" ht="15.6" customHeight="1">
      <c r="A45" s="209"/>
      <c r="B45" s="1994" t="str">
        <f>INDEX(tblTrans[[English]:[Polski]],MATCH(XFB45,tblTrans[ID],0),LangSelID)</f>
        <v>Stage 1</v>
      </c>
      <c r="C45" s="1995"/>
      <c r="D45" s="1995"/>
      <c r="E45" s="1995"/>
      <c r="F45" s="1995"/>
      <c r="G45" s="1995"/>
      <c r="H45" s="1995"/>
      <c r="I45" s="1995"/>
      <c r="J45" s="1995"/>
      <c r="K45" s="1995"/>
      <c r="L45" s="1995"/>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c r="AN45" s="1995"/>
      <c r="AO45" s="1995"/>
      <c r="AP45" s="1995"/>
      <c r="AQ45" s="1995"/>
      <c r="AR45" s="1995"/>
      <c r="AS45" s="1995"/>
      <c r="AT45" s="1995"/>
      <c r="AU45" s="1995"/>
      <c r="AV45" s="1995"/>
      <c r="AW45" s="1995"/>
      <c r="AX45" s="2010"/>
      <c r="AY45" s="2005">
        <v>33737463</v>
      </c>
      <c r="AZ45" s="2005">
        <v>35753333</v>
      </c>
      <c r="BA45" s="2005">
        <v>36837998</v>
      </c>
      <c r="BB45" s="2005">
        <v>38765918</v>
      </c>
      <c r="BC45" s="2005">
        <v>40299873</v>
      </c>
      <c r="BD45" s="2005">
        <v>41033969</v>
      </c>
      <c r="BE45" s="2005">
        <v>41883655</v>
      </c>
      <c r="BF45" s="2193"/>
      <c r="BG45" s="2193"/>
      <c r="BH45" s="2193"/>
      <c r="BI45" s="2193"/>
      <c r="BJ45" s="2193"/>
      <c r="BK45" s="2193"/>
      <c r="BL45" s="2086"/>
      <c r="BM45" s="2086"/>
      <c r="BN45" s="2086"/>
      <c r="BO45" s="2086"/>
      <c r="BP45" s="2086"/>
      <c r="BQ45" s="2086"/>
      <c r="BR45" s="2086"/>
      <c r="BS45" s="2086"/>
      <c r="BT45" s="2086"/>
      <c r="BU45" s="2086"/>
      <c r="BV45" s="2086"/>
      <c r="BW45" s="2086"/>
      <c r="BX45" s="2086"/>
      <c r="BY45" s="2086"/>
      <c r="BZ45" s="2086"/>
      <c r="CA45" s="2086"/>
      <c r="CB45" s="2086"/>
      <c r="CC45" s="2086"/>
      <c r="CD45" s="2086"/>
      <c r="CE45" s="2086"/>
      <c r="CF45" s="2086"/>
      <c r="CG45" s="2086"/>
      <c r="CH45" s="2086"/>
      <c r="CI45" s="2086"/>
      <c r="CJ45" s="2086"/>
      <c r="CK45" s="2086"/>
      <c r="CL45" s="2086"/>
      <c r="CM45" s="2086"/>
      <c r="CN45" s="2086"/>
      <c r="CO45" s="2086"/>
      <c r="CP45" s="2086"/>
      <c r="CQ45" s="2086"/>
      <c r="CR45" s="2086"/>
      <c r="CS45" s="2086"/>
      <c r="CT45" s="2086"/>
      <c r="CU45" s="2086"/>
      <c r="CV45" s="2086"/>
      <c r="CW45" s="2086"/>
      <c r="CX45" s="2086"/>
      <c r="CY45" s="2086"/>
      <c r="CZ45" s="2086"/>
      <c r="DA45" s="2086"/>
      <c r="DB45" s="2086"/>
      <c r="DC45" s="2086"/>
      <c r="DD45" s="2086"/>
      <c r="DE45" s="2086"/>
      <c r="DF45" s="2086"/>
      <c r="DG45" s="2086"/>
      <c r="DH45" s="2086"/>
      <c r="DI45" s="2086"/>
      <c r="DJ45" s="2086"/>
      <c r="DK45" s="2086"/>
      <c r="DL45" s="2086"/>
      <c r="DM45" s="2086"/>
      <c r="DN45" s="2086"/>
      <c r="DO45" s="2086"/>
      <c r="DP45" s="2086"/>
      <c r="DQ45" s="2086"/>
      <c r="DR45" s="2086"/>
      <c r="DS45" s="2086"/>
      <c r="DT45" s="2086"/>
      <c r="DU45" s="2086"/>
      <c r="DV45" s="2086"/>
      <c r="DW45" s="2086"/>
      <c r="DX45" s="2086"/>
      <c r="DY45" s="2086"/>
      <c r="DZ45" s="2086"/>
      <c r="XFB45" s="1810">
        <v>989</v>
      </c>
    </row>
    <row r="46" spans="1:16383" s="1709" customFormat="1" ht="15.6" customHeight="1">
      <c r="A46" s="209"/>
      <c r="B46" s="1994" t="str">
        <f>INDEX(tblTrans[[English]:[Polski]],MATCH(XFB46,tblTrans[ID],0),LangSelID)</f>
        <v>Stage 2</v>
      </c>
      <c r="C46" s="1995"/>
      <c r="D46" s="1995"/>
      <c r="E46" s="1995"/>
      <c r="F46" s="1995"/>
      <c r="G46" s="1995"/>
      <c r="H46" s="1995"/>
      <c r="I46" s="1995"/>
      <c r="J46" s="1995"/>
      <c r="K46" s="1995"/>
      <c r="L46" s="1995"/>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c r="AN46" s="1995"/>
      <c r="AO46" s="1995"/>
      <c r="AP46" s="1995"/>
      <c r="AQ46" s="1995"/>
      <c r="AR46" s="1995"/>
      <c r="AS46" s="1995"/>
      <c r="AT46" s="1995"/>
      <c r="AU46" s="1995"/>
      <c r="AV46" s="1995"/>
      <c r="AW46" s="1995"/>
      <c r="AX46" s="2010"/>
      <c r="AY46" s="2005">
        <v>2621631</v>
      </c>
      <c r="AZ46" s="2005">
        <v>2759481</v>
      </c>
      <c r="BA46" s="2005">
        <v>2905702</v>
      </c>
      <c r="BB46" s="2005">
        <v>3125861</v>
      </c>
      <c r="BC46" s="2005">
        <v>3463318</v>
      </c>
      <c r="BD46" s="2005">
        <v>3445134</v>
      </c>
      <c r="BE46" s="2005">
        <v>3984934</v>
      </c>
      <c r="BF46" s="2193"/>
      <c r="BG46" s="2193"/>
      <c r="BH46" s="2193"/>
      <c r="BI46" s="2193"/>
      <c r="BJ46" s="2193"/>
      <c r="BK46" s="2193"/>
      <c r="BL46" s="2086"/>
      <c r="BM46" s="2086"/>
      <c r="BN46" s="2086"/>
      <c r="BO46" s="2086"/>
      <c r="BP46" s="2086"/>
      <c r="BQ46" s="2086"/>
      <c r="BR46" s="2086"/>
      <c r="BS46" s="2086"/>
      <c r="BT46" s="2086"/>
      <c r="BU46" s="2086"/>
      <c r="BV46" s="2086"/>
      <c r="BW46" s="2086"/>
      <c r="BX46" s="2086"/>
      <c r="BY46" s="2086"/>
      <c r="BZ46" s="2086"/>
      <c r="CA46" s="2086"/>
      <c r="CB46" s="2086"/>
      <c r="CC46" s="2086"/>
      <c r="CD46" s="2086"/>
      <c r="CE46" s="2086"/>
      <c r="CF46" s="2086"/>
      <c r="CG46" s="2086"/>
      <c r="CH46" s="2086"/>
      <c r="CI46" s="2086"/>
      <c r="CJ46" s="2086"/>
      <c r="CK46" s="2086"/>
      <c r="CL46" s="2086"/>
      <c r="CM46" s="2086"/>
      <c r="CN46" s="2086"/>
      <c r="CO46" s="2086"/>
      <c r="CP46" s="2086"/>
      <c r="CQ46" s="2086"/>
      <c r="CR46" s="2086"/>
      <c r="CS46" s="2086"/>
      <c r="CT46" s="2086"/>
      <c r="CU46" s="2086"/>
      <c r="CV46" s="2086"/>
      <c r="CW46" s="2086"/>
      <c r="CX46" s="2086"/>
      <c r="CY46" s="2086"/>
      <c r="CZ46" s="2086"/>
      <c r="DA46" s="2086"/>
      <c r="DB46" s="2086"/>
      <c r="DC46" s="2086"/>
      <c r="DD46" s="2086"/>
      <c r="DE46" s="2086"/>
      <c r="DF46" s="2086"/>
      <c r="DG46" s="2086"/>
      <c r="DH46" s="2086"/>
      <c r="DI46" s="2086"/>
      <c r="DJ46" s="2086"/>
      <c r="DK46" s="2086"/>
      <c r="DL46" s="2086"/>
      <c r="DM46" s="2086"/>
      <c r="DN46" s="2086"/>
      <c r="DO46" s="2086"/>
      <c r="DP46" s="2086"/>
      <c r="DQ46" s="2086"/>
      <c r="DR46" s="2086"/>
      <c r="DS46" s="2086"/>
      <c r="DT46" s="2086"/>
      <c r="DU46" s="2086"/>
      <c r="DV46" s="2086"/>
      <c r="DW46" s="2086"/>
      <c r="DX46" s="2086"/>
      <c r="DY46" s="2086"/>
      <c r="DZ46" s="2086"/>
      <c r="XFB46" s="1810">
        <v>990</v>
      </c>
    </row>
    <row r="47" spans="1:16383" s="1709" customFormat="1" ht="15.6" customHeight="1">
      <c r="A47" s="209"/>
      <c r="B47" s="1994" t="str">
        <f>INDEX(tblTrans[[English]:[Polski]],MATCH(XFB47,tblTrans[ID],0),LangSelID)</f>
        <v>Stage 3</v>
      </c>
      <c r="C47" s="1995"/>
      <c r="D47" s="1995"/>
      <c r="E47" s="1995"/>
      <c r="F47" s="1995"/>
      <c r="G47" s="1995"/>
      <c r="H47" s="1995"/>
      <c r="I47" s="1995"/>
      <c r="J47" s="1995"/>
      <c r="K47" s="1995"/>
      <c r="L47" s="1995"/>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c r="AN47" s="1995"/>
      <c r="AO47" s="1995"/>
      <c r="AP47" s="1995"/>
      <c r="AQ47" s="1995"/>
      <c r="AR47" s="1995"/>
      <c r="AS47" s="1995"/>
      <c r="AT47" s="1995"/>
      <c r="AU47" s="1995"/>
      <c r="AV47" s="1995"/>
      <c r="AW47" s="1995"/>
      <c r="AX47" s="2010"/>
      <c r="AY47" s="2005">
        <v>1746662</v>
      </c>
      <c r="AZ47" s="2005">
        <v>1752645</v>
      </c>
      <c r="BA47" s="2005">
        <v>1801793</v>
      </c>
      <c r="BB47" s="2005">
        <v>1872269</v>
      </c>
      <c r="BC47" s="2005">
        <v>1905268</v>
      </c>
      <c r="BD47" s="2005">
        <v>2078087</v>
      </c>
      <c r="BE47" s="2005">
        <v>2178244</v>
      </c>
      <c r="BF47" s="2193"/>
      <c r="BG47" s="2193"/>
      <c r="BH47" s="2193"/>
      <c r="BI47" s="2193"/>
      <c r="BJ47" s="2193"/>
      <c r="BK47" s="2193"/>
      <c r="BL47" s="2086"/>
      <c r="BM47" s="2086"/>
      <c r="BN47" s="2086"/>
      <c r="BO47" s="2086"/>
      <c r="BP47" s="2086"/>
      <c r="BQ47" s="2086"/>
      <c r="BR47" s="2086"/>
      <c r="BS47" s="2086"/>
      <c r="BT47" s="2086"/>
      <c r="BU47" s="2086"/>
      <c r="BV47" s="2086"/>
      <c r="BW47" s="2086"/>
      <c r="BX47" s="2086"/>
      <c r="BY47" s="2086"/>
      <c r="BZ47" s="2086"/>
      <c r="CA47" s="2086"/>
      <c r="CB47" s="2086"/>
      <c r="CC47" s="2086"/>
      <c r="CD47" s="2086"/>
      <c r="CE47" s="2086"/>
      <c r="CF47" s="2086"/>
      <c r="CG47" s="2086"/>
      <c r="CH47" s="2086"/>
      <c r="CI47" s="2086"/>
      <c r="CJ47" s="2086"/>
      <c r="CK47" s="2086"/>
      <c r="CL47" s="2086"/>
      <c r="CM47" s="2086"/>
      <c r="CN47" s="2086"/>
      <c r="CO47" s="2086"/>
      <c r="CP47" s="2086"/>
      <c r="CQ47" s="2086"/>
      <c r="CR47" s="2086"/>
      <c r="CS47" s="2086"/>
      <c r="CT47" s="2086"/>
      <c r="CU47" s="2086"/>
      <c r="CV47" s="2086"/>
      <c r="CW47" s="2086"/>
      <c r="CX47" s="2086"/>
      <c r="CY47" s="2086"/>
      <c r="CZ47" s="2086"/>
      <c r="DA47" s="2086"/>
      <c r="DB47" s="2086"/>
      <c r="DC47" s="2086"/>
      <c r="DD47" s="2086"/>
      <c r="DE47" s="2086"/>
      <c r="DF47" s="2086"/>
      <c r="DG47" s="2086"/>
      <c r="DH47" s="2086"/>
      <c r="DI47" s="2086"/>
      <c r="DJ47" s="2086"/>
      <c r="DK47" s="2086"/>
      <c r="DL47" s="2086"/>
      <c r="DM47" s="2086"/>
      <c r="DN47" s="2086"/>
      <c r="DO47" s="2086"/>
      <c r="DP47" s="2086"/>
      <c r="DQ47" s="2086"/>
      <c r="DR47" s="2086"/>
      <c r="DS47" s="2086"/>
      <c r="DT47" s="2086"/>
      <c r="DU47" s="2086"/>
      <c r="DV47" s="2086"/>
      <c r="DW47" s="2086"/>
      <c r="DX47" s="2086"/>
      <c r="DY47" s="2086"/>
      <c r="DZ47" s="2086"/>
      <c r="XFB47" s="1810">
        <v>991</v>
      </c>
    </row>
    <row r="48" spans="1:16383" s="1709" customFormat="1" ht="15.6" customHeight="1">
      <c r="A48" s="209"/>
      <c r="B48" s="1996" t="str">
        <f>INDEX(tblTrans[[English]:[Polski]],MATCH(XFB48,tblTrans[ID],0),LangSelID)</f>
        <v>POCI</v>
      </c>
      <c r="C48" s="1997"/>
      <c r="D48" s="1997"/>
      <c r="E48" s="1997"/>
      <c r="F48" s="1997"/>
      <c r="G48" s="1997"/>
      <c r="H48" s="1997"/>
      <c r="I48" s="1997"/>
      <c r="J48" s="1997"/>
      <c r="K48" s="1997"/>
      <c r="L48" s="1997"/>
      <c r="M48" s="1997"/>
      <c r="N48" s="1997"/>
      <c r="O48" s="1997"/>
      <c r="P48" s="1997"/>
      <c r="Q48" s="1997"/>
      <c r="R48" s="1997"/>
      <c r="S48" s="1997"/>
      <c r="T48" s="1997"/>
      <c r="U48" s="1997"/>
      <c r="V48" s="1997"/>
      <c r="W48" s="1997"/>
      <c r="X48" s="1997"/>
      <c r="Y48" s="1997"/>
      <c r="Z48" s="1997"/>
      <c r="AA48" s="1997"/>
      <c r="AB48" s="1997"/>
      <c r="AC48" s="1997"/>
      <c r="AD48" s="1997"/>
      <c r="AE48" s="1997"/>
      <c r="AF48" s="1997"/>
      <c r="AG48" s="1997"/>
      <c r="AH48" s="1997"/>
      <c r="AI48" s="1997"/>
      <c r="AJ48" s="1997"/>
      <c r="AK48" s="1997"/>
      <c r="AL48" s="1997"/>
      <c r="AM48" s="1997"/>
      <c r="AN48" s="1997"/>
      <c r="AO48" s="1997"/>
      <c r="AP48" s="1997"/>
      <c r="AQ48" s="1997"/>
      <c r="AR48" s="1997"/>
      <c r="AS48" s="1997"/>
      <c r="AT48" s="1997"/>
      <c r="AU48" s="1997"/>
      <c r="AV48" s="1997"/>
      <c r="AW48" s="1997"/>
      <c r="AX48" s="2011"/>
      <c r="AY48" s="2006">
        <v>105929</v>
      </c>
      <c r="AZ48" s="2006">
        <v>124097</v>
      </c>
      <c r="BA48" s="2006">
        <v>102534</v>
      </c>
      <c r="BB48" s="2006">
        <v>104505</v>
      </c>
      <c r="BC48" s="2006">
        <v>152307</v>
      </c>
      <c r="BD48" s="2006">
        <v>149218</v>
      </c>
      <c r="BE48" s="2006">
        <v>146383</v>
      </c>
      <c r="BF48" s="2193"/>
      <c r="BG48" s="2193"/>
      <c r="BH48" s="2193"/>
      <c r="BI48" s="2193"/>
      <c r="BJ48" s="2193"/>
      <c r="BK48" s="2193"/>
      <c r="BL48" s="2086"/>
      <c r="BM48" s="2086"/>
      <c r="BN48" s="2086"/>
      <c r="BO48" s="2086"/>
      <c r="BP48" s="2086"/>
      <c r="BQ48" s="2086"/>
      <c r="BR48" s="2086"/>
      <c r="BS48" s="2086"/>
      <c r="BT48" s="2086"/>
      <c r="BU48" s="2086"/>
      <c r="BV48" s="2086"/>
      <c r="BW48" s="2086"/>
      <c r="BX48" s="2086"/>
      <c r="BY48" s="2086"/>
      <c r="BZ48" s="2086"/>
      <c r="CA48" s="2086"/>
      <c r="CB48" s="2086"/>
      <c r="CC48" s="2086"/>
      <c r="CD48" s="2086"/>
      <c r="CE48" s="2086"/>
      <c r="CF48" s="2086"/>
      <c r="CG48" s="2086"/>
      <c r="CH48" s="2086"/>
      <c r="CI48" s="2086"/>
      <c r="CJ48" s="2086"/>
      <c r="CK48" s="2086"/>
      <c r="CL48" s="2086"/>
      <c r="CM48" s="2086"/>
      <c r="CN48" s="2086"/>
      <c r="CO48" s="2086"/>
      <c r="CP48" s="2086"/>
      <c r="CQ48" s="2086"/>
      <c r="CR48" s="2086"/>
      <c r="CS48" s="2086"/>
      <c r="CT48" s="2086"/>
      <c r="CU48" s="2086"/>
      <c r="CV48" s="2086"/>
      <c r="CW48" s="2086"/>
      <c r="CX48" s="2086"/>
      <c r="CY48" s="2086"/>
      <c r="CZ48" s="2086"/>
      <c r="DA48" s="2086"/>
      <c r="DB48" s="2086"/>
      <c r="DC48" s="2086"/>
      <c r="DD48" s="2086"/>
      <c r="DE48" s="2086"/>
      <c r="DF48" s="2086"/>
      <c r="DG48" s="2086"/>
      <c r="DH48" s="2086"/>
      <c r="DI48" s="2086"/>
      <c r="DJ48" s="2086"/>
      <c r="DK48" s="2086"/>
      <c r="DL48" s="2086"/>
      <c r="DM48" s="2086"/>
      <c r="DN48" s="2086"/>
      <c r="DO48" s="2086"/>
      <c r="DP48" s="2086"/>
      <c r="DQ48" s="2086"/>
      <c r="DR48" s="2086"/>
      <c r="DS48" s="2086"/>
      <c r="DT48" s="2086"/>
      <c r="DU48" s="2086"/>
      <c r="DV48" s="2086"/>
      <c r="DW48" s="2086"/>
      <c r="DX48" s="2086"/>
      <c r="DY48" s="2086"/>
      <c r="DZ48" s="2086"/>
      <c r="XFB48" s="1810">
        <v>992</v>
      </c>
    </row>
    <row r="49" spans="1:16383" s="439" customFormat="1" ht="16.149999999999999" customHeight="1">
      <c r="A49" s="1881"/>
      <c r="B49" s="2000" t="str">
        <f>INDEX(tblTrans[[English]:[Polski]],MATCH(XFC49,tblTrans[ID],0),LangSelID)</f>
        <v>Public sector</v>
      </c>
      <c r="C49" s="2001"/>
      <c r="D49" s="2001"/>
      <c r="E49" s="2001"/>
      <c r="F49" s="2001"/>
      <c r="G49" s="2001"/>
      <c r="H49" s="2001"/>
      <c r="I49" s="2001"/>
      <c r="J49" s="2001"/>
      <c r="K49" s="2001"/>
      <c r="L49" s="2001"/>
      <c r="M49" s="2001"/>
      <c r="N49" s="2001"/>
      <c r="O49" s="2001"/>
      <c r="P49" s="2001"/>
      <c r="Q49" s="2001"/>
      <c r="R49" s="2001"/>
      <c r="S49" s="2001"/>
      <c r="T49" s="2001"/>
      <c r="U49" s="2001"/>
      <c r="V49" s="2001"/>
      <c r="W49" s="2001"/>
      <c r="X49" s="2001"/>
      <c r="Y49" s="2001"/>
      <c r="Z49" s="2001"/>
      <c r="AA49" s="2001"/>
      <c r="AB49" s="2001"/>
      <c r="AC49" s="2001"/>
      <c r="AD49" s="2001"/>
      <c r="AE49" s="2001"/>
      <c r="AF49" s="2001"/>
      <c r="AG49" s="2001"/>
      <c r="AH49" s="2001"/>
      <c r="AI49" s="2001"/>
      <c r="AJ49" s="2001"/>
      <c r="AK49" s="2001"/>
      <c r="AL49" s="2001"/>
      <c r="AM49" s="2001"/>
      <c r="AN49" s="2001"/>
      <c r="AO49" s="2001"/>
      <c r="AP49" s="2001"/>
      <c r="AQ49" s="2001"/>
      <c r="AR49" s="2001"/>
      <c r="AS49" s="2001"/>
      <c r="AT49" s="2001"/>
      <c r="AU49" s="2001"/>
      <c r="AV49" s="2001"/>
      <c r="AW49" s="2001"/>
      <c r="AX49" s="2013"/>
      <c r="AY49" s="2008">
        <f>SUM(AY50:AY53)</f>
        <v>925265</v>
      </c>
      <c r="AZ49" s="2008">
        <v>774300</v>
      </c>
      <c r="BA49" s="2008">
        <v>721040</v>
      </c>
      <c r="BB49" s="2008">
        <v>636923</v>
      </c>
      <c r="BC49" s="2008">
        <f>SUM(BC50:BC53)</f>
        <v>586347</v>
      </c>
      <c r="BD49" s="2008">
        <f>SUM(BD50:BD53)</f>
        <v>545250</v>
      </c>
      <c r="BE49" s="2008">
        <f>SUM(BE50:BE53)</f>
        <v>485574</v>
      </c>
      <c r="BF49" s="2193"/>
      <c r="BG49" s="2193"/>
      <c r="BH49" s="2193"/>
      <c r="BI49" s="2193"/>
      <c r="BJ49" s="2193"/>
      <c r="BK49" s="2193"/>
      <c r="BL49" s="1881"/>
      <c r="BM49" s="1881"/>
      <c r="BN49" s="1881"/>
      <c r="BO49" s="1881"/>
      <c r="BP49" s="1881"/>
      <c r="BQ49" s="1881"/>
      <c r="BR49" s="1881"/>
      <c r="BS49" s="1881"/>
      <c r="BT49" s="1881"/>
      <c r="BU49" s="1881"/>
      <c r="BV49" s="1881"/>
      <c r="BW49" s="1881"/>
      <c r="BX49" s="1881"/>
      <c r="BY49" s="1881"/>
      <c r="BZ49" s="1881"/>
      <c r="CA49" s="1881"/>
      <c r="CB49" s="1881"/>
      <c r="CC49" s="1881"/>
      <c r="CD49" s="1881"/>
      <c r="CE49" s="1881"/>
      <c r="CF49" s="1881"/>
      <c r="CG49" s="1881"/>
      <c r="CH49" s="1881"/>
      <c r="CI49" s="1881"/>
      <c r="CJ49" s="1881"/>
      <c r="CK49" s="1881"/>
      <c r="CL49" s="1881"/>
      <c r="CM49" s="1881"/>
      <c r="CN49" s="1881"/>
      <c r="CO49" s="1881"/>
      <c r="CP49" s="1881"/>
      <c r="CQ49" s="1881"/>
      <c r="CR49" s="1881"/>
      <c r="CS49" s="1881"/>
      <c r="CT49" s="1881"/>
      <c r="CU49" s="1881"/>
      <c r="CV49" s="1881"/>
      <c r="CW49" s="1881"/>
      <c r="CX49" s="1881"/>
      <c r="CY49" s="1881"/>
      <c r="CZ49" s="1881"/>
      <c r="DA49" s="1881"/>
      <c r="DB49" s="1881"/>
      <c r="DC49" s="1881"/>
      <c r="DD49" s="1881"/>
      <c r="DE49" s="1881"/>
      <c r="DF49" s="1881"/>
      <c r="DG49" s="1881"/>
      <c r="DH49" s="1881"/>
      <c r="DI49" s="1881"/>
      <c r="DJ49" s="1881"/>
      <c r="DK49" s="1881"/>
      <c r="DL49" s="1881"/>
      <c r="DM49" s="1881"/>
      <c r="DN49" s="1881"/>
      <c r="DO49" s="1881"/>
      <c r="DP49" s="1881"/>
      <c r="DQ49" s="1881"/>
      <c r="DR49" s="1881"/>
      <c r="DS49" s="1881"/>
      <c r="DT49" s="1881"/>
      <c r="DU49" s="1881"/>
      <c r="DV49" s="1881"/>
      <c r="DW49" s="1881"/>
      <c r="DX49" s="1881"/>
      <c r="DY49" s="1881"/>
      <c r="DZ49" s="1881"/>
      <c r="XFC49" s="135">
        <v>1032</v>
      </c>
    </row>
    <row r="50" spans="1:16383" s="1709" customFormat="1" ht="15.6" customHeight="1">
      <c r="A50" s="209"/>
      <c r="B50" s="1994" t="str">
        <f>INDEX(tblTrans[[English]:[Polski]],MATCH(XFB50,tblTrans[ID],0),LangSelID)</f>
        <v>Stage 1</v>
      </c>
      <c r="C50" s="1995"/>
      <c r="D50" s="1995"/>
      <c r="E50" s="1995"/>
      <c r="F50" s="1995"/>
      <c r="G50" s="1995"/>
      <c r="H50" s="1995"/>
      <c r="I50" s="1995"/>
      <c r="J50" s="1995"/>
      <c r="K50" s="1995"/>
      <c r="L50" s="1995"/>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c r="AN50" s="1995"/>
      <c r="AO50" s="1995"/>
      <c r="AP50" s="1995"/>
      <c r="AQ50" s="1995"/>
      <c r="AR50" s="1995"/>
      <c r="AS50" s="1995"/>
      <c r="AT50" s="1995"/>
      <c r="AU50" s="1995"/>
      <c r="AV50" s="1995"/>
      <c r="AW50" s="1995"/>
      <c r="AX50" s="2010"/>
      <c r="AY50" s="2005">
        <v>920014</v>
      </c>
      <c r="AZ50" s="2005">
        <v>769504</v>
      </c>
      <c r="BA50" s="2005">
        <v>720048</v>
      </c>
      <c r="BB50" s="2005">
        <v>635920</v>
      </c>
      <c r="BC50" s="2005">
        <v>585331</v>
      </c>
      <c r="BD50" s="2005">
        <v>544224</v>
      </c>
      <c r="BE50" s="2005">
        <v>484537</v>
      </c>
      <c r="BF50" s="2193"/>
      <c r="BG50" s="2193"/>
      <c r="BH50" s="2193"/>
      <c r="BI50" s="2193"/>
      <c r="BJ50" s="2193"/>
      <c r="BK50" s="2193"/>
      <c r="BL50" s="2086"/>
      <c r="BM50" s="2086"/>
      <c r="BN50" s="2086"/>
      <c r="BO50" s="2086"/>
      <c r="BP50" s="2086"/>
      <c r="BQ50" s="2086"/>
      <c r="BR50" s="2086"/>
      <c r="BS50" s="2086"/>
      <c r="BT50" s="2086"/>
      <c r="BU50" s="2086"/>
      <c r="BV50" s="2086"/>
      <c r="BW50" s="2086"/>
      <c r="BX50" s="2086"/>
      <c r="BY50" s="2086"/>
      <c r="BZ50" s="2086"/>
      <c r="CA50" s="2086"/>
      <c r="CB50" s="2086"/>
      <c r="CC50" s="2086"/>
      <c r="CD50" s="2086"/>
      <c r="CE50" s="2086"/>
      <c r="CF50" s="2086"/>
      <c r="CG50" s="2086"/>
      <c r="CH50" s="2086"/>
      <c r="CI50" s="2086"/>
      <c r="CJ50" s="2086"/>
      <c r="CK50" s="2086"/>
      <c r="CL50" s="2086"/>
      <c r="CM50" s="2086"/>
      <c r="CN50" s="2086"/>
      <c r="CO50" s="2086"/>
      <c r="CP50" s="2086"/>
      <c r="CQ50" s="2086"/>
      <c r="CR50" s="2086"/>
      <c r="CS50" s="2086"/>
      <c r="CT50" s="2086"/>
      <c r="CU50" s="2086"/>
      <c r="CV50" s="2086"/>
      <c r="CW50" s="2086"/>
      <c r="CX50" s="2086"/>
      <c r="CY50" s="2086"/>
      <c r="CZ50" s="2086"/>
      <c r="DA50" s="2086"/>
      <c r="DB50" s="2086"/>
      <c r="DC50" s="2086"/>
      <c r="DD50" s="2086"/>
      <c r="DE50" s="2086"/>
      <c r="DF50" s="2086"/>
      <c r="DG50" s="2086"/>
      <c r="DH50" s="2086"/>
      <c r="DI50" s="2086"/>
      <c r="DJ50" s="2086"/>
      <c r="DK50" s="2086"/>
      <c r="DL50" s="2086"/>
      <c r="DM50" s="2086"/>
      <c r="DN50" s="2086"/>
      <c r="DO50" s="2086"/>
      <c r="DP50" s="2086"/>
      <c r="DQ50" s="2086"/>
      <c r="DR50" s="2086"/>
      <c r="DS50" s="2086"/>
      <c r="DT50" s="2086"/>
      <c r="DU50" s="2086"/>
      <c r="DV50" s="2086"/>
      <c r="DW50" s="2086"/>
      <c r="DX50" s="2086"/>
      <c r="DY50" s="2086"/>
      <c r="DZ50" s="2086"/>
      <c r="XFB50" s="1810">
        <v>989</v>
      </c>
    </row>
    <row r="51" spans="1:16383" s="1709" customFormat="1" ht="15.6" customHeight="1">
      <c r="A51" s="209"/>
      <c r="B51" s="1994" t="str">
        <f>INDEX(tblTrans[[English]:[Polski]],MATCH(XFB51,tblTrans[ID],0),LangSelID)</f>
        <v>Stage 2</v>
      </c>
      <c r="C51" s="1995"/>
      <c r="D51" s="1995"/>
      <c r="E51" s="1995"/>
      <c r="F51" s="1995"/>
      <c r="G51" s="1995"/>
      <c r="H51" s="1995"/>
      <c r="I51" s="1995"/>
      <c r="J51" s="1995"/>
      <c r="K51" s="1995"/>
      <c r="L51" s="1995"/>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c r="AN51" s="1995"/>
      <c r="AO51" s="1995"/>
      <c r="AP51" s="1995"/>
      <c r="AQ51" s="1995"/>
      <c r="AR51" s="1995"/>
      <c r="AS51" s="1995"/>
      <c r="AT51" s="1995"/>
      <c r="AU51" s="1995"/>
      <c r="AV51" s="1995"/>
      <c r="AW51" s="1995"/>
      <c r="AX51" s="2010"/>
      <c r="AY51" s="2005">
        <v>4282</v>
      </c>
      <c r="AZ51" s="2005">
        <v>3815</v>
      </c>
      <c r="BA51" s="2005">
        <v>0</v>
      </c>
      <c r="BB51" s="2005">
        <v>0</v>
      </c>
      <c r="BC51" s="2005">
        <v>1</v>
      </c>
      <c r="BD51" s="2005">
        <v>0</v>
      </c>
      <c r="BE51" s="2005">
        <v>0</v>
      </c>
      <c r="BF51" s="2193"/>
      <c r="BG51" s="2193"/>
      <c r="BH51" s="2193"/>
      <c r="BI51" s="2193"/>
      <c r="BJ51" s="2193"/>
      <c r="BK51" s="2193"/>
      <c r="BL51" s="2086"/>
      <c r="BM51" s="2086"/>
      <c r="BN51" s="2086"/>
      <c r="BO51" s="2086"/>
      <c r="BP51" s="2086"/>
      <c r="BQ51" s="2086"/>
      <c r="BR51" s="2086"/>
      <c r="BS51" s="2086"/>
      <c r="BT51" s="2086"/>
      <c r="BU51" s="2086"/>
      <c r="BV51" s="2086"/>
      <c r="BW51" s="2086"/>
      <c r="BX51" s="2086"/>
      <c r="BY51" s="2086"/>
      <c r="BZ51" s="2086"/>
      <c r="CA51" s="2086"/>
      <c r="CB51" s="2086"/>
      <c r="CC51" s="2086"/>
      <c r="CD51" s="2086"/>
      <c r="CE51" s="2086"/>
      <c r="CF51" s="2086"/>
      <c r="CG51" s="2086"/>
      <c r="CH51" s="2086"/>
      <c r="CI51" s="2086"/>
      <c r="CJ51" s="2086"/>
      <c r="CK51" s="2086"/>
      <c r="CL51" s="2086"/>
      <c r="CM51" s="2086"/>
      <c r="CN51" s="2086"/>
      <c r="CO51" s="2086"/>
      <c r="CP51" s="2086"/>
      <c r="CQ51" s="2086"/>
      <c r="CR51" s="2086"/>
      <c r="CS51" s="2086"/>
      <c r="CT51" s="2086"/>
      <c r="CU51" s="2086"/>
      <c r="CV51" s="2086"/>
      <c r="CW51" s="2086"/>
      <c r="CX51" s="2086"/>
      <c r="CY51" s="2086"/>
      <c r="CZ51" s="2086"/>
      <c r="DA51" s="2086"/>
      <c r="DB51" s="2086"/>
      <c r="DC51" s="2086"/>
      <c r="DD51" s="2086"/>
      <c r="DE51" s="2086"/>
      <c r="DF51" s="2086"/>
      <c r="DG51" s="2086"/>
      <c r="DH51" s="2086"/>
      <c r="DI51" s="2086"/>
      <c r="DJ51" s="2086"/>
      <c r="DK51" s="2086"/>
      <c r="DL51" s="2086"/>
      <c r="DM51" s="2086"/>
      <c r="DN51" s="2086"/>
      <c r="DO51" s="2086"/>
      <c r="DP51" s="2086"/>
      <c r="DQ51" s="2086"/>
      <c r="DR51" s="2086"/>
      <c r="DS51" s="2086"/>
      <c r="DT51" s="2086"/>
      <c r="DU51" s="2086"/>
      <c r="DV51" s="2086"/>
      <c r="DW51" s="2086"/>
      <c r="DX51" s="2086"/>
      <c r="DY51" s="2086"/>
      <c r="DZ51" s="2086"/>
      <c r="XFB51" s="1810">
        <v>990</v>
      </c>
    </row>
    <row r="52" spans="1:16383" s="1709" customFormat="1" ht="15.6" customHeight="1">
      <c r="A52" s="209"/>
      <c r="B52" s="1994" t="str">
        <f>INDEX(tblTrans[[English]:[Polski]],MATCH(XFB52,tblTrans[ID],0),LangSelID)</f>
        <v>Stage 3</v>
      </c>
      <c r="C52" s="1995"/>
      <c r="D52" s="1995"/>
      <c r="E52" s="1995"/>
      <c r="F52" s="1995"/>
      <c r="G52" s="1995"/>
      <c r="H52" s="1995"/>
      <c r="I52" s="1995"/>
      <c r="J52" s="1995"/>
      <c r="K52" s="1995"/>
      <c r="L52" s="1995"/>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c r="AN52" s="1995"/>
      <c r="AO52" s="1995"/>
      <c r="AP52" s="1995"/>
      <c r="AQ52" s="1995"/>
      <c r="AR52" s="1995"/>
      <c r="AS52" s="1995"/>
      <c r="AT52" s="1995"/>
      <c r="AU52" s="1995"/>
      <c r="AV52" s="1995"/>
      <c r="AW52" s="1995"/>
      <c r="AX52" s="2010"/>
      <c r="AY52" s="2005">
        <v>969</v>
      </c>
      <c r="AZ52" s="2005">
        <v>981</v>
      </c>
      <c r="BA52" s="2005">
        <v>992</v>
      </c>
      <c r="BB52" s="2005">
        <v>1003</v>
      </c>
      <c r="BC52" s="2005">
        <v>1015</v>
      </c>
      <c r="BD52" s="2005">
        <v>1026</v>
      </c>
      <c r="BE52" s="2005">
        <v>1037</v>
      </c>
      <c r="BF52" s="2193"/>
      <c r="BG52" s="2193"/>
      <c r="BH52" s="2193"/>
      <c r="BI52" s="2193"/>
      <c r="BJ52" s="2193"/>
      <c r="BK52" s="2193"/>
      <c r="BL52" s="2086"/>
      <c r="BM52" s="2086"/>
      <c r="BN52" s="2086"/>
      <c r="BO52" s="2086"/>
      <c r="BP52" s="2086"/>
      <c r="BQ52" s="2086"/>
      <c r="BR52" s="2086"/>
      <c r="BS52" s="2086"/>
      <c r="BT52" s="2086"/>
      <c r="BU52" s="2086"/>
      <c r="BV52" s="2086"/>
      <c r="BW52" s="2086"/>
      <c r="BX52" s="2086"/>
      <c r="BY52" s="2086"/>
      <c r="BZ52" s="2086"/>
      <c r="CA52" s="2086"/>
      <c r="CB52" s="2086"/>
      <c r="CC52" s="2086"/>
      <c r="CD52" s="2086"/>
      <c r="CE52" s="2086"/>
      <c r="CF52" s="2086"/>
      <c r="CG52" s="2086"/>
      <c r="CH52" s="2086"/>
      <c r="CI52" s="2086"/>
      <c r="CJ52" s="2086"/>
      <c r="CK52" s="2086"/>
      <c r="CL52" s="2086"/>
      <c r="CM52" s="2086"/>
      <c r="CN52" s="2086"/>
      <c r="CO52" s="2086"/>
      <c r="CP52" s="2086"/>
      <c r="CQ52" s="2086"/>
      <c r="CR52" s="2086"/>
      <c r="CS52" s="2086"/>
      <c r="CT52" s="2086"/>
      <c r="CU52" s="2086"/>
      <c r="CV52" s="2086"/>
      <c r="CW52" s="2086"/>
      <c r="CX52" s="2086"/>
      <c r="CY52" s="2086"/>
      <c r="CZ52" s="2086"/>
      <c r="DA52" s="2086"/>
      <c r="DB52" s="2086"/>
      <c r="DC52" s="2086"/>
      <c r="DD52" s="2086"/>
      <c r="DE52" s="2086"/>
      <c r="DF52" s="2086"/>
      <c r="DG52" s="2086"/>
      <c r="DH52" s="2086"/>
      <c r="DI52" s="2086"/>
      <c r="DJ52" s="2086"/>
      <c r="DK52" s="2086"/>
      <c r="DL52" s="2086"/>
      <c r="DM52" s="2086"/>
      <c r="DN52" s="2086"/>
      <c r="DO52" s="2086"/>
      <c r="DP52" s="2086"/>
      <c r="DQ52" s="2086"/>
      <c r="DR52" s="2086"/>
      <c r="DS52" s="2086"/>
      <c r="DT52" s="2086"/>
      <c r="DU52" s="2086"/>
      <c r="DV52" s="2086"/>
      <c r="DW52" s="2086"/>
      <c r="DX52" s="2086"/>
      <c r="DY52" s="2086"/>
      <c r="DZ52" s="2086"/>
      <c r="XFB52" s="1810">
        <v>991</v>
      </c>
    </row>
    <row r="53" spans="1:16383" s="1709" customFormat="1" ht="15.6" customHeight="1">
      <c r="A53" s="209"/>
      <c r="B53" s="1996" t="str">
        <f>INDEX(tblTrans[[English]:[Polski]],MATCH(XFB53,tblTrans[ID],0),LangSelID)</f>
        <v>POCI</v>
      </c>
      <c r="C53" s="1997"/>
      <c r="D53" s="1997"/>
      <c r="E53" s="1997"/>
      <c r="F53" s="1997"/>
      <c r="G53" s="1997"/>
      <c r="H53" s="1997"/>
      <c r="I53" s="1997"/>
      <c r="J53" s="1997"/>
      <c r="K53" s="1997"/>
      <c r="L53" s="1997"/>
      <c r="M53" s="1997"/>
      <c r="N53" s="1997"/>
      <c r="O53" s="1997"/>
      <c r="P53" s="1997"/>
      <c r="Q53" s="1997"/>
      <c r="R53" s="1997"/>
      <c r="S53" s="1997"/>
      <c r="T53" s="1997"/>
      <c r="U53" s="1997"/>
      <c r="V53" s="1997"/>
      <c r="W53" s="1997"/>
      <c r="X53" s="1997"/>
      <c r="Y53" s="1997"/>
      <c r="Z53" s="1997"/>
      <c r="AA53" s="1997"/>
      <c r="AB53" s="1997"/>
      <c r="AC53" s="1997"/>
      <c r="AD53" s="1997"/>
      <c r="AE53" s="1997"/>
      <c r="AF53" s="1997"/>
      <c r="AG53" s="1997"/>
      <c r="AH53" s="1997"/>
      <c r="AI53" s="1997"/>
      <c r="AJ53" s="1997"/>
      <c r="AK53" s="1997"/>
      <c r="AL53" s="1997"/>
      <c r="AM53" s="1997"/>
      <c r="AN53" s="1997"/>
      <c r="AO53" s="1997"/>
      <c r="AP53" s="1997"/>
      <c r="AQ53" s="1997"/>
      <c r="AR53" s="1997"/>
      <c r="AS53" s="1997"/>
      <c r="AT53" s="1997"/>
      <c r="AU53" s="1997"/>
      <c r="AV53" s="1997"/>
      <c r="AW53" s="1997"/>
      <c r="AX53" s="2011"/>
      <c r="AY53" s="2006">
        <v>0</v>
      </c>
      <c r="AZ53" s="2006">
        <v>0</v>
      </c>
      <c r="BA53" s="2006">
        <v>0</v>
      </c>
      <c r="BB53" s="2006">
        <v>0</v>
      </c>
      <c r="BC53" s="2006">
        <v>0</v>
      </c>
      <c r="BD53" s="2006">
        <v>0</v>
      </c>
      <c r="BE53" s="2006">
        <v>0</v>
      </c>
      <c r="BF53" s="2193"/>
      <c r="BG53" s="2193"/>
      <c r="BH53" s="2193"/>
      <c r="BI53" s="2193"/>
      <c r="BJ53" s="2193"/>
      <c r="BK53" s="2193"/>
      <c r="BL53" s="2086"/>
      <c r="BM53" s="2086"/>
      <c r="BN53" s="2086"/>
      <c r="BO53" s="2086"/>
      <c r="BP53" s="2086"/>
      <c r="BQ53" s="2086"/>
      <c r="BR53" s="2086"/>
      <c r="BS53" s="2086"/>
      <c r="BT53" s="2086"/>
      <c r="BU53" s="2086"/>
      <c r="BV53" s="2086"/>
      <c r="BW53" s="2086"/>
      <c r="BX53" s="2086"/>
      <c r="BY53" s="2086"/>
      <c r="BZ53" s="2086"/>
      <c r="CA53" s="2086"/>
      <c r="CB53" s="2086"/>
      <c r="CC53" s="2086"/>
      <c r="CD53" s="2086"/>
      <c r="CE53" s="2086"/>
      <c r="CF53" s="2086"/>
      <c r="CG53" s="2086"/>
      <c r="CH53" s="2086"/>
      <c r="CI53" s="2086"/>
      <c r="CJ53" s="2086"/>
      <c r="CK53" s="2086"/>
      <c r="CL53" s="2086"/>
      <c r="CM53" s="2086"/>
      <c r="CN53" s="2086"/>
      <c r="CO53" s="2086"/>
      <c r="CP53" s="2086"/>
      <c r="CQ53" s="2086"/>
      <c r="CR53" s="2086"/>
      <c r="CS53" s="2086"/>
      <c r="CT53" s="2086"/>
      <c r="CU53" s="2086"/>
      <c r="CV53" s="2086"/>
      <c r="CW53" s="2086"/>
      <c r="CX53" s="2086"/>
      <c r="CY53" s="2086"/>
      <c r="CZ53" s="2086"/>
      <c r="DA53" s="2086"/>
      <c r="DB53" s="2086"/>
      <c r="DC53" s="2086"/>
      <c r="DD53" s="2086"/>
      <c r="DE53" s="2086"/>
      <c r="DF53" s="2086"/>
      <c r="DG53" s="2086"/>
      <c r="DH53" s="2086"/>
      <c r="DI53" s="2086"/>
      <c r="DJ53" s="2086"/>
      <c r="DK53" s="2086"/>
      <c r="DL53" s="2086"/>
      <c r="DM53" s="2086"/>
      <c r="DN53" s="2086"/>
      <c r="DO53" s="2086"/>
      <c r="DP53" s="2086"/>
      <c r="DQ53" s="2086"/>
      <c r="DR53" s="2086"/>
      <c r="DS53" s="2086"/>
      <c r="DT53" s="2086"/>
      <c r="DU53" s="2086"/>
      <c r="DV53" s="2086"/>
      <c r="DW53" s="2086"/>
      <c r="DX53" s="2086"/>
      <c r="DY53" s="2086"/>
      <c r="DZ53" s="2086"/>
      <c r="XFB53" s="1810">
        <v>992</v>
      </c>
    </row>
    <row r="54" spans="1:16383" ht="13.5" thickBot="1">
      <c r="B54" s="2002"/>
      <c r="C54" s="2003"/>
      <c r="D54" s="2003"/>
      <c r="E54" s="2003"/>
      <c r="F54" s="2004"/>
      <c r="G54" s="2004"/>
      <c r="H54" s="2004"/>
      <c r="I54" s="2004"/>
      <c r="J54" s="2004"/>
      <c r="K54" s="2004"/>
      <c r="L54" s="2004"/>
      <c r="M54" s="2004"/>
      <c r="N54" s="2004"/>
      <c r="O54" s="2004"/>
      <c r="P54" s="2004"/>
      <c r="Q54" s="2004"/>
      <c r="R54" s="2004"/>
      <c r="S54" s="2004"/>
      <c r="T54" s="2004"/>
      <c r="U54" s="2004"/>
      <c r="V54" s="2004"/>
      <c r="W54" s="2004"/>
      <c r="X54" s="2004"/>
      <c r="Y54" s="2004"/>
      <c r="Z54" s="2004"/>
      <c r="AA54" s="2004"/>
      <c r="AB54" s="2004"/>
      <c r="AC54" s="2004"/>
      <c r="AD54" s="2004"/>
      <c r="AE54" s="2004"/>
      <c r="AF54" s="2004"/>
      <c r="AG54" s="2004"/>
      <c r="AH54" s="2004"/>
      <c r="AI54" s="2004"/>
      <c r="AJ54" s="2004"/>
      <c r="AK54" s="2004"/>
      <c r="AL54" s="2004"/>
      <c r="AM54" s="2004"/>
      <c r="AN54" s="2004"/>
      <c r="AO54" s="2004"/>
      <c r="AP54" s="2004"/>
      <c r="AQ54" s="2004"/>
      <c r="AR54" s="2004"/>
      <c r="AS54" s="2004"/>
      <c r="AT54" s="2004"/>
      <c r="AU54" s="2004"/>
      <c r="AV54" s="2004"/>
      <c r="AW54" s="2004"/>
      <c r="AX54" s="2014"/>
      <c r="AY54" s="2009"/>
      <c r="AZ54" s="2009"/>
      <c r="BA54" s="2009"/>
      <c r="BB54" s="2009"/>
      <c r="BC54" s="2009"/>
      <c r="BD54" s="2009"/>
      <c r="BE54" s="2009"/>
      <c r="BF54" s="2193"/>
    </row>
    <row r="55" spans="1:16383" s="58" customFormat="1" ht="15.6" customHeight="1" thickBot="1">
      <c r="A55" s="1312"/>
      <c r="B55" s="1942" t="str">
        <f>INDEX(tblTrans[[English]:[Polski]],MATCH(XFB55,tblTrans[ID],0),LangSelID)</f>
        <v>Loans and advances - Accumulated impairment</v>
      </c>
      <c r="C55" s="1777"/>
      <c r="D55" s="1777"/>
      <c r="E55" s="1777"/>
      <c r="F55" s="1777"/>
      <c r="G55" s="1777"/>
      <c r="H55" s="1777"/>
      <c r="I55" s="1777"/>
      <c r="J55" s="1777"/>
      <c r="K55" s="1777"/>
      <c r="L55" s="1777"/>
      <c r="M55" s="1777"/>
      <c r="N55" s="1777"/>
      <c r="O55" s="1777"/>
      <c r="P55" s="1777"/>
      <c r="Q55" s="1777"/>
      <c r="R55" s="1777"/>
      <c r="S55" s="1777"/>
      <c r="T55" s="1777"/>
      <c r="U55" s="1777"/>
      <c r="V55" s="1777"/>
      <c r="W55" s="1777"/>
      <c r="X55" s="1777"/>
      <c r="Y55" s="1777"/>
      <c r="Z55" s="1777"/>
      <c r="AA55" s="1777"/>
      <c r="AB55" s="1777"/>
      <c r="AC55" s="1777"/>
      <c r="AD55" s="1777"/>
      <c r="AE55" s="1777"/>
      <c r="AF55" s="1777"/>
      <c r="AG55" s="1777"/>
      <c r="AH55" s="1777"/>
      <c r="AI55" s="1777"/>
      <c r="AJ55" s="1777"/>
      <c r="AK55" s="1777"/>
      <c r="AL55" s="1777"/>
      <c r="AM55" s="1777"/>
      <c r="AN55" s="1777"/>
      <c r="AO55" s="1777"/>
      <c r="AP55" s="1777"/>
      <c r="AQ55" s="1777"/>
      <c r="AR55" s="1777"/>
      <c r="AS55" s="1777"/>
      <c r="AT55" s="1777"/>
      <c r="AU55" s="1777"/>
      <c r="AV55" s="1777"/>
      <c r="AW55" s="1777"/>
      <c r="AX55" s="1983"/>
      <c r="AY55" s="1697">
        <v>-2841594</v>
      </c>
      <c r="AZ55" s="1697">
        <v>-3053340</v>
      </c>
      <c r="BA55" s="1697">
        <v>-3196744</v>
      </c>
      <c r="BB55" s="1697">
        <v>-3042547</v>
      </c>
      <c r="BC55" s="1697">
        <v>-3132659</v>
      </c>
      <c r="BD55" s="1697">
        <v>-3229442</v>
      </c>
      <c r="BE55" s="1697">
        <f>SUM(BE56:BE59)</f>
        <v>-3398071</v>
      </c>
      <c r="BF55" s="2193"/>
      <c r="BG55" s="2193"/>
      <c r="BH55" s="2193"/>
      <c r="BI55" s="2193"/>
      <c r="BJ55" s="2193"/>
      <c r="BK55" s="2193"/>
      <c r="BL55" s="1486"/>
      <c r="BM55" s="1486"/>
      <c r="BN55" s="1486"/>
      <c r="BO55" s="1486"/>
      <c r="BP55" s="1486"/>
      <c r="BQ55" s="1486"/>
      <c r="BR55" s="1486"/>
      <c r="BS55" s="1486"/>
      <c r="BT55" s="1486"/>
      <c r="BU55" s="1486"/>
      <c r="BV55" s="1486"/>
      <c r="BW55" s="1486"/>
      <c r="BX55" s="1486"/>
      <c r="BY55" s="1486"/>
      <c r="BZ55" s="1486"/>
      <c r="CA55" s="1486"/>
      <c r="CB55" s="1486"/>
      <c r="CC55" s="1486"/>
      <c r="CD55" s="1486"/>
      <c r="CE55" s="1486"/>
      <c r="CF55" s="1486"/>
      <c r="CG55" s="1486"/>
      <c r="CH55" s="1486"/>
      <c r="CI55" s="1486"/>
      <c r="CJ55" s="1486"/>
      <c r="CK55" s="1486"/>
      <c r="CL55" s="1486"/>
      <c r="CM55" s="1486"/>
      <c r="CN55" s="1486"/>
      <c r="CO55" s="1486"/>
      <c r="CP55" s="1486"/>
      <c r="CQ55" s="1486"/>
      <c r="CR55" s="1486"/>
      <c r="CS55" s="1486"/>
      <c r="CT55" s="1486"/>
      <c r="CU55" s="1486"/>
      <c r="CV55" s="1486"/>
      <c r="CW55" s="1486"/>
      <c r="CX55" s="1486"/>
      <c r="CY55" s="1486"/>
      <c r="CZ55" s="1486"/>
      <c r="DA55" s="1486"/>
      <c r="DB55" s="1486"/>
      <c r="DC55" s="1486"/>
      <c r="DD55" s="1486"/>
      <c r="DE55" s="1486"/>
      <c r="DF55" s="1486"/>
      <c r="DG55" s="1486"/>
      <c r="DH55" s="1486"/>
      <c r="DI55" s="1486"/>
      <c r="DJ55" s="1486"/>
      <c r="DK55" s="1486"/>
      <c r="DL55" s="1486"/>
      <c r="DM55" s="1486"/>
      <c r="DN55" s="1486"/>
      <c r="DO55" s="1486"/>
      <c r="DP55" s="1486"/>
      <c r="DQ55" s="1486"/>
      <c r="DR55" s="1486"/>
      <c r="DS55" s="1486"/>
      <c r="DT55" s="1486"/>
      <c r="DU55" s="1486"/>
      <c r="DV55" s="1486"/>
      <c r="DW55" s="1486"/>
      <c r="DX55" s="1486"/>
      <c r="DY55" s="1486"/>
      <c r="DZ55" s="1486"/>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K55" s="135"/>
      <c r="XFB55" s="58">
        <v>1038</v>
      </c>
    </row>
    <row r="56" spans="1:16383" s="1709" customFormat="1" ht="15.6" customHeight="1">
      <c r="A56" s="209"/>
      <c r="B56" s="1994" t="str">
        <f>INDEX(tblTrans[[English]:[Polski]],MATCH(XFB56,tblTrans[ID],0),LangSelID)</f>
        <v>Stage 1</v>
      </c>
      <c r="C56" s="1995"/>
      <c r="D56" s="1995"/>
      <c r="E56" s="1995"/>
      <c r="F56" s="1995"/>
      <c r="G56" s="1995"/>
      <c r="H56" s="1995"/>
      <c r="I56" s="1995"/>
      <c r="J56" s="1995"/>
      <c r="K56" s="1995"/>
      <c r="L56" s="1995"/>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c r="AN56" s="1995"/>
      <c r="AO56" s="1995"/>
      <c r="AP56" s="1995"/>
      <c r="AQ56" s="1995"/>
      <c r="AR56" s="1995"/>
      <c r="AS56" s="1995"/>
      <c r="AT56" s="1995"/>
      <c r="AU56" s="1995"/>
      <c r="AV56" s="1995"/>
      <c r="AW56" s="1995"/>
      <c r="AX56" s="2010"/>
      <c r="AY56" s="2005">
        <v>-178335</v>
      </c>
      <c r="AZ56" s="2005">
        <v>-198403</v>
      </c>
      <c r="BA56" s="2005">
        <v>-203713</v>
      </c>
      <c r="BB56" s="2005">
        <v>-214875</v>
      </c>
      <c r="BC56" s="2005">
        <v>-221905</v>
      </c>
      <c r="BD56" s="2005">
        <v>-242398</v>
      </c>
      <c r="BE56" s="2005">
        <v>-276545</v>
      </c>
      <c r="BF56" s="2193"/>
      <c r="BG56" s="2193"/>
      <c r="BH56" s="2193"/>
      <c r="BI56" s="2193"/>
      <c r="BJ56" s="2193"/>
      <c r="BK56" s="2193"/>
      <c r="BL56" s="2086"/>
      <c r="BM56" s="2086"/>
      <c r="BN56" s="2086"/>
      <c r="BO56" s="2086"/>
      <c r="BP56" s="2086"/>
      <c r="BQ56" s="2086"/>
      <c r="BR56" s="2086"/>
      <c r="BS56" s="2086"/>
      <c r="BT56" s="2086"/>
      <c r="BU56" s="2086"/>
      <c r="BV56" s="2086"/>
      <c r="BW56" s="2086"/>
      <c r="BX56" s="2086"/>
      <c r="BY56" s="2086"/>
      <c r="BZ56" s="2086"/>
      <c r="CA56" s="2086"/>
      <c r="CB56" s="2086"/>
      <c r="CC56" s="2086"/>
      <c r="CD56" s="2086"/>
      <c r="CE56" s="2086"/>
      <c r="CF56" s="2086"/>
      <c r="CG56" s="2086"/>
      <c r="CH56" s="2086"/>
      <c r="CI56" s="2086"/>
      <c r="CJ56" s="2086"/>
      <c r="CK56" s="2086"/>
      <c r="CL56" s="2086"/>
      <c r="CM56" s="2086"/>
      <c r="CN56" s="2086"/>
      <c r="CO56" s="2086"/>
      <c r="CP56" s="2086"/>
      <c r="CQ56" s="2086"/>
      <c r="CR56" s="2086"/>
      <c r="CS56" s="2086"/>
      <c r="CT56" s="2086"/>
      <c r="CU56" s="2086"/>
      <c r="CV56" s="2086"/>
      <c r="CW56" s="2086"/>
      <c r="CX56" s="2086"/>
      <c r="CY56" s="2086"/>
      <c r="CZ56" s="2086"/>
      <c r="DA56" s="2086"/>
      <c r="DB56" s="2086"/>
      <c r="DC56" s="2086"/>
      <c r="DD56" s="2086"/>
      <c r="DE56" s="2086"/>
      <c r="DF56" s="2086"/>
      <c r="DG56" s="2086"/>
      <c r="DH56" s="2086"/>
      <c r="DI56" s="2086"/>
      <c r="DJ56" s="2086"/>
      <c r="DK56" s="2086"/>
      <c r="DL56" s="2086"/>
      <c r="DM56" s="2086"/>
      <c r="DN56" s="2086"/>
      <c r="DO56" s="2086"/>
      <c r="DP56" s="2086"/>
      <c r="DQ56" s="2086"/>
      <c r="DR56" s="2086"/>
      <c r="DS56" s="2086"/>
      <c r="DT56" s="2086"/>
      <c r="DU56" s="2086"/>
      <c r="DV56" s="2086"/>
      <c r="DW56" s="2086"/>
      <c r="DX56" s="2086"/>
      <c r="DY56" s="2086"/>
      <c r="DZ56" s="2086"/>
      <c r="XFB56" s="1810">
        <v>989</v>
      </c>
    </row>
    <row r="57" spans="1:16383" s="1709" customFormat="1" ht="15.6" customHeight="1">
      <c r="A57" s="209"/>
      <c r="B57" s="1994" t="str">
        <f>INDEX(tblTrans[[English]:[Polski]],MATCH(XFB57,tblTrans[ID],0),LangSelID)</f>
        <v>Stage 2</v>
      </c>
      <c r="C57" s="1995"/>
      <c r="D57" s="1995"/>
      <c r="E57" s="1995"/>
      <c r="F57" s="1995"/>
      <c r="G57" s="1995"/>
      <c r="H57" s="1995"/>
      <c r="I57" s="1995"/>
      <c r="J57" s="1995"/>
      <c r="K57" s="1995"/>
      <c r="L57" s="1995"/>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c r="AN57" s="1995"/>
      <c r="AO57" s="1995"/>
      <c r="AP57" s="1995"/>
      <c r="AQ57" s="1995"/>
      <c r="AR57" s="1995"/>
      <c r="AS57" s="1995"/>
      <c r="AT57" s="1995"/>
      <c r="AU57" s="1995"/>
      <c r="AV57" s="1995"/>
      <c r="AW57" s="1995"/>
      <c r="AX57" s="2010"/>
      <c r="AY57" s="2005">
        <v>-191641</v>
      </c>
      <c r="AZ57" s="2005">
        <v>-202761</v>
      </c>
      <c r="BA57" s="2005">
        <v>-211508</v>
      </c>
      <c r="BB57" s="2005">
        <v>-220963</v>
      </c>
      <c r="BC57" s="2005">
        <v>-237835</v>
      </c>
      <c r="BD57" s="2005">
        <v>-255242</v>
      </c>
      <c r="BE57" s="2005">
        <v>-298564</v>
      </c>
      <c r="BF57" s="2193"/>
      <c r="BG57" s="2085"/>
      <c r="BH57" s="2086"/>
      <c r="BI57" s="2086"/>
      <c r="BJ57" s="2086"/>
      <c r="BK57" s="2086"/>
      <c r="BL57" s="2086"/>
      <c r="BM57" s="2086"/>
      <c r="BN57" s="2086"/>
      <c r="BO57" s="2086"/>
      <c r="BP57" s="2086"/>
      <c r="BQ57" s="2086"/>
      <c r="BR57" s="2086"/>
      <c r="BS57" s="2086"/>
      <c r="BT57" s="2086"/>
      <c r="BU57" s="2086"/>
      <c r="BV57" s="2086"/>
      <c r="BW57" s="2086"/>
      <c r="BX57" s="2086"/>
      <c r="BY57" s="2086"/>
      <c r="BZ57" s="2086"/>
      <c r="CA57" s="2086"/>
      <c r="CB57" s="2086"/>
      <c r="CC57" s="2086"/>
      <c r="CD57" s="2086"/>
      <c r="CE57" s="2086"/>
      <c r="CF57" s="2086"/>
      <c r="CG57" s="2086"/>
      <c r="CH57" s="2086"/>
      <c r="CI57" s="2086"/>
      <c r="CJ57" s="2086"/>
      <c r="CK57" s="2086"/>
      <c r="CL57" s="2086"/>
      <c r="CM57" s="2086"/>
      <c r="CN57" s="2086"/>
      <c r="CO57" s="2086"/>
      <c r="CP57" s="2086"/>
      <c r="CQ57" s="2086"/>
      <c r="CR57" s="2086"/>
      <c r="CS57" s="2086"/>
      <c r="CT57" s="2086"/>
      <c r="CU57" s="2086"/>
      <c r="CV57" s="2086"/>
      <c r="CW57" s="2086"/>
      <c r="CX57" s="2086"/>
      <c r="CY57" s="2086"/>
      <c r="CZ57" s="2086"/>
      <c r="DA57" s="2086"/>
      <c r="DB57" s="2086"/>
      <c r="DC57" s="2086"/>
      <c r="DD57" s="2086"/>
      <c r="DE57" s="2086"/>
      <c r="DF57" s="2086"/>
      <c r="DG57" s="2086"/>
      <c r="DH57" s="2086"/>
      <c r="DI57" s="2086"/>
      <c r="DJ57" s="2086"/>
      <c r="DK57" s="2086"/>
      <c r="DL57" s="2086"/>
      <c r="DM57" s="2086"/>
      <c r="DN57" s="2086"/>
      <c r="DO57" s="2086"/>
      <c r="DP57" s="2086"/>
      <c r="DQ57" s="2086"/>
      <c r="DR57" s="2086"/>
      <c r="DS57" s="2086"/>
      <c r="DT57" s="2086"/>
      <c r="DU57" s="2086"/>
      <c r="DV57" s="2086"/>
      <c r="DW57" s="2086"/>
      <c r="DX57" s="2086"/>
      <c r="DY57" s="2086"/>
      <c r="DZ57" s="2086"/>
      <c r="XFB57" s="1810">
        <v>990</v>
      </c>
    </row>
    <row r="58" spans="1:16383" s="1709" customFormat="1" ht="15.6" customHeight="1">
      <c r="A58" s="209"/>
      <c r="B58" s="1994" t="str">
        <f>INDEX(tblTrans[[English]:[Polski]],MATCH(XFB58,tblTrans[ID],0),LangSelID)</f>
        <v>Stage 3</v>
      </c>
      <c r="C58" s="1995"/>
      <c r="D58" s="1995"/>
      <c r="E58" s="1995"/>
      <c r="F58" s="1995"/>
      <c r="G58" s="1995"/>
      <c r="H58" s="1995"/>
      <c r="I58" s="1995"/>
      <c r="J58" s="1995"/>
      <c r="K58" s="1995"/>
      <c r="L58" s="1995"/>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c r="AN58" s="1995"/>
      <c r="AO58" s="1995"/>
      <c r="AP58" s="1995"/>
      <c r="AQ58" s="1995"/>
      <c r="AR58" s="1995"/>
      <c r="AS58" s="1995"/>
      <c r="AT58" s="1995"/>
      <c r="AU58" s="1995"/>
      <c r="AV58" s="1995"/>
      <c r="AW58" s="1995"/>
      <c r="AX58" s="2010"/>
      <c r="AY58" s="2005">
        <v>-2472571</v>
      </c>
      <c r="AZ58" s="2005">
        <v>-2657510</v>
      </c>
      <c r="BA58" s="2005">
        <v>-2801721</v>
      </c>
      <c r="BB58" s="2005">
        <v>-2599882</v>
      </c>
      <c r="BC58" s="2005">
        <v>-2670075</v>
      </c>
      <c r="BD58" s="2005">
        <v>-2726450</v>
      </c>
      <c r="BE58" s="2005">
        <v>-2787962</v>
      </c>
      <c r="BF58" s="2193"/>
      <c r="BG58" s="2085"/>
      <c r="BH58" s="2086"/>
      <c r="BI58" s="2086"/>
      <c r="BJ58" s="2086"/>
      <c r="BK58" s="2086"/>
      <c r="BL58" s="2086"/>
      <c r="BM58" s="2086"/>
      <c r="BN58" s="2086"/>
      <c r="BO58" s="2086"/>
      <c r="BP58" s="2086"/>
      <c r="BQ58" s="2086"/>
      <c r="BR58" s="2086"/>
      <c r="BS58" s="2086"/>
      <c r="BT58" s="2086"/>
      <c r="BU58" s="2086"/>
      <c r="BV58" s="2086"/>
      <c r="BW58" s="2086"/>
      <c r="BX58" s="2086"/>
      <c r="BY58" s="2086"/>
      <c r="BZ58" s="2086"/>
      <c r="CA58" s="2086"/>
      <c r="CB58" s="2086"/>
      <c r="CC58" s="2086"/>
      <c r="CD58" s="2086"/>
      <c r="CE58" s="2086"/>
      <c r="CF58" s="2086"/>
      <c r="CG58" s="2086"/>
      <c r="CH58" s="2086"/>
      <c r="CI58" s="2086"/>
      <c r="CJ58" s="2086"/>
      <c r="CK58" s="2086"/>
      <c r="CL58" s="2086"/>
      <c r="CM58" s="2086"/>
      <c r="CN58" s="2086"/>
      <c r="CO58" s="2086"/>
      <c r="CP58" s="2086"/>
      <c r="CQ58" s="2086"/>
      <c r="CR58" s="2086"/>
      <c r="CS58" s="2086"/>
      <c r="CT58" s="2086"/>
      <c r="CU58" s="2086"/>
      <c r="CV58" s="2086"/>
      <c r="CW58" s="2086"/>
      <c r="CX58" s="2086"/>
      <c r="CY58" s="2086"/>
      <c r="CZ58" s="2086"/>
      <c r="DA58" s="2086"/>
      <c r="DB58" s="2086"/>
      <c r="DC58" s="2086"/>
      <c r="DD58" s="2086"/>
      <c r="DE58" s="2086"/>
      <c r="DF58" s="2086"/>
      <c r="DG58" s="2086"/>
      <c r="DH58" s="2086"/>
      <c r="DI58" s="2086"/>
      <c r="DJ58" s="2086"/>
      <c r="DK58" s="2086"/>
      <c r="DL58" s="2086"/>
      <c r="DM58" s="2086"/>
      <c r="DN58" s="2086"/>
      <c r="DO58" s="2086"/>
      <c r="DP58" s="2086"/>
      <c r="DQ58" s="2086"/>
      <c r="DR58" s="2086"/>
      <c r="DS58" s="2086"/>
      <c r="DT58" s="2086"/>
      <c r="DU58" s="2086"/>
      <c r="DV58" s="2086"/>
      <c r="DW58" s="2086"/>
      <c r="DX58" s="2086"/>
      <c r="DY58" s="2086"/>
      <c r="DZ58" s="2086"/>
      <c r="XFB58" s="1810">
        <v>991</v>
      </c>
    </row>
    <row r="59" spans="1:16383" s="1709" customFormat="1" ht="15.6" customHeight="1">
      <c r="A59" s="209"/>
      <c r="B59" s="1996" t="str">
        <f>INDEX(tblTrans[[English]:[Polski]],MATCH(XFB59,tblTrans[ID],0),LangSelID)</f>
        <v>POCI</v>
      </c>
      <c r="C59" s="1997"/>
      <c r="D59" s="1997"/>
      <c r="E59" s="1997"/>
      <c r="F59" s="1997"/>
      <c r="G59" s="1997"/>
      <c r="H59" s="1997"/>
      <c r="I59" s="1997"/>
      <c r="J59" s="1997"/>
      <c r="K59" s="1997"/>
      <c r="L59" s="1997"/>
      <c r="M59" s="1997"/>
      <c r="N59" s="1997"/>
      <c r="O59" s="1997"/>
      <c r="P59" s="1997"/>
      <c r="Q59" s="1997"/>
      <c r="R59" s="1997"/>
      <c r="S59" s="1997"/>
      <c r="T59" s="1997"/>
      <c r="U59" s="1997"/>
      <c r="V59" s="1997"/>
      <c r="W59" s="1997"/>
      <c r="X59" s="1997"/>
      <c r="Y59" s="1997"/>
      <c r="Z59" s="1997"/>
      <c r="AA59" s="1997"/>
      <c r="AB59" s="1997"/>
      <c r="AC59" s="1997"/>
      <c r="AD59" s="1997"/>
      <c r="AE59" s="1997"/>
      <c r="AF59" s="1997"/>
      <c r="AG59" s="1997"/>
      <c r="AH59" s="1997"/>
      <c r="AI59" s="1997"/>
      <c r="AJ59" s="1997"/>
      <c r="AK59" s="1997"/>
      <c r="AL59" s="1997"/>
      <c r="AM59" s="1997"/>
      <c r="AN59" s="1997"/>
      <c r="AO59" s="1997"/>
      <c r="AP59" s="1997"/>
      <c r="AQ59" s="1997"/>
      <c r="AR59" s="1997"/>
      <c r="AS59" s="1997"/>
      <c r="AT59" s="1997"/>
      <c r="AU59" s="1997"/>
      <c r="AV59" s="1997"/>
      <c r="AW59" s="1997"/>
      <c r="AX59" s="2011"/>
      <c r="AY59" s="2006">
        <v>953</v>
      </c>
      <c r="AZ59" s="2006">
        <v>5334</v>
      </c>
      <c r="BA59" s="2006">
        <v>20199</v>
      </c>
      <c r="BB59" s="2006">
        <v>-6827</v>
      </c>
      <c r="BC59" s="2006">
        <v>-2844</v>
      </c>
      <c r="BD59" s="2006">
        <v>-5352</v>
      </c>
      <c r="BE59" s="2006">
        <v>-35000</v>
      </c>
      <c r="BF59" s="2193"/>
      <c r="BG59" s="2085"/>
      <c r="BH59" s="2086"/>
      <c r="BI59" s="2086"/>
      <c r="BJ59" s="2086"/>
      <c r="BK59" s="2086"/>
      <c r="BL59" s="2086"/>
      <c r="BM59" s="2086"/>
      <c r="BN59" s="2086"/>
      <c r="BO59" s="2086"/>
      <c r="BP59" s="2086"/>
      <c r="BQ59" s="2086"/>
      <c r="BR59" s="2086"/>
      <c r="BS59" s="2086"/>
      <c r="BT59" s="2086"/>
      <c r="BU59" s="2086"/>
      <c r="BV59" s="2086"/>
      <c r="BW59" s="2086"/>
      <c r="BX59" s="2086"/>
      <c r="BY59" s="2086"/>
      <c r="BZ59" s="2086"/>
      <c r="CA59" s="2086"/>
      <c r="CB59" s="2086"/>
      <c r="CC59" s="2086"/>
      <c r="CD59" s="2086"/>
      <c r="CE59" s="2086"/>
      <c r="CF59" s="2086"/>
      <c r="CG59" s="2086"/>
      <c r="CH59" s="2086"/>
      <c r="CI59" s="2086"/>
      <c r="CJ59" s="2086"/>
      <c r="CK59" s="2086"/>
      <c r="CL59" s="2086"/>
      <c r="CM59" s="2086"/>
      <c r="CN59" s="2086"/>
      <c r="CO59" s="2086"/>
      <c r="CP59" s="2086"/>
      <c r="CQ59" s="2086"/>
      <c r="CR59" s="2086"/>
      <c r="CS59" s="2086"/>
      <c r="CT59" s="2086"/>
      <c r="CU59" s="2086"/>
      <c r="CV59" s="2086"/>
      <c r="CW59" s="2086"/>
      <c r="CX59" s="2086"/>
      <c r="CY59" s="2086"/>
      <c r="CZ59" s="2086"/>
      <c r="DA59" s="2086"/>
      <c r="DB59" s="2086"/>
      <c r="DC59" s="2086"/>
      <c r="DD59" s="2086"/>
      <c r="DE59" s="2086"/>
      <c r="DF59" s="2086"/>
      <c r="DG59" s="2086"/>
      <c r="DH59" s="2086"/>
      <c r="DI59" s="2086"/>
      <c r="DJ59" s="2086"/>
      <c r="DK59" s="2086"/>
      <c r="DL59" s="2086"/>
      <c r="DM59" s="2086"/>
      <c r="DN59" s="2086"/>
      <c r="DO59" s="2086"/>
      <c r="DP59" s="2086"/>
      <c r="DQ59" s="2086"/>
      <c r="DR59" s="2086"/>
      <c r="DS59" s="2086"/>
      <c r="DT59" s="2086"/>
      <c r="DU59" s="2086"/>
      <c r="DV59" s="2086"/>
      <c r="DW59" s="2086"/>
      <c r="DX59" s="2086"/>
      <c r="DY59" s="2086"/>
      <c r="DZ59" s="2086"/>
      <c r="XFB59" s="1810">
        <v>992</v>
      </c>
    </row>
    <row r="60" spans="1:16383" s="439" customFormat="1" ht="16.149999999999999" customHeight="1">
      <c r="A60" s="1881"/>
      <c r="B60" s="1998" t="str">
        <f>INDEX(tblTrans[[English]:[Polski]],MATCH(XFC60,tblTrans[ID],0),LangSelID)</f>
        <v>Individuals</v>
      </c>
      <c r="C60" s="1999"/>
      <c r="D60" s="1999"/>
      <c r="E60" s="1999"/>
      <c r="F60" s="1999"/>
      <c r="G60" s="1999"/>
      <c r="H60" s="1999"/>
      <c r="I60" s="1999"/>
      <c r="J60" s="1999"/>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1999"/>
      <c r="AX60" s="2012"/>
      <c r="AY60" s="2007">
        <v>-1630469</v>
      </c>
      <c r="AZ60" s="2007">
        <v>-1728343</v>
      </c>
      <c r="BA60" s="2007">
        <v>-1836902</v>
      </c>
      <c r="BB60" s="2007">
        <v>-1630171</v>
      </c>
      <c r="BC60" s="2007">
        <v>-1679620</v>
      </c>
      <c r="BD60" s="2007">
        <v>-1700306</v>
      </c>
      <c r="BE60" s="2007">
        <f>SUM(BE61:BE64)</f>
        <v>-1732604</v>
      </c>
      <c r="BF60" s="2193"/>
      <c r="BG60" s="141"/>
      <c r="BH60" s="1881"/>
      <c r="BI60" s="1881"/>
      <c r="BJ60" s="1881"/>
      <c r="BK60" s="1881"/>
      <c r="BL60" s="1881"/>
      <c r="BM60" s="1881"/>
      <c r="BN60" s="1881"/>
      <c r="BO60" s="1881"/>
      <c r="BP60" s="1881"/>
      <c r="BQ60" s="1881"/>
      <c r="BR60" s="1881"/>
      <c r="BS60" s="1881"/>
      <c r="BT60" s="1881"/>
      <c r="BU60" s="1881"/>
      <c r="BV60" s="1881"/>
      <c r="BW60" s="1881"/>
      <c r="BX60" s="1881"/>
      <c r="BY60" s="1881"/>
      <c r="BZ60" s="1881"/>
      <c r="CA60" s="1881"/>
      <c r="CB60" s="1881"/>
      <c r="CC60" s="1881"/>
      <c r="CD60" s="1881"/>
      <c r="CE60" s="1881"/>
      <c r="CF60" s="1881"/>
      <c r="CG60" s="1881"/>
      <c r="CH60" s="1881"/>
      <c r="CI60" s="1881"/>
      <c r="CJ60" s="1881"/>
      <c r="CK60" s="1881"/>
      <c r="CL60" s="1881"/>
      <c r="CM60" s="1881"/>
      <c r="CN60" s="1881"/>
      <c r="CO60" s="1881"/>
      <c r="CP60" s="1881"/>
      <c r="CQ60" s="1881"/>
      <c r="CR60" s="1881"/>
      <c r="CS60" s="1881"/>
      <c r="CT60" s="1881"/>
      <c r="CU60" s="1881"/>
      <c r="CV60" s="1881"/>
      <c r="CW60" s="1881"/>
      <c r="CX60" s="1881"/>
      <c r="CY60" s="1881"/>
      <c r="CZ60" s="1881"/>
      <c r="DA60" s="1881"/>
      <c r="DB60" s="1881"/>
      <c r="DC60" s="1881"/>
      <c r="DD60" s="1881"/>
      <c r="DE60" s="1881"/>
      <c r="DF60" s="1881"/>
      <c r="DG60" s="1881"/>
      <c r="DH60" s="1881"/>
      <c r="DI60" s="1881"/>
      <c r="DJ60" s="1881"/>
      <c r="DK60" s="1881"/>
      <c r="DL60" s="1881"/>
      <c r="DM60" s="1881"/>
      <c r="DN60" s="1881"/>
      <c r="DO60" s="1881"/>
      <c r="DP60" s="1881"/>
      <c r="DQ60" s="1881"/>
      <c r="DR60" s="1881"/>
      <c r="DS60" s="1881"/>
      <c r="DT60" s="1881"/>
      <c r="DU60" s="1881"/>
      <c r="DV60" s="1881"/>
      <c r="DW60" s="1881"/>
      <c r="DX60" s="1881"/>
      <c r="DY60" s="1881"/>
      <c r="DZ60" s="1881"/>
      <c r="XFC60" s="135">
        <v>1034</v>
      </c>
    </row>
    <row r="61" spans="1:16383" s="1709" customFormat="1" ht="15.6" customHeight="1">
      <c r="A61" s="209"/>
      <c r="B61" s="1994" t="str">
        <f>INDEX(tblTrans[[English]:[Polski]],MATCH(XFB61,tblTrans[ID],0),LangSelID)</f>
        <v>Stage 1</v>
      </c>
      <c r="C61" s="1995"/>
      <c r="D61" s="1995"/>
      <c r="E61" s="1995"/>
      <c r="F61" s="1995"/>
      <c r="G61" s="1995"/>
      <c r="H61" s="1995"/>
      <c r="I61" s="1995"/>
      <c r="J61" s="1995"/>
      <c r="K61" s="1995"/>
      <c r="L61" s="1995"/>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c r="AN61" s="1995"/>
      <c r="AO61" s="1995"/>
      <c r="AP61" s="1995"/>
      <c r="AQ61" s="1995"/>
      <c r="AR61" s="1995"/>
      <c r="AS61" s="1995"/>
      <c r="AT61" s="1995"/>
      <c r="AU61" s="1995"/>
      <c r="AV61" s="1995"/>
      <c r="AW61" s="1995"/>
      <c r="AX61" s="2010"/>
      <c r="AY61" s="2005">
        <v>-86670</v>
      </c>
      <c r="AZ61" s="2005">
        <v>-98111</v>
      </c>
      <c r="BA61" s="2005">
        <v>-101648</v>
      </c>
      <c r="BB61" s="2005">
        <v>-110937</v>
      </c>
      <c r="BC61" s="2005">
        <v>-117125</v>
      </c>
      <c r="BD61" s="2005">
        <v>-127046</v>
      </c>
      <c r="BE61" s="2005">
        <v>-159875</v>
      </c>
      <c r="BF61" s="2193"/>
      <c r="BG61" s="2193"/>
      <c r="BH61" s="2193"/>
      <c r="BI61" s="2193"/>
      <c r="BJ61" s="2193"/>
      <c r="BK61" s="2193"/>
      <c r="BL61" s="2086"/>
      <c r="BM61" s="2086"/>
      <c r="BN61" s="2086"/>
      <c r="BO61" s="2086"/>
      <c r="BP61" s="2086"/>
      <c r="BQ61" s="2086"/>
      <c r="BR61" s="2086"/>
      <c r="BS61" s="2086"/>
      <c r="BT61" s="2086"/>
      <c r="BU61" s="2086"/>
      <c r="BV61" s="2086"/>
      <c r="BW61" s="2086"/>
      <c r="BX61" s="2086"/>
      <c r="BY61" s="2086"/>
      <c r="BZ61" s="2086"/>
      <c r="CA61" s="2086"/>
      <c r="CB61" s="2086"/>
      <c r="CC61" s="2086"/>
      <c r="CD61" s="2086"/>
      <c r="CE61" s="2086"/>
      <c r="CF61" s="2086"/>
      <c r="CG61" s="2086"/>
      <c r="CH61" s="2086"/>
      <c r="CI61" s="2086"/>
      <c r="CJ61" s="2086"/>
      <c r="CK61" s="2086"/>
      <c r="CL61" s="2086"/>
      <c r="CM61" s="2086"/>
      <c r="CN61" s="2086"/>
      <c r="CO61" s="2086"/>
      <c r="CP61" s="2086"/>
      <c r="CQ61" s="2086"/>
      <c r="CR61" s="2086"/>
      <c r="CS61" s="2086"/>
      <c r="CT61" s="2086"/>
      <c r="CU61" s="2086"/>
      <c r="CV61" s="2086"/>
      <c r="CW61" s="2086"/>
      <c r="CX61" s="2086"/>
      <c r="CY61" s="2086"/>
      <c r="CZ61" s="2086"/>
      <c r="DA61" s="2086"/>
      <c r="DB61" s="2086"/>
      <c r="DC61" s="2086"/>
      <c r="DD61" s="2086"/>
      <c r="DE61" s="2086"/>
      <c r="DF61" s="2086"/>
      <c r="DG61" s="2086"/>
      <c r="DH61" s="2086"/>
      <c r="DI61" s="2086"/>
      <c r="DJ61" s="2086"/>
      <c r="DK61" s="2086"/>
      <c r="DL61" s="2086"/>
      <c r="DM61" s="2086"/>
      <c r="DN61" s="2086"/>
      <c r="DO61" s="2086"/>
      <c r="DP61" s="2086"/>
      <c r="DQ61" s="2086"/>
      <c r="DR61" s="2086"/>
      <c r="DS61" s="2086"/>
      <c r="DT61" s="2086"/>
      <c r="DU61" s="2086"/>
      <c r="DV61" s="2086"/>
      <c r="DW61" s="2086"/>
      <c r="DX61" s="2086"/>
      <c r="DY61" s="2086"/>
      <c r="DZ61" s="2086"/>
      <c r="XFB61" s="1810">
        <v>989</v>
      </c>
    </row>
    <row r="62" spans="1:16383" s="1709" customFormat="1" ht="15.6" customHeight="1">
      <c r="A62" s="209"/>
      <c r="B62" s="1994" t="str">
        <f>INDEX(tblTrans[[English]:[Polski]],MATCH(XFB62,tblTrans[ID],0),LangSelID)</f>
        <v>Stage 2</v>
      </c>
      <c r="C62" s="1995"/>
      <c r="D62" s="1995"/>
      <c r="E62" s="1995"/>
      <c r="F62" s="1995"/>
      <c r="G62" s="1995"/>
      <c r="H62" s="1995"/>
      <c r="I62" s="1995"/>
      <c r="J62" s="1995"/>
      <c r="K62" s="1995"/>
      <c r="L62" s="1995"/>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c r="AN62" s="1995"/>
      <c r="AO62" s="1995"/>
      <c r="AP62" s="1995"/>
      <c r="AQ62" s="1995"/>
      <c r="AR62" s="1995"/>
      <c r="AS62" s="1995"/>
      <c r="AT62" s="1995"/>
      <c r="AU62" s="1995"/>
      <c r="AV62" s="1995"/>
      <c r="AW62" s="1995"/>
      <c r="AX62" s="2010"/>
      <c r="AY62" s="2005">
        <v>-147582</v>
      </c>
      <c r="AZ62" s="2005">
        <v>-157715</v>
      </c>
      <c r="BA62" s="2005">
        <v>-160931</v>
      </c>
      <c r="BB62" s="2005">
        <v>-171820</v>
      </c>
      <c r="BC62" s="2005">
        <v>-184565</v>
      </c>
      <c r="BD62" s="2005">
        <v>-196681</v>
      </c>
      <c r="BE62" s="2005">
        <v>-232828</v>
      </c>
      <c r="BF62" s="2085"/>
      <c r="BG62" s="2085"/>
      <c r="BH62" s="2086"/>
      <c r="BI62" s="2086"/>
      <c r="BJ62" s="2086"/>
      <c r="BK62" s="2086"/>
      <c r="BL62" s="2086"/>
      <c r="BM62" s="2086"/>
      <c r="BN62" s="2086"/>
      <c r="BO62" s="2086"/>
      <c r="BP62" s="2086"/>
      <c r="BQ62" s="2086"/>
      <c r="BR62" s="2086"/>
      <c r="BS62" s="2086"/>
      <c r="BT62" s="2086"/>
      <c r="BU62" s="2086"/>
      <c r="BV62" s="2086"/>
      <c r="BW62" s="2086"/>
      <c r="BX62" s="2086"/>
      <c r="BY62" s="2086"/>
      <c r="BZ62" s="2086"/>
      <c r="CA62" s="2086"/>
      <c r="CB62" s="2086"/>
      <c r="CC62" s="2086"/>
      <c r="CD62" s="2086"/>
      <c r="CE62" s="2086"/>
      <c r="CF62" s="2086"/>
      <c r="CG62" s="2086"/>
      <c r="CH62" s="2086"/>
      <c r="CI62" s="2086"/>
      <c r="CJ62" s="2086"/>
      <c r="CK62" s="2086"/>
      <c r="CL62" s="2086"/>
      <c r="CM62" s="2086"/>
      <c r="CN62" s="2086"/>
      <c r="CO62" s="2086"/>
      <c r="CP62" s="2086"/>
      <c r="CQ62" s="2086"/>
      <c r="CR62" s="2086"/>
      <c r="CS62" s="2086"/>
      <c r="CT62" s="2086"/>
      <c r="CU62" s="2086"/>
      <c r="CV62" s="2086"/>
      <c r="CW62" s="2086"/>
      <c r="CX62" s="2086"/>
      <c r="CY62" s="2086"/>
      <c r="CZ62" s="2086"/>
      <c r="DA62" s="2086"/>
      <c r="DB62" s="2086"/>
      <c r="DC62" s="2086"/>
      <c r="DD62" s="2086"/>
      <c r="DE62" s="2086"/>
      <c r="DF62" s="2086"/>
      <c r="DG62" s="2086"/>
      <c r="DH62" s="2086"/>
      <c r="DI62" s="2086"/>
      <c r="DJ62" s="2086"/>
      <c r="DK62" s="2086"/>
      <c r="DL62" s="2086"/>
      <c r="DM62" s="2086"/>
      <c r="DN62" s="2086"/>
      <c r="DO62" s="2086"/>
      <c r="DP62" s="2086"/>
      <c r="DQ62" s="2086"/>
      <c r="DR62" s="2086"/>
      <c r="DS62" s="2086"/>
      <c r="DT62" s="2086"/>
      <c r="DU62" s="2086"/>
      <c r="DV62" s="2086"/>
      <c r="DW62" s="2086"/>
      <c r="DX62" s="2086"/>
      <c r="DY62" s="2086"/>
      <c r="DZ62" s="2086"/>
      <c r="XFB62" s="1810">
        <v>990</v>
      </c>
    </row>
    <row r="63" spans="1:16383" s="1709" customFormat="1" ht="15.6" customHeight="1">
      <c r="A63" s="209"/>
      <c r="B63" s="1994" t="str">
        <f>INDEX(tblTrans[[English]:[Polski]],MATCH(XFB63,tblTrans[ID],0),LangSelID)</f>
        <v>Stage 3</v>
      </c>
      <c r="C63" s="1995"/>
      <c r="D63" s="1995"/>
      <c r="E63" s="1995"/>
      <c r="F63" s="1995"/>
      <c r="G63" s="1995"/>
      <c r="H63" s="1995"/>
      <c r="I63" s="1995"/>
      <c r="J63" s="1995"/>
      <c r="K63" s="1995"/>
      <c r="L63" s="1995"/>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c r="AN63" s="1995"/>
      <c r="AO63" s="1995"/>
      <c r="AP63" s="1995"/>
      <c r="AQ63" s="1995"/>
      <c r="AR63" s="1995"/>
      <c r="AS63" s="1995"/>
      <c r="AT63" s="1995"/>
      <c r="AU63" s="1995"/>
      <c r="AV63" s="1995"/>
      <c r="AW63" s="1995"/>
      <c r="AX63" s="2010"/>
      <c r="AY63" s="2005">
        <v>-1400071</v>
      </c>
      <c r="AZ63" s="2005">
        <v>-1472846</v>
      </c>
      <c r="BA63" s="2005">
        <v>-1573866</v>
      </c>
      <c r="BB63" s="2005">
        <v>-1345048</v>
      </c>
      <c r="BC63" s="2005">
        <v>-1376184</v>
      </c>
      <c r="BD63" s="2005">
        <v>-1373248</v>
      </c>
      <c r="BE63" s="2005">
        <v>-1334926</v>
      </c>
      <c r="BF63" s="2085"/>
      <c r="BG63" s="2085"/>
      <c r="BH63" s="2086"/>
      <c r="BI63" s="2086"/>
      <c r="BJ63" s="2086"/>
      <c r="BK63" s="2086"/>
      <c r="BL63" s="2086"/>
      <c r="BM63" s="2086"/>
      <c r="BN63" s="2086"/>
      <c r="BO63" s="2086"/>
      <c r="BP63" s="2086"/>
      <c r="BQ63" s="2086"/>
      <c r="BR63" s="2086"/>
      <c r="BS63" s="2086"/>
      <c r="BT63" s="2086"/>
      <c r="BU63" s="2086"/>
      <c r="BV63" s="2086"/>
      <c r="BW63" s="2086"/>
      <c r="BX63" s="2086"/>
      <c r="BY63" s="2086"/>
      <c r="BZ63" s="2086"/>
      <c r="CA63" s="2086"/>
      <c r="CB63" s="2086"/>
      <c r="CC63" s="2086"/>
      <c r="CD63" s="2086"/>
      <c r="CE63" s="2086"/>
      <c r="CF63" s="2086"/>
      <c r="CG63" s="2086"/>
      <c r="CH63" s="2086"/>
      <c r="CI63" s="2086"/>
      <c r="CJ63" s="2086"/>
      <c r="CK63" s="2086"/>
      <c r="CL63" s="2086"/>
      <c r="CM63" s="2086"/>
      <c r="CN63" s="2086"/>
      <c r="CO63" s="2086"/>
      <c r="CP63" s="2086"/>
      <c r="CQ63" s="2086"/>
      <c r="CR63" s="2086"/>
      <c r="CS63" s="2086"/>
      <c r="CT63" s="2086"/>
      <c r="CU63" s="2086"/>
      <c r="CV63" s="2086"/>
      <c r="CW63" s="2086"/>
      <c r="CX63" s="2086"/>
      <c r="CY63" s="2086"/>
      <c r="CZ63" s="2086"/>
      <c r="DA63" s="2086"/>
      <c r="DB63" s="2086"/>
      <c r="DC63" s="2086"/>
      <c r="DD63" s="2086"/>
      <c r="DE63" s="2086"/>
      <c r="DF63" s="2086"/>
      <c r="DG63" s="2086"/>
      <c r="DH63" s="2086"/>
      <c r="DI63" s="2086"/>
      <c r="DJ63" s="2086"/>
      <c r="DK63" s="2086"/>
      <c r="DL63" s="2086"/>
      <c r="DM63" s="2086"/>
      <c r="DN63" s="2086"/>
      <c r="DO63" s="2086"/>
      <c r="DP63" s="2086"/>
      <c r="DQ63" s="2086"/>
      <c r="DR63" s="2086"/>
      <c r="DS63" s="2086"/>
      <c r="DT63" s="2086"/>
      <c r="DU63" s="2086"/>
      <c r="DV63" s="2086"/>
      <c r="DW63" s="2086"/>
      <c r="DX63" s="2086"/>
      <c r="DY63" s="2086"/>
      <c r="DZ63" s="2086"/>
      <c r="XFB63" s="1810">
        <v>991</v>
      </c>
    </row>
    <row r="64" spans="1:16383" s="1709" customFormat="1" ht="15.6" customHeight="1">
      <c r="A64" s="209"/>
      <c r="B64" s="1996" t="str">
        <f>INDEX(tblTrans[[English]:[Polski]],MATCH(XFB64,tblTrans[ID],0),LangSelID)</f>
        <v>POCI</v>
      </c>
      <c r="C64" s="1997"/>
      <c r="D64" s="1997"/>
      <c r="E64" s="1997"/>
      <c r="F64" s="1997"/>
      <c r="G64" s="1997"/>
      <c r="H64" s="1997"/>
      <c r="I64" s="1997"/>
      <c r="J64" s="1997"/>
      <c r="K64" s="1997"/>
      <c r="L64" s="1997"/>
      <c r="M64" s="1997"/>
      <c r="N64" s="1997"/>
      <c r="O64" s="1997"/>
      <c r="P64" s="1997"/>
      <c r="Q64" s="1997"/>
      <c r="R64" s="1997"/>
      <c r="S64" s="1997"/>
      <c r="T64" s="1997"/>
      <c r="U64" s="1997"/>
      <c r="V64" s="1997"/>
      <c r="W64" s="1997"/>
      <c r="X64" s="1997"/>
      <c r="Y64" s="1997"/>
      <c r="Z64" s="1997"/>
      <c r="AA64" s="1997"/>
      <c r="AB64" s="1997"/>
      <c r="AC64" s="1997"/>
      <c r="AD64" s="1997"/>
      <c r="AE64" s="1997"/>
      <c r="AF64" s="1997"/>
      <c r="AG64" s="1997"/>
      <c r="AH64" s="1997"/>
      <c r="AI64" s="1997"/>
      <c r="AJ64" s="1997"/>
      <c r="AK64" s="1997"/>
      <c r="AL64" s="1997"/>
      <c r="AM64" s="1997"/>
      <c r="AN64" s="1997"/>
      <c r="AO64" s="1997"/>
      <c r="AP64" s="1997"/>
      <c r="AQ64" s="1997"/>
      <c r="AR64" s="1997"/>
      <c r="AS64" s="1997"/>
      <c r="AT64" s="1997"/>
      <c r="AU64" s="1997"/>
      <c r="AV64" s="1997"/>
      <c r="AW64" s="1997"/>
      <c r="AX64" s="2011"/>
      <c r="AY64" s="2006">
        <v>3854</v>
      </c>
      <c r="AZ64" s="2006">
        <v>329</v>
      </c>
      <c r="BA64" s="2006">
        <v>-456</v>
      </c>
      <c r="BB64" s="2006">
        <v>-2366</v>
      </c>
      <c r="BC64" s="2006">
        <v>-1746</v>
      </c>
      <c r="BD64" s="2006">
        <v>-3331</v>
      </c>
      <c r="BE64" s="2006">
        <v>-4975</v>
      </c>
      <c r="BF64" s="2085"/>
      <c r="BG64" s="2085"/>
      <c r="BH64" s="2086"/>
      <c r="BI64" s="2086"/>
      <c r="BJ64" s="2086"/>
      <c r="BK64" s="2086"/>
      <c r="BL64" s="2086"/>
      <c r="BM64" s="2086"/>
      <c r="BN64" s="2086"/>
      <c r="BO64" s="2086"/>
      <c r="BP64" s="2086"/>
      <c r="BQ64" s="2086"/>
      <c r="BR64" s="2086"/>
      <c r="BS64" s="2086"/>
      <c r="BT64" s="2086"/>
      <c r="BU64" s="2086"/>
      <c r="BV64" s="2086"/>
      <c r="BW64" s="2086"/>
      <c r="BX64" s="2086"/>
      <c r="BY64" s="2086"/>
      <c r="BZ64" s="2086"/>
      <c r="CA64" s="2086"/>
      <c r="CB64" s="2086"/>
      <c r="CC64" s="2086"/>
      <c r="CD64" s="2086"/>
      <c r="CE64" s="2086"/>
      <c r="CF64" s="2086"/>
      <c r="CG64" s="2086"/>
      <c r="CH64" s="2086"/>
      <c r="CI64" s="2086"/>
      <c r="CJ64" s="2086"/>
      <c r="CK64" s="2086"/>
      <c r="CL64" s="2086"/>
      <c r="CM64" s="2086"/>
      <c r="CN64" s="2086"/>
      <c r="CO64" s="2086"/>
      <c r="CP64" s="2086"/>
      <c r="CQ64" s="2086"/>
      <c r="CR64" s="2086"/>
      <c r="CS64" s="2086"/>
      <c r="CT64" s="2086"/>
      <c r="CU64" s="2086"/>
      <c r="CV64" s="2086"/>
      <c r="CW64" s="2086"/>
      <c r="CX64" s="2086"/>
      <c r="CY64" s="2086"/>
      <c r="CZ64" s="2086"/>
      <c r="DA64" s="2086"/>
      <c r="DB64" s="2086"/>
      <c r="DC64" s="2086"/>
      <c r="DD64" s="2086"/>
      <c r="DE64" s="2086"/>
      <c r="DF64" s="2086"/>
      <c r="DG64" s="2086"/>
      <c r="DH64" s="2086"/>
      <c r="DI64" s="2086"/>
      <c r="DJ64" s="2086"/>
      <c r="DK64" s="2086"/>
      <c r="DL64" s="2086"/>
      <c r="DM64" s="2086"/>
      <c r="DN64" s="2086"/>
      <c r="DO64" s="2086"/>
      <c r="DP64" s="2086"/>
      <c r="DQ64" s="2086"/>
      <c r="DR64" s="2086"/>
      <c r="DS64" s="2086"/>
      <c r="DT64" s="2086"/>
      <c r="DU64" s="2086"/>
      <c r="DV64" s="2086"/>
      <c r="DW64" s="2086"/>
      <c r="DX64" s="2086"/>
      <c r="DY64" s="2086"/>
      <c r="DZ64" s="2086"/>
      <c r="XFB64" s="1810">
        <v>992</v>
      </c>
    </row>
    <row r="65" spans="1:130 16382:16383" s="439" customFormat="1" ht="16.149999999999999" customHeight="1">
      <c r="A65" s="1881"/>
      <c r="B65" s="2000" t="str">
        <f>INDEX(tblTrans[[English]:[Polski]],MATCH(XFC65,tblTrans[ID],0),LangSelID)</f>
        <v>Corporate entities</v>
      </c>
      <c r="C65" s="2001"/>
      <c r="D65" s="2001"/>
      <c r="E65" s="2001"/>
      <c r="F65" s="2001"/>
      <c r="G65" s="2001"/>
      <c r="H65" s="2001"/>
      <c r="I65" s="2001"/>
      <c r="J65" s="2001"/>
      <c r="K65" s="2001"/>
      <c r="L65" s="2001"/>
      <c r="M65" s="2001"/>
      <c r="N65" s="2001"/>
      <c r="O65" s="2001"/>
      <c r="P65" s="2001"/>
      <c r="Q65" s="2001"/>
      <c r="R65" s="2001"/>
      <c r="S65" s="2001"/>
      <c r="T65" s="2001"/>
      <c r="U65" s="2001"/>
      <c r="V65" s="2001"/>
      <c r="W65" s="2001"/>
      <c r="X65" s="2001"/>
      <c r="Y65" s="2001"/>
      <c r="Z65" s="2001"/>
      <c r="AA65" s="2001"/>
      <c r="AB65" s="2001"/>
      <c r="AC65" s="2001"/>
      <c r="AD65" s="2001"/>
      <c r="AE65" s="2001"/>
      <c r="AF65" s="2001"/>
      <c r="AG65" s="2001"/>
      <c r="AH65" s="2001"/>
      <c r="AI65" s="2001"/>
      <c r="AJ65" s="2001"/>
      <c r="AK65" s="2001"/>
      <c r="AL65" s="2001"/>
      <c r="AM65" s="2001"/>
      <c r="AN65" s="2001"/>
      <c r="AO65" s="2001"/>
      <c r="AP65" s="2001"/>
      <c r="AQ65" s="2001"/>
      <c r="AR65" s="2001"/>
      <c r="AS65" s="2001"/>
      <c r="AT65" s="2001"/>
      <c r="AU65" s="2001"/>
      <c r="AV65" s="2001"/>
      <c r="AW65" s="2001"/>
      <c r="AX65" s="2013"/>
      <c r="AY65" s="2008">
        <v>-1210163</v>
      </c>
      <c r="AZ65" s="2008">
        <v>-1324193</v>
      </c>
      <c r="BA65" s="2008">
        <v>-1359119</v>
      </c>
      <c r="BB65" s="2008">
        <v>-1411736</v>
      </c>
      <c r="BC65" s="2008">
        <v>-1452212</v>
      </c>
      <c r="BD65" s="2008">
        <v>-1528642</v>
      </c>
      <c r="BE65" s="2008">
        <f>SUM(BE66:BE69)</f>
        <v>-1665009</v>
      </c>
      <c r="BF65" s="141"/>
      <c r="BG65" s="141"/>
      <c r="BH65" s="1881"/>
      <c r="BI65" s="1881"/>
      <c r="BJ65" s="1881"/>
      <c r="BK65" s="1881"/>
      <c r="BL65" s="1881"/>
      <c r="BM65" s="1881"/>
      <c r="BN65" s="1881"/>
      <c r="BO65" s="1881"/>
      <c r="BP65" s="1881"/>
      <c r="BQ65" s="1881"/>
      <c r="BR65" s="1881"/>
      <c r="BS65" s="1881"/>
      <c r="BT65" s="1881"/>
      <c r="BU65" s="1881"/>
      <c r="BV65" s="1881"/>
      <c r="BW65" s="1881"/>
      <c r="BX65" s="1881"/>
      <c r="BY65" s="1881"/>
      <c r="BZ65" s="1881"/>
      <c r="CA65" s="1881"/>
      <c r="CB65" s="1881"/>
      <c r="CC65" s="1881"/>
      <c r="CD65" s="1881"/>
      <c r="CE65" s="1881"/>
      <c r="CF65" s="1881"/>
      <c r="CG65" s="1881"/>
      <c r="CH65" s="1881"/>
      <c r="CI65" s="1881"/>
      <c r="CJ65" s="1881"/>
      <c r="CK65" s="1881"/>
      <c r="CL65" s="1881"/>
      <c r="CM65" s="1881"/>
      <c r="CN65" s="1881"/>
      <c r="CO65" s="1881"/>
      <c r="CP65" s="1881"/>
      <c r="CQ65" s="1881"/>
      <c r="CR65" s="1881"/>
      <c r="CS65" s="1881"/>
      <c r="CT65" s="1881"/>
      <c r="CU65" s="1881"/>
      <c r="CV65" s="1881"/>
      <c r="CW65" s="1881"/>
      <c r="CX65" s="1881"/>
      <c r="CY65" s="1881"/>
      <c r="CZ65" s="1881"/>
      <c r="DA65" s="1881"/>
      <c r="DB65" s="1881"/>
      <c r="DC65" s="1881"/>
      <c r="DD65" s="1881"/>
      <c r="DE65" s="1881"/>
      <c r="DF65" s="1881"/>
      <c r="DG65" s="1881"/>
      <c r="DH65" s="1881"/>
      <c r="DI65" s="1881"/>
      <c r="DJ65" s="1881"/>
      <c r="DK65" s="1881"/>
      <c r="DL65" s="1881"/>
      <c r="DM65" s="1881"/>
      <c r="DN65" s="1881"/>
      <c r="DO65" s="1881"/>
      <c r="DP65" s="1881"/>
      <c r="DQ65" s="1881"/>
      <c r="DR65" s="1881"/>
      <c r="DS65" s="1881"/>
      <c r="DT65" s="1881"/>
      <c r="DU65" s="1881"/>
      <c r="DV65" s="1881"/>
      <c r="DW65" s="1881"/>
      <c r="DX65" s="1881"/>
      <c r="DY65" s="1881"/>
      <c r="DZ65" s="1881"/>
      <c r="XFC65" s="135">
        <v>1033</v>
      </c>
    </row>
    <row r="66" spans="1:130 16382:16383" s="1709" customFormat="1" ht="15.6" customHeight="1">
      <c r="A66" s="209"/>
      <c r="B66" s="1994" t="str">
        <f>INDEX(tblTrans[[English]:[Polski]],MATCH(XFB66,tblTrans[ID],0),LangSelID)</f>
        <v>Stage 1</v>
      </c>
      <c r="C66" s="1995"/>
      <c r="D66" s="1995"/>
      <c r="E66" s="1995"/>
      <c r="F66" s="1995"/>
      <c r="G66" s="1995"/>
      <c r="H66" s="1995"/>
      <c r="I66" s="1995"/>
      <c r="J66" s="1995"/>
      <c r="K66" s="1995"/>
      <c r="L66" s="1995"/>
      <c r="M66" s="1995"/>
      <c r="N66" s="1995"/>
      <c r="O66" s="1995"/>
      <c r="P66" s="1995"/>
      <c r="Q66" s="1995"/>
      <c r="R66" s="1995"/>
      <c r="S66" s="1995"/>
      <c r="T66" s="1995"/>
      <c r="U66" s="1995"/>
      <c r="V66" s="1995"/>
      <c r="W66" s="1995"/>
      <c r="X66" s="1995"/>
      <c r="Y66" s="1995"/>
      <c r="Z66" s="1995"/>
      <c r="AA66" s="1995"/>
      <c r="AB66" s="1995"/>
      <c r="AC66" s="1995"/>
      <c r="AD66" s="1995"/>
      <c r="AE66" s="1995"/>
      <c r="AF66" s="1995"/>
      <c r="AG66" s="1995"/>
      <c r="AH66" s="1995"/>
      <c r="AI66" s="1995"/>
      <c r="AJ66" s="1995"/>
      <c r="AK66" s="1995"/>
      <c r="AL66" s="1995"/>
      <c r="AM66" s="1995"/>
      <c r="AN66" s="1995"/>
      <c r="AO66" s="1995"/>
      <c r="AP66" s="1995"/>
      <c r="AQ66" s="1995"/>
      <c r="AR66" s="1995"/>
      <c r="AS66" s="1995"/>
      <c r="AT66" s="1995"/>
      <c r="AU66" s="1995"/>
      <c r="AV66" s="1995"/>
      <c r="AW66" s="1995"/>
      <c r="AX66" s="2010"/>
      <c r="AY66" s="2005">
        <v>-90770</v>
      </c>
      <c r="AZ66" s="2005">
        <v>-99553</v>
      </c>
      <c r="BA66" s="2005">
        <v>-101400</v>
      </c>
      <c r="BB66" s="2005">
        <v>-103368</v>
      </c>
      <c r="BC66" s="2005">
        <v>-104012</v>
      </c>
      <c r="BD66" s="2005">
        <v>-114919</v>
      </c>
      <c r="BE66" s="2005">
        <v>-116276</v>
      </c>
      <c r="BF66" s="2085"/>
      <c r="BG66" s="2085"/>
      <c r="BH66" s="2086"/>
      <c r="BI66" s="2086"/>
      <c r="BJ66" s="2086"/>
      <c r="BK66" s="2086"/>
      <c r="BL66" s="2086"/>
      <c r="BM66" s="2086"/>
      <c r="BN66" s="2086"/>
      <c r="BO66" s="2086"/>
      <c r="BP66" s="2086"/>
      <c r="BQ66" s="2086"/>
      <c r="BR66" s="2086"/>
      <c r="BS66" s="2086"/>
      <c r="BT66" s="2086"/>
      <c r="BU66" s="2086"/>
      <c r="BV66" s="2086"/>
      <c r="BW66" s="2086"/>
      <c r="BX66" s="2086"/>
      <c r="BY66" s="2086"/>
      <c r="BZ66" s="2086"/>
      <c r="CA66" s="2086"/>
      <c r="CB66" s="2086"/>
      <c r="CC66" s="2086"/>
      <c r="CD66" s="2086"/>
      <c r="CE66" s="2086"/>
      <c r="CF66" s="2086"/>
      <c r="CG66" s="2086"/>
      <c r="CH66" s="2086"/>
      <c r="CI66" s="2086"/>
      <c r="CJ66" s="2086"/>
      <c r="CK66" s="2086"/>
      <c r="CL66" s="2086"/>
      <c r="CM66" s="2086"/>
      <c r="CN66" s="2086"/>
      <c r="CO66" s="2086"/>
      <c r="CP66" s="2086"/>
      <c r="CQ66" s="2086"/>
      <c r="CR66" s="2086"/>
      <c r="CS66" s="2086"/>
      <c r="CT66" s="2086"/>
      <c r="CU66" s="2086"/>
      <c r="CV66" s="2086"/>
      <c r="CW66" s="2086"/>
      <c r="CX66" s="2086"/>
      <c r="CY66" s="2086"/>
      <c r="CZ66" s="2086"/>
      <c r="DA66" s="2086"/>
      <c r="DB66" s="2086"/>
      <c r="DC66" s="2086"/>
      <c r="DD66" s="2086"/>
      <c r="DE66" s="2086"/>
      <c r="DF66" s="2086"/>
      <c r="DG66" s="2086"/>
      <c r="DH66" s="2086"/>
      <c r="DI66" s="2086"/>
      <c r="DJ66" s="2086"/>
      <c r="DK66" s="2086"/>
      <c r="DL66" s="2086"/>
      <c r="DM66" s="2086"/>
      <c r="DN66" s="2086"/>
      <c r="DO66" s="2086"/>
      <c r="DP66" s="2086"/>
      <c r="DQ66" s="2086"/>
      <c r="DR66" s="2086"/>
      <c r="DS66" s="2086"/>
      <c r="DT66" s="2086"/>
      <c r="DU66" s="2086"/>
      <c r="DV66" s="2086"/>
      <c r="DW66" s="2086"/>
      <c r="DX66" s="2086"/>
      <c r="DY66" s="2086"/>
      <c r="DZ66" s="2086"/>
      <c r="XFB66" s="1810">
        <v>989</v>
      </c>
    </row>
    <row r="67" spans="1:130 16382:16383" s="1709" customFormat="1" ht="15.6" customHeight="1">
      <c r="A67" s="209"/>
      <c r="B67" s="1994" t="str">
        <f>INDEX(tblTrans[[English]:[Polski]],MATCH(XFB67,tblTrans[ID],0),LangSelID)</f>
        <v>Stage 2</v>
      </c>
      <c r="C67" s="1995"/>
      <c r="D67" s="1995"/>
      <c r="E67" s="1995"/>
      <c r="F67" s="1995"/>
      <c r="G67" s="1995"/>
      <c r="H67" s="1995"/>
      <c r="I67" s="1995"/>
      <c r="J67" s="1995"/>
      <c r="K67" s="1995"/>
      <c r="L67" s="1995"/>
      <c r="M67" s="1995"/>
      <c r="N67" s="1995"/>
      <c r="O67" s="1995"/>
      <c r="P67" s="1995"/>
      <c r="Q67" s="1995"/>
      <c r="R67" s="1995"/>
      <c r="S67" s="1995"/>
      <c r="T67" s="1995"/>
      <c r="U67" s="1995"/>
      <c r="V67" s="1995"/>
      <c r="W67" s="1995"/>
      <c r="X67" s="1995"/>
      <c r="Y67" s="1995"/>
      <c r="Z67" s="1995"/>
      <c r="AA67" s="1995"/>
      <c r="AB67" s="1995"/>
      <c r="AC67" s="1995"/>
      <c r="AD67" s="1995"/>
      <c r="AE67" s="1995"/>
      <c r="AF67" s="1995"/>
      <c r="AG67" s="1995"/>
      <c r="AH67" s="1995"/>
      <c r="AI67" s="1995"/>
      <c r="AJ67" s="1995"/>
      <c r="AK67" s="1995"/>
      <c r="AL67" s="1995"/>
      <c r="AM67" s="1995"/>
      <c r="AN67" s="1995"/>
      <c r="AO67" s="1995"/>
      <c r="AP67" s="1995"/>
      <c r="AQ67" s="1995"/>
      <c r="AR67" s="1995"/>
      <c r="AS67" s="1995"/>
      <c r="AT67" s="1995"/>
      <c r="AU67" s="1995"/>
      <c r="AV67" s="1995"/>
      <c r="AW67" s="1995"/>
      <c r="AX67" s="2010"/>
      <c r="AY67" s="2005">
        <v>-44045</v>
      </c>
      <c r="AZ67" s="2005">
        <v>-45036</v>
      </c>
      <c r="BA67" s="2005">
        <v>-50577</v>
      </c>
      <c r="BB67" s="2005">
        <v>-49143</v>
      </c>
      <c r="BC67" s="2005">
        <v>-53270</v>
      </c>
      <c r="BD67" s="2005">
        <v>-58561</v>
      </c>
      <c r="BE67" s="2005">
        <v>-65736</v>
      </c>
      <c r="BF67" s="2085"/>
      <c r="BG67" s="2085"/>
      <c r="BH67" s="2086"/>
      <c r="BI67" s="2086"/>
      <c r="BJ67" s="2086"/>
      <c r="BK67" s="2086"/>
      <c r="BL67" s="2086"/>
      <c r="BM67" s="2086"/>
      <c r="BN67" s="2086"/>
      <c r="BO67" s="2086"/>
      <c r="BP67" s="2086"/>
      <c r="BQ67" s="2086"/>
      <c r="BR67" s="2086"/>
      <c r="BS67" s="2086"/>
      <c r="BT67" s="2086"/>
      <c r="BU67" s="2086"/>
      <c r="BV67" s="2086"/>
      <c r="BW67" s="2086"/>
      <c r="BX67" s="2086"/>
      <c r="BY67" s="2086"/>
      <c r="BZ67" s="2086"/>
      <c r="CA67" s="2086"/>
      <c r="CB67" s="2086"/>
      <c r="CC67" s="2086"/>
      <c r="CD67" s="2086"/>
      <c r="CE67" s="2086"/>
      <c r="CF67" s="2086"/>
      <c r="CG67" s="2086"/>
      <c r="CH67" s="2086"/>
      <c r="CI67" s="2086"/>
      <c r="CJ67" s="2086"/>
      <c r="CK67" s="2086"/>
      <c r="CL67" s="2086"/>
      <c r="CM67" s="2086"/>
      <c r="CN67" s="2086"/>
      <c r="CO67" s="2086"/>
      <c r="CP67" s="2086"/>
      <c r="CQ67" s="2086"/>
      <c r="CR67" s="2086"/>
      <c r="CS67" s="2086"/>
      <c r="CT67" s="2086"/>
      <c r="CU67" s="2086"/>
      <c r="CV67" s="2086"/>
      <c r="CW67" s="2086"/>
      <c r="CX67" s="2086"/>
      <c r="CY67" s="2086"/>
      <c r="CZ67" s="2086"/>
      <c r="DA67" s="2086"/>
      <c r="DB67" s="2086"/>
      <c r="DC67" s="2086"/>
      <c r="DD67" s="2086"/>
      <c r="DE67" s="2086"/>
      <c r="DF67" s="2086"/>
      <c r="DG67" s="2086"/>
      <c r="DH67" s="2086"/>
      <c r="DI67" s="2086"/>
      <c r="DJ67" s="2086"/>
      <c r="DK67" s="2086"/>
      <c r="DL67" s="2086"/>
      <c r="DM67" s="2086"/>
      <c r="DN67" s="2086"/>
      <c r="DO67" s="2086"/>
      <c r="DP67" s="2086"/>
      <c r="DQ67" s="2086"/>
      <c r="DR67" s="2086"/>
      <c r="DS67" s="2086"/>
      <c r="DT67" s="2086"/>
      <c r="DU67" s="2086"/>
      <c r="DV67" s="2086"/>
      <c r="DW67" s="2086"/>
      <c r="DX67" s="2086"/>
      <c r="DY67" s="2086"/>
      <c r="DZ67" s="2086"/>
      <c r="XFB67" s="1810">
        <v>990</v>
      </c>
    </row>
    <row r="68" spans="1:130 16382:16383" s="1709" customFormat="1" ht="15.6" customHeight="1">
      <c r="A68" s="209"/>
      <c r="B68" s="1994" t="str">
        <f>INDEX(tblTrans[[English]:[Polski]],MATCH(XFB68,tblTrans[ID],0),LangSelID)</f>
        <v>Stage 3</v>
      </c>
      <c r="C68" s="1995"/>
      <c r="D68" s="1995"/>
      <c r="E68" s="1995"/>
      <c r="F68" s="1995"/>
      <c r="G68" s="1995"/>
      <c r="H68" s="1995"/>
      <c r="I68" s="1995"/>
      <c r="J68" s="1995"/>
      <c r="K68" s="1995"/>
      <c r="L68" s="1995"/>
      <c r="M68" s="1995"/>
      <c r="N68" s="1995"/>
      <c r="O68" s="1995"/>
      <c r="P68" s="1995"/>
      <c r="Q68" s="1995"/>
      <c r="R68" s="1995"/>
      <c r="S68" s="1995"/>
      <c r="T68" s="1995"/>
      <c r="U68" s="1995"/>
      <c r="V68" s="1995"/>
      <c r="W68" s="1995"/>
      <c r="X68" s="1995"/>
      <c r="Y68" s="1995"/>
      <c r="Z68" s="1995"/>
      <c r="AA68" s="1995"/>
      <c r="AB68" s="1995"/>
      <c r="AC68" s="1995"/>
      <c r="AD68" s="1995"/>
      <c r="AE68" s="1995"/>
      <c r="AF68" s="1995"/>
      <c r="AG68" s="1995"/>
      <c r="AH68" s="1995"/>
      <c r="AI68" s="1995"/>
      <c r="AJ68" s="1995"/>
      <c r="AK68" s="1995"/>
      <c r="AL68" s="1995"/>
      <c r="AM68" s="1995"/>
      <c r="AN68" s="1995"/>
      <c r="AO68" s="1995"/>
      <c r="AP68" s="1995"/>
      <c r="AQ68" s="1995"/>
      <c r="AR68" s="1995"/>
      <c r="AS68" s="1995"/>
      <c r="AT68" s="1995"/>
      <c r="AU68" s="1995"/>
      <c r="AV68" s="1995"/>
      <c r="AW68" s="1995"/>
      <c r="AX68" s="2010"/>
      <c r="AY68" s="2005">
        <v>-1072447</v>
      </c>
      <c r="AZ68" s="2005">
        <v>-1184609</v>
      </c>
      <c r="BA68" s="2005">
        <v>-1227797</v>
      </c>
      <c r="BB68" s="2005">
        <v>-1254764</v>
      </c>
      <c r="BC68" s="2005">
        <v>-1293832</v>
      </c>
      <c r="BD68" s="2005">
        <v>-1353141</v>
      </c>
      <c r="BE68" s="2005">
        <v>-1452972</v>
      </c>
      <c r="BF68" s="2085"/>
      <c r="BG68" s="2085"/>
      <c r="BH68" s="2086"/>
      <c r="BI68" s="2086"/>
      <c r="BJ68" s="2086"/>
      <c r="BK68" s="2086"/>
      <c r="BL68" s="2086"/>
      <c r="BM68" s="2086"/>
      <c r="BN68" s="2086"/>
      <c r="BO68" s="2086"/>
      <c r="BP68" s="2086"/>
      <c r="BQ68" s="2086"/>
      <c r="BR68" s="2086"/>
      <c r="BS68" s="2086"/>
      <c r="BT68" s="2086"/>
      <c r="BU68" s="2086"/>
      <c r="BV68" s="2086"/>
      <c r="BW68" s="2086"/>
      <c r="BX68" s="2086"/>
      <c r="BY68" s="2086"/>
      <c r="BZ68" s="2086"/>
      <c r="CA68" s="2086"/>
      <c r="CB68" s="2086"/>
      <c r="CC68" s="2086"/>
      <c r="CD68" s="2086"/>
      <c r="CE68" s="2086"/>
      <c r="CF68" s="2086"/>
      <c r="CG68" s="2086"/>
      <c r="CH68" s="2086"/>
      <c r="CI68" s="2086"/>
      <c r="CJ68" s="2086"/>
      <c r="CK68" s="2086"/>
      <c r="CL68" s="2086"/>
      <c r="CM68" s="2086"/>
      <c r="CN68" s="2086"/>
      <c r="CO68" s="2086"/>
      <c r="CP68" s="2086"/>
      <c r="CQ68" s="2086"/>
      <c r="CR68" s="2086"/>
      <c r="CS68" s="2086"/>
      <c r="CT68" s="2086"/>
      <c r="CU68" s="2086"/>
      <c r="CV68" s="2086"/>
      <c r="CW68" s="2086"/>
      <c r="CX68" s="2086"/>
      <c r="CY68" s="2086"/>
      <c r="CZ68" s="2086"/>
      <c r="DA68" s="2086"/>
      <c r="DB68" s="2086"/>
      <c r="DC68" s="2086"/>
      <c r="DD68" s="2086"/>
      <c r="DE68" s="2086"/>
      <c r="DF68" s="2086"/>
      <c r="DG68" s="2086"/>
      <c r="DH68" s="2086"/>
      <c r="DI68" s="2086"/>
      <c r="DJ68" s="2086"/>
      <c r="DK68" s="2086"/>
      <c r="DL68" s="2086"/>
      <c r="DM68" s="2086"/>
      <c r="DN68" s="2086"/>
      <c r="DO68" s="2086"/>
      <c r="DP68" s="2086"/>
      <c r="DQ68" s="2086"/>
      <c r="DR68" s="2086"/>
      <c r="DS68" s="2086"/>
      <c r="DT68" s="2086"/>
      <c r="DU68" s="2086"/>
      <c r="DV68" s="2086"/>
      <c r="DW68" s="2086"/>
      <c r="DX68" s="2086"/>
      <c r="DY68" s="2086"/>
      <c r="DZ68" s="2086"/>
      <c r="XFB68" s="1810">
        <v>991</v>
      </c>
    </row>
    <row r="69" spans="1:130 16382:16383" s="1709" customFormat="1" ht="15.6" customHeight="1">
      <c r="A69" s="209"/>
      <c r="B69" s="1996" t="str">
        <f>INDEX(tblTrans[[English]:[Polski]],MATCH(XFB69,tblTrans[ID],0),LangSelID)</f>
        <v>POCI</v>
      </c>
      <c r="C69" s="1997"/>
      <c r="D69" s="1997"/>
      <c r="E69" s="1997"/>
      <c r="F69" s="1997"/>
      <c r="G69" s="1997"/>
      <c r="H69" s="1997"/>
      <c r="I69" s="1997"/>
      <c r="J69" s="1997"/>
      <c r="K69" s="1997"/>
      <c r="L69" s="1997"/>
      <c r="M69" s="1997"/>
      <c r="N69" s="1997"/>
      <c r="O69" s="1997"/>
      <c r="P69" s="1997"/>
      <c r="Q69" s="1997"/>
      <c r="R69" s="1997"/>
      <c r="S69" s="1997"/>
      <c r="T69" s="1997"/>
      <c r="U69" s="1997"/>
      <c r="V69" s="1997"/>
      <c r="W69" s="1997"/>
      <c r="X69" s="1997"/>
      <c r="Y69" s="1997"/>
      <c r="Z69" s="1997"/>
      <c r="AA69" s="1997"/>
      <c r="AB69" s="1997"/>
      <c r="AC69" s="1997"/>
      <c r="AD69" s="1997"/>
      <c r="AE69" s="1997"/>
      <c r="AF69" s="1997"/>
      <c r="AG69" s="1997"/>
      <c r="AH69" s="1997"/>
      <c r="AI69" s="1997"/>
      <c r="AJ69" s="1997"/>
      <c r="AK69" s="1997"/>
      <c r="AL69" s="1997"/>
      <c r="AM69" s="1997"/>
      <c r="AN69" s="1997"/>
      <c r="AO69" s="1997"/>
      <c r="AP69" s="1997"/>
      <c r="AQ69" s="1997"/>
      <c r="AR69" s="1997"/>
      <c r="AS69" s="1997"/>
      <c r="AT69" s="1997"/>
      <c r="AU69" s="1997"/>
      <c r="AV69" s="1997"/>
      <c r="AW69" s="1997"/>
      <c r="AX69" s="2011"/>
      <c r="AY69" s="2006">
        <v>-2901</v>
      </c>
      <c r="AZ69" s="2006">
        <v>5005</v>
      </c>
      <c r="BA69" s="2006">
        <v>20655</v>
      </c>
      <c r="BB69" s="2006">
        <v>-4461</v>
      </c>
      <c r="BC69" s="2006">
        <v>-1098</v>
      </c>
      <c r="BD69" s="2006">
        <v>-2021</v>
      </c>
      <c r="BE69" s="2006">
        <v>-30025</v>
      </c>
      <c r="BF69" s="2085"/>
      <c r="BG69" s="2085"/>
      <c r="BH69" s="2086"/>
      <c r="BI69" s="2086"/>
      <c r="BJ69" s="2086"/>
      <c r="BK69" s="2086"/>
      <c r="BL69" s="2086"/>
      <c r="BM69" s="2086"/>
      <c r="BN69" s="2086"/>
      <c r="BO69" s="2086"/>
      <c r="BP69" s="2086"/>
      <c r="BQ69" s="2086"/>
      <c r="BR69" s="2086"/>
      <c r="BS69" s="2086"/>
      <c r="BT69" s="2086"/>
      <c r="BU69" s="2086"/>
      <c r="BV69" s="2086"/>
      <c r="BW69" s="2086"/>
      <c r="BX69" s="2086"/>
      <c r="BY69" s="2086"/>
      <c r="BZ69" s="2086"/>
      <c r="CA69" s="2086"/>
      <c r="CB69" s="2086"/>
      <c r="CC69" s="2086"/>
      <c r="CD69" s="2086"/>
      <c r="CE69" s="2086"/>
      <c r="CF69" s="2086"/>
      <c r="CG69" s="2086"/>
      <c r="CH69" s="2086"/>
      <c r="CI69" s="2086"/>
      <c r="CJ69" s="2086"/>
      <c r="CK69" s="2086"/>
      <c r="CL69" s="2086"/>
      <c r="CM69" s="2086"/>
      <c r="CN69" s="2086"/>
      <c r="CO69" s="2086"/>
      <c r="CP69" s="2086"/>
      <c r="CQ69" s="2086"/>
      <c r="CR69" s="2086"/>
      <c r="CS69" s="2086"/>
      <c r="CT69" s="2086"/>
      <c r="CU69" s="2086"/>
      <c r="CV69" s="2086"/>
      <c r="CW69" s="2086"/>
      <c r="CX69" s="2086"/>
      <c r="CY69" s="2086"/>
      <c r="CZ69" s="2086"/>
      <c r="DA69" s="2086"/>
      <c r="DB69" s="2086"/>
      <c r="DC69" s="2086"/>
      <c r="DD69" s="2086"/>
      <c r="DE69" s="2086"/>
      <c r="DF69" s="2086"/>
      <c r="DG69" s="2086"/>
      <c r="DH69" s="2086"/>
      <c r="DI69" s="2086"/>
      <c r="DJ69" s="2086"/>
      <c r="DK69" s="2086"/>
      <c r="DL69" s="2086"/>
      <c r="DM69" s="2086"/>
      <c r="DN69" s="2086"/>
      <c r="DO69" s="2086"/>
      <c r="DP69" s="2086"/>
      <c r="DQ69" s="2086"/>
      <c r="DR69" s="2086"/>
      <c r="DS69" s="2086"/>
      <c r="DT69" s="2086"/>
      <c r="DU69" s="2086"/>
      <c r="DV69" s="2086"/>
      <c r="DW69" s="2086"/>
      <c r="DX69" s="2086"/>
      <c r="DY69" s="2086"/>
      <c r="DZ69" s="2086"/>
      <c r="XFB69" s="1810">
        <v>992</v>
      </c>
    </row>
    <row r="70" spans="1:130 16382:16383" s="439" customFormat="1" ht="16.149999999999999" customHeight="1">
      <c r="A70" s="1881"/>
      <c r="B70" s="2000" t="str">
        <f>INDEX(tblTrans[[English]:[Polski]],MATCH(XFC70,tblTrans[ID],0),LangSelID)</f>
        <v>Public sector</v>
      </c>
      <c r="C70" s="2001"/>
      <c r="D70" s="2001"/>
      <c r="E70" s="2001"/>
      <c r="F70" s="2001"/>
      <c r="G70" s="2001"/>
      <c r="H70" s="2001"/>
      <c r="I70" s="2001"/>
      <c r="J70" s="2001"/>
      <c r="K70" s="2001"/>
      <c r="L70" s="2001"/>
      <c r="M70" s="2001"/>
      <c r="N70" s="2001"/>
      <c r="O70" s="2001"/>
      <c r="P70" s="2001"/>
      <c r="Q70" s="2001"/>
      <c r="R70" s="2001"/>
      <c r="S70" s="2001"/>
      <c r="T70" s="2001"/>
      <c r="U70" s="2001"/>
      <c r="V70" s="2001"/>
      <c r="W70" s="2001"/>
      <c r="X70" s="2001"/>
      <c r="Y70" s="2001"/>
      <c r="Z70" s="2001"/>
      <c r="AA70" s="2001"/>
      <c r="AB70" s="2001"/>
      <c r="AC70" s="2001"/>
      <c r="AD70" s="2001"/>
      <c r="AE70" s="2001"/>
      <c r="AF70" s="2001"/>
      <c r="AG70" s="2001"/>
      <c r="AH70" s="2001"/>
      <c r="AI70" s="2001"/>
      <c r="AJ70" s="2001"/>
      <c r="AK70" s="2001"/>
      <c r="AL70" s="2001"/>
      <c r="AM70" s="2001"/>
      <c r="AN70" s="2001"/>
      <c r="AO70" s="2001"/>
      <c r="AP70" s="2001"/>
      <c r="AQ70" s="2001"/>
      <c r="AR70" s="2001"/>
      <c r="AS70" s="2001"/>
      <c r="AT70" s="2001"/>
      <c r="AU70" s="2001"/>
      <c r="AV70" s="2001"/>
      <c r="AW70" s="2001"/>
      <c r="AX70" s="2013"/>
      <c r="AY70" s="2008">
        <v>-962</v>
      </c>
      <c r="AZ70" s="2008">
        <v>-804</v>
      </c>
      <c r="BA70" s="2008">
        <v>-723</v>
      </c>
      <c r="BB70" s="2008">
        <v>-640</v>
      </c>
      <c r="BC70" s="2008">
        <v>-827</v>
      </c>
      <c r="BD70" s="2008">
        <v>-494</v>
      </c>
      <c r="BE70" s="2008">
        <f>SUM(BE71:BE74)</f>
        <v>-458</v>
      </c>
      <c r="BF70" s="141"/>
      <c r="BG70" s="141"/>
      <c r="BH70" s="1881"/>
      <c r="BI70" s="1881"/>
      <c r="BJ70" s="1881"/>
      <c r="BK70" s="1881"/>
      <c r="BL70" s="1881"/>
      <c r="BM70" s="1881"/>
      <c r="BN70" s="1881"/>
      <c r="BO70" s="1881"/>
      <c r="BP70" s="1881"/>
      <c r="BQ70" s="1881"/>
      <c r="BR70" s="1881"/>
      <c r="BS70" s="1881"/>
      <c r="BT70" s="1881"/>
      <c r="BU70" s="1881"/>
      <c r="BV70" s="1881"/>
      <c r="BW70" s="1881"/>
      <c r="BX70" s="1881"/>
      <c r="BY70" s="1881"/>
      <c r="BZ70" s="1881"/>
      <c r="CA70" s="1881"/>
      <c r="CB70" s="1881"/>
      <c r="CC70" s="1881"/>
      <c r="CD70" s="1881"/>
      <c r="CE70" s="1881"/>
      <c r="CF70" s="1881"/>
      <c r="CG70" s="1881"/>
      <c r="CH70" s="1881"/>
      <c r="CI70" s="1881"/>
      <c r="CJ70" s="1881"/>
      <c r="CK70" s="1881"/>
      <c r="CL70" s="1881"/>
      <c r="CM70" s="1881"/>
      <c r="CN70" s="1881"/>
      <c r="CO70" s="1881"/>
      <c r="CP70" s="1881"/>
      <c r="CQ70" s="1881"/>
      <c r="CR70" s="1881"/>
      <c r="CS70" s="1881"/>
      <c r="CT70" s="1881"/>
      <c r="CU70" s="1881"/>
      <c r="CV70" s="1881"/>
      <c r="CW70" s="1881"/>
      <c r="CX70" s="1881"/>
      <c r="CY70" s="1881"/>
      <c r="CZ70" s="1881"/>
      <c r="DA70" s="1881"/>
      <c r="DB70" s="1881"/>
      <c r="DC70" s="1881"/>
      <c r="DD70" s="1881"/>
      <c r="DE70" s="1881"/>
      <c r="DF70" s="1881"/>
      <c r="DG70" s="1881"/>
      <c r="DH70" s="1881"/>
      <c r="DI70" s="1881"/>
      <c r="DJ70" s="1881"/>
      <c r="DK70" s="1881"/>
      <c r="DL70" s="1881"/>
      <c r="DM70" s="1881"/>
      <c r="DN70" s="1881"/>
      <c r="DO70" s="1881"/>
      <c r="DP70" s="1881"/>
      <c r="DQ70" s="1881"/>
      <c r="DR70" s="1881"/>
      <c r="DS70" s="1881"/>
      <c r="DT70" s="1881"/>
      <c r="DU70" s="1881"/>
      <c r="DV70" s="1881"/>
      <c r="DW70" s="1881"/>
      <c r="DX70" s="1881"/>
      <c r="DY70" s="1881"/>
      <c r="DZ70" s="1881"/>
      <c r="XFC70" s="135">
        <v>1032</v>
      </c>
    </row>
    <row r="71" spans="1:130 16382:16383" s="1709" customFormat="1" ht="15.6" customHeight="1">
      <c r="A71" s="209"/>
      <c r="B71" s="1994" t="str">
        <f>INDEX(tblTrans[[English]:[Polski]],MATCH(XFB71,tblTrans[ID],0),LangSelID)</f>
        <v>Stage 1</v>
      </c>
      <c r="C71" s="1995"/>
      <c r="D71" s="1995"/>
      <c r="E71" s="1995"/>
      <c r="F71" s="1995"/>
      <c r="G71" s="1995"/>
      <c r="H71" s="1995"/>
      <c r="I71" s="1995"/>
      <c r="J71" s="1995"/>
      <c r="K71" s="1995"/>
      <c r="L71" s="1995"/>
      <c r="M71" s="1995"/>
      <c r="N71" s="1995"/>
      <c r="O71" s="1995"/>
      <c r="P71" s="1995"/>
      <c r="Q71" s="1995"/>
      <c r="R71" s="1995"/>
      <c r="S71" s="1995"/>
      <c r="T71" s="1995"/>
      <c r="U71" s="1995"/>
      <c r="V71" s="1995"/>
      <c r="W71" s="1995"/>
      <c r="X71" s="1995"/>
      <c r="Y71" s="1995"/>
      <c r="Z71" s="1995"/>
      <c r="AA71" s="1995"/>
      <c r="AB71" s="1995"/>
      <c r="AC71" s="1995"/>
      <c r="AD71" s="1995"/>
      <c r="AE71" s="1995"/>
      <c r="AF71" s="1995"/>
      <c r="AG71" s="1995"/>
      <c r="AH71" s="1995"/>
      <c r="AI71" s="1995"/>
      <c r="AJ71" s="1995"/>
      <c r="AK71" s="1995"/>
      <c r="AL71" s="1995"/>
      <c r="AM71" s="1995"/>
      <c r="AN71" s="1995"/>
      <c r="AO71" s="1995"/>
      <c r="AP71" s="1995"/>
      <c r="AQ71" s="1995"/>
      <c r="AR71" s="1995"/>
      <c r="AS71" s="1995"/>
      <c r="AT71" s="1995"/>
      <c r="AU71" s="1995"/>
      <c r="AV71" s="1995"/>
      <c r="AW71" s="1995"/>
      <c r="AX71" s="2010"/>
      <c r="AY71" s="2005">
        <v>-895</v>
      </c>
      <c r="AZ71" s="2005">
        <v>-739</v>
      </c>
      <c r="BA71" s="2005">
        <v>-665</v>
      </c>
      <c r="BB71" s="2005">
        <v>-570</v>
      </c>
      <c r="BC71" s="2005">
        <v>-768</v>
      </c>
      <c r="BD71" s="2005">
        <v>-433</v>
      </c>
      <c r="BE71" s="2005">
        <v>-394</v>
      </c>
      <c r="BF71" s="2085"/>
      <c r="BG71" s="2085"/>
      <c r="BH71" s="2086"/>
      <c r="BI71" s="2086"/>
      <c r="BJ71" s="2086"/>
      <c r="BK71" s="2086"/>
      <c r="BL71" s="2086"/>
      <c r="BM71" s="2086"/>
      <c r="BN71" s="2086"/>
      <c r="BO71" s="2086"/>
      <c r="BP71" s="2086"/>
      <c r="BQ71" s="2086"/>
      <c r="BR71" s="2086"/>
      <c r="BS71" s="2086"/>
      <c r="BT71" s="2086"/>
      <c r="BU71" s="2086"/>
      <c r="BV71" s="2086"/>
      <c r="BW71" s="2086"/>
      <c r="BX71" s="2086"/>
      <c r="BY71" s="2086"/>
      <c r="BZ71" s="2086"/>
      <c r="CA71" s="2086"/>
      <c r="CB71" s="2086"/>
      <c r="CC71" s="2086"/>
      <c r="CD71" s="2086"/>
      <c r="CE71" s="2086"/>
      <c r="CF71" s="2086"/>
      <c r="CG71" s="2086"/>
      <c r="CH71" s="2086"/>
      <c r="CI71" s="2086"/>
      <c r="CJ71" s="2086"/>
      <c r="CK71" s="2086"/>
      <c r="CL71" s="2086"/>
      <c r="CM71" s="2086"/>
      <c r="CN71" s="2086"/>
      <c r="CO71" s="2086"/>
      <c r="CP71" s="2086"/>
      <c r="CQ71" s="2086"/>
      <c r="CR71" s="2086"/>
      <c r="CS71" s="2086"/>
      <c r="CT71" s="2086"/>
      <c r="CU71" s="2086"/>
      <c r="CV71" s="2086"/>
      <c r="CW71" s="2086"/>
      <c r="CX71" s="2086"/>
      <c r="CY71" s="2086"/>
      <c r="CZ71" s="2086"/>
      <c r="DA71" s="2086"/>
      <c r="DB71" s="2086"/>
      <c r="DC71" s="2086"/>
      <c r="DD71" s="2086"/>
      <c r="DE71" s="2086"/>
      <c r="DF71" s="2086"/>
      <c r="DG71" s="2086"/>
      <c r="DH71" s="2086"/>
      <c r="DI71" s="2086"/>
      <c r="DJ71" s="2086"/>
      <c r="DK71" s="2086"/>
      <c r="DL71" s="2086"/>
      <c r="DM71" s="2086"/>
      <c r="DN71" s="2086"/>
      <c r="DO71" s="2086"/>
      <c r="DP71" s="2086"/>
      <c r="DQ71" s="2086"/>
      <c r="DR71" s="2086"/>
      <c r="DS71" s="2086"/>
      <c r="DT71" s="2086"/>
      <c r="DU71" s="2086"/>
      <c r="DV71" s="2086"/>
      <c r="DW71" s="2086"/>
      <c r="DX71" s="2086"/>
      <c r="DY71" s="2086"/>
      <c r="DZ71" s="2086"/>
      <c r="XFB71" s="1810">
        <v>989</v>
      </c>
    </row>
    <row r="72" spans="1:130 16382:16383" s="1709" customFormat="1" ht="15.6" customHeight="1">
      <c r="A72" s="209"/>
      <c r="B72" s="1994" t="str">
        <f>INDEX(tblTrans[[English]:[Polski]],MATCH(XFB72,tblTrans[ID],0),LangSelID)</f>
        <v>Stage 2</v>
      </c>
      <c r="C72" s="1995"/>
      <c r="D72" s="1995"/>
      <c r="E72" s="1995"/>
      <c r="F72" s="1995"/>
      <c r="G72" s="1995"/>
      <c r="H72" s="1995"/>
      <c r="I72" s="1995"/>
      <c r="J72" s="1995"/>
      <c r="K72" s="1995"/>
      <c r="L72" s="1995"/>
      <c r="M72" s="1995"/>
      <c r="N72" s="1995"/>
      <c r="O72" s="1995"/>
      <c r="P72" s="1995"/>
      <c r="Q72" s="1995"/>
      <c r="R72" s="1995"/>
      <c r="S72" s="1995"/>
      <c r="T72" s="1995"/>
      <c r="U72" s="1995"/>
      <c r="V72" s="1995"/>
      <c r="W72" s="1995"/>
      <c r="X72" s="1995"/>
      <c r="Y72" s="1995"/>
      <c r="Z72" s="1995"/>
      <c r="AA72" s="1995"/>
      <c r="AB72" s="1995"/>
      <c r="AC72" s="1995"/>
      <c r="AD72" s="1995"/>
      <c r="AE72" s="1995"/>
      <c r="AF72" s="1995"/>
      <c r="AG72" s="1995"/>
      <c r="AH72" s="1995"/>
      <c r="AI72" s="1995"/>
      <c r="AJ72" s="1995"/>
      <c r="AK72" s="1995"/>
      <c r="AL72" s="1995"/>
      <c r="AM72" s="1995"/>
      <c r="AN72" s="1995"/>
      <c r="AO72" s="1995"/>
      <c r="AP72" s="1995"/>
      <c r="AQ72" s="1995"/>
      <c r="AR72" s="1995"/>
      <c r="AS72" s="1995"/>
      <c r="AT72" s="1995"/>
      <c r="AU72" s="1995"/>
      <c r="AV72" s="1995"/>
      <c r="AW72" s="1995"/>
      <c r="AX72" s="2010"/>
      <c r="AY72" s="2005">
        <v>-14</v>
      </c>
      <c r="AZ72" s="2005">
        <v>-10</v>
      </c>
      <c r="BA72" s="2005">
        <v>0</v>
      </c>
      <c r="BB72" s="2005">
        <v>0</v>
      </c>
      <c r="BC72" s="2005">
        <v>0</v>
      </c>
      <c r="BD72" s="2005">
        <v>0</v>
      </c>
      <c r="BE72" s="2005">
        <v>0</v>
      </c>
      <c r="BF72" s="2085"/>
      <c r="BG72" s="2085"/>
      <c r="BH72" s="2086"/>
      <c r="BI72" s="2086"/>
      <c r="BJ72" s="2086"/>
      <c r="BK72" s="2086"/>
      <c r="BL72" s="2086"/>
      <c r="BM72" s="2086"/>
      <c r="BN72" s="2086"/>
      <c r="BO72" s="2086"/>
      <c r="BP72" s="2086"/>
      <c r="BQ72" s="2086"/>
      <c r="BR72" s="2086"/>
      <c r="BS72" s="2086"/>
      <c r="BT72" s="2086"/>
      <c r="BU72" s="2086"/>
      <c r="BV72" s="2086"/>
      <c r="BW72" s="2086"/>
      <c r="BX72" s="2086"/>
      <c r="BY72" s="2086"/>
      <c r="BZ72" s="2086"/>
      <c r="CA72" s="2086"/>
      <c r="CB72" s="2086"/>
      <c r="CC72" s="2086"/>
      <c r="CD72" s="2086"/>
      <c r="CE72" s="2086"/>
      <c r="CF72" s="2086"/>
      <c r="CG72" s="2086"/>
      <c r="CH72" s="2086"/>
      <c r="CI72" s="2086"/>
      <c r="CJ72" s="2086"/>
      <c r="CK72" s="2086"/>
      <c r="CL72" s="2086"/>
      <c r="CM72" s="2086"/>
      <c r="CN72" s="2086"/>
      <c r="CO72" s="2086"/>
      <c r="CP72" s="2086"/>
      <c r="CQ72" s="2086"/>
      <c r="CR72" s="2086"/>
      <c r="CS72" s="2086"/>
      <c r="CT72" s="2086"/>
      <c r="CU72" s="2086"/>
      <c r="CV72" s="2086"/>
      <c r="CW72" s="2086"/>
      <c r="CX72" s="2086"/>
      <c r="CY72" s="2086"/>
      <c r="CZ72" s="2086"/>
      <c r="DA72" s="2086"/>
      <c r="DB72" s="2086"/>
      <c r="DC72" s="2086"/>
      <c r="DD72" s="2086"/>
      <c r="DE72" s="2086"/>
      <c r="DF72" s="2086"/>
      <c r="DG72" s="2086"/>
      <c r="DH72" s="2086"/>
      <c r="DI72" s="2086"/>
      <c r="DJ72" s="2086"/>
      <c r="DK72" s="2086"/>
      <c r="DL72" s="2086"/>
      <c r="DM72" s="2086"/>
      <c r="DN72" s="2086"/>
      <c r="DO72" s="2086"/>
      <c r="DP72" s="2086"/>
      <c r="DQ72" s="2086"/>
      <c r="DR72" s="2086"/>
      <c r="DS72" s="2086"/>
      <c r="DT72" s="2086"/>
      <c r="DU72" s="2086"/>
      <c r="DV72" s="2086"/>
      <c r="DW72" s="2086"/>
      <c r="DX72" s="2086"/>
      <c r="DY72" s="2086"/>
      <c r="DZ72" s="2086"/>
      <c r="XFB72" s="1810">
        <v>990</v>
      </c>
    </row>
    <row r="73" spans="1:130 16382:16383" s="1709" customFormat="1" ht="15.6" customHeight="1">
      <c r="A73" s="209"/>
      <c r="B73" s="1994" t="str">
        <f>INDEX(tblTrans[[English]:[Polski]],MATCH(XFB73,tblTrans[ID],0),LangSelID)</f>
        <v>Stage 3</v>
      </c>
      <c r="C73" s="1995"/>
      <c r="D73" s="1995"/>
      <c r="E73" s="1995"/>
      <c r="F73" s="1995"/>
      <c r="G73" s="1995"/>
      <c r="H73" s="1995"/>
      <c r="I73" s="1995"/>
      <c r="J73" s="1995"/>
      <c r="K73" s="1995"/>
      <c r="L73" s="1995"/>
      <c r="M73" s="1995"/>
      <c r="N73" s="1995"/>
      <c r="O73" s="1995"/>
      <c r="P73" s="1995"/>
      <c r="Q73" s="1995"/>
      <c r="R73" s="1995"/>
      <c r="S73" s="1995"/>
      <c r="T73" s="1995"/>
      <c r="U73" s="1995"/>
      <c r="V73" s="1995"/>
      <c r="W73" s="1995"/>
      <c r="X73" s="1995"/>
      <c r="Y73" s="1995"/>
      <c r="Z73" s="1995"/>
      <c r="AA73" s="1995"/>
      <c r="AB73" s="1995"/>
      <c r="AC73" s="1995"/>
      <c r="AD73" s="1995"/>
      <c r="AE73" s="1995"/>
      <c r="AF73" s="1995"/>
      <c r="AG73" s="1995"/>
      <c r="AH73" s="1995"/>
      <c r="AI73" s="1995"/>
      <c r="AJ73" s="1995"/>
      <c r="AK73" s="1995"/>
      <c r="AL73" s="1995"/>
      <c r="AM73" s="1995"/>
      <c r="AN73" s="1995"/>
      <c r="AO73" s="1995"/>
      <c r="AP73" s="1995"/>
      <c r="AQ73" s="1995"/>
      <c r="AR73" s="1995"/>
      <c r="AS73" s="1995"/>
      <c r="AT73" s="1995"/>
      <c r="AU73" s="1995"/>
      <c r="AV73" s="1995"/>
      <c r="AW73" s="1995"/>
      <c r="AX73" s="2010"/>
      <c r="AY73" s="2005">
        <v>-53</v>
      </c>
      <c r="AZ73" s="2005">
        <v>-55</v>
      </c>
      <c r="BA73" s="2005">
        <v>-58</v>
      </c>
      <c r="BB73" s="2005">
        <v>-70</v>
      </c>
      <c r="BC73" s="2005">
        <v>-59</v>
      </c>
      <c r="BD73" s="2005">
        <v>-61</v>
      </c>
      <c r="BE73" s="2005">
        <v>-64</v>
      </c>
      <c r="BF73" s="2085"/>
      <c r="BG73" s="2085"/>
      <c r="BH73" s="2086"/>
      <c r="BI73" s="2086"/>
      <c r="BJ73" s="2086"/>
      <c r="BK73" s="2086"/>
      <c r="BL73" s="2086"/>
      <c r="BM73" s="2086"/>
      <c r="BN73" s="2086"/>
      <c r="BO73" s="2086"/>
      <c r="BP73" s="2086"/>
      <c r="BQ73" s="2086"/>
      <c r="BR73" s="2086"/>
      <c r="BS73" s="2086"/>
      <c r="BT73" s="2086"/>
      <c r="BU73" s="2086"/>
      <c r="BV73" s="2086"/>
      <c r="BW73" s="2086"/>
      <c r="BX73" s="2086"/>
      <c r="BY73" s="2086"/>
      <c r="BZ73" s="2086"/>
      <c r="CA73" s="2086"/>
      <c r="CB73" s="2086"/>
      <c r="CC73" s="2086"/>
      <c r="CD73" s="2086"/>
      <c r="CE73" s="2086"/>
      <c r="CF73" s="2086"/>
      <c r="CG73" s="2086"/>
      <c r="CH73" s="2086"/>
      <c r="CI73" s="2086"/>
      <c r="CJ73" s="2086"/>
      <c r="CK73" s="2086"/>
      <c r="CL73" s="2086"/>
      <c r="CM73" s="2086"/>
      <c r="CN73" s="2086"/>
      <c r="CO73" s="2086"/>
      <c r="CP73" s="2086"/>
      <c r="CQ73" s="2086"/>
      <c r="CR73" s="2086"/>
      <c r="CS73" s="2086"/>
      <c r="CT73" s="2086"/>
      <c r="CU73" s="2086"/>
      <c r="CV73" s="2086"/>
      <c r="CW73" s="2086"/>
      <c r="CX73" s="2086"/>
      <c r="CY73" s="2086"/>
      <c r="CZ73" s="2086"/>
      <c r="DA73" s="2086"/>
      <c r="DB73" s="2086"/>
      <c r="DC73" s="2086"/>
      <c r="DD73" s="2086"/>
      <c r="DE73" s="2086"/>
      <c r="DF73" s="2086"/>
      <c r="DG73" s="2086"/>
      <c r="DH73" s="2086"/>
      <c r="DI73" s="2086"/>
      <c r="DJ73" s="2086"/>
      <c r="DK73" s="2086"/>
      <c r="DL73" s="2086"/>
      <c r="DM73" s="2086"/>
      <c r="DN73" s="2086"/>
      <c r="DO73" s="2086"/>
      <c r="DP73" s="2086"/>
      <c r="DQ73" s="2086"/>
      <c r="DR73" s="2086"/>
      <c r="DS73" s="2086"/>
      <c r="DT73" s="2086"/>
      <c r="DU73" s="2086"/>
      <c r="DV73" s="2086"/>
      <c r="DW73" s="2086"/>
      <c r="DX73" s="2086"/>
      <c r="DY73" s="2086"/>
      <c r="DZ73" s="2086"/>
      <c r="XFB73" s="1810">
        <v>991</v>
      </c>
    </row>
    <row r="74" spans="1:130 16382:16383" s="1709" customFormat="1" ht="15.6" customHeight="1">
      <c r="A74" s="209"/>
      <c r="B74" s="1996" t="str">
        <f>INDEX(tblTrans[[English]:[Polski]],MATCH(XFB74,tblTrans[ID],0),LangSelID)</f>
        <v>POCI</v>
      </c>
      <c r="C74" s="1997"/>
      <c r="D74" s="1997"/>
      <c r="E74" s="1997"/>
      <c r="F74" s="1997"/>
      <c r="G74" s="1997"/>
      <c r="H74" s="1997"/>
      <c r="I74" s="1997"/>
      <c r="J74" s="1997"/>
      <c r="K74" s="1997"/>
      <c r="L74" s="1997"/>
      <c r="M74" s="1997"/>
      <c r="N74" s="1997"/>
      <c r="O74" s="1997"/>
      <c r="P74" s="1997"/>
      <c r="Q74" s="1997"/>
      <c r="R74" s="1997"/>
      <c r="S74" s="1997"/>
      <c r="T74" s="1997"/>
      <c r="U74" s="1997"/>
      <c r="V74" s="1997"/>
      <c r="W74" s="1997"/>
      <c r="X74" s="1997"/>
      <c r="Y74" s="1997"/>
      <c r="Z74" s="1997"/>
      <c r="AA74" s="1997"/>
      <c r="AB74" s="1997"/>
      <c r="AC74" s="1997"/>
      <c r="AD74" s="1997"/>
      <c r="AE74" s="1997"/>
      <c r="AF74" s="1997"/>
      <c r="AG74" s="1997"/>
      <c r="AH74" s="1997"/>
      <c r="AI74" s="1997"/>
      <c r="AJ74" s="1997"/>
      <c r="AK74" s="1997"/>
      <c r="AL74" s="1997"/>
      <c r="AM74" s="1997"/>
      <c r="AN74" s="1997"/>
      <c r="AO74" s="1997"/>
      <c r="AP74" s="1997"/>
      <c r="AQ74" s="1997"/>
      <c r="AR74" s="1997"/>
      <c r="AS74" s="1997"/>
      <c r="AT74" s="1997"/>
      <c r="AU74" s="1997"/>
      <c r="AV74" s="1997"/>
      <c r="AW74" s="1997"/>
      <c r="AX74" s="2011"/>
      <c r="AY74" s="2006">
        <v>0</v>
      </c>
      <c r="AZ74" s="2006">
        <v>0</v>
      </c>
      <c r="BA74" s="2006">
        <v>0</v>
      </c>
      <c r="BB74" s="2006">
        <v>0</v>
      </c>
      <c r="BC74" s="2006">
        <v>0</v>
      </c>
      <c r="BD74" s="2006">
        <v>0</v>
      </c>
      <c r="BE74" s="2006">
        <v>0</v>
      </c>
      <c r="BF74" s="2085"/>
      <c r="BG74" s="2085"/>
      <c r="BH74" s="2086"/>
      <c r="BI74" s="2086"/>
      <c r="BJ74" s="2086"/>
      <c r="BK74" s="2086"/>
      <c r="BL74" s="2086"/>
      <c r="BM74" s="2086"/>
      <c r="BN74" s="2086"/>
      <c r="BO74" s="2086"/>
      <c r="BP74" s="2086"/>
      <c r="BQ74" s="2086"/>
      <c r="BR74" s="2086"/>
      <c r="BS74" s="2086"/>
      <c r="BT74" s="2086"/>
      <c r="BU74" s="2086"/>
      <c r="BV74" s="2086"/>
      <c r="BW74" s="2086"/>
      <c r="BX74" s="2086"/>
      <c r="BY74" s="2086"/>
      <c r="BZ74" s="2086"/>
      <c r="CA74" s="2086"/>
      <c r="CB74" s="2086"/>
      <c r="CC74" s="2086"/>
      <c r="CD74" s="2086"/>
      <c r="CE74" s="2086"/>
      <c r="CF74" s="2086"/>
      <c r="CG74" s="2086"/>
      <c r="CH74" s="2086"/>
      <c r="CI74" s="2086"/>
      <c r="CJ74" s="2086"/>
      <c r="CK74" s="2086"/>
      <c r="CL74" s="2086"/>
      <c r="CM74" s="2086"/>
      <c r="CN74" s="2086"/>
      <c r="CO74" s="2086"/>
      <c r="CP74" s="2086"/>
      <c r="CQ74" s="2086"/>
      <c r="CR74" s="2086"/>
      <c r="CS74" s="2086"/>
      <c r="CT74" s="2086"/>
      <c r="CU74" s="2086"/>
      <c r="CV74" s="2086"/>
      <c r="CW74" s="2086"/>
      <c r="CX74" s="2086"/>
      <c r="CY74" s="2086"/>
      <c r="CZ74" s="2086"/>
      <c r="DA74" s="2086"/>
      <c r="DB74" s="2086"/>
      <c r="DC74" s="2086"/>
      <c r="DD74" s="2086"/>
      <c r="DE74" s="2086"/>
      <c r="DF74" s="2086"/>
      <c r="DG74" s="2086"/>
      <c r="DH74" s="2086"/>
      <c r="DI74" s="2086"/>
      <c r="DJ74" s="2086"/>
      <c r="DK74" s="2086"/>
      <c r="DL74" s="2086"/>
      <c r="DM74" s="2086"/>
      <c r="DN74" s="2086"/>
      <c r="DO74" s="2086"/>
      <c r="DP74" s="2086"/>
      <c r="DQ74" s="2086"/>
      <c r="DR74" s="2086"/>
      <c r="DS74" s="2086"/>
      <c r="DT74" s="2086"/>
      <c r="DU74" s="2086"/>
      <c r="DV74" s="2086"/>
      <c r="DW74" s="2086"/>
      <c r="DX74" s="2086"/>
      <c r="DY74" s="2086"/>
      <c r="DZ74" s="2086"/>
      <c r="XFB74" s="1810">
        <v>992</v>
      </c>
    </row>
    <row r="75" spans="1:130 16382:16383" s="1486" customFormat="1">
      <c r="B75" s="1487"/>
      <c r="C75" s="1487"/>
      <c r="D75" s="1487"/>
      <c r="E75" s="1487"/>
    </row>
    <row r="76" spans="1:130 16382:16383" s="1486" customFormat="1">
      <c r="B76" s="1487"/>
      <c r="C76" s="1487"/>
      <c r="D76" s="1487"/>
      <c r="E76" s="1487"/>
    </row>
    <row r="77" spans="1:130 16382:16383" s="1486" customFormat="1">
      <c r="B77" s="1487"/>
      <c r="C77" s="1487"/>
      <c r="D77" s="1487"/>
      <c r="E77" s="1487"/>
    </row>
    <row r="78" spans="1:130 16382:16383" s="1486" customFormat="1">
      <c r="B78" s="1487"/>
      <c r="C78" s="1487"/>
      <c r="D78" s="1487"/>
      <c r="E78" s="1487"/>
    </row>
    <row r="79" spans="1:130 16382:16383" s="1486" customFormat="1">
      <c r="B79" s="1487"/>
      <c r="C79" s="1487"/>
      <c r="D79" s="1487"/>
      <c r="E79" s="1487"/>
    </row>
    <row r="80" spans="1:130 16382:16383" s="1486" customFormat="1">
      <c r="B80" s="1487"/>
      <c r="C80" s="1487"/>
      <c r="D80" s="1487"/>
      <c r="E80" s="1487"/>
    </row>
    <row r="81" spans="2:5" s="1486" customFormat="1">
      <c r="B81" s="1487"/>
      <c r="C81" s="1487"/>
      <c r="D81" s="1487"/>
      <c r="E81" s="1487"/>
    </row>
    <row r="82" spans="2:5" s="1486" customFormat="1">
      <c r="B82" s="1487"/>
      <c r="C82" s="1487"/>
      <c r="D82" s="1487"/>
      <c r="E82" s="1487"/>
    </row>
    <row r="83" spans="2:5" s="1486" customFormat="1">
      <c r="B83" s="1487"/>
      <c r="C83" s="1487"/>
      <c r="D83" s="1487"/>
      <c r="E83" s="1487"/>
    </row>
    <row r="84" spans="2:5" s="1486" customFormat="1">
      <c r="B84" s="1487"/>
      <c r="C84" s="1487"/>
      <c r="D84" s="1487"/>
      <c r="E84" s="1487"/>
    </row>
    <row r="85" spans="2:5" s="1486" customFormat="1">
      <c r="B85" s="1487"/>
      <c r="C85" s="1487"/>
      <c r="D85" s="1487"/>
      <c r="E85" s="1487"/>
    </row>
    <row r="86" spans="2:5" s="1486" customFormat="1">
      <c r="B86" s="1487"/>
      <c r="C86" s="1487"/>
      <c r="D86" s="1487"/>
      <c r="E86" s="1487"/>
    </row>
    <row r="87" spans="2:5" s="1486" customFormat="1">
      <c r="B87" s="1487"/>
      <c r="C87" s="1487"/>
      <c r="D87" s="1487"/>
      <c r="E87" s="1487"/>
    </row>
    <row r="88" spans="2:5" s="1486" customFormat="1">
      <c r="B88" s="1487"/>
      <c r="C88" s="1487"/>
      <c r="D88" s="1487"/>
      <c r="E88" s="1487"/>
    </row>
    <row r="89" spans="2:5" s="1486" customFormat="1">
      <c r="B89" s="1487"/>
      <c r="C89" s="1487"/>
      <c r="D89" s="1487"/>
      <c r="E89" s="1487"/>
    </row>
    <row r="90" spans="2:5" s="1486" customFormat="1">
      <c r="B90" s="1487"/>
      <c r="C90" s="1487"/>
      <c r="D90" s="1487"/>
      <c r="E90" s="1487"/>
    </row>
    <row r="91" spans="2:5" s="1486" customFormat="1">
      <c r="B91" s="1487"/>
      <c r="C91" s="1487"/>
      <c r="D91" s="1487"/>
      <c r="E91" s="1487"/>
    </row>
    <row r="92" spans="2:5" s="1486" customFormat="1">
      <c r="B92" s="1487"/>
      <c r="C92" s="1487"/>
      <c r="D92" s="1487"/>
      <c r="E92" s="1487"/>
    </row>
    <row r="93" spans="2:5" s="1486" customFormat="1">
      <c r="B93" s="1487"/>
      <c r="C93" s="1487"/>
      <c r="D93" s="1487"/>
      <c r="E93" s="1487"/>
    </row>
    <row r="94" spans="2:5" s="1486" customFormat="1">
      <c r="B94" s="1487"/>
      <c r="C94" s="1487"/>
      <c r="D94" s="1487"/>
      <c r="E94" s="1487"/>
    </row>
    <row r="95" spans="2:5" s="1486" customFormat="1">
      <c r="B95" s="1487"/>
      <c r="C95" s="1487"/>
      <c r="D95" s="1487"/>
      <c r="E95" s="1487"/>
    </row>
    <row r="96" spans="2:5" s="1486" customFormat="1">
      <c r="B96" s="1487"/>
      <c r="C96" s="1487"/>
      <c r="D96" s="1487"/>
      <c r="E96" s="1487"/>
    </row>
    <row r="97" spans="2:5" s="1486" customFormat="1">
      <c r="B97" s="1487"/>
      <c r="C97" s="1487"/>
      <c r="D97" s="1487"/>
      <c r="E97" s="1487"/>
    </row>
    <row r="98" spans="2:5" s="1486" customFormat="1">
      <c r="B98" s="1487"/>
      <c r="C98" s="1487"/>
      <c r="D98" s="1487"/>
      <c r="E98" s="1487"/>
    </row>
    <row r="99" spans="2:5" s="1486" customFormat="1">
      <c r="B99" s="1487"/>
      <c r="C99" s="1487"/>
      <c r="D99" s="1487"/>
      <c r="E99" s="1487"/>
    </row>
    <row r="100" spans="2:5" s="1486" customFormat="1">
      <c r="B100" s="1487"/>
      <c r="C100" s="1487"/>
      <c r="D100" s="1487"/>
      <c r="E100" s="1487"/>
    </row>
    <row r="101" spans="2:5" s="1486" customFormat="1">
      <c r="B101" s="1487"/>
      <c r="C101" s="1487"/>
      <c r="D101" s="1487"/>
      <c r="E101" s="1487"/>
    </row>
    <row r="102" spans="2:5" s="1486" customFormat="1">
      <c r="B102" s="1487"/>
      <c r="C102" s="1487"/>
      <c r="D102" s="1487"/>
      <c r="E102" s="1487"/>
    </row>
    <row r="103" spans="2:5" s="1486" customFormat="1">
      <c r="B103" s="1487"/>
      <c r="C103" s="1487"/>
      <c r="D103" s="1487"/>
      <c r="E103" s="1487"/>
    </row>
    <row r="104" spans="2:5" s="1486" customFormat="1">
      <c r="B104" s="1487"/>
      <c r="C104" s="1487"/>
      <c r="D104" s="1487"/>
      <c r="E104" s="1487"/>
    </row>
    <row r="105" spans="2:5" s="1486" customFormat="1">
      <c r="B105" s="1487"/>
      <c r="C105" s="1487"/>
      <c r="D105" s="1487"/>
      <c r="E105" s="1487"/>
    </row>
    <row r="106" spans="2:5" s="1486" customFormat="1">
      <c r="B106" s="1487"/>
      <c r="C106" s="1487"/>
      <c r="D106" s="1487"/>
      <c r="E106" s="1487"/>
    </row>
    <row r="107" spans="2:5" s="1486" customFormat="1">
      <c r="B107" s="1487"/>
      <c r="C107" s="1487"/>
      <c r="D107" s="1487"/>
      <c r="E107" s="1487"/>
    </row>
    <row r="108" spans="2:5" s="1486" customFormat="1">
      <c r="B108" s="1487"/>
      <c r="C108" s="1487"/>
      <c r="D108" s="1487"/>
      <c r="E108" s="1487"/>
    </row>
    <row r="109" spans="2:5" s="1486" customFormat="1">
      <c r="B109" s="1487"/>
      <c r="C109" s="1487"/>
      <c r="D109" s="1487"/>
      <c r="E109" s="1487"/>
    </row>
    <row r="110" spans="2:5" s="1486" customFormat="1">
      <c r="B110" s="1487"/>
      <c r="C110" s="1487"/>
      <c r="D110" s="1487"/>
      <c r="E110" s="1487"/>
    </row>
    <row r="111" spans="2:5" s="1486" customFormat="1">
      <c r="B111" s="1487"/>
      <c r="C111" s="1487"/>
      <c r="D111" s="1487"/>
      <c r="E111" s="1487"/>
    </row>
    <row r="112" spans="2:5" s="1486" customFormat="1">
      <c r="B112" s="1487"/>
      <c r="C112" s="1487"/>
      <c r="D112" s="1487"/>
      <c r="E112" s="1487"/>
    </row>
    <row r="113" spans="2:5" s="1486" customFormat="1">
      <c r="B113" s="1487"/>
      <c r="C113" s="1487"/>
      <c r="D113" s="1487"/>
      <c r="E113" s="1487"/>
    </row>
    <row r="114" spans="2:5" s="1486" customFormat="1">
      <c r="B114" s="1487"/>
      <c r="C114" s="1487"/>
      <c r="D114" s="1487"/>
      <c r="E114" s="1487"/>
    </row>
    <row r="115" spans="2:5" s="1486" customFormat="1">
      <c r="B115" s="1487"/>
      <c r="C115" s="1487"/>
      <c r="D115" s="1487"/>
      <c r="E115" s="1487"/>
    </row>
    <row r="116" spans="2:5" s="1486" customFormat="1">
      <c r="B116" s="1487"/>
      <c r="C116" s="1487"/>
      <c r="D116" s="1487"/>
      <c r="E116" s="1487"/>
    </row>
    <row r="117" spans="2:5" s="1486" customFormat="1">
      <c r="B117" s="1487"/>
      <c r="C117" s="1487"/>
      <c r="D117" s="1487"/>
      <c r="E117" s="1487"/>
    </row>
    <row r="118" spans="2:5" s="1486" customFormat="1">
      <c r="B118" s="1487"/>
      <c r="C118" s="1487"/>
      <c r="D118" s="1487"/>
      <c r="E118" s="1487"/>
    </row>
    <row r="119" spans="2:5" s="1486" customFormat="1">
      <c r="B119" s="1487"/>
      <c r="C119" s="1487"/>
      <c r="D119" s="1487"/>
      <c r="E119" s="1487"/>
    </row>
    <row r="120" spans="2:5" s="1486" customFormat="1">
      <c r="B120" s="1487"/>
      <c r="C120" s="1487"/>
      <c r="D120" s="1487"/>
      <c r="E120" s="1487"/>
    </row>
    <row r="121" spans="2:5" s="1486" customFormat="1">
      <c r="B121" s="1487"/>
      <c r="C121" s="1487"/>
      <c r="D121" s="1487"/>
      <c r="E121" s="1487"/>
    </row>
    <row r="122" spans="2:5" s="1486" customFormat="1">
      <c r="B122" s="1487"/>
      <c r="C122" s="1487"/>
      <c r="D122" s="1487"/>
      <c r="E122" s="1487"/>
    </row>
    <row r="123" spans="2:5" s="1486" customFormat="1">
      <c r="B123" s="1487"/>
      <c r="C123" s="1487"/>
      <c r="D123" s="1487"/>
      <c r="E123" s="1487"/>
    </row>
    <row r="124" spans="2:5" s="1486" customFormat="1">
      <c r="B124" s="1487"/>
      <c r="C124" s="1487"/>
      <c r="D124" s="1487"/>
      <c r="E124" s="1487"/>
    </row>
    <row r="125" spans="2:5" s="1486" customFormat="1">
      <c r="B125" s="1487"/>
      <c r="C125" s="1487"/>
      <c r="D125" s="1487"/>
      <c r="E125" s="1487"/>
    </row>
    <row r="126" spans="2:5" s="1486" customFormat="1">
      <c r="B126" s="1487"/>
      <c r="C126" s="1487"/>
      <c r="D126" s="1487"/>
      <c r="E126" s="1487"/>
    </row>
    <row r="127" spans="2:5" s="1486" customFormat="1">
      <c r="B127" s="1487"/>
      <c r="C127" s="1487"/>
      <c r="D127" s="1487"/>
      <c r="E127" s="1487"/>
    </row>
    <row r="128" spans="2:5" s="1486" customFormat="1">
      <c r="B128" s="1487"/>
      <c r="C128" s="1487"/>
      <c r="D128" s="1487"/>
      <c r="E128" s="1487"/>
    </row>
    <row r="129" spans="2:5" s="1486" customFormat="1">
      <c r="B129" s="1487"/>
      <c r="C129" s="1487"/>
      <c r="D129" s="1487"/>
      <c r="E129" s="1487"/>
    </row>
    <row r="130" spans="2:5" s="1486" customFormat="1">
      <c r="B130" s="1487"/>
      <c r="C130" s="1487"/>
      <c r="D130" s="1487"/>
      <c r="E130" s="1487"/>
    </row>
    <row r="131" spans="2:5" s="1486" customFormat="1">
      <c r="B131" s="1487"/>
      <c r="C131" s="1487"/>
      <c r="D131" s="1487"/>
      <c r="E131" s="1487"/>
    </row>
    <row r="132" spans="2:5" s="1486" customFormat="1">
      <c r="B132" s="1487"/>
      <c r="C132" s="1487"/>
      <c r="D132" s="1487"/>
      <c r="E132" s="1487"/>
    </row>
    <row r="133" spans="2:5" s="1486" customFormat="1">
      <c r="B133" s="1487"/>
      <c r="C133" s="1487"/>
      <c r="D133" s="1487"/>
      <c r="E133" s="1487"/>
    </row>
    <row r="134" spans="2:5" s="1486" customFormat="1">
      <c r="B134" s="1487"/>
      <c r="C134" s="1487"/>
      <c r="D134" s="1487"/>
      <c r="E134" s="1487"/>
    </row>
    <row r="135" spans="2:5" s="1486" customFormat="1">
      <c r="B135" s="1487"/>
      <c r="C135" s="1487"/>
      <c r="D135" s="1487"/>
      <c r="E135" s="1487"/>
    </row>
    <row r="136" spans="2:5" s="1486" customFormat="1">
      <c r="B136" s="1487"/>
      <c r="C136" s="1487"/>
      <c r="D136" s="1487"/>
      <c r="E136" s="1487"/>
    </row>
    <row r="137" spans="2:5" s="1486" customFormat="1">
      <c r="B137" s="1487"/>
      <c r="C137" s="1487"/>
      <c r="D137" s="1487"/>
      <c r="E137" s="1487"/>
    </row>
    <row r="138" spans="2:5" s="1486" customFormat="1">
      <c r="B138" s="1487"/>
      <c r="C138" s="1487"/>
      <c r="D138" s="1487"/>
      <c r="E138" s="1487"/>
    </row>
    <row r="139" spans="2:5" s="1486" customFormat="1">
      <c r="B139" s="1487"/>
      <c r="C139" s="1487"/>
      <c r="D139" s="1487"/>
      <c r="E139" s="1487"/>
    </row>
    <row r="140" spans="2:5" s="1486" customFormat="1">
      <c r="B140" s="1487"/>
      <c r="C140" s="1487"/>
      <c r="D140" s="1487"/>
      <c r="E140" s="1487"/>
    </row>
    <row r="141" spans="2:5" s="1486" customFormat="1">
      <c r="B141" s="1487"/>
      <c r="C141" s="1487"/>
      <c r="D141" s="1487"/>
      <c r="E141" s="1487"/>
    </row>
    <row r="142" spans="2:5" s="1486" customFormat="1">
      <c r="B142" s="1487"/>
      <c r="C142" s="1487"/>
      <c r="D142" s="1487"/>
      <c r="E142" s="1487"/>
    </row>
    <row r="143" spans="2:5" s="1486" customFormat="1">
      <c r="B143" s="1487"/>
      <c r="C143" s="1487"/>
      <c r="D143" s="1487"/>
      <c r="E143" s="1487"/>
    </row>
    <row r="144" spans="2:5" s="1486" customFormat="1">
      <c r="B144" s="1487"/>
      <c r="C144" s="1487"/>
      <c r="D144" s="1487"/>
      <c r="E144" s="1487"/>
    </row>
    <row r="145" spans="2:5" s="1486" customFormat="1">
      <c r="B145" s="1487"/>
      <c r="C145" s="1487"/>
      <c r="D145" s="1487"/>
      <c r="E145" s="1487"/>
    </row>
    <row r="146" spans="2:5" s="1486" customFormat="1">
      <c r="B146" s="1487"/>
      <c r="C146" s="1487"/>
      <c r="D146" s="1487"/>
      <c r="E146" s="1487"/>
    </row>
    <row r="147" spans="2:5" s="1486" customFormat="1">
      <c r="B147" s="1487"/>
      <c r="C147" s="1487"/>
      <c r="D147" s="1487"/>
      <c r="E147" s="1487"/>
    </row>
    <row r="148" spans="2:5" s="1486" customFormat="1">
      <c r="B148" s="1487"/>
      <c r="C148" s="1487"/>
      <c r="D148" s="1487"/>
      <c r="E148" s="1487"/>
    </row>
    <row r="149" spans="2:5" s="1486" customFormat="1">
      <c r="B149" s="1487"/>
      <c r="C149" s="1487"/>
      <c r="D149" s="1487"/>
      <c r="E149" s="1487"/>
    </row>
    <row r="150" spans="2:5" s="1486" customFormat="1">
      <c r="B150" s="1487"/>
      <c r="C150" s="1487"/>
      <c r="D150" s="1487"/>
      <c r="E150" s="1487"/>
    </row>
    <row r="151" spans="2:5" s="1486" customFormat="1">
      <c r="B151" s="1487"/>
      <c r="C151" s="1487"/>
      <c r="D151" s="1487"/>
      <c r="E151" s="1487"/>
    </row>
    <row r="152" spans="2:5" s="1486" customFormat="1">
      <c r="B152" s="1487"/>
      <c r="C152" s="1487"/>
      <c r="D152" s="1487"/>
      <c r="E152" s="1487"/>
    </row>
    <row r="153" spans="2:5" s="1486" customFormat="1">
      <c r="B153" s="1487"/>
      <c r="C153" s="1487"/>
      <c r="D153" s="1487"/>
      <c r="E153" s="1487"/>
    </row>
    <row r="154" spans="2:5" s="1486" customFormat="1">
      <c r="B154" s="1487"/>
      <c r="C154" s="1487"/>
      <c r="D154" s="1487"/>
      <c r="E154" s="1487"/>
    </row>
    <row r="155" spans="2:5" s="1486" customFormat="1">
      <c r="B155" s="1487"/>
      <c r="C155" s="1487"/>
      <c r="D155" s="1487"/>
      <c r="E155" s="1487"/>
    </row>
    <row r="156" spans="2:5" s="1486" customFormat="1">
      <c r="B156" s="1487"/>
      <c r="C156" s="1487"/>
      <c r="D156" s="1487"/>
      <c r="E156" s="1487"/>
    </row>
    <row r="157" spans="2:5" s="1486" customFormat="1">
      <c r="B157" s="1487"/>
      <c r="C157" s="1487"/>
      <c r="D157" s="1487"/>
      <c r="E157" s="1487"/>
    </row>
    <row r="158" spans="2:5" s="1486" customFormat="1">
      <c r="B158" s="1487"/>
      <c r="C158" s="1487"/>
      <c r="D158" s="1487"/>
      <c r="E158" s="1487"/>
    </row>
    <row r="159" spans="2:5" s="1486" customFormat="1">
      <c r="B159" s="1487"/>
      <c r="C159" s="1487"/>
      <c r="D159" s="1487"/>
      <c r="E159" s="1487"/>
    </row>
    <row r="160" spans="2:5" s="1486" customFormat="1">
      <c r="B160" s="1487"/>
      <c r="C160" s="1487"/>
      <c r="D160" s="1487"/>
      <c r="E160" s="1487"/>
    </row>
    <row r="161" spans="2:5" s="1486" customFormat="1">
      <c r="B161" s="1487"/>
      <c r="C161" s="1487"/>
      <c r="D161" s="1487"/>
      <c r="E161" s="1487"/>
    </row>
    <row r="162" spans="2:5" s="1486" customFormat="1">
      <c r="B162" s="1487"/>
      <c r="C162" s="1487"/>
      <c r="D162" s="1487"/>
      <c r="E162" s="1487"/>
    </row>
    <row r="163" spans="2:5" s="1486" customFormat="1">
      <c r="B163" s="1487"/>
      <c r="C163" s="1487"/>
      <c r="D163" s="1487"/>
      <c r="E163" s="1487"/>
    </row>
    <row r="164" spans="2:5" s="1486" customFormat="1">
      <c r="B164" s="1487"/>
      <c r="C164" s="1487"/>
      <c r="D164" s="1487"/>
      <c r="E164" s="1487"/>
    </row>
    <row r="165" spans="2:5" s="1486" customFormat="1">
      <c r="B165" s="1487"/>
      <c r="C165" s="1487"/>
      <c r="D165" s="1487"/>
      <c r="E165" s="1487"/>
    </row>
    <row r="166" spans="2:5" s="1486" customFormat="1">
      <c r="B166" s="1487"/>
      <c r="C166" s="1487"/>
      <c r="D166" s="1487"/>
      <c r="E166" s="1487"/>
    </row>
    <row r="167" spans="2:5" s="1486" customFormat="1">
      <c r="B167" s="1487"/>
      <c r="C167" s="1487"/>
      <c r="D167" s="1487"/>
      <c r="E167" s="1487"/>
    </row>
    <row r="168" spans="2:5" s="1486" customFormat="1">
      <c r="B168" s="1487"/>
      <c r="C168" s="1487"/>
      <c r="D168" s="1487"/>
      <c r="E168" s="1487"/>
    </row>
    <row r="169" spans="2:5" s="1486" customFormat="1">
      <c r="B169" s="1487"/>
      <c r="C169" s="1487"/>
      <c r="D169" s="1487"/>
      <c r="E169" s="1487"/>
    </row>
    <row r="170" spans="2:5" s="1486" customFormat="1">
      <c r="B170" s="1487"/>
      <c r="C170" s="1487"/>
      <c r="D170" s="1487"/>
      <c r="E170" s="1487"/>
    </row>
    <row r="171" spans="2:5" s="1486" customFormat="1">
      <c r="B171" s="1487"/>
      <c r="C171" s="1487"/>
      <c r="D171" s="1487"/>
      <c r="E171" s="1487"/>
    </row>
    <row r="172" spans="2:5" s="1486" customFormat="1">
      <c r="B172" s="1487"/>
      <c r="C172" s="1487"/>
      <c r="D172" s="1487"/>
      <c r="E172" s="1487"/>
    </row>
    <row r="173" spans="2:5" s="1486" customFormat="1">
      <c r="B173" s="1487"/>
      <c r="C173" s="1487"/>
      <c r="D173" s="1487"/>
      <c r="E173" s="1487"/>
    </row>
    <row r="174" spans="2:5" s="1486" customFormat="1">
      <c r="B174" s="1487"/>
      <c r="C174" s="1487"/>
      <c r="D174" s="1487"/>
      <c r="E174" s="1487"/>
    </row>
    <row r="175" spans="2:5" s="1486" customFormat="1">
      <c r="B175" s="1487"/>
      <c r="C175" s="1487"/>
      <c r="D175" s="1487"/>
      <c r="E175" s="1487"/>
    </row>
    <row r="176" spans="2:5" s="1486" customFormat="1">
      <c r="B176" s="1487"/>
      <c r="C176" s="1487"/>
      <c r="D176" s="1487"/>
      <c r="E176" s="1487"/>
    </row>
    <row r="177" spans="2:5" s="1486" customFormat="1">
      <c r="B177" s="1487"/>
      <c r="C177" s="1487"/>
      <c r="D177" s="1487"/>
      <c r="E177" s="1487"/>
    </row>
    <row r="178" spans="2:5" s="1486" customFormat="1">
      <c r="B178" s="1487"/>
      <c r="C178" s="1487"/>
      <c r="D178" s="1487"/>
      <c r="E178" s="1487"/>
    </row>
    <row r="179" spans="2:5" s="1486" customFormat="1">
      <c r="B179" s="1487"/>
      <c r="C179" s="1487"/>
      <c r="D179" s="1487"/>
      <c r="E179" s="1487"/>
    </row>
    <row r="180" spans="2:5" s="1486" customFormat="1">
      <c r="B180" s="1487"/>
      <c r="C180" s="1487"/>
      <c r="D180" s="1487"/>
      <c r="E180" s="1487"/>
    </row>
    <row r="181" spans="2:5" s="1486" customFormat="1">
      <c r="B181" s="1487"/>
      <c r="C181" s="1487"/>
      <c r="D181" s="1487"/>
      <c r="E181" s="1487"/>
    </row>
    <row r="182" spans="2:5" s="1486" customFormat="1">
      <c r="B182" s="1487"/>
      <c r="C182" s="1487"/>
      <c r="D182" s="1487"/>
      <c r="E182" s="1487"/>
    </row>
    <row r="183" spans="2:5" s="1486" customFormat="1">
      <c r="B183" s="1487"/>
      <c r="C183" s="1487"/>
      <c r="D183" s="1487"/>
      <c r="E183" s="1487"/>
    </row>
    <row r="184" spans="2:5" s="1486" customFormat="1">
      <c r="B184" s="1487"/>
      <c r="C184" s="1487"/>
      <c r="D184" s="1487"/>
      <c r="E184" s="1487"/>
    </row>
    <row r="185" spans="2:5" s="1486" customFormat="1">
      <c r="B185" s="1487"/>
      <c r="C185" s="1487"/>
      <c r="D185" s="1487"/>
      <c r="E185" s="1487"/>
    </row>
    <row r="186" spans="2:5" s="1486" customFormat="1">
      <c r="B186" s="1487"/>
      <c r="C186" s="1487"/>
      <c r="D186" s="1487"/>
      <c r="E186" s="1487"/>
    </row>
    <row r="187" spans="2:5" s="1486" customFormat="1">
      <c r="B187" s="1487"/>
      <c r="C187" s="1487"/>
      <c r="D187" s="1487"/>
      <c r="E187" s="1487"/>
    </row>
    <row r="188" spans="2:5" s="1486" customFormat="1">
      <c r="B188" s="1487"/>
      <c r="C188" s="1487"/>
      <c r="D188" s="1487"/>
      <c r="E188" s="1487"/>
    </row>
    <row r="189" spans="2:5" s="1486" customFormat="1">
      <c r="B189" s="1487"/>
      <c r="C189" s="1487"/>
      <c r="D189" s="1487"/>
      <c r="E189" s="1487"/>
    </row>
    <row r="190" spans="2:5" s="1486" customFormat="1">
      <c r="B190" s="1487"/>
      <c r="C190" s="1487"/>
      <c r="D190" s="1487"/>
      <c r="E190" s="1487"/>
    </row>
    <row r="191" spans="2:5" s="1486" customFormat="1">
      <c r="B191" s="1487"/>
      <c r="C191" s="1487"/>
      <c r="D191" s="1487"/>
      <c r="E191" s="1487"/>
    </row>
    <row r="192" spans="2:5" s="1486" customFormat="1">
      <c r="B192" s="1487"/>
      <c r="C192" s="1487"/>
      <c r="D192" s="1487"/>
      <c r="E192" s="1487"/>
    </row>
    <row r="193" spans="2:5" s="1486" customFormat="1">
      <c r="B193" s="1487"/>
      <c r="C193" s="1487"/>
      <c r="D193" s="1487"/>
      <c r="E193" s="1487"/>
    </row>
    <row r="194" spans="2:5" s="1486" customFormat="1">
      <c r="B194" s="1487"/>
      <c r="C194" s="1487"/>
      <c r="D194" s="1487"/>
      <c r="E194" s="1487"/>
    </row>
    <row r="195" spans="2:5" s="1486" customFormat="1">
      <c r="B195" s="1487"/>
      <c r="C195" s="1487"/>
      <c r="D195" s="1487"/>
      <c r="E195" s="1487"/>
    </row>
    <row r="196" spans="2:5" s="1486" customFormat="1">
      <c r="B196" s="1487"/>
      <c r="C196" s="1487"/>
      <c r="D196" s="1487"/>
      <c r="E196" s="1487"/>
    </row>
    <row r="197" spans="2:5" s="1486" customFormat="1">
      <c r="B197" s="1487"/>
      <c r="C197" s="1487"/>
      <c r="D197" s="1487"/>
      <c r="E197" s="1487"/>
    </row>
    <row r="198" spans="2:5" s="1486" customFormat="1">
      <c r="B198" s="1487"/>
      <c r="C198" s="1487"/>
      <c r="D198" s="1487"/>
      <c r="E198" s="1487"/>
    </row>
    <row r="199" spans="2:5" s="1486" customFormat="1">
      <c r="B199" s="1487"/>
      <c r="C199" s="1487"/>
      <c r="D199" s="1487"/>
      <c r="E199" s="1487"/>
    </row>
    <row r="200" spans="2:5" s="1486" customFormat="1">
      <c r="B200" s="1487"/>
      <c r="C200" s="1487"/>
      <c r="D200" s="1487"/>
      <c r="E200" s="1487"/>
    </row>
  </sheetData>
  <mergeCells count="3">
    <mergeCell ref="B1:F1"/>
    <mergeCell ref="AH1:AK1"/>
    <mergeCell ref="Z1:AG1"/>
  </mergeCells>
  <phoneticPr fontId="4" type="noConversion"/>
  <pageMargins left="0.75" right="0.75" top="1" bottom="1" header="0.5" footer="0.5"/>
  <pageSetup paperSize="9" scale="8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pageSetUpPr fitToPage="1"/>
  </sheetPr>
  <dimension ref="A1:XFD905"/>
  <sheetViews>
    <sheetView zoomScale="90" zoomScaleNormal="90" workbookViewId="0">
      <pane xSplit="2" ySplit="2" topLeftCell="AU3" activePane="bottomRight" state="frozen"/>
      <selection activeCell="B1" sqref="B1"/>
      <selection pane="topRight" activeCell="C1" sqref="C1"/>
      <selection pane="bottomLeft" activeCell="B4" sqref="B4"/>
      <selection pane="bottomRight" activeCell="BE1" sqref="BE1"/>
    </sheetView>
  </sheetViews>
  <sheetFormatPr defaultRowHeight="11.25" outlineLevelCol="1"/>
  <cols>
    <col min="1" max="1" width="0.28515625" style="164" customWidth="1"/>
    <col min="2" max="2" width="57.140625" style="168" customWidth="1"/>
    <col min="3" max="12" width="12.7109375" style="137" hidden="1" customWidth="1" outlineLevel="1"/>
    <col min="13" max="13" width="12.7109375" style="180" hidden="1" customWidth="1" outlineLevel="1"/>
    <col min="14" max="16" width="12.7109375" style="137" hidden="1" customWidth="1" outlineLevel="1"/>
    <col min="17" max="18" width="12.7109375" style="180" hidden="1" customWidth="1" outlineLevel="1"/>
    <col min="19" max="29" width="12.7109375" style="137" hidden="1" customWidth="1" outlineLevel="1"/>
    <col min="30" max="34" width="13.4257812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57" width="13.5703125" style="165" customWidth="1"/>
    <col min="58" max="58" width="11.7109375" style="165" customWidth="1"/>
    <col min="59" max="60" width="11.42578125" style="165" bestFit="1" customWidth="1"/>
    <col min="61" max="62" width="9.140625" style="165"/>
    <col min="63" max="16383" width="9.140625" style="137"/>
    <col min="16384" max="16384" width="8.85546875" style="137" hidden="1" customWidth="1"/>
  </cols>
  <sheetData>
    <row r="1" spans="1:193 16384:16384" s="58" customFormat="1" ht="33" customHeight="1" thickBot="1">
      <c r="A1" s="2432" t="str">
        <f>INDEX(tblTrans[[English]:[Polski]],MATCH(XFD1,tblTrans[ID],0),LangSelID)</f>
        <v>Deposits</v>
      </c>
      <c r="B1" s="2433"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366</v>
      </c>
    </row>
    <row r="2" spans="1:193 16384:16384" s="2184" customFormat="1" ht="18" customHeight="1">
      <c r="A2" s="1859"/>
      <c r="B2" s="2181"/>
      <c r="C2" s="979" t="s">
        <v>6</v>
      </c>
      <c r="D2" s="977" t="s">
        <v>8</v>
      </c>
      <c r="E2" s="977" t="s">
        <v>7</v>
      </c>
      <c r="F2" s="978" t="s">
        <v>4</v>
      </c>
      <c r="G2" s="979" t="s">
        <v>5</v>
      </c>
      <c r="H2" s="977" t="s">
        <v>37</v>
      </c>
      <c r="I2" s="977" t="s">
        <v>38</v>
      </c>
      <c r="J2" s="980" t="s">
        <v>39</v>
      </c>
      <c r="K2" s="976" t="s">
        <v>41</v>
      </c>
      <c r="L2" s="977" t="s">
        <v>47</v>
      </c>
      <c r="M2" s="977" t="s">
        <v>48</v>
      </c>
      <c r="N2" s="978" t="s">
        <v>50</v>
      </c>
      <c r="O2" s="979" t="s">
        <v>51</v>
      </c>
      <c r="P2" s="977" t="s">
        <v>49</v>
      </c>
      <c r="Q2" s="977" t="s">
        <v>56</v>
      </c>
      <c r="R2" s="980" t="s">
        <v>57</v>
      </c>
      <c r="S2" s="976" t="s">
        <v>58</v>
      </c>
      <c r="T2" s="977" t="s">
        <v>59</v>
      </c>
      <c r="U2" s="977" t="s">
        <v>60</v>
      </c>
      <c r="V2" s="978" t="s">
        <v>72</v>
      </c>
      <c r="W2" s="979" t="s">
        <v>73</v>
      </c>
      <c r="X2" s="977" t="s">
        <v>74</v>
      </c>
      <c r="Y2" s="977" t="s">
        <v>75</v>
      </c>
      <c r="Z2" s="980" t="s">
        <v>77</v>
      </c>
      <c r="AA2" s="976" t="s">
        <v>78</v>
      </c>
      <c r="AB2" s="977" t="s">
        <v>80</v>
      </c>
      <c r="AC2" s="977" t="s">
        <v>81</v>
      </c>
      <c r="AD2" s="978" t="s">
        <v>82</v>
      </c>
      <c r="AE2" s="979" t="s">
        <v>83</v>
      </c>
      <c r="AF2" s="977" t="s">
        <v>87</v>
      </c>
      <c r="AG2" s="977" t="s">
        <v>88</v>
      </c>
      <c r="AH2" s="980" t="s">
        <v>90</v>
      </c>
      <c r="AI2" s="980" t="s">
        <v>98</v>
      </c>
      <c r="AJ2" s="980" t="s">
        <v>101</v>
      </c>
      <c r="AK2" s="980" t="s">
        <v>112</v>
      </c>
      <c r="AL2" s="980" t="s">
        <v>505</v>
      </c>
      <c r="AM2" s="980" t="s">
        <v>511</v>
      </c>
      <c r="AN2" s="980" t="s">
        <v>525</v>
      </c>
      <c r="AO2" s="980" t="s">
        <v>932</v>
      </c>
      <c r="AP2" s="980" t="s">
        <v>1552</v>
      </c>
      <c r="AQ2" s="977" t="s">
        <v>1563</v>
      </c>
      <c r="AR2" s="977" t="s">
        <v>1582</v>
      </c>
      <c r="AS2" s="977" t="s">
        <v>1601</v>
      </c>
      <c r="AT2" s="977" t="s">
        <v>1620</v>
      </c>
      <c r="AU2" s="977" t="s">
        <v>1639</v>
      </c>
      <c r="AV2" s="977" t="s">
        <v>1654</v>
      </c>
      <c r="AW2" s="977" t="s">
        <v>1671</v>
      </c>
      <c r="AX2" s="977" t="s">
        <v>1679</v>
      </c>
      <c r="AY2" s="977" t="s">
        <v>1689</v>
      </c>
      <c r="AZ2" s="977" t="s">
        <v>1834</v>
      </c>
      <c r="BA2" s="977" t="s">
        <v>1842</v>
      </c>
      <c r="BB2" s="977" t="s">
        <v>1851</v>
      </c>
      <c r="BC2" s="977">
        <v>43555</v>
      </c>
      <c r="BD2" s="977">
        <v>43646</v>
      </c>
      <c r="BE2" s="977">
        <v>43738</v>
      </c>
      <c r="BF2" s="1431"/>
      <c r="BG2" s="1431"/>
      <c r="BH2" s="1431"/>
      <c r="BI2" s="1431"/>
      <c r="BJ2" s="1431"/>
    </row>
    <row r="3" spans="1:193 16384:16384" s="439" customFormat="1" ht="6" customHeight="1">
      <c r="A3" s="1308"/>
      <c r="B3" s="1856"/>
      <c r="C3" s="1523"/>
      <c r="D3" s="592"/>
      <c r="E3" s="592"/>
      <c r="F3" s="1524"/>
      <c r="G3" s="1523"/>
      <c r="H3" s="592"/>
      <c r="I3" s="592"/>
      <c r="J3" s="1525"/>
      <c r="K3" s="591"/>
      <c r="L3" s="592"/>
      <c r="M3" s="592"/>
      <c r="N3" s="1524"/>
      <c r="O3" s="1523"/>
      <c r="P3" s="592"/>
      <c r="Q3" s="592"/>
      <c r="R3" s="1525"/>
      <c r="S3" s="591"/>
      <c r="T3" s="588"/>
      <c r="U3" s="588"/>
      <c r="V3" s="549"/>
      <c r="W3" s="735"/>
      <c r="X3" s="588"/>
      <c r="Y3" s="588"/>
      <c r="Z3" s="593"/>
      <c r="AA3" s="737"/>
      <c r="AB3" s="588"/>
      <c r="AC3" s="588"/>
      <c r="AD3" s="549"/>
      <c r="AE3" s="1523"/>
      <c r="AF3" s="592"/>
      <c r="AG3" s="592"/>
      <c r="AH3" s="593"/>
      <c r="AI3" s="593"/>
      <c r="AJ3" s="593"/>
      <c r="AK3" s="593"/>
      <c r="AL3" s="593"/>
      <c r="AM3" s="593"/>
      <c r="AN3" s="593"/>
      <c r="AO3" s="593"/>
      <c r="AP3" s="593"/>
      <c r="AQ3" s="593"/>
      <c r="AR3" s="593"/>
      <c r="AS3" s="593"/>
      <c r="AT3" s="593"/>
      <c r="AU3" s="593"/>
      <c r="AV3" s="593"/>
      <c r="AW3" s="593"/>
      <c r="AX3" s="593"/>
      <c r="AY3" s="593"/>
      <c r="AZ3" s="593"/>
      <c r="BA3" s="593"/>
      <c r="BB3" s="593"/>
      <c r="BC3" s="593"/>
      <c r="BD3" s="593"/>
      <c r="BE3" s="593"/>
      <c r="BF3" s="1881"/>
      <c r="BG3" s="1881"/>
      <c r="BH3" s="1881"/>
      <c r="BI3" s="1881"/>
      <c r="BJ3" s="1881"/>
    </row>
    <row r="4" spans="1:193 16384:16384" s="1845" customFormat="1" ht="15.6" customHeight="1">
      <c r="A4" s="1861"/>
      <c r="B4" s="1857" t="str">
        <f>INDEX(tblTrans[[English]:[Polski]],MATCH(XFD4,tblTrans[ID],0),LangSelID)</f>
        <v>Individual customers</v>
      </c>
      <c r="C4" s="1846">
        <v>8107629</v>
      </c>
      <c r="D4" s="1847">
        <v>8512397</v>
      </c>
      <c r="E4" s="1847">
        <v>9006712</v>
      </c>
      <c r="F4" s="1848">
        <v>9505764</v>
      </c>
      <c r="G4" s="1846">
        <v>10569909</v>
      </c>
      <c r="H4" s="1847">
        <v>10782109</v>
      </c>
      <c r="I4" s="1847">
        <v>11535995</v>
      </c>
      <c r="J4" s="1849">
        <v>12932340</v>
      </c>
      <c r="K4" s="1850">
        <v>15231191</v>
      </c>
      <c r="L4" s="1847">
        <v>17051279</v>
      </c>
      <c r="M4" s="1847">
        <v>18686203</v>
      </c>
      <c r="N4" s="1848">
        <v>21047662</v>
      </c>
      <c r="O4" s="1846">
        <v>20085364</v>
      </c>
      <c r="P4" s="1847">
        <v>21223914</v>
      </c>
      <c r="Q4" s="1847">
        <v>22440861</v>
      </c>
      <c r="R4" s="1849">
        <v>25064578</v>
      </c>
      <c r="S4" s="1850">
        <v>26487899</v>
      </c>
      <c r="T4" s="1847">
        <v>26071332</v>
      </c>
      <c r="U4" s="1847">
        <v>24623407</v>
      </c>
      <c r="V4" s="1848">
        <v>25068308</v>
      </c>
      <c r="W4" s="1846">
        <v>24792410</v>
      </c>
      <c r="X4" s="1847">
        <v>24894968</v>
      </c>
      <c r="Y4" s="1847">
        <v>25620220</v>
      </c>
      <c r="Z4" s="1849">
        <v>26700892</v>
      </c>
      <c r="AA4" s="1850">
        <v>27977492</v>
      </c>
      <c r="AB4" s="1847">
        <v>26978822</v>
      </c>
      <c r="AC4" s="1847">
        <v>28678420</v>
      </c>
      <c r="AD4" s="1848">
        <v>33233757</v>
      </c>
      <c r="AE4" s="1846">
        <v>35090765</v>
      </c>
      <c r="AF4" s="1847">
        <v>33689231</v>
      </c>
      <c r="AG4" s="1847">
        <v>32594899</v>
      </c>
      <c r="AH4" s="1849">
        <v>34203119</v>
      </c>
      <c r="AI4" s="1849">
        <v>34784283</v>
      </c>
      <c r="AJ4" s="1849">
        <v>35725983</v>
      </c>
      <c r="AK4" s="1849">
        <v>36641785</v>
      </c>
      <c r="AL4" s="1849">
        <v>39284776</v>
      </c>
      <c r="AM4" s="1849">
        <v>39693233</v>
      </c>
      <c r="AN4" s="1849">
        <v>41411278</v>
      </c>
      <c r="AO4" s="1849">
        <v>42457713</v>
      </c>
      <c r="AP4" s="1849">
        <v>46117051</v>
      </c>
      <c r="AQ4" s="1849">
        <v>47835448</v>
      </c>
      <c r="AR4" s="1849">
        <v>49452537</v>
      </c>
      <c r="AS4" s="1849">
        <v>50734937</v>
      </c>
      <c r="AT4" s="1849">
        <v>53494909</v>
      </c>
      <c r="AU4" s="1849">
        <v>53829152</v>
      </c>
      <c r="AV4" s="1849">
        <v>53835222</v>
      </c>
      <c r="AW4" s="1849">
        <v>54037180</v>
      </c>
      <c r="AX4" s="1849">
        <v>55693608</v>
      </c>
      <c r="AY4" s="1849">
        <v>57720034</v>
      </c>
      <c r="AZ4" s="1849">
        <v>59902801</v>
      </c>
      <c r="BA4" s="1849">
        <v>61692808</v>
      </c>
      <c r="BB4" s="1849">
        <v>65923565</v>
      </c>
      <c r="BC4" s="1849">
        <v>68221427</v>
      </c>
      <c r="BD4" s="1849">
        <v>70241029</v>
      </c>
      <c r="BE4" s="1849">
        <v>72127298</v>
      </c>
      <c r="BF4" s="2192"/>
      <c r="BG4" s="2227"/>
      <c r="BH4" s="2192"/>
      <c r="BI4" s="2064"/>
      <c r="BJ4" s="2064"/>
      <c r="XFD4" s="1845">
        <v>1010</v>
      </c>
    </row>
    <row r="5" spans="1:193 16384:16384" s="439" customFormat="1" ht="15.6" customHeight="1">
      <c r="A5" s="1308"/>
      <c r="B5" s="1858" t="str">
        <f>INDEX(tblTrans[[English]:[Polski]],MATCH(XFD5,tblTrans[ID],0),LangSelID)</f>
        <v>Current accounts</v>
      </c>
      <c r="C5" s="1851"/>
      <c r="D5" s="1852"/>
      <c r="E5" s="1852"/>
      <c r="F5" s="1853"/>
      <c r="G5" s="1851"/>
      <c r="H5" s="1852"/>
      <c r="I5" s="1852"/>
      <c r="J5" s="1854"/>
      <c r="K5" s="1855"/>
      <c r="L5" s="1852"/>
      <c r="M5" s="1852"/>
      <c r="N5" s="1853"/>
      <c r="O5" s="1851"/>
      <c r="P5" s="1852"/>
      <c r="Q5" s="1852"/>
      <c r="R5" s="1854"/>
      <c r="S5" s="1855"/>
      <c r="T5" s="1852"/>
      <c r="U5" s="1852"/>
      <c r="V5" s="1853"/>
      <c r="W5" s="1851"/>
      <c r="X5" s="1852"/>
      <c r="Y5" s="1852"/>
      <c r="Z5" s="1854"/>
      <c r="AA5" s="1855"/>
      <c r="AB5" s="1852"/>
      <c r="AC5" s="1852"/>
      <c r="AD5" s="1853"/>
      <c r="AE5" s="1851"/>
      <c r="AF5" s="1852"/>
      <c r="AG5" s="1852"/>
      <c r="AH5" s="1854"/>
      <c r="AI5" s="1854">
        <v>24995943</v>
      </c>
      <c r="AJ5" s="1854">
        <v>25817356</v>
      </c>
      <c r="AK5" s="1854">
        <v>26094584</v>
      </c>
      <c r="AL5" s="1854">
        <v>27974843</v>
      </c>
      <c r="AM5" s="1854">
        <v>28862710</v>
      </c>
      <c r="AN5" s="1854">
        <v>30537368</v>
      </c>
      <c r="AO5" s="1854">
        <v>31007294</v>
      </c>
      <c r="AP5" s="1854">
        <v>32468053</v>
      </c>
      <c r="AQ5" s="1854">
        <v>33513853</v>
      </c>
      <c r="AR5" s="1854">
        <v>35049356</v>
      </c>
      <c r="AS5" s="1854">
        <v>35432973</v>
      </c>
      <c r="AT5" s="1854">
        <v>38051354</v>
      </c>
      <c r="AU5" s="1854">
        <v>39112324</v>
      </c>
      <c r="AV5" s="1854">
        <v>41084197</v>
      </c>
      <c r="AW5" s="1854">
        <v>41878277</v>
      </c>
      <c r="AX5" s="1854">
        <v>43733114</v>
      </c>
      <c r="AY5" s="1854">
        <v>45367294</v>
      </c>
      <c r="AZ5" s="1854">
        <v>47611930</v>
      </c>
      <c r="BA5" s="1854">
        <v>48810862</v>
      </c>
      <c r="BB5" s="1854">
        <v>52064464</v>
      </c>
      <c r="BC5" s="1854">
        <v>53839053</v>
      </c>
      <c r="BD5" s="1854">
        <v>55737442</v>
      </c>
      <c r="BE5" s="1854">
        <v>57059707</v>
      </c>
      <c r="BF5" s="2192"/>
      <c r="BG5" s="2345"/>
      <c r="BH5" s="2192"/>
      <c r="BI5" s="1881"/>
      <c r="BJ5" s="1881"/>
      <c r="XFD5" s="439">
        <v>1011</v>
      </c>
    </row>
    <row r="6" spans="1:193 16384:16384" s="439" customFormat="1" ht="15.6" customHeight="1">
      <c r="A6" s="1308"/>
      <c r="B6" s="1858" t="str">
        <f>INDEX(tblTrans[[English]:[Polski]],MATCH(XFD6,tblTrans[ID],0),LangSelID)</f>
        <v>Term deposits</v>
      </c>
      <c r="C6" s="1851"/>
      <c r="D6" s="1852"/>
      <c r="E6" s="1852"/>
      <c r="F6" s="1853"/>
      <c r="G6" s="1851"/>
      <c r="H6" s="1852"/>
      <c r="I6" s="1852"/>
      <c r="J6" s="1854"/>
      <c r="K6" s="1855"/>
      <c r="L6" s="1852"/>
      <c r="M6" s="1852"/>
      <c r="N6" s="1853"/>
      <c r="O6" s="1851"/>
      <c r="P6" s="1852"/>
      <c r="Q6" s="1852"/>
      <c r="R6" s="1854"/>
      <c r="S6" s="1855"/>
      <c r="T6" s="1852"/>
      <c r="U6" s="1852"/>
      <c r="V6" s="1853"/>
      <c r="W6" s="1851"/>
      <c r="X6" s="1852"/>
      <c r="Y6" s="1852"/>
      <c r="Z6" s="1854"/>
      <c r="AA6" s="1855"/>
      <c r="AB6" s="1852"/>
      <c r="AC6" s="1852"/>
      <c r="AD6" s="1853"/>
      <c r="AE6" s="1851"/>
      <c r="AF6" s="1852"/>
      <c r="AG6" s="1852"/>
      <c r="AH6" s="1854"/>
      <c r="AI6" s="1854">
        <v>9732818</v>
      </c>
      <c r="AJ6" s="1854">
        <v>9843802</v>
      </c>
      <c r="AK6" s="1854">
        <v>10481945</v>
      </c>
      <c r="AL6" s="1854">
        <v>11202722</v>
      </c>
      <c r="AM6" s="1854">
        <v>10686951</v>
      </c>
      <c r="AN6" s="1854">
        <v>10632517</v>
      </c>
      <c r="AO6" s="1854">
        <v>11109349</v>
      </c>
      <c r="AP6" s="1854">
        <v>13604623</v>
      </c>
      <c r="AQ6" s="1854">
        <v>14272175</v>
      </c>
      <c r="AR6" s="1854">
        <v>14348704</v>
      </c>
      <c r="AS6" s="1854">
        <v>15237274</v>
      </c>
      <c r="AT6" s="1854">
        <v>15380844</v>
      </c>
      <c r="AU6" s="1854">
        <v>14651009</v>
      </c>
      <c r="AV6" s="1854">
        <v>12672121</v>
      </c>
      <c r="AW6" s="1854">
        <v>12076967</v>
      </c>
      <c r="AX6" s="1854">
        <v>11819154</v>
      </c>
      <c r="AY6" s="1854">
        <v>12248092</v>
      </c>
      <c r="AZ6" s="1854">
        <v>12187626</v>
      </c>
      <c r="BA6" s="1854">
        <v>12767510</v>
      </c>
      <c r="BB6" s="1854">
        <v>13701560</v>
      </c>
      <c r="BC6" s="1854">
        <v>14287701</v>
      </c>
      <c r="BD6" s="1854">
        <v>14428222</v>
      </c>
      <c r="BE6" s="1854">
        <v>14954495</v>
      </c>
      <c r="BF6" s="2192"/>
      <c r="BG6" s="2227"/>
      <c r="BH6" s="2192"/>
      <c r="BI6" s="1881"/>
      <c r="BJ6" s="1881"/>
      <c r="XFD6" s="439">
        <v>1012</v>
      </c>
    </row>
    <row r="7" spans="1:193 16384:16384" s="439" customFormat="1" ht="15.6" customHeight="1">
      <c r="A7" s="1308"/>
      <c r="B7" s="1858" t="str">
        <f>INDEX(tblTrans[[English]:[Polski]],MATCH(XFD7,tblTrans[ID],0),LangSelID)</f>
        <v>Other liabilities</v>
      </c>
      <c r="C7" s="1851"/>
      <c r="D7" s="1852"/>
      <c r="E7" s="1852"/>
      <c r="F7" s="1853"/>
      <c r="G7" s="1851"/>
      <c r="H7" s="1852"/>
      <c r="I7" s="1852"/>
      <c r="J7" s="1854"/>
      <c r="K7" s="1855"/>
      <c r="L7" s="1852"/>
      <c r="M7" s="1852"/>
      <c r="N7" s="1853"/>
      <c r="O7" s="1851"/>
      <c r="P7" s="1852"/>
      <c r="Q7" s="1852"/>
      <c r="R7" s="1854"/>
      <c r="S7" s="1855"/>
      <c r="T7" s="1852"/>
      <c r="U7" s="1852"/>
      <c r="V7" s="1853"/>
      <c r="W7" s="1851"/>
      <c r="X7" s="1852"/>
      <c r="Y7" s="1852"/>
      <c r="Z7" s="1854"/>
      <c r="AA7" s="1855"/>
      <c r="AB7" s="1852"/>
      <c r="AC7" s="1852"/>
      <c r="AD7" s="1853"/>
      <c r="AE7" s="1851"/>
      <c r="AF7" s="1852"/>
      <c r="AG7" s="1852"/>
      <c r="AH7" s="1854"/>
      <c r="AI7" s="1854">
        <v>55522</v>
      </c>
      <c r="AJ7" s="1854">
        <v>64825</v>
      </c>
      <c r="AK7" s="1854">
        <v>65256</v>
      </c>
      <c r="AL7" s="1854">
        <v>107211</v>
      </c>
      <c r="AM7" s="1854">
        <v>143572</v>
      </c>
      <c r="AN7" s="1854">
        <v>241393</v>
      </c>
      <c r="AO7" s="1854">
        <v>341070</v>
      </c>
      <c r="AP7" s="1854">
        <v>44375</v>
      </c>
      <c r="AQ7" s="1854">
        <v>49420</v>
      </c>
      <c r="AR7" s="1854">
        <v>54477</v>
      </c>
      <c r="AS7" s="1854">
        <v>64690</v>
      </c>
      <c r="AT7" s="1854">
        <v>62711</v>
      </c>
      <c r="AU7" s="1854">
        <v>65819</v>
      </c>
      <c r="AV7" s="1854">
        <v>78904</v>
      </c>
      <c r="AW7" s="1854">
        <v>81936</v>
      </c>
      <c r="AX7" s="1854">
        <v>141340</v>
      </c>
      <c r="AY7" s="1854">
        <v>104648</v>
      </c>
      <c r="AZ7" s="1854">
        <v>103245</v>
      </c>
      <c r="BA7" s="1854">
        <v>114436</v>
      </c>
      <c r="BB7" s="1854">
        <v>157541</v>
      </c>
      <c r="BC7" s="1854">
        <v>94673</v>
      </c>
      <c r="BD7" s="1854">
        <v>75365</v>
      </c>
      <c r="BE7" s="1854">
        <v>113096</v>
      </c>
      <c r="BF7" s="2192"/>
      <c r="BG7" s="2227"/>
      <c r="BH7" s="2192"/>
      <c r="BI7" s="1881"/>
      <c r="BJ7" s="1881"/>
      <c r="XFD7" s="439">
        <v>1013</v>
      </c>
    </row>
    <row r="8" spans="1:193 16384:16384" s="440" customFormat="1" ht="15.6" customHeight="1">
      <c r="A8" s="1862"/>
      <c r="B8" s="1863" t="str">
        <f>INDEX(tblTrans[[English]:[Polski]],MATCH(XFD8,tblTrans[ID],0),LangSelID)</f>
        <v>- liabilities in respect of cash collaterals</v>
      </c>
      <c r="C8" s="1864"/>
      <c r="D8" s="1865"/>
      <c r="E8" s="1865"/>
      <c r="F8" s="1866"/>
      <c r="G8" s="1864"/>
      <c r="H8" s="1865"/>
      <c r="I8" s="1865"/>
      <c r="J8" s="1867"/>
      <c r="K8" s="1868"/>
      <c r="L8" s="1865"/>
      <c r="M8" s="1865"/>
      <c r="N8" s="1866"/>
      <c r="O8" s="1864"/>
      <c r="P8" s="1865"/>
      <c r="Q8" s="1865"/>
      <c r="R8" s="1867"/>
      <c r="S8" s="1868"/>
      <c r="T8" s="1865"/>
      <c r="U8" s="1865"/>
      <c r="V8" s="1866"/>
      <c r="W8" s="1864"/>
      <c r="X8" s="1865"/>
      <c r="Y8" s="1865"/>
      <c r="Z8" s="1867"/>
      <c r="AA8" s="1868"/>
      <c r="AB8" s="1865"/>
      <c r="AC8" s="1865"/>
      <c r="AD8" s="1866"/>
      <c r="AE8" s="1864"/>
      <c r="AF8" s="1865"/>
      <c r="AG8" s="1865"/>
      <c r="AH8" s="1867"/>
      <c r="AI8" s="1867">
        <v>18039</v>
      </c>
      <c r="AJ8" s="1867">
        <v>20695</v>
      </c>
      <c r="AK8" s="1867">
        <v>19504</v>
      </c>
      <c r="AL8" s="1867">
        <v>19357</v>
      </c>
      <c r="AM8" s="1867">
        <v>21171</v>
      </c>
      <c r="AN8" s="1867">
        <v>21932</v>
      </c>
      <c r="AO8" s="1867">
        <v>22181</v>
      </c>
      <c r="AP8" s="1867">
        <v>22205</v>
      </c>
      <c r="AQ8" s="1867">
        <v>22851</v>
      </c>
      <c r="AR8" s="1867">
        <v>25588</v>
      </c>
      <c r="AS8" s="1867">
        <v>34588</v>
      </c>
      <c r="AT8" s="1867">
        <v>31098</v>
      </c>
      <c r="AU8" s="1867">
        <v>28890</v>
      </c>
      <c r="AV8" s="1867">
        <v>34757</v>
      </c>
      <c r="AW8" s="1867">
        <v>37683</v>
      </c>
      <c r="AX8" s="1867">
        <v>62279</v>
      </c>
      <c r="AY8" s="1867">
        <v>63028</v>
      </c>
      <c r="AZ8" s="1867">
        <v>59115</v>
      </c>
      <c r="BA8" s="1867">
        <v>56833</v>
      </c>
      <c r="BB8" s="1867">
        <v>51390</v>
      </c>
      <c r="BC8" s="1867">
        <v>15433</v>
      </c>
      <c r="BD8" s="1867">
        <v>17068</v>
      </c>
      <c r="BE8" s="1867">
        <v>17050</v>
      </c>
      <c r="BF8" s="2192"/>
      <c r="BG8" s="2227"/>
      <c r="BH8" s="2192"/>
      <c r="BI8" s="2065"/>
      <c r="BJ8" s="2065"/>
      <c r="XFD8" s="440">
        <v>1014</v>
      </c>
    </row>
    <row r="9" spans="1:193 16384:16384" s="440" customFormat="1" ht="15.6" customHeight="1">
      <c r="A9" s="1862"/>
      <c r="B9" s="1869" t="str">
        <f>INDEX(tblTrans[[English]:[Polski]],MATCH(XFD9,tblTrans[ID],0),LangSelID)</f>
        <v>- other</v>
      </c>
      <c r="C9" s="1870"/>
      <c r="D9" s="1871"/>
      <c r="E9" s="1871"/>
      <c r="F9" s="1872"/>
      <c r="G9" s="1870"/>
      <c r="H9" s="1871"/>
      <c r="I9" s="1871"/>
      <c r="J9" s="1873"/>
      <c r="K9" s="1874"/>
      <c r="L9" s="1871"/>
      <c r="M9" s="1871"/>
      <c r="N9" s="1872"/>
      <c r="O9" s="1870"/>
      <c r="P9" s="1871"/>
      <c r="Q9" s="1871"/>
      <c r="R9" s="1873"/>
      <c r="S9" s="1874"/>
      <c r="T9" s="1871"/>
      <c r="U9" s="1871"/>
      <c r="V9" s="1872"/>
      <c r="W9" s="1870"/>
      <c r="X9" s="1871"/>
      <c r="Y9" s="1871"/>
      <c r="Z9" s="1873"/>
      <c r="AA9" s="1874"/>
      <c r="AB9" s="1871"/>
      <c r="AC9" s="1871"/>
      <c r="AD9" s="1872"/>
      <c r="AE9" s="1870"/>
      <c r="AF9" s="1871"/>
      <c r="AG9" s="1871"/>
      <c r="AH9" s="1873"/>
      <c r="AI9" s="1873">
        <v>37483</v>
      </c>
      <c r="AJ9" s="1873">
        <v>44130</v>
      </c>
      <c r="AK9" s="1873">
        <v>45752</v>
      </c>
      <c r="AL9" s="1873">
        <v>87854</v>
      </c>
      <c r="AM9" s="1873">
        <v>122401</v>
      </c>
      <c r="AN9" s="1873">
        <v>219461</v>
      </c>
      <c r="AO9" s="1873">
        <v>318889</v>
      </c>
      <c r="AP9" s="1873">
        <v>22170</v>
      </c>
      <c r="AQ9" s="1873">
        <v>26569</v>
      </c>
      <c r="AR9" s="1873">
        <v>28889</v>
      </c>
      <c r="AS9" s="1873">
        <v>30102</v>
      </c>
      <c r="AT9" s="1873">
        <v>31613</v>
      </c>
      <c r="AU9" s="1873">
        <v>36929</v>
      </c>
      <c r="AV9" s="1873">
        <v>44147</v>
      </c>
      <c r="AW9" s="1873">
        <v>44253</v>
      </c>
      <c r="AX9" s="1873">
        <v>79061</v>
      </c>
      <c r="AY9" s="1873">
        <v>41620</v>
      </c>
      <c r="AZ9" s="1873">
        <v>44130</v>
      </c>
      <c r="BA9" s="1873">
        <v>57603</v>
      </c>
      <c r="BB9" s="1873">
        <v>106151</v>
      </c>
      <c r="BC9" s="1873">
        <v>79240</v>
      </c>
      <c r="BD9" s="1873">
        <v>58297</v>
      </c>
      <c r="BE9" s="1873">
        <v>96046</v>
      </c>
      <c r="BF9" s="2192"/>
      <c r="BG9" s="2227"/>
      <c r="BH9" s="2192"/>
      <c r="BI9" s="2065"/>
      <c r="BJ9" s="2065"/>
      <c r="XFD9" s="440">
        <v>1015</v>
      </c>
    </row>
    <row r="10" spans="1:193 16384:16384" s="1845" customFormat="1" ht="15.6" customHeight="1">
      <c r="A10" s="1861"/>
      <c r="B10" s="1857" t="str">
        <f>INDEX(tblTrans[[English]:[Polski]],MATCH(XFD10,tblTrans[ID],0),LangSelID)</f>
        <v>Corporate customers</v>
      </c>
      <c r="C10" s="1846">
        <v>11165487</v>
      </c>
      <c r="D10" s="1847">
        <v>13060821</v>
      </c>
      <c r="E10" s="1847">
        <v>13540942</v>
      </c>
      <c r="F10" s="1848">
        <v>15007913</v>
      </c>
      <c r="G10" s="1846">
        <v>15911776</v>
      </c>
      <c r="H10" s="1847">
        <v>18045109</v>
      </c>
      <c r="I10" s="1847">
        <v>17263427</v>
      </c>
      <c r="J10" s="1849">
        <v>18764868</v>
      </c>
      <c r="K10" s="1850">
        <v>18130900</v>
      </c>
      <c r="L10" s="1847">
        <v>18974266</v>
      </c>
      <c r="M10" s="1847">
        <v>19329674</v>
      </c>
      <c r="N10" s="1848">
        <v>16626162</v>
      </c>
      <c r="O10" s="1846">
        <v>14832831</v>
      </c>
      <c r="P10" s="1847">
        <v>17258476</v>
      </c>
      <c r="Q10" s="1847">
        <v>16469635</v>
      </c>
      <c r="R10" s="1849">
        <v>17479925</v>
      </c>
      <c r="S10" s="1850">
        <v>17738183</v>
      </c>
      <c r="T10" s="1847">
        <v>17115501</v>
      </c>
      <c r="U10" s="1847">
        <v>18922084</v>
      </c>
      <c r="V10" s="1848">
        <v>21154086</v>
      </c>
      <c r="W10" s="1846">
        <v>19902171</v>
      </c>
      <c r="X10" s="1847">
        <v>20988907</v>
      </c>
      <c r="Y10" s="1847">
        <v>21820661</v>
      </c>
      <c r="Z10" s="1849">
        <v>27015436</v>
      </c>
      <c r="AA10" s="1850">
        <v>21258558</v>
      </c>
      <c r="AB10" s="1847">
        <v>24633099</v>
      </c>
      <c r="AC10" s="1847">
        <v>27936607</v>
      </c>
      <c r="AD10" s="1848">
        <v>24248650</v>
      </c>
      <c r="AE10" s="1846">
        <v>22647349</v>
      </c>
      <c r="AF10" s="1847">
        <v>27351389</v>
      </c>
      <c r="AG10" s="1847">
        <v>26635654</v>
      </c>
      <c r="AH10" s="1849">
        <v>26752869</v>
      </c>
      <c r="AI10" s="1849">
        <v>28068588</v>
      </c>
      <c r="AJ10" s="1849">
        <v>26595090</v>
      </c>
      <c r="AK10" s="1849">
        <v>31576302</v>
      </c>
      <c r="AL10" s="1849">
        <v>32237087</v>
      </c>
      <c r="AM10" s="1849">
        <v>30816379</v>
      </c>
      <c r="AN10" s="1849">
        <v>29661223</v>
      </c>
      <c r="AO10" s="1849">
        <v>34922165</v>
      </c>
      <c r="AP10" s="1849">
        <v>34423929</v>
      </c>
      <c r="AQ10" s="1849">
        <v>32617774</v>
      </c>
      <c r="AR10" s="1849">
        <v>35119136</v>
      </c>
      <c r="AS10" s="1849">
        <v>33828952</v>
      </c>
      <c r="AT10" s="1849">
        <v>37383484</v>
      </c>
      <c r="AU10" s="1849">
        <v>33550651</v>
      </c>
      <c r="AV10" s="1849">
        <v>32737100</v>
      </c>
      <c r="AW10" s="1849">
        <v>34725104</v>
      </c>
      <c r="AX10" s="1849">
        <v>34589603</v>
      </c>
      <c r="AY10" s="1849">
        <v>34024662</v>
      </c>
      <c r="AZ10" s="1849">
        <v>35591673</v>
      </c>
      <c r="BA10" s="1849">
        <v>38610511</v>
      </c>
      <c r="BB10" s="1849">
        <v>35346303</v>
      </c>
      <c r="BC10" s="1849">
        <v>37664031</v>
      </c>
      <c r="BD10" s="1849">
        <v>38126950</v>
      </c>
      <c r="BE10" s="1849">
        <v>42312503</v>
      </c>
      <c r="BF10" s="2192"/>
      <c r="BG10" s="2227"/>
      <c r="BH10" s="2192"/>
      <c r="BI10" s="2064"/>
      <c r="BJ10" s="2064"/>
      <c r="XFD10" s="1845">
        <v>1016</v>
      </c>
    </row>
    <row r="11" spans="1:193 16384:16384" s="439" customFormat="1" ht="15.6" customHeight="1">
      <c r="A11" s="1308"/>
      <c r="B11" s="1858" t="str">
        <f>INDEX(tblTrans[[English]:[Polski]],MATCH(XFD11,tblTrans[ID],0),LangSelID)</f>
        <v>Current accounts</v>
      </c>
      <c r="C11" s="1851"/>
      <c r="D11" s="1852"/>
      <c r="E11" s="1852"/>
      <c r="F11" s="1853"/>
      <c r="G11" s="1851"/>
      <c r="H11" s="1852"/>
      <c r="I11" s="1852"/>
      <c r="J11" s="1854"/>
      <c r="K11" s="1855"/>
      <c r="L11" s="1852"/>
      <c r="M11" s="1852"/>
      <c r="N11" s="1853"/>
      <c r="O11" s="1851"/>
      <c r="P11" s="1852"/>
      <c r="Q11" s="1852"/>
      <c r="R11" s="1854"/>
      <c r="S11" s="1855"/>
      <c r="T11" s="1852"/>
      <c r="U11" s="1852"/>
      <c r="V11" s="1853"/>
      <c r="W11" s="1851"/>
      <c r="X11" s="1852"/>
      <c r="Y11" s="1852"/>
      <c r="Z11" s="1854"/>
      <c r="AA11" s="1855"/>
      <c r="AB11" s="1852"/>
      <c r="AC11" s="1852"/>
      <c r="AD11" s="1853"/>
      <c r="AE11" s="1851"/>
      <c r="AF11" s="1852"/>
      <c r="AG11" s="1852"/>
      <c r="AH11" s="1854"/>
      <c r="AI11" s="1854">
        <v>11710037</v>
      </c>
      <c r="AJ11" s="1854">
        <v>12773309</v>
      </c>
      <c r="AK11" s="1854">
        <v>13190783</v>
      </c>
      <c r="AL11" s="1854">
        <v>13516365</v>
      </c>
      <c r="AM11" s="1854">
        <v>15083548</v>
      </c>
      <c r="AN11" s="1854">
        <v>15795237</v>
      </c>
      <c r="AO11" s="1854">
        <v>15705599</v>
      </c>
      <c r="AP11" s="1854">
        <v>16800113</v>
      </c>
      <c r="AQ11" s="1854">
        <v>16327155</v>
      </c>
      <c r="AR11" s="1854">
        <v>17670036</v>
      </c>
      <c r="AS11" s="1854">
        <v>17241776</v>
      </c>
      <c r="AT11" s="1854">
        <v>22065224</v>
      </c>
      <c r="AU11" s="1854">
        <v>20331919</v>
      </c>
      <c r="AV11" s="1854">
        <v>20849425</v>
      </c>
      <c r="AW11" s="1854">
        <v>19362566</v>
      </c>
      <c r="AX11" s="1854">
        <v>21463748</v>
      </c>
      <c r="AY11" s="1854">
        <v>18146165</v>
      </c>
      <c r="AZ11" s="1854">
        <v>19324180</v>
      </c>
      <c r="BA11" s="1854">
        <v>20319849</v>
      </c>
      <c r="BB11" s="1854">
        <v>21595872</v>
      </c>
      <c r="BC11" s="1854">
        <v>20664563</v>
      </c>
      <c r="BD11" s="1854">
        <v>22690903</v>
      </c>
      <c r="BE11" s="1854">
        <v>23918041</v>
      </c>
      <c r="BF11" s="2192"/>
      <c r="BG11" s="2345"/>
      <c r="BH11" s="2192"/>
      <c r="BI11" s="1881"/>
      <c r="BJ11" s="1881"/>
      <c r="XFD11" s="439">
        <v>1017</v>
      </c>
    </row>
    <row r="12" spans="1:193 16384:16384" s="439" customFormat="1" ht="15.6" customHeight="1">
      <c r="A12" s="1308"/>
      <c r="B12" s="1858" t="str">
        <f>INDEX(tblTrans[[English]:[Polski]],MATCH(XFD12,tblTrans[ID],0),LangSelID)</f>
        <v>Term deposits</v>
      </c>
      <c r="C12" s="1851"/>
      <c r="D12" s="1852"/>
      <c r="E12" s="1852"/>
      <c r="F12" s="1853"/>
      <c r="G12" s="1851"/>
      <c r="H12" s="1852"/>
      <c r="I12" s="1852"/>
      <c r="J12" s="1854"/>
      <c r="K12" s="1855"/>
      <c r="L12" s="1852"/>
      <c r="M12" s="1852"/>
      <c r="N12" s="1853"/>
      <c r="O12" s="1851"/>
      <c r="P12" s="1852"/>
      <c r="Q12" s="1852"/>
      <c r="R12" s="1854"/>
      <c r="S12" s="1855"/>
      <c r="T12" s="1852"/>
      <c r="U12" s="1852"/>
      <c r="V12" s="1853"/>
      <c r="W12" s="1851"/>
      <c r="X12" s="1852"/>
      <c r="Y12" s="1852"/>
      <c r="Z12" s="1854"/>
      <c r="AA12" s="1855"/>
      <c r="AB12" s="1852"/>
      <c r="AC12" s="1852"/>
      <c r="AD12" s="1853"/>
      <c r="AE12" s="1851"/>
      <c r="AF12" s="1852"/>
      <c r="AG12" s="1852"/>
      <c r="AH12" s="1854"/>
      <c r="AI12" s="1854">
        <v>8695443</v>
      </c>
      <c r="AJ12" s="1854">
        <v>7161514</v>
      </c>
      <c r="AK12" s="1854">
        <v>10188124</v>
      </c>
      <c r="AL12" s="1854">
        <v>11128087</v>
      </c>
      <c r="AM12" s="1854">
        <v>6653441</v>
      </c>
      <c r="AN12" s="1854">
        <v>8765735</v>
      </c>
      <c r="AO12" s="1854">
        <v>11958379</v>
      </c>
      <c r="AP12" s="1854">
        <v>12209975</v>
      </c>
      <c r="AQ12" s="1854">
        <v>11221635</v>
      </c>
      <c r="AR12" s="1854">
        <v>11353431</v>
      </c>
      <c r="AS12" s="1854">
        <v>9900428</v>
      </c>
      <c r="AT12" s="1854">
        <v>8911873</v>
      </c>
      <c r="AU12" s="1854">
        <v>7098219</v>
      </c>
      <c r="AV12" s="1854">
        <v>6157014</v>
      </c>
      <c r="AW12" s="1854">
        <v>8426194</v>
      </c>
      <c r="AX12" s="1854">
        <v>8037151</v>
      </c>
      <c r="AY12" s="1854">
        <v>10300773</v>
      </c>
      <c r="AZ12" s="1854">
        <v>10157040</v>
      </c>
      <c r="BA12" s="1854">
        <v>11419505</v>
      </c>
      <c r="BB12" s="1854">
        <v>8985380</v>
      </c>
      <c r="BC12" s="1854">
        <v>12413009</v>
      </c>
      <c r="BD12" s="1854">
        <v>10607812</v>
      </c>
      <c r="BE12" s="1854">
        <v>13634760</v>
      </c>
      <c r="BF12" s="2192"/>
      <c r="BG12" s="2227"/>
      <c r="BH12" s="2192"/>
      <c r="BI12" s="1881"/>
      <c r="BJ12" s="1881"/>
      <c r="XFD12" s="439">
        <v>1018</v>
      </c>
    </row>
    <row r="13" spans="1:193 16384:16384" s="439" customFormat="1" ht="15.6" customHeight="1">
      <c r="A13" s="1308"/>
      <c r="B13" s="1858" t="str">
        <f>INDEX(tblTrans[[English]:[Polski]],MATCH(XFD13,tblTrans[ID],0),LangSelID)</f>
        <v>Loans and advances received</v>
      </c>
      <c r="C13" s="1851"/>
      <c r="D13" s="1852"/>
      <c r="E13" s="1852"/>
      <c r="F13" s="1853"/>
      <c r="G13" s="1851"/>
      <c r="H13" s="1852"/>
      <c r="I13" s="1852"/>
      <c r="J13" s="1854"/>
      <c r="K13" s="1855"/>
      <c r="L13" s="1852"/>
      <c r="M13" s="1852"/>
      <c r="N13" s="1853"/>
      <c r="O13" s="1851"/>
      <c r="P13" s="1852"/>
      <c r="Q13" s="1852"/>
      <c r="R13" s="1854"/>
      <c r="S13" s="1855"/>
      <c r="T13" s="1852"/>
      <c r="U13" s="1852"/>
      <c r="V13" s="1853"/>
      <c r="W13" s="1851"/>
      <c r="X13" s="1852"/>
      <c r="Y13" s="1852"/>
      <c r="Z13" s="1854"/>
      <c r="AA13" s="1855"/>
      <c r="AB13" s="1852"/>
      <c r="AC13" s="1852"/>
      <c r="AD13" s="1853"/>
      <c r="AE13" s="1851"/>
      <c r="AF13" s="1852"/>
      <c r="AG13" s="1852"/>
      <c r="AH13" s="1854"/>
      <c r="AI13" s="1854">
        <v>2733652</v>
      </c>
      <c r="AJ13" s="1854">
        <v>2725524</v>
      </c>
      <c r="AK13" s="1854">
        <v>3151521</v>
      </c>
      <c r="AL13" s="1854">
        <v>3218105</v>
      </c>
      <c r="AM13" s="1854">
        <v>3494191</v>
      </c>
      <c r="AN13" s="1854">
        <v>3583354</v>
      </c>
      <c r="AO13" s="1854">
        <v>3613919</v>
      </c>
      <c r="AP13" s="1854">
        <v>3634064</v>
      </c>
      <c r="AQ13" s="1854">
        <v>3632563</v>
      </c>
      <c r="AR13" s="1854">
        <v>4208554</v>
      </c>
      <c r="AS13" s="1854">
        <v>4094316</v>
      </c>
      <c r="AT13" s="1854">
        <v>4201768</v>
      </c>
      <c r="AU13" s="1854">
        <v>4001438</v>
      </c>
      <c r="AV13" s="1854">
        <v>4006225</v>
      </c>
      <c r="AW13" s="1854">
        <v>4503882</v>
      </c>
      <c r="AX13" s="1854">
        <v>4142944</v>
      </c>
      <c r="AY13" s="1854">
        <v>4178655</v>
      </c>
      <c r="AZ13" s="1854">
        <v>4322724</v>
      </c>
      <c r="BA13" s="1854">
        <v>4681629</v>
      </c>
      <c r="BB13" s="1854">
        <v>3457264</v>
      </c>
      <c r="BC13" s="1854">
        <v>2430544</v>
      </c>
      <c r="BD13" s="1854">
        <v>2430913</v>
      </c>
      <c r="BE13" s="1854">
        <v>3096372</v>
      </c>
      <c r="BF13" s="2192"/>
      <c r="BG13" s="2227"/>
      <c r="BH13" s="2192"/>
      <c r="BI13" s="1881"/>
      <c r="BJ13" s="1881"/>
      <c r="XFD13" s="439">
        <v>1019</v>
      </c>
    </row>
    <row r="14" spans="1:193 16384:16384" s="439" customFormat="1" ht="15.6" customHeight="1">
      <c r="A14" s="1308"/>
      <c r="B14" s="1858" t="str">
        <f>INDEX(tblTrans[[English]:[Polski]],MATCH(XFD14,tblTrans[ID],0),LangSelID)</f>
        <v>Repo transactions</v>
      </c>
      <c r="C14" s="1851"/>
      <c r="D14" s="1852"/>
      <c r="E14" s="1852"/>
      <c r="F14" s="1853"/>
      <c r="G14" s="1851"/>
      <c r="H14" s="1852"/>
      <c r="I14" s="1852"/>
      <c r="J14" s="1854"/>
      <c r="K14" s="1855"/>
      <c r="L14" s="1852"/>
      <c r="M14" s="1852"/>
      <c r="N14" s="1853"/>
      <c r="O14" s="1851"/>
      <c r="P14" s="1852"/>
      <c r="Q14" s="1852"/>
      <c r="R14" s="1854"/>
      <c r="S14" s="1855"/>
      <c r="T14" s="1852"/>
      <c r="U14" s="1852"/>
      <c r="V14" s="1853"/>
      <c r="W14" s="1851"/>
      <c r="X14" s="1852"/>
      <c r="Y14" s="1852"/>
      <c r="Z14" s="1854"/>
      <c r="AA14" s="1855"/>
      <c r="AB14" s="1852"/>
      <c r="AC14" s="1852"/>
      <c r="AD14" s="1853"/>
      <c r="AE14" s="1851"/>
      <c r="AF14" s="1852"/>
      <c r="AG14" s="1852"/>
      <c r="AH14" s="1854"/>
      <c r="AI14" s="1854">
        <v>4351624</v>
      </c>
      <c r="AJ14" s="1854">
        <v>3394599</v>
      </c>
      <c r="AK14" s="1854">
        <v>4366914</v>
      </c>
      <c r="AL14" s="1854">
        <v>3738058</v>
      </c>
      <c r="AM14" s="1854">
        <v>5073777</v>
      </c>
      <c r="AN14" s="1854">
        <v>997877</v>
      </c>
      <c r="AO14" s="1854">
        <v>3089047</v>
      </c>
      <c r="AP14" s="1854">
        <v>1093712</v>
      </c>
      <c r="AQ14" s="1854">
        <v>846583</v>
      </c>
      <c r="AR14" s="1854">
        <v>1287591</v>
      </c>
      <c r="AS14" s="1854">
        <v>2011418</v>
      </c>
      <c r="AT14" s="1854">
        <v>1600487</v>
      </c>
      <c r="AU14" s="1854">
        <v>1471055</v>
      </c>
      <c r="AV14" s="1854">
        <v>1034601</v>
      </c>
      <c r="AW14" s="1854">
        <v>1788504</v>
      </c>
      <c r="AX14" s="1854">
        <v>439637</v>
      </c>
      <c r="AY14" s="1854">
        <v>841901</v>
      </c>
      <c r="AZ14" s="1854">
        <v>1137523</v>
      </c>
      <c r="BA14" s="1854">
        <v>1684561</v>
      </c>
      <c r="BB14" s="1854">
        <v>713081</v>
      </c>
      <c r="BC14" s="1854">
        <v>1124910</v>
      </c>
      <c r="BD14" s="1854">
        <v>1217761</v>
      </c>
      <c r="BE14" s="1854">
        <v>500914</v>
      </c>
      <c r="BF14" s="2192"/>
      <c r="BG14" s="2227"/>
      <c r="BH14" s="2192"/>
      <c r="BI14" s="1881"/>
      <c r="BJ14" s="1881"/>
      <c r="XFD14" s="439">
        <v>1020</v>
      </c>
    </row>
    <row r="15" spans="1:193 16384:16384" s="439" customFormat="1" ht="15.6" customHeight="1">
      <c r="A15" s="1308"/>
      <c r="B15" s="1858" t="str">
        <f>INDEX(tblTrans[[English]:[Polski]],MATCH(XFD15,tblTrans[ID],0),LangSelID)</f>
        <v>Other liabilities</v>
      </c>
      <c r="C15" s="1851"/>
      <c r="D15" s="1852"/>
      <c r="E15" s="1852"/>
      <c r="F15" s="1853"/>
      <c r="G15" s="1851"/>
      <c r="H15" s="1852"/>
      <c r="I15" s="1852"/>
      <c r="J15" s="1854"/>
      <c r="K15" s="1855"/>
      <c r="L15" s="1852"/>
      <c r="M15" s="1852"/>
      <c r="N15" s="1853"/>
      <c r="O15" s="1851"/>
      <c r="P15" s="1852"/>
      <c r="Q15" s="1852"/>
      <c r="R15" s="1854"/>
      <c r="S15" s="1855"/>
      <c r="T15" s="1852"/>
      <c r="U15" s="1852"/>
      <c r="V15" s="1853"/>
      <c r="W15" s="1851"/>
      <c r="X15" s="1852"/>
      <c r="Y15" s="1852"/>
      <c r="Z15" s="1854"/>
      <c r="AA15" s="1855"/>
      <c r="AB15" s="1852"/>
      <c r="AC15" s="1852"/>
      <c r="AD15" s="1853"/>
      <c r="AE15" s="1851"/>
      <c r="AF15" s="1852"/>
      <c r="AG15" s="1852"/>
      <c r="AH15" s="1854"/>
      <c r="AI15" s="1854">
        <v>577832</v>
      </c>
      <c r="AJ15" s="1854">
        <v>540144</v>
      </c>
      <c r="AK15" s="1854">
        <v>678960</v>
      </c>
      <c r="AL15" s="1854">
        <v>636472</v>
      </c>
      <c r="AM15" s="1854">
        <v>511422</v>
      </c>
      <c r="AN15" s="1854">
        <v>519020</v>
      </c>
      <c r="AO15" s="1854">
        <v>555221</v>
      </c>
      <c r="AP15" s="1854">
        <v>686065</v>
      </c>
      <c r="AQ15" s="1854">
        <v>589838</v>
      </c>
      <c r="AR15" s="1854">
        <v>599524</v>
      </c>
      <c r="AS15" s="1854">
        <v>581014</v>
      </c>
      <c r="AT15" s="1854">
        <v>604132</v>
      </c>
      <c r="AU15" s="1854">
        <v>648020</v>
      </c>
      <c r="AV15" s="1854">
        <v>689835</v>
      </c>
      <c r="AW15" s="1854">
        <v>643958</v>
      </c>
      <c r="AX15" s="1854">
        <v>506123</v>
      </c>
      <c r="AY15" s="1854">
        <v>557168</v>
      </c>
      <c r="AZ15" s="1854">
        <v>650206</v>
      </c>
      <c r="BA15" s="1854">
        <v>504967</v>
      </c>
      <c r="BB15" s="1854">
        <v>594706</v>
      </c>
      <c r="BC15" s="1854">
        <v>1031005</v>
      </c>
      <c r="BD15" s="1854">
        <v>1179561</v>
      </c>
      <c r="BE15" s="1854">
        <v>1162416</v>
      </c>
      <c r="BF15" s="2192"/>
      <c r="BG15" s="2227"/>
      <c r="BH15" s="2192"/>
      <c r="BI15" s="1881"/>
      <c r="BJ15" s="1881"/>
      <c r="XFD15" s="439">
        <v>1021</v>
      </c>
    </row>
    <row r="16" spans="1:193 16384:16384" s="440" customFormat="1" ht="15.6" customHeight="1">
      <c r="A16" s="1862"/>
      <c r="B16" s="1863" t="str">
        <f>INDEX(tblTrans[[English]:[Polski]],MATCH(XFD16,tblTrans[ID],0),LangSelID)</f>
        <v>- liabilities in respect of cash collaterals</v>
      </c>
      <c r="C16" s="1864"/>
      <c r="D16" s="1865"/>
      <c r="E16" s="1865"/>
      <c r="F16" s="1866"/>
      <c r="G16" s="1864"/>
      <c r="H16" s="1865"/>
      <c r="I16" s="1865"/>
      <c r="J16" s="1867"/>
      <c r="K16" s="1868"/>
      <c r="L16" s="1865"/>
      <c r="M16" s="1865"/>
      <c r="N16" s="1866"/>
      <c r="O16" s="1864"/>
      <c r="P16" s="1865"/>
      <c r="Q16" s="1865"/>
      <c r="R16" s="1867"/>
      <c r="S16" s="1868"/>
      <c r="T16" s="1865"/>
      <c r="U16" s="1865"/>
      <c r="V16" s="1866"/>
      <c r="W16" s="1864"/>
      <c r="X16" s="1865"/>
      <c r="Y16" s="1865"/>
      <c r="Z16" s="1867"/>
      <c r="AA16" s="1868"/>
      <c r="AB16" s="1865"/>
      <c r="AC16" s="1865"/>
      <c r="AD16" s="1866"/>
      <c r="AE16" s="1864"/>
      <c r="AF16" s="1865"/>
      <c r="AG16" s="1865"/>
      <c r="AH16" s="1867"/>
      <c r="AI16" s="1867">
        <v>474656</v>
      </c>
      <c r="AJ16" s="1867">
        <v>456307</v>
      </c>
      <c r="AK16" s="1867">
        <v>477865</v>
      </c>
      <c r="AL16" s="1867">
        <v>492975</v>
      </c>
      <c r="AM16" s="1867">
        <v>404016</v>
      </c>
      <c r="AN16" s="1867">
        <v>429657</v>
      </c>
      <c r="AO16" s="1867">
        <v>455562</v>
      </c>
      <c r="AP16" s="1867">
        <v>566645</v>
      </c>
      <c r="AQ16" s="1867">
        <v>467130</v>
      </c>
      <c r="AR16" s="1867">
        <v>429021</v>
      </c>
      <c r="AS16" s="1867">
        <v>429259</v>
      </c>
      <c r="AT16" s="1867">
        <v>392425</v>
      </c>
      <c r="AU16" s="1867">
        <v>438599</v>
      </c>
      <c r="AV16" s="1867">
        <v>461989</v>
      </c>
      <c r="AW16" s="1867">
        <v>453212</v>
      </c>
      <c r="AX16" s="1867">
        <v>348268</v>
      </c>
      <c r="AY16" s="1867">
        <v>341530</v>
      </c>
      <c r="AZ16" s="1867">
        <v>434998</v>
      </c>
      <c r="BA16" s="1867">
        <v>314366</v>
      </c>
      <c r="BB16" s="1867">
        <v>345314</v>
      </c>
      <c r="BC16" s="1867">
        <v>390214</v>
      </c>
      <c r="BD16" s="1867">
        <v>419963</v>
      </c>
      <c r="BE16" s="1867">
        <v>504190</v>
      </c>
      <c r="BF16" s="2192"/>
      <c r="BG16" s="2227"/>
      <c r="BH16" s="2192"/>
      <c r="BI16" s="2065"/>
      <c r="BJ16" s="2065"/>
      <c r="XFD16" s="440">
        <v>1022</v>
      </c>
    </row>
    <row r="17" spans="1:16384" s="440" customFormat="1" ht="15.6" customHeight="1">
      <c r="A17" s="1862"/>
      <c r="B17" s="1869" t="str">
        <f>INDEX(tblTrans[[English]:[Polski]],MATCH(XFD17,tblTrans[ID],0),LangSelID)</f>
        <v>- other</v>
      </c>
      <c r="C17" s="1870"/>
      <c r="D17" s="1871"/>
      <c r="E17" s="1871"/>
      <c r="F17" s="1872"/>
      <c r="G17" s="1870"/>
      <c r="H17" s="1871"/>
      <c r="I17" s="1871"/>
      <c r="J17" s="1873"/>
      <c r="K17" s="1874"/>
      <c r="L17" s="1871"/>
      <c r="M17" s="1871"/>
      <c r="N17" s="1872"/>
      <c r="O17" s="1870"/>
      <c r="P17" s="1871"/>
      <c r="Q17" s="1871"/>
      <c r="R17" s="1873"/>
      <c r="S17" s="1874"/>
      <c r="T17" s="1871"/>
      <c r="U17" s="1871"/>
      <c r="V17" s="1872"/>
      <c r="W17" s="1870"/>
      <c r="X17" s="1871"/>
      <c r="Y17" s="1871"/>
      <c r="Z17" s="1873"/>
      <c r="AA17" s="1874"/>
      <c r="AB17" s="1871"/>
      <c r="AC17" s="1871"/>
      <c r="AD17" s="1872"/>
      <c r="AE17" s="1870"/>
      <c r="AF17" s="1871"/>
      <c r="AG17" s="1871"/>
      <c r="AH17" s="1873"/>
      <c r="AI17" s="1873">
        <v>103176</v>
      </c>
      <c r="AJ17" s="1873">
        <v>83837</v>
      </c>
      <c r="AK17" s="1873">
        <v>201095</v>
      </c>
      <c r="AL17" s="1873">
        <v>143497</v>
      </c>
      <c r="AM17" s="1873">
        <v>107406</v>
      </c>
      <c r="AN17" s="1873">
        <v>89363</v>
      </c>
      <c r="AO17" s="1873">
        <v>99659</v>
      </c>
      <c r="AP17" s="1873">
        <v>119420</v>
      </c>
      <c r="AQ17" s="1873">
        <v>122708</v>
      </c>
      <c r="AR17" s="1873">
        <v>170503</v>
      </c>
      <c r="AS17" s="1873">
        <v>151755</v>
      </c>
      <c r="AT17" s="1873">
        <v>211707</v>
      </c>
      <c r="AU17" s="1873">
        <v>209421</v>
      </c>
      <c r="AV17" s="1873">
        <v>227846</v>
      </c>
      <c r="AW17" s="1873">
        <v>190746</v>
      </c>
      <c r="AX17" s="1873">
        <v>157855</v>
      </c>
      <c r="AY17" s="1873">
        <v>215638</v>
      </c>
      <c r="AZ17" s="1873">
        <v>215208</v>
      </c>
      <c r="BA17" s="1873">
        <v>190601</v>
      </c>
      <c r="BB17" s="1873">
        <v>249392</v>
      </c>
      <c r="BC17" s="1873">
        <v>640791</v>
      </c>
      <c r="BD17" s="1873">
        <f>492965+266633</f>
        <v>759598</v>
      </c>
      <c r="BE17" s="1873">
        <f>478518+179708</f>
        <v>658226</v>
      </c>
      <c r="BF17" s="2192"/>
      <c r="BG17" s="2227"/>
      <c r="BH17" s="2192"/>
      <c r="BI17" s="2065"/>
      <c r="BJ17" s="2065"/>
      <c r="XFD17" s="440">
        <v>1023</v>
      </c>
    </row>
    <row r="18" spans="1:16384" s="1845" customFormat="1" ht="15.6" customHeight="1">
      <c r="A18" s="1861"/>
      <c r="B18" s="1857" t="str">
        <f>INDEX(tblTrans[[English]:[Polski]],MATCH(XFD18,tblTrans[ID],0),LangSelID)</f>
        <v>Public sector customers</v>
      </c>
      <c r="C18" s="1846">
        <v>189516</v>
      </c>
      <c r="D18" s="1847">
        <v>208676</v>
      </c>
      <c r="E18" s="1847">
        <v>200832</v>
      </c>
      <c r="F18" s="1848">
        <v>156179</v>
      </c>
      <c r="G18" s="1846">
        <v>192781</v>
      </c>
      <c r="H18" s="1847">
        <v>144563</v>
      </c>
      <c r="I18" s="1847">
        <v>220793</v>
      </c>
      <c r="J18" s="1849">
        <v>704655</v>
      </c>
      <c r="K18" s="1850">
        <v>220171</v>
      </c>
      <c r="L18" s="1847">
        <v>340603</v>
      </c>
      <c r="M18" s="1847">
        <v>107297</v>
      </c>
      <c r="N18" s="1848">
        <v>76203</v>
      </c>
      <c r="O18" s="1846">
        <v>381625</v>
      </c>
      <c r="P18" s="1847">
        <v>376734</v>
      </c>
      <c r="Q18" s="1847">
        <v>529613</v>
      </c>
      <c r="R18" s="1849">
        <v>246884</v>
      </c>
      <c r="S18" s="1850">
        <v>705365</v>
      </c>
      <c r="T18" s="1847">
        <v>777941</v>
      </c>
      <c r="U18" s="1847">
        <v>443739</v>
      </c>
      <c r="V18" s="1848">
        <v>928559</v>
      </c>
      <c r="W18" s="1846">
        <v>950297</v>
      </c>
      <c r="X18" s="1847">
        <v>563865</v>
      </c>
      <c r="Y18" s="1847">
        <v>1511695</v>
      </c>
      <c r="Z18" s="1849">
        <v>528060</v>
      </c>
      <c r="AA18" s="1850">
        <v>468926</v>
      </c>
      <c r="AB18" s="1847">
        <v>578030</v>
      </c>
      <c r="AC18" s="1847">
        <v>613745</v>
      </c>
      <c r="AD18" s="1848">
        <v>501193</v>
      </c>
      <c r="AE18" s="1846">
        <v>793839</v>
      </c>
      <c r="AF18" s="1847">
        <v>1154578</v>
      </c>
      <c r="AG18" s="1847">
        <v>854521</v>
      </c>
      <c r="AH18" s="1849">
        <v>717539</v>
      </c>
      <c r="AI18" s="1849">
        <v>743568</v>
      </c>
      <c r="AJ18" s="1849">
        <v>972648</v>
      </c>
      <c r="AK18" s="1849">
        <v>1345447</v>
      </c>
      <c r="AL18" s="1849">
        <v>900616</v>
      </c>
      <c r="AM18" s="1849">
        <v>1351402</v>
      </c>
      <c r="AN18" s="1849">
        <v>1985758</v>
      </c>
      <c r="AO18" s="1849">
        <v>1166023</v>
      </c>
      <c r="AP18" s="1849">
        <v>599886</v>
      </c>
      <c r="AQ18" s="1849">
        <v>680629</v>
      </c>
      <c r="AR18" s="1849">
        <v>730627</v>
      </c>
      <c r="AS18" s="1849">
        <v>624336</v>
      </c>
      <c r="AT18" s="1849">
        <v>539569</v>
      </c>
      <c r="AU18" s="1849">
        <v>1364234</v>
      </c>
      <c r="AV18" s="1849">
        <v>1583589</v>
      </c>
      <c r="AW18" s="1849">
        <v>1915218</v>
      </c>
      <c r="AX18" s="1849">
        <v>1212816</v>
      </c>
      <c r="AY18" s="1849">
        <v>2563876</v>
      </c>
      <c r="AZ18" s="1849">
        <v>2299913</v>
      </c>
      <c r="BA18" s="1849">
        <v>2121699</v>
      </c>
      <c r="BB18" s="1849">
        <v>739194</v>
      </c>
      <c r="BC18" s="1849">
        <v>1762746</v>
      </c>
      <c r="BD18" s="1849">
        <v>1973096</v>
      </c>
      <c r="BE18" s="1849">
        <v>1525828</v>
      </c>
      <c r="BF18" s="2192"/>
      <c r="BG18" s="2227"/>
      <c r="BH18" s="2192"/>
      <c r="BI18" s="2064"/>
      <c r="BJ18" s="2064"/>
      <c r="XFD18" s="1845">
        <v>1024</v>
      </c>
    </row>
    <row r="19" spans="1:16384" s="439" customFormat="1" ht="15.6" customHeight="1">
      <c r="A19" s="1308"/>
      <c r="B19" s="1858" t="str">
        <f>INDEX(tblTrans[[English]:[Polski]],MATCH(XFD19,tblTrans[ID],0),LangSelID)</f>
        <v>Current accounts</v>
      </c>
      <c r="C19" s="1851"/>
      <c r="D19" s="1852"/>
      <c r="E19" s="1852"/>
      <c r="F19" s="1853"/>
      <c r="G19" s="1851"/>
      <c r="H19" s="1852"/>
      <c r="I19" s="1852"/>
      <c r="J19" s="1854"/>
      <c r="K19" s="1855"/>
      <c r="L19" s="1852"/>
      <c r="M19" s="1852"/>
      <c r="N19" s="1853"/>
      <c r="O19" s="1851"/>
      <c r="P19" s="1852"/>
      <c r="Q19" s="1852"/>
      <c r="R19" s="1854"/>
      <c r="S19" s="1855"/>
      <c r="T19" s="1852"/>
      <c r="U19" s="1852"/>
      <c r="V19" s="1853"/>
      <c r="W19" s="1851"/>
      <c r="X19" s="1852"/>
      <c r="Y19" s="1852"/>
      <c r="Z19" s="1854"/>
      <c r="AA19" s="1855"/>
      <c r="AB19" s="1852"/>
      <c r="AC19" s="1852"/>
      <c r="AD19" s="1853"/>
      <c r="AE19" s="1851"/>
      <c r="AF19" s="1852"/>
      <c r="AG19" s="1852"/>
      <c r="AH19" s="1854"/>
      <c r="AI19" s="1854">
        <v>508914</v>
      </c>
      <c r="AJ19" s="1854">
        <v>620813</v>
      </c>
      <c r="AK19" s="1854">
        <v>583882</v>
      </c>
      <c r="AL19" s="1854">
        <v>627765</v>
      </c>
      <c r="AM19" s="1854">
        <v>442533</v>
      </c>
      <c r="AN19" s="1854">
        <v>451896</v>
      </c>
      <c r="AO19" s="1854">
        <v>373562</v>
      </c>
      <c r="AP19" s="1854">
        <v>468038</v>
      </c>
      <c r="AQ19" s="1854">
        <v>349974</v>
      </c>
      <c r="AR19" s="1854">
        <v>386243</v>
      </c>
      <c r="AS19" s="1854">
        <v>401258</v>
      </c>
      <c r="AT19" s="1854">
        <v>466078</v>
      </c>
      <c r="AU19" s="1854">
        <v>469862</v>
      </c>
      <c r="AV19" s="1854">
        <v>490419</v>
      </c>
      <c r="AW19" s="1854">
        <v>514662</v>
      </c>
      <c r="AX19" s="1854">
        <v>623231</v>
      </c>
      <c r="AY19" s="1854">
        <v>519742</v>
      </c>
      <c r="AZ19" s="1854">
        <v>562834</v>
      </c>
      <c r="BA19" s="1854">
        <v>443672</v>
      </c>
      <c r="BB19" s="1854">
        <v>462435</v>
      </c>
      <c r="BC19" s="1854">
        <v>466342</v>
      </c>
      <c r="BD19" s="1854">
        <v>562034</v>
      </c>
      <c r="BE19" s="1854">
        <v>535433</v>
      </c>
      <c r="BF19" s="2192"/>
      <c r="BG19" s="2227"/>
      <c r="BH19" s="2192"/>
      <c r="BI19" s="1881"/>
      <c r="BJ19" s="1881"/>
      <c r="XFD19" s="439">
        <v>1025</v>
      </c>
    </row>
    <row r="20" spans="1:16384" s="439" customFormat="1" ht="15.6" customHeight="1">
      <c r="A20" s="1308"/>
      <c r="B20" s="1858" t="str">
        <f>INDEX(tblTrans[[English]:[Polski]],MATCH(XFD20,tblTrans[ID],0),LangSelID)</f>
        <v>Term deposits</v>
      </c>
      <c r="C20" s="1851"/>
      <c r="D20" s="1852"/>
      <c r="E20" s="1852"/>
      <c r="F20" s="1853"/>
      <c r="G20" s="1851"/>
      <c r="H20" s="1852"/>
      <c r="I20" s="1852"/>
      <c r="J20" s="1854"/>
      <c r="K20" s="1855"/>
      <c r="L20" s="1852"/>
      <c r="M20" s="1852"/>
      <c r="N20" s="1853"/>
      <c r="O20" s="1851"/>
      <c r="P20" s="1852"/>
      <c r="Q20" s="1852"/>
      <c r="R20" s="1854"/>
      <c r="S20" s="1855"/>
      <c r="T20" s="1852"/>
      <c r="U20" s="1852"/>
      <c r="V20" s="1853"/>
      <c r="W20" s="1851"/>
      <c r="X20" s="1852"/>
      <c r="Y20" s="1852"/>
      <c r="Z20" s="1854"/>
      <c r="AA20" s="1855"/>
      <c r="AB20" s="1852"/>
      <c r="AC20" s="1852"/>
      <c r="AD20" s="1853"/>
      <c r="AE20" s="1851"/>
      <c r="AF20" s="1852"/>
      <c r="AG20" s="1852"/>
      <c r="AH20" s="1854"/>
      <c r="AI20" s="1854">
        <v>232243</v>
      </c>
      <c r="AJ20" s="1854">
        <v>347868</v>
      </c>
      <c r="AK20" s="1854">
        <v>759254</v>
      </c>
      <c r="AL20" s="1854">
        <v>250263</v>
      </c>
      <c r="AM20" s="1854">
        <v>907061</v>
      </c>
      <c r="AN20" s="1854">
        <v>1532082</v>
      </c>
      <c r="AO20" s="1854">
        <v>791147</v>
      </c>
      <c r="AP20" s="1854">
        <v>131104</v>
      </c>
      <c r="AQ20" s="1854">
        <v>327876</v>
      </c>
      <c r="AR20" s="1854">
        <v>343670</v>
      </c>
      <c r="AS20" s="1854">
        <v>222525</v>
      </c>
      <c r="AT20" s="1854">
        <v>65507</v>
      </c>
      <c r="AU20" s="1854">
        <v>893576</v>
      </c>
      <c r="AV20" s="1854">
        <v>1092350</v>
      </c>
      <c r="AW20" s="1854">
        <v>1394637</v>
      </c>
      <c r="AX20" s="1854">
        <v>585389</v>
      </c>
      <c r="AY20" s="1854">
        <v>2036588</v>
      </c>
      <c r="AZ20" s="1854">
        <v>1731423</v>
      </c>
      <c r="BA20" s="1854">
        <v>1673335</v>
      </c>
      <c r="BB20" s="1854">
        <v>276200</v>
      </c>
      <c r="BC20" s="1854">
        <v>1248478</v>
      </c>
      <c r="BD20" s="1854">
        <v>1365904</v>
      </c>
      <c r="BE20" s="1854">
        <v>948345</v>
      </c>
      <c r="BF20" s="2192"/>
      <c r="BG20" s="2227"/>
      <c r="BH20" s="2192"/>
      <c r="BI20" s="1881"/>
      <c r="BJ20" s="1881"/>
      <c r="XFD20" s="439">
        <v>1026</v>
      </c>
    </row>
    <row r="21" spans="1:16384" s="439" customFormat="1" ht="15.6" customHeight="1">
      <c r="A21" s="1308"/>
      <c r="B21" s="1858" t="str">
        <f>INDEX(tblTrans[[English]:[Polski]],MATCH(XFD21,tblTrans[ID],0),LangSelID)</f>
        <v>Other liabilities</v>
      </c>
      <c r="C21" s="1851"/>
      <c r="D21" s="1852"/>
      <c r="E21" s="1852"/>
      <c r="F21" s="1853"/>
      <c r="G21" s="1851"/>
      <c r="H21" s="1852"/>
      <c r="I21" s="1852"/>
      <c r="J21" s="1854"/>
      <c r="K21" s="1855"/>
      <c r="L21" s="1852"/>
      <c r="M21" s="1852"/>
      <c r="N21" s="1853"/>
      <c r="O21" s="1851"/>
      <c r="P21" s="1852"/>
      <c r="Q21" s="1852"/>
      <c r="R21" s="1854"/>
      <c r="S21" s="1855"/>
      <c r="T21" s="1852"/>
      <c r="U21" s="1852"/>
      <c r="V21" s="1853"/>
      <c r="W21" s="1851"/>
      <c r="X21" s="1852"/>
      <c r="Y21" s="1852"/>
      <c r="Z21" s="1854"/>
      <c r="AA21" s="1855"/>
      <c r="AB21" s="1852"/>
      <c r="AC21" s="1852"/>
      <c r="AD21" s="1853"/>
      <c r="AE21" s="1851"/>
      <c r="AF21" s="1852"/>
      <c r="AG21" s="1852"/>
      <c r="AH21" s="1854"/>
      <c r="AI21" s="1854">
        <v>2411</v>
      </c>
      <c r="AJ21" s="1854">
        <v>3967</v>
      </c>
      <c r="AK21" s="1854">
        <v>2311</v>
      </c>
      <c r="AL21" s="1854">
        <v>9637</v>
      </c>
      <c r="AM21" s="1854">
        <v>1808</v>
      </c>
      <c r="AN21" s="1854">
        <v>1780</v>
      </c>
      <c r="AO21" s="1854">
        <v>1314</v>
      </c>
      <c r="AP21" s="1854">
        <v>744</v>
      </c>
      <c r="AQ21" s="1854">
        <v>2779</v>
      </c>
      <c r="AR21" s="1854">
        <v>714</v>
      </c>
      <c r="AS21" s="1854">
        <v>553</v>
      </c>
      <c r="AT21" s="1854">
        <v>7984</v>
      </c>
      <c r="AU21" s="1854">
        <v>796</v>
      </c>
      <c r="AV21" s="1854">
        <v>820</v>
      </c>
      <c r="AW21" s="1854">
        <v>5919</v>
      </c>
      <c r="AX21" s="1854">
        <v>4196</v>
      </c>
      <c r="AY21" s="1854">
        <v>7546</v>
      </c>
      <c r="AZ21" s="1854">
        <v>5656</v>
      </c>
      <c r="BA21" s="1854">
        <v>4692</v>
      </c>
      <c r="BB21" s="1854">
        <v>559</v>
      </c>
      <c r="BC21" s="1854">
        <v>47926</v>
      </c>
      <c r="BD21" s="1854">
        <v>45158</v>
      </c>
      <c r="BE21" s="1854">
        <v>42050</v>
      </c>
      <c r="BF21" s="2192"/>
      <c r="BG21" s="2227"/>
      <c r="BH21" s="2192"/>
      <c r="BI21" s="1881"/>
      <c r="BJ21" s="1881"/>
      <c r="XFD21" s="439">
        <v>1027</v>
      </c>
    </row>
    <row r="22" spans="1:16384" s="440" customFormat="1" ht="15.6" customHeight="1">
      <c r="A22" s="1862"/>
      <c r="B22" s="1863" t="str">
        <f>INDEX(tblTrans[[English]:[Polski]],MATCH(XFD22,tblTrans[ID],0),LangSelID)</f>
        <v>- liabilities in respect of cash collaterals</v>
      </c>
      <c r="C22" s="1864"/>
      <c r="D22" s="1865"/>
      <c r="E22" s="1865"/>
      <c r="F22" s="1866"/>
      <c r="G22" s="1864"/>
      <c r="H22" s="1865"/>
      <c r="I22" s="1865"/>
      <c r="J22" s="1867"/>
      <c r="K22" s="1868"/>
      <c r="L22" s="1865"/>
      <c r="M22" s="1865"/>
      <c r="N22" s="1866"/>
      <c r="O22" s="1864"/>
      <c r="P22" s="1865"/>
      <c r="Q22" s="1865"/>
      <c r="R22" s="1867"/>
      <c r="S22" s="1868"/>
      <c r="T22" s="1865"/>
      <c r="U22" s="1865"/>
      <c r="V22" s="1866"/>
      <c r="W22" s="1864"/>
      <c r="X22" s="1865"/>
      <c r="Y22" s="1865"/>
      <c r="Z22" s="1867"/>
      <c r="AA22" s="1868"/>
      <c r="AB22" s="1865"/>
      <c r="AC22" s="1865"/>
      <c r="AD22" s="1866"/>
      <c r="AE22" s="1864"/>
      <c r="AF22" s="1865"/>
      <c r="AG22" s="1865"/>
      <c r="AH22" s="1867"/>
      <c r="AI22" s="1867">
        <v>0</v>
      </c>
      <c r="AJ22" s="1867">
        <v>0</v>
      </c>
      <c r="AK22" s="1867">
        <v>103</v>
      </c>
      <c r="AL22" s="1867">
        <v>125</v>
      </c>
      <c r="AM22" s="1867">
        <v>125</v>
      </c>
      <c r="AN22" s="1867">
        <v>0</v>
      </c>
      <c r="AO22" s="1867">
        <v>0</v>
      </c>
      <c r="AP22" s="1867">
        <v>0</v>
      </c>
      <c r="AQ22" s="1867">
        <v>0</v>
      </c>
      <c r="AR22" s="1867">
        <v>0</v>
      </c>
      <c r="AS22" s="1867">
        <v>0</v>
      </c>
      <c r="AT22" s="1867">
        <v>3</v>
      </c>
      <c r="AU22" s="1867">
        <v>0</v>
      </c>
      <c r="AV22" s="1867">
        <v>0</v>
      </c>
      <c r="AW22" s="1867">
        <v>0</v>
      </c>
      <c r="AX22" s="1867">
        <v>4196</v>
      </c>
      <c r="AY22" s="1867">
        <v>0</v>
      </c>
      <c r="AZ22" s="1867">
        <v>0</v>
      </c>
      <c r="BA22" s="1867">
        <v>0</v>
      </c>
      <c r="BB22" s="1867">
        <v>0</v>
      </c>
      <c r="BC22" s="1867">
        <v>0</v>
      </c>
      <c r="BD22" s="1867">
        <v>8</v>
      </c>
      <c r="BE22" s="1867">
        <v>781</v>
      </c>
      <c r="BF22" s="2192"/>
      <c r="BG22" s="2227"/>
      <c r="BH22" s="2192"/>
      <c r="BI22" s="2065"/>
      <c r="BJ22" s="2065"/>
      <c r="XFD22" s="440">
        <v>1028</v>
      </c>
    </row>
    <row r="23" spans="1:16384" s="440" customFormat="1" ht="15.6" customHeight="1" thickBot="1">
      <c r="A23" s="1862"/>
      <c r="B23" s="1875" t="str">
        <f>INDEX(tblTrans[[English]:[Polski]],MATCH(XFD23,tblTrans[ID],0),LangSelID)</f>
        <v>- other</v>
      </c>
      <c r="C23" s="1876"/>
      <c r="D23" s="1877"/>
      <c r="E23" s="1877"/>
      <c r="F23" s="1878"/>
      <c r="G23" s="1876"/>
      <c r="H23" s="1877"/>
      <c r="I23" s="1877"/>
      <c r="J23" s="1879"/>
      <c r="K23" s="1880"/>
      <c r="L23" s="1877"/>
      <c r="M23" s="1877"/>
      <c r="N23" s="1878"/>
      <c r="O23" s="1876"/>
      <c r="P23" s="1877"/>
      <c r="Q23" s="1877"/>
      <c r="R23" s="1879"/>
      <c r="S23" s="1880"/>
      <c r="T23" s="1877"/>
      <c r="U23" s="1877"/>
      <c r="V23" s="1878"/>
      <c r="W23" s="1876"/>
      <c r="X23" s="1877"/>
      <c r="Y23" s="1877"/>
      <c r="Z23" s="1879"/>
      <c r="AA23" s="1880"/>
      <c r="AB23" s="1877"/>
      <c r="AC23" s="1877"/>
      <c r="AD23" s="1878"/>
      <c r="AE23" s="1876"/>
      <c r="AF23" s="1877"/>
      <c r="AG23" s="1877"/>
      <c r="AH23" s="1879"/>
      <c r="AI23" s="1879">
        <v>2411</v>
      </c>
      <c r="AJ23" s="1879">
        <v>3967</v>
      </c>
      <c r="AK23" s="1879">
        <v>2208</v>
      </c>
      <c r="AL23" s="1879">
        <v>9512</v>
      </c>
      <c r="AM23" s="1879">
        <v>1683</v>
      </c>
      <c r="AN23" s="1879">
        <v>1780</v>
      </c>
      <c r="AO23" s="1879">
        <v>1314</v>
      </c>
      <c r="AP23" s="1879">
        <v>744</v>
      </c>
      <c r="AQ23" s="1879">
        <v>2779</v>
      </c>
      <c r="AR23" s="1879">
        <v>714</v>
      </c>
      <c r="AS23" s="1879">
        <v>553</v>
      </c>
      <c r="AT23" s="1879">
        <v>7981</v>
      </c>
      <c r="AU23" s="1879">
        <v>796</v>
      </c>
      <c r="AV23" s="1879">
        <v>820</v>
      </c>
      <c r="AW23" s="1879">
        <v>5919</v>
      </c>
      <c r="AX23" s="1879">
        <v>0</v>
      </c>
      <c r="AY23" s="1879">
        <v>7546</v>
      </c>
      <c r="AZ23" s="1879">
        <v>5656</v>
      </c>
      <c r="BA23" s="1879">
        <v>4692</v>
      </c>
      <c r="BB23" s="1879">
        <v>559</v>
      </c>
      <c r="BC23" s="1879">
        <v>47926</v>
      </c>
      <c r="BD23" s="1879">
        <f>40465+4685</f>
        <v>45150</v>
      </c>
      <c r="BE23" s="1879">
        <f>40662+607</f>
        <v>41269</v>
      </c>
      <c r="BF23" s="2192"/>
      <c r="BG23" s="2227"/>
      <c r="BH23" s="2192"/>
      <c r="BI23" s="2065"/>
      <c r="BJ23" s="2065"/>
      <c r="XFD23" s="440">
        <v>1029</v>
      </c>
    </row>
    <row r="24" spans="1:16384" s="58" customFormat="1" ht="15.6" customHeight="1" thickBot="1">
      <c r="A24" s="1860"/>
      <c r="B24" s="865" t="str">
        <f>INDEX(tblTrans[[English]:[Polski]],MATCH(XFD24,tblTrans[ID],0),LangSelID)</f>
        <v>Total amounts due to customers</v>
      </c>
      <c r="C24" s="551">
        <v>19462632</v>
      </c>
      <c r="D24" s="551">
        <v>21781894</v>
      </c>
      <c r="E24" s="551">
        <v>22748486</v>
      </c>
      <c r="F24" s="551">
        <v>24669856</v>
      </c>
      <c r="G24" s="551">
        <v>26674466</v>
      </c>
      <c r="H24" s="551">
        <v>28971781</v>
      </c>
      <c r="I24" s="551">
        <v>29020215</v>
      </c>
      <c r="J24" s="551">
        <v>32401863</v>
      </c>
      <c r="K24" s="551">
        <v>33582262</v>
      </c>
      <c r="L24" s="551">
        <v>36366148</v>
      </c>
      <c r="M24" s="551">
        <v>38123174</v>
      </c>
      <c r="N24" s="551">
        <v>37750027</v>
      </c>
      <c r="O24" s="551">
        <v>35299820</v>
      </c>
      <c r="P24" s="551">
        <v>38859124</v>
      </c>
      <c r="Q24" s="551">
        <v>39440109</v>
      </c>
      <c r="R24" s="551">
        <v>42791387</v>
      </c>
      <c r="S24" s="551">
        <v>44931447</v>
      </c>
      <c r="T24" s="551">
        <v>43964774</v>
      </c>
      <c r="U24" s="551">
        <v>43989230</v>
      </c>
      <c r="V24" s="551">
        <v>47150953</v>
      </c>
      <c r="W24" s="551">
        <v>45644878</v>
      </c>
      <c r="X24" s="551">
        <v>46447740</v>
      </c>
      <c r="Y24" s="551">
        <v>48952576</v>
      </c>
      <c r="Z24" s="551">
        <v>54244388</v>
      </c>
      <c r="AA24" s="551">
        <v>49704976</v>
      </c>
      <c r="AB24" s="551">
        <v>52189951</v>
      </c>
      <c r="AC24" s="551">
        <v>57228772</v>
      </c>
      <c r="AD24" s="551">
        <v>57983600</v>
      </c>
      <c r="AE24" s="551">
        <v>58531953</v>
      </c>
      <c r="AF24" s="551">
        <v>62195198</v>
      </c>
      <c r="AG24" s="551">
        <v>60085074</v>
      </c>
      <c r="AH24" s="551">
        <v>61673527</v>
      </c>
      <c r="AI24" s="551">
        <v>63596439</v>
      </c>
      <c r="AJ24" s="551">
        <v>63293721</v>
      </c>
      <c r="AK24" s="551">
        <v>69563534</v>
      </c>
      <c r="AL24" s="551">
        <v>72422479</v>
      </c>
      <c r="AM24" s="551">
        <v>71861014</v>
      </c>
      <c r="AN24" s="551">
        <v>73058259</v>
      </c>
      <c r="AO24" s="551">
        <v>78545901</v>
      </c>
      <c r="AP24" s="551">
        <v>81140866</v>
      </c>
      <c r="AQ24" s="551">
        <v>81133851</v>
      </c>
      <c r="AR24" s="551">
        <v>85302300</v>
      </c>
      <c r="AS24" s="551">
        <v>85188225</v>
      </c>
      <c r="AT24" s="551">
        <v>91417962</v>
      </c>
      <c r="AU24" s="551">
        <v>88744037</v>
      </c>
      <c r="AV24" s="551">
        <v>88155911</v>
      </c>
      <c r="AW24" s="551">
        <v>90677502</v>
      </c>
      <c r="AX24" s="551">
        <v>91496027</v>
      </c>
      <c r="AY24" s="551">
        <v>94308572</v>
      </c>
      <c r="AZ24" s="551">
        <v>97794387</v>
      </c>
      <c r="BA24" s="551">
        <v>102425018</v>
      </c>
      <c r="BB24" s="551">
        <v>102009062</v>
      </c>
      <c r="BC24" s="551">
        <v>107648204</v>
      </c>
      <c r="BD24" s="551">
        <v>110341075</v>
      </c>
      <c r="BE24" s="551">
        <v>115965629</v>
      </c>
      <c r="BF24" s="2192"/>
      <c r="BG24" s="2227"/>
      <c r="BH24" s="2192"/>
      <c r="BI24" s="1486"/>
      <c r="BJ24" s="1486"/>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9">
        <v>1030</v>
      </c>
    </row>
    <row r="25" spans="1:16384" s="165" customFormat="1">
      <c r="A25" s="1308"/>
      <c r="B25" s="1488"/>
      <c r="C25" s="1491"/>
      <c r="D25" s="1491"/>
      <c r="E25" s="1491"/>
      <c r="F25" s="1491"/>
      <c r="G25" s="1491"/>
      <c r="H25" s="1491"/>
      <c r="M25" s="1489"/>
      <c r="Q25" s="1489"/>
      <c r="R25" s="1489"/>
    </row>
    <row r="26" spans="1:16384" s="165" customFormat="1">
      <c r="A26" s="1431"/>
      <c r="B26" s="1488"/>
      <c r="C26" s="1491"/>
      <c r="D26" s="1491"/>
      <c r="E26" s="1491"/>
      <c r="F26" s="1491"/>
      <c r="G26" s="1491"/>
      <c r="H26" s="1491"/>
      <c r="M26" s="1489"/>
      <c r="Q26" s="1489"/>
      <c r="R26" s="1489"/>
      <c r="AI26" s="1473"/>
      <c r="AJ26" s="1473"/>
      <c r="AK26" s="1473"/>
      <c r="AL26" s="1473"/>
      <c r="AM26" s="1473"/>
      <c r="AN26" s="1473"/>
      <c r="AO26" s="1473"/>
      <c r="AP26" s="1473"/>
      <c r="AQ26" s="1473"/>
      <c r="AR26" s="1473"/>
      <c r="AS26" s="1473"/>
      <c r="AT26" s="1473"/>
      <c r="AU26" s="1473"/>
      <c r="AV26" s="1473"/>
      <c r="AW26" s="1473"/>
      <c r="AX26" s="1473"/>
      <c r="BE26" s="1473"/>
    </row>
    <row r="27" spans="1:16384" s="165" customFormat="1">
      <c r="A27" s="1431"/>
      <c r="B27" s="1488"/>
      <c r="C27" s="1491"/>
      <c r="D27" s="1491"/>
      <c r="E27" s="1491"/>
      <c r="F27" s="1491"/>
      <c r="G27" s="1491"/>
      <c r="H27" s="1491"/>
      <c r="M27" s="1489"/>
      <c r="Q27" s="1489"/>
      <c r="R27" s="1489"/>
      <c r="AI27" s="1473"/>
      <c r="AJ27" s="1473"/>
      <c r="AK27" s="1473"/>
      <c r="AL27" s="1473"/>
      <c r="AM27" s="1473"/>
      <c r="AN27" s="1473"/>
      <c r="AO27" s="1473"/>
      <c r="AP27" s="1473"/>
      <c r="AQ27" s="1473"/>
      <c r="AR27" s="1473"/>
      <c r="AS27" s="1473"/>
      <c r="AT27" s="1473"/>
      <c r="AU27" s="1473"/>
      <c r="AV27" s="1473"/>
      <c r="AW27" s="1473"/>
      <c r="AX27" s="1473"/>
      <c r="BC27" s="1473"/>
      <c r="BD27" s="1473"/>
      <c r="BE27" s="1473"/>
    </row>
    <row r="28" spans="1:16384" s="165" customFormat="1">
      <c r="A28" s="1431"/>
      <c r="B28" s="1488"/>
      <c r="C28" s="1491"/>
      <c r="D28" s="1491"/>
      <c r="E28" s="1491"/>
      <c r="F28" s="1491"/>
      <c r="G28" s="1491"/>
      <c r="H28" s="1491"/>
      <c r="M28" s="1489"/>
      <c r="Q28" s="1489"/>
      <c r="R28" s="1489"/>
    </row>
    <row r="29" spans="1:16384" s="165" customFormat="1">
      <c r="A29" s="1431"/>
      <c r="B29" s="1488"/>
      <c r="C29" s="1491"/>
      <c r="D29" s="1491"/>
      <c r="E29" s="1491"/>
      <c r="F29" s="1491"/>
      <c r="G29" s="1491"/>
      <c r="H29" s="1491"/>
      <c r="M29" s="1489"/>
      <c r="Q29" s="1489"/>
      <c r="R29" s="1489"/>
    </row>
    <row r="30" spans="1:16384" s="165" customFormat="1">
      <c r="A30" s="1431"/>
      <c r="B30" s="1488"/>
      <c r="C30" s="1491"/>
      <c r="D30" s="1491"/>
      <c r="E30" s="1491"/>
      <c r="F30" s="1491"/>
      <c r="G30" s="1491"/>
      <c r="H30" s="1491"/>
      <c r="M30" s="1489"/>
      <c r="Q30" s="1489"/>
      <c r="R30" s="1489"/>
    </row>
    <row r="31" spans="1:16384" s="165" customFormat="1">
      <c r="A31" s="1431"/>
      <c r="B31" s="1488"/>
      <c r="C31" s="1491"/>
      <c r="D31" s="1491"/>
      <c r="E31" s="1491"/>
      <c r="F31" s="1491"/>
      <c r="G31" s="1491"/>
      <c r="H31" s="1491"/>
      <c r="M31" s="1489"/>
      <c r="Q31" s="1489"/>
      <c r="R31" s="1489"/>
    </row>
    <row r="32" spans="1:16384" s="165" customFormat="1">
      <c r="A32" s="1431"/>
      <c r="B32" s="1488"/>
      <c r="C32" s="1491"/>
      <c r="D32" s="1491"/>
      <c r="E32" s="1491"/>
      <c r="F32" s="1491"/>
      <c r="G32" s="1491"/>
      <c r="H32" s="1491"/>
      <c r="M32" s="1489"/>
      <c r="Q32" s="1489"/>
      <c r="R32" s="1489"/>
    </row>
    <row r="33" spans="1:18" s="165" customFormat="1">
      <c r="A33" s="1431"/>
      <c r="B33" s="1488"/>
      <c r="C33" s="1491"/>
      <c r="D33" s="1491"/>
      <c r="E33" s="1491"/>
      <c r="F33" s="1491"/>
      <c r="G33" s="1491"/>
      <c r="H33" s="1491"/>
      <c r="M33" s="1489"/>
      <c r="Q33" s="1489"/>
      <c r="R33" s="1489"/>
    </row>
    <row r="34" spans="1:18" s="165" customFormat="1">
      <c r="A34" s="1431"/>
      <c r="B34" s="1488"/>
      <c r="C34" s="1491"/>
      <c r="D34" s="1491"/>
      <c r="E34" s="1491"/>
      <c r="F34" s="1491"/>
      <c r="G34" s="1491"/>
      <c r="H34" s="1491"/>
      <c r="M34" s="1489"/>
      <c r="Q34" s="1489"/>
      <c r="R34" s="1489"/>
    </row>
    <row r="35" spans="1:18" s="165" customFormat="1">
      <c r="A35" s="1431"/>
      <c r="B35" s="1488"/>
      <c r="C35" s="1491"/>
      <c r="D35" s="1491"/>
      <c r="E35" s="1491"/>
      <c r="F35" s="1491"/>
      <c r="G35" s="1491"/>
      <c r="H35" s="1491"/>
      <c r="M35" s="1489"/>
      <c r="Q35" s="1489"/>
      <c r="R35" s="1489"/>
    </row>
    <row r="36" spans="1:18" s="165" customFormat="1">
      <c r="A36" s="1431"/>
      <c r="B36" s="1488"/>
      <c r="C36" s="1491"/>
      <c r="D36" s="1491"/>
      <c r="E36" s="1491"/>
      <c r="F36" s="1491"/>
      <c r="G36" s="1491"/>
      <c r="H36" s="1491"/>
      <c r="M36" s="1489"/>
      <c r="Q36" s="1489"/>
      <c r="R36" s="1489"/>
    </row>
    <row r="37" spans="1:18" s="165" customFormat="1">
      <c r="A37" s="1431"/>
      <c r="B37" s="1488"/>
      <c r="C37" s="1491"/>
      <c r="D37" s="1491"/>
      <c r="E37" s="1491"/>
      <c r="F37" s="1491"/>
      <c r="G37" s="1491"/>
      <c r="H37" s="1491"/>
      <c r="M37" s="1489"/>
      <c r="Q37" s="1489"/>
      <c r="R37" s="1489"/>
    </row>
    <row r="38" spans="1:18" s="165" customFormat="1">
      <c r="A38" s="1431"/>
      <c r="B38" s="1488"/>
      <c r="C38" s="1491"/>
      <c r="D38" s="1491"/>
      <c r="E38" s="1491"/>
      <c r="F38" s="1491"/>
      <c r="G38" s="1491"/>
      <c r="H38" s="1491"/>
      <c r="M38" s="1489"/>
      <c r="Q38" s="1489"/>
      <c r="R38" s="1489"/>
    </row>
    <row r="39" spans="1:18" s="165" customFormat="1">
      <c r="A39" s="1431"/>
      <c r="B39" s="1488"/>
      <c r="C39" s="1491"/>
      <c r="D39" s="1491"/>
      <c r="E39" s="1491"/>
      <c r="F39" s="1491"/>
      <c r="G39" s="1491"/>
      <c r="H39" s="1491"/>
      <c r="M39" s="1489"/>
      <c r="Q39" s="1489"/>
      <c r="R39" s="1489"/>
    </row>
    <row r="40" spans="1:18" s="165" customFormat="1">
      <c r="A40" s="1431"/>
      <c r="B40" s="1488"/>
      <c r="C40" s="1491"/>
      <c r="D40" s="1491"/>
      <c r="E40" s="1491"/>
      <c r="F40" s="1491"/>
      <c r="G40" s="1491"/>
      <c r="H40" s="1491"/>
      <c r="M40" s="1489"/>
      <c r="Q40" s="1489"/>
      <c r="R40" s="1489"/>
    </row>
    <row r="41" spans="1:18" s="165" customFormat="1">
      <c r="A41" s="1431"/>
      <c r="B41" s="1488"/>
      <c r="C41" s="1491"/>
      <c r="D41" s="1491"/>
      <c r="E41" s="1491"/>
      <c r="F41" s="1491"/>
      <c r="G41" s="1491"/>
      <c r="H41" s="1491"/>
      <c r="M41" s="1489"/>
      <c r="Q41" s="1489"/>
      <c r="R41" s="1489"/>
    </row>
    <row r="42" spans="1:18" s="165" customFormat="1">
      <c r="A42" s="1431"/>
      <c r="B42" s="1488"/>
      <c r="C42" s="1491"/>
      <c r="D42" s="1491"/>
      <c r="E42" s="1491"/>
      <c r="F42" s="1491"/>
      <c r="G42" s="1491"/>
      <c r="H42" s="1491"/>
      <c r="M42" s="1489"/>
      <c r="Q42" s="1489"/>
      <c r="R42" s="1489"/>
    </row>
    <row r="43" spans="1:18" s="165" customFormat="1">
      <c r="A43" s="1431"/>
      <c r="B43" s="1488"/>
      <c r="C43" s="1491"/>
      <c r="D43" s="1491"/>
      <c r="E43" s="1491"/>
      <c r="F43" s="1491"/>
      <c r="G43" s="1491"/>
      <c r="H43" s="1491"/>
      <c r="M43" s="1489"/>
      <c r="Q43" s="1489"/>
      <c r="R43" s="1489"/>
    </row>
    <row r="44" spans="1:18" s="165" customFormat="1">
      <c r="A44" s="1431"/>
      <c r="B44" s="1488"/>
      <c r="C44" s="1491"/>
      <c r="D44" s="1491"/>
      <c r="E44" s="1491"/>
      <c r="F44" s="1491"/>
      <c r="G44" s="1491"/>
      <c r="H44" s="1491"/>
      <c r="M44" s="1489"/>
      <c r="Q44" s="1489"/>
      <c r="R44" s="1489"/>
    </row>
    <row r="45" spans="1:18" s="165" customFormat="1">
      <c r="A45" s="1431"/>
      <c r="B45" s="1488"/>
      <c r="C45" s="1491"/>
      <c r="D45" s="1491"/>
      <c r="E45" s="1491"/>
      <c r="F45" s="1491"/>
      <c r="G45" s="1491"/>
      <c r="H45" s="1491"/>
      <c r="M45" s="1489"/>
      <c r="Q45" s="1489"/>
      <c r="R45" s="1489"/>
    </row>
    <row r="46" spans="1:18" s="165" customFormat="1">
      <c r="A46" s="1431"/>
      <c r="B46" s="1488"/>
      <c r="C46" s="1491"/>
      <c r="D46" s="1491"/>
      <c r="E46" s="1491"/>
      <c r="F46" s="1491"/>
      <c r="G46" s="1491"/>
      <c r="H46" s="1491"/>
      <c r="M46" s="1489"/>
      <c r="Q46" s="1489"/>
      <c r="R46" s="1489"/>
    </row>
    <row r="47" spans="1:18" s="165" customFormat="1">
      <c r="A47" s="1431"/>
      <c r="B47" s="1488"/>
      <c r="C47" s="1491"/>
      <c r="D47" s="1491"/>
      <c r="E47" s="1491"/>
      <c r="F47" s="1491"/>
      <c r="G47" s="1491"/>
      <c r="H47" s="1491"/>
      <c r="M47" s="1489"/>
      <c r="Q47" s="1489"/>
      <c r="R47" s="1489"/>
    </row>
    <row r="48" spans="1:18" s="165" customFormat="1">
      <c r="A48" s="1431"/>
      <c r="B48" s="1488"/>
      <c r="C48" s="1491"/>
      <c r="D48" s="1491"/>
      <c r="E48" s="1491"/>
      <c r="F48" s="1491"/>
      <c r="G48" s="1491"/>
      <c r="H48" s="1491"/>
      <c r="M48" s="1489"/>
      <c r="Q48" s="1489"/>
      <c r="R48" s="1489"/>
    </row>
    <row r="49" spans="1:18" s="165" customFormat="1">
      <c r="A49" s="1431"/>
      <c r="B49" s="1488"/>
      <c r="C49" s="1491"/>
      <c r="D49" s="1491"/>
      <c r="E49" s="1491"/>
      <c r="F49" s="1491"/>
      <c r="G49" s="1491"/>
      <c r="H49" s="1491"/>
      <c r="M49" s="1489"/>
      <c r="Q49" s="1489"/>
      <c r="R49" s="1489"/>
    </row>
    <row r="50" spans="1:18" s="165" customFormat="1">
      <c r="A50" s="1431"/>
      <c r="B50" s="1488"/>
      <c r="C50" s="1491"/>
      <c r="D50" s="1491"/>
      <c r="E50" s="1491"/>
      <c r="F50" s="1491"/>
      <c r="G50" s="1491"/>
      <c r="H50" s="1491"/>
      <c r="M50" s="1489"/>
      <c r="Q50" s="1489"/>
      <c r="R50" s="1489"/>
    </row>
    <row r="51" spans="1:18" s="165" customFormat="1">
      <c r="A51" s="1431"/>
      <c r="B51" s="1488"/>
      <c r="C51" s="1491"/>
      <c r="D51" s="1491"/>
      <c r="E51" s="1491"/>
      <c r="F51" s="1491"/>
      <c r="G51" s="1491"/>
      <c r="H51" s="1491"/>
      <c r="M51" s="1489"/>
      <c r="Q51" s="1489"/>
      <c r="R51" s="1489"/>
    </row>
    <row r="52" spans="1:18" s="165" customFormat="1">
      <c r="A52" s="1431"/>
      <c r="B52" s="1488"/>
      <c r="C52" s="1491"/>
      <c r="D52" s="1491"/>
      <c r="E52" s="1491"/>
      <c r="F52" s="1491"/>
      <c r="G52" s="1491"/>
      <c r="H52" s="1491"/>
      <c r="M52" s="1489"/>
      <c r="Q52" s="1489"/>
      <c r="R52" s="1489"/>
    </row>
    <row r="53" spans="1:18" s="165" customFormat="1">
      <c r="A53" s="1431"/>
      <c r="B53" s="1488"/>
      <c r="C53" s="1491"/>
      <c r="D53" s="1491"/>
      <c r="E53" s="1491"/>
      <c r="F53" s="1491"/>
      <c r="G53" s="1491"/>
      <c r="H53" s="1491"/>
      <c r="M53" s="1489"/>
      <c r="Q53" s="1489"/>
      <c r="R53" s="1489"/>
    </row>
    <row r="54" spans="1:18" s="165" customFormat="1">
      <c r="A54" s="1431"/>
      <c r="B54" s="1488"/>
      <c r="C54" s="1491"/>
      <c r="D54" s="1491"/>
      <c r="E54" s="1491"/>
      <c r="F54" s="1491"/>
      <c r="G54" s="1491"/>
      <c r="H54" s="1491"/>
      <c r="M54" s="1489"/>
      <c r="Q54" s="1489"/>
      <c r="R54" s="1489"/>
    </row>
    <row r="55" spans="1:18" s="165" customFormat="1">
      <c r="A55" s="1431"/>
      <c r="B55" s="1488"/>
      <c r="C55" s="1491"/>
      <c r="D55" s="1491"/>
      <c r="E55" s="1491"/>
      <c r="F55" s="1491"/>
      <c r="G55" s="1491"/>
      <c r="H55" s="1491"/>
      <c r="M55" s="1489"/>
      <c r="Q55" s="1489"/>
      <c r="R55" s="1489"/>
    </row>
    <row r="56" spans="1:18" s="165" customFormat="1">
      <c r="A56" s="1431"/>
      <c r="B56" s="1488"/>
      <c r="C56" s="1491"/>
      <c r="D56" s="1491"/>
      <c r="E56" s="1491"/>
      <c r="F56" s="1491"/>
      <c r="G56" s="1491"/>
      <c r="H56" s="1491"/>
      <c r="M56" s="1489"/>
      <c r="Q56" s="1489"/>
      <c r="R56" s="1489"/>
    </row>
    <row r="57" spans="1:18" s="165" customFormat="1">
      <c r="A57" s="1431"/>
      <c r="B57" s="1488"/>
      <c r="C57" s="1491"/>
      <c r="D57" s="1491"/>
      <c r="E57" s="1491"/>
      <c r="F57" s="1491"/>
      <c r="G57" s="1491"/>
      <c r="H57" s="1491"/>
      <c r="M57" s="1489"/>
      <c r="Q57" s="1489"/>
      <c r="R57" s="1489"/>
    </row>
    <row r="58" spans="1:18" s="165" customFormat="1">
      <c r="A58" s="1431"/>
      <c r="B58" s="1488"/>
      <c r="C58" s="1491"/>
      <c r="D58" s="1491"/>
      <c r="E58" s="1491"/>
      <c r="F58" s="1491"/>
      <c r="G58" s="1491"/>
      <c r="H58" s="1491"/>
      <c r="M58" s="1489"/>
      <c r="Q58" s="1489"/>
      <c r="R58" s="1489"/>
    </row>
    <row r="59" spans="1:18" s="165" customFormat="1">
      <c r="A59" s="1431"/>
      <c r="B59" s="1488"/>
      <c r="C59" s="1491"/>
      <c r="D59" s="1491"/>
      <c r="E59" s="1491"/>
      <c r="F59" s="1491"/>
      <c r="G59" s="1491"/>
      <c r="H59" s="1491"/>
      <c r="M59" s="1489"/>
      <c r="Q59" s="1489"/>
      <c r="R59" s="1489"/>
    </row>
    <row r="60" spans="1:18" s="165" customFormat="1">
      <c r="A60" s="1431"/>
      <c r="B60" s="1488"/>
      <c r="C60" s="1491"/>
      <c r="D60" s="1491"/>
      <c r="E60" s="1491"/>
      <c r="F60" s="1491"/>
      <c r="G60" s="1491"/>
      <c r="H60" s="1491"/>
      <c r="M60" s="1489"/>
      <c r="Q60" s="1489"/>
      <c r="R60" s="1489"/>
    </row>
    <row r="61" spans="1:18" s="165" customFormat="1">
      <c r="A61" s="1431"/>
      <c r="B61" s="1488"/>
      <c r="C61" s="1491"/>
      <c r="D61" s="1491"/>
      <c r="E61" s="1491"/>
      <c r="F61" s="1491"/>
      <c r="G61" s="1491"/>
      <c r="H61" s="1491"/>
      <c r="M61" s="1489"/>
      <c r="Q61" s="1489"/>
      <c r="R61" s="1489"/>
    </row>
    <row r="62" spans="1:18" s="165" customFormat="1">
      <c r="A62" s="1431"/>
      <c r="B62" s="1488"/>
      <c r="C62" s="1491"/>
      <c r="D62" s="1491"/>
      <c r="E62" s="1491"/>
      <c r="F62" s="1491"/>
      <c r="G62" s="1491"/>
      <c r="H62" s="1491"/>
      <c r="M62" s="1489"/>
      <c r="Q62" s="1489"/>
      <c r="R62" s="1489"/>
    </row>
    <row r="63" spans="1:18" s="165" customFormat="1">
      <c r="A63" s="1431"/>
      <c r="B63" s="1488"/>
      <c r="C63" s="1491"/>
      <c r="D63" s="1491"/>
      <c r="E63" s="1491"/>
      <c r="F63" s="1491"/>
      <c r="G63" s="1491"/>
      <c r="H63" s="1491"/>
      <c r="M63" s="1489"/>
      <c r="Q63" s="1489"/>
      <c r="R63" s="1489"/>
    </row>
    <row r="64" spans="1:18" s="165" customFormat="1">
      <c r="A64" s="1431"/>
      <c r="B64" s="1488"/>
      <c r="C64" s="1491"/>
      <c r="D64" s="1491"/>
      <c r="E64" s="1491"/>
      <c r="F64" s="1491"/>
      <c r="G64" s="1491"/>
      <c r="H64" s="1491"/>
      <c r="M64" s="1489"/>
      <c r="Q64" s="1489"/>
      <c r="R64" s="1489"/>
    </row>
    <row r="65" spans="1:18" s="165" customFormat="1">
      <c r="A65" s="1431"/>
      <c r="B65" s="1488"/>
      <c r="C65" s="1491"/>
      <c r="D65" s="1491"/>
      <c r="E65" s="1491"/>
      <c r="F65" s="1491"/>
      <c r="G65" s="1491"/>
      <c r="H65" s="1491"/>
      <c r="M65" s="1489"/>
      <c r="Q65" s="1489"/>
      <c r="R65" s="1489"/>
    </row>
    <row r="66" spans="1:18" s="165" customFormat="1">
      <c r="A66" s="1431"/>
      <c r="B66" s="1488"/>
      <c r="C66" s="1491"/>
      <c r="D66" s="1491"/>
      <c r="E66" s="1491"/>
      <c r="F66" s="1491"/>
      <c r="G66" s="1491"/>
      <c r="H66" s="1491"/>
      <c r="M66" s="1489"/>
      <c r="Q66" s="1489"/>
      <c r="R66" s="1489"/>
    </row>
    <row r="67" spans="1:18" s="165" customFormat="1">
      <c r="A67" s="1431"/>
      <c r="B67" s="1488"/>
      <c r="C67" s="1491"/>
      <c r="D67" s="1491"/>
      <c r="E67" s="1491"/>
      <c r="F67" s="1491"/>
      <c r="G67" s="1491"/>
      <c r="H67" s="1491"/>
      <c r="M67" s="1489"/>
      <c r="Q67" s="1489"/>
      <c r="R67" s="1489"/>
    </row>
    <row r="68" spans="1:18" s="165" customFormat="1">
      <c r="A68" s="1431"/>
      <c r="B68" s="1488"/>
      <c r="C68" s="1491"/>
      <c r="D68" s="1491"/>
      <c r="E68" s="1491"/>
      <c r="F68" s="1491"/>
      <c r="G68" s="1491"/>
      <c r="H68" s="1491"/>
      <c r="M68" s="1489"/>
      <c r="Q68" s="1489"/>
      <c r="R68" s="1489"/>
    </row>
    <row r="69" spans="1:18" s="165" customFormat="1">
      <c r="A69" s="1431"/>
      <c r="B69" s="1488"/>
      <c r="C69" s="1491"/>
      <c r="D69" s="1491"/>
      <c r="E69" s="1491"/>
      <c r="F69" s="1491"/>
      <c r="G69" s="1491"/>
      <c r="H69" s="1491"/>
      <c r="M69" s="1489"/>
      <c r="Q69" s="1489"/>
      <c r="R69" s="1489"/>
    </row>
    <row r="70" spans="1:18" s="165" customFormat="1">
      <c r="A70" s="1431"/>
      <c r="B70" s="1488"/>
      <c r="C70" s="1491"/>
      <c r="D70" s="1491"/>
      <c r="E70" s="1491"/>
      <c r="F70" s="1491"/>
      <c r="G70" s="1491"/>
      <c r="H70" s="1491"/>
      <c r="M70" s="1489"/>
      <c r="Q70" s="1489"/>
      <c r="R70" s="1489"/>
    </row>
    <row r="71" spans="1:18" s="165" customFormat="1">
      <c r="A71" s="1431"/>
      <c r="B71" s="1488"/>
      <c r="C71" s="1491"/>
      <c r="D71" s="1491"/>
      <c r="E71" s="1491"/>
      <c r="F71" s="1491"/>
      <c r="G71" s="1491"/>
      <c r="H71" s="1491"/>
      <c r="M71" s="1489"/>
      <c r="Q71" s="1489"/>
      <c r="R71" s="1489"/>
    </row>
    <row r="72" spans="1:18" s="165" customFormat="1">
      <c r="A72" s="1431"/>
      <c r="B72" s="1488"/>
      <c r="C72" s="1491"/>
      <c r="D72" s="1491"/>
      <c r="E72" s="1491"/>
      <c r="F72" s="1491"/>
      <c r="G72" s="1491"/>
      <c r="H72" s="1491"/>
      <c r="M72" s="1489"/>
      <c r="Q72" s="1489"/>
      <c r="R72" s="1489"/>
    </row>
    <row r="73" spans="1:18" s="165" customFormat="1">
      <c r="A73" s="1431"/>
      <c r="B73" s="1488"/>
      <c r="C73" s="1491"/>
      <c r="D73" s="1491"/>
      <c r="E73" s="1491"/>
      <c r="F73" s="1491"/>
      <c r="G73" s="1491"/>
      <c r="H73" s="1491"/>
      <c r="M73" s="1489"/>
      <c r="Q73" s="1489"/>
      <c r="R73" s="1489"/>
    </row>
    <row r="74" spans="1:18" s="165" customFormat="1">
      <c r="A74" s="1431"/>
      <c r="B74" s="1488"/>
      <c r="C74" s="1491"/>
      <c r="D74" s="1491"/>
      <c r="E74" s="1491"/>
      <c r="F74" s="1491"/>
      <c r="G74" s="1491"/>
      <c r="H74" s="1491"/>
      <c r="M74" s="1489"/>
      <c r="Q74" s="1489"/>
      <c r="R74" s="1489"/>
    </row>
    <row r="75" spans="1:18" s="165" customFormat="1">
      <c r="A75" s="1431"/>
      <c r="B75" s="1488"/>
      <c r="C75" s="1491"/>
      <c r="D75" s="1491"/>
      <c r="E75" s="1491"/>
      <c r="F75" s="1491"/>
      <c r="G75" s="1491"/>
      <c r="H75" s="1491"/>
      <c r="M75" s="1489"/>
      <c r="Q75" s="1489"/>
      <c r="R75" s="1489"/>
    </row>
    <row r="76" spans="1:18" s="165" customFormat="1">
      <c r="A76" s="1431"/>
      <c r="B76" s="1488"/>
      <c r="C76" s="1491"/>
      <c r="D76" s="1491"/>
      <c r="E76" s="1491"/>
      <c r="F76" s="1491"/>
      <c r="G76" s="1491"/>
      <c r="H76" s="1491"/>
      <c r="M76" s="1489"/>
      <c r="Q76" s="1489"/>
      <c r="R76" s="1489"/>
    </row>
    <row r="77" spans="1:18" s="165" customFormat="1">
      <c r="A77" s="1431"/>
      <c r="B77" s="1488"/>
      <c r="C77" s="1491"/>
      <c r="D77" s="1491"/>
      <c r="E77" s="1491"/>
      <c r="F77" s="1491"/>
      <c r="G77" s="1491"/>
      <c r="H77" s="1491"/>
      <c r="M77" s="1489"/>
      <c r="Q77" s="1489"/>
      <c r="R77" s="1489"/>
    </row>
    <row r="78" spans="1:18" s="165" customFormat="1">
      <c r="A78" s="1431"/>
      <c r="B78" s="1488"/>
      <c r="C78" s="1491"/>
      <c r="D78" s="1491"/>
      <c r="E78" s="1491"/>
      <c r="F78" s="1491"/>
      <c r="G78" s="1491"/>
      <c r="H78" s="1491"/>
      <c r="M78" s="1489"/>
      <c r="Q78" s="1489"/>
      <c r="R78" s="1489"/>
    </row>
    <row r="79" spans="1:18" s="165" customFormat="1">
      <c r="A79" s="1431"/>
      <c r="B79" s="1488"/>
      <c r="C79" s="1491"/>
      <c r="D79" s="1491"/>
      <c r="E79" s="1491"/>
      <c r="F79" s="1491"/>
      <c r="G79" s="1491"/>
      <c r="H79" s="1491"/>
      <c r="M79" s="1489"/>
      <c r="Q79" s="1489"/>
      <c r="R79" s="1489"/>
    </row>
    <row r="80" spans="1:18" s="165" customFormat="1">
      <c r="A80" s="1431"/>
      <c r="B80" s="1488"/>
      <c r="C80" s="1491"/>
      <c r="D80" s="1491"/>
      <c r="E80" s="1491"/>
      <c r="F80" s="1491"/>
      <c r="G80" s="1491"/>
      <c r="H80" s="1491"/>
      <c r="M80" s="1489"/>
      <c r="Q80" s="1489"/>
      <c r="R80" s="1489"/>
    </row>
    <row r="81" spans="1:18" s="165" customFormat="1">
      <c r="A81" s="1431"/>
      <c r="B81" s="1488"/>
      <c r="C81" s="1491"/>
      <c r="D81" s="1491"/>
      <c r="E81" s="1491"/>
      <c r="F81" s="1491"/>
      <c r="G81" s="1491"/>
      <c r="H81" s="1491"/>
      <c r="M81" s="1489"/>
      <c r="Q81" s="1489"/>
      <c r="R81" s="1489"/>
    </row>
    <row r="82" spans="1:18" s="165" customFormat="1">
      <c r="A82" s="1431"/>
      <c r="B82" s="1488"/>
      <c r="C82" s="1491"/>
      <c r="D82" s="1491"/>
      <c r="E82" s="1491"/>
      <c r="F82" s="1491"/>
      <c r="G82" s="1491"/>
      <c r="H82" s="1491"/>
      <c r="M82" s="1489"/>
      <c r="Q82" s="1489"/>
      <c r="R82" s="1489"/>
    </row>
    <row r="83" spans="1:18" s="165" customFormat="1">
      <c r="A83" s="1431"/>
      <c r="B83" s="1488"/>
      <c r="C83" s="1491"/>
      <c r="D83" s="1491"/>
      <c r="E83" s="1491"/>
      <c r="F83" s="1491"/>
      <c r="G83" s="1491"/>
      <c r="H83" s="1491"/>
      <c r="M83" s="1489"/>
      <c r="Q83" s="1489"/>
      <c r="R83" s="1489"/>
    </row>
    <row r="84" spans="1:18" s="165" customFormat="1">
      <c r="A84" s="1431"/>
      <c r="B84" s="1488"/>
      <c r="C84" s="1491"/>
      <c r="D84" s="1491"/>
      <c r="E84" s="1491"/>
      <c r="F84" s="1491"/>
      <c r="G84" s="1491"/>
      <c r="H84" s="1491"/>
      <c r="M84" s="1489"/>
      <c r="Q84" s="1489"/>
      <c r="R84" s="1489"/>
    </row>
    <row r="85" spans="1:18" s="165" customFormat="1">
      <c r="A85" s="1431"/>
      <c r="B85" s="1488"/>
      <c r="C85" s="1491"/>
      <c r="D85" s="1491"/>
      <c r="E85" s="1491"/>
      <c r="F85" s="1491"/>
      <c r="G85" s="1491"/>
      <c r="H85" s="1491"/>
      <c r="M85" s="1489"/>
      <c r="Q85" s="1489"/>
      <c r="R85" s="1489"/>
    </row>
    <row r="86" spans="1:18" s="165" customFormat="1">
      <c r="A86" s="1431"/>
      <c r="B86" s="1488"/>
      <c r="C86" s="1491"/>
      <c r="D86" s="1491"/>
      <c r="E86" s="1491"/>
      <c r="F86" s="1491"/>
      <c r="G86" s="1491"/>
      <c r="H86" s="1491"/>
      <c r="M86" s="1489"/>
      <c r="Q86" s="1489"/>
      <c r="R86" s="1489"/>
    </row>
    <row r="87" spans="1:18" s="165" customFormat="1">
      <c r="A87" s="1431"/>
      <c r="B87" s="1488"/>
      <c r="C87" s="1491"/>
      <c r="D87" s="1491"/>
      <c r="E87" s="1491"/>
      <c r="F87" s="1491"/>
      <c r="G87" s="1491"/>
      <c r="H87" s="1491"/>
      <c r="M87" s="1489"/>
      <c r="Q87" s="1489"/>
      <c r="R87" s="1489"/>
    </row>
    <row r="88" spans="1:18" s="165" customFormat="1">
      <c r="A88" s="1431"/>
      <c r="B88" s="1488"/>
      <c r="C88" s="1491"/>
      <c r="D88" s="1491"/>
      <c r="E88" s="1491"/>
      <c r="F88" s="1491"/>
      <c r="G88" s="1491"/>
      <c r="H88" s="1491"/>
      <c r="M88" s="1489"/>
      <c r="Q88" s="1489"/>
      <c r="R88" s="1489"/>
    </row>
    <row r="89" spans="1:18" s="165" customFormat="1">
      <c r="A89" s="1431"/>
      <c r="B89" s="1488"/>
      <c r="C89" s="1491"/>
      <c r="D89" s="1491"/>
      <c r="E89" s="1491"/>
      <c r="F89" s="1491"/>
      <c r="G89" s="1491"/>
      <c r="H89" s="1491"/>
      <c r="M89" s="1489"/>
      <c r="Q89" s="1489"/>
      <c r="R89" s="1489"/>
    </row>
    <row r="90" spans="1:18" s="165" customFormat="1">
      <c r="A90" s="1431"/>
      <c r="B90" s="1488"/>
      <c r="C90" s="1491"/>
      <c r="D90" s="1491"/>
      <c r="E90" s="1491"/>
      <c r="F90" s="1491"/>
      <c r="G90" s="1491"/>
      <c r="H90" s="1491"/>
      <c r="M90" s="1489"/>
      <c r="Q90" s="1489"/>
      <c r="R90" s="1489"/>
    </row>
    <row r="91" spans="1:18" s="165" customFormat="1">
      <c r="A91" s="1431"/>
      <c r="B91" s="1488"/>
      <c r="C91" s="1491"/>
      <c r="D91" s="1491"/>
      <c r="E91" s="1491"/>
      <c r="F91" s="1491"/>
      <c r="G91" s="1491"/>
      <c r="H91" s="1491"/>
      <c r="M91" s="1489"/>
      <c r="Q91" s="1489"/>
      <c r="R91" s="1489"/>
    </row>
    <row r="92" spans="1:18" s="165" customFormat="1">
      <c r="A92" s="1431"/>
      <c r="B92" s="1488"/>
      <c r="C92" s="1491"/>
      <c r="D92" s="1491"/>
      <c r="E92" s="1491"/>
      <c r="F92" s="1491"/>
      <c r="G92" s="1491"/>
      <c r="H92" s="1491"/>
      <c r="M92" s="1489"/>
      <c r="Q92" s="1489"/>
      <c r="R92" s="1489"/>
    </row>
    <row r="93" spans="1:18" s="165" customFormat="1">
      <c r="A93" s="1431"/>
      <c r="B93" s="1488"/>
      <c r="C93" s="1491"/>
      <c r="D93" s="1491"/>
      <c r="E93" s="1491"/>
      <c r="F93" s="1491"/>
      <c r="G93" s="1491"/>
      <c r="H93" s="1491"/>
      <c r="M93" s="1489"/>
      <c r="Q93" s="1489"/>
      <c r="R93" s="1489"/>
    </row>
    <row r="94" spans="1:18" s="165" customFormat="1">
      <c r="A94" s="1431"/>
      <c r="B94" s="1488"/>
      <c r="C94" s="1491"/>
      <c r="D94" s="1491"/>
      <c r="E94" s="1491"/>
      <c r="F94" s="1491"/>
      <c r="G94" s="1491"/>
      <c r="H94" s="1491"/>
      <c r="M94" s="1489"/>
      <c r="Q94" s="1489"/>
      <c r="R94" s="1489"/>
    </row>
    <row r="95" spans="1:18" s="165" customFormat="1">
      <c r="A95" s="1431"/>
      <c r="B95" s="1488"/>
      <c r="C95" s="1491"/>
      <c r="D95" s="1491"/>
      <c r="E95" s="1491"/>
      <c r="F95" s="1491"/>
      <c r="G95" s="1491"/>
      <c r="H95" s="1491"/>
      <c r="M95" s="1489"/>
      <c r="Q95" s="1489"/>
      <c r="R95" s="1489"/>
    </row>
    <row r="96" spans="1:18" s="165" customFormat="1">
      <c r="A96" s="1431"/>
      <c r="B96" s="1488"/>
      <c r="C96" s="1491"/>
      <c r="D96" s="1491"/>
      <c r="E96" s="1491"/>
      <c r="F96" s="1491"/>
      <c r="G96" s="1491"/>
      <c r="H96" s="1491"/>
      <c r="M96" s="1489"/>
      <c r="Q96" s="1489"/>
      <c r="R96" s="1489"/>
    </row>
    <row r="97" spans="1:18" s="165" customFormat="1">
      <c r="A97" s="1431"/>
      <c r="B97" s="1488"/>
      <c r="C97" s="1491"/>
      <c r="D97" s="1491"/>
      <c r="E97" s="1491"/>
      <c r="F97" s="1491"/>
      <c r="G97" s="1491"/>
      <c r="H97" s="1491"/>
      <c r="M97" s="1489"/>
      <c r="Q97" s="1489"/>
      <c r="R97" s="1489"/>
    </row>
    <row r="98" spans="1:18" s="165" customFormat="1">
      <c r="A98" s="1431"/>
      <c r="B98" s="1488"/>
      <c r="C98" s="1491"/>
      <c r="D98" s="1491"/>
      <c r="E98" s="1491"/>
      <c r="F98" s="1491"/>
      <c r="G98" s="1491"/>
      <c r="H98" s="1491"/>
      <c r="M98" s="1489"/>
      <c r="Q98" s="1489"/>
      <c r="R98" s="1489"/>
    </row>
    <row r="99" spans="1:18" s="165" customFormat="1">
      <c r="A99" s="1431"/>
      <c r="B99" s="1488"/>
      <c r="C99" s="1491"/>
      <c r="D99" s="1491"/>
      <c r="E99" s="1491"/>
      <c r="F99" s="1491"/>
      <c r="G99" s="1491"/>
      <c r="H99" s="1491"/>
      <c r="M99" s="1489"/>
      <c r="Q99" s="1489"/>
      <c r="R99" s="1489"/>
    </row>
    <row r="100" spans="1:18" s="165" customFormat="1">
      <c r="A100" s="1431"/>
      <c r="B100" s="1488"/>
      <c r="C100" s="1491"/>
      <c r="D100" s="1491"/>
      <c r="E100" s="1491"/>
      <c r="F100" s="1491"/>
      <c r="G100" s="1491"/>
      <c r="H100" s="1491"/>
      <c r="M100" s="1489"/>
      <c r="Q100" s="1489"/>
      <c r="R100" s="1489"/>
    </row>
    <row r="101" spans="1:18" s="165" customFormat="1">
      <c r="A101" s="1431"/>
      <c r="B101" s="1488"/>
      <c r="C101" s="1491"/>
      <c r="D101" s="1491"/>
      <c r="E101" s="1491"/>
      <c r="F101" s="1491"/>
      <c r="G101" s="1491"/>
      <c r="H101" s="1491"/>
      <c r="M101" s="1489"/>
      <c r="Q101" s="1489"/>
      <c r="R101" s="1489"/>
    </row>
    <row r="102" spans="1:18" s="165" customFormat="1">
      <c r="A102" s="1431"/>
      <c r="B102" s="1488"/>
      <c r="C102" s="1491"/>
      <c r="D102" s="1491"/>
      <c r="E102" s="1491"/>
      <c r="F102" s="1491"/>
      <c r="G102" s="1491"/>
      <c r="H102" s="1491"/>
      <c r="M102" s="1489"/>
      <c r="Q102" s="1489"/>
      <c r="R102" s="1489"/>
    </row>
    <row r="103" spans="1:18" s="165" customFormat="1">
      <c r="A103" s="1431"/>
      <c r="B103" s="1488"/>
      <c r="C103" s="1491"/>
      <c r="D103" s="1491"/>
      <c r="E103" s="1491"/>
      <c r="F103" s="1491"/>
      <c r="G103" s="1491"/>
      <c r="H103" s="1491"/>
      <c r="M103" s="1489"/>
      <c r="Q103" s="1489"/>
      <c r="R103" s="1489"/>
    </row>
    <row r="104" spans="1:18" s="165" customFormat="1">
      <c r="A104" s="1431"/>
      <c r="B104" s="1488"/>
      <c r="C104" s="1491"/>
      <c r="D104" s="1491"/>
      <c r="E104" s="1491"/>
      <c r="F104" s="1491"/>
      <c r="G104" s="1491"/>
      <c r="H104" s="1491"/>
      <c r="M104" s="1489"/>
      <c r="Q104" s="1489"/>
      <c r="R104" s="1489"/>
    </row>
    <row r="105" spans="1:18" s="165" customFormat="1">
      <c r="A105" s="1431"/>
      <c r="B105" s="1488"/>
      <c r="C105" s="1491"/>
      <c r="D105" s="1491"/>
      <c r="E105" s="1491"/>
      <c r="F105" s="1491"/>
      <c r="G105" s="1491"/>
      <c r="H105" s="1491"/>
      <c r="M105" s="1489"/>
      <c r="Q105" s="1489"/>
      <c r="R105" s="1489"/>
    </row>
    <row r="106" spans="1:18" s="165" customFormat="1">
      <c r="A106" s="1431"/>
      <c r="B106" s="1488"/>
      <c r="C106" s="1491"/>
      <c r="D106" s="1491"/>
      <c r="E106" s="1491"/>
      <c r="F106" s="1491"/>
      <c r="G106" s="1491"/>
      <c r="H106" s="1491"/>
      <c r="M106" s="1489"/>
      <c r="Q106" s="1489"/>
      <c r="R106" s="1489"/>
    </row>
    <row r="107" spans="1:18" s="165" customFormat="1">
      <c r="A107" s="1431"/>
      <c r="B107" s="1488"/>
      <c r="C107" s="1491"/>
      <c r="D107" s="1491"/>
      <c r="E107" s="1491"/>
      <c r="F107" s="1491"/>
      <c r="G107" s="1491"/>
      <c r="H107" s="1491"/>
      <c r="M107" s="1489"/>
      <c r="Q107" s="1489"/>
      <c r="R107" s="1489"/>
    </row>
    <row r="108" spans="1:18" s="165" customFormat="1">
      <c r="A108" s="1431"/>
      <c r="B108" s="1488"/>
      <c r="C108" s="1491"/>
      <c r="D108" s="1491"/>
      <c r="E108" s="1491"/>
      <c r="F108" s="1491"/>
      <c r="G108" s="1491"/>
      <c r="H108" s="1491"/>
      <c r="M108" s="1489"/>
      <c r="Q108" s="1489"/>
      <c r="R108" s="1489"/>
    </row>
    <row r="109" spans="1:18" s="165" customFormat="1">
      <c r="A109" s="1431"/>
      <c r="B109" s="1488"/>
      <c r="C109" s="1491"/>
      <c r="D109" s="1491"/>
      <c r="E109" s="1491"/>
      <c r="F109" s="1491"/>
      <c r="G109" s="1491"/>
      <c r="H109" s="1491"/>
      <c r="M109" s="1489"/>
      <c r="Q109" s="1489"/>
      <c r="R109" s="1489"/>
    </row>
    <row r="110" spans="1:18" s="165" customFormat="1">
      <c r="A110" s="1431"/>
      <c r="B110" s="1488"/>
      <c r="C110" s="1491"/>
      <c r="D110" s="1491"/>
      <c r="E110" s="1491"/>
      <c r="F110" s="1491"/>
      <c r="G110" s="1491"/>
      <c r="H110" s="1491"/>
      <c r="M110" s="1489"/>
      <c r="Q110" s="1489"/>
      <c r="R110" s="1489"/>
    </row>
    <row r="111" spans="1:18" s="165" customFormat="1">
      <c r="A111" s="1431"/>
      <c r="B111" s="1488"/>
      <c r="C111" s="1491"/>
      <c r="D111" s="1491"/>
      <c r="E111" s="1491"/>
      <c r="F111" s="1491"/>
      <c r="G111" s="1491"/>
      <c r="H111" s="1491"/>
      <c r="M111" s="1489"/>
      <c r="Q111" s="1489"/>
      <c r="R111" s="1489"/>
    </row>
    <row r="112" spans="1:18" s="165" customFormat="1">
      <c r="A112" s="1431"/>
      <c r="B112" s="1488"/>
      <c r="C112" s="1491"/>
      <c r="D112" s="1491"/>
      <c r="E112" s="1491"/>
      <c r="F112" s="1491"/>
      <c r="G112" s="1491"/>
      <c r="H112" s="1491"/>
      <c r="M112" s="1489"/>
      <c r="Q112" s="1489"/>
      <c r="R112" s="1489"/>
    </row>
    <row r="113" spans="1:18" s="165" customFormat="1">
      <c r="A113" s="1431"/>
      <c r="B113" s="1488"/>
      <c r="C113" s="1491"/>
      <c r="D113" s="1491"/>
      <c r="E113" s="1491"/>
      <c r="F113" s="1491"/>
      <c r="G113" s="1491"/>
      <c r="H113" s="1491"/>
      <c r="M113" s="1489"/>
      <c r="Q113" s="1489"/>
      <c r="R113" s="1489"/>
    </row>
    <row r="114" spans="1:18" s="165" customFormat="1">
      <c r="A114" s="1431"/>
      <c r="B114" s="1488"/>
      <c r="C114" s="1491"/>
      <c r="D114" s="1491"/>
      <c r="E114" s="1491"/>
      <c r="F114" s="1491"/>
      <c r="G114" s="1491"/>
      <c r="H114" s="1491"/>
      <c r="M114" s="1489"/>
      <c r="Q114" s="1489"/>
      <c r="R114" s="1489"/>
    </row>
    <row r="115" spans="1:18" s="165" customFormat="1">
      <c r="A115" s="1431"/>
      <c r="B115" s="1488"/>
      <c r="C115" s="1491"/>
      <c r="D115" s="1491"/>
      <c r="E115" s="1491"/>
      <c r="F115" s="1491"/>
      <c r="G115" s="1491"/>
      <c r="H115" s="1491"/>
      <c r="M115" s="1489"/>
      <c r="Q115" s="1489"/>
      <c r="R115" s="1489"/>
    </row>
    <row r="116" spans="1:18" s="165" customFormat="1">
      <c r="A116" s="1431"/>
      <c r="B116" s="1488"/>
      <c r="C116" s="1491"/>
      <c r="D116" s="1491"/>
      <c r="E116" s="1491"/>
      <c r="F116" s="1491"/>
      <c r="G116" s="1491"/>
      <c r="H116" s="1491"/>
      <c r="M116" s="1489"/>
      <c r="Q116" s="1489"/>
      <c r="R116" s="1489"/>
    </row>
    <row r="117" spans="1:18" s="165" customFormat="1">
      <c r="A117" s="1431"/>
      <c r="B117" s="1488"/>
      <c r="C117" s="1491"/>
      <c r="D117" s="1491"/>
      <c r="E117" s="1491"/>
      <c r="F117" s="1491"/>
      <c r="G117" s="1491"/>
      <c r="H117" s="1491"/>
      <c r="M117" s="1489"/>
      <c r="Q117" s="1489"/>
      <c r="R117" s="1489"/>
    </row>
    <row r="118" spans="1:18" s="165" customFormat="1">
      <c r="A118" s="1431"/>
      <c r="B118" s="1488"/>
      <c r="C118" s="1491"/>
      <c r="D118" s="1491"/>
      <c r="E118" s="1491"/>
      <c r="F118" s="1491"/>
      <c r="G118" s="1491"/>
      <c r="H118" s="1491"/>
      <c r="M118" s="1489"/>
      <c r="Q118" s="1489"/>
      <c r="R118" s="1489"/>
    </row>
    <row r="119" spans="1:18" s="165" customFormat="1">
      <c r="A119" s="1431"/>
      <c r="B119" s="1488"/>
      <c r="C119" s="1491"/>
      <c r="D119" s="1491"/>
      <c r="E119" s="1491"/>
      <c r="F119" s="1491"/>
      <c r="G119" s="1491"/>
      <c r="H119" s="1491"/>
      <c r="M119" s="1489"/>
      <c r="Q119" s="1489"/>
      <c r="R119" s="1489"/>
    </row>
    <row r="120" spans="1:18" s="165" customFormat="1">
      <c r="A120" s="1431"/>
      <c r="B120" s="1488"/>
      <c r="C120" s="1491"/>
      <c r="D120" s="1491"/>
      <c r="E120" s="1491"/>
      <c r="F120" s="1491"/>
      <c r="G120" s="1491"/>
      <c r="H120" s="1491"/>
      <c r="M120" s="1489"/>
      <c r="Q120" s="1489"/>
      <c r="R120" s="1489"/>
    </row>
    <row r="121" spans="1:18" s="165" customFormat="1">
      <c r="A121" s="1431"/>
      <c r="B121" s="1488"/>
      <c r="C121" s="1491"/>
      <c r="D121" s="1491"/>
      <c r="E121" s="1491"/>
      <c r="F121" s="1491"/>
      <c r="G121" s="1491"/>
      <c r="H121" s="1491"/>
      <c r="M121" s="1489"/>
      <c r="Q121" s="1489"/>
      <c r="R121" s="1489"/>
    </row>
    <row r="122" spans="1:18" s="165" customFormat="1">
      <c r="A122" s="1431"/>
      <c r="B122" s="1488"/>
      <c r="C122" s="1491"/>
      <c r="D122" s="1491"/>
      <c r="E122" s="1491"/>
      <c r="F122" s="1491"/>
      <c r="G122" s="1491"/>
      <c r="H122" s="1491"/>
      <c r="M122" s="1489"/>
      <c r="Q122" s="1489"/>
      <c r="R122" s="1489"/>
    </row>
    <row r="123" spans="1:18" s="165" customFormat="1">
      <c r="A123" s="1431"/>
      <c r="B123" s="1488"/>
      <c r="C123" s="1491"/>
      <c r="D123" s="1491"/>
      <c r="E123" s="1491"/>
      <c r="F123" s="1491"/>
      <c r="G123" s="1491"/>
      <c r="H123" s="1491"/>
      <c r="M123" s="1489"/>
      <c r="Q123" s="1489"/>
      <c r="R123" s="1489"/>
    </row>
    <row r="124" spans="1:18" s="165" customFormat="1">
      <c r="A124" s="1431"/>
      <c r="B124" s="1488"/>
      <c r="C124" s="1491"/>
      <c r="D124" s="1491"/>
      <c r="E124" s="1491"/>
      <c r="F124" s="1491"/>
      <c r="G124" s="1491"/>
      <c r="H124" s="1491"/>
      <c r="M124" s="1489"/>
      <c r="Q124" s="1489"/>
      <c r="R124" s="1489"/>
    </row>
    <row r="125" spans="1:18" s="165" customFormat="1">
      <c r="A125" s="1431"/>
      <c r="B125" s="1488"/>
      <c r="C125" s="1491"/>
      <c r="D125" s="1491"/>
      <c r="E125" s="1491"/>
      <c r="F125" s="1491"/>
      <c r="G125" s="1491"/>
      <c r="H125" s="1491"/>
      <c r="M125" s="1489"/>
      <c r="Q125" s="1489"/>
      <c r="R125" s="1489"/>
    </row>
    <row r="126" spans="1:18" s="165" customFormat="1">
      <c r="A126" s="1431"/>
      <c r="B126" s="1488"/>
      <c r="C126" s="1491"/>
      <c r="D126" s="1491"/>
      <c r="E126" s="1491"/>
      <c r="F126" s="1491"/>
      <c r="G126" s="1491"/>
      <c r="H126" s="1491"/>
      <c r="M126" s="1489"/>
      <c r="Q126" s="1489"/>
      <c r="R126" s="1489"/>
    </row>
    <row r="127" spans="1:18" s="165" customFormat="1">
      <c r="A127" s="1431"/>
      <c r="B127" s="1488"/>
      <c r="C127" s="1491"/>
      <c r="D127" s="1491"/>
      <c r="E127" s="1491"/>
      <c r="F127" s="1491"/>
      <c r="G127" s="1491"/>
      <c r="H127" s="1491"/>
      <c r="M127" s="1489"/>
      <c r="Q127" s="1489"/>
      <c r="R127" s="1489"/>
    </row>
    <row r="128" spans="1:18" s="165" customFormat="1">
      <c r="A128" s="1431"/>
      <c r="B128" s="1488"/>
      <c r="C128" s="1491"/>
      <c r="D128" s="1491"/>
      <c r="E128" s="1491"/>
      <c r="F128" s="1491"/>
      <c r="G128" s="1491"/>
      <c r="H128" s="1491"/>
      <c r="M128" s="1489"/>
      <c r="Q128" s="1489"/>
      <c r="R128" s="1489"/>
    </row>
    <row r="129" spans="1:18" s="165" customFormat="1">
      <c r="A129" s="1431"/>
      <c r="B129" s="1488"/>
      <c r="C129" s="1491"/>
      <c r="D129" s="1491"/>
      <c r="E129" s="1491"/>
      <c r="F129" s="1491"/>
      <c r="G129" s="1491"/>
      <c r="H129" s="1491"/>
      <c r="M129" s="1489"/>
      <c r="Q129" s="1489"/>
      <c r="R129" s="1489"/>
    </row>
    <row r="130" spans="1:18" s="165" customFormat="1">
      <c r="A130" s="1431"/>
      <c r="B130" s="1488"/>
      <c r="C130" s="1491"/>
      <c r="D130" s="1491"/>
      <c r="E130" s="1491"/>
      <c r="F130" s="1491"/>
      <c r="G130" s="1491"/>
      <c r="H130" s="1491"/>
      <c r="M130" s="1489"/>
      <c r="Q130" s="1489"/>
      <c r="R130" s="1489"/>
    </row>
    <row r="131" spans="1:18" s="165" customFormat="1">
      <c r="A131" s="1431"/>
      <c r="B131" s="1488"/>
      <c r="C131" s="1491"/>
      <c r="D131" s="1491"/>
      <c r="E131" s="1491"/>
      <c r="F131" s="1491"/>
      <c r="G131" s="1491"/>
      <c r="H131" s="1491"/>
      <c r="M131" s="1489"/>
      <c r="Q131" s="1489"/>
      <c r="R131" s="1489"/>
    </row>
    <row r="132" spans="1:18" s="165" customFormat="1">
      <c r="A132" s="1431"/>
      <c r="B132" s="1488"/>
      <c r="C132" s="1491"/>
      <c r="D132" s="1491"/>
      <c r="E132" s="1491"/>
      <c r="F132" s="1491"/>
      <c r="G132" s="1491"/>
      <c r="H132" s="1491"/>
      <c r="M132" s="1489"/>
      <c r="Q132" s="1489"/>
      <c r="R132" s="1489"/>
    </row>
    <row r="133" spans="1:18" s="165" customFormat="1">
      <c r="A133" s="1431"/>
      <c r="B133" s="1488"/>
      <c r="C133" s="1491"/>
      <c r="D133" s="1491"/>
      <c r="E133" s="1491"/>
      <c r="F133" s="1491"/>
      <c r="G133" s="1491"/>
      <c r="H133" s="1491"/>
      <c r="M133" s="1489"/>
      <c r="Q133" s="1489"/>
      <c r="R133" s="1489"/>
    </row>
    <row r="134" spans="1:18" s="165" customFormat="1">
      <c r="A134" s="1431"/>
      <c r="B134" s="1488"/>
      <c r="C134" s="1491"/>
      <c r="D134" s="1491"/>
      <c r="E134" s="1491"/>
      <c r="F134" s="1491"/>
      <c r="G134" s="1491"/>
      <c r="H134" s="1491"/>
      <c r="M134" s="1489"/>
      <c r="Q134" s="1489"/>
      <c r="R134" s="1489"/>
    </row>
    <row r="135" spans="1:18" s="165" customFormat="1">
      <c r="A135" s="1431"/>
      <c r="B135" s="1488"/>
      <c r="C135" s="1491"/>
      <c r="D135" s="1491"/>
      <c r="E135" s="1491"/>
      <c r="F135" s="1491"/>
      <c r="G135" s="1491"/>
      <c r="H135" s="1491"/>
      <c r="M135" s="1489"/>
      <c r="Q135" s="1489"/>
      <c r="R135" s="1489"/>
    </row>
    <row r="136" spans="1:18" s="165" customFormat="1">
      <c r="A136" s="1431"/>
      <c r="B136" s="1488"/>
      <c r="C136" s="1491"/>
      <c r="D136" s="1491"/>
      <c r="E136" s="1491"/>
      <c r="F136" s="1491"/>
      <c r="G136" s="1491"/>
      <c r="H136" s="1491"/>
      <c r="M136" s="1489"/>
      <c r="Q136" s="1489"/>
      <c r="R136" s="1489"/>
    </row>
    <row r="137" spans="1:18" s="165" customFormat="1">
      <c r="A137" s="1431"/>
      <c r="B137" s="1488"/>
      <c r="C137" s="1491"/>
      <c r="D137" s="1491"/>
      <c r="E137" s="1491"/>
      <c r="F137" s="1491"/>
      <c r="G137" s="1491"/>
      <c r="H137" s="1491"/>
      <c r="M137" s="1489"/>
      <c r="Q137" s="1489"/>
      <c r="R137" s="1489"/>
    </row>
    <row r="138" spans="1:18" s="165" customFormat="1">
      <c r="A138" s="1431"/>
      <c r="B138" s="1488"/>
      <c r="C138" s="1491"/>
      <c r="D138" s="1491"/>
      <c r="E138" s="1491"/>
      <c r="F138" s="1491"/>
      <c r="G138" s="1491"/>
      <c r="H138" s="1491"/>
      <c r="M138" s="1489"/>
      <c r="Q138" s="1489"/>
      <c r="R138" s="1489"/>
    </row>
    <row r="139" spans="1:18" s="165" customFormat="1">
      <c r="A139" s="1431"/>
      <c r="B139" s="1488"/>
      <c r="C139" s="1491"/>
      <c r="D139" s="1491"/>
      <c r="E139" s="1491"/>
      <c r="F139" s="1491"/>
      <c r="G139" s="1491"/>
      <c r="H139" s="1491"/>
      <c r="M139" s="1489"/>
      <c r="Q139" s="1489"/>
      <c r="R139" s="1489"/>
    </row>
    <row r="140" spans="1:18" s="165" customFormat="1">
      <c r="A140" s="1431"/>
      <c r="B140" s="1488"/>
      <c r="C140" s="1491"/>
      <c r="D140" s="1491"/>
      <c r="E140" s="1491"/>
      <c r="F140" s="1491"/>
      <c r="G140" s="1491"/>
      <c r="H140" s="1491"/>
      <c r="M140" s="1489"/>
      <c r="Q140" s="1489"/>
      <c r="R140" s="1489"/>
    </row>
    <row r="141" spans="1:18" s="165" customFormat="1">
      <c r="A141" s="1431"/>
      <c r="B141" s="1488"/>
      <c r="C141" s="1491"/>
      <c r="D141" s="1491"/>
      <c r="E141" s="1491"/>
      <c r="F141" s="1491"/>
      <c r="G141" s="1491"/>
      <c r="H141" s="1491"/>
      <c r="M141" s="1489"/>
      <c r="Q141" s="1489"/>
      <c r="R141" s="1489"/>
    </row>
    <row r="142" spans="1:18" s="165" customFormat="1">
      <c r="A142" s="1431"/>
      <c r="B142" s="1488"/>
      <c r="C142" s="1491"/>
      <c r="D142" s="1491"/>
      <c r="E142" s="1491"/>
      <c r="F142" s="1491"/>
      <c r="G142" s="1491"/>
      <c r="H142" s="1491"/>
      <c r="M142" s="1489"/>
      <c r="Q142" s="1489"/>
      <c r="R142" s="1489"/>
    </row>
    <row r="143" spans="1:18" s="165" customFormat="1">
      <c r="A143" s="1431"/>
      <c r="B143" s="1488"/>
      <c r="C143" s="1491"/>
      <c r="D143" s="1491"/>
      <c r="E143" s="1491"/>
      <c r="F143" s="1491"/>
      <c r="G143" s="1491"/>
      <c r="H143" s="1491"/>
      <c r="M143" s="1489"/>
      <c r="Q143" s="1489"/>
      <c r="R143" s="1489"/>
    </row>
    <row r="144" spans="1:18" s="165" customFormat="1">
      <c r="A144" s="1431"/>
      <c r="B144" s="1488"/>
      <c r="C144" s="1491"/>
      <c r="D144" s="1491"/>
      <c r="E144" s="1491"/>
      <c r="F144" s="1491"/>
      <c r="G144" s="1491"/>
      <c r="H144" s="1491"/>
      <c r="M144" s="1489"/>
      <c r="Q144" s="1489"/>
      <c r="R144" s="1489"/>
    </row>
    <row r="145" spans="1:18" s="165" customFormat="1">
      <c r="A145" s="1431"/>
      <c r="B145" s="1488"/>
      <c r="C145" s="1491"/>
      <c r="D145" s="1491"/>
      <c r="E145" s="1491"/>
      <c r="F145" s="1491"/>
      <c r="G145" s="1491"/>
      <c r="H145" s="1491"/>
      <c r="M145" s="1489"/>
      <c r="Q145" s="1489"/>
      <c r="R145" s="1489"/>
    </row>
    <row r="146" spans="1:18" s="165" customFormat="1">
      <c r="A146" s="1431"/>
      <c r="B146" s="1488"/>
      <c r="C146" s="1491"/>
      <c r="D146" s="1491"/>
      <c r="E146" s="1491"/>
      <c r="F146" s="1491"/>
      <c r="G146" s="1491"/>
      <c r="H146" s="1491"/>
      <c r="M146" s="1489"/>
      <c r="Q146" s="1489"/>
      <c r="R146" s="1489"/>
    </row>
    <row r="147" spans="1:18" s="165" customFormat="1">
      <c r="A147" s="1431"/>
      <c r="B147" s="1488"/>
      <c r="C147" s="1491"/>
      <c r="D147" s="1491"/>
      <c r="E147" s="1491"/>
      <c r="F147" s="1491"/>
      <c r="G147" s="1491"/>
      <c r="H147" s="1491"/>
      <c r="M147" s="1489"/>
      <c r="Q147" s="1489"/>
      <c r="R147" s="1489"/>
    </row>
    <row r="148" spans="1:18" s="165" customFormat="1">
      <c r="A148" s="1431"/>
      <c r="B148" s="1488"/>
      <c r="C148" s="1491"/>
      <c r="D148" s="1491"/>
      <c r="E148" s="1491"/>
      <c r="F148" s="1491"/>
      <c r="G148" s="1491"/>
      <c r="H148" s="1491"/>
      <c r="M148" s="1489"/>
      <c r="Q148" s="1489"/>
      <c r="R148" s="1489"/>
    </row>
    <row r="149" spans="1:18" s="165" customFormat="1">
      <c r="A149" s="1431"/>
      <c r="B149" s="1488"/>
      <c r="C149" s="1491"/>
      <c r="D149" s="1491"/>
      <c r="E149" s="1491"/>
      <c r="F149" s="1491"/>
      <c r="G149" s="1491"/>
      <c r="H149" s="1491"/>
      <c r="M149" s="1489"/>
      <c r="Q149" s="1489"/>
      <c r="R149" s="1489"/>
    </row>
    <row r="150" spans="1:18" s="165" customFormat="1">
      <c r="A150" s="1431"/>
      <c r="B150" s="1488"/>
      <c r="C150" s="1491"/>
      <c r="D150" s="1491"/>
      <c r="E150" s="1491"/>
      <c r="F150" s="1491"/>
      <c r="G150" s="1491"/>
      <c r="H150" s="1491"/>
      <c r="M150" s="1489"/>
      <c r="Q150" s="1489"/>
      <c r="R150" s="1489"/>
    </row>
    <row r="151" spans="1:18" s="165" customFormat="1">
      <c r="A151" s="1431"/>
      <c r="B151" s="1488"/>
      <c r="C151" s="1491"/>
      <c r="D151" s="1491"/>
      <c r="E151" s="1491"/>
      <c r="F151" s="1491"/>
      <c r="G151" s="1491"/>
      <c r="H151" s="1491"/>
      <c r="M151" s="1489"/>
      <c r="Q151" s="1489"/>
      <c r="R151" s="1489"/>
    </row>
    <row r="152" spans="1:18" s="165" customFormat="1">
      <c r="A152" s="1431"/>
      <c r="B152" s="1488"/>
      <c r="C152" s="1491"/>
      <c r="D152" s="1491"/>
      <c r="E152" s="1491"/>
      <c r="F152" s="1491"/>
      <c r="G152" s="1491"/>
      <c r="H152" s="1491"/>
      <c r="M152" s="1489"/>
      <c r="Q152" s="1489"/>
      <c r="R152" s="1489"/>
    </row>
    <row r="153" spans="1:18" s="165" customFormat="1">
      <c r="A153" s="1431"/>
      <c r="B153" s="1488"/>
      <c r="C153" s="1491"/>
      <c r="D153" s="1491"/>
      <c r="E153" s="1491"/>
      <c r="F153" s="1491"/>
      <c r="G153" s="1491"/>
      <c r="H153" s="1491"/>
      <c r="M153" s="1489"/>
      <c r="Q153" s="1489"/>
      <c r="R153" s="1489"/>
    </row>
    <row r="154" spans="1:18" s="165" customFormat="1">
      <c r="A154" s="1431"/>
      <c r="B154" s="1488"/>
      <c r="C154" s="1491"/>
      <c r="D154" s="1491"/>
      <c r="E154" s="1491"/>
      <c r="F154" s="1491"/>
      <c r="G154" s="1491"/>
      <c r="H154" s="1491"/>
      <c r="M154" s="1489"/>
      <c r="Q154" s="1489"/>
      <c r="R154" s="1489"/>
    </row>
    <row r="155" spans="1:18" s="165" customFormat="1">
      <c r="A155" s="1431"/>
      <c r="B155" s="1488"/>
      <c r="C155" s="1491"/>
      <c r="D155" s="1491"/>
      <c r="E155" s="1491"/>
      <c r="F155" s="1491"/>
      <c r="G155" s="1491"/>
      <c r="H155" s="1491"/>
      <c r="M155" s="1489"/>
      <c r="Q155" s="1489"/>
      <c r="R155" s="1489"/>
    </row>
    <row r="156" spans="1:18" s="165" customFormat="1">
      <c r="A156" s="1431"/>
      <c r="B156" s="1488"/>
      <c r="C156" s="1491"/>
      <c r="D156" s="1491"/>
      <c r="E156" s="1491"/>
      <c r="F156" s="1491"/>
      <c r="G156" s="1491"/>
      <c r="H156" s="1491"/>
      <c r="M156" s="1489"/>
      <c r="Q156" s="1489"/>
      <c r="R156" s="1489"/>
    </row>
    <row r="157" spans="1:18" s="165" customFormat="1">
      <c r="A157" s="1431"/>
      <c r="B157" s="1488"/>
      <c r="C157" s="1491"/>
      <c r="D157" s="1491"/>
      <c r="E157" s="1491"/>
      <c r="F157" s="1491"/>
      <c r="G157" s="1491"/>
      <c r="H157" s="1491"/>
      <c r="M157" s="1489"/>
      <c r="Q157" s="1489"/>
      <c r="R157" s="1489"/>
    </row>
    <row r="158" spans="1:18" s="165" customFormat="1">
      <c r="A158" s="1431"/>
      <c r="B158" s="1488"/>
      <c r="C158" s="1491"/>
      <c r="D158" s="1491"/>
      <c r="E158" s="1491"/>
      <c r="F158" s="1491"/>
      <c r="G158" s="1491"/>
      <c r="H158" s="1491"/>
      <c r="M158" s="1489"/>
      <c r="Q158" s="1489"/>
      <c r="R158" s="1489"/>
    </row>
    <row r="159" spans="1:18" s="165" customFormat="1">
      <c r="A159" s="1431"/>
      <c r="B159" s="1488"/>
      <c r="C159" s="1491"/>
      <c r="D159" s="1491"/>
      <c r="E159" s="1491"/>
      <c r="F159" s="1491"/>
      <c r="G159" s="1491"/>
      <c r="H159" s="1491"/>
      <c r="M159" s="1489"/>
      <c r="Q159" s="1489"/>
      <c r="R159" s="1489"/>
    </row>
    <row r="160" spans="1:18" s="165" customFormat="1">
      <c r="A160" s="1431"/>
      <c r="B160" s="1488"/>
      <c r="C160" s="1491"/>
      <c r="D160" s="1491"/>
      <c r="E160" s="1491"/>
      <c r="F160" s="1491"/>
      <c r="G160" s="1491"/>
      <c r="H160" s="1491"/>
      <c r="M160" s="1489"/>
      <c r="Q160" s="1489"/>
      <c r="R160" s="1489"/>
    </row>
    <row r="161" spans="1:18" s="165" customFormat="1">
      <c r="A161" s="1431"/>
      <c r="B161" s="1488"/>
      <c r="C161" s="1491"/>
      <c r="D161" s="1491"/>
      <c r="E161" s="1491"/>
      <c r="F161" s="1491"/>
      <c r="G161" s="1491"/>
      <c r="H161" s="1491"/>
      <c r="M161" s="1489"/>
      <c r="Q161" s="1489"/>
      <c r="R161" s="1489"/>
    </row>
    <row r="162" spans="1:18" s="165" customFormat="1">
      <c r="A162" s="1431"/>
      <c r="B162" s="1488"/>
      <c r="C162" s="1491"/>
      <c r="D162" s="1491"/>
      <c r="E162" s="1491"/>
      <c r="F162" s="1491"/>
      <c r="G162" s="1491"/>
      <c r="H162" s="1491"/>
      <c r="M162" s="1489"/>
      <c r="Q162" s="1489"/>
      <c r="R162" s="1489"/>
    </row>
    <row r="163" spans="1:18" s="165" customFormat="1">
      <c r="A163" s="1431"/>
      <c r="B163" s="1488"/>
      <c r="C163" s="1491"/>
      <c r="D163" s="1491"/>
      <c r="E163" s="1491"/>
      <c r="F163" s="1491"/>
      <c r="G163" s="1491"/>
      <c r="H163" s="1491"/>
      <c r="M163" s="1489"/>
      <c r="Q163" s="1489"/>
      <c r="R163" s="1489"/>
    </row>
    <row r="164" spans="1:18" s="165" customFormat="1">
      <c r="A164" s="1431"/>
      <c r="B164" s="1488"/>
      <c r="C164" s="1491"/>
      <c r="D164" s="1491"/>
      <c r="E164" s="1491"/>
      <c r="F164" s="1491"/>
      <c r="G164" s="1491"/>
      <c r="H164" s="1491"/>
      <c r="M164" s="1489"/>
      <c r="Q164" s="1489"/>
      <c r="R164" s="1489"/>
    </row>
    <row r="165" spans="1:18" s="165" customFormat="1">
      <c r="A165" s="1431"/>
      <c r="B165" s="1488"/>
      <c r="C165" s="1491"/>
      <c r="D165" s="1491"/>
      <c r="E165" s="1491"/>
      <c r="F165" s="1491"/>
      <c r="G165" s="1491"/>
      <c r="H165" s="1491"/>
      <c r="M165" s="1489"/>
      <c r="Q165" s="1489"/>
      <c r="R165" s="1489"/>
    </row>
    <row r="166" spans="1:18" s="165" customFormat="1">
      <c r="A166" s="1431"/>
      <c r="B166" s="1488"/>
      <c r="C166" s="1491"/>
      <c r="D166" s="1491"/>
      <c r="E166" s="1491"/>
      <c r="F166" s="1491"/>
      <c r="G166" s="1491"/>
      <c r="H166" s="1491"/>
      <c r="M166" s="1489"/>
      <c r="Q166" s="1489"/>
      <c r="R166" s="1489"/>
    </row>
    <row r="167" spans="1:18" s="165" customFormat="1">
      <c r="A167" s="1431"/>
      <c r="B167" s="1488"/>
      <c r="C167" s="1491"/>
      <c r="D167" s="1491"/>
      <c r="E167" s="1491"/>
      <c r="F167" s="1491"/>
      <c r="G167" s="1491"/>
      <c r="H167" s="1491"/>
      <c r="M167" s="1489"/>
      <c r="Q167" s="1489"/>
      <c r="R167" s="1489"/>
    </row>
    <row r="168" spans="1:18" s="165" customFormat="1">
      <c r="A168" s="1431"/>
      <c r="B168" s="1488"/>
      <c r="C168" s="1491"/>
      <c r="D168" s="1491"/>
      <c r="E168" s="1491"/>
      <c r="F168" s="1491"/>
      <c r="G168" s="1491"/>
      <c r="H168" s="1491"/>
      <c r="M168" s="1489"/>
      <c r="Q168" s="1489"/>
      <c r="R168" s="1489"/>
    </row>
    <row r="169" spans="1:18" s="165" customFormat="1">
      <c r="A169" s="1431"/>
      <c r="B169" s="1488"/>
      <c r="C169" s="1491"/>
      <c r="D169" s="1491"/>
      <c r="E169" s="1491"/>
      <c r="F169" s="1491"/>
      <c r="G169" s="1491"/>
      <c r="H169" s="1491"/>
      <c r="M169" s="1489"/>
      <c r="Q169" s="1489"/>
      <c r="R169" s="1489"/>
    </row>
    <row r="170" spans="1:18" s="165" customFormat="1">
      <c r="A170" s="1431"/>
      <c r="B170" s="1488"/>
      <c r="C170" s="1491"/>
      <c r="D170" s="1491"/>
      <c r="E170" s="1491"/>
      <c r="F170" s="1491"/>
      <c r="G170" s="1491"/>
      <c r="H170" s="1491"/>
      <c r="M170" s="1489"/>
      <c r="Q170" s="1489"/>
      <c r="R170" s="1489"/>
    </row>
    <row r="171" spans="1:18" s="165" customFormat="1">
      <c r="A171" s="1431"/>
      <c r="B171" s="1488"/>
      <c r="C171" s="1491"/>
      <c r="D171" s="1491"/>
      <c r="E171" s="1491"/>
      <c r="F171" s="1491"/>
      <c r="G171" s="1491"/>
      <c r="H171" s="1491"/>
      <c r="M171" s="1489"/>
      <c r="Q171" s="1489"/>
      <c r="R171" s="1489"/>
    </row>
    <row r="172" spans="1:18" s="165" customFormat="1">
      <c r="A172" s="1431"/>
      <c r="B172" s="1488"/>
      <c r="C172" s="1491"/>
      <c r="D172" s="1491"/>
      <c r="E172" s="1491"/>
      <c r="F172" s="1491"/>
      <c r="G172" s="1491"/>
      <c r="H172" s="1491"/>
      <c r="M172" s="1489"/>
      <c r="Q172" s="1489"/>
      <c r="R172" s="1489"/>
    </row>
    <row r="173" spans="1:18" s="165" customFormat="1">
      <c r="A173" s="1431"/>
      <c r="B173" s="1488"/>
      <c r="C173" s="1491"/>
      <c r="D173" s="1491"/>
      <c r="E173" s="1491"/>
      <c r="F173" s="1491"/>
      <c r="G173" s="1491"/>
      <c r="H173" s="1491"/>
      <c r="M173" s="1489"/>
      <c r="Q173" s="1489"/>
      <c r="R173" s="1489"/>
    </row>
    <row r="174" spans="1:18" s="165" customFormat="1">
      <c r="A174" s="1431"/>
      <c r="B174" s="1488"/>
      <c r="C174" s="1491"/>
      <c r="D174" s="1491"/>
      <c r="E174" s="1491"/>
      <c r="F174" s="1491"/>
      <c r="G174" s="1491"/>
      <c r="H174" s="1491"/>
      <c r="M174" s="1489"/>
      <c r="Q174" s="1489"/>
      <c r="R174" s="1489"/>
    </row>
    <row r="175" spans="1:18" s="165" customFormat="1">
      <c r="A175" s="1431"/>
      <c r="B175" s="1488"/>
      <c r="C175" s="1491"/>
      <c r="D175" s="1491"/>
      <c r="E175" s="1491"/>
      <c r="F175" s="1491"/>
      <c r="G175" s="1491"/>
      <c r="H175" s="1491"/>
      <c r="M175" s="1489"/>
      <c r="Q175" s="1489"/>
      <c r="R175" s="1489"/>
    </row>
    <row r="176" spans="1:18" s="165" customFormat="1">
      <c r="A176" s="1431"/>
      <c r="B176" s="1488"/>
      <c r="C176" s="1491"/>
      <c r="D176" s="1491"/>
      <c r="E176" s="1491"/>
      <c r="F176" s="1491"/>
      <c r="G176" s="1491"/>
      <c r="H176" s="1491"/>
      <c r="M176" s="1489"/>
      <c r="Q176" s="1489"/>
      <c r="R176" s="1489"/>
    </row>
    <row r="177" spans="1:18" s="165" customFormat="1">
      <c r="A177" s="1431"/>
      <c r="B177" s="1488"/>
      <c r="C177" s="1491"/>
      <c r="D177" s="1491"/>
      <c r="E177" s="1491"/>
      <c r="F177" s="1491"/>
      <c r="G177" s="1491"/>
      <c r="H177" s="1491"/>
      <c r="M177" s="1489"/>
      <c r="Q177" s="1489"/>
      <c r="R177" s="1489"/>
    </row>
    <row r="178" spans="1:18" s="165" customFormat="1">
      <c r="A178" s="1431"/>
      <c r="B178" s="1488"/>
      <c r="C178" s="1491"/>
      <c r="D178" s="1491"/>
      <c r="E178" s="1491"/>
      <c r="F178" s="1491"/>
      <c r="G178" s="1491"/>
      <c r="H178" s="1491"/>
      <c r="M178" s="1489"/>
      <c r="Q178" s="1489"/>
      <c r="R178" s="1489"/>
    </row>
    <row r="179" spans="1:18" s="165" customFormat="1">
      <c r="A179" s="1431"/>
      <c r="B179" s="1488"/>
      <c r="C179" s="1491"/>
      <c r="D179" s="1491"/>
      <c r="E179" s="1491"/>
      <c r="F179" s="1491"/>
      <c r="G179" s="1491"/>
      <c r="H179" s="1491"/>
      <c r="M179" s="1489"/>
      <c r="Q179" s="1489"/>
      <c r="R179" s="1489"/>
    </row>
    <row r="180" spans="1:18" s="165" customFormat="1">
      <c r="A180" s="1431"/>
      <c r="B180" s="1488"/>
      <c r="C180" s="1491"/>
      <c r="D180" s="1491"/>
      <c r="E180" s="1491"/>
      <c r="F180" s="1491"/>
      <c r="G180" s="1491"/>
      <c r="H180" s="1491"/>
      <c r="M180" s="1489"/>
      <c r="Q180" s="1489"/>
      <c r="R180" s="1489"/>
    </row>
    <row r="181" spans="1:18" s="165" customFormat="1">
      <c r="A181" s="1431"/>
      <c r="B181" s="1488"/>
      <c r="C181" s="1491"/>
      <c r="D181" s="1491"/>
      <c r="E181" s="1491"/>
      <c r="F181" s="1491"/>
      <c r="G181" s="1491"/>
      <c r="H181" s="1491"/>
      <c r="M181" s="1489"/>
      <c r="Q181" s="1489"/>
      <c r="R181" s="1489"/>
    </row>
    <row r="182" spans="1:18" s="165" customFormat="1">
      <c r="A182" s="1431"/>
      <c r="B182" s="1488"/>
      <c r="C182" s="1491"/>
      <c r="D182" s="1491"/>
      <c r="E182" s="1491"/>
      <c r="F182" s="1491"/>
      <c r="G182" s="1491"/>
      <c r="H182" s="1491"/>
      <c r="M182" s="1489"/>
      <c r="Q182" s="1489"/>
      <c r="R182" s="1489"/>
    </row>
    <row r="183" spans="1:18" s="165" customFormat="1">
      <c r="A183" s="1431"/>
      <c r="B183" s="1488"/>
      <c r="C183" s="1491"/>
      <c r="D183" s="1491"/>
      <c r="E183" s="1491"/>
      <c r="F183" s="1491"/>
      <c r="G183" s="1491"/>
      <c r="H183" s="1491"/>
      <c r="M183" s="1489"/>
      <c r="Q183" s="1489"/>
      <c r="R183" s="1489"/>
    </row>
    <row r="184" spans="1:18" s="165" customFormat="1">
      <c r="A184" s="1431"/>
      <c r="B184" s="1488"/>
      <c r="C184" s="1491"/>
      <c r="D184" s="1491"/>
      <c r="E184" s="1491"/>
      <c r="F184" s="1491"/>
      <c r="G184" s="1491"/>
      <c r="H184" s="1491"/>
      <c r="M184" s="1489"/>
      <c r="Q184" s="1489"/>
      <c r="R184" s="1489"/>
    </row>
    <row r="185" spans="1:18" s="165" customFormat="1">
      <c r="A185" s="1431"/>
      <c r="B185" s="1488"/>
      <c r="C185" s="1491"/>
      <c r="D185" s="1491"/>
      <c r="E185" s="1491"/>
      <c r="F185" s="1491"/>
      <c r="G185" s="1491"/>
      <c r="H185" s="1491"/>
      <c r="M185" s="1489"/>
      <c r="Q185" s="1489"/>
      <c r="R185" s="1489"/>
    </row>
    <row r="186" spans="1:18" s="165" customFormat="1">
      <c r="A186" s="1431"/>
      <c r="B186" s="1488"/>
      <c r="C186" s="1491"/>
      <c r="D186" s="1491"/>
      <c r="E186" s="1491"/>
      <c r="F186" s="1491"/>
      <c r="G186" s="1491"/>
      <c r="H186" s="1491"/>
      <c r="M186" s="1489"/>
      <c r="Q186" s="1489"/>
      <c r="R186" s="1489"/>
    </row>
    <row r="187" spans="1:18" s="165" customFormat="1">
      <c r="A187" s="1431"/>
      <c r="B187" s="1488"/>
      <c r="C187" s="1491"/>
      <c r="D187" s="1491"/>
      <c r="E187" s="1491"/>
      <c r="F187" s="1491"/>
      <c r="G187" s="1491"/>
      <c r="H187" s="1491"/>
      <c r="M187" s="1489"/>
      <c r="Q187" s="1489"/>
      <c r="R187" s="1489"/>
    </row>
    <row r="188" spans="1:18" s="165" customFormat="1">
      <c r="A188" s="1431"/>
      <c r="B188" s="1488"/>
      <c r="C188" s="1491"/>
      <c r="D188" s="1491"/>
      <c r="E188" s="1491"/>
      <c r="F188" s="1491"/>
      <c r="G188" s="1491"/>
      <c r="H188" s="1491"/>
      <c r="M188" s="1489"/>
      <c r="Q188" s="1489"/>
      <c r="R188" s="1489"/>
    </row>
    <row r="189" spans="1:18" s="165" customFormat="1">
      <c r="A189" s="1431"/>
      <c r="B189" s="1488"/>
      <c r="C189" s="1491"/>
      <c r="D189" s="1491"/>
      <c r="E189" s="1491"/>
      <c r="F189" s="1491"/>
      <c r="G189" s="1491"/>
      <c r="H189" s="1491"/>
      <c r="M189" s="1489"/>
      <c r="Q189" s="1489"/>
      <c r="R189" s="1489"/>
    </row>
    <row r="190" spans="1:18" s="165" customFormat="1">
      <c r="A190" s="1431"/>
      <c r="B190" s="1488"/>
      <c r="C190" s="1491"/>
      <c r="D190" s="1491"/>
      <c r="E190" s="1491"/>
      <c r="F190" s="1491"/>
      <c r="G190" s="1491"/>
      <c r="H190" s="1491"/>
      <c r="M190" s="1489"/>
      <c r="Q190" s="1489"/>
      <c r="R190" s="1489"/>
    </row>
    <row r="191" spans="1:18" s="165" customFormat="1">
      <c r="A191" s="1431"/>
      <c r="B191" s="1488"/>
      <c r="C191" s="1491"/>
      <c r="D191" s="1491"/>
      <c r="E191" s="1491"/>
      <c r="F191" s="1491"/>
      <c r="G191" s="1491"/>
      <c r="H191" s="1491"/>
      <c r="M191" s="1489"/>
      <c r="Q191" s="1489"/>
      <c r="R191" s="1489"/>
    </row>
    <row r="192" spans="1:18" s="165" customFormat="1">
      <c r="A192" s="1431"/>
      <c r="B192" s="1488"/>
      <c r="C192" s="1491"/>
      <c r="D192" s="1491"/>
      <c r="E192" s="1491"/>
      <c r="F192" s="1491"/>
      <c r="G192" s="1491"/>
      <c r="H192" s="1491"/>
      <c r="M192" s="1489"/>
      <c r="Q192" s="1489"/>
      <c r="R192" s="1489"/>
    </row>
    <row r="193" spans="1:18" s="165" customFormat="1">
      <c r="A193" s="1431"/>
      <c r="B193" s="1488"/>
      <c r="C193" s="1491"/>
      <c r="D193" s="1491"/>
      <c r="E193" s="1491"/>
      <c r="F193" s="1491"/>
      <c r="G193" s="1491"/>
      <c r="H193" s="1491"/>
      <c r="M193" s="1489"/>
      <c r="Q193" s="1489"/>
      <c r="R193" s="1489"/>
    </row>
    <row r="194" spans="1:18" s="165" customFormat="1">
      <c r="A194" s="1431"/>
      <c r="B194" s="1488"/>
      <c r="C194" s="1491"/>
      <c r="D194" s="1491"/>
      <c r="E194" s="1491"/>
      <c r="F194" s="1491"/>
      <c r="G194" s="1491"/>
      <c r="H194" s="1491"/>
      <c r="M194" s="1489"/>
      <c r="Q194" s="1489"/>
      <c r="R194" s="1489"/>
    </row>
    <row r="195" spans="1:18" s="165" customFormat="1">
      <c r="A195" s="1431"/>
      <c r="B195" s="1488"/>
      <c r="C195" s="1491"/>
      <c r="D195" s="1491"/>
      <c r="E195" s="1491"/>
      <c r="F195" s="1491"/>
      <c r="G195" s="1491"/>
      <c r="H195" s="1491"/>
      <c r="M195" s="1489"/>
      <c r="Q195" s="1489"/>
      <c r="R195" s="1489"/>
    </row>
    <row r="196" spans="1:18" s="165" customFormat="1">
      <c r="A196" s="1431"/>
      <c r="B196" s="1488"/>
      <c r="C196" s="1491"/>
      <c r="D196" s="1491"/>
      <c r="E196" s="1491"/>
      <c r="F196" s="1491"/>
      <c r="G196" s="1491"/>
      <c r="H196" s="1491"/>
      <c r="M196" s="1489"/>
      <c r="Q196" s="1489"/>
      <c r="R196" s="1489"/>
    </row>
    <row r="197" spans="1:18" s="165" customFormat="1">
      <c r="A197" s="1431"/>
      <c r="B197" s="1488"/>
      <c r="C197" s="1491"/>
      <c r="D197" s="1491"/>
      <c r="E197" s="1491"/>
      <c r="F197" s="1491"/>
      <c r="G197" s="1491"/>
      <c r="H197" s="1491"/>
      <c r="M197" s="1489"/>
      <c r="Q197" s="1489"/>
      <c r="R197" s="1489"/>
    </row>
    <row r="198" spans="1:18" s="165" customFormat="1">
      <c r="A198" s="1431"/>
      <c r="B198" s="1488"/>
      <c r="C198" s="1491"/>
      <c r="D198" s="1491"/>
      <c r="E198" s="1491"/>
      <c r="F198" s="1491"/>
      <c r="G198" s="1491"/>
      <c r="H198" s="1491"/>
      <c r="M198" s="1489"/>
      <c r="Q198" s="1489"/>
      <c r="R198" s="1489"/>
    </row>
    <row r="199" spans="1:18" s="165" customFormat="1">
      <c r="A199" s="1431"/>
      <c r="B199" s="1488"/>
      <c r="C199" s="1491"/>
      <c r="D199" s="1491"/>
      <c r="E199" s="1491"/>
      <c r="F199" s="1491"/>
      <c r="G199" s="1491"/>
      <c r="H199" s="1491"/>
      <c r="M199" s="1489"/>
      <c r="Q199" s="1489"/>
      <c r="R199" s="1489"/>
    </row>
    <row r="200" spans="1:18" s="165" customFormat="1">
      <c r="A200" s="1431"/>
      <c r="B200" s="1488"/>
      <c r="C200" s="1491"/>
      <c r="D200" s="1491"/>
      <c r="E200" s="1491"/>
      <c r="F200" s="1491"/>
      <c r="G200" s="1491"/>
      <c r="H200" s="1491"/>
      <c r="M200" s="1489"/>
      <c r="Q200" s="1489"/>
      <c r="R200" s="1489"/>
    </row>
    <row r="201" spans="1:18" s="165" customFormat="1">
      <c r="A201" s="1431"/>
      <c r="B201" s="1488"/>
      <c r="C201" s="1491"/>
      <c r="D201" s="1491"/>
      <c r="E201" s="1491"/>
      <c r="F201" s="1491"/>
      <c r="G201" s="1491"/>
      <c r="H201" s="1491"/>
      <c r="M201" s="1489"/>
      <c r="Q201" s="1489"/>
      <c r="R201" s="1489"/>
    </row>
    <row r="202" spans="1:18" s="165" customFormat="1">
      <c r="A202" s="1431"/>
      <c r="B202" s="1488"/>
      <c r="C202" s="1491"/>
      <c r="D202" s="1491"/>
      <c r="E202" s="1491"/>
      <c r="F202" s="1491"/>
      <c r="G202" s="1491"/>
      <c r="H202" s="1491"/>
      <c r="M202" s="1489"/>
      <c r="Q202" s="1489"/>
      <c r="R202" s="1489"/>
    </row>
    <row r="203" spans="1:18" s="165" customFormat="1">
      <c r="A203" s="1431"/>
      <c r="B203" s="1488"/>
      <c r="C203" s="1491"/>
      <c r="D203" s="1491"/>
      <c r="E203" s="1491"/>
      <c r="F203" s="1491"/>
      <c r="G203" s="1491"/>
      <c r="H203" s="1491"/>
      <c r="M203" s="1489"/>
      <c r="Q203" s="1489"/>
      <c r="R203" s="1489"/>
    </row>
    <row r="204" spans="1:18" s="165" customFormat="1">
      <c r="A204" s="1431"/>
      <c r="B204" s="1488"/>
      <c r="C204" s="1491"/>
      <c r="D204" s="1491"/>
      <c r="E204" s="1491"/>
      <c r="F204" s="1491"/>
      <c r="G204" s="1491"/>
      <c r="H204" s="1491"/>
      <c r="M204" s="1489"/>
      <c r="Q204" s="1489"/>
      <c r="R204" s="1489"/>
    </row>
    <row r="205" spans="1:18" s="165" customFormat="1">
      <c r="A205" s="1431"/>
      <c r="B205" s="1488"/>
      <c r="C205" s="1491"/>
      <c r="D205" s="1491"/>
      <c r="E205" s="1491"/>
      <c r="F205" s="1491"/>
      <c r="G205" s="1491"/>
      <c r="H205" s="1491"/>
      <c r="M205" s="1489"/>
      <c r="Q205" s="1489"/>
      <c r="R205" s="1489"/>
    </row>
    <row r="206" spans="1:18" s="165" customFormat="1">
      <c r="A206" s="1431"/>
      <c r="B206" s="1488"/>
      <c r="C206" s="1491"/>
      <c r="D206" s="1491"/>
      <c r="E206" s="1491"/>
      <c r="F206" s="1491"/>
      <c r="G206" s="1491"/>
      <c r="H206" s="1491"/>
      <c r="M206" s="1489"/>
      <c r="Q206" s="1489"/>
      <c r="R206" s="1489"/>
    </row>
    <row r="207" spans="1:18" s="165" customFormat="1">
      <c r="A207" s="1431"/>
      <c r="B207" s="1488"/>
      <c r="C207" s="1491"/>
      <c r="D207" s="1491"/>
      <c r="E207" s="1491"/>
      <c r="F207" s="1491"/>
      <c r="G207" s="1491"/>
      <c r="H207" s="1491"/>
      <c r="M207" s="1489"/>
      <c r="Q207" s="1489"/>
      <c r="R207" s="1489"/>
    </row>
    <row r="208" spans="1:18" s="165" customFormat="1">
      <c r="A208" s="1431"/>
      <c r="B208" s="1488"/>
      <c r="C208" s="1491"/>
      <c r="D208" s="1491"/>
      <c r="E208" s="1491"/>
      <c r="F208" s="1491"/>
      <c r="G208" s="1491"/>
      <c r="H208" s="1491"/>
      <c r="M208" s="1489"/>
      <c r="Q208" s="1489"/>
      <c r="R208" s="1489"/>
    </row>
    <row r="209" spans="1:18" s="165" customFormat="1">
      <c r="A209" s="1431"/>
      <c r="B209" s="1488"/>
      <c r="C209" s="1491"/>
      <c r="D209" s="1491"/>
      <c r="E209" s="1491"/>
      <c r="F209" s="1491"/>
      <c r="G209" s="1491"/>
      <c r="H209" s="1491"/>
      <c r="M209" s="1489"/>
      <c r="Q209" s="1489"/>
      <c r="R209" s="1489"/>
    </row>
    <row r="210" spans="1:18" s="165" customFormat="1">
      <c r="A210" s="1431"/>
      <c r="B210" s="1488"/>
      <c r="C210" s="1491"/>
      <c r="D210" s="1491"/>
      <c r="E210" s="1491"/>
      <c r="F210" s="1491"/>
      <c r="G210" s="1491"/>
      <c r="H210" s="1491"/>
      <c r="M210" s="1489"/>
      <c r="Q210" s="1489"/>
      <c r="R210" s="1489"/>
    </row>
    <row r="211" spans="1:18" s="165" customFormat="1">
      <c r="A211" s="1431"/>
      <c r="B211" s="1488"/>
      <c r="C211" s="1491"/>
      <c r="D211" s="1491"/>
      <c r="E211" s="1491"/>
      <c r="F211" s="1491"/>
      <c r="G211" s="1491"/>
      <c r="H211" s="1491"/>
      <c r="M211" s="1489"/>
      <c r="Q211" s="1489"/>
      <c r="R211" s="1489"/>
    </row>
    <row r="212" spans="1:18" s="165" customFormat="1">
      <c r="A212" s="1431"/>
      <c r="B212" s="1488"/>
      <c r="C212" s="1491"/>
      <c r="D212" s="1491"/>
      <c r="E212" s="1491"/>
      <c r="F212" s="1491"/>
      <c r="G212" s="1491"/>
      <c r="H212" s="1491"/>
      <c r="M212" s="1489"/>
      <c r="Q212" s="1489"/>
      <c r="R212" s="1489"/>
    </row>
    <row r="213" spans="1:18" s="165" customFormat="1">
      <c r="A213" s="1431"/>
      <c r="B213" s="1488"/>
      <c r="C213" s="1491"/>
      <c r="D213" s="1491"/>
      <c r="E213" s="1491"/>
      <c r="F213" s="1491"/>
      <c r="G213" s="1491"/>
      <c r="H213" s="1491"/>
      <c r="M213" s="1489"/>
      <c r="Q213" s="1489"/>
      <c r="R213" s="1489"/>
    </row>
    <row r="214" spans="1:18" s="165" customFormat="1">
      <c r="A214" s="1431"/>
      <c r="B214" s="1488"/>
      <c r="C214" s="1491"/>
      <c r="D214" s="1491"/>
      <c r="E214" s="1491"/>
      <c r="F214" s="1491"/>
      <c r="G214" s="1491"/>
      <c r="H214" s="1491"/>
      <c r="M214" s="1489"/>
      <c r="Q214" s="1489"/>
      <c r="R214" s="1489"/>
    </row>
    <row r="215" spans="1:18" s="165" customFormat="1">
      <c r="A215" s="1431"/>
      <c r="B215" s="1488"/>
      <c r="C215" s="1491"/>
      <c r="D215" s="1491"/>
      <c r="E215" s="1491"/>
      <c r="F215" s="1491"/>
      <c r="G215" s="1491"/>
      <c r="H215" s="1491"/>
      <c r="M215" s="1489"/>
      <c r="Q215" s="1489"/>
      <c r="R215" s="1489"/>
    </row>
    <row r="216" spans="1:18" s="165" customFormat="1">
      <c r="A216" s="1431"/>
      <c r="B216" s="1488"/>
      <c r="C216" s="1491"/>
      <c r="D216" s="1491"/>
      <c r="E216" s="1491"/>
      <c r="F216" s="1491"/>
      <c r="G216" s="1491"/>
      <c r="H216" s="1491"/>
      <c r="M216" s="1489"/>
      <c r="Q216" s="1489"/>
      <c r="R216" s="1489"/>
    </row>
    <row r="217" spans="1:18" s="165" customFormat="1">
      <c r="A217" s="1431"/>
      <c r="B217" s="1488"/>
      <c r="C217" s="1491"/>
      <c r="D217" s="1491"/>
      <c r="E217" s="1491"/>
      <c r="F217" s="1491"/>
      <c r="G217" s="1491"/>
      <c r="H217" s="1491"/>
      <c r="M217" s="1489"/>
      <c r="Q217" s="1489"/>
      <c r="R217" s="1489"/>
    </row>
    <row r="218" spans="1:18" s="165" customFormat="1">
      <c r="A218" s="1431"/>
      <c r="B218" s="1488"/>
      <c r="C218" s="1491"/>
      <c r="D218" s="1491"/>
      <c r="E218" s="1491"/>
      <c r="F218" s="1491"/>
      <c r="G218" s="1491"/>
      <c r="H218" s="1491"/>
      <c r="M218" s="1489"/>
      <c r="Q218" s="1489"/>
      <c r="R218" s="1489"/>
    </row>
    <row r="219" spans="1:18" s="165" customFormat="1">
      <c r="A219" s="1431"/>
      <c r="B219" s="1488"/>
      <c r="C219" s="1491"/>
      <c r="D219" s="1491"/>
      <c r="E219" s="1491"/>
      <c r="F219" s="1491"/>
      <c r="G219" s="1491"/>
      <c r="H219" s="1491"/>
      <c r="M219" s="1489"/>
      <c r="Q219" s="1489"/>
      <c r="R219" s="1489"/>
    </row>
    <row r="220" spans="1:18" s="165" customFormat="1">
      <c r="A220" s="1431"/>
      <c r="B220" s="1488"/>
      <c r="C220" s="1491"/>
      <c r="D220" s="1491"/>
      <c r="E220" s="1491"/>
      <c r="F220" s="1491"/>
      <c r="G220" s="1491"/>
      <c r="H220" s="1491"/>
      <c r="M220" s="1489"/>
      <c r="Q220" s="1489"/>
      <c r="R220" s="1489"/>
    </row>
    <row r="221" spans="1:18" s="165" customFormat="1">
      <c r="A221" s="1431"/>
      <c r="B221" s="1488"/>
      <c r="C221" s="1491"/>
      <c r="D221" s="1491"/>
      <c r="E221" s="1491"/>
      <c r="F221" s="1491"/>
      <c r="G221" s="1491"/>
      <c r="H221" s="1491"/>
      <c r="M221" s="1489"/>
      <c r="Q221" s="1489"/>
      <c r="R221" s="1489"/>
    </row>
    <row r="222" spans="1:18" s="165" customFormat="1">
      <c r="A222" s="1431"/>
      <c r="B222" s="1488"/>
      <c r="C222" s="1491"/>
      <c r="D222" s="1491"/>
      <c r="E222" s="1491"/>
      <c r="F222" s="1491"/>
      <c r="G222" s="1491"/>
      <c r="H222" s="1491"/>
      <c r="M222" s="1489"/>
      <c r="Q222" s="1489"/>
      <c r="R222" s="1489"/>
    </row>
    <row r="223" spans="1:18" s="165" customFormat="1">
      <c r="A223" s="1431"/>
      <c r="B223" s="1488"/>
      <c r="C223" s="1491"/>
      <c r="D223" s="1491"/>
      <c r="E223" s="1491"/>
      <c r="F223" s="1491"/>
      <c r="G223" s="1491"/>
      <c r="H223" s="1491"/>
      <c r="M223" s="1489"/>
      <c r="Q223" s="1489"/>
      <c r="R223" s="1489"/>
    </row>
    <row r="224" spans="1:18" s="165" customFormat="1">
      <c r="A224" s="1431"/>
      <c r="B224" s="1488"/>
      <c r="C224" s="1491"/>
      <c r="D224" s="1491"/>
      <c r="E224" s="1491"/>
      <c r="F224" s="1491"/>
      <c r="G224" s="1491"/>
      <c r="H224" s="1491"/>
      <c r="M224" s="1489"/>
      <c r="Q224" s="1489"/>
      <c r="R224" s="1489"/>
    </row>
    <row r="225" spans="1:18" s="165" customFormat="1">
      <c r="A225" s="1431"/>
      <c r="B225" s="1488"/>
      <c r="C225" s="1491"/>
      <c r="D225" s="1491"/>
      <c r="E225" s="1491"/>
      <c r="F225" s="1491"/>
      <c r="G225" s="1491"/>
      <c r="H225" s="1491"/>
      <c r="M225" s="1489"/>
      <c r="Q225" s="1489"/>
      <c r="R225" s="1489"/>
    </row>
    <row r="226" spans="1:18" s="165" customFormat="1">
      <c r="A226" s="1431"/>
      <c r="B226" s="1488"/>
      <c r="C226" s="1491"/>
      <c r="D226" s="1491"/>
      <c r="E226" s="1491"/>
      <c r="F226" s="1491"/>
      <c r="G226" s="1491"/>
      <c r="H226" s="1491"/>
      <c r="M226" s="1489"/>
      <c r="Q226" s="1489"/>
      <c r="R226" s="1489"/>
    </row>
    <row r="227" spans="1:18" s="165" customFormat="1">
      <c r="A227" s="1431"/>
      <c r="B227" s="1488"/>
      <c r="C227" s="1491"/>
      <c r="D227" s="1491"/>
      <c r="E227" s="1491"/>
      <c r="F227" s="1491"/>
      <c r="G227" s="1491"/>
      <c r="H227" s="1491"/>
      <c r="M227" s="1489"/>
      <c r="Q227" s="1489"/>
      <c r="R227" s="1489"/>
    </row>
    <row r="228" spans="1:18" s="165" customFormat="1">
      <c r="A228" s="1431"/>
      <c r="B228" s="1488"/>
      <c r="C228" s="1491"/>
      <c r="D228" s="1491"/>
      <c r="E228" s="1491"/>
      <c r="F228" s="1491"/>
      <c r="G228" s="1491"/>
      <c r="H228" s="1491"/>
      <c r="M228" s="1489"/>
      <c r="Q228" s="1489"/>
      <c r="R228" s="1489"/>
    </row>
    <row r="229" spans="1:18" s="165" customFormat="1">
      <c r="A229" s="1431"/>
      <c r="B229" s="1488"/>
      <c r="C229" s="1491"/>
      <c r="D229" s="1491"/>
      <c r="E229" s="1491"/>
      <c r="F229" s="1491"/>
      <c r="G229" s="1491"/>
      <c r="H229" s="1491"/>
      <c r="M229" s="1489"/>
      <c r="Q229" s="1489"/>
      <c r="R229" s="1489"/>
    </row>
    <row r="230" spans="1:18" s="165" customFormat="1">
      <c r="A230" s="1431"/>
      <c r="B230" s="1488"/>
      <c r="C230" s="1491"/>
      <c r="D230" s="1491"/>
      <c r="E230" s="1491"/>
      <c r="F230" s="1491"/>
      <c r="G230" s="1491"/>
      <c r="H230" s="1491"/>
      <c r="M230" s="1489"/>
      <c r="Q230" s="1489"/>
      <c r="R230" s="1489"/>
    </row>
    <row r="231" spans="1:18" s="165" customFormat="1">
      <c r="A231" s="1431"/>
      <c r="B231" s="1488"/>
      <c r="C231" s="1491"/>
      <c r="D231" s="1491"/>
      <c r="E231" s="1491"/>
      <c r="F231" s="1491"/>
      <c r="G231" s="1491"/>
      <c r="H231" s="1491"/>
      <c r="M231" s="1489"/>
      <c r="Q231" s="1489"/>
      <c r="R231" s="1489"/>
    </row>
    <row r="232" spans="1:18" s="165" customFormat="1">
      <c r="A232" s="1431"/>
      <c r="B232" s="1488"/>
      <c r="C232" s="1491"/>
      <c r="D232" s="1491"/>
      <c r="E232" s="1491"/>
      <c r="F232" s="1491"/>
      <c r="G232" s="1491"/>
      <c r="H232" s="1491"/>
      <c r="M232" s="1489"/>
      <c r="Q232" s="1489"/>
      <c r="R232" s="1489"/>
    </row>
    <row r="233" spans="1:18" s="165" customFormat="1">
      <c r="A233" s="1431"/>
      <c r="B233" s="1488"/>
      <c r="C233" s="1491"/>
      <c r="D233" s="1491"/>
      <c r="E233" s="1491"/>
      <c r="F233" s="1491"/>
      <c r="G233" s="1491"/>
      <c r="H233" s="1491"/>
      <c r="M233" s="1489"/>
      <c r="Q233" s="1489"/>
      <c r="R233" s="1489"/>
    </row>
    <row r="234" spans="1:18" s="165" customFormat="1">
      <c r="A234" s="1431"/>
      <c r="B234" s="1488"/>
      <c r="C234" s="1491"/>
      <c r="D234" s="1491"/>
      <c r="E234" s="1491"/>
      <c r="F234" s="1491"/>
      <c r="G234" s="1491"/>
      <c r="H234" s="1491"/>
      <c r="M234" s="1489"/>
      <c r="Q234" s="1489"/>
      <c r="R234" s="1489"/>
    </row>
    <row r="235" spans="1:18" s="165" customFormat="1">
      <c r="A235" s="1431"/>
      <c r="B235" s="1488"/>
      <c r="C235" s="1491"/>
      <c r="D235" s="1491"/>
      <c r="E235" s="1491"/>
      <c r="F235" s="1491"/>
      <c r="G235" s="1491"/>
      <c r="H235" s="1491"/>
      <c r="M235" s="1489"/>
      <c r="Q235" s="1489"/>
      <c r="R235" s="1489"/>
    </row>
    <row r="236" spans="1:18" s="165" customFormat="1">
      <c r="A236" s="1431"/>
      <c r="B236" s="1488"/>
      <c r="C236" s="1491"/>
      <c r="D236" s="1491"/>
      <c r="E236" s="1491"/>
      <c r="F236" s="1491"/>
      <c r="G236" s="1491"/>
      <c r="H236" s="1491"/>
      <c r="M236" s="1489"/>
      <c r="Q236" s="1489"/>
      <c r="R236" s="1489"/>
    </row>
    <row r="237" spans="1:18" s="165" customFormat="1">
      <c r="A237" s="1431"/>
      <c r="B237" s="1488"/>
      <c r="C237" s="1491"/>
      <c r="D237" s="1491"/>
      <c r="E237" s="1491"/>
      <c r="F237" s="1491"/>
      <c r="G237" s="1491"/>
      <c r="H237" s="1491"/>
      <c r="M237" s="1489"/>
      <c r="Q237" s="1489"/>
      <c r="R237" s="1489"/>
    </row>
    <row r="238" spans="1:18" s="165" customFormat="1">
      <c r="A238" s="1431"/>
      <c r="B238" s="1488"/>
      <c r="C238" s="1491"/>
      <c r="D238" s="1491"/>
      <c r="E238" s="1491"/>
      <c r="F238" s="1491"/>
      <c r="G238" s="1491"/>
      <c r="H238" s="1491"/>
      <c r="M238" s="1489"/>
      <c r="Q238" s="1489"/>
      <c r="R238" s="1489"/>
    </row>
    <row r="239" spans="1:18" s="165" customFormat="1">
      <c r="A239" s="1431"/>
      <c r="B239" s="1488"/>
      <c r="C239" s="1491"/>
      <c r="D239" s="1491"/>
      <c r="E239" s="1491"/>
      <c r="F239" s="1491"/>
      <c r="G239" s="1491"/>
      <c r="H239" s="1491"/>
      <c r="M239" s="1489"/>
      <c r="Q239" s="1489"/>
      <c r="R239" s="1489"/>
    </row>
    <row r="240" spans="1:18" s="165" customFormat="1">
      <c r="A240" s="1431"/>
      <c r="B240" s="1488"/>
      <c r="C240" s="1491"/>
      <c r="D240" s="1491"/>
      <c r="E240" s="1491"/>
      <c r="F240" s="1491"/>
      <c r="G240" s="1491"/>
      <c r="H240" s="1491"/>
      <c r="M240" s="1489"/>
      <c r="Q240" s="1489"/>
      <c r="R240" s="1489"/>
    </row>
    <row r="241" spans="1:18" s="165" customFormat="1">
      <c r="A241" s="1431"/>
      <c r="B241" s="1488"/>
      <c r="C241" s="1491"/>
      <c r="D241" s="1491"/>
      <c r="E241" s="1491"/>
      <c r="F241" s="1491"/>
      <c r="G241" s="1491"/>
      <c r="H241" s="1491"/>
      <c r="M241" s="1489"/>
      <c r="Q241" s="1489"/>
      <c r="R241" s="1489"/>
    </row>
    <row r="242" spans="1:18" s="165" customFormat="1">
      <c r="A242" s="1431"/>
      <c r="B242" s="1488"/>
      <c r="C242" s="1491"/>
      <c r="D242" s="1491"/>
      <c r="E242" s="1491"/>
      <c r="F242" s="1491"/>
      <c r="G242" s="1491"/>
      <c r="H242" s="1491"/>
      <c r="M242" s="1489"/>
      <c r="Q242" s="1489"/>
      <c r="R242" s="1489"/>
    </row>
    <row r="243" spans="1:18" s="165" customFormat="1">
      <c r="A243" s="1431"/>
      <c r="B243" s="1488"/>
      <c r="C243" s="1491"/>
      <c r="D243" s="1491"/>
      <c r="E243" s="1491"/>
      <c r="F243" s="1491"/>
      <c r="G243" s="1491"/>
      <c r="H243" s="1491"/>
      <c r="M243" s="1489"/>
      <c r="Q243" s="1489"/>
      <c r="R243" s="1489"/>
    </row>
    <row r="244" spans="1:18" s="165" customFormat="1">
      <c r="A244" s="1431"/>
      <c r="B244" s="1488"/>
      <c r="C244" s="1491"/>
      <c r="D244" s="1491"/>
      <c r="E244" s="1491"/>
      <c r="F244" s="1491"/>
      <c r="G244" s="1491"/>
      <c r="H244" s="1491"/>
      <c r="M244" s="1489"/>
      <c r="Q244" s="1489"/>
      <c r="R244" s="1489"/>
    </row>
    <row r="245" spans="1:18" s="165" customFormat="1">
      <c r="A245" s="1431"/>
      <c r="B245" s="1488"/>
      <c r="C245" s="1491"/>
      <c r="D245" s="1491"/>
      <c r="E245" s="1491"/>
      <c r="F245" s="1491"/>
      <c r="G245" s="1491"/>
      <c r="H245" s="1491"/>
      <c r="M245" s="1489"/>
      <c r="Q245" s="1489"/>
      <c r="R245" s="1489"/>
    </row>
    <row r="246" spans="1:18" s="165" customFormat="1">
      <c r="A246" s="1431"/>
      <c r="B246" s="1488"/>
      <c r="C246" s="1491"/>
      <c r="D246" s="1491"/>
      <c r="E246" s="1491"/>
      <c r="F246" s="1491"/>
      <c r="G246" s="1491"/>
      <c r="H246" s="1491"/>
      <c r="M246" s="1489"/>
      <c r="Q246" s="1489"/>
      <c r="R246" s="1489"/>
    </row>
    <row r="247" spans="1:18" s="165" customFormat="1">
      <c r="A247" s="1431"/>
      <c r="B247" s="1488"/>
      <c r="C247" s="1491"/>
      <c r="D247" s="1491"/>
      <c r="E247" s="1491"/>
      <c r="F247" s="1491"/>
      <c r="G247" s="1491"/>
      <c r="H247" s="1491"/>
      <c r="M247" s="1489"/>
      <c r="Q247" s="1489"/>
      <c r="R247" s="1489"/>
    </row>
    <row r="248" spans="1:18" s="165" customFormat="1">
      <c r="A248" s="1431"/>
      <c r="B248" s="1488"/>
      <c r="C248" s="1491"/>
      <c r="D248" s="1491"/>
      <c r="E248" s="1491"/>
      <c r="F248" s="1491"/>
      <c r="G248" s="1491"/>
      <c r="H248" s="1491"/>
      <c r="M248" s="1489"/>
      <c r="Q248" s="1489"/>
      <c r="R248" s="1489"/>
    </row>
    <row r="249" spans="1:18" s="165" customFormat="1">
      <c r="A249" s="1431"/>
      <c r="B249" s="1488"/>
      <c r="C249" s="1491"/>
      <c r="D249" s="1491"/>
      <c r="E249" s="1491"/>
      <c r="F249" s="1491"/>
      <c r="G249" s="1491"/>
      <c r="H249" s="1491"/>
      <c r="M249" s="1489"/>
      <c r="Q249" s="1489"/>
      <c r="R249" s="1489"/>
    </row>
    <row r="250" spans="1:18" s="165" customFormat="1">
      <c r="A250" s="1431"/>
      <c r="B250" s="1488"/>
      <c r="C250" s="1491"/>
      <c r="D250" s="1491"/>
      <c r="E250" s="1491"/>
      <c r="F250" s="1491"/>
      <c r="G250" s="1491"/>
      <c r="H250" s="1491"/>
      <c r="M250" s="1489"/>
      <c r="Q250" s="1489"/>
      <c r="R250" s="1489"/>
    </row>
    <row r="251" spans="1:18" s="165" customFormat="1">
      <c r="A251" s="1431"/>
      <c r="B251" s="1488"/>
      <c r="C251" s="1491"/>
      <c r="D251" s="1491"/>
      <c r="E251" s="1491"/>
      <c r="F251" s="1491"/>
      <c r="G251" s="1491"/>
      <c r="H251" s="1491"/>
      <c r="M251" s="1489"/>
      <c r="Q251" s="1489"/>
      <c r="R251" s="1489"/>
    </row>
    <row r="252" spans="1:18" s="165" customFormat="1">
      <c r="A252" s="1431"/>
      <c r="B252" s="1488"/>
      <c r="C252" s="1491"/>
      <c r="D252" s="1491"/>
      <c r="E252" s="1491"/>
      <c r="F252" s="1491"/>
      <c r="G252" s="1491"/>
      <c r="H252" s="1491"/>
      <c r="M252" s="1489"/>
      <c r="Q252" s="1489"/>
      <c r="R252" s="1489"/>
    </row>
    <row r="253" spans="1:18" s="165" customFormat="1">
      <c r="A253" s="1431"/>
      <c r="B253" s="1488"/>
      <c r="C253" s="1491"/>
      <c r="D253" s="1491"/>
      <c r="E253" s="1491"/>
      <c r="F253" s="1491"/>
      <c r="G253" s="1491"/>
      <c r="H253" s="1491"/>
      <c r="M253" s="1489"/>
      <c r="Q253" s="1489"/>
      <c r="R253" s="1489"/>
    </row>
    <row r="254" spans="1:18" s="165" customFormat="1">
      <c r="A254" s="1431"/>
      <c r="B254" s="1488"/>
      <c r="C254" s="1491"/>
      <c r="D254" s="1491"/>
      <c r="E254" s="1491"/>
      <c r="F254" s="1491"/>
      <c r="G254" s="1491"/>
      <c r="H254" s="1491"/>
      <c r="M254" s="1489"/>
      <c r="Q254" s="1489"/>
      <c r="R254" s="1489"/>
    </row>
    <row r="255" spans="1:18" s="165" customFormat="1">
      <c r="A255" s="1431"/>
      <c r="B255" s="1488"/>
      <c r="C255" s="1491"/>
      <c r="D255" s="1491"/>
      <c r="E255" s="1491"/>
      <c r="F255" s="1491"/>
      <c r="G255" s="1491"/>
      <c r="H255" s="1491"/>
      <c r="M255" s="1489"/>
      <c r="Q255" s="1489"/>
      <c r="R255" s="1489"/>
    </row>
    <row r="256" spans="1:18" s="165" customFormat="1">
      <c r="A256" s="1431"/>
      <c r="B256" s="1488"/>
      <c r="C256" s="1491"/>
      <c r="D256" s="1491"/>
      <c r="E256" s="1491"/>
      <c r="F256" s="1491"/>
      <c r="G256" s="1491"/>
      <c r="H256" s="1491"/>
      <c r="M256" s="1489"/>
      <c r="Q256" s="1489"/>
      <c r="R256" s="1489"/>
    </row>
    <row r="257" spans="1:18" s="165" customFormat="1">
      <c r="A257" s="1431"/>
      <c r="B257" s="1488"/>
      <c r="C257" s="1491"/>
      <c r="D257" s="1491"/>
      <c r="E257" s="1491"/>
      <c r="F257" s="1491"/>
      <c r="G257" s="1491"/>
      <c r="H257" s="1491"/>
      <c r="M257" s="1489"/>
      <c r="Q257" s="1489"/>
      <c r="R257" s="1489"/>
    </row>
    <row r="258" spans="1:18" s="165" customFormat="1">
      <c r="A258" s="1431"/>
      <c r="B258" s="1488"/>
      <c r="C258" s="1491"/>
      <c r="D258" s="1491"/>
      <c r="E258" s="1491"/>
      <c r="F258" s="1491"/>
      <c r="G258" s="1491"/>
      <c r="H258" s="1491"/>
      <c r="M258" s="1489"/>
      <c r="Q258" s="1489"/>
      <c r="R258" s="1489"/>
    </row>
    <row r="259" spans="1:18" s="165" customFormat="1">
      <c r="A259" s="1431"/>
      <c r="B259" s="1488"/>
      <c r="C259" s="1491"/>
      <c r="D259" s="1491"/>
      <c r="E259" s="1491"/>
      <c r="F259" s="1491"/>
      <c r="G259" s="1491"/>
      <c r="H259" s="1491"/>
      <c r="M259" s="1489"/>
      <c r="Q259" s="1489"/>
      <c r="R259" s="1489"/>
    </row>
    <row r="260" spans="1:18" s="165" customFormat="1">
      <c r="A260" s="1431"/>
      <c r="B260" s="1488"/>
      <c r="C260" s="1491"/>
      <c r="D260" s="1491"/>
      <c r="E260" s="1491"/>
      <c r="F260" s="1491"/>
      <c r="G260" s="1491"/>
      <c r="H260" s="1491"/>
      <c r="M260" s="1489"/>
      <c r="Q260" s="1489"/>
      <c r="R260" s="1489"/>
    </row>
    <row r="261" spans="1:18" s="165" customFormat="1">
      <c r="A261" s="1431"/>
      <c r="B261" s="1488"/>
      <c r="C261" s="1491"/>
      <c r="D261" s="1491"/>
      <c r="E261" s="1491"/>
      <c r="F261" s="1491"/>
      <c r="G261" s="1491"/>
      <c r="H261" s="1491"/>
      <c r="M261" s="1489"/>
      <c r="Q261" s="1489"/>
      <c r="R261" s="1489"/>
    </row>
    <row r="262" spans="1:18" s="165" customFormat="1">
      <c r="A262" s="1431"/>
      <c r="B262" s="1488"/>
      <c r="C262" s="1491"/>
      <c r="D262" s="1491"/>
      <c r="E262" s="1491"/>
      <c r="F262" s="1491"/>
      <c r="G262" s="1491"/>
      <c r="H262" s="1491"/>
      <c r="M262" s="1489"/>
      <c r="Q262" s="1489"/>
      <c r="R262" s="1489"/>
    </row>
    <row r="263" spans="1:18" s="165" customFormat="1">
      <c r="A263" s="1431"/>
      <c r="B263" s="1488"/>
      <c r="C263" s="1491"/>
      <c r="D263" s="1491"/>
      <c r="E263" s="1491"/>
      <c r="F263" s="1491"/>
      <c r="G263" s="1491"/>
      <c r="H263" s="1491"/>
      <c r="M263" s="1489"/>
      <c r="Q263" s="1489"/>
      <c r="R263" s="1489"/>
    </row>
    <row r="264" spans="1:18" s="165" customFormat="1">
      <c r="A264" s="1431"/>
      <c r="B264" s="1488"/>
      <c r="C264" s="1491"/>
      <c r="D264" s="1491"/>
      <c r="E264" s="1491"/>
      <c r="F264" s="1491"/>
      <c r="G264" s="1491"/>
      <c r="H264" s="1491"/>
      <c r="M264" s="1489"/>
      <c r="Q264" s="1489"/>
      <c r="R264" s="1489"/>
    </row>
    <row r="265" spans="1:18" s="165" customFormat="1">
      <c r="A265" s="1431"/>
      <c r="B265" s="1488"/>
      <c r="C265" s="1491"/>
      <c r="D265" s="1491"/>
      <c r="E265" s="1491"/>
      <c r="F265" s="1491"/>
      <c r="G265" s="1491"/>
      <c r="H265" s="1491"/>
      <c r="M265" s="1489"/>
      <c r="Q265" s="1489"/>
      <c r="R265" s="1489"/>
    </row>
    <row r="266" spans="1:18" s="165" customFormat="1">
      <c r="A266" s="1431"/>
      <c r="B266" s="1488"/>
      <c r="C266" s="1491"/>
      <c r="D266" s="1491"/>
      <c r="E266" s="1491"/>
      <c r="F266" s="1491"/>
      <c r="G266" s="1491"/>
      <c r="H266" s="1491"/>
      <c r="M266" s="1489"/>
      <c r="Q266" s="1489"/>
      <c r="R266" s="1489"/>
    </row>
    <row r="267" spans="1:18" s="165" customFormat="1">
      <c r="A267" s="1431"/>
      <c r="B267" s="1488"/>
      <c r="C267" s="1491"/>
      <c r="D267" s="1491"/>
      <c r="E267" s="1491"/>
      <c r="F267" s="1491"/>
      <c r="G267" s="1491"/>
      <c r="H267" s="1491"/>
      <c r="M267" s="1489"/>
      <c r="Q267" s="1489"/>
      <c r="R267" s="1489"/>
    </row>
    <row r="268" spans="1:18" s="165" customFormat="1">
      <c r="A268" s="1431"/>
      <c r="B268" s="1488"/>
      <c r="C268" s="1491"/>
      <c r="D268" s="1491"/>
      <c r="E268" s="1491"/>
      <c r="F268" s="1491"/>
      <c r="G268" s="1491"/>
      <c r="H268" s="1491"/>
      <c r="M268" s="1489"/>
      <c r="Q268" s="1489"/>
      <c r="R268" s="1489"/>
    </row>
    <row r="269" spans="1:18" s="165" customFormat="1">
      <c r="A269" s="1431"/>
      <c r="B269" s="1488"/>
      <c r="C269" s="1491"/>
      <c r="D269" s="1491"/>
      <c r="E269" s="1491"/>
      <c r="F269" s="1491"/>
      <c r="G269" s="1491"/>
      <c r="H269" s="1491"/>
      <c r="M269" s="1489"/>
      <c r="Q269" s="1489"/>
      <c r="R269" s="1489"/>
    </row>
    <row r="270" spans="1:18" s="165" customFormat="1">
      <c r="A270" s="1431"/>
      <c r="B270" s="1488"/>
      <c r="C270" s="1491"/>
      <c r="D270" s="1491"/>
      <c r="E270" s="1491"/>
      <c r="F270" s="1491"/>
      <c r="G270" s="1491"/>
      <c r="H270" s="1491"/>
      <c r="M270" s="1489"/>
      <c r="Q270" s="1489"/>
      <c r="R270" s="1489"/>
    </row>
    <row r="271" spans="1:18" s="165" customFormat="1">
      <c r="A271" s="1431"/>
      <c r="B271" s="1488"/>
      <c r="C271" s="1491"/>
      <c r="D271" s="1491"/>
      <c r="E271" s="1491"/>
      <c r="F271" s="1491"/>
      <c r="G271" s="1491"/>
      <c r="H271" s="1491"/>
      <c r="M271" s="1489"/>
      <c r="Q271" s="1489"/>
      <c r="R271" s="1489"/>
    </row>
    <row r="272" spans="1:18" s="165" customFormat="1">
      <c r="A272" s="1431"/>
      <c r="B272" s="1488"/>
      <c r="C272" s="1491"/>
      <c r="D272" s="1491"/>
      <c r="E272" s="1491"/>
      <c r="F272" s="1491"/>
      <c r="G272" s="1491"/>
      <c r="H272" s="1491"/>
      <c r="M272" s="1489"/>
      <c r="Q272" s="1489"/>
      <c r="R272" s="1489"/>
    </row>
    <row r="273" spans="1:18" s="165" customFormat="1">
      <c r="A273" s="1431"/>
      <c r="B273" s="1488"/>
      <c r="C273" s="1491"/>
      <c r="D273" s="1491"/>
      <c r="E273" s="1491"/>
      <c r="F273" s="1491"/>
      <c r="G273" s="1491"/>
      <c r="H273" s="1491"/>
      <c r="M273" s="1489"/>
      <c r="Q273" s="1489"/>
      <c r="R273" s="1489"/>
    </row>
    <row r="274" spans="1:18" s="165" customFormat="1">
      <c r="A274" s="1431"/>
      <c r="B274" s="1488"/>
      <c r="C274" s="1491"/>
      <c r="D274" s="1491"/>
      <c r="E274" s="1491"/>
      <c r="F274" s="1491"/>
      <c r="G274" s="1491"/>
      <c r="H274" s="1491"/>
      <c r="M274" s="1489"/>
      <c r="Q274" s="1489"/>
      <c r="R274" s="1489"/>
    </row>
    <row r="275" spans="1:18" s="165" customFormat="1">
      <c r="A275" s="1431"/>
      <c r="B275" s="1488"/>
      <c r="C275" s="1491"/>
      <c r="D275" s="1491"/>
      <c r="E275" s="1491"/>
      <c r="F275" s="1491"/>
      <c r="G275" s="1491"/>
      <c r="H275" s="1491"/>
      <c r="M275" s="1489"/>
      <c r="Q275" s="1489"/>
      <c r="R275" s="1489"/>
    </row>
    <row r="276" spans="1:18" s="165" customFormat="1">
      <c r="A276" s="1431"/>
      <c r="B276" s="1488"/>
      <c r="C276" s="1491"/>
      <c r="D276" s="1491"/>
      <c r="E276" s="1491"/>
      <c r="F276" s="1491"/>
      <c r="G276" s="1491"/>
      <c r="H276" s="1491"/>
      <c r="M276" s="1489"/>
      <c r="Q276" s="1489"/>
      <c r="R276" s="1489"/>
    </row>
    <row r="277" spans="1:18" s="165" customFormat="1">
      <c r="A277" s="1431"/>
      <c r="B277" s="1488"/>
      <c r="C277" s="1491"/>
      <c r="D277" s="1491"/>
      <c r="E277" s="1491"/>
      <c r="F277" s="1491"/>
      <c r="G277" s="1491"/>
      <c r="H277" s="1491"/>
      <c r="M277" s="1489"/>
      <c r="Q277" s="1489"/>
      <c r="R277" s="1489"/>
    </row>
    <row r="278" spans="1:18" s="165" customFormat="1">
      <c r="A278" s="1431"/>
      <c r="B278" s="1488"/>
      <c r="C278" s="1491"/>
      <c r="D278" s="1491"/>
      <c r="E278" s="1491"/>
      <c r="F278" s="1491"/>
      <c r="G278" s="1491"/>
      <c r="H278" s="1491"/>
      <c r="M278" s="1489"/>
      <c r="Q278" s="1489"/>
      <c r="R278" s="1489"/>
    </row>
    <row r="279" spans="1:18" s="165" customFormat="1">
      <c r="A279" s="1431"/>
      <c r="B279" s="1488"/>
      <c r="C279" s="1491"/>
      <c r="D279" s="1491"/>
      <c r="E279" s="1491"/>
      <c r="F279" s="1491"/>
      <c r="G279" s="1491"/>
      <c r="H279" s="1491"/>
      <c r="M279" s="1489"/>
      <c r="Q279" s="1489"/>
      <c r="R279" s="1489"/>
    </row>
    <row r="280" spans="1:18" s="165" customFormat="1">
      <c r="A280" s="1431"/>
      <c r="B280" s="1488"/>
      <c r="C280" s="1491"/>
      <c r="D280" s="1491"/>
      <c r="E280" s="1491"/>
      <c r="F280" s="1491"/>
      <c r="G280" s="1491"/>
      <c r="H280" s="1491"/>
      <c r="M280" s="1489"/>
      <c r="Q280" s="1489"/>
      <c r="R280" s="1489"/>
    </row>
    <row r="281" spans="1:18" s="165" customFormat="1">
      <c r="A281" s="1431"/>
      <c r="B281" s="1488"/>
      <c r="C281" s="1491"/>
      <c r="D281" s="1491"/>
      <c r="E281" s="1491"/>
      <c r="F281" s="1491"/>
      <c r="G281" s="1491"/>
      <c r="H281" s="1491"/>
      <c r="M281" s="1489"/>
      <c r="Q281" s="1489"/>
      <c r="R281" s="1489"/>
    </row>
    <row r="282" spans="1:18" s="165" customFormat="1">
      <c r="A282" s="1431"/>
      <c r="B282" s="1488"/>
      <c r="C282" s="1491"/>
      <c r="D282" s="1491"/>
      <c r="E282" s="1491"/>
      <c r="F282" s="1491"/>
      <c r="G282" s="1491"/>
      <c r="H282" s="1491"/>
      <c r="M282" s="1489"/>
      <c r="Q282" s="1489"/>
      <c r="R282" s="1489"/>
    </row>
    <row r="283" spans="1:18" s="165" customFormat="1">
      <c r="A283" s="1431"/>
      <c r="B283" s="1488"/>
      <c r="C283" s="1491"/>
      <c r="D283" s="1491"/>
      <c r="E283" s="1491"/>
      <c r="F283" s="1491"/>
      <c r="G283" s="1491"/>
      <c r="H283" s="1491"/>
      <c r="M283" s="1489"/>
      <c r="Q283" s="1489"/>
      <c r="R283" s="1489"/>
    </row>
    <row r="284" spans="1:18" s="165" customFormat="1">
      <c r="A284" s="1431"/>
      <c r="B284" s="1488"/>
      <c r="C284" s="1491"/>
      <c r="D284" s="1491"/>
      <c r="E284" s="1491"/>
      <c r="F284" s="1491"/>
      <c r="G284" s="1491"/>
      <c r="H284" s="1491"/>
      <c r="M284" s="1489"/>
      <c r="Q284" s="1489"/>
      <c r="R284" s="1489"/>
    </row>
    <row r="285" spans="1:18" s="165" customFormat="1">
      <c r="A285" s="1431"/>
      <c r="B285" s="1488"/>
      <c r="C285" s="1491"/>
      <c r="D285" s="1491"/>
      <c r="E285" s="1491"/>
      <c r="F285" s="1491"/>
      <c r="G285" s="1491"/>
      <c r="H285" s="1491"/>
      <c r="M285" s="1489"/>
      <c r="Q285" s="1489"/>
      <c r="R285" s="1489"/>
    </row>
    <row r="286" spans="1:18" s="165" customFormat="1">
      <c r="A286" s="1431"/>
      <c r="B286" s="1488"/>
      <c r="C286" s="1491"/>
      <c r="D286" s="1491"/>
      <c r="E286" s="1491"/>
      <c r="F286" s="1491"/>
      <c r="G286" s="1491"/>
      <c r="H286" s="1491"/>
      <c r="M286" s="1489"/>
      <c r="Q286" s="1489"/>
      <c r="R286" s="1489"/>
    </row>
    <row r="287" spans="1:18" s="165" customFormat="1">
      <c r="A287" s="1431"/>
      <c r="B287" s="1488"/>
      <c r="C287" s="1491"/>
      <c r="D287" s="1491"/>
      <c r="E287" s="1491"/>
      <c r="F287" s="1491"/>
      <c r="G287" s="1491"/>
      <c r="H287" s="1491"/>
      <c r="M287" s="1489"/>
      <c r="Q287" s="1489"/>
      <c r="R287" s="1489"/>
    </row>
    <row r="288" spans="1:18" s="165" customFormat="1">
      <c r="A288" s="1431"/>
      <c r="B288" s="1488"/>
      <c r="C288" s="1491"/>
      <c r="D288" s="1491"/>
      <c r="E288" s="1491"/>
      <c r="F288" s="1491"/>
      <c r="G288" s="1491"/>
      <c r="H288" s="1491"/>
      <c r="M288" s="1489"/>
      <c r="Q288" s="1489"/>
      <c r="R288" s="1489"/>
    </row>
    <row r="289" spans="1:18" s="165" customFormat="1">
      <c r="A289" s="1431"/>
      <c r="B289" s="1488"/>
      <c r="C289" s="1491"/>
      <c r="D289" s="1491"/>
      <c r="E289" s="1491"/>
      <c r="F289" s="1491"/>
      <c r="G289" s="1491"/>
      <c r="H289" s="1491"/>
      <c r="M289" s="1489"/>
      <c r="Q289" s="1489"/>
      <c r="R289" s="1489"/>
    </row>
    <row r="290" spans="1:18" s="165" customFormat="1">
      <c r="A290" s="1431"/>
      <c r="B290" s="1488"/>
      <c r="C290" s="1491"/>
      <c r="D290" s="1491"/>
      <c r="E290" s="1491"/>
      <c r="F290" s="1491"/>
      <c r="G290" s="1491"/>
      <c r="H290" s="1491"/>
      <c r="M290" s="1489"/>
      <c r="Q290" s="1489"/>
      <c r="R290" s="1489"/>
    </row>
    <row r="291" spans="1:18" s="165" customFormat="1">
      <c r="A291" s="1431"/>
      <c r="B291" s="1488"/>
      <c r="C291" s="1491"/>
      <c r="D291" s="1491"/>
      <c r="E291" s="1491"/>
      <c r="F291" s="1491"/>
      <c r="G291" s="1491"/>
      <c r="H291" s="1491"/>
      <c r="M291" s="1489"/>
      <c r="Q291" s="1489"/>
      <c r="R291" s="1489"/>
    </row>
    <row r="292" spans="1:18" s="165" customFormat="1">
      <c r="A292" s="1431"/>
      <c r="B292" s="1488"/>
      <c r="C292" s="1491"/>
      <c r="D292" s="1491"/>
      <c r="E292" s="1491"/>
      <c r="F292" s="1491"/>
      <c r="G292" s="1491"/>
      <c r="H292" s="1491"/>
      <c r="M292" s="1489"/>
      <c r="Q292" s="1489"/>
      <c r="R292" s="1489"/>
    </row>
    <row r="293" spans="1:18" s="165" customFormat="1">
      <c r="A293" s="1431"/>
      <c r="B293" s="1488"/>
      <c r="C293" s="1491"/>
      <c r="D293" s="1491"/>
      <c r="E293" s="1491"/>
      <c r="F293" s="1491"/>
      <c r="G293" s="1491"/>
      <c r="H293" s="1491"/>
      <c r="M293" s="1489"/>
      <c r="Q293" s="1489"/>
      <c r="R293" s="1489"/>
    </row>
    <row r="294" spans="1:18" s="165" customFormat="1">
      <c r="A294" s="1431"/>
      <c r="B294" s="1488"/>
      <c r="C294" s="1491"/>
      <c r="D294" s="1491"/>
      <c r="E294" s="1491"/>
      <c r="F294" s="1491"/>
      <c r="G294" s="1491"/>
      <c r="H294" s="1491"/>
      <c r="M294" s="1489"/>
      <c r="Q294" s="1489"/>
      <c r="R294" s="1489"/>
    </row>
    <row r="295" spans="1:18" s="165" customFormat="1">
      <c r="A295" s="1431"/>
      <c r="B295" s="1488"/>
      <c r="C295" s="1491"/>
      <c r="D295" s="1491"/>
      <c r="E295" s="1491"/>
      <c r="F295" s="1491"/>
      <c r="G295" s="1491"/>
      <c r="H295" s="1491"/>
      <c r="M295" s="1489"/>
      <c r="Q295" s="1489"/>
      <c r="R295" s="1489"/>
    </row>
    <row r="296" spans="1:18" s="165" customFormat="1">
      <c r="A296" s="1431"/>
      <c r="B296" s="1488"/>
      <c r="C296" s="1491"/>
      <c r="D296" s="1491"/>
      <c r="E296" s="1491"/>
      <c r="F296" s="1491"/>
      <c r="G296" s="1491"/>
      <c r="H296" s="1491"/>
      <c r="M296" s="1489"/>
      <c r="Q296" s="1489"/>
      <c r="R296" s="1489"/>
    </row>
    <row r="297" spans="1:18" s="165" customFormat="1">
      <c r="A297" s="1431"/>
      <c r="B297" s="1488"/>
      <c r="C297" s="1491"/>
      <c r="D297" s="1491"/>
      <c r="E297" s="1491"/>
      <c r="F297" s="1491"/>
      <c r="G297" s="1491"/>
      <c r="H297" s="1491"/>
      <c r="M297" s="1489"/>
      <c r="Q297" s="1489"/>
      <c r="R297" s="1489"/>
    </row>
    <row r="298" spans="1:18" s="165" customFormat="1">
      <c r="A298" s="1431"/>
      <c r="B298" s="1488"/>
      <c r="C298" s="1491"/>
      <c r="D298" s="1491"/>
      <c r="E298" s="1491"/>
      <c r="F298" s="1491"/>
      <c r="G298" s="1491"/>
      <c r="H298" s="1491"/>
      <c r="M298" s="1489"/>
      <c r="Q298" s="1489"/>
      <c r="R298" s="1489"/>
    </row>
    <row r="299" spans="1:18" s="165" customFormat="1">
      <c r="A299" s="1431"/>
      <c r="B299" s="1488"/>
      <c r="C299" s="1491"/>
      <c r="D299" s="1491"/>
      <c r="E299" s="1491"/>
      <c r="F299" s="1491"/>
      <c r="G299" s="1491"/>
      <c r="H299" s="1491"/>
      <c r="M299" s="1489"/>
      <c r="Q299" s="1489"/>
      <c r="R299" s="1489"/>
    </row>
    <row r="300" spans="1:18" s="165" customFormat="1">
      <c r="A300" s="1431"/>
      <c r="B300" s="1488"/>
      <c r="C300" s="1491"/>
      <c r="D300" s="1491"/>
      <c r="E300" s="1491"/>
      <c r="F300" s="1491"/>
      <c r="G300" s="1491"/>
      <c r="H300" s="1491"/>
      <c r="M300" s="1489"/>
      <c r="Q300" s="1489"/>
      <c r="R300" s="1489"/>
    </row>
    <row r="301" spans="1:18" s="165" customFormat="1">
      <c r="A301" s="1431"/>
      <c r="B301" s="1488"/>
      <c r="C301" s="1491"/>
      <c r="D301" s="1491"/>
      <c r="E301" s="1491"/>
      <c r="F301" s="1491"/>
      <c r="G301" s="1491"/>
      <c r="H301" s="1491"/>
      <c r="M301" s="1489"/>
      <c r="Q301" s="1489"/>
      <c r="R301" s="1489"/>
    </row>
    <row r="302" spans="1:18" s="165" customFormat="1">
      <c r="A302" s="1431"/>
      <c r="B302" s="1488"/>
      <c r="C302" s="1491"/>
      <c r="D302" s="1491"/>
      <c r="E302" s="1491"/>
      <c r="F302" s="1491"/>
      <c r="G302" s="1491"/>
      <c r="H302" s="1491"/>
      <c r="M302" s="1489"/>
      <c r="Q302" s="1489"/>
      <c r="R302" s="1489"/>
    </row>
    <row r="303" spans="1:18" s="165" customFormat="1">
      <c r="A303" s="1431"/>
      <c r="B303" s="1488"/>
      <c r="C303" s="1491"/>
      <c r="D303" s="1491"/>
      <c r="E303" s="1491"/>
      <c r="F303" s="1491"/>
      <c r="G303" s="1491"/>
      <c r="H303" s="1491"/>
      <c r="M303" s="1489"/>
      <c r="Q303" s="1489"/>
      <c r="R303" s="1489"/>
    </row>
    <row r="304" spans="1:18" s="165" customFormat="1">
      <c r="A304" s="1431"/>
      <c r="B304" s="1488"/>
      <c r="C304" s="1491"/>
      <c r="D304" s="1491"/>
      <c r="E304" s="1491"/>
      <c r="F304" s="1491"/>
      <c r="G304" s="1491"/>
      <c r="H304" s="1491"/>
      <c r="M304" s="1489"/>
      <c r="Q304" s="1489"/>
      <c r="R304" s="1489"/>
    </row>
    <row r="305" spans="1:18" s="165" customFormat="1">
      <c r="A305" s="1431"/>
      <c r="B305" s="1488"/>
      <c r="C305" s="1491"/>
      <c r="D305" s="1491"/>
      <c r="E305" s="1491"/>
      <c r="F305" s="1491"/>
      <c r="G305" s="1491"/>
      <c r="H305" s="1491"/>
      <c r="M305" s="1489"/>
      <c r="Q305" s="1489"/>
      <c r="R305" s="1489"/>
    </row>
    <row r="306" spans="1:18" s="165" customFormat="1">
      <c r="A306" s="1431"/>
      <c r="B306" s="1488"/>
      <c r="C306" s="1491"/>
      <c r="D306" s="1491"/>
      <c r="E306" s="1491"/>
      <c r="F306" s="1491"/>
      <c r="G306" s="1491"/>
      <c r="H306" s="1491"/>
      <c r="M306" s="1489"/>
      <c r="Q306" s="1489"/>
      <c r="R306" s="1489"/>
    </row>
    <row r="307" spans="1:18" s="165" customFormat="1">
      <c r="A307" s="1431"/>
      <c r="B307" s="1488"/>
      <c r="C307" s="1491"/>
      <c r="D307" s="1491"/>
      <c r="E307" s="1491"/>
      <c r="F307" s="1491"/>
      <c r="G307" s="1491"/>
      <c r="H307" s="1491"/>
      <c r="M307" s="1489"/>
      <c r="Q307" s="1489"/>
      <c r="R307" s="1489"/>
    </row>
    <row r="308" spans="1:18" s="165" customFormat="1">
      <c r="A308" s="1431"/>
      <c r="B308" s="1488"/>
      <c r="C308" s="1491"/>
      <c r="D308" s="1491"/>
      <c r="E308" s="1491"/>
      <c r="F308" s="1491"/>
      <c r="G308" s="1491"/>
      <c r="H308" s="1491"/>
      <c r="M308" s="1489"/>
      <c r="Q308" s="1489"/>
      <c r="R308" s="1489"/>
    </row>
    <row r="309" spans="1:18" s="165" customFormat="1">
      <c r="A309" s="1431"/>
      <c r="B309" s="1488"/>
      <c r="C309" s="1491"/>
      <c r="D309" s="1491"/>
      <c r="E309" s="1491"/>
      <c r="F309" s="1491"/>
      <c r="G309" s="1491"/>
      <c r="H309" s="1491"/>
      <c r="M309" s="1489"/>
      <c r="Q309" s="1489"/>
      <c r="R309" s="1489"/>
    </row>
    <row r="310" spans="1:18" s="165" customFormat="1">
      <c r="A310" s="1431"/>
      <c r="B310" s="1488"/>
      <c r="C310" s="1491"/>
      <c r="D310" s="1491"/>
      <c r="E310" s="1491"/>
      <c r="F310" s="1491"/>
      <c r="G310" s="1491"/>
      <c r="H310" s="1491"/>
      <c r="M310" s="1489"/>
      <c r="Q310" s="1489"/>
      <c r="R310" s="1489"/>
    </row>
    <row r="311" spans="1:18" s="165" customFormat="1">
      <c r="A311" s="1431"/>
      <c r="B311" s="1488"/>
      <c r="C311" s="1491"/>
      <c r="D311" s="1491"/>
      <c r="E311" s="1491"/>
      <c r="F311" s="1491"/>
      <c r="G311" s="1491"/>
      <c r="H311" s="1491"/>
      <c r="M311" s="1489"/>
      <c r="Q311" s="1489"/>
      <c r="R311" s="1489"/>
    </row>
    <row r="312" spans="1:18" s="165" customFormat="1">
      <c r="A312" s="1431"/>
      <c r="B312" s="1488"/>
      <c r="C312" s="1491"/>
      <c r="D312" s="1491"/>
      <c r="E312" s="1491"/>
      <c r="F312" s="1491"/>
      <c r="G312" s="1491"/>
      <c r="H312" s="1491"/>
      <c r="M312" s="1489"/>
      <c r="Q312" s="1489"/>
      <c r="R312" s="1489"/>
    </row>
    <row r="313" spans="1:18" s="165" customFormat="1">
      <c r="A313" s="1431"/>
      <c r="B313" s="1488"/>
      <c r="C313" s="1491"/>
      <c r="D313" s="1491"/>
      <c r="E313" s="1491"/>
      <c r="F313" s="1491"/>
      <c r="G313" s="1491"/>
      <c r="H313" s="1491"/>
      <c r="M313" s="1489"/>
      <c r="Q313" s="1489"/>
      <c r="R313" s="1489"/>
    </row>
    <row r="314" spans="1:18" s="165" customFormat="1">
      <c r="A314" s="1431"/>
      <c r="B314" s="1488"/>
      <c r="C314" s="1491"/>
      <c r="D314" s="1491"/>
      <c r="E314" s="1491"/>
      <c r="F314" s="1491"/>
      <c r="G314" s="1491"/>
      <c r="H314" s="1491"/>
      <c r="M314" s="1489"/>
      <c r="Q314" s="1489"/>
      <c r="R314" s="1489"/>
    </row>
    <row r="315" spans="1:18" s="165" customFormat="1">
      <c r="A315" s="1431"/>
      <c r="B315" s="1488"/>
      <c r="C315" s="1491"/>
      <c r="D315" s="1491"/>
      <c r="E315" s="1491"/>
      <c r="F315" s="1491"/>
      <c r="G315" s="1491"/>
      <c r="H315" s="1491"/>
      <c r="M315" s="1489"/>
      <c r="Q315" s="1489"/>
      <c r="R315" s="1489"/>
    </row>
    <row r="316" spans="1:18" s="165" customFormat="1">
      <c r="A316" s="1431"/>
      <c r="B316" s="1488"/>
      <c r="C316" s="1491"/>
      <c r="D316" s="1491"/>
      <c r="E316" s="1491"/>
      <c r="F316" s="1491"/>
      <c r="G316" s="1491"/>
      <c r="H316" s="1491"/>
      <c r="M316" s="1489"/>
      <c r="Q316" s="1489"/>
      <c r="R316" s="1489"/>
    </row>
    <row r="317" spans="1:18" s="165" customFormat="1">
      <c r="A317" s="1431"/>
      <c r="B317" s="1488"/>
      <c r="C317" s="1491"/>
      <c r="D317" s="1491"/>
      <c r="E317" s="1491"/>
      <c r="F317" s="1491"/>
      <c r="G317" s="1491"/>
      <c r="H317" s="1491"/>
      <c r="M317" s="1489"/>
      <c r="Q317" s="1489"/>
      <c r="R317" s="1489"/>
    </row>
    <row r="318" spans="1:18" s="165" customFormat="1">
      <c r="A318" s="1431"/>
      <c r="B318" s="1488"/>
      <c r="C318" s="1491"/>
      <c r="D318" s="1491"/>
      <c r="E318" s="1491"/>
      <c r="F318" s="1491"/>
      <c r="G318" s="1491"/>
      <c r="H318" s="1491"/>
      <c r="M318" s="1489"/>
      <c r="Q318" s="1489"/>
      <c r="R318" s="1489"/>
    </row>
    <row r="319" spans="1:18" s="165" customFormat="1">
      <c r="A319" s="1431"/>
      <c r="B319" s="1488"/>
      <c r="C319" s="1491"/>
      <c r="D319" s="1491"/>
      <c r="E319" s="1491"/>
      <c r="F319" s="1491"/>
      <c r="G319" s="1491"/>
      <c r="H319" s="1491"/>
      <c r="M319" s="1489"/>
      <c r="Q319" s="1489"/>
      <c r="R319" s="1489"/>
    </row>
    <row r="320" spans="1:18" s="165" customFormat="1">
      <c r="A320" s="1431"/>
      <c r="B320" s="1488"/>
      <c r="C320" s="1491"/>
      <c r="D320" s="1491"/>
      <c r="E320" s="1491"/>
      <c r="F320" s="1491"/>
      <c r="G320" s="1491"/>
      <c r="H320" s="1491"/>
      <c r="M320" s="1489"/>
      <c r="Q320" s="1489"/>
      <c r="R320" s="1489"/>
    </row>
    <row r="321" spans="1:18" s="165" customFormat="1">
      <c r="A321" s="1431"/>
      <c r="B321" s="1488"/>
      <c r="C321" s="1491"/>
      <c r="D321" s="1491"/>
      <c r="E321" s="1491"/>
      <c r="F321" s="1491"/>
      <c r="G321" s="1491"/>
      <c r="H321" s="1491"/>
      <c r="M321" s="1489"/>
      <c r="Q321" s="1489"/>
      <c r="R321" s="1489"/>
    </row>
    <row r="322" spans="1:18" s="165" customFormat="1">
      <c r="A322" s="1431"/>
      <c r="B322" s="1488"/>
      <c r="C322" s="1491"/>
      <c r="D322" s="1491"/>
      <c r="E322" s="1491"/>
      <c r="F322" s="1491"/>
      <c r="G322" s="1491"/>
      <c r="H322" s="1491"/>
      <c r="M322" s="1489"/>
      <c r="Q322" s="1489"/>
      <c r="R322" s="1489"/>
    </row>
    <row r="323" spans="1:18" s="165" customFormat="1">
      <c r="A323" s="1431"/>
      <c r="B323" s="1488"/>
      <c r="C323" s="1491"/>
      <c r="D323" s="1491"/>
      <c r="E323" s="1491"/>
      <c r="F323" s="1491"/>
      <c r="G323" s="1491"/>
      <c r="H323" s="1491"/>
      <c r="M323" s="1489"/>
      <c r="Q323" s="1489"/>
      <c r="R323" s="1489"/>
    </row>
    <row r="324" spans="1:18" s="165" customFormat="1">
      <c r="A324" s="1431"/>
      <c r="B324" s="1488"/>
      <c r="C324" s="1491"/>
      <c r="D324" s="1491"/>
      <c r="E324" s="1491"/>
      <c r="F324" s="1491"/>
      <c r="G324" s="1491"/>
      <c r="H324" s="1491"/>
      <c r="M324" s="1489"/>
      <c r="Q324" s="1489"/>
      <c r="R324" s="1489"/>
    </row>
    <row r="325" spans="1:18" s="165" customFormat="1">
      <c r="A325" s="1431"/>
      <c r="B325" s="1488"/>
      <c r="C325" s="1491"/>
      <c r="D325" s="1491"/>
      <c r="E325" s="1491"/>
      <c r="F325" s="1491"/>
      <c r="G325" s="1491"/>
      <c r="H325" s="1491"/>
      <c r="M325" s="1489"/>
      <c r="Q325" s="1489"/>
      <c r="R325" s="1489"/>
    </row>
    <row r="326" spans="1:18" s="165" customFormat="1">
      <c r="A326" s="1431"/>
      <c r="B326" s="1488"/>
      <c r="C326" s="1491"/>
      <c r="D326" s="1491"/>
      <c r="E326" s="1491"/>
      <c r="F326" s="1491"/>
      <c r="G326" s="1491"/>
      <c r="H326" s="1491"/>
      <c r="M326" s="1489"/>
      <c r="Q326" s="1489"/>
      <c r="R326" s="1489"/>
    </row>
    <row r="327" spans="1:18" s="165" customFormat="1">
      <c r="A327" s="1431"/>
      <c r="B327" s="1488"/>
      <c r="C327" s="1491"/>
      <c r="D327" s="1491"/>
      <c r="E327" s="1491"/>
      <c r="F327" s="1491"/>
      <c r="G327" s="1491"/>
      <c r="H327" s="1491"/>
      <c r="M327" s="1489"/>
      <c r="Q327" s="1489"/>
      <c r="R327" s="1489"/>
    </row>
    <row r="328" spans="1:18" s="165" customFormat="1">
      <c r="A328" s="1431"/>
      <c r="B328" s="1488"/>
      <c r="C328" s="1491"/>
      <c r="D328" s="1491"/>
      <c r="E328" s="1491"/>
      <c r="F328" s="1491"/>
      <c r="G328" s="1491"/>
      <c r="H328" s="1491"/>
      <c r="M328" s="1489"/>
      <c r="Q328" s="1489"/>
      <c r="R328" s="1489"/>
    </row>
    <row r="329" spans="1:18" s="165" customFormat="1">
      <c r="A329" s="1431"/>
      <c r="B329" s="1488"/>
      <c r="C329" s="1491"/>
      <c r="D329" s="1491"/>
      <c r="E329" s="1491"/>
      <c r="F329" s="1491"/>
      <c r="G329" s="1491"/>
      <c r="H329" s="1491"/>
      <c r="M329" s="1489"/>
      <c r="Q329" s="1489"/>
      <c r="R329" s="1489"/>
    </row>
    <row r="330" spans="1:18" s="165" customFormat="1">
      <c r="A330" s="1431"/>
      <c r="B330" s="1488"/>
      <c r="C330" s="1491"/>
      <c r="D330" s="1491"/>
      <c r="E330" s="1491"/>
      <c r="F330" s="1491"/>
      <c r="G330" s="1491"/>
      <c r="H330" s="1491"/>
      <c r="M330" s="1489"/>
      <c r="Q330" s="1489"/>
      <c r="R330" s="1489"/>
    </row>
    <row r="331" spans="1:18" s="165" customFormat="1">
      <c r="A331" s="1431"/>
      <c r="B331" s="1488"/>
      <c r="C331" s="1491"/>
      <c r="D331" s="1491"/>
      <c r="E331" s="1491"/>
      <c r="F331" s="1491"/>
      <c r="G331" s="1491"/>
      <c r="H331" s="1491"/>
      <c r="M331" s="1489"/>
      <c r="Q331" s="1489"/>
      <c r="R331" s="1489"/>
    </row>
    <row r="332" spans="1:18" s="165" customFormat="1">
      <c r="A332" s="1431"/>
      <c r="B332" s="1488"/>
      <c r="C332" s="1491"/>
      <c r="D332" s="1491"/>
      <c r="E332" s="1491"/>
      <c r="F332" s="1491"/>
      <c r="G332" s="1491"/>
      <c r="H332" s="1491"/>
      <c r="M332" s="1489"/>
      <c r="Q332" s="1489"/>
      <c r="R332" s="1489"/>
    </row>
    <row r="333" spans="1:18" s="165" customFormat="1">
      <c r="A333" s="1431"/>
      <c r="B333" s="1488"/>
      <c r="C333" s="1491"/>
      <c r="D333" s="1491"/>
      <c r="E333" s="1491"/>
      <c r="F333" s="1491"/>
      <c r="G333" s="1491"/>
      <c r="H333" s="1491"/>
      <c r="M333" s="1489"/>
      <c r="Q333" s="1489"/>
      <c r="R333" s="1489"/>
    </row>
    <row r="334" spans="1:18" s="165" customFormat="1">
      <c r="A334" s="1431"/>
      <c r="B334" s="1488"/>
      <c r="C334" s="1491"/>
      <c r="D334" s="1491"/>
      <c r="E334" s="1491"/>
      <c r="F334" s="1491"/>
      <c r="G334" s="1491"/>
      <c r="H334" s="1491"/>
      <c r="M334" s="1489"/>
      <c r="Q334" s="1489"/>
      <c r="R334" s="1489"/>
    </row>
    <row r="335" spans="1:18" s="165" customFormat="1">
      <c r="A335" s="1431"/>
      <c r="B335" s="1488"/>
      <c r="C335" s="1491"/>
      <c r="D335" s="1491"/>
      <c r="E335" s="1491"/>
      <c r="F335" s="1491"/>
      <c r="G335" s="1491"/>
      <c r="H335" s="1491"/>
      <c r="M335" s="1489"/>
      <c r="Q335" s="1489"/>
      <c r="R335" s="1489"/>
    </row>
    <row r="336" spans="1:18" s="165" customFormat="1">
      <c r="A336" s="1431"/>
      <c r="B336" s="1488"/>
      <c r="C336" s="1491"/>
      <c r="D336" s="1491"/>
      <c r="E336" s="1491"/>
      <c r="F336" s="1491"/>
      <c r="G336" s="1491"/>
      <c r="H336" s="1491"/>
      <c r="M336" s="1489"/>
      <c r="Q336" s="1489"/>
      <c r="R336" s="1489"/>
    </row>
    <row r="337" spans="1:18" s="165" customFormat="1">
      <c r="A337" s="1431"/>
      <c r="B337" s="1488"/>
      <c r="C337" s="1491"/>
      <c r="D337" s="1491"/>
      <c r="E337" s="1491"/>
      <c r="F337" s="1491"/>
      <c r="G337" s="1491"/>
      <c r="H337" s="1491"/>
      <c r="M337" s="1489"/>
      <c r="Q337" s="1489"/>
      <c r="R337" s="1489"/>
    </row>
    <row r="338" spans="1:18" s="165" customFormat="1">
      <c r="A338" s="1431"/>
      <c r="B338" s="1488"/>
      <c r="C338" s="1491"/>
      <c r="D338" s="1491"/>
      <c r="E338" s="1491"/>
      <c r="F338" s="1491"/>
      <c r="G338" s="1491"/>
      <c r="H338" s="1491"/>
      <c r="M338" s="1489"/>
      <c r="Q338" s="1489"/>
      <c r="R338" s="1489"/>
    </row>
    <row r="339" spans="1:18" s="165" customFormat="1">
      <c r="A339" s="1431"/>
      <c r="B339" s="1488"/>
      <c r="C339" s="1491"/>
      <c r="D339" s="1491"/>
      <c r="E339" s="1491"/>
      <c r="F339" s="1491"/>
      <c r="G339" s="1491"/>
      <c r="H339" s="1491"/>
      <c r="M339" s="1489"/>
      <c r="Q339" s="1489"/>
      <c r="R339" s="1489"/>
    </row>
    <row r="340" spans="1:18" s="165" customFormat="1">
      <c r="A340" s="1431"/>
      <c r="B340" s="1488"/>
      <c r="C340" s="1491"/>
      <c r="D340" s="1491"/>
      <c r="E340" s="1491"/>
      <c r="F340" s="1491"/>
      <c r="G340" s="1491"/>
      <c r="H340" s="1491"/>
      <c r="M340" s="1489"/>
      <c r="Q340" s="1489"/>
      <c r="R340" s="1489"/>
    </row>
    <row r="341" spans="1:18" s="165" customFormat="1">
      <c r="A341" s="1431"/>
      <c r="B341" s="1488"/>
      <c r="C341" s="1491"/>
      <c r="D341" s="1491"/>
      <c r="E341" s="1491"/>
      <c r="F341" s="1491"/>
      <c r="G341" s="1491"/>
      <c r="H341" s="1491"/>
      <c r="M341" s="1489"/>
      <c r="Q341" s="1489"/>
      <c r="R341" s="1489"/>
    </row>
    <row r="342" spans="1:18" s="165" customFormat="1">
      <c r="A342" s="1431"/>
      <c r="B342" s="1488"/>
      <c r="C342" s="1491"/>
      <c r="D342" s="1491"/>
      <c r="E342" s="1491"/>
      <c r="F342" s="1491"/>
      <c r="G342" s="1491"/>
      <c r="H342" s="1491"/>
      <c r="M342" s="1489"/>
      <c r="Q342" s="1489"/>
      <c r="R342" s="1489"/>
    </row>
    <row r="343" spans="1:18" s="165" customFormat="1">
      <c r="A343" s="1431"/>
      <c r="B343" s="1488"/>
      <c r="C343" s="1491"/>
      <c r="D343" s="1491"/>
      <c r="E343" s="1491"/>
      <c r="F343" s="1491"/>
      <c r="G343" s="1491"/>
      <c r="H343" s="1491"/>
      <c r="M343" s="1489"/>
      <c r="Q343" s="1489"/>
      <c r="R343" s="1489"/>
    </row>
    <row r="344" spans="1:18" s="165" customFormat="1">
      <c r="A344" s="1431"/>
      <c r="B344" s="1488"/>
      <c r="C344" s="1491"/>
      <c r="D344" s="1491"/>
      <c r="E344" s="1491"/>
      <c r="F344" s="1491"/>
      <c r="G344" s="1491"/>
      <c r="H344" s="1491"/>
      <c r="M344" s="1489"/>
      <c r="Q344" s="1489"/>
      <c r="R344" s="1489"/>
    </row>
    <row r="345" spans="1:18" s="165" customFormat="1">
      <c r="A345" s="1431"/>
      <c r="B345" s="1488"/>
      <c r="C345" s="1491"/>
      <c r="D345" s="1491"/>
      <c r="E345" s="1491"/>
      <c r="F345" s="1491"/>
      <c r="G345" s="1491"/>
      <c r="H345" s="1491"/>
      <c r="M345" s="1489"/>
      <c r="Q345" s="1489"/>
      <c r="R345" s="1489"/>
    </row>
    <row r="346" spans="1:18" s="165" customFormat="1">
      <c r="A346" s="1431"/>
      <c r="B346" s="1488"/>
      <c r="C346" s="1491"/>
      <c r="D346" s="1491"/>
      <c r="E346" s="1491"/>
      <c r="F346" s="1491"/>
      <c r="G346" s="1491"/>
      <c r="H346" s="1491"/>
      <c r="M346" s="1489"/>
      <c r="Q346" s="1489"/>
      <c r="R346" s="1489"/>
    </row>
    <row r="347" spans="1:18" s="165" customFormat="1">
      <c r="A347" s="1431"/>
      <c r="B347" s="1488"/>
      <c r="C347" s="1491"/>
      <c r="D347" s="1491"/>
      <c r="E347" s="1491"/>
      <c r="F347" s="1491"/>
      <c r="G347" s="1491"/>
      <c r="H347" s="1491"/>
      <c r="M347" s="1489"/>
      <c r="Q347" s="1489"/>
      <c r="R347" s="1489"/>
    </row>
    <row r="348" spans="1:18" s="165" customFormat="1">
      <c r="A348" s="1431"/>
      <c r="B348" s="1488"/>
      <c r="C348" s="1491"/>
      <c r="D348" s="1491"/>
      <c r="E348" s="1491"/>
      <c r="F348" s="1491"/>
      <c r="G348" s="1491"/>
      <c r="H348" s="1491"/>
      <c r="M348" s="1489"/>
      <c r="Q348" s="1489"/>
      <c r="R348" s="1489"/>
    </row>
    <row r="349" spans="1:18" s="165" customFormat="1">
      <c r="A349" s="1431"/>
      <c r="B349" s="1488"/>
      <c r="C349" s="1491"/>
      <c r="D349" s="1491"/>
      <c r="E349" s="1491"/>
      <c r="F349" s="1491"/>
      <c r="G349" s="1491"/>
      <c r="H349" s="1491"/>
      <c r="M349" s="1489"/>
      <c r="Q349" s="1489"/>
      <c r="R349" s="1489"/>
    </row>
    <row r="350" spans="1:18" s="165" customFormat="1">
      <c r="A350" s="1431"/>
      <c r="B350" s="1488"/>
      <c r="C350" s="1491"/>
      <c r="D350" s="1491"/>
      <c r="E350" s="1491"/>
      <c r="F350" s="1491"/>
      <c r="G350" s="1491"/>
      <c r="H350" s="1491"/>
      <c r="M350" s="1489"/>
      <c r="Q350" s="1489"/>
      <c r="R350" s="1489"/>
    </row>
    <row r="351" spans="1:18" s="165" customFormat="1">
      <c r="A351" s="1431"/>
      <c r="B351" s="1488"/>
      <c r="C351" s="1491"/>
      <c r="D351" s="1491"/>
      <c r="E351" s="1491"/>
      <c r="F351" s="1491"/>
      <c r="G351" s="1491"/>
      <c r="H351" s="1491"/>
      <c r="M351" s="1489"/>
      <c r="Q351" s="1489"/>
      <c r="R351" s="1489"/>
    </row>
    <row r="352" spans="1:18" s="165" customFormat="1">
      <c r="A352" s="1431"/>
      <c r="B352" s="1488"/>
      <c r="C352" s="1491"/>
      <c r="D352" s="1491"/>
      <c r="E352" s="1491"/>
      <c r="F352" s="1491"/>
      <c r="G352" s="1491"/>
      <c r="H352" s="1491"/>
      <c r="M352" s="1489"/>
      <c r="Q352" s="1489"/>
      <c r="R352" s="1489"/>
    </row>
    <row r="353" spans="1:18" s="165" customFormat="1">
      <c r="A353" s="1431"/>
      <c r="B353" s="1488"/>
      <c r="C353" s="1491"/>
      <c r="D353" s="1491"/>
      <c r="E353" s="1491"/>
      <c r="F353" s="1491"/>
      <c r="G353" s="1491"/>
      <c r="H353" s="1491"/>
      <c r="M353" s="1489"/>
      <c r="Q353" s="1489"/>
      <c r="R353" s="1489"/>
    </row>
    <row r="354" spans="1:18" s="165" customFormat="1">
      <c r="A354" s="1431"/>
      <c r="B354" s="1488"/>
      <c r="C354" s="1491"/>
      <c r="D354" s="1491"/>
      <c r="E354" s="1491"/>
      <c r="F354" s="1491"/>
      <c r="G354" s="1491"/>
      <c r="H354" s="1491"/>
      <c r="M354" s="1489"/>
      <c r="Q354" s="1489"/>
      <c r="R354" s="1489"/>
    </row>
    <row r="355" spans="1:18" s="165" customFormat="1">
      <c r="A355" s="1431"/>
      <c r="B355" s="1488"/>
      <c r="C355" s="1491"/>
      <c r="D355" s="1491"/>
      <c r="E355" s="1491"/>
      <c r="F355" s="1491"/>
      <c r="G355" s="1491"/>
      <c r="H355" s="1491"/>
      <c r="M355" s="1489"/>
      <c r="Q355" s="1489"/>
      <c r="R355" s="1489"/>
    </row>
    <row r="356" spans="1:18" s="165" customFormat="1">
      <c r="A356" s="1431"/>
      <c r="B356" s="1488"/>
      <c r="C356" s="1491"/>
      <c r="D356" s="1491"/>
      <c r="E356" s="1491"/>
      <c r="F356" s="1491"/>
      <c r="G356" s="1491"/>
      <c r="H356" s="1491"/>
      <c r="M356" s="1489"/>
      <c r="Q356" s="1489"/>
      <c r="R356" s="1489"/>
    </row>
    <row r="357" spans="1:18" s="165" customFormat="1">
      <c r="A357" s="1431"/>
      <c r="B357" s="1488"/>
      <c r="C357" s="1491"/>
      <c r="D357" s="1491"/>
      <c r="E357" s="1491"/>
      <c r="F357" s="1491"/>
      <c r="G357" s="1491"/>
      <c r="H357" s="1491"/>
      <c r="M357" s="1489"/>
      <c r="Q357" s="1489"/>
      <c r="R357" s="1489"/>
    </row>
    <row r="358" spans="1:18" s="165" customFormat="1">
      <c r="A358" s="1431"/>
      <c r="B358" s="1488"/>
      <c r="C358" s="1491"/>
      <c r="D358" s="1491"/>
      <c r="E358" s="1491"/>
      <c r="F358" s="1491"/>
      <c r="G358" s="1491"/>
      <c r="H358" s="1491"/>
      <c r="M358" s="1489"/>
      <c r="Q358" s="1489"/>
      <c r="R358" s="1489"/>
    </row>
    <row r="359" spans="1:18" s="165" customFormat="1">
      <c r="A359" s="1431"/>
      <c r="B359" s="1488"/>
      <c r="C359" s="1491"/>
      <c r="D359" s="1491"/>
      <c r="E359" s="1491"/>
      <c r="F359" s="1491"/>
      <c r="G359" s="1491"/>
      <c r="H359" s="1491"/>
      <c r="M359" s="1489"/>
      <c r="Q359" s="1489"/>
      <c r="R359" s="1489"/>
    </row>
    <row r="360" spans="1:18" s="165" customFormat="1">
      <c r="A360" s="1431"/>
      <c r="B360" s="1488"/>
      <c r="C360" s="1491"/>
      <c r="D360" s="1491"/>
      <c r="E360" s="1491"/>
      <c r="F360" s="1491"/>
      <c r="G360" s="1491"/>
      <c r="H360" s="1491"/>
      <c r="M360" s="1489"/>
      <c r="Q360" s="1489"/>
      <c r="R360" s="1489"/>
    </row>
    <row r="361" spans="1:18" s="165" customFormat="1">
      <c r="A361" s="1431"/>
      <c r="B361" s="1488"/>
      <c r="C361" s="1491"/>
      <c r="D361" s="1491"/>
      <c r="E361" s="1491"/>
      <c r="F361" s="1491"/>
      <c r="G361" s="1491"/>
      <c r="H361" s="1491"/>
      <c r="M361" s="1489"/>
      <c r="Q361" s="1489"/>
      <c r="R361" s="1489"/>
    </row>
    <row r="362" spans="1:18" s="165" customFormat="1">
      <c r="A362" s="1431"/>
      <c r="B362" s="1488"/>
      <c r="C362" s="1491"/>
      <c r="D362" s="1491"/>
      <c r="E362" s="1491"/>
      <c r="F362" s="1491"/>
      <c r="G362" s="1491"/>
      <c r="H362" s="1491"/>
      <c r="M362" s="1489"/>
      <c r="Q362" s="1489"/>
      <c r="R362" s="1489"/>
    </row>
    <row r="363" spans="1:18" s="165" customFormat="1">
      <c r="A363" s="1431"/>
      <c r="B363" s="1488"/>
      <c r="C363" s="1491"/>
      <c r="D363" s="1491"/>
      <c r="E363" s="1491"/>
      <c r="F363" s="1491"/>
      <c r="G363" s="1491"/>
      <c r="H363" s="1491"/>
      <c r="M363" s="1489"/>
      <c r="Q363" s="1489"/>
      <c r="R363" s="1489"/>
    </row>
    <row r="364" spans="1:18" s="165" customFormat="1">
      <c r="A364" s="1431"/>
      <c r="B364" s="1488"/>
      <c r="C364" s="1491"/>
      <c r="D364" s="1491"/>
      <c r="E364" s="1491"/>
      <c r="F364" s="1491"/>
      <c r="G364" s="1491"/>
      <c r="H364" s="1491"/>
      <c r="M364" s="1489"/>
      <c r="Q364" s="1489"/>
      <c r="R364" s="1489"/>
    </row>
    <row r="365" spans="1:18" s="165" customFormat="1">
      <c r="A365" s="1431"/>
      <c r="B365" s="1488"/>
      <c r="C365" s="1491"/>
      <c r="D365" s="1491"/>
      <c r="E365" s="1491"/>
      <c r="F365" s="1491"/>
      <c r="G365" s="1491"/>
      <c r="H365" s="1491"/>
      <c r="M365" s="1489"/>
      <c r="Q365" s="1489"/>
      <c r="R365" s="1489"/>
    </row>
    <row r="366" spans="1:18" s="165" customFormat="1">
      <c r="A366" s="1431"/>
      <c r="B366" s="1488"/>
      <c r="C366" s="1491"/>
      <c r="D366" s="1491"/>
      <c r="E366" s="1491"/>
      <c r="F366" s="1491"/>
      <c r="G366" s="1491"/>
      <c r="H366" s="1491"/>
      <c r="M366" s="1489"/>
      <c r="Q366" s="1489"/>
      <c r="R366" s="1489"/>
    </row>
    <row r="367" spans="1:18" s="165" customFormat="1">
      <c r="A367" s="1431"/>
      <c r="B367" s="1488"/>
      <c r="C367" s="1491"/>
      <c r="D367" s="1491"/>
      <c r="E367" s="1491"/>
      <c r="F367" s="1491"/>
      <c r="G367" s="1491"/>
      <c r="H367" s="1491"/>
      <c r="M367" s="1489"/>
      <c r="Q367" s="1489"/>
      <c r="R367" s="1489"/>
    </row>
    <row r="368" spans="1:18" s="165" customFormat="1">
      <c r="A368" s="1431"/>
      <c r="B368" s="1488"/>
      <c r="C368" s="1491"/>
      <c r="D368" s="1491"/>
      <c r="E368" s="1491"/>
      <c r="F368" s="1491"/>
      <c r="G368" s="1491"/>
      <c r="H368" s="1491"/>
      <c r="M368" s="1489"/>
      <c r="Q368" s="1489"/>
      <c r="R368" s="1489"/>
    </row>
    <row r="369" spans="1:18" s="165" customFormat="1">
      <c r="A369" s="1431"/>
      <c r="B369" s="1488"/>
      <c r="C369" s="1491"/>
      <c r="D369" s="1491"/>
      <c r="E369" s="1491"/>
      <c r="F369" s="1491"/>
      <c r="G369" s="1491"/>
      <c r="H369" s="1491"/>
      <c r="M369" s="1489"/>
      <c r="Q369" s="1489"/>
      <c r="R369" s="1489"/>
    </row>
    <row r="370" spans="1:18" s="165" customFormat="1">
      <c r="A370" s="1431"/>
      <c r="B370" s="1488"/>
      <c r="C370" s="1491"/>
      <c r="D370" s="1491"/>
      <c r="E370" s="1491"/>
      <c r="F370" s="1491"/>
      <c r="G370" s="1491"/>
      <c r="H370" s="1491"/>
      <c r="M370" s="1489"/>
      <c r="Q370" s="1489"/>
      <c r="R370" s="1489"/>
    </row>
    <row r="371" spans="1:18" s="165" customFormat="1">
      <c r="A371" s="1431"/>
      <c r="B371" s="1488"/>
      <c r="C371" s="1491"/>
      <c r="D371" s="1491"/>
      <c r="E371" s="1491"/>
      <c r="F371" s="1491"/>
      <c r="G371" s="1491"/>
      <c r="H371" s="1491"/>
      <c r="M371" s="1489"/>
      <c r="Q371" s="1489"/>
      <c r="R371" s="1489"/>
    </row>
    <row r="372" spans="1:18" s="165" customFormat="1">
      <c r="A372" s="1431"/>
      <c r="B372" s="1488"/>
      <c r="C372" s="1491"/>
      <c r="D372" s="1491"/>
      <c r="E372" s="1491"/>
      <c r="F372" s="1491"/>
      <c r="G372" s="1491"/>
      <c r="H372" s="1491"/>
      <c r="M372" s="1489"/>
      <c r="Q372" s="1489"/>
      <c r="R372" s="1489"/>
    </row>
    <row r="373" spans="1:18" s="165" customFormat="1">
      <c r="A373" s="1431"/>
      <c r="B373" s="1488"/>
      <c r="C373" s="1491"/>
      <c r="D373" s="1491"/>
      <c r="E373" s="1491"/>
      <c r="F373" s="1491"/>
      <c r="G373" s="1491"/>
      <c r="H373" s="1491"/>
      <c r="M373" s="1489"/>
      <c r="Q373" s="1489"/>
      <c r="R373" s="1489"/>
    </row>
    <row r="374" spans="1:18" s="165" customFormat="1">
      <c r="A374" s="1431"/>
      <c r="B374" s="1488"/>
      <c r="C374" s="1491"/>
      <c r="D374" s="1491"/>
      <c r="E374" s="1491"/>
      <c r="F374" s="1491"/>
      <c r="G374" s="1491"/>
      <c r="H374" s="1491"/>
      <c r="M374" s="1489"/>
      <c r="Q374" s="1489"/>
      <c r="R374" s="1489"/>
    </row>
    <row r="375" spans="1:18" s="165" customFormat="1">
      <c r="A375" s="1431"/>
      <c r="B375" s="1488"/>
      <c r="C375" s="1491"/>
      <c r="D375" s="1491"/>
      <c r="E375" s="1491"/>
      <c r="F375" s="1491"/>
      <c r="G375" s="1491"/>
      <c r="H375" s="1491"/>
      <c r="M375" s="1489"/>
      <c r="Q375" s="1489"/>
      <c r="R375" s="1489"/>
    </row>
    <row r="376" spans="1:18" s="165" customFormat="1">
      <c r="A376" s="1431"/>
      <c r="B376" s="1488"/>
      <c r="C376" s="1491"/>
      <c r="D376" s="1491"/>
      <c r="E376" s="1491"/>
      <c r="F376" s="1491"/>
      <c r="G376" s="1491"/>
      <c r="H376" s="1491"/>
      <c r="M376" s="1489"/>
      <c r="Q376" s="1489"/>
      <c r="R376" s="1489"/>
    </row>
    <row r="377" spans="1:18" s="165" customFormat="1">
      <c r="A377" s="1431"/>
      <c r="B377" s="1488"/>
      <c r="C377" s="1491"/>
      <c r="D377" s="1491"/>
      <c r="E377" s="1491"/>
      <c r="F377" s="1491"/>
      <c r="G377" s="1491"/>
      <c r="H377" s="1491"/>
      <c r="M377" s="1489"/>
      <c r="Q377" s="1489"/>
      <c r="R377" s="1489"/>
    </row>
    <row r="378" spans="1:18" s="165" customFormat="1">
      <c r="A378" s="1431"/>
      <c r="B378" s="1488"/>
      <c r="C378" s="1491"/>
      <c r="D378" s="1491"/>
      <c r="E378" s="1491"/>
      <c r="F378" s="1491"/>
      <c r="G378" s="1491"/>
      <c r="H378" s="1491"/>
      <c r="M378" s="1489"/>
      <c r="Q378" s="1489"/>
      <c r="R378" s="1489"/>
    </row>
    <row r="379" spans="1:18" s="165" customFormat="1">
      <c r="A379" s="1431"/>
      <c r="B379" s="1488"/>
      <c r="C379" s="1491"/>
      <c r="D379" s="1491"/>
      <c r="E379" s="1491"/>
      <c r="F379" s="1491"/>
      <c r="G379" s="1491"/>
      <c r="H379" s="1491"/>
      <c r="M379" s="1489"/>
      <c r="Q379" s="1489"/>
      <c r="R379" s="1489"/>
    </row>
    <row r="380" spans="1:18" s="165" customFormat="1">
      <c r="A380" s="1431"/>
      <c r="B380" s="1488"/>
      <c r="C380" s="1491"/>
      <c r="D380" s="1491"/>
      <c r="E380" s="1491"/>
      <c r="F380" s="1491"/>
      <c r="G380" s="1491"/>
      <c r="H380" s="1491"/>
      <c r="M380" s="1489"/>
      <c r="Q380" s="1489"/>
      <c r="R380" s="1489"/>
    </row>
    <row r="381" spans="1:18" s="165" customFormat="1">
      <c r="A381" s="1431"/>
      <c r="B381" s="1488"/>
      <c r="C381" s="1491"/>
      <c r="D381" s="1491"/>
      <c r="E381" s="1491"/>
      <c r="F381" s="1491"/>
      <c r="G381" s="1491"/>
      <c r="H381" s="1491"/>
      <c r="M381" s="1489"/>
      <c r="Q381" s="1489"/>
      <c r="R381" s="1489"/>
    </row>
    <row r="382" spans="1:18" s="165" customFormat="1">
      <c r="A382" s="1431"/>
      <c r="B382" s="1488"/>
      <c r="C382" s="1491"/>
      <c r="D382" s="1491"/>
      <c r="E382" s="1491"/>
      <c r="F382" s="1491"/>
      <c r="G382" s="1491"/>
      <c r="H382" s="1491"/>
      <c r="M382" s="1489"/>
      <c r="Q382" s="1489"/>
      <c r="R382" s="1489"/>
    </row>
    <row r="383" spans="1:18" s="165" customFormat="1">
      <c r="A383" s="1431"/>
      <c r="B383" s="1488"/>
      <c r="C383" s="1491"/>
      <c r="D383" s="1491"/>
      <c r="E383" s="1491"/>
      <c r="F383" s="1491"/>
      <c r="G383" s="1491"/>
      <c r="H383" s="1491"/>
      <c r="M383" s="1489"/>
      <c r="Q383" s="1489"/>
      <c r="R383" s="1489"/>
    </row>
    <row r="384" spans="1:18" s="165" customFormat="1">
      <c r="A384" s="1431"/>
      <c r="B384" s="1488"/>
      <c r="C384" s="1491"/>
      <c r="D384" s="1491"/>
      <c r="E384" s="1491"/>
      <c r="F384" s="1491"/>
      <c r="G384" s="1491"/>
      <c r="H384" s="1491"/>
      <c r="M384" s="1489"/>
      <c r="Q384" s="1489"/>
      <c r="R384" s="1489"/>
    </row>
    <row r="385" spans="1:18" s="165" customFormat="1">
      <c r="A385" s="1431"/>
      <c r="B385" s="1488"/>
      <c r="C385" s="1491"/>
      <c r="D385" s="1491"/>
      <c r="E385" s="1491"/>
      <c r="F385" s="1491"/>
      <c r="G385" s="1491"/>
      <c r="H385" s="1491"/>
      <c r="M385" s="1489"/>
      <c r="Q385" s="1489"/>
      <c r="R385" s="1489"/>
    </row>
    <row r="386" spans="1:18" s="165" customFormat="1">
      <c r="A386" s="1431"/>
      <c r="B386" s="1488"/>
      <c r="C386" s="1491"/>
      <c r="D386" s="1491"/>
      <c r="E386" s="1491"/>
      <c r="F386" s="1491"/>
      <c r="G386" s="1491"/>
      <c r="H386" s="1491"/>
      <c r="M386" s="1489"/>
      <c r="Q386" s="1489"/>
      <c r="R386" s="1489"/>
    </row>
    <row r="387" spans="1:18" s="165" customFormat="1">
      <c r="A387" s="1431"/>
      <c r="B387" s="1488"/>
      <c r="C387" s="1491"/>
      <c r="D387" s="1491"/>
      <c r="E387" s="1491"/>
      <c r="F387" s="1491"/>
      <c r="G387" s="1491"/>
      <c r="H387" s="1491"/>
      <c r="M387" s="1489"/>
      <c r="Q387" s="1489"/>
      <c r="R387" s="1489"/>
    </row>
    <row r="388" spans="1:18" s="165" customFormat="1">
      <c r="A388" s="1431"/>
      <c r="B388" s="1488"/>
      <c r="C388" s="1491"/>
      <c r="D388" s="1491"/>
      <c r="E388" s="1491"/>
      <c r="F388" s="1491"/>
      <c r="G388" s="1491"/>
      <c r="H388" s="1491"/>
      <c r="M388" s="1489"/>
      <c r="Q388" s="1489"/>
      <c r="R388" s="1489"/>
    </row>
    <row r="389" spans="1:18" s="165" customFormat="1">
      <c r="A389" s="1431"/>
      <c r="B389" s="1488"/>
      <c r="C389" s="1491"/>
      <c r="D389" s="1491"/>
      <c r="E389" s="1491"/>
      <c r="F389" s="1491"/>
      <c r="G389" s="1491"/>
      <c r="H389" s="1491"/>
      <c r="M389" s="1489"/>
      <c r="Q389" s="1489"/>
      <c r="R389" s="1489"/>
    </row>
    <row r="390" spans="1:18" s="165" customFormat="1">
      <c r="A390" s="1431"/>
      <c r="B390" s="1488"/>
      <c r="C390" s="1491"/>
      <c r="D390" s="1491"/>
      <c r="E390" s="1491"/>
      <c r="F390" s="1491"/>
      <c r="G390" s="1491"/>
      <c r="H390" s="1491"/>
      <c r="M390" s="1489"/>
      <c r="Q390" s="1489"/>
      <c r="R390" s="1489"/>
    </row>
    <row r="391" spans="1:18" s="165" customFormat="1">
      <c r="A391" s="1431"/>
      <c r="B391" s="1488"/>
      <c r="C391" s="1491"/>
      <c r="D391" s="1491"/>
      <c r="E391" s="1491"/>
      <c r="F391" s="1491"/>
      <c r="G391" s="1491"/>
      <c r="H391" s="1491"/>
      <c r="M391" s="1489"/>
      <c r="Q391" s="1489"/>
      <c r="R391" s="1489"/>
    </row>
    <row r="392" spans="1:18" s="165" customFormat="1">
      <c r="A392" s="1431"/>
      <c r="B392" s="1488"/>
      <c r="C392" s="1491"/>
      <c r="D392" s="1491"/>
      <c r="E392" s="1491"/>
      <c r="F392" s="1491"/>
      <c r="G392" s="1491"/>
      <c r="H392" s="1491"/>
      <c r="M392" s="1489"/>
      <c r="Q392" s="1489"/>
      <c r="R392" s="1489"/>
    </row>
    <row r="393" spans="1:18" s="165" customFormat="1">
      <c r="A393" s="1431"/>
      <c r="B393" s="1488"/>
      <c r="C393" s="1491"/>
      <c r="D393" s="1491"/>
      <c r="E393" s="1491"/>
      <c r="F393" s="1491"/>
      <c r="G393" s="1491"/>
      <c r="H393" s="1491"/>
      <c r="M393" s="1489"/>
      <c r="Q393" s="1489"/>
      <c r="R393" s="1489"/>
    </row>
    <row r="394" spans="1:18" s="165" customFormat="1">
      <c r="A394" s="1431"/>
      <c r="B394" s="1488"/>
      <c r="C394" s="1491"/>
      <c r="D394" s="1491"/>
      <c r="E394" s="1491"/>
      <c r="F394" s="1491"/>
      <c r="G394" s="1491"/>
      <c r="H394" s="1491"/>
      <c r="M394" s="1489"/>
      <c r="Q394" s="1489"/>
      <c r="R394" s="1489"/>
    </row>
    <row r="395" spans="1:18" s="165" customFormat="1">
      <c r="A395" s="1431"/>
      <c r="B395" s="1488"/>
      <c r="C395" s="1491"/>
      <c r="D395" s="1491"/>
      <c r="E395" s="1491"/>
      <c r="F395" s="1491"/>
      <c r="G395" s="1491"/>
      <c r="H395" s="1491"/>
      <c r="M395" s="1489"/>
      <c r="Q395" s="1489"/>
      <c r="R395" s="1489"/>
    </row>
    <row r="396" spans="1:18" s="165" customFormat="1">
      <c r="A396" s="1431"/>
      <c r="B396" s="1488"/>
      <c r="C396" s="1491"/>
      <c r="D396" s="1491"/>
      <c r="E396" s="1491"/>
      <c r="F396" s="1491"/>
      <c r="G396" s="1491"/>
      <c r="H396" s="1491"/>
      <c r="M396" s="1489"/>
      <c r="Q396" s="1489"/>
      <c r="R396" s="1489"/>
    </row>
    <row r="397" spans="1:18" s="165" customFormat="1">
      <c r="A397" s="1431"/>
      <c r="B397" s="1488"/>
      <c r="C397" s="1491"/>
      <c r="D397" s="1491"/>
      <c r="E397" s="1491"/>
      <c r="F397" s="1491"/>
      <c r="G397" s="1491"/>
      <c r="H397" s="1491"/>
      <c r="M397" s="1489"/>
      <c r="Q397" s="1489"/>
      <c r="R397" s="1489"/>
    </row>
    <row r="398" spans="1:18" s="165" customFormat="1">
      <c r="A398" s="1431"/>
      <c r="B398" s="1488"/>
      <c r="C398" s="1491"/>
      <c r="D398" s="1491"/>
      <c r="E398" s="1491"/>
      <c r="F398" s="1491"/>
      <c r="G398" s="1491"/>
      <c r="H398" s="1491"/>
      <c r="M398" s="1489"/>
      <c r="Q398" s="1489"/>
      <c r="R398" s="1489"/>
    </row>
    <row r="399" spans="1:18" s="165" customFormat="1">
      <c r="A399" s="1431"/>
      <c r="B399" s="1488"/>
      <c r="C399" s="1491"/>
      <c r="D399" s="1491"/>
      <c r="E399" s="1491"/>
      <c r="F399" s="1491"/>
      <c r="G399" s="1491"/>
      <c r="H399" s="1491"/>
      <c r="M399" s="1489"/>
      <c r="Q399" s="1489"/>
      <c r="R399" s="1489"/>
    </row>
    <row r="400" spans="1:18" s="165" customFormat="1">
      <c r="A400" s="1431"/>
      <c r="B400" s="1488"/>
      <c r="C400" s="1491"/>
      <c r="D400" s="1491"/>
      <c r="E400" s="1491"/>
      <c r="F400" s="1491"/>
      <c r="G400" s="1491"/>
      <c r="H400" s="1491"/>
      <c r="M400" s="1489"/>
      <c r="Q400" s="1489"/>
      <c r="R400" s="1489"/>
    </row>
    <row r="401" spans="1:18" s="165" customFormat="1">
      <c r="A401" s="1431"/>
      <c r="B401" s="1488"/>
      <c r="C401" s="1491"/>
      <c r="D401" s="1491"/>
      <c r="E401" s="1491"/>
      <c r="F401" s="1491"/>
      <c r="G401" s="1491"/>
      <c r="H401" s="1491"/>
      <c r="M401" s="1489"/>
      <c r="Q401" s="1489"/>
      <c r="R401" s="1489"/>
    </row>
    <row r="402" spans="1:18" s="165" customFormat="1">
      <c r="A402" s="1431"/>
      <c r="B402" s="1488"/>
      <c r="C402" s="1491"/>
      <c r="D402" s="1491"/>
      <c r="E402" s="1491"/>
      <c r="F402" s="1491"/>
      <c r="G402" s="1491"/>
      <c r="H402" s="1491"/>
      <c r="M402" s="1489"/>
      <c r="Q402" s="1489"/>
      <c r="R402" s="1489"/>
    </row>
    <row r="403" spans="1:18" s="165" customFormat="1">
      <c r="A403" s="1431"/>
      <c r="B403" s="1488"/>
      <c r="C403" s="1491"/>
      <c r="D403" s="1491"/>
      <c r="E403" s="1491"/>
      <c r="F403" s="1491"/>
      <c r="G403" s="1491"/>
      <c r="H403" s="1491"/>
      <c r="M403" s="1489"/>
      <c r="Q403" s="1489"/>
      <c r="R403" s="1489"/>
    </row>
    <row r="404" spans="1:18" s="165" customFormat="1">
      <c r="A404" s="1431"/>
      <c r="B404" s="1488"/>
      <c r="C404" s="1491"/>
      <c r="D404" s="1491"/>
      <c r="E404" s="1491"/>
      <c r="F404" s="1491"/>
      <c r="G404" s="1491"/>
      <c r="H404" s="1491"/>
      <c r="M404" s="1489"/>
      <c r="Q404" s="1489"/>
      <c r="R404" s="1489"/>
    </row>
    <row r="405" spans="1:18" s="165" customFormat="1">
      <c r="A405" s="1431"/>
      <c r="B405" s="1488"/>
      <c r="C405" s="1491"/>
      <c r="D405" s="1491"/>
      <c r="E405" s="1491"/>
      <c r="F405" s="1491"/>
      <c r="G405" s="1491"/>
      <c r="H405" s="1491"/>
      <c r="M405" s="1489"/>
      <c r="Q405" s="1489"/>
      <c r="R405" s="1489"/>
    </row>
    <row r="406" spans="1:18" s="165" customFormat="1">
      <c r="A406" s="1431"/>
      <c r="B406" s="1488"/>
      <c r="C406" s="1491"/>
      <c r="D406" s="1491"/>
      <c r="E406" s="1491"/>
      <c r="F406" s="1491"/>
      <c r="G406" s="1491"/>
      <c r="H406" s="1491"/>
      <c r="M406" s="1489"/>
      <c r="Q406" s="1489"/>
      <c r="R406" s="1489"/>
    </row>
    <row r="407" spans="1:18" s="165" customFormat="1">
      <c r="A407" s="1431"/>
      <c r="B407" s="1488"/>
      <c r="C407" s="1491"/>
      <c r="D407" s="1491"/>
      <c r="E407" s="1491"/>
      <c r="F407" s="1491"/>
      <c r="G407" s="1491"/>
      <c r="H407" s="1491"/>
      <c r="M407" s="1489"/>
      <c r="Q407" s="1489"/>
      <c r="R407" s="1489"/>
    </row>
    <row r="408" spans="1:18" s="165" customFormat="1">
      <c r="A408" s="1431"/>
      <c r="B408" s="1488"/>
      <c r="C408" s="1491"/>
      <c r="D408" s="1491"/>
      <c r="E408" s="1491"/>
      <c r="F408" s="1491"/>
      <c r="G408" s="1491"/>
      <c r="H408" s="1491"/>
      <c r="M408" s="1489"/>
      <c r="Q408" s="1489"/>
      <c r="R408" s="1489"/>
    </row>
    <row r="409" spans="1:18" s="165" customFormat="1">
      <c r="A409" s="1431"/>
      <c r="B409" s="1488"/>
      <c r="C409" s="1491"/>
      <c r="D409" s="1491"/>
      <c r="E409" s="1491"/>
      <c r="F409" s="1491"/>
      <c r="G409" s="1491"/>
      <c r="H409" s="1491"/>
      <c r="M409" s="1489"/>
      <c r="Q409" s="1489"/>
      <c r="R409" s="1489"/>
    </row>
    <row r="410" spans="1:18" s="165" customFormat="1">
      <c r="A410" s="1431"/>
      <c r="B410" s="1488"/>
      <c r="C410" s="1491"/>
      <c r="D410" s="1491"/>
      <c r="E410" s="1491"/>
      <c r="F410" s="1491"/>
      <c r="G410" s="1491"/>
      <c r="H410" s="1491"/>
      <c r="M410" s="1489"/>
      <c r="Q410" s="1489"/>
      <c r="R410" s="1489"/>
    </row>
    <row r="411" spans="1:18" s="165" customFormat="1">
      <c r="A411" s="1431"/>
      <c r="B411" s="1488"/>
      <c r="C411" s="1491"/>
      <c r="D411" s="1491"/>
      <c r="E411" s="1491"/>
      <c r="F411" s="1491"/>
      <c r="G411" s="1491"/>
      <c r="H411" s="1491"/>
      <c r="M411" s="1489"/>
      <c r="Q411" s="1489"/>
      <c r="R411" s="1489"/>
    </row>
    <row r="412" spans="1:18" s="165" customFormat="1">
      <c r="A412" s="1431"/>
      <c r="B412" s="1488"/>
      <c r="C412" s="1491"/>
      <c r="D412" s="1491"/>
      <c r="E412" s="1491"/>
      <c r="F412" s="1491"/>
      <c r="G412" s="1491"/>
      <c r="H412" s="1491"/>
      <c r="M412" s="1489"/>
      <c r="Q412" s="1489"/>
      <c r="R412" s="1489"/>
    </row>
    <row r="413" spans="1:18" s="165" customFormat="1">
      <c r="A413" s="1431"/>
      <c r="B413" s="1488"/>
      <c r="C413" s="1491"/>
      <c r="D413" s="1491"/>
      <c r="E413" s="1491"/>
      <c r="F413" s="1491"/>
      <c r="G413" s="1491"/>
      <c r="H413" s="1491"/>
      <c r="M413" s="1489"/>
      <c r="Q413" s="1489"/>
      <c r="R413" s="1489"/>
    </row>
    <row r="414" spans="1:18" s="165" customFormat="1">
      <c r="A414" s="1431"/>
      <c r="B414" s="1488"/>
      <c r="C414" s="1491"/>
      <c r="D414" s="1491"/>
      <c r="E414" s="1491"/>
      <c r="F414" s="1491"/>
      <c r="G414" s="1491"/>
      <c r="H414" s="1491"/>
      <c r="M414" s="1489"/>
      <c r="Q414" s="1489"/>
      <c r="R414" s="1489"/>
    </row>
    <row r="415" spans="1:18" s="165" customFormat="1">
      <c r="A415" s="1431"/>
      <c r="B415" s="1488"/>
      <c r="C415" s="1491"/>
      <c r="D415" s="1491"/>
      <c r="E415" s="1491"/>
      <c r="F415" s="1491"/>
      <c r="G415" s="1491"/>
      <c r="H415" s="1491"/>
      <c r="M415" s="1489"/>
      <c r="Q415" s="1489"/>
      <c r="R415" s="1489"/>
    </row>
    <row r="416" spans="1:18" s="165" customFormat="1">
      <c r="A416" s="1431"/>
      <c r="B416" s="1488"/>
      <c r="C416" s="1491"/>
      <c r="D416" s="1491"/>
      <c r="E416" s="1491"/>
      <c r="F416" s="1491"/>
      <c r="G416" s="1491"/>
      <c r="H416" s="1491"/>
      <c r="M416" s="1489"/>
      <c r="Q416" s="1489"/>
      <c r="R416" s="1489"/>
    </row>
    <row r="417" spans="1:18" s="165" customFormat="1">
      <c r="A417" s="1431"/>
      <c r="B417" s="1488"/>
      <c r="C417" s="1491"/>
      <c r="D417" s="1491"/>
      <c r="E417" s="1491"/>
      <c r="F417" s="1491"/>
      <c r="G417" s="1491"/>
      <c r="H417" s="1491"/>
      <c r="M417" s="1489"/>
      <c r="Q417" s="1489"/>
      <c r="R417" s="1489"/>
    </row>
    <row r="418" spans="1:18" s="165" customFormat="1">
      <c r="A418" s="1431"/>
      <c r="B418" s="1488"/>
      <c r="C418" s="1491"/>
      <c r="D418" s="1491"/>
      <c r="E418" s="1491"/>
      <c r="F418" s="1491"/>
      <c r="G418" s="1491"/>
      <c r="H418" s="1491"/>
      <c r="M418" s="1489"/>
      <c r="Q418" s="1489"/>
      <c r="R418" s="1489"/>
    </row>
    <row r="419" spans="1:18" s="165" customFormat="1">
      <c r="A419" s="1431"/>
      <c r="B419" s="1488"/>
      <c r="C419" s="1491"/>
      <c r="D419" s="1491"/>
      <c r="E419" s="1491"/>
      <c r="F419" s="1491"/>
      <c r="G419" s="1491"/>
      <c r="H419" s="1491"/>
      <c r="M419" s="1489"/>
      <c r="Q419" s="1489"/>
      <c r="R419" s="1489"/>
    </row>
    <row r="420" spans="1:18" s="165" customFormat="1">
      <c r="A420" s="1431"/>
      <c r="B420" s="1488"/>
      <c r="C420" s="1491"/>
      <c r="D420" s="1491"/>
      <c r="E420" s="1491"/>
      <c r="F420" s="1491"/>
      <c r="G420" s="1491"/>
      <c r="H420" s="1491"/>
      <c r="M420" s="1489"/>
      <c r="Q420" s="1489"/>
      <c r="R420" s="1489"/>
    </row>
    <row r="421" spans="1:18" s="165" customFormat="1">
      <c r="A421" s="1431"/>
      <c r="B421" s="1488"/>
      <c r="C421" s="1491"/>
      <c r="D421" s="1491"/>
      <c r="E421" s="1491"/>
      <c r="F421" s="1491"/>
      <c r="G421" s="1491"/>
      <c r="H421" s="1491"/>
      <c r="M421" s="1489"/>
      <c r="Q421" s="1489"/>
      <c r="R421" s="1489"/>
    </row>
    <row r="422" spans="1:18" s="165" customFormat="1">
      <c r="A422" s="1431"/>
      <c r="B422" s="1488"/>
      <c r="C422" s="1491"/>
      <c r="D422" s="1491"/>
      <c r="E422" s="1491"/>
      <c r="F422" s="1491"/>
      <c r="G422" s="1491"/>
      <c r="H422" s="1491"/>
      <c r="M422" s="1489"/>
      <c r="Q422" s="1489"/>
      <c r="R422" s="1489"/>
    </row>
    <row r="423" spans="1:18" s="165" customFormat="1">
      <c r="A423" s="1431"/>
      <c r="B423" s="1488"/>
      <c r="C423" s="1491"/>
      <c r="D423" s="1491"/>
      <c r="E423" s="1491"/>
      <c r="F423" s="1491"/>
      <c r="G423" s="1491"/>
      <c r="H423" s="1491"/>
      <c r="M423" s="1489"/>
      <c r="Q423" s="1489"/>
      <c r="R423" s="1489"/>
    </row>
    <row r="424" spans="1:18" s="165" customFormat="1">
      <c r="A424" s="1431"/>
      <c r="B424" s="1488"/>
      <c r="C424" s="1491"/>
      <c r="D424" s="1491"/>
      <c r="E424" s="1491"/>
      <c r="F424" s="1491"/>
      <c r="G424" s="1491"/>
      <c r="H424" s="1491"/>
      <c r="M424" s="1489"/>
      <c r="Q424" s="1489"/>
      <c r="R424" s="1489"/>
    </row>
    <row r="425" spans="1:18" s="165" customFormat="1">
      <c r="A425" s="1431"/>
      <c r="B425" s="1488"/>
      <c r="C425" s="1491"/>
      <c r="D425" s="1491"/>
      <c r="E425" s="1491"/>
      <c r="F425" s="1491"/>
      <c r="G425" s="1491"/>
      <c r="H425" s="1491"/>
      <c r="M425" s="1489"/>
      <c r="Q425" s="1489"/>
      <c r="R425" s="1489"/>
    </row>
    <row r="426" spans="1:18" s="165" customFormat="1">
      <c r="A426" s="1431"/>
      <c r="B426" s="1488"/>
      <c r="C426" s="1491"/>
      <c r="D426" s="1491"/>
      <c r="E426" s="1491"/>
      <c r="F426" s="1491"/>
      <c r="G426" s="1491"/>
      <c r="H426" s="1491"/>
      <c r="M426" s="1489"/>
      <c r="Q426" s="1489"/>
      <c r="R426" s="1489"/>
    </row>
    <row r="427" spans="1:18" s="165" customFormat="1">
      <c r="A427" s="1431"/>
      <c r="B427" s="1488"/>
      <c r="C427" s="1491"/>
      <c r="D427" s="1491"/>
      <c r="E427" s="1491"/>
      <c r="F427" s="1491"/>
      <c r="G427" s="1491"/>
      <c r="H427" s="1491"/>
      <c r="M427" s="1489"/>
      <c r="Q427" s="1489"/>
      <c r="R427" s="1489"/>
    </row>
    <row r="428" spans="1:18" s="165" customFormat="1">
      <c r="A428" s="1431"/>
      <c r="B428" s="1488"/>
      <c r="C428" s="1491"/>
      <c r="D428" s="1491"/>
      <c r="E428" s="1491"/>
      <c r="F428" s="1491"/>
      <c r="G428" s="1491"/>
      <c r="H428" s="1491"/>
      <c r="M428" s="1489"/>
      <c r="Q428" s="1489"/>
      <c r="R428" s="1489"/>
    </row>
    <row r="429" spans="1:18" s="165" customFormat="1">
      <c r="A429" s="1431"/>
      <c r="B429" s="1488"/>
      <c r="C429" s="1491"/>
      <c r="D429" s="1491"/>
      <c r="E429" s="1491"/>
      <c r="F429" s="1491"/>
      <c r="G429" s="1491"/>
      <c r="H429" s="1491"/>
      <c r="M429" s="1489"/>
      <c r="Q429" s="1489"/>
      <c r="R429" s="1489"/>
    </row>
    <row r="430" spans="1:18" s="165" customFormat="1">
      <c r="A430" s="1431"/>
      <c r="B430" s="1488"/>
      <c r="C430" s="1491"/>
      <c r="D430" s="1491"/>
      <c r="E430" s="1491"/>
      <c r="F430" s="1491"/>
      <c r="G430" s="1491"/>
      <c r="H430" s="1491"/>
      <c r="M430" s="1489"/>
      <c r="Q430" s="1489"/>
      <c r="R430" s="1489"/>
    </row>
    <row r="431" spans="1:18" s="165" customFormat="1">
      <c r="A431" s="1431"/>
      <c r="B431" s="1488"/>
      <c r="C431" s="1491"/>
      <c r="D431" s="1491"/>
      <c r="E431" s="1491"/>
      <c r="F431" s="1491"/>
      <c r="G431" s="1491"/>
      <c r="H431" s="1491"/>
      <c r="M431" s="1489"/>
      <c r="Q431" s="1489"/>
      <c r="R431" s="1489"/>
    </row>
    <row r="432" spans="1:18" s="165" customFormat="1">
      <c r="A432" s="1431"/>
      <c r="B432" s="1488"/>
      <c r="C432" s="1491"/>
      <c r="D432" s="1491"/>
      <c r="E432" s="1491"/>
      <c r="F432" s="1491"/>
      <c r="G432" s="1491"/>
      <c r="H432" s="1491"/>
      <c r="M432" s="1489"/>
      <c r="Q432" s="1489"/>
      <c r="R432" s="1489"/>
    </row>
    <row r="433" spans="1:18" s="165" customFormat="1">
      <c r="A433" s="1431"/>
      <c r="B433" s="1488"/>
      <c r="C433" s="1491"/>
      <c r="D433" s="1491"/>
      <c r="E433" s="1491"/>
      <c r="F433" s="1491"/>
      <c r="G433" s="1491"/>
      <c r="H433" s="1491"/>
      <c r="M433" s="1489"/>
      <c r="Q433" s="1489"/>
      <c r="R433" s="1489"/>
    </row>
    <row r="434" spans="1:18" s="165" customFormat="1">
      <c r="A434" s="1431"/>
      <c r="B434" s="1488"/>
      <c r="C434" s="1491"/>
      <c r="D434" s="1491"/>
      <c r="E434" s="1491"/>
      <c r="F434" s="1491"/>
      <c r="G434" s="1491"/>
      <c r="H434" s="1491"/>
      <c r="M434" s="1489"/>
      <c r="Q434" s="1489"/>
      <c r="R434" s="1489"/>
    </row>
    <row r="435" spans="1:18" s="165" customFormat="1">
      <c r="A435" s="1431"/>
      <c r="B435" s="1488"/>
      <c r="C435" s="1491"/>
      <c r="D435" s="1491"/>
      <c r="E435" s="1491"/>
      <c r="F435" s="1491"/>
      <c r="G435" s="1491"/>
      <c r="H435" s="1491"/>
      <c r="M435" s="1489"/>
      <c r="Q435" s="1489"/>
      <c r="R435" s="1489"/>
    </row>
    <row r="436" spans="1:18" s="165" customFormat="1">
      <c r="A436" s="1431"/>
      <c r="B436" s="1488"/>
      <c r="C436" s="1491"/>
      <c r="D436" s="1491"/>
      <c r="E436" s="1491"/>
      <c r="F436" s="1491"/>
      <c r="G436" s="1491"/>
      <c r="H436" s="1491"/>
      <c r="M436" s="1489"/>
      <c r="Q436" s="1489"/>
      <c r="R436" s="1489"/>
    </row>
    <row r="437" spans="1:18" s="165" customFormat="1">
      <c r="A437" s="1431"/>
      <c r="B437" s="1488"/>
      <c r="C437" s="1491"/>
      <c r="D437" s="1491"/>
      <c r="E437" s="1491"/>
      <c r="F437" s="1491"/>
      <c r="G437" s="1491"/>
      <c r="H437" s="1491"/>
      <c r="M437" s="1489"/>
      <c r="Q437" s="1489"/>
      <c r="R437" s="1489"/>
    </row>
    <row r="438" spans="1:18" s="165" customFormat="1">
      <c r="A438" s="1431"/>
      <c r="B438" s="1488"/>
      <c r="C438" s="1491"/>
      <c r="D438" s="1491"/>
      <c r="E438" s="1491"/>
      <c r="F438" s="1491"/>
      <c r="G438" s="1491"/>
      <c r="H438" s="1491"/>
      <c r="M438" s="1489"/>
      <c r="Q438" s="1489"/>
      <c r="R438" s="1489"/>
    </row>
    <row r="439" spans="1:18" s="165" customFormat="1">
      <c r="A439" s="1431"/>
      <c r="B439" s="1488"/>
      <c r="C439" s="1491"/>
      <c r="D439" s="1491"/>
      <c r="E439" s="1491"/>
      <c r="F439" s="1491"/>
      <c r="G439" s="1491"/>
      <c r="H439" s="1491"/>
      <c r="M439" s="1489"/>
      <c r="Q439" s="1489"/>
      <c r="R439" s="1489"/>
    </row>
    <row r="440" spans="1:18" s="165" customFormat="1">
      <c r="A440" s="1431"/>
      <c r="B440" s="1488"/>
      <c r="C440" s="1491"/>
      <c r="D440" s="1491"/>
      <c r="E440" s="1491"/>
      <c r="F440" s="1491"/>
      <c r="G440" s="1491"/>
      <c r="H440" s="1491"/>
      <c r="M440" s="1489"/>
      <c r="Q440" s="1489"/>
      <c r="R440" s="1489"/>
    </row>
    <row r="441" spans="1:18" s="165" customFormat="1">
      <c r="A441" s="1431"/>
      <c r="B441" s="1488"/>
      <c r="C441" s="1491"/>
      <c r="D441" s="1491"/>
      <c r="E441" s="1491"/>
      <c r="F441" s="1491"/>
      <c r="G441" s="1491"/>
      <c r="H441" s="1491"/>
      <c r="M441" s="1489"/>
      <c r="Q441" s="1489"/>
      <c r="R441" s="1489"/>
    </row>
    <row r="442" spans="1:18" s="165" customFormat="1">
      <c r="A442" s="1431"/>
      <c r="B442" s="1488"/>
      <c r="C442" s="1491"/>
      <c r="D442" s="1491"/>
      <c r="E442" s="1491"/>
      <c r="F442" s="1491"/>
      <c r="G442" s="1491"/>
      <c r="H442" s="1491"/>
      <c r="M442" s="1489"/>
      <c r="Q442" s="1489"/>
      <c r="R442" s="1489"/>
    </row>
    <row r="443" spans="1:18" s="165" customFormat="1">
      <c r="A443" s="1431"/>
      <c r="B443" s="1488"/>
      <c r="C443" s="1491"/>
      <c r="D443" s="1491"/>
      <c r="E443" s="1491"/>
      <c r="F443" s="1491"/>
      <c r="G443" s="1491"/>
      <c r="H443" s="1491"/>
      <c r="M443" s="1489"/>
      <c r="Q443" s="1489"/>
      <c r="R443" s="1489"/>
    </row>
    <row r="444" spans="1:18" s="165" customFormat="1">
      <c r="A444" s="1431"/>
      <c r="B444" s="1488"/>
      <c r="C444" s="1491"/>
      <c r="D444" s="1491"/>
      <c r="E444" s="1491"/>
      <c r="F444" s="1491"/>
      <c r="G444" s="1491"/>
      <c r="H444" s="1491"/>
      <c r="M444" s="1489"/>
      <c r="Q444" s="1489"/>
      <c r="R444" s="1489"/>
    </row>
    <row r="445" spans="1:18" s="165" customFormat="1">
      <c r="A445" s="1431"/>
      <c r="B445" s="1488"/>
      <c r="C445" s="1491"/>
      <c r="D445" s="1491"/>
      <c r="E445" s="1491"/>
      <c r="F445" s="1491"/>
      <c r="G445" s="1491"/>
      <c r="H445" s="1491"/>
      <c r="M445" s="1489"/>
      <c r="Q445" s="1489"/>
      <c r="R445" s="1489"/>
    </row>
    <row r="446" spans="1:18" s="165" customFormat="1">
      <c r="A446" s="1431"/>
      <c r="B446" s="1488"/>
      <c r="C446" s="1491"/>
      <c r="D446" s="1491"/>
      <c r="E446" s="1491"/>
      <c r="F446" s="1491"/>
      <c r="G446" s="1491"/>
      <c r="H446" s="1491"/>
      <c r="M446" s="1489"/>
      <c r="Q446" s="1489"/>
      <c r="R446" s="1489"/>
    </row>
    <row r="447" spans="1:18" s="165" customFormat="1">
      <c r="A447" s="1431"/>
      <c r="B447" s="1488"/>
      <c r="C447" s="1491"/>
      <c r="D447" s="1491"/>
      <c r="E447" s="1491"/>
      <c r="F447" s="1491"/>
      <c r="G447" s="1491"/>
      <c r="H447" s="1491"/>
      <c r="M447" s="1489"/>
      <c r="Q447" s="1489"/>
      <c r="R447" s="1489"/>
    </row>
    <row r="448" spans="1:18" s="165" customFormat="1">
      <c r="A448" s="1431"/>
      <c r="B448" s="1488"/>
      <c r="C448" s="1491"/>
      <c r="D448" s="1491"/>
      <c r="E448" s="1491"/>
      <c r="F448" s="1491"/>
      <c r="G448" s="1491"/>
      <c r="H448" s="1491"/>
      <c r="M448" s="1489"/>
      <c r="Q448" s="1489"/>
      <c r="R448" s="1489"/>
    </row>
    <row r="449" spans="1:18" s="165" customFormat="1">
      <c r="A449" s="1431"/>
      <c r="B449" s="1488"/>
      <c r="C449" s="1491"/>
      <c r="D449" s="1491"/>
      <c r="E449" s="1491"/>
      <c r="F449" s="1491"/>
      <c r="G449" s="1491"/>
      <c r="H449" s="1491"/>
      <c r="M449" s="1489"/>
      <c r="Q449" s="1489"/>
      <c r="R449" s="1489"/>
    </row>
    <row r="450" spans="1:18" s="165" customFormat="1">
      <c r="A450" s="1431"/>
      <c r="B450" s="1488"/>
      <c r="C450" s="1491"/>
      <c r="D450" s="1491"/>
      <c r="E450" s="1491"/>
      <c r="F450" s="1491"/>
      <c r="G450" s="1491"/>
      <c r="H450" s="1491"/>
      <c r="M450" s="1489"/>
      <c r="Q450" s="1489"/>
      <c r="R450" s="1489"/>
    </row>
    <row r="451" spans="1:18" s="165" customFormat="1">
      <c r="A451" s="1431"/>
      <c r="B451" s="1488"/>
      <c r="C451" s="1491"/>
      <c r="D451" s="1491"/>
      <c r="E451" s="1491"/>
      <c r="F451" s="1491"/>
      <c r="G451" s="1491"/>
      <c r="H451" s="1491"/>
      <c r="M451" s="1489"/>
      <c r="Q451" s="1489"/>
      <c r="R451" s="1489"/>
    </row>
    <row r="452" spans="1:18" s="165" customFormat="1">
      <c r="A452" s="1431"/>
      <c r="B452" s="1488"/>
      <c r="C452" s="1491"/>
      <c r="D452" s="1491"/>
      <c r="E452" s="1491"/>
      <c r="F452" s="1491"/>
      <c r="G452" s="1491"/>
      <c r="H452" s="1491"/>
      <c r="M452" s="1489"/>
      <c r="Q452" s="1489"/>
      <c r="R452" s="1489"/>
    </row>
    <row r="453" spans="1:18" s="165" customFormat="1">
      <c r="A453" s="1431"/>
      <c r="B453" s="1488"/>
      <c r="C453" s="1491"/>
      <c r="D453" s="1491"/>
      <c r="E453" s="1491"/>
      <c r="F453" s="1491"/>
      <c r="G453" s="1491"/>
      <c r="H453" s="1491"/>
      <c r="M453" s="1489"/>
      <c r="Q453" s="1489"/>
      <c r="R453" s="1489"/>
    </row>
    <row r="454" spans="1:18" s="165" customFormat="1">
      <c r="A454" s="1431"/>
      <c r="B454" s="1488"/>
      <c r="C454" s="1491"/>
      <c r="D454" s="1491"/>
      <c r="E454" s="1491"/>
      <c r="F454" s="1491"/>
      <c r="G454" s="1491"/>
      <c r="H454" s="1491"/>
      <c r="M454" s="1489"/>
      <c r="Q454" s="1489"/>
      <c r="R454" s="1489"/>
    </row>
    <row r="455" spans="1:18" s="165" customFormat="1">
      <c r="A455" s="1431"/>
      <c r="B455" s="1488"/>
      <c r="C455" s="1491"/>
      <c r="D455" s="1491"/>
      <c r="E455" s="1491"/>
      <c r="F455" s="1491"/>
      <c r="G455" s="1491"/>
      <c r="H455" s="1491"/>
      <c r="M455" s="1489"/>
      <c r="Q455" s="1489"/>
      <c r="R455" s="1489"/>
    </row>
    <row r="456" spans="1:18" s="165" customFormat="1">
      <c r="A456" s="1431"/>
      <c r="B456" s="1488"/>
      <c r="C456" s="1491"/>
      <c r="D456" s="1491"/>
      <c r="E456" s="1491"/>
      <c r="F456" s="1491"/>
      <c r="G456" s="1491"/>
      <c r="H456" s="1491"/>
      <c r="M456" s="1489"/>
      <c r="Q456" s="1489"/>
      <c r="R456" s="1489"/>
    </row>
    <row r="457" spans="1:18" s="165" customFormat="1">
      <c r="A457" s="1431"/>
      <c r="B457" s="1488"/>
      <c r="C457" s="1491"/>
      <c r="D457" s="1491"/>
      <c r="E457" s="1491"/>
      <c r="F457" s="1491"/>
      <c r="G457" s="1491"/>
      <c r="H457" s="1491"/>
      <c r="M457" s="1489"/>
      <c r="Q457" s="1489"/>
      <c r="R457" s="1489"/>
    </row>
    <row r="458" spans="1:18" s="165" customFormat="1">
      <c r="A458" s="1431"/>
      <c r="B458" s="1488"/>
      <c r="C458" s="1491"/>
      <c r="D458" s="1491"/>
      <c r="E458" s="1491"/>
      <c r="F458" s="1491"/>
      <c r="G458" s="1491"/>
      <c r="H458" s="1491"/>
      <c r="M458" s="1489"/>
      <c r="Q458" s="1489"/>
      <c r="R458" s="1489"/>
    </row>
    <row r="459" spans="1:18" s="165" customFormat="1">
      <c r="A459" s="1431"/>
      <c r="B459" s="1488"/>
      <c r="C459" s="1491"/>
      <c r="D459" s="1491"/>
      <c r="E459" s="1491"/>
      <c r="F459" s="1491"/>
      <c r="G459" s="1491"/>
      <c r="H459" s="1491"/>
      <c r="M459" s="1489"/>
      <c r="Q459" s="1489"/>
      <c r="R459" s="1489"/>
    </row>
    <row r="460" spans="1:18" s="165" customFormat="1">
      <c r="A460" s="1431"/>
      <c r="B460" s="1488"/>
      <c r="C460" s="1491"/>
      <c r="D460" s="1491"/>
      <c r="E460" s="1491"/>
      <c r="F460" s="1491"/>
      <c r="G460" s="1491"/>
      <c r="H460" s="1491"/>
      <c r="M460" s="1489"/>
      <c r="Q460" s="1489"/>
      <c r="R460" s="1489"/>
    </row>
    <row r="461" spans="1:18" s="165" customFormat="1">
      <c r="A461" s="1431"/>
      <c r="B461" s="1488"/>
      <c r="C461" s="1491"/>
      <c r="D461" s="1491"/>
      <c r="E461" s="1491"/>
      <c r="F461" s="1491"/>
      <c r="G461" s="1491"/>
      <c r="H461" s="1491"/>
      <c r="M461" s="1489"/>
      <c r="Q461" s="1489"/>
      <c r="R461" s="1489"/>
    </row>
    <row r="462" spans="1:18" s="165" customFormat="1">
      <c r="A462" s="1431"/>
      <c r="B462" s="1488"/>
      <c r="C462" s="1491"/>
      <c r="D462" s="1491"/>
      <c r="E462" s="1491"/>
      <c r="F462" s="1491"/>
      <c r="G462" s="1491"/>
      <c r="H462" s="1491"/>
      <c r="M462" s="1489"/>
      <c r="Q462" s="1489"/>
      <c r="R462" s="1489"/>
    </row>
    <row r="463" spans="1:18" s="165" customFormat="1">
      <c r="A463" s="1431"/>
      <c r="B463" s="1488"/>
      <c r="C463" s="1491"/>
      <c r="D463" s="1491"/>
      <c r="E463" s="1491"/>
      <c r="F463" s="1491"/>
      <c r="G463" s="1491"/>
      <c r="H463" s="1491"/>
      <c r="M463" s="1489"/>
      <c r="Q463" s="1489"/>
      <c r="R463" s="1489"/>
    </row>
    <row r="464" spans="1:18" s="165" customFormat="1">
      <c r="A464" s="1431"/>
      <c r="B464" s="1488"/>
      <c r="C464" s="1491"/>
      <c r="D464" s="1491"/>
      <c r="E464" s="1491"/>
      <c r="F464" s="1491"/>
      <c r="G464" s="1491"/>
      <c r="H464" s="1491"/>
      <c r="M464" s="1489"/>
      <c r="Q464" s="1489"/>
      <c r="R464" s="1489"/>
    </row>
    <row r="465" spans="1:18" s="165" customFormat="1">
      <c r="A465" s="1431"/>
      <c r="B465" s="1488"/>
      <c r="C465" s="1491"/>
      <c r="D465" s="1491"/>
      <c r="E465" s="1491"/>
      <c r="F465" s="1491"/>
      <c r="G465" s="1491"/>
      <c r="H465" s="1491"/>
      <c r="M465" s="1489"/>
      <c r="Q465" s="1489"/>
      <c r="R465" s="1489"/>
    </row>
    <row r="466" spans="1:18" s="165" customFormat="1">
      <c r="A466" s="1431"/>
      <c r="B466" s="1488"/>
      <c r="C466" s="1491"/>
      <c r="D466" s="1491"/>
      <c r="E466" s="1491"/>
      <c r="F466" s="1491"/>
      <c r="G466" s="1491"/>
      <c r="H466" s="1491"/>
      <c r="M466" s="1489"/>
      <c r="Q466" s="1489"/>
      <c r="R466" s="1489"/>
    </row>
    <row r="467" spans="1:18" s="165" customFormat="1">
      <c r="A467" s="1431"/>
      <c r="B467" s="1488"/>
      <c r="C467" s="1491"/>
      <c r="D467" s="1491"/>
      <c r="E467" s="1491"/>
      <c r="F467" s="1491"/>
      <c r="G467" s="1491"/>
      <c r="H467" s="1491"/>
      <c r="M467" s="1489"/>
      <c r="Q467" s="1489"/>
      <c r="R467" s="1489"/>
    </row>
    <row r="468" spans="1:18" s="165" customFormat="1">
      <c r="A468" s="1431"/>
      <c r="B468" s="1488"/>
      <c r="C468" s="1491"/>
      <c r="D468" s="1491"/>
      <c r="E468" s="1491"/>
      <c r="F468" s="1491"/>
      <c r="G468" s="1491"/>
      <c r="H468" s="1491"/>
      <c r="M468" s="1489"/>
      <c r="Q468" s="1489"/>
      <c r="R468" s="1489"/>
    </row>
    <row r="469" spans="1:18" s="165" customFormat="1">
      <c r="A469" s="1431"/>
      <c r="B469" s="1488"/>
      <c r="C469" s="1491"/>
      <c r="D469" s="1491"/>
      <c r="E469" s="1491"/>
      <c r="F469" s="1491"/>
      <c r="G469" s="1491"/>
      <c r="H469" s="1491"/>
      <c r="M469" s="1489"/>
      <c r="Q469" s="1489"/>
      <c r="R469" s="1489"/>
    </row>
    <row r="470" spans="1:18" s="165" customFormat="1">
      <c r="A470" s="1431"/>
      <c r="B470" s="1488"/>
      <c r="C470" s="1491"/>
      <c r="D470" s="1491"/>
      <c r="E470" s="1491"/>
      <c r="F470" s="1491"/>
      <c r="G470" s="1491"/>
      <c r="H470" s="1491"/>
      <c r="M470" s="1489"/>
      <c r="Q470" s="1489"/>
      <c r="R470" s="1489"/>
    </row>
    <row r="471" spans="1:18" s="165" customFormat="1">
      <c r="A471" s="1431"/>
      <c r="B471" s="1488"/>
      <c r="C471" s="1491"/>
      <c r="D471" s="1491"/>
      <c r="E471" s="1491"/>
      <c r="F471" s="1491"/>
      <c r="G471" s="1491"/>
      <c r="H471" s="1491"/>
      <c r="M471" s="1489"/>
      <c r="Q471" s="1489"/>
      <c r="R471" s="1489"/>
    </row>
    <row r="472" spans="1:18" s="165" customFormat="1">
      <c r="A472" s="1431"/>
      <c r="B472" s="1488"/>
      <c r="C472" s="1491"/>
      <c r="D472" s="1491"/>
      <c r="E472" s="1491"/>
      <c r="F472" s="1491"/>
      <c r="G472" s="1491"/>
      <c r="H472" s="1491"/>
      <c r="M472" s="1489"/>
      <c r="Q472" s="1489"/>
      <c r="R472" s="1489"/>
    </row>
    <row r="473" spans="1:18" s="165" customFormat="1">
      <c r="A473" s="1431"/>
      <c r="B473" s="1488"/>
      <c r="C473" s="1491"/>
      <c r="D473" s="1491"/>
      <c r="E473" s="1491"/>
      <c r="F473" s="1491"/>
      <c r="G473" s="1491"/>
      <c r="H473" s="1491"/>
      <c r="M473" s="1489"/>
      <c r="Q473" s="1489"/>
      <c r="R473" s="1489"/>
    </row>
    <row r="474" spans="1:18" s="165" customFormat="1">
      <c r="A474" s="1431"/>
      <c r="B474" s="1488"/>
      <c r="C474" s="1491"/>
      <c r="D474" s="1491"/>
      <c r="E474" s="1491"/>
      <c r="F474" s="1491"/>
      <c r="G474" s="1491"/>
      <c r="H474" s="1491"/>
      <c r="M474" s="1489"/>
      <c r="Q474" s="1489"/>
      <c r="R474" s="1489"/>
    </row>
    <row r="475" spans="1:18" s="165" customFormat="1">
      <c r="A475" s="1431"/>
      <c r="B475" s="1488"/>
      <c r="C475" s="1491"/>
      <c r="D475" s="1491"/>
      <c r="E475" s="1491"/>
      <c r="F475" s="1491"/>
      <c r="G475" s="1491"/>
      <c r="H475" s="1491"/>
      <c r="M475" s="1489"/>
      <c r="Q475" s="1489"/>
      <c r="R475" s="1489"/>
    </row>
    <row r="476" spans="1:18" s="165" customFormat="1">
      <c r="A476" s="1431"/>
      <c r="B476" s="1488"/>
      <c r="C476" s="1491"/>
      <c r="D476" s="1491"/>
      <c r="E476" s="1491"/>
      <c r="F476" s="1491"/>
      <c r="G476" s="1491"/>
      <c r="H476" s="1491"/>
      <c r="M476" s="1489"/>
      <c r="Q476" s="1489"/>
      <c r="R476" s="1489"/>
    </row>
    <row r="477" spans="1:18" s="165" customFormat="1">
      <c r="A477" s="1431"/>
      <c r="B477" s="1488"/>
      <c r="C477" s="1491"/>
      <c r="D477" s="1491"/>
      <c r="E477" s="1491"/>
      <c r="F477" s="1491"/>
      <c r="G477" s="1491"/>
      <c r="H477" s="1491"/>
      <c r="M477" s="1489"/>
      <c r="Q477" s="1489"/>
      <c r="R477" s="1489"/>
    </row>
    <row r="478" spans="1:18" s="165" customFormat="1">
      <c r="A478" s="1431"/>
      <c r="B478" s="1488"/>
      <c r="C478" s="1491"/>
      <c r="D478" s="1491"/>
      <c r="E478" s="1491"/>
      <c r="F478" s="1491"/>
      <c r="G478" s="1491"/>
      <c r="H478" s="1491"/>
      <c r="M478" s="1489"/>
      <c r="Q478" s="1489"/>
      <c r="R478" s="1489"/>
    </row>
    <row r="479" spans="1:18" s="165" customFormat="1">
      <c r="A479" s="1431"/>
      <c r="B479" s="1488"/>
      <c r="C479" s="1491"/>
      <c r="D479" s="1491"/>
      <c r="E479" s="1491"/>
      <c r="F479" s="1491"/>
      <c r="G479" s="1491"/>
      <c r="H479" s="1491"/>
      <c r="M479" s="1489"/>
      <c r="Q479" s="1489"/>
      <c r="R479" s="1489"/>
    </row>
    <row r="480" spans="1:18" s="165" customFormat="1">
      <c r="A480" s="1431"/>
      <c r="B480" s="1488"/>
      <c r="C480" s="1491"/>
      <c r="D480" s="1491"/>
      <c r="E480" s="1491"/>
      <c r="F480" s="1491"/>
      <c r="G480" s="1491"/>
      <c r="H480" s="1491"/>
      <c r="M480" s="1489"/>
      <c r="Q480" s="1489"/>
      <c r="R480" s="1489"/>
    </row>
    <row r="481" spans="1:18" s="165" customFormat="1">
      <c r="A481" s="1431"/>
      <c r="B481" s="1488"/>
      <c r="C481" s="1491"/>
      <c r="D481" s="1491"/>
      <c r="E481" s="1491"/>
      <c r="F481" s="1491"/>
      <c r="G481" s="1491"/>
      <c r="H481" s="1491"/>
      <c r="M481" s="1489"/>
      <c r="Q481" s="1489"/>
      <c r="R481" s="1489"/>
    </row>
    <row r="482" spans="1:18" s="165" customFormat="1">
      <c r="A482" s="1431"/>
      <c r="B482" s="1488"/>
      <c r="C482" s="1491"/>
      <c r="D482" s="1491"/>
      <c r="E482" s="1491"/>
      <c r="F482" s="1491"/>
      <c r="G482" s="1491"/>
      <c r="H482" s="1491"/>
      <c r="M482" s="1489"/>
      <c r="Q482" s="1489"/>
      <c r="R482" s="1489"/>
    </row>
    <row r="483" spans="1:18" s="165" customFormat="1">
      <c r="A483" s="1431"/>
      <c r="B483" s="1488"/>
      <c r="C483" s="1491"/>
      <c r="D483" s="1491"/>
      <c r="E483" s="1491"/>
      <c r="F483" s="1491"/>
      <c r="G483" s="1491"/>
      <c r="H483" s="1491"/>
      <c r="M483" s="1489"/>
      <c r="Q483" s="1489"/>
      <c r="R483" s="1489"/>
    </row>
    <row r="484" spans="1:18" s="165" customFormat="1">
      <c r="A484" s="1431"/>
      <c r="B484" s="1488"/>
      <c r="C484" s="1491"/>
      <c r="D484" s="1491"/>
      <c r="E484" s="1491"/>
      <c r="F484" s="1491"/>
      <c r="G484" s="1491"/>
      <c r="H484" s="1491"/>
      <c r="M484" s="1489"/>
      <c r="Q484" s="1489"/>
      <c r="R484" s="1489"/>
    </row>
    <row r="485" spans="1:18" s="165" customFormat="1">
      <c r="A485" s="1431"/>
      <c r="B485" s="1488"/>
      <c r="C485" s="1491"/>
      <c r="D485" s="1491"/>
      <c r="E485" s="1491"/>
      <c r="F485" s="1491"/>
      <c r="G485" s="1491"/>
      <c r="H485" s="1491"/>
      <c r="M485" s="1489"/>
      <c r="Q485" s="1489"/>
      <c r="R485" s="1489"/>
    </row>
    <row r="486" spans="1:18" s="165" customFormat="1">
      <c r="A486" s="1431"/>
      <c r="B486" s="1488"/>
      <c r="C486" s="1491"/>
      <c r="D486" s="1491"/>
      <c r="E486" s="1491"/>
      <c r="F486" s="1491"/>
      <c r="G486" s="1491"/>
      <c r="H486" s="1491"/>
      <c r="M486" s="1489"/>
      <c r="Q486" s="1489"/>
      <c r="R486" s="1489"/>
    </row>
    <row r="487" spans="1:18" s="165" customFormat="1">
      <c r="A487" s="1431"/>
      <c r="B487" s="1488"/>
      <c r="C487" s="1491"/>
      <c r="D487" s="1491"/>
      <c r="E487" s="1491"/>
      <c r="F487" s="1491"/>
      <c r="G487" s="1491"/>
      <c r="H487" s="1491"/>
      <c r="M487" s="1489"/>
      <c r="Q487" s="1489"/>
      <c r="R487" s="1489"/>
    </row>
    <row r="488" spans="1:18" s="165" customFormat="1">
      <c r="A488" s="1431"/>
      <c r="B488" s="1488"/>
      <c r="C488" s="1491"/>
      <c r="D488" s="1491"/>
      <c r="E488" s="1491"/>
      <c r="F488" s="1491"/>
      <c r="G488" s="1491"/>
      <c r="H488" s="1491"/>
      <c r="M488" s="1489"/>
      <c r="Q488" s="1489"/>
      <c r="R488" s="1489"/>
    </row>
    <row r="489" spans="1:18" s="165" customFormat="1">
      <c r="A489" s="1431"/>
      <c r="B489" s="1488"/>
      <c r="C489" s="1491"/>
      <c r="D489" s="1491"/>
      <c r="E489" s="1491"/>
      <c r="F489" s="1491"/>
      <c r="G489" s="1491"/>
      <c r="H489" s="1491"/>
      <c r="M489" s="1489"/>
      <c r="Q489" s="1489"/>
      <c r="R489" s="1489"/>
    </row>
    <row r="490" spans="1:18" s="165" customFormat="1">
      <c r="A490" s="1431"/>
      <c r="B490" s="1488"/>
      <c r="C490" s="1491"/>
      <c r="D490" s="1491"/>
      <c r="E490" s="1491"/>
      <c r="F490" s="1491"/>
      <c r="G490" s="1491"/>
      <c r="H490" s="1491"/>
      <c r="M490" s="1489"/>
      <c r="Q490" s="1489"/>
      <c r="R490" s="1489"/>
    </row>
    <row r="491" spans="1:18" s="165" customFormat="1">
      <c r="A491" s="1431"/>
      <c r="B491" s="1488"/>
      <c r="C491" s="1491"/>
      <c r="D491" s="1491"/>
      <c r="E491" s="1491"/>
      <c r="F491" s="1491"/>
      <c r="G491" s="1491"/>
      <c r="H491" s="1491"/>
      <c r="M491" s="1489"/>
      <c r="Q491" s="1489"/>
      <c r="R491" s="1489"/>
    </row>
    <row r="492" spans="1:18" s="165" customFormat="1">
      <c r="A492" s="1431"/>
      <c r="B492" s="1488"/>
      <c r="C492" s="1491"/>
      <c r="D492" s="1491"/>
      <c r="E492" s="1491"/>
      <c r="F492" s="1491"/>
      <c r="G492" s="1491"/>
      <c r="H492" s="1491"/>
      <c r="M492" s="1489"/>
      <c r="Q492" s="1489"/>
      <c r="R492" s="1489"/>
    </row>
    <row r="493" spans="1:18" s="165" customFormat="1">
      <c r="A493" s="1431"/>
      <c r="B493" s="1488"/>
      <c r="C493" s="1491"/>
      <c r="D493" s="1491"/>
      <c r="E493" s="1491"/>
      <c r="F493" s="1491"/>
      <c r="G493" s="1491"/>
      <c r="H493" s="1491"/>
      <c r="M493" s="1489"/>
      <c r="Q493" s="1489"/>
      <c r="R493" s="1489"/>
    </row>
    <row r="494" spans="1:18" s="165" customFormat="1">
      <c r="A494" s="1431"/>
      <c r="B494" s="1488"/>
      <c r="C494" s="1491"/>
      <c r="D494" s="1491"/>
      <c r="E494" s="1491"/>
      <c r="F494" s="1491"/>
      <c r="G494" s="1491"/>
      <c r="H494" s="1491"/>
      <c r="M494" s="1489"/>
      <c r="Q494" s="1489"/>
      <c r="R494" s="1489"/>
    </row>
    <row r="495" spans="1:18" s="165" customFormat="1">
      <c r="A495" s="1431"/>
      <c r="B495" s="1488"/>
      <c r="C495" s="1491"/>
      <c r="D495" s="1491"/>
      <c r="E495" s="1491"/>
      <c r="F495" s="1491"/>
      <c r="G495" s="1491"/>
      <c r="H495" s="1491"/>
      <c r="M495" s="1489"/>
      <c r="Q495" s="1489"/>
      <c r="R495" s="1489"/>
    </row>
    <row r="496" spans="1:18" s="165" customFormat="1">
      <c r="A496" s="1431"/>
      <c r="B496" s="1488"/>
      <c r="C496" s="1491"/>
      <c r="D496" s="1491"/>
      <c r="E496" s="1491"/>
      <c r="F496" s="1491"/>
      <c r="G496" s="1491"/>
      <c r="H496" s="1491"/>
      <c r="M496" s="1489"/>
      <c r="Q496" s="1489"/>
      <c r="R496" s="1489"/>
    </row>
    <row r="497" spans="1:18" s="165" customFormat="1">
      <c r="A497" s="1431"/>
      <c r="B497" s="1488"/>
      <c r="C497" s="1491"/>
      <c r="D497" s="1491"/>
      <c r="E497" s="1491"/>
      <c r="F497" s="1491"/>
      <c r="G497" s="1491"/>
      <c r="H497" s="1491"/>
      <c r="M497" s="1489"/>
      <c r="Q497" s="1489"/>
      <c r="R497" s="1489"/>
    </row>
    <row r="498" spans="1:18" s="165" customFormat="1">
      <c r="A498" s="1431"/>
      <c r="B498" s="1488"/>
      <c r="C498" s="1491"/>
      <c r="D498" s="1491"/>
      <c r="E498" s="1491"/>
      <c r="F498" s="1491"/>
      <c r="G498" s="1491"/>
      <c r="H498" s="1491"/>
      <c r="M498" s="1489"/>
      <c r="Q498" s="1489"/>
      <c r="R498" s="1489"/>
    </row>
    <row r="499" spans="1:18" s="165" customFormat="1">
      <c r="A499" s="1431"/>
      <c r="B499" s="1488"/>
      <c r="C499" s="1491"/>
      <c r="D499" s="1491"/>
      <c r="E499" s="1491"/>
      <c r="F499" s="1491"/>
      <c r="G499" s="1491"/>
      <c r="H499" s="1491"/>
      <c r="M499" s="1489"/>
      <c r="Q499" s="1489"/>
      <c r="R499" s="1489"/>
    </row>
    <row r="500" spans="1:18" s="165" customFormat="1">
      <c r="A500" s="1431"/>
      <c r="B500" s="1488"/>
      <c r="C500" s="1491"/>
      <c r="D500" s="1491"/>
      <c r="E500" s="1491"/>
      <c r="F500" s="1491"/>
      <c r="G500" s="1491"/>
      <c r="H500" s="1491"/>
      <c r="M500" s="1489"/>
      <c r="Q500" s="1489"/>
      <c r="R500" s="1489"/>
    </row>
    <row r="501" spans="1:18" s="165" customFormat="1">
      <c r="A501" s="1431"/>
      <c r="B501" s="1488"/>
      <c r="C501" s="1491"/>
      <c r="D501" s="1491"/>
      <c r="E501" s="1491"/>
      <c r="F501" s="1491"/>
      <c r="G501" s="1491"/>
      <c r="H501" s="1491"/>
      <c r="M501" s="1489"/>
      <c r="Q501" s="1489"/>
      <c r="R501" s="1489"/>
    </row>
    <row r="502" spans="1:18" s="165" customFormat="1">
      <c r="A502" s="1431"/>
      <c r="B502" s="1488"/>
      <c r="C502" s="1491"/>
      <c r="D502" s="1491"/>
      <c r="E502" s="1491"/>
      <c r="F502" s="1491"/>
      <c r="G502" s="1491"/>
      <c r="H502" s="1491"/>
      <c r="M502" s="1489"/>
      <c r="Q502" s="1489"/>
      <c r="R502" s="1489"/>
    </row>
    <row r="503" spans="1:18" s="165" customFormat="1">
      <c r="A503" s="1431"/>
      <c r="B503" s="1488"/>
      <c r="C503" s="1491"/>
      <c r="D503" s="1491"/>
      <c r="E503" s="1491"/>
      <c r="F503" s="1491"/>
      <c r="G503" s="1491"/>
      <c r="H503" s="1491"/>
      <c r="M503" s="1489"/>
      <c r="Q503" s="1489"/>
      <c r="R503" s="1489"/>
    </row>
    <row r="504" spans="1:18" s="165" customFormat="1">
      <c r="A504" s="1431"/>
      <c r="B504" s="1488"/>
      <c r="C504" s="1491"/>
      <c r="D504" s="1491"/>
      <c r="E504" s="1491"/>
      <c r="F504" s="1491"/>
      <c r="G504" s="1491"/>
      <c r="H504" s="1491"/>
      <c r="M504" s="1489"/>
      <c r="Q504" s="1489"/>
      <c r="R504" s="1489"/>
    </row>
    <row r="505" spans="1:18" s="165" customFormat="1">
      <c r="A505" s="1431"/>
      <c r="B505" s="1488"/>
      <c r="C505" s="1491"/>
      <c r="D505" s="1491"/>
      <c r="E505" s="1491"/>
      <c r="F505" s="1491"/>
      <c r="G505" s="1491"/>
      <c r="H505" s="1491"/>
      <c r="M505" s="1489"/>
      <c r="Q505" s="1489"/>
      <c r="R505" s="1489"/>
    </row>
    <row r="506" spans="1:18" s="165" customFormat="1">
      <c r="A506" s="1431"/>
      <c r="B506" s="1488"/>
      <c r="C506" s="1491"/>
      <c r="D506" s="1491"/>
      <c r="E506" s="1491"/>
      <c r="F506" s="1491"/>
      <c r="G506" s="1491"/>
      <c r="H506" s="1491"/>
      <c r="M506" s="1489"/>
      <c r="Q506" s="1489"/>
      <c r="R506" s="1489"/>
    </row>
    <row r="507" spans="1:18" s="165" customFormat="1">
      <c r="A507" s="1431"/>
      <c r="B507" s="1488"/>
      <c r="C507" s="1491"/>
      <c r="D507" s="1491"/>
      <c r="E507" s="1491"/>
      <c r="F507" s="1491"/>
      <c r="G507" s="1491"/>
      <c r="H507" s="1491"/>
      <c r="M507" s="1489"/>
      <c r="Q507" s="1489"/>
      <c r="R507" s="1489"/>
    </row>
    <row r="508" spans="1:18" s="165" customFormat="1">
      <c r="A508" s="1431"/>
      <c r="B508" s="1488"/>
      <c r="C508" s="1491"/>
      <c r="D508" s="1491"/>
      <c r="E508" s="1491"/>
      <c r="F508" s="1491"/>
      <c r="G508" s="1491"/>
      <c r="H508" s="1491"/>
      <c r="M508" s="1489"/>
      <c r="Q508" s="1489"/>
      <c r="R508" s="1489"/>
    </row>
    <row r="509" spans="1:18" s="165" customFormat="1">
      <c r="A509" s="1431"/>
      <c r="B509" s="1488"/>
      <c r="C509" s="1491"/>
      <c r="D509" s="1491"/>
      <c r="E509" s="1491"/>
      <c r="F509" s="1491"/>
      <c r="G509" s="1491"/>
      <c r="H509" s="1491"/>
      <c r="M509" s="1489"/>
      <c r="Q509" s="1489"/>
      <c r="R509" s="1489"/>
    </row>
    <row r="510" spans="1:18" s="165" customFormat="1">
      <c r="A510" s="1431"/>
      <c r="B510" s="1488"/>
      <c r="C510" s="1491"/>
      <c r="D510" s="1491"/>
      <c r="E510" s="1491"/>
      <c r="F510" s="1491"/>
      <c r="G510" s="1491"/>
      <c r="H510" s="1491"/>
      <c r="M510" s="1489"/>
      <c r="Q510" s="1489"/>
      <c r="R510" s="1489"/>
    </row>
    <row r="511" spans="1:18" s="165" customFormat="1">
      <c r="A511" s="1431"/>
      <c r="B511" s="1488"/>
      <c r="C511" s="1491"/>
      <c r="D511" s="1491"/>
      <c r="E511" s="1491"/>
      <c r="F511" s="1491"/>
      <c r="G511" s="1491"/>
      <c r="H511" s="1491"/>
      <c r="M511" s="1489"/>
      <c r="Q511" s="1489"/>
      <c r="R511" s="1489"/>
    </row>
    <row r="512" spans="1:18" s="165" customFormat="1">
      <c r="A512" s="1431"/>
      <c r="B512" s="1488"/>
      <c r="C512" s="1491"/>
      <c r="D512" s="1491"/>
      <c r="E512" s="1491"/>
      <c r="F512" s="1491"/>
      <c r="G512" s="1491"/>
      <c r="H512" s="1491"/>
      <c r="M512" s="1489"/>
      <c r="Q512" s="1489"/>
      <c r="R512" s="1489"/>
    </row>
    <row r="513" spans="1:18" s="165" customFormat="1">
      <c r="A513" s="1431"/>
      <c r="B513" s="1488"/>
      <c r="C513" s="1491"/>
      <c r="D513" s="1491"/>
      <c r="E513" s="1491"/>
      <c r="F513" s="1491"/>
      <c r="G513" s="1491"/>
      <c r="H513" s="1491"/>
      <c r="M513" s="1489"/>
      <c r="Q513" s="1489"/>
      <c r="R513" s="1489"/>
    </row>
    <row r="514" spans="1:18" s="165" customFormat="1">
      <c r="A514" s="1431"/>
      <c r="B514" s="1488"/>
      <c r="C514" s="1491"/>
      <c r="D514" s="1491"/>
      <c r="E514" s="1491"/>
      <c r="F514" s="1491"/>
      <c r="G514" s="1491"/>
      <c r="H514" s="1491"/>
      <c r="M514" s="1489"/>
      <c r="Q514" s="1489"/>
      <c r="R514" s="1489"/>
    </row>
    <row r="515" spans="1:18" s="165" customFormat="1">
      <c r="A515" s="1431"/>
      <c r="B515" s="1488"/>
      <c r="C515" s="1491"/>
      <c r="D515" s="1491"/>
      <c r="E515" s="1491"/>
      <c r="F515" s="1491"/>
      <c r="G515" s="1491"/>
      <c r="H515" s="1491"/>
      <c r="M515" s="1489"/>
      <c r="Q515" s="1489"/>
      <c r="R515" s="1489"/>
    </row>
    <row r="516" spans="1:18" s="165" customFormat="1">
      <c r="A516" s="1431"/>
      <c r="B516" s="1488"/>
      <c r="C516" s="1491"/>
      <c r="D516" s="1491"/>
      <c r="E516" s="1491"/>
      <c r="F516" s="1491"/>
      <c r="G516" s="1491"/>
      <c r="H516" s="1491"/>
      <c r="M516" s="1489"/>
      <c r="Q516" s="1489"/>
      <c r="R516" s="1489"/>
    </row>
    <row r="517" spans="1:18" s="165" customFormat="1">
      <c r="A517" s="1431"/>
      <c r="B517" s="1488"/>
      <c r="C517" s="1491"/>
      <c r="D517" s="1491"/>
      <c r="E517" s="1491"/>
      <c r="F517" s="1491"/>
      <c r="G517" s="1491"/>
      <c r="H517" s="1491"/>
      <c r="M517" s="1489"/>
      <c r="Q517" s="1489"/>
      <c r="R517" s="1489"/>
    </row>
    <row r="518" spans="1:18" s="165" customFormat="1">
      <c r="A518" s="1431"/>
      <c r="B518" s="1488"/>
      <c r="C518" s="1491"/>
      <c r="D518" s="1491"/>
      <c r="E518" s="1491"/>
      <c r="F518" s="1491"/>
      <c r="G518" s="1491"/>
      <c r="H518" s="1491"/>
      <c r="M518" s="1489"/>
      <c r="Q518" s="1489"/>
      <c r="R518" s="1489"/>
    </row>
    <row r="519" spans="1:18" s="165" customFormat="1">
      <c r="A519" s="1431"/>
      <c r="B519" s="1488"/>
      <c r="C519" s="1491"/>
      <c r="D519" s="1491"/>
      <c r="E519" s="1491"/>
      <c r="F519" s="1491"/>
      <c r="G519" s="1491"/>
      <c r="H519" s="1491"/>
      <c r="M519" s="1489"/>
      <c r="Q519" s="1489"/>
      <c r="R519" s="1489"/>
    </row>
    <row r="520" spans="1:18" s="165" customFormat="1">
      <c r="A520" s="1431"/>
      <c r="B520" s="1488"/>
      <c r="C520" s="1491"/>
      <c r="D520" s="1491"/>
      <c r="E520" s="1491"/>
      <c r="F520" s="1491"/>
      <c r="G520" s="1491"/>
      <c r="H520" s="1491"/>
      <c r="M520" s="1489"/>
      <c r="Q520" s="1489"/>
      <c r="R520" s="1489"/>
    </row>
    <row r="521" spans="1:18" s="165" customFormat="1">
      <c r="A521" s="1431"/>
      <c r="B521" s="1488"/>
      <c r="C521" s="1491"/>
      <c r="D521" s="1491"/>
      <c r="E521" s="1491"/>
      <c r="F521" s="1491"/>
      <c r="G521" s="1491"/>
      <c r="H521" s="1491"/>
      <c r="M521" s="1489"/>
      <c r="Q521" s="1489"/>
      <c r="R521" s="1489"/>
    </row>
    <row r="522" spans="1:18" s="165" customFormat="1">
      <c r="A522" s="1431"/>
      <c r="B522" s="1488"/>
      <c r="C522" s="1491"/>
      <c r="D522" s="1491"/>
      <c r="E522" s="1491"/>
      <c r="F522" s="1491"/>
      <c r="G522" s="1491"/>
      <c r="H522" s="1491"/>
      <c r="M522" s="1489"/>
      <c r="Q522" s="1489"/>
      <c r="R522" s="1489"/>
    </row>
    <row r="523" spans="1:18" s="165" customFormat="1">
      <c r="A523" s="1431"/>
      <c r="B523" s="1488"/>
      <c r="C523" s="1491"/>
      <c r="D523" s="1491"/>
      <c r="E523" s="1491"/>
      <c r="F523" s="1491"/>
      <c r="G523" s="1491"/>
      <c r="H523" s="1491"/>
      <c r="M523" s="1489"/>
      <c r="Q523" s="1489"/>
      <c r="R523" s="1489"/>
    </row>
    <row r="524" spans="1:18" s="165" customFormat="1">
      <c r="A524" s="1431"/>
      <c r="B524" s="1488"/>
      <c r="C524" s="1491"/>
      <c r="D524" s="1491"/>
      <c r="E524" s="1491"/>
      <c r="F524" s="1491"/>
      <c r="G524" s="1491"/>
      <c r="H524" s="1491"/>
      <c r="M524" s="1489"/>
      <c r="Q524" s="1489"/>
      <c r="R524" s="1489"/>
    </row>
    <row r="525" spans="1:18" s="165" customFormat="1">
      <c r="A525" s="1431"/>
      <c r="B525" s="1488"/>
      <c r="C525" s="1491"/>
      <c r="D525" s="1491"/>
      <c r="E525" s="1491"/>
      <c r="F525" s="1491"/>
      <c r="G525" s="1491"/>
      <c r="H525" s="1491"/>
      <c r="M525" s="1489"/>
      <c r="Q525" s="1489"/>
      <c r="R525" s="1489"/>
    </row>
    <row r="526" spans="1:18" s="165" customFormat="1">
      <c r="A526" s="1431"/>
      <c r="B526" s="1488"/>
      <c r="C526" s="1491"/>
      <c r="D526" s="1491"/>
      <c r="E526" s="1491"/>
      <c r="F526" s="1491"/>
      <c r="G526" s="1491"/>
      <c r="H526" s="1491"/>
      <c r="M526" s="1489"/>
      <c r="Q526" s="1489"/>
      <c r="R526" s="1489"/>
    </row>
    <row r="527" spans="1:18" s="165" customFormat="1">
      <c r="A527" s="1431"/>
      <c r="B527" s="1488"/>
      <c r="C527" s="1491"/>
      <c r="D527" s="1491"/>
      <c r="E527" s="1491"/>
      <c r="F527" s="1491"/>
      <c r="G527" s="1491"/>
      <c r="H527" s="1491"/>
      <c r="M527" s="1489"/>
      <c r="Q527" s="1489"/>
      <c r="R527" s="1489"/>
    </row>
    <row r="528" spans="1:18" s="165" customFormat="1">
      <c r="A528" s="1431"/>
      <c r="B528" s="1488"/>
      <c r="C528" s="1491"/>
      <c r="D528" s="1491"/>
      <c r="E528" s="1491"/>
      <c r="F528" s="1491"/>
      <c r="G528" s="1491"/>
      <c r="H528" s="1491"/>
      <c r="M528" s="1489"/>
      <c r="Q528" s="1489"/>
      <c r="R528" s="1489"/>
    </row>
    <row r="529" spans="1:18" s="165" customFormat="1">
      <c r="A529" s="1431"/>
      <c r="B529" s="1488"/>
      <c r="C529" s="1491"/>
      <c r="D529" s="1491"/>
      <c r="E529" s="1491"/>
      <c r="F529" s="1491"/>
      <c r="G529" s="1491"/>
      <c r="H529" s="1491"/>
      <c r="M529" s="1489"/>
      <c r="Q529" s="1489"/>
      <c r="R529" s="1489"/>
    </row>
    <row r="530" spans="1:18" s="165" customFormat="1">
      <c r="A530" s="1431"/>
      <c r="B530" s="1488"/>
      <c r="C530" s="1491"/>
      <c r="D530" s="1491"/>
      <c r="E530" s="1491"/>
      <c r="F530" s="1491"/>
      <c r="G530" s="1491"/>
      <c r="H530" s="1491"/>
      <c r="M530" s="1489"/>
      <c r="Q530" s="1489"/>
      <c r="R530" s="1489"/>
    </row>
    <row r="531" spans="1:18" s="165" customFormat="1">
      <c r="A531" s="1431"/>
      <c r="B531" s="1488"/>
      <c r="C531" s="1491"/>
      <c r="D531" s="1491"/>
      <c r="E531" s="1491"/>
      <c r="F531" s="1491"/>
      <c r="G531" s="1491"/>
      <c r="H531" s="1491"/>
      <c r="M531" s="1489"/>
      <c r="Q531" s="1489"/>
      <c r="R531" s="1489"/>
    </row>
    <row r="532" spans="1:18" s="165" customFormat="1">
      <c r="A532" s="1431"/>
      <c r="B532" s="1488"/>
      <c r="C532" s="1491"/>
      <c r="D532" s="1491"/>
      <c r="E532" s="1491"/>
      <c r="F532" s="1491"/>
      <c r="G532" s="1491"/>
      <c r="H532" s="1491"/>
      <c r="M532" s="1489"/>
      <c r="Q532" s="1489"/>
      <c r="R532" s="1489"/>
    </row>
    <row r="533" spans="1:18" s="165" customFormat="1">
      <c r="A533" s="1431"/>
      <c r="B533" s="1488"/>
      <c r="C533" s="1491"/>
      <c r="D533" s="1491"/>
      <c r="E533" s="1491"/>
      <c r="F533" s="1491"/>
      <c r="G533" s="1491"/>
      <c r="H533" s="1491"/>
      <c r="M533" s="1489"/>
      <c r="Q533" s="1489"/>
      <c r="R533" s="1489"/>
    </row>
    <row r="534" spans="1:18" s="165" customFormat="1">
      <c r="A534" s="1431"/>
      <c r="B534" s="1488"/>
      <c r="C534" s="1491"/>
      <c r="D534" s="1491"/>
      <c r="E534" s="1491"/>
      <c r="F534" s="1491"/>
      <c r="G534" s="1491"/>
      <c r="H534" s="1491"/>
      <c r="M534" s="1489"/>
      <c r="Q534" s="1489"/>
      <c r="R534" s="1489"/>
    </row>
    <row r="535" spans="1:18" s="165" customFormat="1">
      <c r="A535" s="1431"/>
      <c r="B535" s="1488"/>
      <c r="C535" s="1491"/>
      <c r="D535" s="1491"/>
      <c r="E535" s="1491"/>
      <c r="F535" s="1491"/>
      <c r="G535" s="1491"/>
      <c r="H535" s="1491"/>
      <c r="M535" s="1489"/>
      <c r="Q535" s="1489"/>
      <c r="R535" s="1489"/>
    </row>
    <row r="536" spans="1:18" s="165" customFormat="1">
      <c r="A536" s="1431"/>
      <c r="B536" s="1488"/>
      <c r="C536" s="1491"/>
      <c r="D536" s="1491"/>
      <c r="E536" s="1491"/>
      <c r="F536" s="1491"/>
      <c r="G536" s="1491"/>
      <c r="H536" s="1491"/>
      <c r="M536" s="1489"/>
      <c r="Q536" s="1489"/>
      <c r="R536" s="1489"/>
    </row>
    <row r="537" spans="1:18" s="165" customFormat="1">
      <c r="A537" s="1431"/>
      <c r="B537" s="1488"/>
      <c r="C537" s="1491"/>
      <c r="D537" s="1491"/>
      <c r="E537" s="1491"/>
      <c r="F537" s="1491"/>
      <c r="G537" s="1491"/>
      <c r="H537" s="1491"/>
      <c r="M537" s="1489"/>
      <c r="Q537" s="1489"/>
      <c r="R537" s="1489"/>
    </row>
    <row r="538" spans="1:18" s="165" customFormat="1">
      <c r="A538" s="1431"/>
      <c r="B538" s="1488"/>
      <c r="C538" s="1491"/>
      <c r="D538" s="1491"/>
      <c r="E538" s="1491"/>
      <c r="F538" s="1491"/>
      <c r="G538" s="1491"/>
      <c r="H538" s="1491"/>
      <c r="M538" s="1489"/>
      <c r="Q538" s="1489"/>
      <c r="R538" s="1489"/>
    </row>
    <row r="539" spans="1:18" s="165" customFormat="1">
      <c r="A539" s="1431"/>
      <c r="B539" s="1488"/>
      <c r="C539" s="1491"/>
      <c r="D539" s="1491"/>
      <c r="E539" s="1491"/>
      <c r="F539" s="1491"/>
      <c r="G539" s="1491"/>
      <c r="H539" s="1491"/>
      <c r="M539" s="1489"/>
      <c r="Q539" s="1489"/>
      <c r="R539" s="1489"/>
    </row>
    <row r="540" spans="1:18" s="165" customFormat="1">
      <c r="A540" s="1431"/>
      <c r="B540" s="1488"/>
      <c r="C540" s="1491"/>
      <c r="D540" s="1491"/>
      <c r="E540" s="1491"/>
      <c r="F540" s="1491"/>
      <c r="G540" s="1491"/>
      <c r="H540" s="1491"/>
      <c r="M540" s="1489"/>
      <c r="Q540" s="1489"/>
      <c r="R540" s="1489"/>
    </row>
    <row r="541" spans="1:18" s="165" customFormat="1">
      <c r="A541" s="1431"/>
      <c r="B541" s="1488"/>
      <c r="C541" s="1491"/>
      <c r="D541" s="1491"/>
      <c r="E541" s="1491"/>
      <c r="F541" s="1491"/>
      <c r="G541" s="1491"/>
      <c r="H541" s="1491"/>
      <c r="M541" s="1489"/>
      <c r="Q541" s="1489"/>
      <c r="R541" s="1489"/>
    </row>
    <row r="542" spans="1:18" s="165" customFormat="1">
      <c r="A542" s="1431"/>
      <c r="B542" s="1488"/>
      <c r="C542" s="1491"/>
      <c r="D542" s="1491"/>
      <c r="E542" s="1491"/>
      <c r="F542" s="1491"/>
      <c r="G542" s="1491"/>
      <c r="H542" s="1491"/>
      <c r="M542" s="1489"/>
      <c r="Q542" s="1489"/>
      <c r="R542" s="1489"/>
    </row>
    <row r="543" spans="1:18" s="165" customFormat="1">
      <c r="A543" s="1431"/>
      <c r="B543" s="1488"/>
      <c r="C543" s="1491"/>
      <c r="D543" s="1491"/>
      <c r="E543" s="1491"/>
      <c r="F543" s="1491"/>
      <c r="G543" s="1491"/>
      <c r="H543" s="1491"/>
      <c r="M543" s="1489"/>
      <c r="Q543" s="1489"/>
      <c r="R543" s="1489"/>
    </row>
    <row r="544" spans="1:18" s="165" customFormat="1">
      <c r="A544" s="1431"/>
      <c r="B544" s="1488"/>
      <c r="C544" s="1491"/>
      <c r="D544" s="1491"/>
      <c r="E544" s="1491"/>
      <c r="F544" s="1491"/>
      <c r="G544" s="1491"/>
      <c r="H544" s="1491"/>
      <c r="M544" s="1489"/>
      <c r="Q544" s="1489"/>
      <c r="R544" s="1489"/>
    </row>
    <row r="545" spans="1:18" s="165" customFormat="1">
      <c r="A545" s="1431"/>
      <c r="B545" s="1488"/>
      <c r="C545" s="1491"/>
      <c r="D545" s="1491"/>
      <c r="E545" s="1491"/>
      <c r="F545" s="1491"/>
      <c r="G545" s="1491"/>
      <c r="H545" s="1491"/>
      <c r="M545" s="1489"/>
      <c r="Q545" s="1489"/>
      <c r="R545" s="1489"/>
    </row>
    <row r="546" spans="1:18" s="165" customFormat="1">
      <c r="A546" s="1431"/>
      <c r="B546" s="1488"/>
      <c r="C546" s="1491"/>
      <c r="D546" s="1491"/>
      <c r="E546" s="1491"/>
      <c r="F546" s="1491"/>
      <c r="G546" s="1491"/>
      <c r="H546" s="1491"/>
      <c r="M546" s="1489"/>
      <c r="Q546" s="1489"/>
      <c r="R546" s="1489"/>
    </row>
    <row r="547" spans="1:18" s="165" customFormat="1">
      <c r="A547" s="1431"/>
      <c r="B547" s="1488"/>
      <c r="C547" s="1491"/>
      <c r="D547" s="1491"/>
      <c r="E547" s="1491"/>
      <c r="F547" s="1491"/>
      <c r="G547" s="1491"/>
      <c r="H547" s="1491"/>
      <c r="M547" s="1489"/>
      <c r="Q547" s="1489"/>
      <c r="R547" s="1489"/>
    </row>
    <row r="548" spans="1:18" s="165" customFormat="1">
      <c r="A548" s="1431"/>
      <c r="B548" s="1488"/>
      <c r="C548" s="1491"/>
      <c r="D548" s="1491"/>
      <c r="E548" s="1491"/>
      <c r="F548" s="1491"/>
      <c r="G548" s="1491"/>
      <c r="H548" s="1491"/>
      <c r="M548" s="1489"/>
      <c r="Q548" s="1489"/>
      <c r="R548" s="1489"/>
    </row>
    <row r="549" spans="1:18" s="165" customFormat="1">
      <c r="A549" s="1431"/>
      <c r="B549" s="1488"/>
      <c r="C549" s="1491"/>
      <c r="D549" s="1491"/>
      <c r="E549" s="1491"/>
      <c r="F549" s="1491"/>
      <c r="G549" s="1491"/>
      <c r="H549" s="1491"/>
      <c r="M549" s="1489"/>
      <c r="Q549" s="1489"/>
      <c r="R549" s="1489"/>
    </row>
    <row r="550" spans="1:18" s="165" customFormat="1">
      <c r="A550" s="1431"/>
      <c r="B550" s="1488"/>
      <c r="C550" s="1491"/>
      <c r="D550" s="1491"/>
      <c r="E550" s="1491"/>
      <c r="F550" s="1491"/>
      <c r="G550" s="1491"/>
      <c r="H550" s="1491"/>
      <c r="M550" s="1489"/>
      <c r="Q550" s="1489"/>
      <c r="R550" s="1489"/>
    </row>
    <row r="551" spans="1:18" s="165" customFormat="1">
      <c r="A551" s="1431"/>
      <c r="B551" s="1488"/>
      <c r="C551" s="1491"/>
      <c r="D551" s="1491"/>
      <c r="E551" s="1491"/>
      <c r="F551" s="1491"/>
      <c r="G551" s="1491"/>
      <c r="H551" s="1491"/>
      <c r="M551" s="1489"/>
      <c r="Q551" s="1489"/>
      <c r="R551" s="1489"/>
    </row>
    <row r="552" spans="1:18" s="165" customFormat="1">
      <c r="A552" s="1431"/>
      <c r="B552" s="1488"/>
      <c r="C552" s="1491"/>
      <c r="D552" s="1491"/>
      <c r="E552" s="1491"/>
      <c r="F552" s="1491"/>
      <c r="G552" s="1491"/>
      <c r="H552" s="1491"/>
      <c r="M552" s="1489"/>
      <c r="Q552" s="1489"/>
      <c r="R552" s="1489"/>
    </row>
    <row r="553" spans="1:18" s="165" customFormat="1">
      <c r="A553" s="1431"/>
      <c r="B553" s="1488"/>
      <c r="C553" s="1491"/>
      <c r="D553" s="1491"/>
      <c r="E553" s="1491"/>
      <c r="F553" s="1491"/>
      <c r="G553" s="1491"/>
      <c r="H553" s="1491"/>
      <c r="M553" s="1489"/>
      <c r="Q553" s="1489"/>
      <c r="R553" s="1489"/>
    </row>
    <row r="554" spans="1:18" s="165" customFormat="1">
      <c r="A554" s="1431"/>
      <c r="B554" s="1488"/>
      <c r="C554" s="1491"/>
      <c r="D554" s="1491"/>
      <c r="E554" s="1491"/>
      <c r="F554" s="1491"/>
      <c r="G554" s="1491"/>
      <c r="H554" s="1491"/>
      <c r="M554" s="1489"/>
      <c r="Q554" s="1489"/>
      <c r="R554" s="1489"/>
    </row>
    <row r="555" spans="1:18" s="165" customFormat="1">
      <c r="A555" s="1431"/>
      <c r="B555" s="1488"/>
      <c r="C555" s="1491"/>
      <c r="D555" s="1491"/>
      <c r="E555" s="1491"/>
      <c r="F555" s="1491"/>
      <c r="G555" s="1491"/>
      <c r="H555" s="1491"/>
      <c r="M555" s="1489"/>
      <c r="Q555" s="1489"/>
      <c r="R555" s="1489"/>
    </row>
    <row r="556" spans="1:18" s="165" customFormat="1">
      <c r="A556" s="1431"/>
      <c r="B556" s="1488"/>
      <c r="C556" s="1491"/>
      <c r="D556" s="1491"/>
      <c r="E556" s="1491"/>
      <c r="F556" s="1491"/>
      <c r="G556" s="1491"/>
      <c r="H556" s="1491"/>
      <c r="M556" s="1489"/>
      <c r="Q556" s="1489"/>
      <c r="R556" s="1489"/>
    </row>
    <row r="557" spans="1:18" s="165" customFormat="1">
      <c r="A557" s="1431"/>
      <c r="B557" s="1488"/>
      <c r="C557" s="1491"/>
      <c r="D557" s="1491"/>
      <c r="E557" s="1491"/>
      <c r="F557" s="1491"/>
      <c r="G557" s="1491"/>
      <c r="H557" s="1491"/>
      <c r="M557" s="1489"/>
      <c r="Q557" s="1489"/>
      <c r="R557" s="1489"/>
    </row>
    <row r="558" spans="1:18" s="165" customFormat="1">
      <c r="A558" s="1431"/>
      <c r="B558" s="1488"/>
      <c r="C558" s="1491"/>
      <c r="D558" s="1491"/>
      <c r="E558" s="1491"/>
      <c r="F558" s="1491"/>
      <c r="G558" s="1491"/>
      <c r="H558" s="1491"/>
      <c r="M558" s="1489"/>
      <c r="Q558" s="1489"/>
      <c r="R558" s="1489"/>
    </row>
    <row r="559" spans="1:18" s="165" customFormat="1">
      <c r="A559" s="1431"/>
      <c r="B559" s="1488"/>
      <c r="C559" s="1491"/>
      <c r="D559" s="1491"/>
      <c r="E559" s="1491"/>
      <c r="F559" s="1491"/>
      <c r="G559" s="1491"/>
      <c r="H559" s="1491"/>
      <c r="M559" s="1489"/>
      <c r="Q559" s="1489"/>
      <c r="R559" s="1489"/>
    </row>
    <row r="560" spans="1:18" s="165" customFormat="1">
      <c r="A560" s="1431"/>
      <c r="B560" s="1488"/>
      <c r="C560" s="1491"/>
      <c r="D560" s="1491"/>
      <c r="E560" s="1491"/>
      <c r="F560" s="1491"/>
      <c r="G560" s="1491"/>
      <c r="H560" s="1491"/>
      <c r="M560" s="1489"/>
      <c r="Q560" s="1489"/>
      <c r="R560" s="1489"/>
    </row>
    <row r="561" spans="1:18" s="165" customFormat="1">
      <c r="A561" s="1431"/>
      <c r="B561" s="1488"/>
      <c r="C561" s="1491"/>
      <c r="D561" s="1491"/>
      <c r="E561" s="1491"/>
      <c r="F561" s="1491"/>
      <c r="G561" s="1491"/>
      <c r="H561" s="1491"/>
      <c r="M561" s="1489"/>
      <c r="Q561" s="1489"/>
      <c r="R561" s="1489"/>
    </row>
    <row r="562" spans="1:18" s="165" customFormat="1">
      <c r="A562" s="1431"/>
      <c r="B562" s="1488"/>
      <c r="C562" s="1491"/>
      <c r="D562" s="1491"/>
      <c r="E562" s="1491"/>
      <c r="F562" s="1491"/>
      <c r="G562" s="1491"/>
      <c r="H562" s="1491"/>
      <c r="M562" s="1489"/>
      <c r="Q562" s="1489"/>
      <c r="R562" s="1489"/>
    </row>
    <row r="563" spans="1:18" s="165" customFormat="1">
      <c r="A563" s="1431"/>
      <c r="B563" s="1488"/>
      <c r="C563" s="1491"/>
      <c r="D563" s="1491"/>
      <c r="E563" s="1491"/>
      <c r="F563" s="1491"/>
      <c r="G563" s="1491"/>
      <c r="H563" s="1491"/>
      <c r="M563" s="1489"/>
      <c r="Q563" s="1489"/>
      <c r="R563" s="1489"/>
    </row>
    <row r="564" spans="1:18" s="165" customFormat="1">
      <c r="A564" s="1431"/>
      <c r="B564" s="1488"/>
      <c r="C564" s="1491"/>
      <c r="D564" s="1491"/>
      <c r="E564" s="1491"/>
      <c r="F564" s="1491"/>
      <c r="G564" s="1491"/>
      <c r="H564" s="1491"/>
      <c r="M564" s="1489"/>
      <c r="Q564" s="1489"/>
      <c r="R564" s="1489"/>
    </row>
    <row r="565" spans="1:18" s="165" customFormat="1">
      <c r="A565" s="1431"/>
      <c r="B565" s="1488"/>
      <c r="C565" s="1491"/>
      <c r="D565" s="1491"/>
      <c r="E565" s="1491"/>
      <c r="F565" s="1491"/>
      <c r="G565" s="1491"/>
      <c r="H565" s="1491"/>
      <c r="M565" s="1489"/>
      <c r="Q565" s="1489"/>
      <c r="R565" s="1489"/>
    </row>
    <row r="566" spans="1:18" s="165" customFormat="1">
      <c r="A566" s="1431"/>
      <c r="B566" s="1488"/>
      <c r="C566" s="1491"/>
      <c r="D566" s="1491"/>
      <c r="E566" s="1491"/>
      <c r="F566" s="1491"/>
      <c r="G566" s="1491"/>
      <c r="H566" s="1491"/>
      <c r="M566" s="1489"/>
      <c r="Q566" s="1489"/>
      <c r="R566" s="1489"/>
    </row>
    <row r="567" spans="1:18" s="165" customFormat="1">
      <c r="A567" s="1431"/>
      <c r="B567" s="1488"/>
      <c r="C567" s="1491"/>
      <c r="D567" s="1491"/>
      <c r="E567" s="1491"/>
      <c r="F567" s="1491"/>
      <c r="G567" s="1491"/>
      <c r="H567" s="1491"/>
      <c r="M567" s="1489"/>
      <c r="Q567" s="1489"/>
      <c r="R567" s="1489"/>
    </row>
    <row r="568" spans="1:18" s="165" customFormat="1">
      <c r="A568" s="1431"/>
      <c r="B568" s="1488"/>
      <c r="C568" s="1491"/>
      <c r="D568" s="1491"/>
      <c r="E568" s="1491"/>
      <c r="F568" s="1491"/>
      <c r="G568" s="1491"/>
      <c r="H568" s="1491"/>
      <c r="M568" s="1489"/>
      <c r="Q568" s="1489"/>
      <c r="R568" s="1489"/>
    </row>
    <row r="569" spans="1:18" s="165" customFormat="1">
      <c r="A569" s="1431"/>
      <c r="B569" s="1488"/>
      <c r="C569" s="1491"/>
      <c r="D569" s="1491"/>
      <c r="E569" s="1491"/>
      <c r="F569" s="1491"/>
      <c r="G569" s="1491"/>
      <c r="H569" s="1491"/>
      <c r="M569" s="1489"/>
      <c r="Q569" s="1489"/>
      <c r="R569" s="1489"/>
    </row>
    <row r="570" spans="1:18" s="165" customFormat="1">
      <c r="A570" s="1431"/>
      <c r="B570" s="1488"/>
      <c r="C570" s="1491"/>
      <c r="D570" s="1491"/>
      <c r="E570" s="1491"/>
      <c r="F570" s="1491"/>
      <c r="G570" s="1491"/>
      <c r="H570" s="1491"/>
      <c r="M570" s="1489"/>
      <c r="Q570" s="1489"/>
      <c r="R570" s="1489"/>
    </row>
    <row r="571" spans="1:18" s="165" customFormat="1">
      <c r="A571" s="1431"/>
      <c r="B571" s="1488"/>
      <c r="C571" s="1491"/>
      <c r="D571" s="1491"/>
      <c r="E571" s="1491"/>
      <c r="F571" s="1491"/>
      <c r="G571" s="1491"/>
      <c r="H571" s="1491"/>
      <c r="M571" s="1489"/>
      <c r="Q571" s="1489"/>
      <c r="R571" s="1489"/>
    </row>
    <row r="572" spans="1:18" s="165" customFormat="1">
      <c r="A572" s="1431"/>
      <c r="B572" s="1488"/>
      <c r="C572" s="1491"/>
      <c r="D572" s="1491"/>
      <c r="E572" s="1491"/>
      <c r="F572" s="1491"/>
      <c r="G572" s="1491"/>
      <c r="H572" s="1491"/>
      <c r="M572" s="1489"/>
      <c r="Q572" s="1489"/>
      <c r="R572" s="1489"/>
    </row>
    <row r="573" spans="1:18" s="165" customFormat="1">
      <c r="A573" s="1431"/>
      <c r="B573" s="1488"/>
      <c r="C573" s="1491"/>
      <c r="D573" s="1491"/>
      <c r="E573" s="1491"/>
      <c r="F573" s="1491"/>
      <c r="G573" s="1491"/>
      <c r="H573" s="1491"/>
      <c r="M573" s="1489"/>
      <c r="Q573" s="1489"/>
      <c r="R573" s="1489"/>
    </row>
    <row r="574" spans="1:18" s="165" customFormat="1">
      <c r="A574" s="1431"/>
      <c r="B574" s="1488"/>
      <c r="C574" s="1491"/>
      <c r="D574" s="1491"/>
      <c r="E574" s="1491"/>
      <c r="F574" s="1491"/>
      <c r="G574" s="1491"/>
      <c r="H574" s="1491"/>
      <c r="M574" s="1489"/>
      <c r="Q574" s="1489"/>
      <c r="R574" s="1489"/>
    </row>
    <row r="575" spans="1:18" s="165" customFormat="1">
      <c r="A575" s="1431"/>
      <c r="B575" s="1488"/>
      <c r="C575" s="1491"/>
      <c r="D575" s="1491"/>
      <c r="E575" s="1491"/>
      <c r="F575" s="1491"/>
      <c r="G575" s="1491"/>
      <c r="H575" s="1491"/>
      <c r="M575" s="1489"/>
      <c r="Q575" s="1489"/>
      <c r="R575" s="1489"/>
    </row>
    <row r="576" spans="1:18" s="165" customFormat="1">
      <c r="A576" s="1431"/>
      <c r="B576" s="1488"/>
      <c r="C576" s="1491"/>
      <c r="D576" s="1491"/>
      <c r="E576" s="1491"/>
      <c r="F576" s="1491"/>
      <c r="G576" s="1491"/>
      <c r="H576" s="1491"/>
      <c r="M576" s="1489"/>
      <c r="Q576" s="1489"/>
      <c r="R576" s="1489"/>
    </row>
    <row r="577" spans="1:18" s="165" customFormat="1">
      <c r="A577" s="1431"/>
      <c r="B577" s="1488"/>
      <c r="C577" s="1491"/>
      <c r="D577" s="1491"/>
      <c r="E577" s="1491"/>
      <c r="F577" s="1491"/>
      <c r="G577" s="1491"/>
      <c r="H577" s="1491"/>
      <c r="M577" s="1489"/>
      <c r="Q577" s="1489"/>
      <c r="R577" s="1489"/>
    </row>
    <row r="578" spans="1:18" s="165" customFormat="1">
      <c r="A578" s="1431"/>
      <c r="B578" s="1488"/>
      <c r="C578" s="1491"/>
      <c r="D578" s="1491"/>
      <c r="E578" s="1491"/>
      <c r="F578" s="1491"/>
      <c r="G578" s="1491"/>
      <c r="H578" s="1491"/>
      <c r="M578" s="1489"/>
      <c r="Q578" s="1489"/>
      <c r="R578" s="1489"/>
    </row>
    <row r="579" spans="1:18" s="165" customFormat="1">
      <c r="A579" s="1431"/>
      <c r="B579" s="1488"/>
      <c r="C579" s="1491"/>
      <c r="D579" s="1491"/>
      <c r="E579" s="1491"/>
      <c r="F579" s="1491"/>
      <c r="G579" s="1491"/>
      <c r="H579" s="1491"/>
      <c r="M579" s="1489"/>
      <c r="Q579" s="1489"/>
      <c r="R579" s="1489"/>
    </row>
    <row r="580" spans="1:18" s="165" customFormat="1">
      <c r="A580" s="1431"/>
      <c r="B580" s="1488"/>
      <c r="C580" s="1491"/>
      <c r="D580" s="1491"/>
      <c r="E580" s="1491"/>
      <c r="F580" s="1491"/>
      <c r="G580" s="1491"/>
      <c r="H580" s="1491"/>
      <c r="M580" s="1489"/>
      <c r="Q580" s="1489"/>
      <c r="R580" s="1489"/>
    </row>
    <row r="581" spans="1:18" s="165" customFormat="1">
      <c r="A581" s="1431"/>
      <c r="B581" s="1488"/>
      <c r="C581" s="1491"/>
      <c r="D581" s="1491"/>
      <c r="E581" s="1491"/>
      <c r="F581" s="1491"/>
      <c r="G581" s="1491"/>
      <c r="H581" s="1491"/>
      <c r="M581" s="1489"/>
      <c r="Q581" s="1489"/>
      <c r="R581" s="1489"/>
    </row>
    <row r="582" spans="1:18" s="165" customFormat="1">
      <c r="A582" s="1431"/>
      <c r="B582" s="1488"/>
      <c r="C582" s="1491"/>
      <c r="D582" s="1491"/>
      <c r="E582" s="1491"/>
      <c r="F582" s="1491"/>
      <c r="G582" s="1491"/>
      <c r="H582" s="1491"/>
      <c r="M582" s="1489"/>
      <c r="Q582" s="1489"/>
      <c r="R582" s="1489"/>
    </row>
    <row r="583" spans="1:18" s="165" customFormat="1">
      <c r="A583" s="1431"/>
      <c r="B583" s="1488"/>
      <c r="C583" s="1491"/>
      <c r="D583" s="1491"/>
      <c r="E583" s="1491"/>
      <c r="F583" s="1491"/>
      <c r="G583" s="1491"/>
      <c r="H583" s="1491"/>
      <c r="M583" s="1489"/>
      <c r="Q583" s="1489"/>
      <c r="R583" s="1489"/>
    </row>
    <row r="584" spans="1:18" s="165" customFormat="1">
      <c r="A584" s="1431"/>
      <c r="B584" s="1488"/>
      <c r="C584" s="1491"/>
      <c r="D584" s="1491"/>
      <c r="E584" s="1491"/>
      <c r="F584" s="1491"/>
      <c r="G584" s="1491"/>
      <c r="H584" s="1491"/>
      <c r="M584" s="1489"/>
      <c r="Q584" s="1489"/>
      <c r="R584" s="1489"/>
    </row>
    <row r="585" spans="1:18" s="165" customFormat="1">
      <c r="A585" s="1431"/>
      <c r="B585" s="1488"/>
      <c r="C585" s="1491"/>
      <c r="D585" s="1491"/>
      <c r="E585" s="1491"/>
      <c r="F585" s="1491"/>
      <c r="G585" s="1491"/>
      <c r="H585" s="1491"/>
      <c r="M585" s="1489"/>
      <c r="Q585" s="1489"/>
      <c r="R585" s="1489"/>
    </row>
    <row r="586" spans="1:18" s="165" customFormat="1">
      <c r="A586" s="1431"/>
      <c r="B586" s="1488"/>
      <c r="C586" s="1491"/>
      <c r="D586" s="1491"/>
      <c r="E586" s="1491"/>
      <c r="F586" s="1491"/>
      <c r="G586" s="1491"/>
      <c r="H586" s="1491"/>
      <c r="M586" s="1489"/>
      <c r="Q586" s="1489"/>
      <c r="R586" s="1489"/>
    </row>
    <row r="587" spans="1:18" s="165" customFormat="1">
      <c r="A587" s="1431"/>
      <c r="B587" s="1488"/>
      <c r="C587" s="1491"/>
      <c r="D587" s="1491"/>
      <c r="E587" s="1491"/>
      <c r="F587" s="1491"/>
      <c r="G587" s="1491"/>
      <c r="H587" s="1491"/>
      <c r="M587" s="1489"/>
      <c r="Q587" s="1489"/>
      <c r="R587" s="1489"/>
    </row>
    <row r="588" spans="1:18" s="165" customFormat="1">
      <c r="A588" s="1431"/>
      <c r="B588" s="1488"/>
      <c r="C588" s="1491"/>
      <c r="D588" s="1491"/>
      <c r="E588" s="1491"/>
      <c r="F588" s="1491"/>
      <c r="G588" s="1491"/>
      <c r="H588" s="1491"/>
      <c r="M588" s="1489"/>
      <c r="Q588" s="1489"/>
      <c r="R588" s="1489"/>
    </row>
    <row r="589" spans="1:18" s="165" customFormat="1">
      <c r="A589" s="1431"/>
      <c r="B589" s="1488"/>
      <c r="C589" s="1491"/>
      <c r="D589" s="1491"/>
      <c r="E589" s="1491"/>
      <c r="F589" s="1491"/>
      <c r="G589" s="1491"/>
      <c r="H589" s="1491"/>
      <c r="M589" s="1489"/>
      <c r="Q589" s="1489"/>
      <c r="R589" s="1489"/>
    </row>
    <row r="590" spans="1:18" s="165" customFormat="1">
      <c r="A590" s="1431"/>
      <c r="B590" s="1488"/>
      <c r="C590" s="1491"/>
      <c r="D590" s="1491"/>
      <c r="E590" s="1491"/>
      <c r="F590" s="1491"/>
      <c r="G590" s="1491"/>
      <c r="H590" s="1491"/>
      <c r="M590" s="1489"/>
      <c r="Q590" s="1489"/>
      <c r="R590" s="1489"/>
    </row>
    <row r="591" spans="1:18" s="165" customFormat="1">
      <c r="A591" s="1431"/>
      <c r="B591" s="1488"/>
      <c r="C591" s="1491"/>
      <c r="D591" s="1491"/>
      <c r="E591" s="1491"/>
      <c r="F591" s="1491"/>
      <c r="G591" s="1491"/>
      <c r="H591" s="1491"/>
      <c r="M591" s="1489"/>
      <c r="Q591" s="1489"/>
      <c r="R591" s="1489"/>
    </row>
    <row r="592" spans="1:18" s="165" customFormat="1">
      <c r="A592" s="1431"/>
      <c r="B592" s="1488"/>
      <c r="C592" s="1491"/>
      <c r="D592" s="1491"/>
      <c r="E592" s="1491"/>
      <c r="F592" s="1491"/>
      <c r="G592" s="1491"/>
      <c r="H592" s="1491"/>
      <c r="M592" s="1489"/>
      <c r="Q592" s="1489"/>
      <c r="R592" s="1489"/>
    </row>
    <row r="593" spans="1:18" s="165" customFormat="1">
      <c r="A593" s="1431"/>
      <c r="B593" s="1488"/>
      <c r="C593" s="1491"/>
      <c r="D593" s="1491"/>
      <c r="E593" s="1491"/>
      <c r="F593" s="1491"/>
      <c r="G593" s="1491"/>
      <c r="H593" s="1491"/>
      <c r="M593" s="1489"/>
      <c r="Q593" s="1489"/>
      <c r="R593" s="1489"/>
    </row>
    <row r="594" spans="1:18" s="165" customFormat="1">
      <c r="A594" s="1431"/>
      <c r="B594" s="1488"/>
      <c r="C594" s="1491"/>
      <c r="D594" s="1491"/>
      <c r="E594" s="1491"/>
      <c r="F594" s="1491"/>
      <c r="G594" s="1491"/>
      <c r="H594" s="1491"/>
      <c r="M594" s="1489"/>
      <c r="Q594" s="1489"/>
      <c r="R594" s="1489"/>
    </row>
    <row r="595" spans="1:18" s="165" customFormat="1">
      <c r="A595" s="1431"/>
      <c r="B595" s="1488"/>
      <c r="C595" s="1491"/>
      <c r="D595" s="1491"/>
      <c r="E595" s="1491"/>
      <c r="F595" s="1491"/>
      <c r="G595" s="1491"/>
      <c r="H595" s="1491"/>
      <c r="M595" s="1489"/>
      <c r="Q595" s="1489"/>
      <c r="R595" s="1489"/>
    </row>
    <row r="596" spans="1:18" s="165" customFormat="1">
      <c r="A596" s="1431"/>
      <c r="B596" s="1488"/>
      <c r="C596" s="1491"/>
      <c r="D596" s="1491"/>
      <c r="E596" s="1491"/>
      <c r="F596" s="1491"/>
      <c r="G596" s="1491"/>
      <c r="H596" s="1491"/>
      <c r="M596" s="1489"/>
      <c r="Q596" s="1489"/>
      <c r="R596" s="1489"/>
    </row>
    <row r="597" spans="1:18" s="165" customFormat="1">
      <c r="A597" s="1431"/>
      <c r="B597" s="1488"/>
      <c r="C597" s="1491"/>
      <c r="D597" s="1491"/>
      <c r="E597" s="1491"/>
      <c r="F597" s="1491"/>
      <c r="G597" s="1491"/>
      <c r="H597" s="1491"/>
      <c r="M597" s="1489"/>
      <c r="Q597" s="1489"/>
      <c r="R597" s="1489"/>
    </row>
    <row r="598" spans="1:18" s="165" customFormat="1">
      <c r="A598" s="1431"/>
      <c r="B598" s="1488"/>
      <c r="C598" s="1491"/>
      <c r="D598" s="1491"/>
      <c r="E598" s="1491"/>
      <c r="F598" s="1491"/>
      <c r="G598" s="1491"/>
      <c r="H598" s="1491"/>
      <c r="M598" s="1489"/>
      <c r="Q598" s="1489"/>
      <c r="R598" s="1489"/>
    </row>
    <row r="599" spans="1:18" s="165" customFormat="1">
      <c r="A599" s="1431"/>
      <c r="B599" s="1488"/>
      <c r="C599" s="1491"/>
      <c r="D599" s="1491"/>
      <c r="E599" s="1491"/>
      <c r="F599" s="1491"/>
      <c r="G599" s="1491"/>
      <c r="H599" s="1491"/>
      <c r="M599" s="1489"/>
      <c r="Q599" s="1489"/>
      <c r="R599" s="1489"/>
    </row>
    <row r="600" spans="1:18" s="165" customFormat="1">
      <c r="A600" s="1431"/>
      <c r="B600" s="1488"/>
      <c r="C600" s="1491"/>
      <c r="D600" s="1491"/>
      <c r="E600" s="1491"/>
      <c r="F600" s="1491"/>
      <c r="G600" s="1491"/>
      <c r="H600" s="1491"/>
      <c r="M600" s="1489"/>
      <c r="Q600" s="1489"/>
      <c r="R600" s="1489"/>
    </row>
    <row r="601" spans="1:18" s="165" customFormat="1">
      <c r="A601" s="1431"/>
      <c r="B601" s="1488"/>
      <c r="C601" s="1491"/>
      <c r="D601" s="1491"/>
      <c r="E601" s="1491"/>
      <c r="F601" s="1491"/>
      <c r="G601" s="1491"/>
      <c r="H601" s="1491"/>
      <c r="M601" s="1489"/>
      <c r="Q601" s="1489"/>
      <c r="R601" s="1489"/>
    </row>
    <row r="602" spans="1:18" s="165" customFormat="1">
      <c r="A602" s="1431"/>
      <c r="B602" s="1488"/>
      <c r="C602" s="1491"/>
      <c r="D602" s="1491"/>
      <c r="E602" s="1491"/>
      <c r="F602" s="1491"/>
      <c r="G602" s="1491"/>
      <c r="H602" s="1491"/>
      <c r="M602" s="1489"/>
      <c r="Q602" s="1489"/>
      <c r="R602" s="1489"/>
    </row>
    <row r="603" spans="1:18" s="165" customFormat="1">
      <c r="A603" s="1431"/>
      <c r="B603" s="1488"/>
      <c r="C603" s="1491"/>
      <c r="D603" s="1491"/>
      <c r="E603" s="1491"/>
      <c r="F603" s="1491"/>
      <c r="G603" s="1491"/>
      <c r="H603" s="1491"/>
      <c r="M603" s="1489"/>
      <c r="Q603" s="1489"/>
      <c r="R603" s="1489"/>
    </row>
    <row r="604" spans="1:18" s="165" customFormat="1">
      <c r="A604" s="1431"/>
      <c r="B604" s="1488"/>
      <c r="C604" s="1491"/>
      <c r="D604" s="1491"/>
      <c r="E604" s="1491"/>
      <c r="F604" s="1491"/>
      <c r="G604" s="1491"/>
      <c r="H604" s="1491"/>
      <c r="M604" s="1489"/>
      <c r="Q604" s="1489"/>
      <c r="R604" s="1489"/>
    </row>
    <row r="605" spans="1:18" s="165" customFormat="1">
      <c r="A605" s="1431"/>
      <c r="B605" s="1488"/>
      <c r="C605" s="1491"/>
      <c r="D605" s="1491"/>
      <c r="E605" s="1491"/>
      <c r="F605" s="1491"/>
      <c r="G605" s="1491"/>
      <c r="H605" s="1491"/>
      <c r="M605" s="1489"/>
      <c r="Q605" s="1489"/>
      <c r="R605" s="1489"/>
    </row>
    <row r="606" spans="1:18" s="165" customFormat="1">
      <c r="A606" s="1431"/>
      <c r="B606" s="1488"/>
      <c r="C606" s="1491"/>
      <c r="D606" s="1491"/>
      <c r="E606" s="1491"/>
      <c r="F606" s="1491"/>
      <c r="G606" s="1491"/>
      <c r="H606" s="1491"/>
      <c r="M606" s="1489"/>
      <c r="Q606" s="1489"/>
      <c r="R606" s="1489"/>
    </row>
    <row r="607" spans="1:18" s="165" customFormat="1">
      <c r="A607" s="1431"/>
      <c r="B607" s="1488"/>
      <c r="C607" s="1491"/>
      <c r="D607" s="1491"/>
      <c r="E607" s="1491"/>
      <c r="F607" s="1491"/>
      <c r="G607" s="1491"/>
      <c r="H607" s="1491"/>
      <c r="M607" s="1489"/>
      <c r="Q607" s="1489"/>
      <c r="R607" s="1489"/>
    </row>
    <row r="608" spans="1:18" s="165" customFormat="1">
      <c r="A608" s="1431"/>
      <c r="B608" s="1488"/>
      <c r="C608" s="1491"/>
      <c r="D608" s="1491"/>
      <c r="E608" s="1491"/>
      <c r="F608" s="1491"/>
      <c r="G608" s="1491"/>
      <c r="H608" s="1491"/>
      <c r="M608" s="1489"/>
      <c r="Q608" s="1489"/>
      <c r="R608" s="1489"/>
    </row>
    <row r="609" spans="1:18" s="165" customFormat="1">
      <c r="A609" s="1431"/>
      <c r="B609" s="1488"/>
      <c r="C609" s="1491"/>
      <c r="D609" s="1491"/>
      <c r="E609" s="1491"/>
      <c r="F609" s="1491"/>
      <c r="G609" s="1491"/>
      <c r="H609" s="1491"/>
      <c r="M609" s="1489"/>
      <c r="Q609" s="1489"/>
      <c r="R609" s="1489"/>
    </row>
    <row r="610" spans="1:18" s="165" customFormat="1">
      <c r="A610" s="1431"/>
      <c r="B610" s="1488"/>
      <c r="C610" s="1491"/>
      <c r="D610" s="1491"/>
      <c r="E610" s="1491"/>
      <c r="F610" s="1491"/>
      <c r="G610" s="1491"/>
      <c r="H610" s="1491"/>
      <c r="M610" s="1489"/>
      <c r="Q610" s="1489"/>
      <c r="R610" s="1489"/>
    </row>
    <row r="611" spans="1:18" s="165" customFormat="1">
      <c r="A611" s="1431"/>
      <c r="B611" s="1488"/>
      <c r="C611" s="1491"/>
      <c r="D611" s="1491"/>
      <c r="E611" s="1491"/>
      <c r="F611" s="1491"/>
      <c r="G611" s="1491"/>
      <c r="H611" s="1491"/>
      <c r="M611" s="1489"/>
      <c r="Q611" s="1489"/>
      <c r="R611" s="1489"/>
    </row>
    <row r="612" spans="1:18" s="165" customFormat="1">
      <c r="A612" s="1431"/>
      <c r="B612" s="1488"/>
      <c r="C612" s="1491"/>
      <c r="D612" s="1491"/>
      <c r="E612" s="1491"/>
      <c r="F612" s="1491"/>
      <c r="G612" s="1491"/>
      <c r="H612" s="1491"/>
      <c r="M612" s="1489"/>
      <c r="Q612" s="1489"/>
      <c r="R612" s="1489"/>
    </row>
    <row r="613" spans="1:18" s="165" customFormat="1">
      <c r="A613" s="1431"/>
      <c r="B613" s="1488"/>
      <c r="C613" s="1491"/>
      <c r="D613" s="1491"/>
      <c r="E613" s="1491"/>
      <c r="F613" s="1491"/>
      <c r="G613" s="1491"/>
      <c r="H613" s="1491"/>
      <c r="M613" s="1489"/>
      <c r="Q613" s="1489"/>
      <c r="R613" s="1489"/>
    </row>
    <row r="614" spans="1:18" s="165" customFormat="1">
      <c r="A614" s="1431"/>
      <c r="B614" s="1488"/>
      <c r="C614" s="1491"/>
      <c r="D614" s="1491"/>
      <c r="E614" s="1491"/>
      <c r="F614" s="1491"/>
      <c r="G614" s="1491"/>
      <c r="H614" s="1491"/>
      <c r="M614" s="1489"/>
      <c r="Q614" s="1489"/>
      <c r="R614" s="1489"/>
    </row>
    <row r="615" spans="1:18" s="165" customFormat="1">
      <c r="A615" s="1431"/>
      <c r="B615" s="1488"/>
      <c r="C615" s="1491"/>
      <c r="D615" s="1491"/>
      <c r="E615" s="1491"/>
      <c r="F615" s="1491"/>
      <c r="G615" s="1491"/>
      <c r="H615" s="1491"/>
      <c r="M615" s="1489"/>
      <c r="Q615" s="1489"/>
      <c r="R615" s="1489"/>
    </row>
    <row r="616" spans="1:18" s="165" customFormat="1">
      <c r="A616" s="1431"/>
      <c r="B616" s="1488"/>
      <c r="C616" s="1491"/>
      <c r="D616" s="1491"/>
      <c r="E616" s="1491"/>
      <c r="F616" s="1491"/>
      <c r="G616" s="1491"/>
      <c r="H616" s="1491"/>
      <c r="M616" s="1489"/>
      <c r="Q616" s="1489"/>
      <c r="R616" s="1489"/>
    </row>
    <row r="617" spans="1:18" s="165" customFormat="1">
      <c r="A617" s="1431"/>
      <c r="B617" s="1488"/>
      <c r="C617" s="1491"/>
      <c r="D617" s="1491"/>
      <c r="E617" s="1491"/>
      <c r="F617" s="1491"/>
      <c r="G617" s="1491"/>
      <c r="H617" s="1491"/>
      <c r="M617" s="1489"/>
      <c r="Q617" s="1489"/>
      <c r="R617" s="1489"/>
    </row>
    <row r="618" spans="1:18" s="165" customFormat="1">
      <c r="A618" s="1431"/>
      <c r="B618" s="1488"/>
      <c r="C618" s="1491"/>
      <c r="D618" s="1491"/>
      <c r="E618" s="1491"/>
      <c r="F618" s="1491"/>
      <c r="G618" s="1491"/>
      <c r="H618" s="1491"/>
      <c r="M618" s="1489"/>
      <c r="Q618" s="1489"/>
      <c r="R618" s="1489"/>
    </row>
    <row r="619" spans="1:18" s="165" customFormat="1">
      <c r="A619" s="1431"/>
      <c r="B619" s="1488"/>
      <c r="C619" s="1491"/>
      <c r="D619" s="1491"/>
      <c r="E619" s="1491"/>
      <c r="F619" s="1491"/>
      <c r="G619" s="1491"/>
      <c r="H619" s="1491"/>
      <c r="M619" s="1489"/>
      <c r="Q619" s="1489"/>
      <c r="R619" s="1489"/>
    </row>
    <row r="620" spans="1:18" s="165" customFormat="1">
      <c r="A620" s="1431"/>
      <c r="B620" s="1488"/>
      <c r="C620" s="1491"/>
      <c r="D620" s="1491"/>
      <c r="E620" s="1491"/>
      <c r="F620" s="1491"/>
      <c r="G620" s="1491"/>
      <c r="H620" s="1491"/>
      <c r="M620" s="1489"/>
      <c r="Q620" s="1489"/>
      <c r="R620" s="1489"/>
    </row>
    <row r="621" spans="1:18" s="165" customFormat="1">
      <c r="A621" s="1431"/>
      <c r="B621" s="1488"/>
      <c r="C621" s="1491"/>
      <c r="D621" s="1491"/>
      <c r="E621" s="1491"/>
      <c r="F621" s="1491"/>
      <c r="G621" s="1491"/>
      <c r="H621" s="1491"/>
      <c r="M621" s="1489"/>
      <c r="Q621" s="1489"/>
      <c r="R621" s="1489"/>
    </row>
    <row r="622" spans="1:18" s="165" customFormat="1">
      <c r="A622" s="1431"/>
      <c r="B622" s="1488"/>
      <c r="C622" s="1491"/>
      <c r="D622" s="1491"/>
      <c r="E622" s="1491"/>
      <c r="F622" s="1491"/>
      <c r="G622" s="1491"/>
      <c r="H622" s="1491"/>
      <c r="M622" s="1489"/>
      <c r="Q622" s="1489"/>
      <c r="R622" s="1489"/>
    </row>
    <row r="623" spans="1:18" s="165" customFormat="1">
      <c r="A623" s="1431"/>
      <c r="B623" s="1488"/>
      <c r="C623" s="1491"/>
      <c r="D623" s="1491"/>
      <c r="E623" s="1491"/>
      <c r="F623" s="1491"/>
      <c r="G623" s="1491"/>
      <c r="H623" s="1491"/>
      <c r="M623" s="1489"/>
      <c r="Q623" s="1489"/>
      <c r="R623" s="1489"/>
    </row>
    <row r="624" spans="1:18" s="165" customFormat="1">
      <c r="A624" s="1431"/>
      <c r="B624" s="1488"/>
      <c r="C624" s="1491"/>
      <c r="D624" s="1491"/>
      <c r="E624" s="1491"/>
      <c r="F624" s="1491"/>
      <c r="G624" s="1491"/>
      <c r="H624" s="1491"/>
      <c r="M624" s="1489"/>
      <c r="Q624" s="1489"/>
      <c r="R624" s="1489"/>
    </row>
    <row r="625" spans="1:18" s="165" customFormat="1">
      <c r="A625" s="1431"/>
      <c r="B625" s="1488"/>
      <c r="C625" s="1491"/>
      <c r="D625" s="1491"/>
      <c r="E625" s="1491"/>
      <c r="F625" s="1491"/>
      <c r="G625" s="1491"/>
      <c r="H625" s="1491"/>
      <c r="M625" s="1489"/>
      <c r="Q625" s="1489"/>
      <c r="R625" s="1489"/>
    </row>
    <row r="626" spans="1:18" s="165" customFormat="1">
      <c r="A626" s="1431"/>
      <c r="B626" s="1488"/>
      <c r="C626" s="1491"/>
      <c r="D626" s="1491"/>
      <c r="E626" s="1491"/>
      <c r="F626" s="1491"/>
      <c r="G626" s="1491"/>
      <c r="H626" s="1491"/>
      <c r="M626" s="1489"/>
      <c r="Q626" s="1489"/>
      <c r="R626" s="1489"/>
    </row>
    <row r="627" spans="1:18" s="165" customFormat="1">
      <c r="A627" s="1431"/>
      <c r="B627" s="1488"/>
      <c r="C627" s="1491"/>
      <c r="D627" s="1491"/>
      <c r="E627" s="1491"/>
      <c r="F627" s="1491"/>
      <c r="G627" s="1491"/>
      <c r="H627" s="1491"/>
      <c r="M627" s="1489"/>
      <c r="Q627" s="1489"/>
      <c r="R627" s="1489"/>
    </row>
    <row r="628" spans="1:18" s="165" customFormat="1">
      <c r="A628" s="1431"/>
      <c r="B628" s="1488"/>
      <c r="C628" s="1491"/>
      <c r="D628" s="1491"/>
      <c r="E628" s="1491"/>
      <c r="F628" s="1491"/>
      <c r="G628" s="1491"/>
      <c r="H628" s="1491"/>
      <c r="M628" s="1489"/>
      <c r="Q628" s="1489"/>
      <c r="R628" s="1489"/>
    </row>
    <row r="629" spans="1:18" s="165" customFormat="1">
      <c r="A629" s="1431"/>
      <c r="B629" s="1488"/>
      <c r="C629" s="1491"/>
      <c r="D629" s="1491"/>
      <c r="E629" s="1491"/>
      <c r="F629" s="1491"/>
      <c r="G629" s="1491"/>
      <c r="H629" s="1491"/>
      <c r="M629" s="1489"/>
      <c r="Q629" s="1489"/>
      <c r="R629" s="1489"/>
    </row>
    <row r="630" spans="1:18" s="165" customFormat="1">
      <c r="A630" s="1431"/>
      <c r="B630" s="1488"/>
      <c r="C630" s="1491"/>
      <c r="D630" s="1491"/>
      <c r="E630" s="1491"/>
      <c r="F630" s="1491"/>
      <c r="G630" s="1491"/>
      <c r="H630" s="1491"/>
      <c r="M630" s="1489"/>
      <c r="Q630" s="1489"/>
      <c r="R630" s="1489"/>
    </row>
    <row r="631" spans="1:18" s="165" customFormat="1">
      <c r="A631" s="1431"/>
      <c r="B631" s="1488"/>
      <c r="C631" s="1491"/>
      <c r="D631" s="1491"/>
      <c r="E631" s="1491"/>
      <c r="F631" s="1491"/>
      <c r="G631" s="1491"/>
      <c r="H631" s="1491"/>
      <c r="M631" s="1489"/>
      <c r="Q631" s="1489"/>
      <c r="R631" s="1489"/>
    </row>
    <row r="632" spans="1:18" s="165" customFormat="1">
      <c r="A632" s="1431"/>
      <c r="B632" s="1488"/>
      <c r="C632" s="1491"/>
      <c r="D632" s="1491"/>
      <c r="E632" s="1491"/>
      <c r="F632" s="1491"/>
      <c r="G632" s="1491"/>
      <c r="H632" s="1491"/>
      <c r="M632" s="1489"/>
      <c r="Q632" s="1489"/>
      <c r="R632" s="1489"/>
    </row>
    <row r="633" spans="1:18" s="165" customFormat="1">
      <c r="A633" s="1431"/>
      <c r="B633" s="1488"/>
      <c r="C633" s="1491"/>
      <c r="D633" s="1491"/>
      <c r="E633" s="1491"/>
      <c r="F633" s="1491"/>
      <c r="G633" s="1491"/>
      <c r="H633" s="1491"/>
      <c r="M633" s="1489"/>
      <c r="Q633" s="1489"/>
      <c r="R633" s="1489"/>
    </row>
    <row r="634" spans="1:18" s="165" customFormat="1">
      <c r="A634" s="1431"/>
      <c r="B634" s="1488"/>
      <c r="C634" s="1491"/>
      <c r="D634" s="1491"/>
      <c r="E634" s="1491"/>
      <c r="F634" s="1491"/>
      <c r="G634" s="1491"/>
      <c r="H634" s="1491"/>
      <c r="M634" s="1489"/>
      <c r="Q634" s="1489"/>
      <c r="R634" s="1489"/>
    </row>
    <row r="635" spans="1:18" s="165" customFormat="1">
      <c r="A635" s="1431"/>
      <c r="B635" s="1488"/>
      <c r="C635" s="1491"/>
      <c r="D635" s="1491"/>
      <c r="E635" s="1491"/>
      <c r="F635" s="1491"/>
      <c r="G635" s="1491"/>
      <c r="H635" s="1491"/>
      <c r="M635" s="1489"/>
      <c r="Q635" s="1489"/>
      <c r="R635" s="1489"/>
    </row>
    <row r="636" spans="1:18" s="165" customFormat="1">
      <c r="A636" s="1431"/>
      <c r="B636" s="1488"/>
      <c r="C636" s="1491"/>
      <c r="D636" s="1491"/>
      <c r="E636" s="1491"/>
      <c r="F636" s="1491"/>
      <c r="G636" s="1491"/>
      <c r="H636" s="1491"/>
      <c r="M636" s="1489"/>
      <c r="Q636" s="1489"/>
      <c r="R636" s="1489"/>
    </row>
    <row r="637" spans="1:18" s="165" customFormat="1">
      <c r="A637" s="1431"/>
      <c r="B637" s="1488"/>
      <c r="C637" s="1491"/>
      <c r="D637" s="1491"/>
      <c r="E637" s="1491"/>
      <c r="F637" s="1491"/>
      <c r="G637" s="1491"/>
      <c r="H637" s="1491"/>
      <c r="M637" s="1489"/>
      <c r="Q637" s="1489"/>
      <c r="R637" s="1489"/>
    </row>
    <row r="638" spans="1:18" s="165" customFormat="1">
      <c r="A638" s="1431"/>
      <c r="B638" s="1488"/>
      <c r="C638" s="1491"/>
      <c r="D638" s="1491"/>
      <c r="E638" s="1491"/>
      <c r="F638" s="1491"/>
      <c r="G638" s="1491"/>
      <c r="H638" s="1491"/>
      <c r="M638" s="1489"/>
      <c r="Q638" s="1489"/>
      <c r="R638" s="1489"/>
    </row>
    <row r="639" spans="1:18" s="165" customFormat="1">
      <c r="A639" s="1431"/>
      <c r="B639" s="1488"/>
      <c r="C639" s="1491"/>
      <c r="D639" s="1491"/>
      <c r="E639" s="1491"/>
      <c r="F639" s="1491"/>
      <c r="G639" s="1491"/>
      <c r="H639" s="1491"/>
      <c r="M639" s="1489"/>
      <c r="Q639" s="1489"/>
      <c r="R639" s="1489"/>
    </row>
    <row r="640" spans="1:18" s="165" customFormat="1">
      <c r="A640" s="1431"/>
      <c r="B640" s="1488"/>
      <c r="C640" s="1491"/>
      <c r="D640" s="1491"/>
      <c r="E640" s="1491"/>
      <c r="F640" s="1491"/>
      <c r="G640" s="1491"/>
      <c r="H640" s="1491"/>
      <c r="M640" s="1489"/>
      <c r="Q640" s="1489"/>
      <c r="R640" s="1489"/>
    </row>
    <row r="641" spans="1:18" s="165" customFormat="1">
      <c r="A641" s="1431"/>
      <c r="B641" s="1488"/>
      <c r="C641" s="1491"/>
      <c r="D641" s="1491"/>
      <c r="E641" s="1491"/>
      <c r="F641" s="1491"/>
      <c r="G641" s="1491"/>
      <c r="H641" s="1491"/>
      <c r="M641" s="1489"/>
      <c r="Q641" s="1489"/>
      <c r="R641" s="1489"/>
    </row>
    <row r="642" spans="1:18" s="165" customFormat="1">
      <c r="A642" s="1431"/>
      <c r="B642" s="1488"/>
      <c r="C642" s="1491"/>
      <c r="D642" s="1491"/>
      <c r="E642" s="1491"/>
      <c r="F642" s="1491"/>
      <c r="G642" s="1491"/>
      <c r="H642" s="1491"/>
      <c r="M642" s="1489"/>
      <c r="Q642" s="1489"/>
      <c r="R642" s="1489"/>
    </row>
    <row r="643" spans="1:18" s="165" customFormat="1">
      <c r="A643" s="1431"/>
      <c r="B643" s="1488"/>
      <c r="C643" s="1491"/>
      <c r="D643" s="1491"/>
      <c r="E643" s="1491"/>
      <c r="F643" s="1491"/>
      <c r="G643" s="1491"/>
      <c r="H643" s="1491"/>
      <c r="M643" s="1489"/>
      <c r="Q643" s="1489"/>
      <c r="R643" s="1489"/>
    </row>
    <row r="644" spans="1:18" s="165" customFormat="1">
      <c r="A644" s="1431"/>
      <c r="B644" s="1488"/>
      <c r="C644" s="1491"/>
      <c r="D644" s="1491"/>
      <c r="E644" s="1491"/>
      <c r="F644" s="1491"/>
      <c r="G644" s="1491"/>
      <c r="H644" s="1491"/>
      <c r="M644" s="1489"/>
      <c r="Q644" s="1489"/>
      <c r="R644" s="1489"/>
    </row>
    <row r="645" spans="1:18" s="165" customFormat="1">
      <c r="A645" s="1431"/>
      <c r="B645" s="1488"/>
      <c r="C645" s="1491"/>
      <c r="D645" s="1491"/>
      <c r="E645" s="1491"/>
      <c r="F645" s="1491"/>
      <c r="G645" s="1491"/>
      <c r="H645" s="1491"/>
      <c r="M645" s="1489"/>
      <c r="Q645" s="1489"/>
      <c r="R645" s="1489"/>
    </row>
    <row r="646" spans="1:18" s="165" customFormat="1">
      <c r="A646" s="1431"/>
      <c r="B646" s="1488"/>
      <c r="C646" s="1491"/>
      <c r="D646" s="1491"/>
      <c r="E646" s="1491"/>
      <c r="F646" s="1491"/>
      <c r="G646" s="1491"/>
      <c r="H646" s="1491"/>
      <c r="M646" s="1489"/>
      <c r="Q646" s="1489"/>
      <c r="R646" s="1489"/>
    </row>
    <row r="647" spans="1:18" s="165" customFormat="1">
      <c r="A647" s="1431"/>
      <c r="B647" s="1488"/>
      <c r="C647" s="1491"/>
      <c r="D647" s="1491"/>
      <c r="E647" s="1491"/>
      <c r="F647" s="1491"/>
      <c r="G647" s="1491"/>
      <c r="H647" s="1491"/>
      <c r="M647" s="1489"/>
      <c r="Q647" s="1489"/>
      <c r="R647" s="1489"/>
    </row>
    <row r="648" spans="1:18" s="165" customFormat="1">
      <c r="A648" s="1431"/>
      <c r="B648" s="1488"/>
      <c r="C648" s="1491"/>
      <c r="D648" s="1491"/>
      <c r="E648" s="1491"/>
      <c r="F648" s="1491"/>
      <c r="G648" s="1491"/>
      <c r="H648" s="1491"/>
      <c r="M648" s="1489"/>
      <c r="Q648" s="1489"/>
      <c r="R648" s="1489"/>
    </row>
    <row r="649" spans="1:18" s="165" customFormat="1">
      <c r="A649" s="1431"/>
      <c r="B649" s="1488"/>
      <c r="C649" s="1491"/>
      <c r="D649" s="1491"/>
      <c r="E649" s="1491"/>
      <c r="F649" s="1491"/>
      <c r="G649" s="1491"/>
      <c r="H649" s="1491"/>
      <c r="M649" s="1489"/>
      <c r="Q649" s="1489"/>
      <c r="R649" s="1489"/>
    </row>
    <row r="650" spans="1:18" s="165" customFormat="1">
      <c r="A650" s="1431"/>
      <c r="B650" s="1488"/>
      <c r="C650" s="1491"/>
      <c r="D650" s="1491"/>
      <c r="E650" s="1491"/>
      <c r="F650" s="1491"/>
      <c r="G650" s="1491"/>
      <c r="H650" s="1491"/>
      <c r="M650" s="1489"/>
      <c r="Q650" s="1489"/>
      <c r="R650" s="1489"/>
    </row>
    <row r="651" spans="1:18" s="165" customFormat="1">
      <c r="A651" s="1431"/>
      <c r="B651" s="1488"/>
      <c r="C651" s="1491"/>
      <c r="D651" s="1491"/>
      <c r="E651" s="1491"/>
      <c r="F651" s="1491"/>
      <c r="G651" s="1491"/>
      <c r="H651" s="1491"/>
      <c r="M651" s="1489"/>
      <c r="Q651" s="1489"/>
      <c r="R651" s="1489"/>
    </row>
    <row r="652" spans="1:18" s="165" customFormat="1">
      <c r="A652" s="1431"/>
      <c r="B652" s="1488"/>
      <c r="C652" s="1491"/>
      <c r="D652" s="1491"/>
      <c r="E652" s="1491"/>
      <c r="F652" s="1491"/>
      <c r="G652" s="1491"/>
      <c r="H652" s="1491"/>
      <c r="M652" s="1489"/>
      <c r="Q652" s="1489"/>
      <c r="R652" s="1489"/>
    </row>
    <row r="653" spans="1:18" s="165" customFormat="1">
      <c r="A653" s="1431"/>
      <c r="B653" s="1488"/>
      <c r="C653" s="1491"/>
      <c r="D653" s="1491"/>
      <c r="E653" s="1491"/>
      <c r="F653" s="1491"/>
      <c r="G653" s="1491"/>
      <c r="H653" s="1491"/>
      <c r="M653" s="1489"/>
      <c r="Q653" s="1489"/>
      <c r="R653" s="1489"/>
    </row>
    <row r="654" spans="1:18" s="165" customFormat="1">
      <c r="A654" s="1431"/>
      <c r="B654" s="1488"/>
      <c r="C654" s="1491"/>
      <c r="D654" s="1491"/>
      <c r="E654" s="1491"/>
      <c r="F654" s="1491"/>
      <c r="G654" s="1491"/>
      <c r="H654" s="1491"/>
      <c r="M654" s="1489"/>
      <c r="Q654" s="1489"/>
      <c r="R654" s="1489"/>
    </row>
    <row r="655" spans="1:18" s="165" customFormat="1">
      <c r="A655" s="1431"/>
      <c r="B655" s="1488"/>
      <c r="C655" s="1491"/>
      <c r="D655" s="1491"/>
      <c r="E655" s="1491"/>
      <c r="F655" s="1491"/>
      <c r="G655" s="1491"/>
      <c r="H655" s="1491"/>
      <c r="M655" s="1489"/>
      <c r="Q655" s="1489"/>
      <c r="R655" s="1489"/>
    </row>
    <row r="656" spans="1:18" s="165" customFormat="1">
      <c r="A656" s="1431"/>
      <c r="B656" s="1488"/>
      <c r="C656" s="1491"/>
      <c r="D656" s="1491"/>
      <c r="E656" s="1491"/>
      <c r="F656" s="1491"/>
      <c r="G656" s="1491"/>
      <c r="H656" s="1491"/>
      <c r="M656" s="1489"/>
      <c r="Q656" s="1489"/>
      <c r="R656" s="1489"/>
    </row>
    <row r="657" spans="1:18" s="165" customFormat="1">
      <c r="A657" s="1431"/>
      <c r="B657" s="1488"/>
      <c r="C657" s="1491"/>
      <c r="D657" s="1491"/>
      <c r="E657" s="1491"/>
      <c r="F657" s="1491"/>
      <c r="G657" s="1491"/>
      <c r="H657" s="1491"/>
      <c r="M657" s="1489"/>
      <c r="Q657" s="1489"/>
      <c r="R657" s="1489"/>
    </row>
    <row r="658" spans="1:18" s="165" customFormat="1">
      <c r="A658" s="1431"/>
      <c r="B658" s="1488"/>
      <c r="C658" s="1491"/>
      <c r="D658" s="1491"/>
      <c r="E658" s="1491"/>
      <c r="F658" s="1491"/>
      <c r="G658" s="1491"/>
      <c r="H658" s="1491"/>
      <c r="M658" s="1489"/>
      <c r="Q658" s="1489"/>
      <c r="R658" s="1489"/>
    </row>
    <row r="659" spans="1:18" s="165" customFormat="1">
      <c r="A659" s="1431"/>
      <c r="B659" s="1488"/>
      <c r="C659" s="1491"/>
      <c r="D659" s="1491"/>
      <c r="E659" s="1491"/>
      <c r="F659" s="1491"/>
      <c r="G659" s="1491"/>
      <c r="H659" s="1491"/>
      <c r="M659" s="1489"/>
      <c r="Q659" s="1489"/>
      <c r="R659" s="1489"/>
    </row>
    <row r="660" spans="1:18" s="165" customFormat="1">
      <c r="A660" s="1431"/>
      <c r="B660" s="1488"/>
      <c r="C660" s="1491"/>
      <c r="D660" s="1491"/>
      <c r="E660" s="1491"/>
      <c r="F660" s="1491"/>
      <c r="G660" s="1491"/>
      <c r="H660" s="1491"/>
      <c r="M660" s="1489"/>
      <c r="Q660" s="1489"/>
      <c r="R660" s="1489"/>
    </row>
    <row r="661" spans="1:18" s="165" customFormat="1">
      <c r="A661" s="1431"/>
      <c r="B661" s="1488"/>
      <c r="C661" s="1491"/>
      <c r="D661" s="1491"/>
      <c r="E661" s="1491"/>
      <c r="F661" s="1491"/>
      <c r="G661" s="1491"/>
      <c r="H661" s="1491"/>
      <c r="M661" s="1489"/>
      <c r="Q661" s="1489"/>
      <c r="R661" s="1489"/>
    </row>
    <row r="662" spans="1:18" s="165" customFormat="1">
      <c r="A662" s="1431"/>
      <c r="B662" s="1488"/>
      <c r="C662" s="1491"/>
      <c r="D662" s="1491"/>
      <c r="E662" s="1491"/>
      <c r="F662" s="1491"/>
      <c r="G662" s="1491"/>
      <c r="H662" s="1491"/>
      <c r="M662" s="1489"/>
      <c r="Q662" s="1489"/>
      <c r="R662" s="1489"/>
    </row>
    <row r="663" spans="1:18" s="165" customFormat="1">
      <c r="A663" s="1431"/>
      <c r="B663" s="1488"/>
      <c r="C663" s="1491"/>
      <c r="D663" s="1491"/>
      <c r="E663" s="1491"/>
      <c r="F663" s="1491"/>
      <c r="G663" s="1491"/>
      <c r="H663" s="1491"/>
      <c r="M663" s="1489"/>
      <c r="Q663" s="1489"/>
      <c r="R663" s="1489"/>
    </row>
    <row r="664" spans="1:18" s="165" customFormat="1">
      <c r="A664" s="1431"/>
      <c r="B664" s="1488"/>
      <c r="C664" s="1491"/>
      <c r="D664" s="1491"/>
      <c r="E664" s="1491"/>
      <c r="F664" s="1491"/>
      <c r="G664" s="1491"/>
      <c r="H664" s="1491"/>
      <c r="M664" s="1489"/>
      <c r="Q664" s="1489"/>
      <c r="R664" s="1489"/>
    </row>
    <row r="665" spans="1:18" s="165" customFormat="1">
      <c r="A665" s="1431"/>
      <c r="B665" s="1488"/>
      <c r="C665" s="1491"/>
      <c r="D665" s="1491"/>
      <c r="E665" s="1491"/>
      <c r="F665" s="1491"/>
      <c r="G665" s="1491"/>
      <c r="H665" s="1491"/>
      <c r="M665" s="1489"/>
      <c r="Q665" s="1489"/>
      <c r="R665" s="1489"/>
    </row>
    <row r="666" spans="1:18" s="165" customFormat="1">
      <c r="A666" s="1431"/>
      <c r="B666" s="1488"/>
      <c r="C666" s="1491"/>
      <c r="D666" s="1491"/>
      <c r="E666" s="1491"/>
      <c r="F666" s="1491"/>
      <c r="G666" s="1491"/>
      <c r="H666" s="1491"/>
      <c r="M666" s="1489"/>
      <c r="Q666" s="1489"/>
      <c r="R666" s="1489"/>
    </row>
    <row r="667" spans="1:18" s="165" customFormat="1">
      <c r="A667" s="1431"/>
      <c r="B667" s="1488"/>
      <c r="C667" s="1491"/>
      <c r="D667" s="1491"/>
      <c r="E667" s="1491"/>
      <c r="F667" s="1491"/>
      <c r="G667" s="1491"/>
      <c r="H667" s="1491"/>
      <c r="M667" s="1489"/>
      <c r="Q667" s="1489"/>
      <c r="R667" s="1489"/>
    </row>
    <row r="668" spans="1:18" s="165" customFormat="1">
      <c r="A668" s="1431"/>
      <c r="B668" s="1488"/>
      <c r="C668" s="1491"/>
      <c r="D668" s="1491"/>
      <c r="E668" s="1491"/>
      <c r="F668" s="1491"/>
      <c r="G668" s="1491"/>
      <c r="H668" s="1491"/>
      <c r="M668" s="1489"/>
      <c r="Q668" s="1489"/>
      <c r="R668" s="1489"/>
    </row>
    <row r="669" spans="1:18" s="165" customFormat="1">
      <c r="A669" s="1431"/>
      <c r="B669" s="1488"/>
      <c r="C669" s="1491"/>
      <c r="D669" s="1491"/>
      <c r="E669" s="1491"/>
      <c r="F669" s="1491"/>
      <c r="G669" s="1491"/>
      <c r="H669" s="1491"/>
      <c r="M669" s="1489"/>
      <c r="Q669" s="1489"/>
      <c r="R669" s="1489"/>
    </row>
    <row r="670" spans="1:18" s="165" customFormat="1">
      <c r="A670" s="1431"/>
      <c r="B670" s="1488"/>
      <c r="C670" s="1491"/>
      <c r="D670" s="1491"/>
      <c r="E670" s="1491"/>
      <c r="F670" s="1491"/>
      <c r="G670" s="1491"/>
      <c r="H670" s="1491"/>
      <c r="M670" s="1489"/>
      <c r="Q670" s="1489"/>
      <c r="R670" s="1489"/>
    </row>
    <row r="671" spans="1:18" s="165" customFormat="1">
      <c r="A671" s="1431"/>
      <c r="B671" s="1488"/>
      <c r="C671" s="1491"/>
      <c r="D671" s="1491"/>
      <c r="E671" s="1491"/>
      <c r="F671" s="1491"/>
      <c r="G671" s="1491"/>
      <c r="H671" s="1491"/>
      <c r="M671" s="1489"/>
      <c r="Q671" s="1489"/>
      <c r="R671" s="1489"/>
    </row>
    <row r="672" spans="1:18" s="165" customFormat="1">
      <c r="A672" s="1431"/>
      <c r="B672" s="1488"/>
      <c r="C672" s="1491"/>
      <c r="D672" s="1491"/>
      <c r="E672" s="1491"/>
      <c r="F672" s="1491"/>
      <c r="G672" s="1491"/>
      <c r="H672" s="1491"/>
      <c r="M672" s="1489"/>
      <c r="Q672" s="1489"/>
      <c r="R672" s="1489"/>
    </row>
    <row r="673" spans="1:18" s="165" customFormat="1">
      <c r="A673" s="1431"/>
      <c r="B673" s="1488"/>
      <c r="C673" s="1491"/>
      <c r="D673" s="1491"/>
      <c r="E673" s="1491"/>
      <c r="F673" s="1491"/>
      <c r="G673" s="1491"/>
      <c r="H673" s="1491"/>
      <c r="M673" s="1489"/>
      <c r="Q673" s="1489"/>
      <c r="R673" s="1489"/>
    </row>
    <row r="674" spans="1:18" s="165" customFormat="1">
      <c r="A674" s="1431"/>
      <c r="B674" s="1488"/>
      <c r="C674" s="1491"/>
      <c r="D674" s="1491"/>
      <c r="E674" s="1491"/>
      <c r="F674" s="1491"/>
      <c r="G674" s="1491"/>
      <c r="H674" s="1491"/>
      <c r="M674" s="1489"/>
      <c r="Q674" s="1489"/>
      <c r="R674" s="1489"/>
    </row>
    <row r="675" spans="1:18" s="165" customFormat="1">
      <c r="A675" s="1431"/>
      <c r="B675" s="1488"/>
      <c r="C675" s="1491"/>
      <c r="D675" s="1491"/>
      <c r="E675" s="1491"/>
      <c r="F675" s="1491"/>
      <c r="G675" s="1491"/>
      <c r="H675" s="1491"/>
      <c r="M675" s="1489"/>
      <c r="Q675" s="1489"/>
      <c r="R675" s="1489"/>
    </row>
    <row r="676" spans="1:18" s="165" customFormat="1">
      <c r="A676" s="1431"/>
      <c r="B676" s="1488"/>
      <c r="C676" s="1491"/>
      <c r="D676" s="1491"/>
      <c r="E676" s="1491"/>
      <c r="F676" s="1491"/>
      <c r="G676" s="1491"/>
      <c r="H676" s="1491"/>
      <c r="M676" s="1489"/>
      <c r="Q676" s="1489"/>
      <c r="R676" s="1489"/>
    </row>
    <row r="677" spans="1:18" s="165" customFormat="1">
      <c r="A677" s="1431"/>
      <c r="B677" s="1488"/>
      <c r="C677" s="1491"/>
      <c r="D677" s="1491"/>
      <c r="E677" s="1491"/>
      <c r="F677" s="1491"/>
      <c r="G677" s="1491"/>
      <c r="H677" s="1491"/>
      <c r="M677" s="1489"/>
      <c r="Q677" s="1489"/>
      <c r="R677" s="1489"/>
    </row>
    <row r="678" spans="1:18" s="165" customFormat="1">
      <c r="A678" s="1431"/>
      <c r="B678" s="1488"/>
      <c r="C678" s="1491"/>
      <c r="D678" s="1491"/>
      <c r="E678" s="1491"/>
      <c r="F678" s="1491"/>
      <c r="G678" s="1491"/>
      <c r="H678" s="1491"/>
      <c r="M678" s="1489"/>
      <c r="Q678" s="1489"/>
      <c r="R678" s="1489"/>
    </row>
    <row r="679" spans="1:18" s="165" customFormat="1">
      <c r="A679" s="1431"/>
      <c r="B679" s="1488"/>
      <c r="C679" s="1491"/>
      <c r="D679" s="1491"/>
      <c r="E679" s="1491"/>
      <c r="F679" s="1491"/>
      <c r="G679" s="1491"/>
      <c r="H679" s="1491"/>
      <c r="M679" s="1489"/>
      <c r="Q679" s="1489"/>
      <c r="R679" s="1489"/>
    </row>
    <row r="680" spans="1:18" s="165" customFormat="1">
      <c r="A680" s="1431"/>
      <c r="B680" s="1488"/>
      <c r="C680" s="1491"/>
      <c r="D680" s="1491"/>
      <c r="E680" s="1491"/>
      <c r="F680" s="1491"/>
      <c r="G680" s="1491"/>
      <c r="H680" s="1491"/>
      <c r="M680" s="1489"/>
      <c r="Q680" s="1489"/>
      <c r="R680" s="1489"/>
    </row>
    <row r="681" spans="1:18" s="165" customFormat="1">
      <c r="A681" s="1431"/>
      <c r="B681" s="1488"/>
      <c r="C681" s="1491"/>
      <c r="D681" s="1491"/>
      <c r="E681" s="1491"/>
      <c r="F681" s="1491"/>
      <c r="G681" s="1491"/>
      <c r="H681" s="1491"/>
      <c r="M681" s="1489"/>
      <c r="Q681" s="1489"/>
      <c r="R681" s="1489"/>
    </row>
    <row r="682" spans="1:18" s="165" customFormat="1">
      <c r="A682" s="1431"/>
      <c r="B682" s="1488"/>
      <c r="C682" s="1491"/>
      <c r="D682" s="1491"/>
      <c r="E682" s="1491"/>
      <c r="F682" s="1491"/>
      <c r="G682" s="1491"/>
      <c r="H682" s="1491"/>
      <c r="M682" s="1489"/>
      <c r="Q682" s="1489"/>
      <c r="R682" s="1489"/>
    </row>
    <row r="683" spans="1:18" s="165" customFormat="1">
      <c r="A683" s="1431"/>
      <c r="B683" s="1488"/>
      <c r="C683" s="1491"/>
      <c r="D683" s="1491"/>
      <c r="E683" s="1491"/>
      <c r="F683" s="1491"/>
      <c r="G683" s="1491"/>
      <c r="H683" s="1491"/>
      <c r="M683" s="1489"/>
      <c r="Q683" s="1489"/>
      <c r="R683" s="1489"/>
    </row>
    <row r="684" spans="1:18" s="165" customFormat="1">
      <c r="A684" s="1431"/>
      <c r="B684" s="1488"/>
      <c r="C684" s="1491"/>
      <c r="D684" s="1491"/>
      <c r="E684" s="1491"/>
      <c r="F684" s="1491"/>
      <c r="G684" s="1491"/>
      <c r="H684" s="1491"/>
      <c r="M684" s="1489"/>
      <c r="Q684" s="1489"/>
      <c r="R684" s="1489"/>
    </row>
    <row r="685" spans="1:18" s="165" customFormat="1">
      <c r="A685" s="1431"/>
      <c r="B685" s="1488"/>
      <c r="C685" s="1491"/>
      <c r="D685" s="1491"/>
      <c r="E685" s="1491"/>
      <c r="F685" s="1491"/>
      <c r="G685" s="1491"/>
      <c r="H685" s="1491"/>
      <c r="M685" s="1489"/>
      <c r="Q685" s="1489"/>
      <c r="R685" s="1489"/>
    </row>
    <row r="686" spans="1:18" s="165" customFormat="1">
      <c r="A686" s="1431"/>
      <c r="B686" s="1488"/>
      <c r="C686" s="1491"/>
      <c r="D686" s="1491"/>
      <c r="E686" s="1491"/>
      <c r="F686" s="1491"/>
      <c r="G686" s="1491"/>
      <c r="H686" s="1491"/>
      <c r="M686" s="1489"/>
      <c r="Q686" s="1489"/>
      <c r="R686" s="1489"/>
    </row>
    <row r="687" spans="1:18" s="165" customFormat="1">
      <c r="A687" s="1431"/>
      <c r="B687" s="1488"/>
      <c r="C687" s="1491"/>
      <c r="D687" s="1491"/>
      <c r="E687" s="1491"/>
      <c r="F687" s="1491"/>
      <c r="G687" s="1491"/>
      <c r="H687" s="1491"/>
      <c r="M687" s="1489"/>
      <c r="Q687" s="1489"/>
      <c r="R687" s="1489"/>
    </row>
    <row r="688" spans="1:18" s="165" customFormat="1">
      <c r="A688" s="1431"/>
      <c r="B688" s="1488"/>
      <c r="C688" s="1491"/>
      <c r="D688" s="1491"/>
      <c r="E688" s="1491"/>
      <c r="F688" s="1491"/>
      <c r="G688" s="1491"/>
      <c r="H688" s="1491"/>
      <c r="M688" s="1489"/>
      <c r="Q688" s="1489"/>
      <c r="R688" s="1489"/>
    </row>
    <row r="689" spans="1:18" s="165" customFormat="1">
      <c r="A689" s="1431"/>
      <c r="B689" s="1488"/>
      <c r="C689" s="1491"/>
      <c r="D689" s="1491"/>
      <c r="E689" s="1491"/>
      <c r="F689" s="1491"/>
      <c r="G689" s="1491"/>
      <c r="H689" s="1491"/>
      <c r="M689" s="1489"/>
      <c r="Q689" s="1489"/>
      <c r="R689" s="1489"/>
    </row>
    <row r="690" spans="1:18" s="165" customFormat="1">
      <c r="A690" s="1431"/>
      <c r="B690" s="1488"/>
      <c r="C690" s="1491"/>
      <c r="D690" s="1491"/>
      <c r="E690" s="1491"/>
      <c r="F690" s="1491"/>
      <c r="G690" s="1491"/>
      <c r="H690" s="1491"/>
      <c r="M690" s="1489"/>
      <c r="Q690" s="1489"/>
      <c r="R690" s="1489"/>
    </row>
    <row r="691" spans="1:18" s="165" customFormat="1">
      <c r="A691" s="1431"/>
      <c r="B691" s="1488"/>
      <c r="C691" s="1491"/>
      <c r="D691" s="1491"/>
      <c r="E691" s="1491"/>
      <c r="F691" s="1491"/>
      <c r="G691" s="1491"/>
      <c r="H691" s="1491"/>
      <c r="M691" s="1489"/>
      <c r="Q691" s="1489"/>
      <c r="R691" s="1489"/>
    </row>
    <row r="692" spans="1:18" s="165" customFormat="1">
      <c r="A692" s="1431"/>
      <c r="B692" s="1488"/>
      <c r="C692" s="1491"/>
      <c r="D692" s="1491"/>
      <c r="E692" s="1491"/>
      <c r="F692" s="1491"/>
      <c r="G692" s="1491"/>
      <c r="H692" s="1491"/>
      <c r="M692" s="1489"/>
      <c r="Q692" s="1489"/>
      <c r="R692" s="1489"/>
    </row>
    <row r="693" spans="1:18" s="165" customFormat="1">
      <c r="A693" s="1431"/>
      <c r="B693" s="1488"/>
      <c r="C693" s="1491"/>
      <c r="D693" s="1491"/>
      <c r="E693" s="1491"/>
      <c r="F693" s="1491"/>
      <c r="G693" s="1491"/>
      <c r="H693" s="1491"/>
      <c r="M693" s="1489"/>
      <c r="Q693" s="1489"/>
      <c r="R693" s="1489"/>
    </row>
    <row r="694" spans="1:18" s="165" customFormat="1">
      <c r="A694" s="1431"/>
      <c r="B694" s="1488"/>
      <c r="C694" s="1491"/>
      <c r="D694" s="1491"/>
      <c r="E694" s="1491"/>
      <c r="F694" s="1491"/>
      <c r="G694" s="1491"/>
      <c r="H694" s="1491"/>
      <c r="M694" s="1489"/>
      <c r="Q694" s="1489"/>
      <c r="R694" s="1489"/>
    </row>
    <row r="695" spans="1:18" s="165" customFormat="1">
      <c r="A695" s="1431"/>
      <c r="B695" s="1488"/>
      <c r="C695" s="1491"/>
      <c r="D695" s="1491"/>
      <c r="E695" s="1491"/>
      <c r="F695" s="1491"/>
      <c r="G695" s="1491"/>
      <c r="H695" s="1491"/>
      <c r="M695" s="1489"/>
      <c r="Q695" s="1489"/>
      <c r="R695" s="1489"/>
    </row>
    <row r="696" spans="1:18" s="165" customFormat="1">
      <c r="A696" s="1431"/>
      <c r="B696" s="1488"/>
      <c r="C696" s="1491"/>
      <c r="D696" s="1491"/>
      <c r="E696" s="1491"/>
      <c r="F696" s="1491"/>
      <c r="G696" s="1491"/>
      <c r="H696" s="1491"/>
      <c r="M696" s="1489"/>
      <c r="Q696" s="1489"/>
      <c r="R696" s="1489"/>
    </row>
    <row r="697" spans="1:18" s="165" customFormat="1">
      <c r="A697" s="1431"/>
      <c r="B697" s="1488"/>
      <c r="C697" s="1491"/>
      <c r="D697" s="1491"/>
      <c r="E697" s="1491"/>
      <c r="F697" s="1491"/>
      <c r="G697" s="1491"/>
      <c r="H697" s="1491"/>
      <c r="M697" s="1489"/>
      <c r="Q697" s="1489"/>
      <c r="R697" s="1489"/>
    </row>
    <row r="698" spans="1:18" s="165" customFormat="1">
      <c r="A698" s="1431"/>
      <c r="B698" s="1488"/>
      <c r="C698" s="1491"/>
      <c r="D698" s="1491"/>
      <c r="E698" s="1491"/>
      <c r="F698" s="1491"/>
      <c r="G698" s="1491"/>
      <c r="H698" s="1491"/>
      <c r="M698" s="1489"/>
      <c r="Q698" s="1489"/>
      <c r="R698" s="1489"/>
    </row>
    <row r="699" spans="1:18" s="165" customFormat="1">
      <c r="A699" s="1431"/>
      <c r="B699" s="1488"/>
      <c r="C699" s="1491"/>
      <c r="D699" s="1491"/>
      <c r="E699" s="1491"/>
      <c r="F699" s="1491"/>
      <c r="G699" s="1491"/>
      <c r="H699" s="1491"/>
      <c r="M699" s="1489"/>
      <c r="Q699" s="1489"/>
      <c r="R699" s="1489"/>
    </row>
    <row r="700" spans="1:18" s="165" customFormat="1">
      <c r="A700" s="1431"/>
      <c r="B700" s="1488"/>
      <c r="C700" s="1491"/>
      <c r="D700" s="1491"/>
      <c r="E700" s="1491"/>
      <c r="F700" s="1491"/>
      <c r="G700" s="1491"/>
      <c r="H700" s="1491"/>
      <c r="M700" s="1489"/>
      <c r="Q700" s="1489"/>
      <c r="R700" s="1489"/>
    </row>
    <row r="701" spans="1:18">
      <c r="C701" s="181"/>
      <c r="D701" s="181"/>
      <c r="E701" s="181"/>
      <c r="F701" s="181"/>
      <c r="G701" s="181"/>
      <c r="H701" s="181"/>
    </row>
    <row r="702" spans="1:18">
      <c r="C702" s="181"/>
      <c r="D702" s="181"/>
      <c r="E702" s="181"/>
      <c r="F702" s="181"/>
      <c r="G702" s="181"/>
      <c r="H702" s="181"/>
    </row>
    <row r="703" spans="1:18">
      <c r="C703" s="181"/>
      <c r="D703" s="181"/>
      <c r="E703" s="181"/>
      <c r="F703" s="181"/>
      <c r="G703" s="181"/>
      <c r="H703" s="181"/>
    </row>
    <row r="704" spans="1:18">
      <c r="C704" s="181"/>
      <c r="D704" s="181"/>
      <c r="E704" s="181"/>
      <c r="F704" s="181"/>
      <c r="G704" s="181"/>
      <c r="H704" s="181"/>
    </row>
    <row r="705" spans="3:8">
      <c r="C705" s="181"/>
      <c r="D705" s="181"/>
      <c r="E705" s="181"/>
      <c r="F705" s="181"/>
      <c r="G705" s="181"/>
      <c r="H705" s="181"/>
    </row>
    <row r="706" spans="3:8">
      <c r="C706" s="181"/>
      <c r="D706" s="181"/>
      <c r="E706" s="181"/>
      <c r="F706" s="181"/>
      <c r="G706" s="181"/>
      <c r="H706" s="181"/>
    </row>
    <row r="707" spans="3:8">
      <c r="C707" s="181"/>
      <c r="D707" s="181"/>
      <c r="E707" s="181"/>
      <c r="F707" s="181"/>
      <c r="G707" s="181"/>
      <c r="H707" s="181"/>
    </row>
    <row r="708" spans="3:8">
      <c r="C708" s="181"/>
      <c r="D708" s="181"/>
      <c r="E708" s="181"/>
      <c r="F708" s="181"/>
      <c r="G708" s="181"/>
      <c r="H708" s="181"/>
    </row>
    <row r="709" spans="3:8">
      <c r="C709" s="181"/>
      <c r="D709" s="181"/>
      <c r="E709" s="181"/>
      <c r="F709" s="181"/>
      <c r="G709" s="181"/>
      <c r="H709" s="181"/>
    </row>
    <row r="710" spans="3:8">
      <c r="C710" s="181"/>
      <c r="D710" s="181"/>
      <c r="E710" s="181"/>
      <c r="F710" s="181"/>
      <c r="G710" s="181"/>
      <c r="H710" s="181"/>
    </row>
    <row r="711" spans="3:8">
      <c r="C711" s="181"/>
      <c r="D711" s="181"/>
      <c r="E711" s="181"/>
      <c r="F711" s="181"/>
      <c r="G711" s="181"/>
      <c r="H711" s="181"/>
    </row>
    <row r="712" spans="3:8">
      <c r="C712" s="181"/>
      <c r="D712" s="181"/>
      <c r="E712" s="181"/>
      <c r="F712" s="181"/>
      <c r="G712" s="181"/>
      <c r="H712" s="181"/>
    </row>
    <row r="713" spans="3:8">
      <c r="C713" s="181"/>
      <c r="D713" s="181"/>
      <c r="E713" s="181"/>
      <c r="F713" s="181"/>
      <c r="G713" s="181"/>
      <c r="H713" s="181"/>
    </row>
    <row r="714" spans="3:8">
      <c r="C714" s="181"/>
      <c r="D714" s="181"/>
      <c r="E714" s="181"/>
      <c r="F714" s="181"/>
      <c r="G714" s="181"/>
      <c r="H714" s="181"/>
    </row>
    <row r="715" spans="3:8">
      <c r="C715" s="181"/>
      <c r="D715" s="181"/>
      <c r="E715" s="181"/>
      <c r="F715" s="181"/>
      <c r="G715" s="181"/>
      <c r="H715" s="181"/>
    </row>
    <row r="716" spans="3:8">
      <c r="C716" s="181"/>
      <c r="D716" s="181"/>
      <c r="E716" s="181"/>
      <c r="F716" s="181"/>
      <c r="G716" s="181"/>
      <c r="H716" s="181"/>
    </row>
    <row r="717" spans="3:8">
      <c r="C717" s="181"/>
      <c r="D717" s="181"/>
      <c r="E717" s="181"/>
      <c r="F717" s="181"/>
      <c r="G717" s="181"/>
      <c r="H717" s="181"/>
    </row>
    <row r="718" spans="3:8">
      <c r="C718" s="181"/>
      <c r="D718" s="181"/>
      <c r="E718" s="181"/>
      <c r="F718" s="181"/>
      <c r="G718" s="181"/>
      <c r="H718" s="181"/>
    </row>
    <row r="719" spans="3:8">
      <c r="C719" s="181"/>
      <c r="D719" s="181"/>
      <c r="E719" s="181"/>
      <c r="F719" s="181"/>
      <c r="G719" s="181"/>
      <c r="H719" s="181"/>
    </row>
    <row r="720" spans="3:8">
      <c r="C720" s="181"/>
      <c r="D720" s="181"/>
      <c r="E720" s="181"/>
      <c r="F720" s="181"/>
      <c r="G720" s="181"/>
      <c r="H720" s="181"/>
    </row>
    <row r="721" spans="3:8">
      <c r="C721" s="181"/>
      <c r="D721" s="181"/>
      <c r="E721" s="181"/>
      <c r="F721" s="181"/>
      <c r="G721" s="181"/>
      <c r="H721" s="181"/>
    </row>
    <row r="722" spans="3:8">
      <c r="C722" s="181"/>
      <c r="D722" s="181"/>
      <c r="E722" s="181"/>
      <c r="F722" s="181"/>
      <c r="G722" s="181"/>
      <c r="H722" s="181"/>
    </row>
    <row r="723" spans="3:8">
      <c r="C723" s="181"/>
      <c r="D723" s="181"/>
      <c r="E723" s="181"/>
      <c r="F723" s="181"/>
      <c r="G723" s="181"/>
      <c r="H723" s="181"/>
    </row>
    <row r="724" spans="3:8">
      <c r="C724" s="181"/>
      <c r="D724" s="181"/>
      <c r="E724" s="181"/>
      <c r="F724" s="181"/>
      <c r="G724" s="181"/>
      <c r="H724" s="181"/>
    </row>
    <row r="725" spans="3:8">
      <c r="C725" s="181"/>
      <c r="D725" s="181"/>
      <c r="E725" s="181"/>
      <c r="F725" s="181"/>
      <c r="G725" s="181"/>
      <c r="H725" s="181"/>
    </row>
    <row r="726" spans="3:8">
      <c r="C726" s="181"/>
      <c r="D726" s="181"/>
      <c r="E726" s="181"/>
      <c r="F726" s="181"/>
      <c r="G726" s="181"/>
      <c r="H726" s="181"/>
    </row>
    <row r="727" spans="3:8">
      <c r="C727" s="181"/>
      <c r="D727" s="181"/>
      <c r="E727" s="181"/>
      <c r="F727" s="181"/>
      <c r="G727" s="181"/>
      <c r="H727" s="181"/>
    </row>
    <row r="728" spans="3:8">
      <c r="C728" s="181"/>
      <c r="D728" s="181"/>
      <c r="E728" s="181"/>
      <c r="F728" s="181"/>
      <c r="G728" s="181"/>
      <c r="H728" s="181"/>
    </row>
    <row r="729" spans="3:8">
      <c r="C729" s="181"/>
      <c r="D729" s="181"/>
      <c r="E729" s="181"/>
      <c r="F729" s="181"/>
      <c r="G729" s="181"/>
      <c r="H729" s="181"/>
    </row>
    <row r="730" spans="3:8">
      <c r="C730" s="181"/>
      <c r="D730" s="181"/>
      <c r="E730" s="181"/>
      <c r="F730" s="181"/>
      <c r="G730" s="181"/>
      <c r="H730" s="181"/>
    </row>
    <row r="731" spans="3:8">
      <c r="C731" s="181"/>
      <c r="D731" s="181"/>
      <c r="E731" s="181"/>
      <c r="F731" s="181"/>
      <c r="G731" s="181"/>
      <c r="H731" s="181"/>
    </row>
    <row r="732" spans="3:8">
      <c r="C732" s="181"/>
      <c r="D732" s="181"/>
      <c r="E732" s="181"/>
      <c r="F732" s="181"/>
      <c r="G732" s="181"/>
      <c r="H732" s="181"/>
    </row>
    <row r="733" spans="3:8">
      <c r="C733" s="181"/>
      <c r="D733" s="181"/>
      <c r="E733" s="181"/>
      <c r="F733" s="181"/>
      <c r="G733" s="181"/>
      <c r="H733" s="181"/>
    </row>
    <row r="734" spans="3:8">
      <c r="C734" s="181"/>
      <c r="D734" s="181"/>
      <c r="E734" s="181"/>
      <c r="F734" s="181"/>
      <c r="G734" s="181"/>
      <c r="H734" s="181"/>
    </row>
    <row r="735" spans="3:8">
      <c r="C735" s="181"/>
      <c r="D735" s="181"/>
      <c r="E735" s="181"/>
      <c r="F735" s="181"/>
      <c r="G735" s="181"/>
      <c r="H735" s="181"/>
    </row>
    <row r="736" spans="3:8">
      <c r="C736" s="181"/>
      <c r="D736" s="181"/>
      <c r="E736" s="181"/>
      <c r="F736" s="181"/>
      <c r="G736" s="181"/>
      <c r="H736" s="181"/>
    </row>
    <row r="737" spans="3:8">
      <c r="C737" s="181"/>
      <c r="D737" s="181"/>
      <c r="E737" s="181"/>
      <c r="F737" s="181"/>
      <c r="G737" s="181"/>
      <c r="H737" s="181"/>
    </row>
    <row r="738" spans="3:8">
      <c r="C738" s="181"/>
      <c r="D738" s="181"/>
      <c r="E738" s="181"/>
      <c r="F738" s="181"/>
      <c r="G738" s="181"/>
      <c r="H738" s="181"/>
    </row>
    <row r="739" spans="3:8">
      <c r="C739" s="181"/>
      <c r="D739" s="181"/>
      <c r="E739" s="181"/>
      <c r="F739" s="181"/>
      <c r="G739" s="181"/>
      <c r="H739" s="181"/>
    </row>
    <row r="740" spans="3:8">
      <c r="C740" s="181"/>
      <c r="D740" s="181"/>
      <c r="E740" s="181"/>
      <c r="F740" s="181"/>
      <c r="G740" s="181"/>
      <c r="H740" s="181"/>
    </row>
    <row r="741" spans="3:8">
      <c r="C741" s="181"/>
      <c r="D741" s="181"/>
      <c r="E741" s="181"/>
      <c r="F741" s="181"/>
      <c r="G741" s="181"/>
      <c r="H741" s="181"/>
    </row>
    <row r="742" spans="3:8">
      <c r="C742" s="181"/>
      <c r="D742" s="181"/>
      <c r="E742" s="181"/>
      <c r="F742" s="181"/>
      <c r="G742" s="181"/>
      <c r="H742" s="181"/>
    </row>
    <row r="743" spans="3:8">
      <c r="C743" s="181"/>
      <c r="D743" s="181"/>
      <c r="E743" s="181"/>
      <c r="F743" s="181"/>
      <c r="G743" s="181"/>
      <c r="H743" s="181"/>
    </row>
    <row r="744" spans="3:8">
      <c r="C744" s="181"/>
      <c r="D744" s="181"/>
      <c r="E744" s="181"/>
      <c r="F744" s="181"/>
      <c r="G744" s="181"/>
      <c r="H744" s="181"/>
    </row>
    <row r="745" spans="3:8">
      <c r="C745" s="181"/>
      <c r="D745" s="181"/>
      <c r="E745" s="181"/>
      <c r="F745" s="181"/>
      <c r="G745" s="181"/>
      <c r="H745" s="181"/>
    </row>
    <row r="746" spans="3:8">
      <c r="C746" s="181"/>
      <c r="D746" s="181"/>
      <c r="E746" s="181"/>
      <c r="F746" s="181"/>
      <c r="G746" s="181"/>
      <c r="H746" s="181"/>
    </row>
    <row r="747" spans="3:8">
      <c r="C747" s="181"/>
      <c r="D747" s="181"/>
      <c r="E747" s="181"/>
      <c r="F747" s="181"/>
      <c r="G747" s="181"/>
      <c r="H747" s="181"/>
    </row>
    <row r="748" spans="3:8">
      <c r="C748" s="181"/>
      <c r="D748" s="181"/>
      <c r="E748" s="181"/>
      <c r="F748" s="181"/>
      <c r="G748" s="181"/>
      <c r="H748" s="181"/>
    </row>
    <row r="749" spans="3:8">
      <c r="C749" s="181"/>
      <c r="D749" s="181"/>
      <c r="E749" s="181"/>
      <c r="F749" s="181"/>
      <c r="G749" s="181"/>
      <c r="H749" s="181"/>
    </row>
    <row r="750" spans="3:8">
      <c r="C750" s="181"/>
      <c r="D750" s="181"/>
      <c r="E750" s="181"/>
      <c r="F750" s="181"/>
      <c r="G750" s="181"/>
      <c r="H750" s="181"/>
    </row>
    <row r="751" spans="3:8">
      <c r="C751" s="181"/>
      <c r="D751" s="181"/>
      <c r="E751" s="181"/>
      <c r="F751" s="181"/>
      <c r="G751" s="181"/>
      <c r="H751" s="181"/>
    </row>
    <row r="752" spans="3:8">
      <c r="C752" s="181"/>
      <c r="D752" s="181"/>
      <c r="E752" s="181"/>
      <c r="F752" s="181"/>
      <c r="G752" s="181"/>
      <c r="H752" s="181"/>
    </row>
    <row r="753" spans="3:8">
      <c r="C753" s="181"/>
      <c r="D753" s="181"/>
      <c r="E753" s="181"/>
      <c r="F753" s="181"/>
      <c r="G753" s="181"/>
      <c r="H753" s="181"/>
    </row>
    <row r="754" spans="3:8">
      <c r="C754" s="181"/>
      <c r="D754" s="181"/>
      <c r="E754" s="181"/>
      <c r="F754" s="181"/>
      <c r="G754" s="181"/>
      <c r="H754" s="181"/>
    </row>
    <row r="755" spans="3:8">
      <c r="C755" s="181"/>
      <c r="D755" s="181"/>
      <c r="E755" s="181"/>
      <c r="F755" s="181"/>
      <c r="G755" s="181"/>
      <c r="H755" s="181"/>
    </row>
    <row r="756" spans="3:8">
      <c r="C756" s="181"/>
      <c r="D756" s="181"/>
      <c r="E756" s="181"/>
      <c r="F756" s="181"/>
      <c r="G756" s="181"/>
      <c r="H756" s="181"/>
    </row>
    <row r="757" spans="3:8">
      <c r="C757" s="181"/>
      <c r="D757" s="181"/>
      <c r="E757" s="181"/>
      <c r="F757" s="181"/>
      <c r="G757" s="181"/>
      <c r="H757" s="181"/>
    </row>
    <row r="758" spans="3:8">
      <c r="C758" s="181"/>
      <c r="D758" s="181"/>
      <c r="E758" s="181"/>
      <c r="F758" s="181"/>
      <c r="G758" s="181"/>
      <c r="H758" s="181"/>
    </row>
    <row r="759" spans="3:8">
      <c r="C759" s="181"/>
      <c r="D759" s="181"/>
      <c r="E759" s="181"/>
      <c r="F759" s="181"/>
      <c r="G759" s="181"/>
      <c r="H759" s="181"/>
    </row>
    <row r="760" spans="3:8">
      <c r="C760" s="181"/>
      <c r="D760" s="181"/>
      <c r="E760" s="181"/>
      <c r="F760" s="181"/>
      <c r="G760" s="181"/>
      <c r="H760" s="181"/>
    </row>
    <row r="761" spans="3:8">
      <c r="C761" s="181"/>
      <c r="D761" s="181"/>
      <c r="E761" s="181"/>
      <c r="F761" s="181"/>
      <c r="G761" s="181"/>
      <c r="H761" s="181"/>
    </row>
    <row r="762" spans="3:8">
      <c r="C762" s="181"/>
      <c r="D762" s="181"/>
      <c r="E762" s="181"/>
      <c r="F762" s="181"/>
      <c r="G762" s="181"/>
      <c r="H762" s="181"/>
    </row>
    <row r="763" spans="3:8">
      <c r="C763" s="181"/>
      <c r="D763" s="181"/>
      <c r="E763" s="181"/>
      <c r="F763" s="181"/>
      <c r="G763" s="181"/>
      <c r="H763" s="181"/>
    </row>
    <row r="764" spans="3:8">
      <c r="C764" s="181"/>
      <c r="D764" s="181"/>
      <c r="E764" s="181"/>
      <c r="F764" s="181"/>
      <c r="G764" s="181"/>
      <c r="H764" s="181"/>
    </row>
    <row r="765" spans="3:8">
      <c r="C765" s="181"/>
      <c r="D765" s="181"/>
      <c r="E765" s="181"/>
      <c r="F765" s="181"/>
      <c r="G765" s="181"/>
      <c r="H765" s="181"/>
    </row>
    <row r="766" spans="3:8">
      <c r="C766" s="181"/>
      <c r="D766" s="181"/>
      <c r="E766" s="181"/>
      <c r="F766" s="181"/>
      <c r="G766" s="181"/>
      <c r="H766" s="181"/>
    </row>
    <row r="767" spans="3:8">
      <c r="C767" s="181"/>
      <c r="D767" s="181"/>
      <c r="E767" s="181"/>
      <c r="F767" s="181"/>
      <c r="G767" s="181"/>
      <c r="H767" s="181"/>
    </row>
    <row r="768" spans="3:8">
      <c r="C768" s="181"/>
      <c r="D768" s="181"/>
      <c r="E768" s="181"/>
      <c r="F768" s="181"/>
      <c r="G768" s="181"/>
      <c r="H768" s="181"/>
    </row>
    <row r="769" spans="3:8">
      <c r="C769" s="181"/>
      <c r="D769" s="181"/>
      <c r="E769" s="181"/>
      <c r="F769" s="181"/>
      <c r="G769" s="181"/>
      <c r="H769" s="181"/>
    </row>
    <row r="770" spans="3:8">
      <c r="C770" s="181"/>
      <c r="D770" s="181"/>
      <c r="E770" s="181"/>
      <c r="F770" s="181"/>
      <c r="G770" s="181"/>
      <c r="H770" s="181"/>
    </row>
    <row r="771" spans="3:8">
      <c r="C771" s="181"/>
      <c r="D771" s="181"/>
      <c r="E771" s="181"/>
      <c r="F771" s="181"/>
      <c r="G771" s="181"/>
      <c r="H771" s="181"/>
    </row>
    <row r="772" spans="3:8">
      <c r="C772" s="181"/>
      <c r="D772" s="181"/>
      <c r="E772" s="181"/>
      <c r="F772" s="181"/>
      <c r="G772" s="181"/>
      <c r="H772" s="181"/>
    </row>
    <row r="773" spans="3:8">
      <c r="C773" s="181"/>
      <c r="D773" s="181"/>
      <c r="E773" s="181"/>
      <c r="F773" s="181"/>
      <c r="G773" s="181"/>
      <c r="H773" s="181"/>
    </row>
    <row r="774" spans="3:8">
      <c r="C774" s="181"/>
      <c r="D774" s="181"/>
      <c r="E774" s="181"/>
      <c r="F774" s="181"/>
      <c r="G774" s="181"/>
      <c r="H774" s="181"/>
    </row>
    <row r="775" spans="3:8">
      <c r="C775" s="181"/>
      <c r="D775" s="181"/>
      <c r="E775" s="181"/>
      <c r="F775" s="181"/>
      <c r="G775" s="181"/>
      <c r="H775" s="181"/>
    </row>
    <row r="776" spans="3:8">
      <c r="C776" s="181"/>
      <c r="D776" s="181"/>
      <c r="E776" s="181"/>
      <c r="F776" s="181"/>
      <c r="G776" s="181"/>
      <c r="H776" s="181"/>
    </row>
    <row r="777" spans="3:8">
      <c r="C777" s="181"/>
      <c r="D777" s="181"/>
      <c r="E777" s="181"/>
      <c r="F777" s="181"/>
      <c r="G777" s="181"/>
      <c r="H777" s="181"/>
    </row>
    <row r="778" spans="3:8">
      <c r="C778" s="181"/>
      <c r="D778" s="181"/>
      <c r="E778" s="181"/>
      <c r="F778" s="181"/>
      <c r="G778" s="181"/>
      <c r="H778" s="181"/>
    </row>
    <row r="779" spans="3:8">
      <c r="C779" s="181"/>
      <c r="D779" s="181"/>
      <c r="E779" s="181"/>
      <c r="F779" s="181"/>
      <c r="G779" s="181"/>
      <c r="H779" s="181"/>
    </row>
    <row r="780" spans="3:8">
      <c r="C780" s="181"/>
      <c r="D780" s="181"/>
      <c r="E780" s="181"/>
      <c r="F780" s="181"/>
      <c r="G780" s="181"/>
      <c r="H780" s="181"/>
    </row>
    <row r="781" spans="3:8">
      <c r="C781" s="181"/>
      <c r="D781" s="181"/>
      <c r="E781" s="181"/>
      <c r="F781" s="181"/>
      <c r="G781" s="181"/>
      <c r="H781" s="181"/>
    </row>
    <row r="782" spans="3:8">
      <c r="C782" s="181"/>
      <c r="D782" s="181"/>
      <c r="E782" s="181"/>
      <c r="F782" s="181"/>
      <c r="G782" s="181"/>
      <c r="H782" s="181"/>
    </row>
    <row r="783" spans="3:8">
      <c r="C783" s="181"/>
      <c r="D783" s="181"/>
      <c r="E783" s="181"/>
      <c r="F783" s="181"/>
      <c r="G783" s="181"/>
      <c r="H783" s="181"/>
    </row>
    <row r="784" spans="3:8">
      <c r="C784" s="181"/>
      <c r="D784" s="181"/>
      <c r="E784" s="181"/>
      <c r="F784" s="181"/>
      <c r="G784" s="181"/>
      <c r="H784" s="181"/>
    </row>
    <row r="785" spans="3:8">
      <c r="C785" s="181"/>
      <c r="D785" s="181"/>
      <c r="E785" s="181"/>
      <c r="F785" s="181"/>
      <c r="G785" s="181"/>
      <c r="H785" s="181"/>
    </row>
    <row r="786" spans="3:8">
      <c r="C786" s="181"/>
      <c r="D786" s="181"/>
      <c r="E786" s="181"/>
      <c r="F786" s="181"/>
      <c r="G786" s="181"/>
      <c r="H786" s="181"/>
    </row>
    <row r="787" spans="3:8">
      <c r="C787" s="181"/>
      <c r="D787" s="181"/>
      <c r="E787" s="181"/>
      <c r="F787" s="181"/>
      <c r="G787" s="181"/>
      <c r="H787" s="181"/>
    </row>
    <row r="788" spans="3:8">
      <c r="C788" s="181"/>
      <c r="D788" s="181"/>
      <c r="E788" s="181"/>
      <c r="F788" s="181"/>
      <c r="G788" s="181"/>
      <c r="H788" s="181"/>
    </row>
    <row r="789" spans="3:8">
      <c r="C789" s="181"/>
      <c r="D789" s="181"/>
      <c r="E789" s="181"/>
      <c r="F789" s="181"/>
      <c r="G789" s="181"/>
      <c r="H789" s="181"/>
    </row>
    <row r="790" spans="3:8">
      <c r="C790" s="181"/>
      <c r="D790" s="181"/>
      <c r="E790" s="181"/>
      <c r="F790" s="181"/>
      <c r="G790" s="181"/>
      <c r="H790" s="181"/>
    </row>
    <row r="791" spans="3:8">
      <c r="C791" s="181"/>
      <c r="D791" s="181"/>
      <c r="E791" s="181"/>
      <c r="F791" s="181"/>
      <c r="G791" s="181"/>
      <c r="H791" s="181"/>
    </row>
    <row r="792" spans="3:8">
      <c r="C792" s="181"/>
      <c r="D792" s="181"/>
      <c r="E792" s="181"/>
      <c r="F792" s="181"/>
      <c r="G792" s="181"/>
      <c r="H792" s="181"/>
    </row>
    <row r="793" spans="3:8">
      <c r="C793" s="181"/>
      <c r="D793" s="181"/>
      <c r="E793" s="181"/>
      <c r="F793" s="181"/>
      <c r="G793" s="181"/>
      <c r="H793" s="181"/>
    </row>
    <row r="794" spans="3:8">
      <c r="C794" s="181"/>
      <c r="D794" s="181"/>
      <c r="E794" s="181"/>
      <c r="F794" s="181"/>
      <c r="G794" s="181"/>
      <c r="H794" s="181"/>
    </row>
    <row r="795" spans="3:8">
      <c r="C795" s="181"/>
      <c r="D795" s="181"/>
      <c r="E795" s="181"/>
      <c r="F795" s="181"/>
      <c r="G795" s="181"/>
      <c r="H795" s="181"/>
    </row>
    <row r="796" spans="3:8">
      <c r="C796" s="181"/>
      <c r="D796" s="181"/>
      <c r="E796" s="181"/>
      <c r="F796" s="181"/>
      <c r="G796" s="181"/>
      <c r="H796" s="181"/>
    </row>
    <row r="797" spans="3:8">
      <c r="C797" s="181"/>
      <c r="D797" s="181"/>
      <c r="E797" s="181"/>
      <c r="F797" s="181"/>
      <c r="G797" s="181"/>
      <c r="H797" s="181"/>
    </row>
    <row r="798" spans="3:8">
      <c r="C798" s="181"/>
      <c r="D798" s="181"/>
      <c r="E798" s="181"/>
      <c r="F798" s="181"/>
      <c r="G798" s="181"/>
      <c r="H798" s="181"/>
    </row>
    <row r="799" spans="3:8">
      <c r="C799" s="181"/>
      <c r="D799" s="181"/>
      <c r="E799" s="181"/>
      <c r="F799" s="181"/>
      <c r="G799" s="181"/>
      <c r="H799" s="181"/>
    </row>
    <row r="800" spans="3:8">
      <c r="C800" s="181"/>
      <c r="D800" s="181"/>
      <c r="E800" s="181"/>
      <c r="F800" s="181"/>
      <c r="G800" s="181"/>
      <c r="H800" s="181"/>
    </row>
    <row r="801" spans="3:8">
      <c r="C801" s="181"/>
      <c r="D801" s="181"/>
      <c r="E801" s="181"/>
      <c r="F801" s="181"/>
      <c r="G801" s="181"/>
      <c r="H801" s="181"/>
    </row>
    <row r="802" spans="3:8">
      <c r="C802" s="181"/>
      <c r="D802" s="181"/>
      <c r="E802" s="181"/>
      <c r="F802" s="181"/>
      <c r="G802" s="181"/>
      <c r="H802" s="181"/>
    </row>
    <row r="803" spans="3:8">
      <c r="C803" s="181"/>
      <c r="D803" s="181"/>
      <c r="E803" s="181"/>
      <c r="F803" s="181"/>
      <c r="G803" s="181"/>
      <c r="H803" s="181"/>
    </row>
    <row r="804" spans="3:8">
      <c r="C804" s="181"/>
      <c r="D804" s="181"/>
      <c r="E804" s="181"/>
      <c r="F804" s="181"/>
      <c r="G804" s="181"/>
      <c r="H804" s="181"/>
    </row>
    <row r="805" spans="3:8">
      <c r="C805" s="181"/>
      <c r="D805" s="181"/>
      <c r="E805" s="181"/>
      <c r="F805" s="181"/>
      <c r="G805" s="181"/>
      <c r="H805" s="181"/>
    </row>
    <row r="806" spans="3:8">
      <c r="C806" s="181"/>
      <c r="D806" s="181"/>
      <c r="E806" s="181"/>
      <c r="F806" s="181"/>
      <c r="G806" s="181"/>
      <c r="H806" s="181"/>
    </row>
    <row r="807" spans="3:8">
      <c r="C807" s="181"/>
      <c r="D807" s="181"/>
      <c r="E807" s="181"/>
      <c r="F807" s="181"/>
      <c r="G807" s="181"/>
      <c r="H807" s="181"/>
    </row>
    <row r="808" spans="3:8">
      <c r="C808" s="181"/>
      <c r="D808" s="181"/>
      <c r="E808" s="181"/>
      <c r="F808" s="181"/>
      <c r="G808" s="181"/>
      <c r="H808" s="181"/>
    </row>
    <row r="809" spans="3:8">
      <c r="C809" s="181"/>
      <c r="D809" s="181"/>
      <c r="E809" s="181"/>
      <c r="F809" s="181"/>
      <c r="G809" s="181"/>
      <c r="H809" s="181"/>
    </row>
    <row r="810" spans="3:8">
      <c r="C810" s="181"/>
      <c r="D810" s="181"/>
      <c r="E810" s="181"/>
      <c r="F810" s="181"/>
      <c r="G810" s="181"/>
      <c r="H810" s="181"/>
    </row>
    <row r="811" spans="3:8">
      <c r="C811" s="181"/>
      <c r="D811" s="181"/>
      <c r="E811" s="181"/>
      <c r="F811" s="181"/>
      <c r="G811" s="181"/>
      <c r="H811" s="181"/>
    </row>
    <row r="812" spans="3:8">
      <c r="C812" s="181"/>
      <c r="D812" s="181"/>
      <c r="E812" s="181"/>
      <c r="F812" s="181"/>
      <c r="G812" s="181"/>
      <c r="H812" s="181"/>
    </row>
    <row r="813" spans="3:8">
      <c r="C813" s="181"/>
      <c r="D813" s="181"/>
      <c r="E813" s="181"/>
      <c r="F813" s="181"/>
      <c r="G813" s="181"/>
      <c r="H813" s="181"/>
    </row>
    <row r="814" spans="3:8">
      <c r="C814" s="181"/>
      <c r="D814" s="181"/>
      <c r="E814" s="181"/>
      <c r="F814" s="181"/>
      <c r="G814" s="181"/>
      <c r="H814" s="181"/>
    </row>
    <row r="815" spans="3:8">
      <c r="C815" s="181"/>
      <c r="D815" s="181"/>
      <c r="E815" s="181"/>
      <c r="F815" s="181"/>
      <c r="G815" s="181"/>
      <c r="H815" s="181"/>
    </row>
    <row r="816" spans="3:8">
      <c r="C816" s="181"/>
      <c r="D816" s="181"/>
      <c r="E816" s="181"/>
      <c r="F816" s="181"/>
      <c r="G816" s="181"/>
      <c r="H816" s="181"/>
    </row>
    <row r="817" spans="3:8">
      <c r="C817" s="181"/>
      <c r="D817" s="181"/>
      <c r="E817" s="181"/>
      <c r="F817" s="181"/>
      <c r="G817" s="181"/>
      <c r="H817" s="181"/>
    </row>
    <row r="818" spans="3:8">
      <c r="C818" s="181"/>
      <c r="D818" s="181"/>
      <c r="E818" s="181"/>
      <c r="F818" s="181"/>
      <c r="G818" s="181"/>
      <c r="H818" s="181"/>
    </row>
    <row r="819" spans="3:8">
      <c r="C819" s="181"/>
      <c r="D819" s="181"/>
      <c r="E819" s="181"/>
      <c r="F819" s="181"/>
      <c r="G819" s="181"/>
      <c r="H819" s="181"/>
    </row>
    <row r="820" spans="3:8">
      <c r="C820" s="181"/>
      <c r="D820" s="181"/>
      <c r="E820" s="181"/>
      <c r="F820" s="181"/>
      <c r="G820" s="181"/>
      <c r="H820" s="181"/>
    </row>
    <row r="821" spans="3:8">
      <c r="C821" s="181"/>
      <c r="D821" s="181"/>
      <c r="E821" s="181"/>
      <c r="F821" s="181"/>
      <c r="G821" s="181"/>
      <c r="H821" s="181"/>
    </row>
    <row r="822" spans="3:8">
      <c r="C822" s="181"/>
      <c r="D822" s="181"/>
      <c r="E822" s="181"/>
      <c r="F822" s="181"/>
      <c r="G822" s="181"/>
      <c r="H822" s="181"/>
    </row>
    <row r="823" spans="3:8">
      <c r="C823" s="181"/>
      <c r="D823" s="181"/>
      <c r="E823" s="181"/>
      <c r="F823" s="181"/>
      <c r="G823" s="181"/>
      <c r="H823" s="181"/>
    </row>
    <row r="824" spans="3:8">
      <c r="C824" s="181"/>
      <c r="D824" s="181"/>
      <c r="E824" s="181"/>
      <c r="F824" s="181"/>
      <c r="G824" s="181"/>
      <c r="H824" s="181"/>
    </row>
    <row r="825" spans="3:8">
      <c r="C825" s="181"/>
      <c r="D825" s="181"/>
      <c r="E825" s="181"/>
      <c r="F825" s="181"/>
      <c r="G825" s="181"/>
      <c r="H825" s="181"/>
    </row>
    <row r="826" spans="3:8">
      <c r="C826" s="181"/>
      <c r="D826" s="181"/>
      <c r="E826" s="181"/>
      <c r="F826" s="181"/>
      <c r="G826" s="181"/>
      <c r="H826" s="181"/>
    </row>
    <row r="827" spans="3:8">
      <c r="C827" s="181"/>
      <c r="D827" s="181"/>
      <c r="E827" s="181"/>
      <c r="F827" s="181"/>
      <c r="G827" s="181"/>
      <c r="H827" s="181"/>
    </row>
    <row r="828" spans="3:8">
      <c r="C828" s="181"/>
      <c r="D828" s="181"/>
      <c r="E828" s="181"/>
      <c r="F828" s="181"/>
      <c r="G828" s="181"/>
      <c r="H828" s="181"/>
    </row>
    <row r="829" spans="3:8">
      <c r="C829" s="181"/>
      <c r="D829" s="181"/>
      <c r="E829" s="181"/>
      <c r="F829" s="181"/>
      <c r="G829" s="181"/>
      <c r="H829" s="181"/>
    </row>
    <row r="830" spans="3:8">
      <c r="C830" s="181"/>
      <c r="D830" s="181"/>
      <c r="E830" s="181"/>
      <c r="F830" s="181"/>
      <c r="G830" s="181"/>
      <c r="H830" s="181"/>
    </row>
    <row r="831" spans="3:8">
      <c r="C831" s="181"/>
      <c r="D831" s="181"/>
      <c r="E831" s="181"/>
      <c r="F831" s="181"/>
      <c r="G831" s="181"/>
      <c r="H831" s="181"/>
    </row>
    <row r="832" spans="3:8">
      <c r="C832" s="181"/>
      <c r="D832" s="181"/>
      <c r="E832" s="181"/>
      <c r="F832" s="181"/>
      <c r="G832" s="181"/>
      <c r="H832" s="181"/>
    </row>
    <row r="833" spans="3:8">
      <c r="C833" s="181"/>
      <c r="D833" s="181"/>
      <c r="E833" s="181"/>
      <c r="F833" s="181"/>
      <c r="G833" s="181"/>
      <c r="H833" s="181"/>
    </row>
    <row r="834" spans="3:8">
      <c r="C834" s="181"/>
      <c r="D834" s="181"/>
      <c r="E834" s="181"/>
      <c r="F834" s="181"/>
      <c r="G834" s="181"/>
      <c r="H834" s="181"/>
    </row>
    <row r="835" spans="3:8">
      <c r="C835" s="181"/>
      <c r="D835" s="181"/>
      <c r="E835" s="181"/>
      <c r="F835" s="181"/>
      <c r="G835" s="181"/>
      <c r="H835" s="181"/>
    </row>
    <row r="836" spans="3:8">
      <c r="C836" s="181"/>
      <c r="D836" s="181"/>
      <c r="E836" s="181"/>
      <c r="F836" s="181"/>
      <c r="G836" s="181"/>
      <c r="H836" s="181"/>
    </row>
    <row r="837" spans="3:8">
      <c r="C837" s="181"/>
      <c r="D837" s="181"/>
      <c r="E837" s="181"/>
      <c r="F837" s="181"/>
      <c r="G837" s="181"/>
      <c r="H837" s="181"/>
    </row>
    <row r="838" spans="3:8">
      <c r="C838" s="181"/>
      <c r="D838" s="181"/>
      <c r="E838" s="181"/>
      <c r="F838" s="181"/>
      <c r="G838" s="181"/>
      <c r="H838" s="181"/>
    </row>
    <row r="839" spans="3:8">
      <c r="C839" s="181"/>
      <c r="D839" s="181"/>
      <c r="E839" s="181"/>
      <c r="F839" s="181"/>
      <c r="G839" s="181"/>
      <c r="H839" s="181"/>
    </row>
    <row r="840" spans="3:8">
      <c r="C840" s="181"/>
      <c r="D840" s="181"/>
      <c r="E840" s="181"/>
      <c r="F840" s="181"/>
      <c r="G840" s="181"/>
      <c r="H840" s="181"/>
    </row>
    <row r="841" spans="3:8">
      <c r="C841" s="181"/>
      <c r="D841" s="181"/>
      <c r="E841" s="181"/>
      <c r="F841" s="181"/>
      <c r="G841" s="181"/>
      <c r="H841" s="181"/>
    </row>
    <row r="842" spans="3:8">
      <c r="C842" s="181"/>
      <c r="D842" s="181"/>
      <c r="E842" s="181"/>
      <c r="F842" s="181"/>
      <c r="G842" s="181"/>
      <c r="H842" s="181"/>
    </row>
    <row r="843" spans="3:8">
      <c r="C843" s="181"/>
      <c r="D843" s="181"/>
      <c r="E843" s="181"/>
      <c r="F843" s="181"/>
      <c r="G843" s="181"/>
      <c r="H843" s="181"/>
    </row>
    <row r="844" spans="3:8">
      <c r="C844" s="181"/>
      <c r="D844" s="181"/>
      <c r="E844" s="181"/>
      <c r="F844" s="181"/>
      <c r="G844" s="181"/>
      <c r="H844" s="181"/>
    </row>
    <row r="845" spans="3:8">
      <c r="C845" s="181"/>
      <c r="D845" s="181"/>
      <c r="E845" s="181"/>
      <c r="F845" s="181"/>
      <c r="G845" s="181"/>
      <c r="H845" s="181"/>
    </row>
    <row r="846" spans="3:8">
      <c r="C846" s="181"/>
      <c r="D846" s="181"/>
      <c r="E846" s="181"/>
      <c r="F846" s="181"/>
      <c r="G846" s="181"/>
      <c r="H846" s="181"/>
    </row>
    <row r="847" spans="3:8">
      <c r="C847" s="181"/>
      <c r="D847" s="181"/>
      <c r="E847" s="181"/>
      <c r="F847" s="181"/>
      <c r="G847" s="181"/>
      <c r="H847" s="181"/>
    </row>
    <row r="848" spans="3:8">
      <c r="C848" s="181"/>
      <c r="D848" s="181"/>
      <c r="E848" s="181"/>
      <c r="F848" s="181"/>
      <c r="G848" s="181"/>
      <c r="H848" s="181"/>
    </row>
    <row r="849" spans="3:8">
      <c r="C849" s="181"/>
      <c r="D849" s="181"/>
      <c r="E849" s="181"/>
      <c r="F849" s="181"/>
      <c r="G849" s="181"/>
      <c r="H849" s="181"/>
    </row>
    <row r="850" spans="3:8">
      <c r="C850" s="181"/>
      <c r="D850" s="181"/>
      <c r="E850" s="181"/>
      <c r="F850" s="181"/>
      <c r="G850" s="181"/>
      <c r="H850" s="181"/>
    </row>
    <row r="851" spans="3:8">
      <c r="C851" s="181"/>
      <c r="D851" s="181"/>
      <c r="E851" s="181"/>
      <c r="F851" s="181"/>
      <c r="G851" s="181"/>
      <c r="H851" s="181"/>
    </row>
    <row r="852" spans="3:8">
      <c r="C852" s="181"/>
      <c r="D852" s="181"/>
      <c r="E852" s="181"/>
      <c r="F852" s="181"/>
      <c r="G852" s="181"/>
      <c r="H852" s="181"/>
    </row>
    <row r="853" spans="3:8">
      <c r="C853" s="181"/>
      <c r="D853" s="181"/>
      <c r="E853" s="181"/>
      <c r="F853" s="181"/>
      <c r="G853" s="181"/>
      <c r="H853" s="181"/>
    </row>
    <row r="854" spans="3:8">
      <c r="C854" s="181"/>
      <c r="D854" s="181"/>
      <c r="E854" s="181"/>
      <c r="F854" s="181"/>
      <c r="G854" s="181"/>
      <c r="H854" s="181"/>
    </row>
    <row r="855" spans="3:8">
      <c r="C855" s="181"/>
      <c r="D855" s="181"/>
      <c r="E855" s="181"/>
      <c r="F855" s="181"/>
      <c r="G855" s="181"/>
      <c r="H855" s="181"/>
    </row>
    <row r="856" spans="3:8">
      <c r="C856" s="181"/>
      <c r="D856" s="181"/>
      <c r="E856" s="181"/>
      <c r="F856" s="181"/>
      <c r="G856" s="181"/>
      <c r="H856" s="181"/>
    </row>
    <row r="857" spans="3:8">
      <c r="C857" s="181"/>
      <c r="D857" s="181"/>
      <c r="E857" s="181"/>
      <c r="F857" s="181"/>
      <c r="G857" s="181"/>
      <c r="H857" s="181"/>
    </row>
    <row r="858" spans="3:8">
      <c r="C858" s="181"/>
      <c r="D858" s="181"/>
      <c r="E858" s="181"/>
      <c r="F858" s="181"/>
      <c r="G858" s="181"/>
      <c r="H858" s="181"/>
    </row>
    <row r="859" spans="3:8">
      <c r="C859" s="181"/>
      <c r="D859" s="181"/>
      <c r="E859" s="181"/>
      <c r="F859" s="181"/>
      <c r="G859" s="181"/>
      <c r="H859" s="181"/>
    </row>
    <row r="860" spans="3:8">
      <c r="C860" s="181"/>
      <c r="D860" s="181"/>
      <c r="E860" s="181"/>
      <c r="F860" s="181"/>
      <c r="G860" s="181"/>
      <c r="H860" s="181"/>
    </row>
    <row r="861" spans="3:8">
      <c r="C861" s="181"/>
      <c r="D861" s="181"/>
      <c r="E861" s="181"/>
      <c r="F861" s="181"/>
      <c r="G861" s="181"/>
      <c r="H861" s="181"/>
    </row>
    <row r="862" spans="3:8">
      <c r="C862" s="181"/>
      <c r="D862" s="181"/>
      <c r="E862" s="181"/>
      <c r="F862" s="181"/>
      <c r="G862" s="181"/>
      <c r="H862" s="181"/>
    </row>
    <row r="863" spans="3:8">
      <c r="C863" s="181"/>
      <c r="D863" s="181"/>
      <c r="E863" s="181"/>
      <c r="F863" s="181"/>
      <c r="G863" s="181"/>
      <c r="H863" s="181"/>
    </row>
    <row r="864" spans="3:8">
      <c r="C864" s="181"/>
      <c r="D864" s="181"/>
      <c r="E864" s="181"/>
      <c r="F864" s="181"/>
      <c r="G864" s="181"/>
      <c r="H864" s="181"/>
    </row>
    <row r="865" spans="3:8">
      <c r="C865" s="181"/>
      <c r="D865" s="181"/>
      <c r="E865" s="181"/>
      <c r="F865" s="181"/>
      <c r="G865" s="181"/>
      <c r="H865" s="181"/>
    </row>
    <row r="866" spans="3:8">
      <c r="C866" s="181"/>
      <c r="D866" s="181"/>
      <c r="E866" s="181"/>
      <c r="F866" s="181"/>
      <c r="G866" s="181"/>
      <c r="H866" s="181"/>
    </row>
    <row r="867" spans="3:8">
      <c r="C867" s="181"/>
      <c r="D867" s="181"/>
      <c r="E867" s="181"/>
      <c r="F867" s="181"/>
      <c r="G867" s="181"/>
      <c r="H867" s="181"/>
    </row>
    <row r="868" spans="3:8">
      <c r="C868" s="181"/>
      <c r="D868" s="181"/>
      <c r="E868" s="181"/>
      <c r="F868" s="181"/>
      <c r="G868" s="181"/>
      <c r="H868" s="181"/>
    </row>
    <row r="869" spans="3:8">
      <c r="C869" s="181"/>
      <c r="D869" s="181"/>
      <c r="E869" s="181"/>
      <c r="F869" s="181"/>
      <c r="G869" s="181"/>
      <c r="H869" s="181"/>
    </row>
    <row r="870" spans="3:8">
      <c r="C870" s="181"/>
      <c r="D870" s="181"/>
      <c r="E870" s="181"/>
      <c r="F870" s="181"/>
      <c r="G870" s="181"/>
      <c r="H870" s="181"/>
    </row>
    <row r="871" spans="3:8">
      <c r="C871" s="181"/>
      <c r="D871" s="181"/>
      <c r="E871" s="181"/>
      <c r="F871" s="181"/>
      <c r="G871" s="181"/>
      <c r="H871" s="181"/>
    </row>
    <row r="872" spans="3:8">
      <c r="C872" s="181"/>
      <c r="D872" s="181"/>
      <c r="E872" s="181"/>
      <c r="F872" s="181"/>
      <c r="G872" s="181"/>
      <c r="H872" s="181"/>
    </row>
    <row r="873" spans="3:8">
      <c r="C873" s="181"/>
      <c r="D873" s="181"/>
      <c r="E873" s="181"/>
      <c r="F873" s="181"/>
      <c r="G873" s="181"/>
      <c r="H873" s="181"/>
    </row>
    <row r="874" spans="3:8">
      <c r="C874" s="181"/>
      <c r="D874" s="181"/>
      <c r="E874" s="181"/>
      <c r="F874" s="181"/>
      <c r="G874" s="181"/>
      <c r="H874" s="181"/>
    </row>
    <row r="875" spans="3:8">
      <c r="C875" s="181"/>
      <c r="D875" s="181"/>
      <c r="E875" s="181"/>
      <c r="F875" s="181"/>
      <c r="G875" s="181"/>
      <c r="H875" s="181"/>
    </row>
    <row r="876" spans="3:8">
      <c r="C876" s="181"/>
      <c r="D876" s="181"/>
      <c r="E876" s="181"/>
      <c r="F876" s="181"/>
      <c r="G876" s="181"/>
      <c r="H876" s="181"/>
    </row>
    <row r="877" spans="3:8">
      <c r="C877" s="181"/>
      <c r="D877" s="181"/>
      <c r="E877" s="181"/>
      <c r="F877" s="181"/>
      <c r="G877" s="181"/>
      <c r="H877" s="181"/>
    </row>
    <row r="878" spans="3:8">
      <c r="C878" s="181"/>
      <c r="D878" s="181"/>
      <c r="E878" s="181"/>
      <c r="F878" s="181"/>
      <c r="G878" s="181"/>
      <c r="H878" s="181"/>
    </row>
    <row r="879" spans="3:8">
      <c r="C879" s="181"/>
      <c r="D879" s="181"/>
      <c r="E879" s="181"/>
      <c r="F879" s="181"/>
      <c r="G879" s="181"/>
      <c r="H879" s="181"/>
    </row>
    <row r="880" spans="3:8">
      <c r="C880" s="181"/>
      <c r="D880" s="181"/>
      <c r="E880" s="181"/>
      <c r="F880" s="181"/>
      <c r="G880" s="181"/>
      <c r="H880" s="181"/>
    </row>
    <row r="881" spans="3:8">
      <c r="C881" s="181"/>
      <c r="D881" s="181"/>
      <c r="E881" s="181"/>
      <c r="F881" s="181"/>
      <c r="G881" s="181"/>
      <c r="H881" s="181"/>
    </row>
    <row r="882" spans="3:8">
      <c r="C882" s="181"/>
      <c r="D882" s="181"/>
      <c r="E882" s="181"/>
      <c r="F882" s="181"/>
      <c r="G882" s="181"/>
      <c r="H882" s="181"/>
    </row>
    <row r="883" spans="3:8">
      <c r="C883" s="181"/>
      <c r="D883" s="181"/>
      <c r="E883" s="181"/>
      <c r="F883" s="181"/>
      <c r="G883" s="181"/>
      <c r="H883" s="181"/>
    </row>
    <row r="884" spans="3:8">
      <c r="C884" s="181"/>
      <c r="D884" s="181"/>
      <c r="E884" s="181"/>
      <c r="F884" s="181"/>
      <c r="G884" s="181"/>
      <c r="H884" s="181"/>
    </row>
    <row r="885" spans="3:8">
      <c r="C885" s="181"/>
      <c r="D885" s="181"/>
      <c r="E885" s="181"/>
      <c r="F885" s="181"/>
      <c r="G885" s="181"/>
      <c r="H885" s="181"/>
    </row>
    <row r="886" spans="3:8">
      <c r="C886" s="181"/>
      <c r="D886" s="181"/>
      <c r="E886" s="181"/>
      <c r="F886" s="181"/>
      <c r="G886" s="181"/>
      <c r="H886" s="181"/>
    </row>
    <row r="887" spans="3:8">
      <c r="C887" s="181"/>
      <c r="D887" s="181"/>
      <c r="E887" s="181"/>
      <c r="F887" s="181"/>
      <c r="G887" s="181"/>
      <c r="H887" s="181"/>
    </row>
    <row r="888" spans="3:8">
      <c r="C888" s="181"/>
      <c r="D888" s="181"/>
      <c r="E888" s="181"/>
      <c r="F888" s="181"/>
      <c r="G888" s="181"/>
      <c r="H888" s="181"/>
    </row>
    <row r="889" spans="3:8">
      <c r="C889" s="181"/>
      <c r="D889" s="181"/>
      <c r="E889" s="181"/>
      <c r="F889" s="181"/>
      <c r="G889" s="181"/>
      <c r="H889" s="181"/>
    </row>
    <row r="890" spans="3:8">
      <c r="C890" s="181"/>
      <c r="D890" s="181"/>
      <c r="E890" s="181"/>
      <c r="F890" s="181"/>
      <c r="G890" s="181"/>
      <c r="H890" s="181"/>
    </row>
    <row r="891" spans="3:8">
      <c r="C891" s="181"/>
      <c r="D891" s="181"/>
      <c r="E891" s="181"/>
      <c r="F891" s="181"/>
      <c r="G891" s="181"/>
      <c r="H891" s="181"/>
    </row>
    <row r="892" spans="3:8">
      <c r="C892" s="181"/>
      <c r="D892" s="181"/>
      <c r="E892" s="181"/>
      <c r="F892" s="181"/>
      <c r="G892" s="181"/>
      <c r="H892" s="181"/>
    </row>
    <row r="893" spans="3:8">
      <c r="C893" s="181"/>
      <c r="D893" s="181"/>
      <c r="E893" s="181"/>
      <c r="F893" s="181"/>
      <c r="G893" s="181"/>
      <c r="H893" s="181"/>
    </row>
    <row r="894" spans="3:8">
      <c r="C894" s="181"/>
      <c r="D894" s="181"/>
      <c r="E894" s="181"/>
      <c r="F894" s="181"/>
      <c r="G894" s="181"/>
      <c r="H894" s="181"/>
    </row>
    <row r="895" spans="3:8">
      <c r="C895" s="181"/>
      <c r="D895" s="181"/>
      <c r="E895" s="181"/>
      <c r="F895" s="181"/>
      <c r="G895" s="181"/>
      <c r="H895" s="181"/>
    </row>
    <row r="896" spans="3:8">
      <c r="C896" s="181"/>
      <c r="D896" s="181"/>
      <c r="E896" s="181"/>
      <c r="F896" s="181"/>
      <c r="G896" s="181"/>
      <c r="H896" s="181"/>
    </row>
    <row r="897" spans="3:8">
      <c r="C897" s="181"/>
      <c r="D897" s="181"/>
      <c r="E897" s="181"/>
      <c r="F897" s="181"/>
      <c r="G897" s="181"/>
      <c r="H897" s="181"/>
    </row>
    <row r="898" spans="3:8">
      <c r="C898" s="181"/>
      <c r="D898" s="181"/>
      <c r="E898" s="181"/>
      <c r="F898" s="181"/>
      <c r="G898" s="181"/>
      <c r="H898" s="181"/>
    </row>
    <row r="899" spans="3:8">
      <c r="C899" s="181"/>
      <c r="D899" s="181"/>
      <c r="E899" s="181"/>
      <c r="F899" s="181"/>
      <c r="G899" s="181"/>
      <c r="H899" s="181"/>
    </row>
    <row r="900" spans="3:8">
      <c r="C900" s="181"/>
      <c r="D900" s="181"/>
      <c r="E900" s="181"/>
      <c r="F900" s="181"/>
      <c r="G900" s="181"/>
      <c r="H900" s="181"/>
    </row>
    <row r="901" spans="3:8">
      <c r="C901" s="181"/>
      <c r="D901" s="181"/>
      <c r="E901" s="181"/>
      <c r="F901" s="181"/>
      <c r="G901" s="181"/>
      <c r="H901" s="181"/>
    </row>
    <row r="902" spans="3:8">
      <c r="C902" s="181"/>
      <c r="D902" s="181"/>
      <c r="E902" s="181"/>
      <c r="F902" s="181"/>
      <c r="G902" s="181"/>
      <c r="H902" s="181"/>
    </row>
    <row r="903" spans="3:8">
      <c r="C903" s="181"/>
      <c r="D903" s="181"/>
      <c r="E903" s="181"/>
      <c r="F903" s="181"/>
      <c r="G903" s="181"/>
      <c r="H903" s="181"/>
    </row>
    <row r="904" spans="3:8">
      <c r="C904" s="181"/>
      <c r="D904" s="181"/>
      <c r="E904" s="181"/>
      <c r="F904" s="181"/>
      <c r="G904" s="181"/>
      <c r="H904" s="181"/>
    </row>
    <row r="905" spans="3:8">
      <c r="C905" s="181"/>
      <c r="D905" s="181"/>
      <c r="E905" s="181"/>
      <c r="F905" s="181"/>
      <c r="G905" s="181"/>
      <c r="H905" s="181"/>
    </row>
  </sheetData>
  <mergeCells count="3">
    <mergeCell ref="A1:B1"/>
    <mergeCell ref="W1:Z1"/>
    <mergeCell ref="AA1:AG1"/>
  </mergeCells>
  <phoneticPr fontId="4" type="noConversion"/>
  <printOptions horizontalCentered="1"/>
  <pageMargins left="0.24" right="0.21"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pageSetUpPr fitToPage="1"/>
  </sheetPr>
  <dimension ref="A1:XFB510"/>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8.5703125" style="164" hidden="1" customWidth="1"/>
    <col min="2" max="2" width="68.5703125" style="166" customWidth="1"/>
    <col min="3" max="34" width="12.7109375" style="137" hidden="1" customWidth="1" outlineLevel="1"/>
    <col min="35" max="35" width="14" style="137" customWidth="1" collapsed="1"/>
    <col min="36" max="38" width="13.5703125" style="137" customWidth="1"/>
    <col min="39" max="51" width="13.85546875" style="137" customWidth="1"/>
    <col min="52" max="52" width="13.7109375" style="137" customWidth="1"/>
    <col min="53" max="56" width="13.7109375" style="165" customWidth="1"/>
    <col min="57" max="57" width="13.5703125" style="165" customWidth="1"/>
    <col min="58" max="104" width="9.140625" style="165"/>
    <col min="105" max="16381" width="9.140625" style="137"/>
    <col min="16382" max="16382" width="9.140625" style="137" hidden="1" customWidth="1"/>
    <col min="16383" max="16384" width="0" style="137" hidden="1" customWidth="1"/>
  </cols>
  <sheetData>
    <row r="1" spans="1:195 16382:16382" s="58" customFormat="1" ht="33" customHeight="1" thickBot="1">
      <c r="A1" s="2432" t="str">
        <f>INDEX(tblTrans[[English]:[Polski]],MATCH(XFB1,tblTrans[ID],0),LangSelID)</f>
        <v>Trading Securities</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65"/>
      <c r="BG1" s="165"/>
      <c r="BH1" s="165"/>
      <c r="BI1" s="161"/>
      <c r="BJ1" s="161"/>
      <c r="BK1" s="161"/>
      <c r="BL1" s="161"/>
      <c r="BM1" s="161"/>
      <c r="BN1" s="161"/>
      <c r="BO1" s="161"/>
      <c r="BP1" s="161"/>
      <c r="BQ1" s="161"/>
      <c r="BR1" s="161"/>
      <c r="BS1" s="161"/>
      <c r="BT1" s="161"/>
      <c r="BU1" s="161"/>
      <c r="BV1" s="161"/>
      <c r="BW1" s="161"/>
      <c r="BX1" s="161"/>
      <c r="BY1" s="161"/>
      <c r="BZ1" s="161"/>
      <c r="CA1" s="161"/>
      <c r="CB1" s="161"/>
      <c r="CC1" s="161"/>
      <c r="CD1" s="161"/>
      <c r="CE1" s="161"/>
      <c r="CF1" s="161"/>
      <c r="CG1" s="161"/>
      <c r="CH1" s="161"/>
      <c r="CI1" s="161"/>
      <c r="CJ1" s="161"/>
      <c r="CK1" s="161"/>
      <c r="CL1" s="161"/>
      <c r="CM1" s="161"/>
      <c r="CN1" s="161"/>
      <c r="CO1" s="161"/>
      <c r="CP1" s="161"/>
      <c r="CQ1" s="161"/>
      <c r="CR1" s="161"/>
      <c r="CS1" s="161"/>
      <c r="CT1" s="161"/>
      <c r="CU1" s="161"/>
      <c r="CV1" s="161"/>
      <c r="CW1" s="161"/>
      <c r="CX1" s="161"/>
      <c r="CY1" s="161"/>
      <c r="CZ1" s="161"/>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B1" s="135">
        <v>299</v>
      </c>
    </row>
    <row r="2" spans="1:195 16382:16382" s="1502" customFormat="1" ht="18" customHeight="1">
      <c r="A2" s="182"/>
      <c r="B2" s="253"/>
      <c r="C2" s="979" t="s">
        <v>6</v>
      </c>
      <c r="D2" s="977" t="s">
        <v>8</v>
      </c>
      <c r="E2" s="977" t="s">
        <v>7</v>
      </c>
      <c r="F2" s="978" t="s">
        <v>4</v>
      </c>
      <c r="G2" s="979" t="s">
        <v>5</v>
      </c>
      <c r="H2" s="977" t="s">
        <v>37</v>
      </c>
      <c r="I2" s="977" t="s">
        <v>38</v>
      </c>
      <c r="J2" s="980" t="s">
        <v>39</v>
      </c>
      <c r="K2" s="976" t="s">
        <v>41</v>
      </c>
      <c r="L2" s="977" t="s">
        <v>47</v>
      </c>
      <c r="M2" s="977" t="s">
        <v>48</v>
      </c>
      <c r="N2" s="978" t="s">
        <v>50</v>
      </c>
      <c r="O2" s="979" t="s">
        <v>51</v>
      </c>
      <c r="P2" s="977" t="s">
        <v>49</v>
      </c>
      <c r="Q2" s="977" t="s">
        <v>56</v>
      </c>
      <c r="R2" s="980" t="s">
        <v>57</v>
      </c>
      <c r="S2" s="976" t="s">
        <v>58</v>
      </c>
      <c r="T2" s="977" t="s">
        <v>59</v>
      </c>
      <c r="U2" s="977" t="s">
        <v>60</v>
      </c>
      <c r="V2" s="978" t="s">
        <v>72</v>
      </c>
      <c r="W2" s="979" t="s">
        <v>73</v>
      </c>
      <c r="X2" s="977" t="s">
        <v>74</v>
      </c>
      <c r="Y2" s="977" t="s">
        <v>75</v>
      </c>
      <c r="Z2" s="980" t="s">
        <v>77</v>
      </c>
      <c r="AA2" s="976" t="s">
        <v>78</v>
      </c>
      <c r="AB2" s="977" t="s">
        <v>80</v>
      </c>
      <c r="AC2" s="977" t="s">
        <v>81</v>
      </c>
      <c r="AD2" s="978" t="s">
        <v>82</v>
      </c>
      <c r="AE2" s="979" t="s">
        <v>83</v>
      </c>
      <c r="AF2" s="977" t="s">
        <v>87</v>
      </c>
      <c r="AG2" s="977" t="s">
        <v>88</v>
      </c>
      <c r="AH2" s="980" t="s">
        <v>90</v>
      </c>
      <c r="AI2" s="980" t="s">
        <v>98</v>
      </c>
      <c r="AJ2" s="980" t="s">
        <v>101</v>
      </c>
      <c r="AK2" s="980"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980">
        <v>43738</v>
      </c>
    </row>
    <row r="3" spans="1:195 16382:16382" s="136" customFormat="1" ht="6" customHeight="1" thickBot="1">
      <c r="A3" s="202"/>
      <c r="B3" s="438"/>
      <c r="C3" s="316"/>
      <c r="D3" s="314"/>
      <c r="E3" s="314"/>
      <c r="F3" s="315"/>
      <c r="G3" s="316"/>
      <c r="H3" s="314"/>
      <c r="I3" s="314"/>
      <c r="J3" s="318"/>
      <c r="K3" s="317"/>
      <c r="L3" s="314"/>
      <c r="M3" s="314"/>
      <c r="N3" s="315"/>
      <c r="O3" s="316"/>
      <c r="P3" s="314"/>
      <c r="Q3" s="314"/>
      <c r="R3" s="318"/>
      <c r="S3" s="317"/>
      <c r="T3" s="314"/>
      <c r="U3" s="314"/>
      <c r="V3" s="315"/>
      <c r="W3" s="316"/>
      <c r="X3" s="314"/>
      <c r="Y3" s="314"/>
      <c r="Z3" s="318"/>
      <c r="AA3" s="317"/>
      <c r="AB3" s="314"/>
      <c r="AC3" s="314"/>
      <c r="AD3" s="315"/>
      <c r="AE3" s="316"/>
      <c r="AF3" s="314"/>
      <c r="AG3" s="314"/>
      <c r="AH3" s="289"/>
      <c r="AI3" s="289"/>
      <c r="AJ3" s="289"/>
      <c r="AK3" s="830"/>
      <c r="AL3" s="1005"/>
      <c r="AM3" s="1005"/>
      <c r="AN3" s="1005"/>
      <c r="AO3" s="1005"/>
      <c r="AP3" s="1005"/>
      <c r="AQ3" s="1005"/>
      <c r="AR3" s="1005"/>
      <c r="AS3" s="1005"/>
      <c r="AT3" s="1005"/>
      <c r="AU3" s="1005"/>
      <c r="AV3" s="1005"/>
      <c r="AW3" s="1005"/>
      <c r="AX3" s="1005"/>
      <c r="AY3" s="1005"/>
      <c r="AZ3" s="1005"/>
      <c r="BA3" s="1005"/>
      <c r="BB3" s="1005"/>
      <c r="BC3" s="1005"/>
      <c r="BD3" s="1005"/>
      <c r="BE3" s="100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row>
    <row r="4" spans="1:195 16382:16382" s="58" customFormat="1" ht="16.149999999999999" customHeight="1" thickBot="1">
      <c r="A4" s="74"/>
      <c r="B4" s="650" t="str">
        <f>INDEX(tblTrans[[English]:[Polski]],MATCH(XFB4,tblTrans[ID],0),LangSelID)</f>
        <v>Debt securities</v>
      </c>
      <c r="C4" s="551">
        <v>3298855</v>
      </c>
      <c r="D4" s="551">
        <v>5688137</v>
      </c>
      <c r="E4" s="551">
        <v>5725980</v>
      </c>
      <c r="F4" s="551">
        <v>6148676</v>
      </c>
      <c r="G4" s="551">
        <v>4150920</v>
      </c>
      <c r="H4" s="551">
        <v>6736197</v>
      </c>
      <c r="I4" s="551">
        <v>5402382</v>
      </c>
      <c r="J4" s="551">
        <v>6985554</v>
      </c>
      <c r="K4" s="551">
        <v>6895264</v>
      </c>
      <c r="L4" s="551">
        <v>6672720</v>
      </c>
      <c r="M4" s="551">
        <v>4719426</v>
      </c>
      <c r="N4" s="551">
        <v>5713217</v>
      </c>
      <c r="O4" s="551">
        <v>1725227</v>
      </c>
      <c r="P4" s="551">
        <v>1397994</v>
      </c>
      <c r="Q4" s="551">
        <v>1168700</v>
      </c>
      <c r="R4" s="551">
        <v>1824702</v>
      </c>
      <c r="S4" s="551">
        <v>1180309</v>
      </c>
      <c r="T4" s="551">
        <v>888676</v>
      </c>
      <c r="U4" s="551">
        <v>979263</v>
      </c>
      <c r="V4" s="551">
        <v>2573202</v>
      </c>
      <c r="W4" s="551">
        <v>2348155</v>
      </c>
      <c r="X4" s="551">
        <v>1788374</v>
      </c>
      <c r="Y4" s="551">
        <v>1665925</v>
      </c>
      <c r="Z4" s="551">
        <v>1463259</v>
      </c>
      <c r="AA4" s="551">
        <v>1771221</v>
      </c>
      <c r="AB4" s="551">
        <v>1126521</v>
      </c>
      <c r="AC4" s="551">
        <v>2083674</v>
      </c>
      <c r="AD4" s="551">
        <v>1109684</v>
      </c>
      <c r="AE4" s="551">
        <v>1394000</v>
      </c>
      <c r="AF4" s="551">
        <v>1704216</v>
      </c>
      <c r="AG4" s="551">
        <v>1364493</v>
      </c>
      <c r="AH4" s="551">
        <v>734621</v>
      </c>
      <c r="AI4" s="551">
        <v>1147234</v>
      </c>
      <c r="AJ4" s="551">
        <v>2774575</v>
      </c>
      <c r="AK4" s="802">
        <v>2616666</v>
      </c>
      <c r="AL4" s="802">
        <v>1145997</v>
      </c>
      <c r="AM4" s="802">
        <v>2024593</v>
      </c>
      <c r="AN4" s="802">
        <v>2580036</v>
      </c>
      <c r="AO4" s="802">
        <v>2546276</v>
      </c>
      <c r="AP4" s="802">
        <v>550695</v>
      </c>
      <c r="AQ4" s="802">
        <v>2842925</v>
      </c>
      <c r="AR4" s="802">
        <v>3224064</v>
      </c>
      <c r="AS4" s="802">
        <v>4165348</v>
      </c>
      <c r="AT4" s="802">
        <v>3796457</v>
      </c>
      <c r="AU4" s="802">
        <v>3534231</v>
      </c>
      <c r="AV4" s="802">
        <v>3291857</v>
      </c>
      <c r="AW4" s="802">
        <v>1987524</v>
      </c>
      <c r="AX4" s="802">
        <v>1523908</v>
      </c>
      <c r="AY4" s="802">
        <v>3161688</v>
      </c>
      <c r="AZ4" s="802">
        <v>3444103</v>
      </c>
      <c r="BA4" s="802">
        <v>2574814</v>
      </c>
      <c r="BB4" s="802">
        <v>1055057</v>
      </c>
      <c r="BC4" s="802">
        <v>3504045</v>
      </c>
      <c r="BD4" s="802">
        <v>2529666</v>
      </c>
      <c r="BE4" s="802">
        <v>789833</v>
      </c>
      <c r="BF4" s="165"/>
      <c r="BG4" s="165"/>
      <c r="BH4" s="165"/>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XFB4" s="1300">
        <v>300</v>
      </c>
    </row>
    <row r="5" spans="1:195 16382:16382" s="439" customFormat="1" ht="24" customHeight="1" thickBot="1">
      <c r="A5" s="183"/>
      <c r="B5" s="884" t="str">
        <f>INDEX(tblTrans[[English]:[Polski]],MATCH(XFB5,tblTrans[ID],0),LangSelID)</f>
        <v>Government bonds included in cash equivalents and pledged government bonds (sell buy back transactions), including:</v>
      </c>
      <c r="C5" s="836">
        <v>2427117</v>
      </c>
      <c r="D5" s="837">
        <v>3540639</v>
      </c>
      <c r="E5" s="837">
        <v>3365290</v>
      </c>
      <c r="F5" s="838">
        <v>2746487</v>
      </c>
      <c r="G5" s="836">
        <v>3314370</v>
      </c>
      <c r="H5" s="837">
        <v>3577378</v>
      </c>
      <c r="I5" s="837">
        <v>3837390</v>
      </c>
      <c r="J5" s="839">
        <v>4733535</v>
      </c>
      <c r="K5" s="840">
        <v>5849223</v>
      </c>
      <c r="L5" s="837">
        <v>4653866</v>
      </c>
      <c r="M5" s="837">
        <v>2169836</v>
      </c>
      <c r="N5" s="838">
        <v>836767</v>
      </c>
      <c r="O5" s="836">
        <v>466982</v>
      </c>
      <c r="P5" s="837">
        <v>548358</v>
      </c>
      <c r="Q5" s="837">
        <v>143626</v>
      </c>
      <c r="R5" s="839">
        <v>1079141</v>
      </c>
      <c r="S5" s="840">
        <v>715439</v>
      </c>
      <c r="T5" s="837">
        <v>314499</v>
      </c>
      <c r="U5" s="837">
        <v>516681</v>
      </c>
      <c r="V5" s="838">
        <v>1207015</v>
      </c>
      <c r="W5" s="836">
        <v>985919</v>
      </c>
      <c r="X5" s="837">
        <v>948275</v>
      </c>
      <c r="Y5" s="837">
        <v>929305</v>
      </c>
      <c r="Z5" s="839">
        <v>1019425</v>
      </c>
      <c r="AA5" s="840">
        <v>1629530</v>
      </c>
      <c r="AB5" s="837">
        <v>880598</v>
      </c>
      <c r="AC5" s="837">
        <v>1834336</v>
      </c>
      <c r="AD5" s="838">
        <v>805778</v>
      </c>
      <c r="AE5" s="836">
        <v>1178871</v>
      </c>
      <c r="AF5" s="837">
        <v>1579254</v>
      </c>
      <c r="AG5" s="837">
        <v>1157676</v>
      </c>
      <c r="AH5" s="839">
        <v>388259</v>
      </c>
      <c r="AI5" s="839">
        <v>765440</v>
      </c>
      <c r="AJ5" s="839">
        <v>2194897</v>
      </c>
      <c r="AK5" s="839">
        <v>2175895</v>
      </c>
      <c r="AL5" s="839">
        <v>617906</v>
      </c>
      <c r="AM5" s="839">
        <v>1572539</v>
      </c>
      <c r="AN5" s="839">
        <v>2116000</v>
      </c>
      <c r="AO5" s="839">
        <v>2106805</v>
      </c>
      <c r="AP5" s="839">
        <v>178492</v>
      </c>
      <c r="AQ5" s="839">
        <v>2570431</v>
      </c>
      <c r="AR5" s="839">
        <v>2954760</v>
      </c>
      <c r="AS5" s="839">
        <v>3855468</v>
      </c>
      <c r="AT5" s="839">
        <v>3503029</v>
      </c>
      <c r="AU5" s="839">
        <v>3257055</v>
      </c>
      <c r="AV5" s="839">
        <v>3068664</v>
      </c>
      <c r="AW5" s="839">
        <v>1759745</v>
      </c>
      <c r="AX5" s="839">
        <v>1232515</v>
      </c>
      <c r="AY5" s="839">
        <v>2900638</v>
      </c>
      <c r="AZ5" s="839">
        <v>3108752</v>
      </c>
      <c r="BA5" s="839">
        <v>2253149</v>
      </c>
      <c r="BB5" s="839">
        <v>748294</v>
      </c>
      <c r="BC5" s="839">
        <v>3208915</v>
      </c>
      <c r="BD5" s="839">
        <v>2123715</v>
      </c>
      <c r="BE5" s="839">
        <v>484595</v>
      </c>
      <c r="BF5" s="165"/>
      <c r="BG5" s="165"/>
      <c r="BH5" s="165"/>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c r="CF5" s="1881"/>
      <c r="CG5" s="1881"/>
      <c r="CH5" s="1881"/>
      <c r="CI5" s="1881"/>
      <c r="CJ5" s="1881"/>
      <c r="CK5" s="1881"/>
      <c r="CL5" s="1881"/>
      <c r="CM5" s="1881"/>
      <c r="CN5" s="1881"/>
      <c r="CO5" s="1881"/>
      <c r="CP5" s="1881"/>
      <c r="CQ5" s="1881"/>
      <c r="CR5" s="1881"/>
      <c r="CS5" s="1881"/>
      <c r="CT5" s="1881"/>
      <c r="CU5" s="1881"/>
      <c r="CV5" s="1881"/>
      <c r="CW5" s="1881"/>
      <c r="CX5" s="1881"/>
      <c r="CY5" s="1881"/>
      <c r="CZ5" s="1881"/>
      <c r="XFB5" s="439">
        <v>301</v>
      </c>
    </row>
    <row r="6" spans="1:195 16382:16382" s="439" customFormat="1" ht="28.5" customHeight="1" thickBot="1">
      <c r="A6" s="183"/>
      <c r="B6" s="808" t="str">
        <f>INDEX(tblTrans[[English]:[Polski]],MATCH(XFB6,tblTrans[ID],0),LangSelID)</f>
        <v>- pledged government bonds (sell buy back transactions)</v>
      </c>
      <c r="C6" s="621">
        <v>1076871</v>
      </c>
      <c r="D6" s="622">
        <v>2366780</v>
      </c>
      <c r="E6" s="622">
        <v>1992493</v>
      </c>
      <c r="F6" s="625">
        <v>1921475</v>
      </c>
      <c r="G6" s="621">
        <v>2679155</v>
      </c>
      <c r="H6" s="622">
        <v>2407744</v>
      </c>
      <c r="I6" s="622">
        <v>3617458</v>
      </c>
      <c r="J6" s="623">
        <v>2717473</v>
      </c>
      <c r="K6" s="624">
        <v>3867497</v>
      </c>
      <c r="L6" s="622">
        <v>2306349</v>
      </c>
      <c r="M6" s="622">
        <v>159208</v>
      </c>
      <c r="N6" s="625">
        <v>716356</v>
      </c>
      <c r="O6" s="621">
        <v>244868</v>
      </c>
      <c r="P6" s="622">
        <v>417493</v>
      </c>
      <c r="Q6" s="622">
        <v>45486</v>
      </c>
      <c r="R6" s="623">
        <v>766313</v>
      </c>
      <c r="S6" s="624">
        <v>496211</v>
      </c>
      <c r="T6" s="622">
        <v>48874</v>
      </c>
      <c r="U6" s="622">
        <v>180887</v>
      </c>
      <c r="V6" s="625">
        <v>1011107</v>
      </c>
      <c r="W6" s="621">
        <v>488040</v>
      </c>
      <c r="X6" s="622">
        <v>412040</v>
      </c>
      <c r="Y6" s="622">
        <v>231837</v>
      </c>
      <c r="Z6" s="623">
        <v>485463</v>
      </c>
      <c r="AA6" s="624">
        <v>492013</v>
      </c>
      <c r="AB6" s="622">
        <v>292489</v>
      </c>
      <c r="AC6" s="622">
        <v>248051</v>
      </c>
      <c r="AD6" s="625">
        <v>559644</v>
      </c>
      <c r="AE6" s="622">
        <v>788996</v>
      </c>
      <c r="AF6" s="622">
        <v>1320499</v>
      </c>
      <c r="AG6" s="622">
        <v>915838</v>
      </c>
      <c r="AH6" s="623">
        <v>252278</v>
      </c>
      <c r="AI6" s="623">
        <v>480138</v>
      </c>
      <c r="AJ6" s="623">
        <v>1689282</v>
      </c>
      <c r="AK6" s="623">
        <v>1679083</v>
      </c>
      <c r="AL6" s="623">
        <v>598035</v>
      </c>
      <c r="AM6" s="623">
        <v>1543281</v>
      </c>
      <c r="AN6" s="623">
        <v>485236</v>
      </c>
      <c r="AO6" s="623">
        <v>1385718</v>
      </c>
      <c r="AP6" s="623">
        <v>16697</v>
      </c>
      <c r="AQ6" s="623">
        <v>452978</v>
      </c>
      <c r="AR6" s="623">
        <v>1040022</v>
      </c>
      <c r="AS6" s="623">
        <v>1303381</v>
      </c>
      <c r="AT6" s="623">
        <v>754263</v>
      </c>
      <c r="AU6" s="623">
        <v>1094507</v>
      </c>
      <c r="AV6" s="623">
        <v>608568</v>
      </c>
      <c r="AW6" s="623">
        <v>1581571</v>
      </c>
      <c r="AX6" s="623">
        <v>25837</v>
      </c>
      <c r="AY6" s="623">
        <v>934624.05370877194</v>
      </c>
      <c r="AZ6" s="623">
        <v>1658009.5796296101</v>
      </c>
      <c r="BA6" s="623">
        <v>1403326.12160677</v>
      </c>
      <c r="BB6" s="623">
        <v>538345</v>
      </c>
      <c r="BC6" s="623">
        <v>2376616</v>
      </c>
      <c r="BD6" s="623">
        <v>1297611</v>
      </c>
      <c r="BE6" s="623">
        <v>391767</v>
      </c>
      <c r="BF6" s="165"/>
      <c r="BG6" s="165"/>
      <c r="BH6" s="165"/>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c r="CF6" s="1881"/>
      <c r="CG6" s="1881"/>
      <c r="CH6" s="1881"/>
      <c r="CI6" s="1881"/>
      <c r="CJ6" s="1881"/>
      <c r="CK6" s="1881"/>
      <c r="CL6" s="1881"/>
      <c r="CM6" s="1881"/>
      <c r="CN6" s="1881"/>
      <c r="CO6" s="1881"/>
      <c r="CP6" s="1881"/>
      <c r="CQ6" s="1881"/>
      <c r="CR6" s="1881"/>
      <c r="CS6" s="1881"/>
      <c r="CT6" s="1881"/>
      <c r="CU6" s="1881"/>
      <c r="CV6" s="1881"/>
      <c r="CW6" s="1881"/>
      <c r="CX6" s="1881"/>
      <c r="CY6" s="1881"/>
      <c r="CZ6" s="1881"/>
      <c r="XFB6" s="1300">
        <v>302</v>
      </c>
    </row>
    <row r="7" spans="1:195 16382:16382" s="439" customFormat="1" ht="24" customHeight="1" thickBot="1">
      <c r="A7" s="183"/>
      <c r="B7" s="913" t="str">
        <f>INDEX(tblTrans[[English]:[Polski]],MATCH(XFB7,tblTrans[ID],0),LangSelID)</f>
        <v>Treasury bills included in cash equivalents and pledged treasury bills (sell buy back transactions), including:</v>
      </c>
      <c r="C7" s="621">
        <v>292247</v>
      </c>
      <c r="D7" s="622">
        <v>284318</v>
      </c>
      <c r="E7" s="622">
        <v>219424</v>
      </c>
      <c r="F7" s="625">
        <v>829649</v>
      </c>
      <c r="G7" s="621">
        <v>54525</v>
      </c>
      <c r="H7" s="622">
        <v>10827</v>
      </c>
      <c r="I7" s="622">
        <v>13763</v>
      </c>
      <c r="J7" s="623">
        <v>25623</v>
      </c>
      <c r="K7" s="624">
        <v>14414</v>
      </c>
      <c r="L7" s="622">
        <v>952297</v>
      </c>
      <c r="M7" s="622">
        <v>1092974</v>
      </c>
      <c r="N7" s="625">
        <v>874579</v>
      </c>
      <c r="O7" s="621">
        <v>451351</v>
      </c>
      <c r="P7" s="622">
        <v>240269</v>
      </c>
      <c r="Q7" s="622">
        <v>453964</v>
      </c>
      <c r="R7" s="623">
        <v>227557</v>
      </c>
      <c r="S7" s="624">
        <v>194909</v>
      </c>
      <c r="T7" s="622">
        <v>282122</v>
      </c>
      <c r="U7" s="622">
        <v>188264</v>
      </c>
      <c r="V7" s="625">
        <v>1100918</v>
      </c>
      <c r="W7" s="621">
        <v>1059306</v>
      </c>
      <c r="X7" s="622">
        <v>479628</v>
      </c>
      <c r="Y7" s="622">
        <v>5615</v>
      </c>
      <c r="Z7" s="623">
        <v>148</v>
      </c>
      <c r="AA7" s="624">
        <v>97822</v>
      </c>
      <c r="AB7" s="622">
        <v>9809</v>
      </c>
      <c r="AC7" s="622">
        <v>1287</v>
      </c>
      <c r="AD7" s="625">
        <v>319</v>
      </c>
      <c r="AE7" s="621">
        <v>1063</v>
      </c>
      <c r="AF7" s="622"/>
      <c r="AG7" s="622">
        <v>0</v>
      </c>
      <c r="AH7" s="623"/>
      <c r="AI7" s="623" t="s">
        <v>0</v>
      </c>
      <c r="AJ7" s="623" t="s">
        <v>0</v>
      </c>
      <c r="AK7" s="623"/>
      <c r="AL7" s="623"/>
      <c r="AM7" s="623"/>
      <c r="AN7" s="623"/>
      <c r="AO7" s="623"/>
      <c r="AP7" s="623"/>
      <c r="AQ7" s="623"/>
      <c r="AR7" s="623"/>
      <c r="AS7" s="623"/>
      <c r="AT7" s="623"/>
      <c r="AU7" s="623"/>
      <c r="AV7" s="623"/>
      <c r="AW7" s="623"/>
      <c r="AX7" s="623"/>
      <c r="AY7" s="623"/>
      <c r="AZ7" s="623"/>
      <c r="BA7" s="623"/>
      <c r="BB7" s="623"/>
      <c r="BC7" s="623"/>
      <c r="BD7" s="623"/>
      <c r="BE7" s="623"/>
      <c r="BF7" s="165"/>
      <c r="BG7" s="165"/>
      <c r="BH7" s="165"/>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c r="CF7" s="1881"/>
      <c r="CG7" s="1881"/>
      <c r="CH7" s="1881"/>
      <c r="CI7" s="1881"/>
      <c r="CJ7" s="1881"/>
      <c r="CK7" s="1881"/>
      <c r="CL7" s="1881"/>
      <c r="CM7" s="1881"/>
      <c r="CN7" s="1881"/>
      <c r="CO7" s="1881"/>
      <c r="CP7" s="1881"/>
      <c r="CQ7" s="1881"/>
      <c r="CR7" s="1881"/>
      <c r="CS7" s="1881"/>
      <c r="CT7" s="1881"/>
      <c r="CU7" s="1881"/>
      <c r="CV7" s="1881"/>
      <c r="CW7" s="1881"/>
      <c r="CX7" s="1881"/>
      <c r="CY7" s="1881"/>
      <c r="CZ7" s="1881"/>
      <c r="XFB7" s="1300">
        <v>304</v>
      </c>
    </row>
    <row r="8" spans="1:195 16382:16382" s="439" customFormat="1" ht="16.149999999999999" customHeight="1" thickBot="1">
      <c r="A8" s="183"/>
      <c r="B8" s="822" t="str">
        <f>INDEX(tblTrans[[English]:[Polski]],MATCH(XFB8,tblTrans[ID],0),LangSelID)</f>
        <v>- pledged treasury bills (sell buy back transactions)</v>
      </c>
      <c r="C8" s="621">
        <v>38906</v>
      </c>
      <c r="D8" s="622">
        <v>92182</v>
      </c>
      <c r="E8" s="622">
        <v>10571</v>
      </c>
      <c r="F8" s="625">
        <v>723289</v>
      </c>
      <c r="G8" s="621">
        <v>12995</v>
      </c>
      <c r="H8" s="622">
        <v>0</v>
      </c>
      <c r="I8" s="622">
        <v>0</v>
      </c>
      <c r="J8" s="623">
        <v>14362</v>
      </c>
      <c r="K8" s="624">
        <v>0</v>
      </c>
      <c r="L8" s="622">
        <v>186916</v>
      </c>
      <c r="M8" s="622">
        <v>366790</v>
      </c>
      <c r="N8" s="625">
        <v>380428</v>
      </c>
      <c r="O8" s="621">
        <v>2497</v>
      </c>
      <c r="P8" s="622">
        <v>152551</v>
      </c>
      <c r="Q8" s="622">
        <v>163629</v>
      </c>
      <c r="R8" s="623">
        <v>0</v>
      </c>
      <c r="S8" s="624">
        <v>19676</v>
      </c>
      <c r="T8" s="622">
        <v>199639</v>
      </c>
      <c r="U8" s="622">
        <v>42370</v>
      </c>
      <c r="V8" s="625">
        <v>7551</v>
      </c>
      <c r="W8" s="621">
        <v>86547</v>
      </c>
      <c r="X8" s="622">
        <v>0</v>
      </c>
      <c r="Y8" s="622">
        <v>0</v>
      </c>
      <c r="Z8" s="623">
        <v>0</v>
      </c>
      <c r="AA8" s="624">
        <v>69116</v>
      </c>
      <c r="AB8" s="622">
        <v>179</v>
      </c>
      <c r="AC8" s="622">
        <v>0</v>
      </c>
      <c r="AD8" s="625">
        <v>0</v>
      </c>
      <c r="AE8" s="621"/>
      <c r="AF8" s="622"/>
      <c r="AG8" s="622">
        <v>0</v>
      </c>
      <c r="AH8" s="623"/>
      <c r="AI8" s="623" t="s">
        <v>0</v>
      </c>
      <c r="AJ8" s="623" t="s">
        <v>0</v>
      </c>
      <c r="AK8" s="623"/>
      <c r="AL8" s="623"/>
      <c r="AM8" s="623"/>
      <c r="AN8" s="623"/>
      <c r="AO8" s="623"/>
      <c r="AP8" s="623"/>
      <c r="AQ8" s="623"/>
      <c r="AR8" s="623"/>
      <c r="AS8" s="623"/>
      <c r="AT8" s="623"/>
      <c r="AU8" s="623"/>
      <c r="AV8" s="623"/>
      <c r="AW8" s="623"/>
      <c r="AX8" s="623"/>
      <c r="AY8" s="623"/>
      <c r="AZ8" s="623"/>
      <c r="BA8" s="623"/>
      <c r="BB8" s="623"/>
      <c r="BC8" s="623"/>
      <c r="BD8" s="623"/>
      <c r="BE8" s="623"/>
      <c r="BF8" s="165"/>
      <c r="BG8" s="165"/>
      <c r="BH8" s="165"/>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c r="CF8" s="1881"/>
      <c r="CG8" s="1881"/>
      <c r="CH8" s="1881"/>
      <c r="CI8" s="1881"/>
      <c r="CJ8" s="1881"/>
      <c r="CK8" s="1881"/>
      <c r="CL8" s="1881"/>
      <c r="CM8" s="1881"/>
      <c r="CN8" s="1881"/>
      <c r="CO8" s="1881"/>
      <c r="CP8" s="1881"/>
      <c r="CQ8" s="1881"/>
      <c r="CR8" s="1881"/>
      <c r="CS8" s="1881"/>
      <c r="CT8" s="1881"/>
      <c r="CU8" s="1881"/>
      <c r="CV8" s="1881"/>
      <c r="CW8" s="1881"/>
      <c r="CX8" s="1881"/>
      <c r="CY8" s="1881"/>
      <c r="CZ8" s="1881"/>
      <c r="XFB8" s="439">
        <v>305</v>
      </c>
    </row>
    <row r="9" spans="1:195 16382:16382" s="439" customFormat="1" ht="16.149999999999999" customHeight="1" thickBot="1">
      <c r="A9" s="183"/>
      <c r="B9" s="886" t="str">
        <f>INDEX(tblTrans[[English]:[Polski]],MATCH(XFB9,tblTrans[ID],0),LangSelID)</f>
        <v>Other debt securities</v>
      </c>
      <c r="C9" s="804">
        <v>579491</v>
      </c>
      <c r="D9" s="805">
        <v>1863180</v>
      </c>
      <c r="E9" s="805">
        <v>2141266</v>
      </c>
      <c r="F9" s="806">
        <v>2572540</v>
      </c>
      <c r="G9" s="804">
        <v>782025</v>
      </c>
      <c r="H9" s="805">
        <v>3147992</v>
      </c>
      <c r="I9" s="805">
        <v>1551229</v>
      </c>
      <c r="J9" s="842">
        <v>2226396</v>
      </c>
      <c r="K9" s="843">
        <v>1031627</v>
      </c>
      <c r="L9" s="805">
        <v>1066557</v>
      </c>
      <c r="M9" s="805">
        <v>1456616</v>
      </c>
      <c r="N9" s="806">
        <v>4001871</v>
      </c>
      <c r="O9" s="804">
        <v>806894</v>
      </c>
      <c r="P9" s="805">
        <v>609367</v>
      </c>
      <c r="Q9" s="805">
        <v>571110</v>
      </c>
      <c r="R9" s="842">
        <v>518004</v>
      </c>
      <c r="S9" s="843">
        <v>269961</v>
      </c>
      <c r="T9" s="805">
        <v>292055</v>
      </c>
      <c r="U9" s="805">
        <v>274318</v>
      </c>
      <c r="V9" s="806">
        <v>265269</v>
      </c>
      <c r="W9" s="804">
        <v>302930</v>
      </c>
      <c r="X9" s="805">
        <v>360471</v>
      </c>
      <c r="Y9" s="805">
        <v>731005</v>
      </c>
      <c r="Z9" s="842">
        <v>443686</v>
      </c>
      <c r="AA9" s="843">
        <v>43869</v>
      </c>
      <c r="AB9" s="805">
        <v>236114</v>
      </c>
      <c r="AC9" s="805">
        <v>248051</v>
      </c>
      <c r="AD9" s="806">
        <v>303587</v>
      </c>
      <c r="AE9" s="804">
        <v>215129</v>
      </c>
      <c r="AF9" s="805">
        <v>124962</v>
      </c>
      <c r="AG9" s="805">
        <v>206817</v>
      </c>
      <c r="AH9" s="842">
        <v>346362</v>
      </c>
      <c r="AI9" s="842">
        <v>381794</v>
      </c>
      <c r="AJ9" s="842">
        <v>579678</v>
      </c>
      <c r="AK9" s="842">
        <v>440771</v>
      </c>
      <c r="AL9" s="842">
        <v>528091</v>
      </c>
      <c r="AM9" s="842">
        <v>452054</v>
      </c>
      <c r="AN9" s="842">
        <v>464036</v>
      </c>
      <c r="AO9" s="842">
        <v>439471</v>
      </c>
      <c r="AP9" s="842">
        <v>372203</v>
      </c>
      <c r="AQ9" s="842">
        <v>272494</v>
      </c>
      <c r="AR9" s="842">
        <v>269304</v>
      </c>
      <c r="AS9" s="842">
        <v>309880</v>
      </c>
      <c r="AT9" s="842">
        <v>293428</v>
      </c>
      <c r="AU9" s="842">
        <v>277176</v>
      </c>
      <c r="AV9" s="842">
        <v>223193</v>
      </c>
      <c r="AW9" s="842">
        <v>227779</v>
      </c>
      <c r="AX9" s="842">
        <v>291393</v>
      </c>
      <c r="AY9" s="842">
        <v>261050</v>
      </c>
      <c r="AZ9" s="842">
        <v>335351</v>
      </c>
      <c r="BA9" s="842">
        <v>321665</v>
      </c>
      <c r="BB9" s="842">
        <v>306763</v>
      </c>
      <c r="BC9" s="842">
        <v>295130</v>
      </c>
      <c r="BD9" s="842">
        <v>405951</v>
      </c>
      <c r="BE9" s="842">
        <v>305238</v>
      </c>
      <c r="BF9" s="165"/>
      <c r="BG9" s="165"/>
      <c r="BH9" s="165"/>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c r="CF9" s="1881"/>
      <c r="CG9" s="1881"/>
      <c r="CH9" s="1881"/>
      <c r="CI9" s="1881"/>
      <c r="CJ9" s="1881"/>
      <c r="CK9" s="1881"/>
      <c r="CL9" s="1881"/>
      <c r="CM9" s="1881"/>
      <c r="CN9" s="1881"/>
      <c r="CO9" s="1881"/>
      <c r="CP9" s="1881"/>
      <c r="CQ9" s="1881"/>
      <c r="CR9" s="1881"/>
      <c r="CS9" s="1881"/>
      <c r="CT9" s="1881"/>
      <c r="CU9" s="1881"/>
      <c r="CV9" s="1881"/>
      <c r="CW9" s="1881"/>
      <c r="CX9" s="1881"/>
      <c r="CY9" s="1881"/>
      <c r="CZ9" s="1881"/>
      <c r="XFB9" s="1300">
        <v>306</v>
      </c>
    </row>
    <row r="10" spans="1:195 16382:16382" s="439" customFormat="1" ht="16.149999999999999" hidden="1" customHeight="1">
      <c r="A10" s="183"/>
      <c r="B10" s="1319" t="str">
        <f>INDEX(tblTrans[[English]:[Polski]],MATCH(XFB10,tblTrans[ID],0),LangSelID)</f>
        <v>- certyfikaty depozytowe będące przedmiotem zastawu (transakcje sell buy back)</v>
      </c>
      <c r="C10" s="831">
        <v>0</v>
      </c>
      <c r="D10" s="832">
        <v>0</v>
      </c>
      <c r="E10" s="832">
        <v>0</v>
      </c>
      <c r="F10" s="833">
        <v>0</v>
      </c>
      <c r="G10" s="831">
        <v>0</v>
      </c>
      <c r="H10" s="832">
        <v>3147992</v>
      </c>
      <c r="I10" s="832"/>
      <c r="J10" s="834"/>
      <c r="K10" s="835"/>
      <c r="L10" s="832"/>
      <c r="M10" s="832"/>
      <c r="N10" s="833"/>
      <c r="O10" s="831"/>
      <c r="P10" s="832"/>
      <c r="Q10" s="832"/>
      <c r="R10" s="834">
        <v>518004</v>
      </c>
      <c r="S10" s="835"/>
      <c r="T10" s="832"/>
      <c r="U10" s="832"/>
      <c r="V10" s="833"/>
      <c r="W10" s="831"/>
      <c r="X10" s="832"/>
      <c r="Y10" s="832"/>
      <c r="Z10" s="834"/>
      <c r="AA10" s="835"/>
      <c r="AB10" s="832"/>
      <c r="AC10" s="832"/>
      <c r="AD10" s="833"/>
      <c r="AE10" s="831"/>
      <c r="AF10" s="832"/>
      <c r="AG10" s="832"/>
      <c r="AH10" s="834"/>
      <c r="AI10" s="834"/>
      <c r="AJ10" s="834"/>
      <c r="AK10" s="834"/>
      <c r="AL10" s="834"/>
      <c r="AM10" s="834"/>
      <c r="AN10" s="834"/>
      <c r="AO10" s="834"/>
      <c r="AP10" s="834"/>
      <c r="AQ10" s="834"/>
      <c r="AR10" s="834"/>
      <c r="AS10" s="834"/>
      <c r="AT10" s="834"/>
      <c r="AU10" s="834"/>
      <c r="AV10" s="834"/>
      <c r="AW10" s="834"/>
      <c r="AX10" s="834"/>
      <c r="AY10" s="834"/>
      <c r="AZ10" s="834"/>
      <c r="BA10" s="834"/>
      <c r="BB10" s="834"/>
      <c r="BC10" s="834"/>
      <c r="BD10" s="834"/>
      <c r="BE10" s="834"/>
      <c r="BF10" s="165"/>
      <c r="BG10" s="165"/>
      <c r="BH10" s="165"/>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c r="CF10" s="1881"/>
      <c r="CG10" s="1881"/>
      <c r="CH10" s="1881"/>
      <c r="CI10" s="1881"/>
      <c r="CJ10" s="1881"/>
      <c r="CK10" s="1881"/>
      <c r="CL10" s="1881"/>
      <c r="CM10" s="1881"/>
      <c r="CN10" s="1881"/>
      <c r="CO10" s="1881"/>
      <c r="CP10" s="1881"/>
      <c r="CQ10" s="1881"/>
      <c r="CR10" s="1881"/>
      <c r="CS10" s="1881"/>
      <c r="CT10" s="1881"/>
      <c r="CU10" s="1881"/>
      <c r="CV10" s="1881"/>
      <c r="CW10" s="1881"/>
      <c r="CX10" s="1881"/>
      <c r="CY10" s="1881"/>
      <c r="CZ10" s="1881"/>
      <c r="XFB10" s="439">
        <v>307</v>
      </c>
    </row>
    <row r="11" spans="1:195 16382:16382" s="439" customFormat="1" ht="16.149999999999999" hidden="1" customHeight="1">
      <c r="A11" s="183"/>
      <c r="B11" s="1320" t="str">
        <f>INDEX(tblTrans[[English]:[Polski]],MATCH(XFB11,tblTrans[ID],0),LangSelID)</f>
        <v>- obligacje korporacyjne będące przedmiotem zastawu (transakcje sell buy back)</v>
      </c>
      <c r="C11" s="400">
        <v>0</v>
      </c>
      <c r="D11" s="401">
        <v>0</v>
      </c>
      <c r="E11" s="401">
        <v>0</v>
      </c>
      <c r="F11" s="404">
        <v>0</v>
      </c>
      <c r="G11" s="400">
        <v>0</v>
      </c>
      <c r="H11" s="401">
        <v>3147992</v>
      </c>
      <c r="I11" s="401"/>
      <c r="J11" s="402"/>
      <c r="K11" s="403"/>
      <c r="L11" s="401"/>
      <c r="M11" s="401"/>
      <c r="N11" s="404"/>
      <c r="O11" s="400"/>
      <c r="P11" s="401"/>
      <c r="Q11" s="401"/>
      <c r="R11" s="402"/>
      <c r="S11" s="403"/>
      <c r="T11" s="401"/>
      <c r="U11" s="401"/>
      <c r="V11" s="404"/>
      <c r="W11" s="400"/>
      <c r="X11" s="401"/>
      <c r="Y11" s="401"/>
      <c r="Z11" s="402"/>
      <c r="AA11" s="403"/>
      <c r="AB11" s="401"/>
      <c r="AC11" s="401"/>
      <c r="AD11" s="404"/>
      <c r="AE11" s="400"/>
      <c r="AF11" s="401"/>
      <c r="AG11" s="401"/>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165"/>
      <c r="BG11" s="165"/>
      <c r="BH11" s="165"/>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c r="CF11" s="1881"/>
      <c r="CG11" s="1881"/>
      <c r="CH11" s="1881"/>
      <c r="CI11" s="1881"/>
      <c r="CJ11" s="1881"/>
      <c r="CK11" s="1881"/>
      <c r="CL11" s="1881"/>
      <c r="CM11" s="1881"/>
      <c r="CN11" s="1881"/>
      <c r="CO11" s="1881"/>
      <c r="CP11" s="1881"/>
      <c r="CQ11" s="1881"/>
      <c r="CR11" s="1881"/>
      <c r="CS11" s="1881"/>
      <c r="CT11" s="1881"/>
      <c r="CU11" s="1881"/>
      <c r="CV11" s="1881"/>
      <c r="CW11" s="1881"/>
      <c r="CX11" s="1881"/>
      <c r="CY11" s="1881"/>
      <c r="CZ11" s="1881"/>
      <c r="XFB11" s="439">
        <v>308</v>
      </c>
    </row>
    <row r="12" spans="1:195 16382:16382" s="395" customFormat="1" ht="5.45" customHeight="1" thickBot="1">
      <c r="A12" s="202"/>
      <c r="B12" s="1321"/>
      <c r="C12" s="406"/>
      <c r="D12" s="407"/>
      <c r="E12" s="407"/>
      <c r="F12" s="410"/>
      <c r="G12" s="406"/>
      <c r="H12" s="407"/>
      <c r="I12" s="407"/>
      <c r="J12" s="408"/>
      <c r="K12" s="409"/>
      <c r="L12" s="407"/>
      <c r="M12" s="407"/>
      <c r="N12" s="410"/>
      <c r="O12" s="406"/>
      <c r="P12" s="407"/>
      <c r="Q12" s="407"/>
      <c r="R12" s="408"/>
      <c r="S12" s="409"/>
      <c r="T12" s="407"/>
      <c r="U12" s="407"/>
      <c r="V12" s="410"/>
      <c r="W12" s="406"/>
      <c r="X12" s="407"/>
      <c r="Y12" s="407"/>
      <c r="Z12" s="408"/>
      <c r="AA12" s="403"/>
      <c r="AB12" s="401"/>
      <c r="AC12" s="401"/>
      <c r="AD12" s="404"/>
      <c r="AE12" s="400"/>
      <c r="AF12" s="401"/>
      <c r="AG12" s="401"/>
      <c r="AH12" s="402"/>
      <c r="AI12" s="402"/>
      <c r="AJ12" s="402"/>
      <c r="AK12" s="829"/>
      <c r="AL12" s="829"/>
      <c r="AM12" s="829"/>
      <c r="AN12" s="829"/>
      <c r="AO12" s="829"/>
      <c r="AP12" s="829"/>
      <c r="AQ12" s="829"/>
      <c r="AR12" s="829"/>
      <c r="AS12" s="829"/>
      <c r="AT12" s="829"/>
      <c r="AU12" s="829"/>
      <c r="AV12" s="829"/>
      <c r="AW12" s="829"/>
      <c r="AX12" s="829"/>
      <c r="AY12" s="829"/>
      <c r="AZ12" s="829"/>
      <c r="BA12" s="829"/>
      <c r="BB12" s="829"/>
      <c r="BC12" s="829"/>
      <c r="BD12" s="829"/>
      <c r="BE12" s="829"/>
      <c r="BF12" s="165"/>
      <c r="BG12" s="165"/>
      <c r="BH12" s="165"/>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c r="CF12" s="1881"/>
      <c r="CG12" s="1881"/>
      <c r="CH12" s="1881"/>
      <c r="CI12" s="1881"/>
      <c r="CJ12" s="1881"/>
      <c r="CK12" s="1881"/>
      <c r="CL12" s="1881"/>
      <c r="CM12" s="1881"/>
      <c r="CN12" s="1881"/>
      <c r="CO12" s="1881"/>
      <c r="CP12" s="1881"/>
      <c r="CQ12" s="1881"/>
      <c r="CR12" s="1881"/>
      <c r="CS12" s="1881"/>
      <c r="CT12" s="1881"/>
      <c r="CU12" s="1881"/>
      <c r="CV12" s="1881"/>
      <c r="CW12" s="1881"/>
      <c r="CX12" s="1881"/>
      <c r="CY12" s="1881"/>
      <c r="CZ12" s="1881"/>
    </row>
    <row r="13" spans="1:195 16382:16382" s="58" customFormat="1" ht="16.149999999999999" customHeight="1" thickBot="1">
      <c r="A13" s="74"/>
      <c r="B13" s="650" t="str">
        <f>INDEX(tblTrans[[English]:[Polski]],MATCH(XFB13,tblTrans[ID],0),LangSelID)</f>
        <v>Equity securities:</v>
      </c>
      <c r="C13" s="551">
        <v>22217</v>
      </c>
      <c r="D13" s="551">
        <v>14983</v>
      </c>
      <c r="E13" s="551">
        <v>18240</v>
      </c>
      <c r="F13" s="551">
        <v>12237</v>
      </c>
      <c r="G13" s="551">
        <v>14285</v>
      </c>
      <c r="H13" s="551">
        <v>5914</v>
      </c>
      <c r="I13" s="551">
        <v>2488</v>
      </c>
      <c r="J13" s="551">
        <v>4263</v>
      </c>
      <c r="K13" s="551">
        <v>13576</v>
      </c>
      <c r="L13" s="551">
        <v>4270</v>
      </c>
      <c r="M13" s="551">
        <v>6884</v>
      </c>
      <c r="N13" s="551">
        <v>8188</v>
      </c>
      <c r="O13" s="551">
        <v>9358</v>
      </c>
      <c r="P13" s="551">
        <v>7359</v>
      </c>
      <c r="Q13" s="551">
        <v>7082</v>
      </c>
      <c r="R13" s="551">
        <v>6801</v>
      </c>
      <c r="S13" s="551">
        <v>9965</v>
      </c>
      <c r="T13" s="551">
        <v>16849</v>
      </c>
      <c r="U13" s="551">
        <v>10465</v>
      </c>
      <c r="V13" s="551">
        <v>11112</v>
      </c>
      <c r="W13" s="551">
        <v>10988</v>
      </c>
      <c r="X13" s="551">
        <v>18334</v>
      </c>
      <c r="Y13" s="551">
        <v>14904</v>
      </c>
      <c r="Z13" s="551">
        <v>13763</v>
      </c>
      <c r="AA13" s="551">
        <v>24754</v>
      </c>
      <c r="AB13" s="551">
        <v>32675</v>
      </c>
      <c r="AC13" s="551">
        <v>31861</v>
      </c>
      <c r="AD13" s="551">
        <v>41202</v>
      </c>
      <c r="AE13" s="551">
        <v>35069</v>
      </c>
      <c r="AF13" s="551">
        <v>37527</v>
      </c>
      <c r="AG13" s="551">
        <v>38157</v>
      </c>
      <c r="AH13" s="551">
        <v>28443</v>
      </c>
      <c r="AI13" s="551">
        <v>32837</v>
      </c>
      <c r="AJ13" s="551">
        <v>37896</v>
      </c>
      <c r="AK13" s="802">
        <v>20893</v>
      </c>
      <c r="AL13" s="802">
        <v>17947</v>
      </c>
      <c r="AM13" s="802">
        <v>18490</v>
      </c>
      <c r="AN13" s="802">
        <v>17248</v>
      </c>
      <c r="AO13" s="802">
        <v>14849</v>
      </c>
      <c r="AP13" s="802">
        <v>6846</v>
      </c>
      <c r="AQ13" s="802">
        <v>6885</v>
      </c>
      <c r="AR13" s="802">
        <v>9086</v>
      </c>
      <c r="AS13" s="802">
        <v>11894</v>
      </c>
      <c r="AT13" s="802">
        <v>4177</v>
      </c>
      <c r="AU13" s="802">
        <v>3891</v>
      </c>
      <c r="AV13" s="802">
        <v>4784</v>
      </c>
      <c r="AW13" s="802">
        <v>2836</v>
      </c>
      <c r="AX13" s="802">
        <v>1474</v>
      </c>
      <c r="AY13" s="802">
        <v>1245</v>
      </c>
      <c r="AZ13" s="802">
        <v>851</v>
      </c>
      <c r="BA13" s="802">
        <v>270</v>
      </c>
      <c r="BB13" s="802">
        <v>0</v>
      </c>
      <c r="BC13" s="802" t="s">
        <v>0</v>
      </c>
      <c r="BD13" s="802">
        <v>0</v>
      </c>
      <c r="BE13" s="802">
        <v>0</v>
      </c>
      <c r="BF13" s="165"/>
      <c r="BG13" s="165"/>
      <c r="BH13" s="165"/>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XFB13" s="1300">
        <v>309</v>
      </c>
    </row>
    <row r="14" spans="1:195 16382:16382" s="439" customFormat="1" ht="16.149999999999999" customHeight="1" thickBot="1">
      <c r="A14" s="183"/>
      <c r="B14" s="1322" t="str">
        <f>INDEX(tblTrans[[English]:[Polski]],MATCH(XFB14,tblTrans[ID],0),LangSelID)</f>
        <v>- listed</v>
      </c>
      <c r="C14" s="836">
        <v>22217</v>
      </c>
      <c r="D14" s="837">
        <v>14727</v>
      </c>
      <c r="E14" s="837">
        <v>18240</v>
      </c>
      <c r="F14" s="838">
        <v>12237</v>
      </c>
      <c r="G14" s="836">
        <v>14285</v>
      </c>
      <c r="H14" s="837">
        <v>5914</v>
      </c>
      <c r="I14" s="837">
        <v>2488</v>
      </c>
      <c r="J14" s="839">
        <v>4263</v>
      </c>
      <c r="K14" s="840">
        <v>13576</v>
      </c>
      <c r="L14" s="837">
        <v>4270</v>
      </c>
      <c r="M14" s="837">
        <v>6884</v>
      </c>
      <c r="N14" s="838">
        <v>8188</v>
      </c>
      <c r="O14" s="836">
        <v>9358</v>
      </c>
      <c r="P14" s="837">
        <v>7359</v>
      </c>
      <c r="Q14" s="837">
        <v>7082</v>
      </c>
      <c r="R14" s="839">
        <v>6801</v>
      </c>
      <c r="S14" s="840">
        <v>9965</v>
      </c>
      <c r="T14" s="837">
        <v>16849</v>
      </c>
      <c r="U14" s="837">
        <v>10465</v>
      </c>
      <c r="V14" s="838">
        <v>4697</v>
      </c>
      <c r="W14" s="836">
        <v>4389</v>
      </c>
      <c r="X14" s="837">
        <v>11874</v>
      </c>
      <c r="Y14" s="837">
        <v>4642</v>
      </c>
      <c r="Z14" s="839">
        <v>3479</v>
      </c>
      <c r="AA14" s="840">
        <v>3834</v>
      </c>
      <c r="AB14" s="837">
        <v>9925</v>
      </c>
      <c r="AC14" s="837">
        <v>8719</v>
      </c>
      <c r="AD14" s="838">
        <v>10986</v>
      </c>
      <c r="AE14" s="836">
        <v>2437</v>
      </c>
      <c r="AF14" s="837">
        <v>4627</v>
      </c>
      <c r="AG14" s="837">
        <v>3777</v>
      </c>
      <c r="AH14" s="839">
        <v>6893</v>
      </c>
      <c r="AI14" s="839">
        <v>11105</v>
      </c>
      <c r="AJ14" s="839">
        <v>16137</v>
      </c>
      <c r="AK14" s="839">
        <v>13379</v>
      </c>
      <c r="AL14" s="839">
        <v>10459</v>
      </c>
      <c r="AM14" s="839">
        <v>12618</v>
      </c>
      <c r="AN14" s="839">
        <v>11639</v>
      </c>
      <c r="AO14" s="839">
        <v>12229</v>
      </c>
      <c r="AP14" s="839">
        <v>4192</v>
      </c>
      <c r="AQ14" s="839">
        <v>4232</v>
      </c>
      <c r="AR14" s="839">
        <v>6549</v>
      </c>
      <c r="AS14" s="839">
        <v>9357</v>
      </c>
      <c r="AT14" s="839">
        <v>4022</v>
      </c>
      <c r="AU14" s="839">
        <v>3736</v>
      </c>
      <c r="AV14" s="839">
        <v>4629</v>
      </c>
      <c r="AW14" s="839">
        <v>2681</v>
      </c>
      <c r="AX14" s="2015">
        <v>1314</v>
      </c>
      <c r="AY14" s="1916"/>
      <c r="AZ14" s="1916"/>
      <c r="BA14" s="1916"/>
      <c r="BB14" s="1916"/>
      <c r="BC14" s="1916"/>
      <c r="BD14" s="1916"/>
      <c r="BE14" s="1916"/>
      <c r="BF14" s="165"/>
      <c r="BG14" s="165"/>
      <c r="BH14" s="165"/>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c r="CF14" s="1881"/>
      <c r="CG14" s="1881"/>
      <c r="CH14" s="1881"/>
      <c r="CI14" s="1881"/>
      <c r="CJ14" s="1881"/>
      <c r="CK14" s="1881"/>
      <c r="CL14" s="1881"/>
      <c r="CM14" s="1881"/>
      <c r="CN14" s="1881"/>
      <c r="CO14" s="1881"/>
      <c r="CP14" s="1881"/>
      <c r="CQ14" s="1881"/>
      <c r="CR14" s="1881"/>
      <c r="CS14" s="1881"/>
      <c r="CT14" s="1881"/>
      <c r="CU14" s="1881"/>
      <c r="CV14" s="1881"/>
      <c r="CW14" s="1881"/>
      <c r="CX14" s="1881"/>
      <c r="CY14" s="1881"/>
      <c r="CZ14" s="1881"/>
      <c r="XFB14" s="439">
        <v>310</v>
      </c>
    </row>
    <row r="15" spans="1:195 16382:16382" s="395" customFormat="1" ht="16.149999999999999" customHeight="1" thickBot="1">
      <c r="A15" s="202"/>
      <c r="B15" s="803" t="str">
        <f>INDEX(tblTrans[[English]:[Polski]],MATCH(XFB15,tblTrans[ID],0),LangSelID)</f>
        <v>- unlisted</v>
      </c>
      <c r="C15" s="845">
        <v>0</v>
      </c>
      <c r="D15" s="846">
        <v>256</v>
      </c>
      <c r="E15" s="846">
        <v>0</v>
      </c>
      <c r="F15" s="847">
        <v>0</v>
      </c>
      <c r="G15" s="845">
        <v>0</v>
      </c>
      <c r="H15" s="846">
        <v>0</v>
      </c>
      <c r="I15" s="846">
        <v>0</v>
      </c>
      <c r="J15" s="848"/>
      <c r="K15" s="849"/>
      <c r="L15" s="846"/>
      <c r="M15" s="846"/>
      <c r="N15" s="847"/>
      <c r="O15" s="845">
        <v>0</v>
      </c>
      <c r="P15" s="846">
        <v>0</v>
      </c>
      <c r="Q15" s="846"/>
      <c r="R15" s="848"/>
      <c r="S15" s="849"/>
      <c r="T15" s="846"/>
      <c r="U15" s="846">
        <v>0</v>
      </c>
      <c r="V15" s="847">
        <v>6415</v>
      </c>
      <c r="W15" s="845">
        <v>6599</v>
      </c>
      <c r="X15" s="846">
        <v>6460</v>
      </c>
      <c r="Y15" s="846">
        <v>10262</v>
      </c>
      <c r="Z15" s="848">
        <v>10284</v>
      </c>
      <c r="AA15" s="843">
        <v>20920</v>
      </c>
      <c r="AB15" s="805">
        <v>22750</v>
      </c>
      <c r="AC15" s="805">
        <v>23142</v>
      </c>
      <c r="AD15" s="806">
        <v>30216</v>
      </c>
      <c r="AE15" s="804">
        <v>32632</v>
      </c>
      <c r="AF15" s="805">
        <v>32900</v>
      </c>
      <c r="AG15" s="805">
        <v>34380</v>
      </c>
      <c r="AH15" s="842">
        <v>21550</v>
      </c>
      <c r="AI15" s="842">
        <v>21732</v>
      </c>
      <c r="AJ15" s="842">
        <v>21759</v>
      </c>
      <c r="AK15" s="850">
        <v>7514</v>
      </c>
      <c r="AL15" s="850">
        <v>7488</v>
      </c>
      <c r="AM15" s="850">
        <v>5872</v>
      </c>
      <c r="AN15" s="850">
        <v>5609</v>
      </c>
      <c r="AO15" s="850">
        <v>2620</v>
      </c>
      <c r="AP15" s="850">
        <v>2654</v>
      </c>
      <c r="AQ15" s="850">
        <v>2653</v>
      </c>
      <c r="AR15" s="850">
        <v>2537</v>
      </c>
      <c r="AS15" s="850">
        <v>2537</v>
      </c>
      <c r="AT15" s="850">
        <v>155</v>
      </c>
      <c r="AU15" s="850">
        <v>155</v>
      </c>
      <c r="AV15" s="850">
        <v>155</v>
      </c>
      <c r="AW15" s="850">
        <v>155</v>
      </c>
      <c r="AX15" s="2016">
        <v>160</v>
      </c>
      <c r="AY15" s="1918"/>
      <c r="AZ15" s="1918"/>
      <c r="BA15" s="1918"/>
      <c r="BB15" s="1918"/>
      <c r="BC15" s="1918"/>
      <c r="BD15" s="1918"/>
      <c r="BE15" s="1918"/>
      <c r="BF15" s="165"/>
      <c r="BG15" s="165"/>
      <c r="BH15" s="165"/>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c r="CF15" s="1881"/>
      <c r="CG15" s="1881"/>
      <c r="CH15" s="1881"/>
      <c r="CI15" s="1881"/>
      <c r="CJ15" s="1881"/>
      <c r="CK15" s="1881"/>
      <c r="CL15" s="1881"/>
      <c r="CM15" s="1881"/>
      <c r="CN15" s="1881"/>
      <c r="CO15" s="1881"/>
      <c r="CP15" s="1881"/>
      <c r="CQ15" s="1881"/>
      <c r="CR15" s="1881"/>
      <c r="CS15" s="1881"/>
      <c r="CT15" s="1881"/>
      <c r="CU15" s="1881"/>
      <c r="CV15" s="1881"/>
      <c r="CW15" s="1881"/>
      <c r="CX15" s="1881"/>
      <c r="CY15" s="1881"/>
      <c r="CZ15" s="1881"/>
      <c r="XFB15" s="1300">
        <v>311</v>
      </c>
    </row>
    <row r="16" spans="1:195 16382:16382" s="58" customFormat="1" ht="16.149999999999999" customHeight="1" thickBot="1">
      <c r="A16" s="74"/>
      <c r="B16" s="650" t="str">
        <f>INDEX(tblTrans[[English]:[Polski]],MATCH(XFB16,tblTrans[ID],0),LangSelID)</f>
        <v>Debt and equity securities, including:</v>
      </c>
      <c r="C16" s="551">
        <v>3321072</v>
      </c>
      <c r="D16" s="551">
        <v>5703120</v>
      </c>
      <c r="E16" s="551">
        <v>5744220</v>
      </c>
      <c r="F16" s="551">
        <v>6160913</v>
      </c>
      <c r="G16" s="551">
        <v>4165205</v>
      </c>
      <c r="H16" s="551">
        <v>6742111</v>
      </c>
      <c r="I16" s="551">
        <v>5404870</v>
      </c>
      <c r="J16" s="551">
        <v>6989817</v>
      </c>
      <c r="K16" s="551">
        <v>6908840</v>
      </c>
      <c r="L16" s="551">
        <v>6676990</v>
      </c>
      <c r="M16" s="551">
        <v>4726310</v>
      </c>
      <c r="N16" s="551">
        <v>5721405</v>
      </c>
      <c r="O16" s="551">
        <v>1734585</v>
      </c>
      <c r="P16" s="551">
        <v>1405353</v>
      </c>
      <c r="Q16" s="551">
        <v>1175782</v>
      </c>
      <c r="R16" s="551">
        <v>1831503</v>
      </c>
      <c r="S16" s="551">
        <v>1190274</v>
      </c>
      <c r="T16" s="551">
        <v>905525</v>
      </c>
      <c r="U16" s="551">
        <v>989728</v>
      </c>
      <c r="V16" s="551">
        <v>2584314</v>
      </c>
      <c r="W16" s="551">
        <v>2359143</v>
      </c>
      <c r="X16" s="551">
        <v>1806708</v>
      </c>
      <c r="Y16" s="551">
        <v>1680829</v>
      </c>
      <c r="Z16" s="551">
        <v>1477022</v>
      </c>
      <c r="AA16" s="551">
        <v>1795975</v>
      </c>
      <c r="AB16" s="551">
        <v>1159196</v>
      </c>
      <c r="AC16" s="551">
        <v>2115535</v>
      </c>
      <c r="AD16" s="551">
        <v>1150886</v>
      </c>
      <c r="AE16" s="551">
        <v>1429069</v>
      </c>
      <c r="AF16" s="551">
        <v>1741743</v>
      </c>
      <c r="AG16" s="551">
        <v>1402650</v>
      </c>
      <c r="AH16" s="551">
        <v>763064</v>
      </c>
      <c r="AI16" s="551">
        <v>1180071</v>
      </c>
      <c r="AJ16" s="551">
        <v>2812471</v>
      </c>
      <c r="AK16" s="802">
        <v>2637559</v>
      </c>
      <c r="AL16" s="802">
        <v>1163944</v>
      </c>
      <c r="AM16" s="802">
        <v>2043083</v>
      </c>
      <c r="AN16" s="802">
        <v>2597284</v>
      </c>
      <c r="AO16" s="802">
        <v>2561125</v>
      </c>
      <c r="AP16" s="802">
        <v>557541</v>
      </c>
      <c r="AQ16" s="802">
        <v>2849810</v>
      </c>
      <c r="AR16" s="802">
        <v>3233150</v>
      </c>
      <c r="AS16" s="802">
        <v>4177242</v>
      </c>
      <c r="AT16" s="802">
        <v>3800634</v>
      </c>
      <c r="AU16" s="802">
        <v>3538122</v>
      </c>
      <c r="AV16" s="802">
        <v>3296641</v>
      </c>
      <c r="AW16" s="802">
        <v>1990360</v>
      </c>
      <c r="AX16" s="802">
        <v>1525382</v>
      </c>
      <c r="AY16" s="802">
        <v>3162933</v>
      </c>
      <c r="AZ16" s="802">
        <v>3444954</v>
      </c>
      <c r="BA16" s="802">
        <v>2575084</v>
      </c>
      <c r="BB16" s="802">
        <v>1055057</v>
      </c>
      <c r="BC16" s="802">
        <v>3504045</v>
      </c>
      <c r="BD16" s="802">
        <v>2529666</v>
      </c>
      <c r="BE16" s="802">
        <v>789833</v>
      </c>
      <c r="BF16" s="165"/>
      <c r="BG16" s="165"/>
      <c r="BH16" s="165"/>
      <c r="BI16" s="161"/>
      <c r="BJ16" s="161"/>
      <c r="BK16" s="161"/>
      <c r="BL16" s="161"/>
      <c r="BM16" s="161"/>
      <c r="BN16" s="161"/>
      <c r="BO16" s="161"/>
      <c r="BP16" s="161"/>
      <c r="BQ16" s="161"/>
      <c r="BR16" s="161"/>
      <c r="BS16" s="161"/>
      <c r="BT16" s="161"/>
      <c r="BU16" s="161"/>
      <c r="BV16" s="161"/>
      <c r="BW16" s="161"/>
      <c r="BX16" s="161"/>
      <c r="BY16" s="161"/>
      <c r="BZ16" s="161"/>
      <c r="CA16" s="161"/>
      <c r="CB16" s="161"/>
      <c r="CC16" s="161"/>
      <c r="CD16" s="161"/>
      <c r="CE16" s="161"/>
      <c r="CF16" s="161"/>
      <c r="CG16" s="161"/>
      <c r="CH16" s="161"/>
      <c r="CI16" s="161"/>
      <c r="CJ16" s="161"/>
      <c r="CK16" s="161"/>
      <c r="CL16" s="161"/>
      <c r="CM16" s="161"/>
      <c r="CN16" s="161"/>
      <c r="CO16" s="161"/>
      <c r="CP16" s="161"/>
      <c r="CQ16" s="161"/>
      <c r="CR16" s="161"/>
      <c r="CS16" s="161"/>
      <c r="CT16" s="161"/>
      <c r="CU16" s="161"/>
      <c r="CV16" s="161"/>
      <c r="CW16" s="161"/>
      <c r="CX16" s="161"/>
      <c r="CY16" s="161"/>
      <c r="CZ16" s="161"/>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XFB16" s="439">
        <v>312</v>
      </c>
    </row>
    <row r="17" spans="1:104 16382:16382" s="440" customFormat="1" ht="16.149999999999999" customHeight="1" thickBot="1">
      <c r="A17" s="209"/>
      <c r="B17" s="2017" t="str">
        <f>INDEX(tblTrans[[English]:[Polski]],MATCH(XFB17,tblTrans[ID],0),LangSelID)</f>
        <v>- Trading Securities without pledge</v>
      </c>
      <c r="C17" s="851">
        <v>2205295</v>
      </c>
      <c r="D17" s="852">
        <v>3244158</v>
      </c>
      <c r="E17" s="852">
        <v>3741156</v>
      </c>
      <c r="F17" s="853">
        <v>3516149</v>
      </c>
      <c r="G17" s="851">
        <v>1473055</v>
      </c>
      <c r="H17" s="852">
        <v>4334367</v>
      </c>
      <c r="I17" s="852">
        <v>2787928</v>
      </c>
      <c r="J17" s="854">
        <v>4257982</v>
      </c>
      <c r="K17" s="855">
        <v>3987946</v>
      </c>
      <c r="L17" s="852">
        <v>4183725</v>
      </c>
      <c r="M17" s="852">
        <v>4200312</v>
      </c>
      <c r="N17" s="853">
        <v>4624621</v>
      </c>
      <c r="O17" s="851">
        <v>1487220</v>
      </c>
      <c r="P17" s="852">
        <v>835309</v>
      </c>
      <c r="Q17" s="852">
        <v>966667</v>
      </c>
      <c r="R17" s="854">
        <v>1065190</v>
      </c>
      <c r="S17" s="855">
        <v>674387</v>
      </c>
      <c r="T17" s="852">
        <v>657012</v>
      </c>
      <c r="U17" s="852">
        <v>766471</v>
      </c>
      <c r="V17" s="853">
        <v>1565656</v>
      </c>
      <c r="W17" s="851">
        <v>1784556</v>
      </c>
      <c r="X17" s="852">
        <v>1394668</v>
      </c>
      <c r="Y17" s="852">
        <v>1448992</v>
      </c>
      <c r="Z17" s="854">
        <v>991559</v>
      </c>
      <c r="AA17" s="855">
        <v>1234846</v>
      </c>
      <c r="AB17" s="852">
        <v>866528</v>
      </c>
      <c r="AC17" s="852">
        <v>811918</v>
      </c>
      <c r="AD17" s="853">
        <v>550040</v>
      </c>
      <c r="AE17" s="851">
        <v>640073</v>
      </c>
      <c r="AF17" s="852">
        <v>421244</v>
      </c>
      <c r="AG17" s="852">
        <v>486812</v>
      </c>
      <c r="AH17" s="854">
        <v>510786</v>
      </c>
      <c r="AI17" s="854">
        <v>699933</v>
      </c>
      <c r="AJ17" s="854">
        <v>1123189</v>
      </c>
      <c r="AK17" s="856">
        <v>958476</v>
      </c>
      <c r="AL17" s="856">
        <v>565909</v>
      </c>
      <c r="AM17" s="856">
        <v>499802</v>
      </c>
      <c r="AN17" s="856">
        <v>2112048</v>
      </c>
      <c r="AO17" s="856">
        <v>1175407</v>
      </c>
      <c r="AP17" s="856">
        <v>540844</v>
      </c>
      <c r="AQ17" s="856">
        <v>2396832</v>
      </c>
      <c r="AR17" s="856">
        <v>2193128</v>
      </c>
      <c r="AS17" s="856">
        <v>2873861</v>
      </c>
      <c r="AT17" s="856">
        <v>3046371</v>
      </c>
      <c r="AU17" s="856">
        <v>2443615</v>
      </c>
      <c r="AV17" s="856">
        <v>2688073</v>
      </c>
      <c r="AW17" s="856">
        <v>408789</v>
      </c>
      <c r="AX17" s="856">
        <v>1499545</v>
      </c>
      <c r="AY17" s="856">
        <v>2228308.9462912278</v>
      </c>
      <c r="AZ17" s="856">
        <v>1786944.4203703899</v>
      </c>
      <c r="BA17" s="856">
        <v>1171757.87839323</v>
      </c>
      <c r="BB17" s="856">
        <v>516712</v>
      </c>
      <c r="BC17" s="856">
        <v>1127429</v>
      </c>
      <c r="BD17" s="856">
        <v>1232055</v>
      </c>
      <c r="BE17" s="856">
        <v>398066</v>
      </c>
      <c r="BF17" s="165"/>
      <c r="BG17" s="165"/>
      <c r="BH17" s="165"/>
      <c r="BI17" s="2065"/>
      <c r="BJ17" s="2065"/>
      <c r="BK17" s="2065"/>
      <c r="BL17" s="2065"/>
      <c r="BM17" s="2065"/>
      <c r="BN17" s="2065"/>
      <c r="BO17" s="2065"/>
      <c r="BP17" s="2065"/>
      <c r="BQ17" s="2065"/>
      <c r="BR17" s="2065"/>
      <c r="BS17" s="2065"/>
      <c r="BT17" s="2065"/>
      <c r="BU17" s="2065"/>
      <c r="BV17" s="2065"/>
      <c r="BW17" s="2065"/>
      <c r="BX17" s="2065"/>
      <c r="BY17" s="2065"/>
      <c r="BZ17" s="2065"/>
      <c r="CA17" s="2065"/>
      <c r="CB17" s="2065"/>
      <c r="CC17" s="2065"/>
      <c r="CD17" s="2065"/>
      <c r="CE17" s="2065"/>
      <c r="CF17" s="2065"/>
      <c r="CG17" s="2065"/>
      <c r="CH17" s="2065"/>
      <c r="CI17" s="2065"/>
      <c r="CJ17" s="2065"/>
      <c r="CK17" s="2065"/>
      <c r="CL17" s="2065"/>
      <c r="CM17" s="2065"/>
      <c r="CN17" s="2065"/>
      <c r="CO17" s="2065"/>
      <c r="CP17" s="2065"/>
      <c r="CQ17" s="2065"/>
      <c r="CR17" s="2065"/>
      <c r="CS17" s="2065"/>
      <c r="CT17" s="2065"/>
      <c r="CU17" s="2065"/>
      <c r="CV17" s="2065"/>
      <c r="CW17" s="2065"/>
      <c r="CX17" s="2065"/>
      <c r="CY17" s="2065"/>
      <c r="CZ17" s="2065"/>
      <c r="XFB17" s="1300">
        <v>313</v>
      </c>
    </row>
    <row r="18" spans="1:104 16382:16382" s="439" customFormat="1" ht="16.149999999999999" customHeight="1">
      <c r="A18" s="183"/>
      <c r="B18" s="2018" t="str">
        <f>INDEX(tblTrans[[English]:[Polski]],MATCH(XFB18,tblTrans[ID],0),LangSelID)</f>
        <v>- Pledged assets</v>
      </c>
      <c r="C18" s="857">
        <v>1115777</v>
      </c>
      <c r="D18" s="858">
        <v>2458962</v>
      </c>
      <c r="E18" s="858">
        <v>2003064</v>
      </c>
      <c r="F18" s="859">
        <v>2644764</v>
      </c>
      <c r="G18" s="857">
        <v>2692150</v>
      </c>
      <c r="H18" s="858">
        <v>2407744</v>
      </c>
      <c r="I18" s="858">
        <v>2616942</v>
      </c>
      <c r="J18" s="860">
        <v>2731835</v>
      </c>
      <c r="K18" s="861">
        <v>2870647</v>
      </c>
      <c r="L18" s="858">
        <v>2493265</v>
      </c>
      <c r="M18" s="858">
        <v>525998</v>
      </c>
      <c r="N18" s="859">
        <v>1096784</v>
      </c>
      <c r="O18" s="857">
        <v>247365</v>
      </c>
      <c r="P18" s="858">
        <v>570044</v>
      </c>
      <c r="Q18" s="858">
        <v>209115</v>
      </c>
      <c r="R18" s="860">
        <v>766313</v>
      </c>
      <c r="S18" s="861">
        <v>515887</v>
      </c>
      <c r="T18" s="858">
        <v>248513</v>
      </c>
      <c r="U18" s="858">
        <v>223257</v>
      </c>
      <c r="V18" s="859">
        <v>1018658</v>
      </c>
      <c r="W18" s="857">
        <v>574587</v>
      </c>
      <c r="X18" s="858">
        <v>412040</v>
      </c>
      <c r="Y18" s="858">
        <v>231837</v>
      </c>
      <c r="Z18" s="860">
        <v>485463</v>
      </c>
      <c r="AA18" s="861">
        <v>561129</v>
      </c>
      <c r="AB18" s="858">
        <v>292668</v>
      </c>
      <c r="AC18" s="858">
        <v>1303617</v>
      </c>
      <c r="AD18" s="859">
        <v>600846</v>
      </c>
      <c r="AE18" s="857">
        <v>788996</v>
      </c>
      <c r="AF18" s="858">
        <v>1320499</v>
      </c>
      <c r="AG18" s="858">
        <v>915838</v>
      </c>
      <c r="AH18" s="860">
        <v>252278</v>
      </c>
      <c r="AI18" s="860">
        <v>480138</v>
      </c>
      <c r="AJ18" s="860">
        <v>1689282</v>
      </c>
      <c r="AK18" s="862">
        <v>1679083</v>
      </c>
      <c r="AL18" s="862">
        <v>598035</v>
      </c>
      <c r="AM18" s="862">
        <v>1543281</v>
      </c>
      <c r="AN18" s="862">
        <v>485236</v>
      </c>
      <c r="AO18" s="862">
        <v>1385718</v>
      </c>
      <c r="AP18" s="862">
        <v>16697</v>
      </c>
      <c r="AQ18" s="862">
        <v>452978</v>
      </c>
      <c r="AR18" s="862">
        <v>1040022</v>
      </c>
      <c r="AS18" s="862">
        <v>1303381</v>
      </c>
      <c r="AT18" s="862">
        <v>754263</v>
      </c>
      <c r="AU18" s="862">
        <v>1094507</v>
      </c>
      <c r="AV18" s="862">
        <v>608568</v>
      </c>
      <c r="AW18" s="862">
        <v>1581571</v>
      </c>
      <c r="AX18" s="862">
        <v>25837</v>
      </c>
      <c r="AY18" s="862">
        <v>934624.05370877194</v>
      </c>
      <c r="AZ18" s="862">
        <v>1658009.5796296101</v>
      </c>
      <c r="BA18" s="862">
        <v>1403326.12160677</v>
      </c>
      <c r="BB18" s="862">
        <v>538345</v>
      </c>
      <c r="BC18" s="862">
        <v>2376616</v>
      </c>
      <c r="BD18" s="862">
        <v>1297611</v>
      </c>
      <c r="BE18" s="862">
        <v>391767</v>
      </c>
      <c r="BF18" s="165"/>
      <c r="BG18" s="165"/>
      <c r="BH18" s="165"/>
      <c r="BI18" s="1881"/>
      <c r="BJ18" s="1881"/>
      <c r="BK18" s="1881"/>
      <c r="BL18" s="1881"/>
      <c r="BM18" s="1881"/>
      <c r="BN18" s="1881"/>
      <c r="BO18" s="1881"/>
      <c r="BP18" s="1881"/>
      <c r="BQ18" s="1881"/>
      <c r="BR18" s="1881"/>
      <c r="BS18" s="1881"/>
      <c r="BT18" s="1881"/>
      <c r="BU18" s="1881"/>
      <c r="BV18" s="1881"/>
      <c r="BW18" s="1881"/>
      <c r="BX18" s="1881"/>
      <c r="BY18" s="1881"/>
      <c r="BZ18" s="1881"/>
      <c r="CA18" s="1881"/>
      <c r="CB18" s="1881"/>
      <c r="CC18" s="1881"/>
      <c r="CD18" s="1881"/>
      <c r="CE18" s="1881"/>
      <c r="CF18" s="1881"/>
      <c r="CG18" s="1881"/>
      <c r="CH18" s="1881"/>
      <c r="CI18" s="1881"/>
      <c r="CJ18" s="1881"/>
      <c r="CK18" s="1881"/>
      <c r="CL18" s="1881"/>
      <c r="CM18" s="1881"/>
      <c r="CN18" s="1881"/>
      <c r="CO18" s="1881"/>
      <c r="CP18" s="1881"/>
      <c r="CQ18" s="1881"/>
      <c r="CR18" s="1881"/>
      <c r="CS18" s="1881"/>
      <c r="CT18" s="1881"/>
      <c r="CU18" s="1881"/>
      <c r="CV18" s="1881"/>
      <c r="CW18" s="1881"/>
      <c r="CX18" s="1881"/>
      <c r="CY18" s="1881"/>
      <c r="CZ18" s="1881"/>
      <c r="XFB18" s="439">
        <v>314</v>
      </c>
    </row>
    <row r="19" spans="1:104 16382:16382" ht="16.149999999999999" customHeight="1">
      <c r="A19" s="1431"/>
      <c r="B19" s="1471"/>
      <c r="C19" s="165"/>
      <c r="D19" s="165"/>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5"/>
      <c r="AN19" s="165"/>
      <c r="AO19" s="165"/>
      <c r="AP19" s="165"/>
      <c r="AQ19" s="165"/>
      <c r="AR19" s="165"/>
      <c r="AS19" s="165"/>
      <c r="AT19" s="165"/>
      <c r="AU19" s="165"/>
      <c r="AV19" s="165"/>
      <c r="AW19" s="165"/>
      <c r="AX19" s="165"/>
      <c r="AY19" s="165"/>
      <c r="AZ19" s="165"/>
      <c r="BA19" s="1473"/>
      <c r="BB19" s="1473"/>
      <c r="BC19" s="1473"/>
      <c r="BD19" s="1473"/>
      <c r="BE19" s="1473"/>
    </row>
    <row r="20" spans="1:104 16382:16382">
      <c r="A20" s="1431"/>
      <c r="B20" s="1472"/>
      <c r="C20" s="165"/>
      <c r="D20" s="165"/>
      <c r="E20" s="165"/>
      <c r="F20" s="165"/>
      <c r="G20" s="165"/>
      <c r="H20" s="165"/>
      <c r="I20" s="165"/>
      <c r="J20" s="165"/>
      <c r="K20" s="165"/>
      <c r="L20" s="165"/>
      <c r="M20" s="165"/>
      <c r="N20" s="165"/>
      <c r="O20" s="165"/>
      <c r="P20" s="165"/>
      <c r="Q20" s="165"/>
      <c r="R20" s="165"/>
      <c r="S20" s="165"/>
      <c r="T20" s="165"/>
      <c r="U20" s="165"/>
      <c r="V20" s="1473"/>
      <c r="W20" s="165"/>
      <c r="X20" s="165"/>
      <c r="Y20" s="165"/>
      <c r="Z20" s="165"/>
      <c r="AA20" s="165"/>
      <c r="AB20" s="165"/>
      <c r="AC20" s="165"/>
      <c r="AD20" s="165"/>
      <c r="AE20" s="165"/>
      <c r="AF20" s="165"/>
      <c r="AG20" s="165"/>
      <c r="AH20" s="165"/>
      <c r="AI20" s="165"/>
      <c r="AJ20" s="165"/>
      <c r="AK20" s="165"/>
      <c r="AL20" s="165"/>
      <c r="AM20" s="165"/>
      <c r="AN20" s="165"/>
      <c r="AO20" s="165"/>
      <c r="AP20" s="165"/>
      <c r="AQ20" s="165"/>
      <c r="AR20" s="165"/>
      <c r="AS20" s="165"/>
      <c r="AT20" s="165"/>
      <c r="AU20" s="165"/>
      <c r="AV20" s="165"/>
      <c r="AW20" s="165"/>
      <c r="AX20" s="1473"/>
      <c r="AY20" s="1473"/>
      <c r="AZ20" s="165"/>
    </row>
    <row r="21" spans="1:104 16382:16382" s="165" customFormat="1">
      <c r="A21" s="1431"/>
      <c r="B21" s="1474"/>
      <c r="AV21" s="1473"/>
      <c r="AW21" s="1473"/>
      <c r="AX21" s="1473"/>
      <c r="AY21" s="1473"/>
      <c r="AZ21" s="1473"/>
    </row>
    <row r="22" spans="1:104 16382:16382" s="165" customFormat="1">
      <c r="A22" s="1431"/>
      <c r="B22" s="1471"/>
    </row>
    <row r="23" spans="1:104 16382:16382" s="165" customFormat="1">
      <c r="A23" s="1431"/>
      <c r="B23" s="1471"/>
    </row>
    <row r="24" spans="1:104 16382:16382" s="165" customFormat="1">
      <c r="A24" s="1431"/>
      <c r="B24" s="1475"/>
    </row>
    <row r="25" spans="1:104 16382:16382" s="165" customFormat="1">
      <c r="A25" s="1431"/>
      <c r="B25" s="1476"/>
    </row>
    <row r="26" spans="1:104 16382:16382" s="165" customFormat="1">
      <c r="A26" s="1431"/>
      <c r="B26" s="1476"/>
    </row>
    <row r="27" spans="1:104 16382:16382" s="165" customFormat="1">
      <c r="A27" s="1431"/>
      <c r="B27" s="1477"/>
    </row>
    <row r="28" spans="1:104 16382:16382" s="165" customFormat="1">
      <c r="A28" s="1431"/>
      <c r="B28" s="1477"/>
    </row>
    <row r="29" spans="1:104 16382:16382" s="165" customFormat="1">
      <c r="A29" s="1431"/>
      <c r="B29" s="1471"/>
    </row>
    <row r="30" spans="1:104 16382:16382" s="165" customFormat="1">
      <c r="A30" s="1431"/>
      <c r="B30" s="1477"/>
    </row>
    <row r="31" spans="1:104 16382:16382" s="165" customFormat="1">
      <c r="A31" s="1431"/>
      <c r="B31" s="1477"/>
    </row>
    <row r="32" spans="1:104 16382:16382" s="165" customFormat="1">
      <c r="A32" s="1431"/>
      <c r="B32" s="1477"/>
    </row>
    <row r="33" spans="1:2" s="165" customFormat="1">
      <c r="A33" s="1431"/>
      <c r="B33" s="1471"/>
    </row>
    <row r="34" spans="1:2" s="165" customFormat="1">
      <c r="A34" s="1431"/>
      <c r="B34" s="1477"/>
    </row>
    <row r="35" spans="1:2" s="165" customFormat="1">
      <c r="A35" s="1431"/>
      <c r="B35" s="1471"/>
    </row>
    <row r="36" spans="1:2" s="165" customFormat="1">
      <c r="A36" s="1431"/>
      <c r="B36" s="1477"/>
    </row>
    <row r="37" spans="1:2" s="165" customFormat="1">
      <c r="A37" s="1431"/>
      <c r="B37" s="1477"/>
    </row>
    <row r="38" spans="1:2" s="165" customFormat="1">
      <c r="A38" s="1431"/>
      <c r="B38" s="1477"/>
    </row>
    <row r="39" spans="1:2" s="165" customFormat="1">
      <c r="A39" s="1431"/>
      <c r="B39" s="1477"/>
    </row>
    <row r="40" spans="1:2" s="165" customFormat="1">
      <c r="A40" s="1431"/>
      <c r="B40" s="2084"/>
    </row>
    <row r="41" spans="1:2" s="165" customFormat="1">
      <c r="A41" s="1431"/>
      <c r="B41" s="1477"/>
    </row>
    <row r="42" spans="1:2" s="165" customFormat="1">
      <c r="A42" s="1431"/>
      <c r="B42" s="1477"/>
    </row>
    <row r="43" spans="1:2" s="165" customFormat="1">
      <c r="A43" s="1431"/>
      <c r="B43" s="2084"/>
    </row>
    <row r="44" spans="1:2" s="165" customFormat="1">
      <c r="A44" s="1431"/>
      <c r="B44" s="1471"/>
    </row>
    <row r="45" spans="1:2" s="165" customFormat="1">
      <c r="A45" s="1431"/>
      <c r="B45" s="1471"/>
    </row>
    <row r="46" spans="1:2" s="165" customFormat="1">
      <c r="A46" s="1431"/>
      <c r="B46" s="1472"/>
    </row>
    <row r="47" spans="1:2" s="165" customFormat="1">
      <c r="A47" s="1431"/>
      <c r="B47" s="1471"/>
    </row>
    <row r="48" spans="1:2" s="165" customFormat="1">
      <c r="A48" s="1431"/>
      <c r="B48" s="1472"/>
    </row>
    <row r="49" spans="1:2" s="165" customFormat="1">
      <c r="A49" s="1431"/>
      <c r="B49" s="1471"/>
    </row>
    <row r="50" spans="1:2" s="165" customFormat="1">
      <c r="A50" s="1431"/>
      <c r="B50" s="1475"/>
    </row>
    <row r="51" spans="1:2" s="165" customFormat="1">
      <c r="A51" s="1431"/>
      <c r="B51" s="1477"/>
    </row>
    <row r="52" spans="1:2" s="165" customFormat="1">
      <c r="A52" s="1431"/>
      <c r="B52" s="1477"/>
    </row>
    <row r="53" spans="1:2" s="165" customFormat="1">
      <c r="A53" s="1431"/>
      <c r="B53" s="1477"/>
    </row>
    <row r="54" spans="1:2" s="165" customFormat="1">
      <c r="A54" s="1431"/>
      <c r="B54" s="1477"/>
    </row>
    <row r="55" spans="1:2" s="165" customFormat="1">
      <c r="A55" s="1431"/>
      <c r="B55" s="1475"/>
    </row>
    <row r="56" spans="1:2" s="165" customFormat="1">
      <c r="A56" s="1431"/>
      <c r="B56" s="1477"/>
    </row>
    <row r="57" spans="1:2" s="165" customFormat="1">
      <c r="A57" s="1431"/>
      <c r="B57" s="1477"/>
    </row>
    <row r="58" spans="1:2" s="165" customFormat="1">
      <c r="A58" s="1431"/>
      <c r="B58" s="1471"/>
    </row>
    <row r="59" spans="1:2" s="165" customFormat="1">
      <c r="A59" s="1431"/>
      <c r="B59" s="1472"/>
    </row>
    <row r="60" spans="1:2" s="165" customFormat="1">
      <c r="A60" s="1431"/>
      <c r="B60" s="1471"/>
    </row>
    <row r="61" spans="1:2" s="165" customFormat="1">
      <c r="A61" s="1431"/>
      <c r="B61" s="1472"/>
    </row>
    <row r="62" spans="1:2" s="165" customFormat="1">
      <c r="A62" s="1431"/>
      <c r="B62" s="1471"/>
    </row>
    <row r="63" spans="1:2" s="165" customFormat="1">
      <c r="A63" s="1431"/>
      <c r="B63" s="1477"/>
    </row>
    <row r="64" spans="1:2" s="165" customFormat="1">
      <c r="A64" s="1431"/>
      <c r="B64" s="1471"/>
    </row>
    <row r="65" spans="1:2" s="165" customFormat="1">
      <c r="A65" s="1431"/>
      <c r="B65" s="1472"/>
    </row>
    <row r="66" spans="1:2" s="165" customFormat="1">
      <c r="A66" s="1431"/>
      <c r="B66" s="1472"/>
    </row>
    <row r="67" spans="1:2" s="165" customFormat="1">
      <c r="A67" s="1431"/>
      <c r="B67" s="1472"/>
    </row>
    <row r="68" spans="1:2" s="165" customFormat="1">
      <c r="A68" s="1431"/>
      <c r="B68" s="1471"/>
    </row>
    <row r="69" spans="1:2" s="165" customFormat="1">
      <c r="A69" s="1431"/>
      <c r="B69" s="1471"/>
    </row>
    <row r="70" spans="1:2" s="165" customFormat="1">
      <c r="A70" s="1431"/>
      <c r="B70" s="1475"/>
    </row>
    <row r="71" spans="1:2" s="165" customFormat="1">
      <c r="A71" s="1431"/>
      <c r="B71" s="1477"/>
    </row>
    <row r="72" spans="1:2" s="165" customFormat="1">
      <c r="A72" s="1431"/>
      <c r="B72" s="1477"/>
    </row>
    <row r="73" spans="1:2" s="165" customFormat="1">
      <c r="A73" s="1431"/>
      <c r="B73" s="1477"/>
    </row>
    <row r="74" spans="1:2" s="165" customFormat="1">
      <c r="A74" s="1431"/>
      <c r="B74" s="1477"/>
    </row>
    <row r="75" spans="1:2" s="165" customFormat="1">
      <c r="A75" s="1431"/>
      <c r="B75" s="1471"/>
    </row>
    <row r="76" spans="1:2" s="165" customFormat="1">
      <c r="A76" s="1431"/>
      <c r="B76" s="1477"/>
    </row>
    <row r="77" spans="1:2" s="165" customFormat="1">
      <c r="A77" s="1431"/>
      <c r="B77" s="1477"/>
    </row>
    <row r="78" spans="1:2" s="165" customFormat="1">
      <c r="A78" s="1431"/>
      <c r="B78" s="1477"/>
    </row>
    <row r="79" spans="1:2" s="165" customFormat="1">
      <c r="A79" s="1431"/>
      <c r="B79" s="1471"/>
    </row>
    <row r="80" spans="1:2" s="165" customFormat="1">
      <c r="A80" s="1431"/>
      <c r="B80" s="1477"/>
    </row>
    <row r="81" spans="1:2" s="165" customFormat="1">
      <c r="A81" s="1431"/>
      <c r="B81" s="1471"/>
    </row>
    <row r="82" spans="1:2" s="165" customFormat="1">
      <c r="A82" s="1431"/>
      <c r="B82" s="1477"/>
    </row>
    <row r="83" spans="1:2" s="165" customFormat="1">
      <c r="A83" s="1431"/>
      <c r="B83" s="1477"/>
    </row>
    <row r="84" spans="1:2" s="165" customFormat="1">
      <c r="A84" s="1431"/>
      <c r="B84" s="1477"/>
    </row>
    <row r="85" spans="1:2" s="165" customFormat="1">
      <c r="A85" s="1431"/>
      <c r="B85" s="1477"/>
    </row>
    <row r="86" spans="1:2" s="165" customFormat="1">
      <c r="A86" s="1431"/>
      <c r="B86" s="2084"/>
    </row>
    <row r="87" spans="1:2" s="165" customFormat="1">
      <c r="A87" s="1431"/>
      <c r="B87" s="1477"/>
    </row>
    <row r="88" spans="1:2" s="165" customFormat="1">
      <c r="A88" s="1431"/>
      <c r="B88" s="1477"/>
    </row>
    <row r="89" spans="1:2" s="165" customFormat="1">
      <c r="A89" s="1431"/>
      <c r="B89" s="2084"/>
    </row>
    <row r="90" spans="1:2" s="165" customFormat="1">
      <c r="A90" s="1431"/>
      <c r="B90" s="1471"/>
    </row>
    <row r="91" spans="1:2" s="165" customFormat="1">
      <c r="A91" s="1431"/>
      <c r="B91" s="1471"/>
    </row>
    <row r="92" spans="1:2" s="165" customFormat="1">
      <c r="A92" s="1431"/>
      <c r="B92" s="1472"/>
    </row>
    <row r="93" spans="1:2" s="165" customFormat="1">
      <c r="A93" s="1431"/>
      <c r="B93" s="1471"/>
    </row>
    <row r="94" spans="1:2" s="165" customFormat="1">
      <c r="A94" s="1431"/>
      <c r="B94" s="1472"/>
    </row>
    <row r="95" spans="1:2" s="165" customFormat="1">
      <c r="A95" s="1431"/>
      <c r="B95" s="1471"/>
    </row>
    <row r="96" spans="1:2" s="165" customFormat="1">
      <c r="A96" s="1431"/>
      <c r="B96" s="1475"/>
    </row>
    <row r="97" spans="1:2" s="165" customFormat="1">
      <c r="A97" s="1431"/>
      <c r="B97" s="1477"/>
    </row>
    <row r="98" spans="1:2" s="165" customFormat="1">
      <c r="A98" s="1431"/>
      <c r="B98" s="1477"/>
    </row>
    <row r="99" spans="1:2" s="165" customFormat="1">
      <c r="A99" s="1431"/>
      <c r="B99" s="1477"/>
    </row>
    <row r="100" spans="1:2" s="165" customFormat="1">
      <c r="A100" s="1431"/>
      <c r="B100" s="1477"/>
    </row>
    <row r="101" spans="1:2" s="165" customFormat="1">
      <c r="A101" s="1431"/>
      <c r="B101" s="1475"/>
    </row>
    <row r="102" spans="1:2" s="165" customFormat="1">
      <c r="A102" s="1431"/>
      <c r="B102" s="1477"/>
    </row>
    <row r="103" spans="1:2" s="165" customFormat="1">
      <c r="A103" s="1431"/>
      <c r="B103" s="1477"/>
    </row>
    <row r="104" spans="1:2" s="165" customFormat="1">
      <c r="A104" s="1431"/>
      <c r="B104" s="1471"/>
    </row>
    <row r="105" spans="1:2" s="165" customFormat="1">
      <c r="A105" s="1431"/>
      <c r="B105" s="1472"/>
    </row>
    <row r="106" spans="1:2" s="165" customFormat="1">
      <c r="A106" s="1431"/>
      <c r="B106" s="1471"/>
    </row>
    <row r="107" spans="1:2" s="165" customFormat="1">
      <c r="A107" s="1431"/>
      <c r="B107" s="1472"/>
    </row>
    <row r="108" spans="1:2" s="165" customFormat="1">
      <c r="A108" s="1431"/>
      <c r="B108" s="1471"/>
    </row>
    <row r="109" spans="1:2" s="165" customFormat="1">
      <c r="A109" s="1431"/>
      <c r="B109" s="1477"/>
    </row>
    <row r="110" spans="1:2" s="165" customFormat="1">
      <c r="A110" s="1431"/>
      <c r="B110" s="1471"/>
    </row>
    <row r="111" spans="1:2" s="165" customFormat="1">
      <c r="A111" s="1431"/>
      <c r="B111" s="1472"/>
    </row>
    <row r="112" spans="1:2" s="165" customFormat="1">
      <c r="A112" s="1431"/>
      <c r="B112" s="1472"/>
    </row>
    <row r="113" spans="1:2" s="165" customFormat="1">
      <c r="A113" s="1431"/>
      <c r="B113" s="1472"/>
    </row>
    <row r="114" spans="1:2" s="165" customFormat="1">
      <c r="A114" s="1431"/>
      <c r="B114" s="1471"/>
    </row>
    <row r="115" spans="1:2" s="165" customFormat="1">
      <c r="A115" s="1431"/>
      <c r="B115" s="1471"/>
    </row>
    <row r="116" spans="1:2" s="165" customFormat="1">
      <c r="A116" s="1431"/>
      <c r="B116" s="1475"/>
    </row>
    <row r="117" spans="1:2" s="165" customFormat="1">
      <c r="A117" s="1431"/>
      <c r="B117" s="1477"/>
    </row>
    <row r="118" spans="1:2" s="165" customFormat="1">
      <c r="A118" s="1431"/>
      <c r="B118" s="1477"/>
    </row>
    <row r="119" spans="1:2" s="165" customFormat="1">
      <c r="A119" s="1431"/>
      <c r="B119" s="1477"/>
    </row>
    <row r="120" spans="1:2" s="165" customFormat="1">
      <c r="A120" s="1431"/>
      <c r="B120" s="1477"/>
    </row>
    <row r="121" spans="1:2" s="165" customFormat="1">
      <c r="A121" s="1431"/>
      <c r="B121" s="1471"/>
    </row>
    <row r="122" spans="1:2" s="165" customFormat="1">
      <c r="A122" s="1431"/>
      <c r="B122" s="1477"/>
    </row>
    <row r="123" spans="1:2" s="165" customFormat="1">
      <c r="A123" s="1431"/>
      <c r="B123" s="1477"/>
    </row>
    <row r="124" spans="1:2" s="165" customFormat="1">
      <c r="A124" s="1431"/>
      <c r="B124" s="1477"/>
    </row>
    <row r="125" spans="1:2" s="165" customFormat="1">
      <c r="A125" s="1431"/>
      <c r="B125" s="1471"/>
    </row>
    <row r="126" spans="1:2" s="165" customFormat="1">
      <c r="A126" s="1431"/>
      <c r="B126" s="1477"/>
    </row>
    <row r="127" spans="1:2" s="165" customFormat="1">
      <c r="A127" s="1431"/>
      <c r="B127" s="1471"/>
    </row>
    <row r="128" spans="1:2" s="165" customFormat="1">
      <c r="A128" s="1431"/>
      <c r="B128" s="1477"/>
    </row>
    <row r="129" spans="1:2" s="165" customFormat="1">
      <c r="A129" s="1431"/>
      <c r="B129" s="1477"/>
    </row>
    <row r="130" spans="1:2" s="165" customFormat="1">
      <c r="A130" s="1431"/>
      <c r="B130" s="1477"/>
    </row>
    <row r="131" spans="1:2" s="165" customFormat="1">
      <c r="A131" s="1431"/>
      <c r="B131" s="1477"/>
    </row>
    <row r="132" spans="1:2" s="165" customFormat="1">
      <c r="A132" s="1431"/>
      <c r="B132" s="2084"/>
    </row>
    <row r="133" spans="1:2" s="165" customFormat="1">
      <c r="A133" s="1431"/>
      <c r="B133" s="1477"/>
    </row>
    <row r="134" spans="1:2" s="165" customFormat="1">
      <c r="A134" s="1431"/>
      <c r="B134" s="1477"/>
    </row>
    <row r="135" spans="1:2" s="165" customFormat="1">
      <c r="A135" s="1431"/>
      <c r="B135" s="2084"/>
    </row>
    <row r="136" spans="1:2" s="165" customFormat="1">
      <c r="A136" s="1431"/>
      <c r="B136" s="1471"/>
    </row>
    <row r="137" spans="1:2" s="165" customFormat="1">
      <c r="A137" s="1431"/>
      <c r="B137" s="1471"/>
    </row>
    <row r="138" spans="1:2" s="165" customFormat="1">
      <c r="A138" s="1431"/>
      <c r="B138" s="1472"/>
    </row>
    <row r="139" spans="1:2" s="165" customFormat="1">
      <c r="A139" s="1431"/>
      <c r="B139" s="1471"/>
    </row>
    <row r="140" spans="1:2" s="165" customFormat="1">
      <c r="A140" s="1431"/>
      <c r="B140" s="1472"/>
    </row>
    <row r="141" spans="1:2" s="165" customFormat="1">
      <c r="A141" s="1431"/>
      <c r="B141" s="1471"/>
    </row>
    <row r="142" spans="1:2" s="165" customFormat="1">
      <c r="A142" s="1431"/>
      <c r="B142" s="1475"/>
    </row>
    <row r="143" spans="1:2" s="165" customFormat="1">
      <c r="A143" s="1431"/>
      <c r="B143" s="1477"/>
    </row>
    <row r="144" spans="1:2" s="165" customFormat="1">
      <c r="A144" s="1431"/>
      <c r="B144" s="1477"/>
    </row>
    <row r="145" spans="1:2" s="165" customFormat="1">
      <c r="A145" s="1431"/>
      <c r="B145" s="1477"/>
    </row>
    <row r="146" spans="1:2" s="165" customFormat="1">
      <c r="A146" s="1431"/>
      <c r="B146" s="1477"/>
    </row>
    <row r="147" spans="1:2" s="165" customFormat="1">
      <c r="A147" s="1431"/>
      <c r="B147" s="1475"/>
    </row>
    <row r="148" spans="1:2" s="165" customFormat="1">
      <c r="A148" s="1431"/>
      <c r="B148" s="1477"/>
    </row>
    <row r="149" spans="1:2" s="165" customFormat="1">
      <c r="A149" s="1431"/>
      <c r="B149" s="1477"/>
    </row>
    <row r="150" spans="1:2" s="165" customFormat="1">
      <c r="A150" s="1431"/>
      <c r="B150" s="1471"/>
    </row>
    <row r="151" spans="1:2" s="165" customFormat="1">
      <c r="A151" s="1431"/>
      <c r="B151" s="1472"/>
    </row>
    <row r="152" spans="1:2" s="165" customFormat="1">
      <c r="A152" s="1431"/>
      <c r="B152" s="1471"/>
    </row>
    <row r="153" spans="1:2" s="165" customFormat="1">
      <c r="A153" s="1431"/>
      <c r="B153" s="1472"/>
    </row>
    <row r="154" spans="1:2" s="165" customFormat="1">
      <c r="A154" s="1431"/>
      <c r="B154" s="1471"/>
    </row>
    <row r="155" spans="1:2" s="165" customFormat="1">
      <c r="A155" s="1431"/>
      <c r="B155" s="1477"/>
    </row>
    <row r="156" spans="1:2" s="165" customFormat="1">
      <c r="A156" s="1431"/>
      <c r="B156" s="1471"/>
    </row>
    <row r="157" spans="1:2" s="165" customFormat="1">
      <c r="A157" s="1431"/>
      <c r="B157" s="1472"/>
    </row>
    <row r="158" spans="1:2" s="165" customFormat="1">
      <c r="A158" s="1431"/>
      <c r="B158" s="1472"/>
    </row>
    <row r="159" spans="1:2" s="165" customFormat="1">
      <c r="A159" s="1431"/>
      <c r="B159" s="1472"/>
    </row>
    <row r="160" spans="1:2" s="165" customFormat="1">
      <c r="A160" s="1431"/>
      <c r="B160" s="1472"/>
    </row>
    <row r="161" spans="1:2" s="165" customFormat="1">
      <c r="A161" s="1431"/>
      <c r="B161" s="1472"/>
    </row>
    <row r="162" spans="1:2" s="165" customFormat="1">
      <c r="A162" s="1431"/>
      <c r="B162" s="1472"/>
    </row>
    <row r="163" spans="1:2" s="165" customFormat="1">
      <c r="A163" s="1431"/>
      <c r="B163" s="1472"/>
    </row>
    <row r="164" spans="1:2" s="165" customFormat="1">
      <c r="A164" s="1431"/>
      <c r="B164" s="1472"/>
    </row>
    <row r="165" spans="1:2" s="165" customFormat="1">
      <c r="A165" s="1431"/>
      <c r="B165" s="1472"/>
    </row>
    <row r="166" spans="1:2" s="165" customFormat="1">
      <c r="A166" s="1431"/>
      <c r="B166" s="1472"/>
    </row>
    <row r="167" spans="1:2" s="165" customFormat="1">
      <c r="A167" s="1431"/>
      <c r="B167" s="1472"/>
    </row>
    <row r="168" spans="1:2" s="165" customFormat="1">
      <c r="A168" s="1431"/>
      <c r="B168" s="1472"/>
    </row>
    <row r="169" spans="1:2" s="165" customFormat="1">
      <c r="A169" s="1431"/>
      <c r="B169" s="1472"/>
    </row>
    <row r="170" spans="1:2" s="165" customFormat="1">
      <c r="A170" s="1431"/>
      <c r="B170" s="1472"/>
    </row>
    <row r="171" spans="1:2" s="165" customFormat="1">
      <c r="A171" s="1431"/>
      <c r="B171" s="1472"/>
    </row>
    <row r="172" spans="1:2" s="165" customFormat="1">
      <c r="A172" s="1431"/>
      <c r="B172" s="1472"/>
    </row>
    <row r="173" spans="1:2" s="165" customFormat="1">
      <c r="A173" s="1431"/>
      <c r="B173" s="1472"/>
    </row>
    <row r="174" spans="1:2" s="165" customFormat="1">
      <c r="A174" s="1431"/>
      <c r="B174" s="1472"/>
    </row>
    <row r="175" spans="1:2" s="165" customFormat="1">
      <c r="A175" s="1431"/>
      <c r="B175" s="1472"/>
    </row>
    <row r="176" spans="1:2" s="165" customFormat="1">
      <c r="A176" s="1431"/>
      <c r="B176" s="1472"/>
    </row>
    <row r="177" spans="1:2" s="165" customFormat="1">
      <c r="A177" s="1431"/>
      <c r="B177" s="1472"/>
    </row>
    <row r="178" spans="1:2" s="165" customFormat="1">
      <c r="A178" s="1431"/>
      <c r="B178" s="1472"/>
    </row>
    <row r="179" spans="1:2" s="165" customFormat="1">
      <c r="A179" s="1431"/>
      <c r="B179" s="1472"/>
    </row>
    <row r="180" spans="1:2" s="165" customFormat="1">
      <c r="A180" s="1431"/>
      <c r="B180" s="1472"/>
    </row>
    <row r="181" spans="1:2" s="165" customFormat="1">
      <c r="A181" s="1431"/>
      <c r="B181" s="1472"/>
    </row>
    <row r="182" spans="1:2" s="165" customFormat="1">
      <c r="A182" s="1431"/>
      <c r="B182" s="1472"/>
    </row>
    <row r="183" spans="1:2" s="165" customFormat="1">
      <c r="A183" s="1431"/>
      <c r="B183" s="1472"/>
    </row>
    <row r="184" spans="1:2" s="165" customFormat="1">
      <c r="A184" s="1431"/>
      <c r="B184" s="1472"/>
    </row>
    <row r="185" spans="1:2" s="165" customFormat="1">
      <c r="A185" s="1431"/>
      <c r="B185" s="1472"/>
    </row>
    <row r="186" spans="1:2" s="165" customFormat="1">
      <c r="A186" s="1431"/>
      <c r="B186" s="1472"/>
    </row>
    <row r="187" spans="1:2" s="165" customFormat="1">
      <c r="A187" s="1431"/>
      <c r="B187" s="1472"/>
    </row>
    <row r="188" spans="1:2" s="165" customFormat="1">
      <c r="A188" s="1431"/>
      <c r="B188" s="1472"/>
    </row>
    <row r="189" spans="1:2" s="165" customFormat="1">
      <c r="A189" s="1431"/>
      <c r="B189" s="1472"/>
    </row>
    <row r="190" spans="1:2" s="165" customFormat="1">
      <c r="A190" s="1431"/>
      <c r="B190" s="1472"/>
    </row>
    <row r="191" spans="1:2" s="165" customFormat="1">
      <c r="A191" s="1431"/>
      <c r="B191" s="1472"/>
    </row>
    <row r="192" spans="1:2" s="165" customFormat="1">
      <c r="A192" s="1431"/>
      <c r="B192" s="1472"/>
    </row>
    <row r="193" spans="1:2" s="165" customFormat="1">
      <c r="A193" s="1431"/>
      <c r="B193" s="1472"/>
    </row>
    <row r="194" spans="1:2" s="165" customFormat="1">
      <c r="A194" s="1431"/>
      <c r="B194" s="1472"/>
    </row>
    <row r="195" spans="1:2" s="165" customFormat="1">
      <c r="A195" s="1431"/>
      <c r="B195" s="1472"/>
    </row>
    <row r="196" spans="1:2" s="165" customFormat="1">
      <c r="A196" s="1431"/>
      <c r="B196" s="1472"/>
    </row>
    <row r="197" spans="1:2" s="165" customFormat="1">
      <c r="A197" s="1431"/>
      <c r="B197" s="1472"/>
    </row>
    <row r="198" spans="1:2" s="165" customFormat="1">
      <c r="A198" s="1431"/>
      <c r="B198" s="1472"/>
    </row>
    <row r="199" spans="1:2" s="165" customFormat="1">
      <c r="A199" s="1431"/>
      <c r="B199" s="1472"/>
    </row>
    <row r="200" spans="1:2" s="165" customFormat="1">
      <c r="A200" s="1431"/>
      <c r="B200" s="1472"/>
    </row>
    <row r="201" spans="1:2" s="165" customFormat="1">
      <c r="A201" s="1431"/>
      <c r="B201" s="1472"/>
    </row>
    <row r="202" spans="1:2" s="165" customFormat="1">
      <c r="A202" s="1431"/>
      <c r="B202" s="1472"/>
    </row>
    <row r="203" spans="1:2" s="165" customFormat="1">
      <c r="A203" s="1431"/>
      <c r="B203" s="1472"/>
    </row>
    <row r="204" spans="1:2" s="165" customFormat="1">
      <c r="A204" s="1431"/>
      <c r="B204" s="1472"/>
    </row>
    <row r="205" spans="1:2" s="165" customFormat="1">
      <c r="A205" s="1431"/>
      <c r="B205" s="1472"/>
    </row>
    <row r="206" spans="1:2" s="165" customFormat="1">
      <c r="A206" s="1431"/>
      <c r="B206" s="1472"/>
    </row>
    <row r="207" spans="1:2" s="165" customFormat="1">
      <c r="A207" s="1431"/>
      <c r="B207" s="1472"/>
    </row>
    <row r="208" spans="1:2" s="165" customFormat="1">
      <c r="A208" s="1431"/>
      <c r="B208" s="1472"/>
    </row>
    <row r="209" spans="1:2" s="165" customFormat="1">
      <c r="A209" s="1431"/>
      <c r="B209" s="1472"/>
    </row>
    <row r="210" spans="1:2" s="165" customFormat="1">
      <c r="A210" s="1431"/>
      <c r="B210" s="1472"/>
    </row>
    <row r="211" spans="1:2" s="165" customFormat="1">
      <c r="A211" s="1431"/>
      <c r="B211" s="1472"/>
    </row>
    <row r="212" spans="1:2" s="165" customFormat="1">
      <c r="A212" s="1431"/>
      <c r="B212" s="1472"/>
    </row>
    <row r="213" spans="1:2" s="165" customFormat="1">
      <c r="A213" s="1431"/>
      <c r="B213" s="1472"/>
    </row>
    <row r="214" spans="1:2" s="165" customFormat="1">
      <c r="A214" s="1431"/>
      <c r="B214" s="1472"/>
    </row>
    <row r="215" spans="1:2" s="165" customFormat="1">
      <c r="A215" s="1431"/>
      <c r="B215" s="1472"/>
    </row>
    <row r="216" spans="1:2" s="165" customFormat="1">
      <c r="A216" s="1431"/>
      <c r="B216" s="1472"/>
    </row>
    <row r="217" spans="1:2" s="165" customFormat="1">
      <c r="A217" s="1431"/>
      <c r="B217" s="1472"/>
    </row>
    <row r="218" spans="1:2" s="165" customFormat="1">
      <c r="A218" s="1431"/>
      <c r="B218" s="1472"/>
    </row>
    <row r="219" spans="1:2" s="165" customFormat="1">
      <c r="A219" s="1431"/>
      <c r="B219" s="1472"/>
    </row>
    <row r="220" spans="1:2" s="165" customFormat="1">
      <c r="A220" s="1431"/>
      <c r="B220" s="1472"/>
    </row>
    <row r="221" spans="1:2" s="165" customFormat="1">
      <c r="A221" s="1431"/>
      <c r="B221" s="1472"/>
    </row>
    <row r="222" spans="1:2" s="165" customFormat="1">
      <c r="A222" s="1431"/>
      <c r="B222" s="1472"/>
    </row>
    <row r="223" spans="1:2" s="165" customFormat="1">
      <c r="A223" s="1431"/>
      <c r="B223" s="1472"/>
    </row>
    <row r="224" spans="1:2" s="165" customFormat="1">
      <c r="A224" s="1431"/>
      <c r="B224" s="1472"/>
    </row>
    <row r="225" spans="1:2" s="165" customFormat="1">
      <c r="A225" s="1431"/>
      <c r="B225" s="1472"/>
    </row>
    <row r="226" spans="1:2" s="165" customFormat="1">
      <c r="A226" s="1431"/>
      <c r="B226" s="1472"/>
    </row>
    <row r="227" spans="1:2" s="165" customFormat="1">
      <c r="A227" s="1431"/>
      <c r="B227" s="1472"/>
    </row>
    <row r="228" spans="1:2" s="165" customFormat="1">
      <c r="A228" s="1431"/>
      <c r="B228" s="1472"/>
    </row>
    <row r="229" spans="1:2" s="165" customFormat="1">
      <c r="A229" s="1431"/>
      <c r="B229" s="1472"/>
    </row>
    <row r="230" spans="1:2" s="165" customFormat="1">
      <c r="A230" s="1431"/>
      <c r="B230" s="1472"/>
    </row>
    <row r="231" spans="1:2" s="165" customFormat="1">
      <c r="A231" s="1431"/>
      <c r="B231" s="1472"/>
    </row>
    <row r="232" spans="1:2" s="165" customFormat="1">
      <c r="A232" s="1431"/>
      <c r="B232" s="1472"/>
    </row>
    <row r="233" spans="1:2" s="165" customFormat="1">
      <c r="A233" s="1431"/>
      <c r="B233" s="1472"/>
    </row>
    <row r="234" spans="1:2" s="165" customFormat="1">
      <c r="A234" s="1431"/>
      <c r="B234" s="1472"/>
    </row>
    <row r="235" spans="1:2" s="165" customFormat="1">
      <c r="A235" s="1431"/>
      <c r="B235" s="1472"/>
    </row>
    <row r="236" spans="1:2" s="165" customFormat="1">
      <c r="A236" s="1431"/>
      <c r="B236" s="1472"/>
    </row>
    <row r="237" spans="1:2" s="165" customFormat="1">
      <c r="A237" s="1431"/>
      <c r="B237" s="1472"/>
    </row>
    <row r="238" spans="1:2" s="165" customFormat="1">
      <c r="A238" s="1431"/>
      <c r="B238" s="1472"/>
    </row>
    <row r="239" spans="1:2" s="165" customFormat="1">
      <c r="A239" s="1431"/>
      <c r="B239" s="1472"/>
    </row>
    <row r="240" spans="1:2" s="165" customFormat="1">
      <c r="A240" s="1431"/>
      <c r="B240" s="1472"/>
    </row>
    <row r="241" spans="1:2" s="165" customFormat="1">
      <c r="A241" s="1431"/>
      <c r="B241" s="1472"/>
    </row>
    <row r="242" spans="1:2" s="165" customFormat="1">
      <c r="A242" s="1431"/>
      <c r="B242" s="1472"/>
    </row>
    <row r="243" spans="1:2" s="165" customFormat="1">
      <c r="A243" s="1431"/>
      <c r="B243" s="1472"/>
    </row>
    <row r="244" spans="1:2" s="165" customFormat="1">
      <c r="A244" s="1431"/>
      <c r="B244" s="1472"/>
    </row>
    <row r="245" spans="1:2" s="165" customFormat="1">
      <c r="A245" s="1431"/>
      <c r="B245" s="1472"/>
    </row>
    <row r="246" spans="1:2" s="165" customFormat="1">
      <c r="A246" s="1431"/>
      <c r="B246" s="1472"/>
    </row>
    <row r="247" spans="1:2" s="165" customFormat="1">
      <c r="A247" s="1431"/>
      <c r="B247" s="1472"/>
    </row>
    <row r="248" spans="1:2" s="165" customFormat="1">
      <c r="A248" s="1431"/>
      <c r="B248" s="1472"/>
    </row>
    <row r="249" spans="1:2" s="165" customFormat="1">
      <c r="A249" s="1431"/>
      <c r="B249" s="1472"/>
    </row>
    <row r="250" spans="1:2" s="165" customFormat="1">
      <c r="A250" s="1431"/>
      <c r="B250" s="1472"/>
    </row>
    <row r="251" spans="1:2" s="165" customFormat="1">
      <c r="A251" s="1431"/>
      <c r="B251" s="1472"/>
    </row>
    <row r="252" spans="1:2" s="165" customFormat="1">
      <c r="A252" s="1431"/>
      <c r="B252" s="1472"/>
    </row>
    <row r="253" spans="1:2" s="165" customFormat="1">
      <c r="A253" s="1431"/>
      <c r="B253" s="1472"/>
    </row>
    <row r="254" spans="1:2" s="165" customFormat="1">
      <c r="A254" s="1431"/>
      <c r="B254" s="1472"/>
    </row>
    <row r="255" spans="1:2" s="165" customFormat="1">
      <c r="A255" s="1431"/>
      <c r="B255" s="1472"/>
    </row>
    <row r="256" spans="1:2" s="165" customFormat="1">
      <c r="A256" s="1431"/>
      <c r="B256" s="1472"/>
    </row>
    <row r="257" spans="1:2" s="165" customFormat="1">
      <c r="A257" s="1431"/>
      <c r="B257" s="1472"/>
    </row>
    <row r="258" spans="1:2" s="165" customFormat="1">
      <c r="A258" s="1431"/>
      <c r="B258" s="1472"/>
    </row>
    <row r="259" spans="1:2" s="165" customFormat="1">
      <c r="A259" s="1431"/>
      <c r="B259" s="1472"/>
    </row>
    <row r="260" spans="1:2" s="165" customFormat="1">
      <c r="A260" s="1431"/>
      <c r="B260" s="1472"/>
    </row>
    <row r="261" spans="1:2" s="165" customFormat="1">
      <c r="A261" s="1431"/>
      <c r="B261" s="1472"/>
    </row>
    <row r="262" spans="1:2" s="165" customFormat="1">
      <c r="A262" s="1431"/>
      <c r="B262" s="1472"/>
    </row>
    <row r="263" spans="1:2" s="165" customFormat="1">
      <c r="A263" s="1431"/>
      <c r="B263" s="1472"/>
    </row>
    <row r="264" spans="1:2" s="165" customFormat="1">
      <c r="A264" s="1431"/>
      <c r="B264" s="1472"/>
    </row>
    <row r="265" spans="1:2" s="165" customFormat="1">
      <c r="A265" s="1431"/>
      <c r="B265" s="1472"/>
    </row>
    <row r="266" spans="1:2" s="165" customFormat="1">
      <c r="A266" s="1431"/>
      <c r="B266" s="1472"/>
    </row>
    <row r="267" spans="1:2" s="165" customFormat="1">
      <c r="A267" s="1431"/>
      <c r="B267" s="1472"/>
    </row>
    <row r="268" spans="1:2" s="165" customFormat="1">
      <c r="A268" s="1431"/>
      <c r="B268" s="1472"/>
    </row>
    <row r="269" spans="1:2" s="165" customFormat="1">
      <c r="A269" s="1431"/>
      <c r="B269" s="1472"/>
    </row>
    <row r="270" spans="1:2" s="165" customFormat="1">
      <c r="A270" s="1431"/>
      <c r="B270" s="1472"/>
    </row>
    <row r="271" spans="1:2" s="165" customFormat="1">
      <c r="A271" s="1431"/>
      <c r="B271" s="1472"/>
    </row>
    <row r="272" spans="1:2" s="165" customFormat="1">
      <c r="A272" s="1431"/>
      <c r="B272" s="1472"/>
    </row>
    <row r="273" spans="1:2" s="165" customFormat="1">
      <c r="A273" s="1431"/>
      <c r="B273" s="1472"/>
    </row>
    <row r="274" spans="1:2" s="165" customFormat="1">
      <c r="A274" s="1431"/>
      <c r="B274" s="1472"/>
    </row>
    <row r="275" spans="1:2" s="165" customFormat="1">
      <c r="A275" s="1431"/>
      <c r="B275" s="1472"/>
    </row>
    <row r="276" spans="1:2" s="165" customFormat="1">
      <c r="A276" s="1431"/>
      <c r="B276" s="1472"/>
    </row>
    <row r="277" spans="1:2" s="165" customFormat="1">
      <c r="A277" s="1431"/>
      <c r="B277" s="1472"/>
    </row>
    <row r="278" spans="1:2" s="165" customFormat="1">
      <c r="A278" s="1431"/>
      <c r="B278" s="1472"/>
    </row>
    <row r="279" spans="1:2" s="165" customFormat="1">
      <c r="A279" s="1431"/>
      <c r="B279" s="1472"/>
    </row>
    <row r="280" spans="1:2" s="165" customFormat="1">
      <c r="A280" s="1431"/>
      <c r="B280" s="1472"/>
    </row>
    <row r="281" spans="1:2" s="165" customFormat="1">
      <c r="A281" s="1431"/>
      <c r="B281" s="1472"/>
    </row>
    <row r="282" spans="1:2" s="165" customFormat="1">
      <c r="A282" s="1431"/>
      <c r="B282" s="1472"/>
    </row>
    <row r="283" spans="1:2" s="165" customFormat="1">
      <c r="A283" s="1431"/>
      <c r="B283" s="1472"/>
    </row>
    <row r="284" spans="1:2" s="165" customFormat="1">
      <c r="A284" s="1431"/>
      <c r="B284" s="1472"/>
    </row>
    <row r="285" spans="1:2" s="165" customFormat="1">
      <c r="A285" s="1431"/>
      <c r="B285" s="1472"/>
    </row>
    <row r="286" spans="1:2" s="165" customFormat="1">
      <c r="A286" s="1431"/>
      <c r="B286" s="1472"/>
    </row>
    <row r="287" spans="1:2" s="165" customFormat="1">
      <c r="A287" s="1431"/>
      <c r="B287" s="1472"/>
    </row>
    <row r="288" spans="1:2" s="165" customFormat="1">
      <c r="A288" s="1431"/>
      <c r="B288" s="1472"/>
    </row>
    <row r="289" spans="1:2" s="165" customFormat="1">
      <c r="A289" s="1431"/>
      <c r="B289" s="1472"/>
    </row>
    <row r="290" spans="1:2" s="165" customFormat="1">
      <c r="A290" s="1431"/>
      <c r="B290" s="1472"/>
    </row>
    <row r="291" spans="1:2" s="165" customFormat="1">
      <c r="A291" s="1431"/>
      <c r="B291" s="1472"/>
    </row>
    <row r="292" spans="1:2" s="165" customFormat="1">
      <c r="A292" s="1431"/>
      <c r="B292" s="1472"/>
    </row>
    <row r="293" spans="1:2" s="165" customFormat="1">
      <c r="A293" s="1431"/>
      <c r="B293" s="1472"/>
    </row>
    <row r="294" spans="1:2" s="165" customFormat="1">
      <c r="A294" s="1431"/>
      <c r="B294" s="1472"/>
    </row>
    <row r="295" spans="1:2" s="165" customFormat="1">
      <c r="A295" s="1431"/>
      <c r="B295" s="1472"/>
    </row>
    <row r="296" spans="1:2" s="165" customFormat="1">
      <c r="A296" s="1431"/>
      <c r="B296" s="1472"/>
    </row>
    <row r="297" spans="1:2" s="165" customFormat="1">
      <c r="A297" s="1431"/>
      <c r="B297" s="1472"/>
    </row>
    <row r="298" spans="1:2" s="165" customFormat="1">
      <c r="A298" s="1431"/>
      <c r="B298" s="1472"/>
    </row>
    <row r="299" spans="1:2" s="165" customFormat="1">
      <c r="A299" s="1431"/>
      <c r="B299" s="1472"/>
    </row>
    <row r="300" spans="1:2" s="165" customFormat="1">
      <c r="A300" s="1431"/>
      <c r="B300" s="1472"/>
    </row>
    <row r="301" spans="1:2" s="165" customFormat="1">
      <c r="A301" s="1431"/>
      <c r="B301" s="1472"/>
    </row>
    <row r="302" spans="1:2" s="165" customFormat="1">
      <c r="A302" s="1431"/>
      <c r="B302" s="1472"/>
    </row>
    <row r="303" spans="1:2" s="165" customFormat="1">
      <c r="A303" s="1431"/>
      <c r="B303" s="1472"/>
    </row>
    <row r="304" spans="1:2" s="165" customFormat="1">
      <c r="A304" s="1431"/>
      <c r="B304" s="1472"/>
    </row>
    <row r="305" spans="1:2" s="165" customFormat="1">
      <c r="A305" s="1431"/>
      <c r="B305" s="1472"/>
    </row>
    <row r="306" spans="1:2" s="165" customFormat="1">
      <c r="A306" s="1431"/>
      <c r="B306" s="1472"/>
    </row>
    <row r="307" spans="1:2" s="165" customFormat="1">
      <c r="A307" s="1431"/>
      <c r="B307" s="1472"/>
    </row>
    <row r="308" spans="1:2" s="165" customFormat="1">
      <c r="A308" s="1431"/>
      <c r="B308" s="1472"/>
    </row>
    <row r="309" spans="1:2" s="165" customFormat="1">
      <c r="A309" s="1431"/>
      <c r="B309" s="1472"/>
    </row>
    <row r="310" spans="1:2" s="165" customFormat="1">
      <c r="A310" s="1431"/>
      <c r="B310" s="1472"/>
    </row>
    <row r="311" spans="1:2" s="165" customFormat="1">
      <c r="A311" s="1431"/>
      <c r="B311" s="1472"/>
    </row>
    <row r="312" spans="1:2" s="165" customFormat="1">
      <c r="A312" s="1431"/>
      <c r="B312" s="1472"/>
    </row>
    <row r="313" spans="1:2" s="165" customFormat="1">
      <c r="A313" s="1431"/>
      <c r="B313" s="1472"/>
    </row>
    <row r="314" spans="1:2" s="165" customFormat="1">
      <c r="A314" s="1431"/>
      <c r="B314" s="1472"/>
    </row>
    <row r="315" spans="1:2" s="165" customFormat="1">
      <c r="A315" s="1431"/>
      <c r="B315" s="1472"/>
    </row>
    <row r="316" spans="1:2" s="165" customFormat="1">
      <c r="A316" s="1431"/>
      <c r="B316" s="1472"/>
    </row>
    <row r="317" spans="1:2" s="165" customFormat="1">
      <c r="A317" s="1431"/>
      <c r="B317" s="1472"/>
    </row>
    <row r="318" spans="1:2" s="165" customFormat="1">
      <c r="A318" s="1431"/>
      <c r="B318" s="1472"/>
    </row>
    <row r="319" spans="1:2" s="165" customFormat="1">
      <c r="A319" s="1431"/>
      <c r="B319" s="1472"/>
    </row>
    <row r="320" spans="1:2" s="165" customFormat="1">
      <c r="A320" s="1431"/>
      <c r="B320" s="1472"/>
    </row>
    <row r="321" spans="1:2" s="165" customFormat="1">
      <c r="A321" s="1431"/>
      <c r="B321" s="1472"/>
    </row>
    <row r="322" spans="1:2" s="165" customFormat="1">
      <c r="A322" s="1431"/>
      <c r="B322" s="1472"/>
    </row>
    <row r="323" spans="1:2" s="165" customFormat="1">
      <c r="A323" s="1431"/>
      <c r="B323" s="1472"/>
    </row>
    <row r="324" spans="1:2" s="165" customFormat="1">
      <c r="A324" s="1431"/>
      <c r="B324" s="1472"/>
    </row>
    <row r="325" spans="1:2" s="165" customFormat="1">
      <c r="A325" s="1431"/>
      <c r="B325" s="1472"/>
    </row>
    <row r="326" spans="1:2" s="165" customFormat="1">
      <c r="A326" s="1431"/>
      <c r="B326" s="1472"/>
    </row>
    <row r="327" spans="1:2" s="165" customFormat="1">
      <c r="A327" s="1431"/>
      <c r="B327" s="1472"/>
    </row>
    <row r="328" spans="1:2" s="165" customFormat="1">
      <c r="A328" s="1431"/>
      <c r="B328" s="1472"/>
    </row>
    <row r="329" spans="1:2" s="165" customFormat="1">
      <c r="A329" s="1431"/>
      <c r="B329" s="1472"/>
    </row>
    <row r="330" spans="1:2" s="165" customFormat="1">
      <c r="A330" s="1431"/>
      <c r="B330" s="1472"/>
    </row>
    <row r="331" spans="1:2" s="165" customFormat="1">
      <c r="A331" s="1431"/>
      <c r="B331" s="1472"/>
    </row>
    <row r="332" spans="1:2" s="165" customFormat="1">
      <c r="A332" s="1431"/>
      <c r="B332" s="1472"/>
    </row>
    <row r="333" spans="1:2" s="165" customFormat="1">
      <c r="A333" s="1431"/>
      <c r="B333" s="1472"/>
    </row>
    <row r="334" spans="1:2" s="165" customFormat="1">
      <c r="A334" s="1431"/>
      <c r="B334" s="1472"/>
    </row>
    <row r="335" spans="1:2" s="165" customFormat="1">
      <c r="A335" s="1431"/>
      <c r="B335" s="1472"/>
    </row>
    <row r="336" spans="1:2" s="165" customFormat="1">
      <c r="A336" s="1431"/>
      <c r="B336" s="1472"/>
    </row>
    <row r="337" spans="1:2" s="165" customFormat="1">
      <c r="A337" s="1431"/>
      <c r="B337" s="1472"/>
    </row>
    <row r="338" spans="1:2" s="165" customFormat="1">
      <c r="A338" s="1431"/>
      <c r="B338" s="1472"/>
    </row>
    <row r="339" spans="1:2" s="165" customFormat="1">
      <c r="A339" s="1431"/>
      <c r="B339" s="1472"/>
    </row>
    <row r="340" spans="1:2" s="165" customFormat="1">
      <c r="A340" s="1431"/>
      <c r="B340" s="1472"/>
    </row>
    <row r="341" spans="1:2" s="165" customFormat="1">
      <c r="A341" s="1431"/>
      <c r="B341" s="1472"/>
    </row>
    <row r="342" spans="1:2" s="165" customFormat="1">
      <c r="A342" s="1431"/>
      <c r="B342" s="1472"/>
    </row>
    <row r="343" spans="1:2" s="165" customFormat="1">
      <c r="A343" s="1431"/>
      <c r="B343" s="1472"/>
    </row>
    <row r="344" spans="1:2" s="165" customFormat="1">
      <c r="A344" s="1431"/>
      <c r="B344" s="1472"/>
    </row>
    <row r="345" spans="1:2" s="165" customFormat="1">
      <c r="A345" s="1431"/>
      <c r="B345" s="1472"/>
    </row>
    <row r="346" spans="1:2" s="165" customFormat="1">
      <c r="A346" s="1431"/>
      <c r="B346" s="1472"/>
    </row>
    <row r="347" spans="1:2" s="165" customFormat="1">
      <c r="A347" s="1431"/>
      <c r="B347" s="1472"/>
    </row>
    <row r="348" spans="1:2" s="165" customFormat="1">
      <c r="A348" s="1431"/>
      <c r="B348" s="1472"/>
    </row>
    <row r="349" spans="1:2" s="165" customFormat="1">
      <c r="A349" s="1431"/>
      <c r="B349" s="1472"/>
    </row>
    <row r="350" spans="1:2" s="165" customFormat="1">
      <c r="A350" s="1431"/>
      <c r="B350" s="1472"/>
    </row>
    <row r="351" spans="1:2" s="165" customFormat="1">
      <c r="A351" s="1431"/>
      <c r="B351" s="1472"/>
    </row>
    <row r="352" spans="1:2" s="165" customFormat="1">
      <c r="A352" s="1431"/>
      <c r="B352" s="1472"/>
    </row>
    <row r="353" spans="1:2" s="165" customFormat="1">
      <c r="A353" s="1431"/>
      <c r="B353" s="1472"/>
    </row>
    <row r="354" spans="1:2" s="165" customFormat="1">
      <c r="A354" s="1431"/>
      <c r="B354" s="1472"/>
    </row>
    <row r="355" spans="1:2" s="165" customFormat="1">
      <c r="A355" s="1431"/>
      <c r="B355" s="1472"/>
    </row>
    <row r="356" spans="1:2" s="165" customFormat="1">
      <c r="A356" s="1431"/>
      <c r="B356" s="1472"/>
    </row>
    <row r="357" spans="1:2" s="165" customFormat="1">
      <c r="A357" s="1431"/>
      <c r="B357" s="1472"/>
    </row>
    <row r="358" spans="1:2" s="165" customFormat="1">
      <c r="A358" s="1431"/>
      <c r="B358" s="1472"/>
    </row>
    <row r="359" spans="1:2" s="165" customFormat="1">
      <c r="A359" s="1431"/>
      <c r="B359" s="1472"/>
    </row>
    <row r="360" spans="1:2" s="165" customFormat="1">
      <c r="A360" s="1431"/>
      <c r="B360" s="1472"/>
    </row>
    <row r="361" spans="1:2" s="165" customFormat="1">
      <c r="A361" s="1431"/>
      <c r="B361" s="1472"/>
    </row>
    <row r="362" spans="1:2" s="165" customFormat="1">
      <c r="A362" s="1431"/>
      <c r="B362" s="1472"/>
    </row>
    <row r="363" spans="1:2" s="165" customFormat="1">
      <c r="A363" s="1431"/>
      <c r="B363" s="1472"/>
    </row>
    <row r="364" spans="1:2" s="165" customFormat="1">
      <c r="A364" s="1431"/>
      <c r="B364" s="1472"/>
    </row>
    <row r="365" spans="1:2" s="165" customFormat="1">
      <c r="A365" s="1431"/>
      <c r="B365" s="1472"/>
    </row>
    <row r="366" spans="1:2" s="165" customFormat="1">
      <c r="A366" s="1431"/>
      <c r="B366" s="1472"/>
    </row>
    <row r="367" spans="1:2" s="165" customFormat="1">
      <c r="A367" s="1431"/>
      <c r="B367" s="1472"/>
    </row>
    <row r="368" spans="1:2" s="165" customFormat="1">
      <c r="A368" s="1431"/>
      <c r="B368" s="1472"/>
    </row>
    <row r="369" spans="1:2" s="165" customFormat="1">
      <c r="A369" s="1431"/>
      <c r="B369" s="1472"/>
    </row>
    <row r="370" spans="1:2" s="165" customFormat="1">
      <c r="A370" s="1431"/>
      <c r="B370" s="1472"/>
    </row>
    <row r="371" spans="1:2" s="165" customFormat="1">
      <c r="A371" s="1431"/>
      <c r="B371" s="1472"/>
    </row>
    <row r="372" spans="1:2" s="165" customFormat="1">
      <c r="A372" s="1431"/>
      <c r="B372" s="1472"/>
    </row>
    <row r="373" spans="1:2" s="165" customFormat="1">
      <c r="A373" s="1431"/>
      <c r="B373" s="1472"/>
    </row>
    <row r="374" spans="1:2" s="165" customFormat="1">
      <c r="A374" s="1431"/>
      <c r="B374" s="1472"/>
    </row>
    <row r="375" spans="1:2" s="165" customFormat="1">
      <c r="A375" s="1431"/>
      <c r="B375" s="1472"/>
    </row>
    <row r="376" spans="1:2" s="165" customFormat="1">
      <c r="A376" s="1431"/>
      <c r="B376" s="1472"/>
    </row>
    <row r="377" spans="1:2" s="165" customFormat="1">
      <c r="A377" s="1431"/>
      <c r="B377" s="1472"/>
    </row>
    <row r="378" spans="1:2" s="165" customFormat="1">
      <c r="A378" s="1431"/>
      <c r="B378" s="1472"/>
    </row>
    <row r="379" spans="1:2" s="165" customFormat="1">
      <c r="A379" s="1431"/>
      <c r="B379" s="1472"/>
    </row>
    <row r="380" spans="1:2" s="165" customFormat="1">
      <c r="A380" s="1431"/>
      <c r="B380" s="1472"/>
    </row>
    <row r="381" spans="1:2" s="165" customFormat="1">
      <c r="A381" s="1431"/>
      <c r="B381" s="1472"/>
    </row>
    <row r="382" spans="1:2" s="165" customFormat="1">
      <c r="A382" s="1431"/>
      <c r="B382" s="1472"/>
    </row>
    <row r="383" spans="1:2" s="165" customFormat="1">
      <c r="A383" s="1431"/>
      <c r="B383" s="1472"/>
    </row>
    <row r="384" spans="1:2" s="165" customFormat="1">
      <c r="A384" s="1431"/>
      <c r="B384" s="1472"/>
    </row>
    <row r="385" spans="1:2" s="165" customFormat="1">
      <c r="A385" s="1431"/>
      <c r="B385" s="1472"/>
    </row>
    <row r="386" spans="1:2" s="165" customFormat="1">
      <c r="A386" s="1431"/>
      <c r="B386" s="1472"/>
    </row>
    <row r="387" spans="1:2" s="165" customFormat="1">
      <c r="A387" s="1431"/>
      <c r="B387" s="1472"/>
    </row>
    <row r="388" spans="1:2" s="165" customFormat="1">
      <c r="A388" s="1431"/>
      <c r="B388" s="1472"/>
    </row>
    <row r="389" spans="1:2" s="165" customFormat="1">
      <c r="A389" s="1431"/>
      <c r="B389" s="1472"/>
    </row>
    <row r="390" spans="1:2" s="165" customFormat="1">
      <c r="A390" s="1431"/>
      <c r="B390" s="1472"/>
    </row>
    <row r="391" spans="1:2" s="165" customFormat="1">
      <c r="A391" s="1431"/>
      <c r="B391" s="1472"/>
    </row>
    <row r="392" spans="1:2" s="165" customFormat="1">
      <c r="A392" s="1431"/>
      <c r="B392" s="1472"/>
    </row>
    <row r="393" spans="1:2" s="165" customFormat="1">
      <c r="A393" s="1431"/>
      <c r="B393" s="1472"/>
    </row>
    <row r="394" spans="1:2" s="165" customFormat="1">
      <c r="A394" s="1431"/>
      <c r="B394" s="1472"/>
    </row>
    <row r="395" spans="1:2" s="165" customFormat="1">
      <c r="A395" s="1431"/>
      <c r="B395" s="1472"/>
    </row>
    <row r="396" spans="1:2" s="165" customFormat="1">
      <c r="A396" s="1431"/>
      <c r="B396" s="1472"/>
    </row>
    <row r="397" spans="1:2" s="165" customFormat="1">
      <c r="A397" s="1431"/>
      <c r="B397" s="1472"/>
    </row>
    <row r="398" spans="1:2" s="165" customFormat="1">
      <c r="A398" s="1431"/>
      <c r="B398" s="1472"/>
    </row>
    <row r="399" spans="1:2" s="165" customFormat="1">
      <c r="A399" s="1431"/>
      <c r="B399" s="1472"/>
    </row>
    <row r="400" spans="1:2" s="165" customFormat="1">
      <c r="A400" s="1431"/>
      <c r="B400" s="1472"/>
    </row>
    <row r="401" spans="1:2" s="165" customFormat="1">
      <c r="A401" s="1431"/>
      <c r="B401" s="1472"/>
    </row>
    <row r="402" spans="1:2" s="165" customFormat="1">
      <c r="A402" s="1431"/>
      <c r="B402" s="1472"/>
    </row>
    <row r="403" spans="1:2" s="165" customFormat="1">
      <c r="A403" s="1431"/>
      <c r="B403" s="1472"/>
    </row>
    <row r="404" spans="1:2" s="165" customFormat="1">
      <c r="A404" s="1431"/>
      <c r="B404" s="1472"/>
    </row>
    <row r="405" spans="1:2" s="165" customFormat="1">
      <c r="A405" s="1431"/>
      <c r="B405" s="1472"/>
    </row>
    <row r="406" spans="1:2" s="165" customFormat="1">
      <c r="A406" s="1431"/>
      <c r="B406" s="1472"/>
    </row>
    <row r="407" spans="1:2" s="165" customFormat="1">
      <c r="A407" s="1431"/>
      <c r="B407" s="1472"/>
    </row>
    <row r="408" spans="1:2" s="165" customFormat="1">
      <c r="A408" s="1431"/>
      <c r="B408" s="1472"/>
    </row>
    <row r="409" spans="1:2" s="165" customFormat="1">
      <c r="A409" s="1431"/>
      <c r="B409" s="1472"/>
    </row>
    <row r="410" spans="1:2" s="165" customFormat="1">
      <c r="A410" s="1431"/>
      <c r="B410" s="1472"/>
    </row>
    <row r="411" spans="1:2" s="165" customFormat="1">
      <c r="A411" s="1431"/>
      <c r="B411" s="1472"/>
    </row>
    <row r="412" spans="1:2" s="165" customFormat="1">
      <c r="A412" s="1431"/>
      <c r="B412" s="1472"/>
    </row>
    <row r="413" spans="1:2" s="165" customFormat="1">
      <c r="A413" s="1431"/>
      <c r="B413" s="1472"/>
    </row>
    <row r="414" spans="1:2" s="165" customFormat="1">
      <c r="A414" s="1431"/>
      <c r="B414" s="1472"/>
    </row>
    <row r="415" spans="1:2" s="165" customFormat="1">
      <c r="A415" s="1431"/>
      <c r="B415" s="1472"/>
    </row>
    <row r="416" spans="1:2" s="165" customFormat="1">
      <c r="A416" s="1431"/>
      <c r="B416" s="1472"/>
    </row>
    <row r="417" spans="1:2" s="165" customFormat="1">
      <c r="A417" s="1431"/>
      <c r="B417" s="1472"/>
    </row>
    <row r="418" spans="1:2" s="165" customFormat="1">
      <c r="A418" s="1431"/>
      <c r="B418" s="1472"/>
    </row>
    <row r="419" spans="1:2" s="165" customFormat="1">
      <c r="A419" s="1431"/>
      <c r="B419" s="1472"/>
    </row>
    <row r="420" spans="1:2" s="165" customFormat="1">
      <c r="A420" s="1431"/>
      <c r="B420" s="1472"/>
    </row>
    <row r="421" spans="1:2" s="165" customFormat="1">
      <c r="A421" s="1431"/>
      <c r="B421" s="1472"/>
    </row>
    <row r="422" spans="1:2" s="165" customFormat="1">
      <c r="A422" s="1431"/>
      <c r="B422" s="1472"/>
    </row>
    <row r="423" spans="1:2" s="165" customFormat="1">
      <c r="A423" s="1431"/>
      <c r="B423" s="1472"/>
    </row>
    <row r="424" spans="1:2" s="165" customFormat="1">
      <c r="A424" s="1431"/>
      <c r="B424" s="1472"/>
    </row>
    <row r="425" spans="1:2" s="165" customFormat="1">
      <c r="A425" s="1431"/>
      <c r="B425" s="1472"/>
    </row>
    <row r="426" spans="1:2" s="165" customFormat="1">
      <c r="A426" s="1431"/>
      <c r="B426" s="1472"/>
    </row>
    <row r="427" spans="1:2" s="165" customFormat="1">
      <c r="A427" s="1431"/>
      <c r="B427" s="1472"/>
    </row>
    <row r="428" spans="1:2" s="165" customFormat="1">
      <c r="A428" s="1431"/>
      <c r="B428" s="1472"/>
    </row>
    <row r="429" spans="1:2" s="165" customFormat="1">
      <c r="A429" s="1431"/>
      <c r="B429" s="1472"/>
    </row>
    <row r="430" spans="1:2" s="165" customFormat="1">
      <c r="A430" s="1431"/>
      <c r="B430" s="1472"/>
    </row>
    <row r="431" spans="1:2" s="165" customFormat="1">
      <c r="A431" s="1431"/>
      <c r="B431" s="1472"/>
    </row>
    <row r="432" spans="1:2" s="165" customFormat="1">
      <c r="A432" s="1431"/>
      <c r="B432" s="1472"/>
    </row>
    <row r="433" spans="1:2" s="165" customFormat="1">
      <c r="A433" s="1431"/>
      <c r="B433" s="1472"/>
    </row>
    <row r="434" spans="1:2" s="165" customFormat="1">
      <c r="A434" s="1431"/>
      <c r="B434" s="1472"/>
    </row>
    <row r="435" spans="1:2" s="165" customFormat="1">
      <c r="A435" s="1431"/>
      <c r="B435" s="1472"/>
    </row>
    <row r="436" spans="1:2" s="165" customFormat="1">
      <c r="A436" s="1431"/>
      <c r="B436" s="1472"/>
    </row>
    <row r="437" spans="1:2" s="165" customFormat="1">
      <c r="A437" s="1431"/>
      <c r="B437" s="1472"/>
    </row>
    <row r="438" spans="1:2" s="165" customFormat="1">
      <c r="A438" s="1431"/>
      <c r="B438" s="1472"/>
    </row>
    <row r="439" spans="1:2" s="165" customFormat="1">
      <c r="A439" s="1431"/>
      <c r="B439" s="1472"/>
    </row>
    <row r="440" spans="1:2" s="165" customFormat="1">
      <c r="A440" s="1431"/>
      <c r="B440" s="1472"/>
    </row>
    <row r="441" spans="1:2" s="165" customFormat="1">
      <c r="A441" s="1431"/>
      <c r="B441" s="1472"/>
    </row>
    <row r="442" spans="1:2" s="165" customFormat="1">
      <c r="A442" s="1431"/>
      <c r="B442" s="1472"/>
    </row>
    <row r="443" spans="1:2" s="165" customFormat="1">
      <c r="A443" s="1431"/>
      <c r="B443" s="1472"/>
    </row>
    <row r="444" spans="1:2" s="165" customFormat="1">
      <c r="A444" s="1431"/>
      <c r="B444" s="1472"/>
    </row>
    <row r="445" spans="1:2" s="165" customFormat="1">
      <c r="A445" s="1431"/>
      <c r="B445" s="1472"/>
    </row>
    <row r="446" spans="1:2" s="165" customFormat="1">
      <c r="A446" s="1431"/>
      <c r="B446" s="1472"/>
    </row>
    <row r="447" spans="1:2" s="165" customFormat="1">
      <c r="A447" s="1431"/>
      <c r="B447" s="1472"/>
    </row>
    <row r="448" spans="1:2" s="165" customFormat="1">
      <c r="A448" s="1431"/>
      <c r="B448" s="1472"/>
    </row>
    <row r="449" spans="1:2" s="165" customFormat="1">
      <c r="A449" s="1431"/>
      <c r="B449" s="1472"/>
    </row>
    <row r="450" spans="1:2" s="165" customFormat="1">
      <c r="A450" s="1431"/>
      <c r="B450" s="1472"/>
    </row>
    <row r="451" spans="1:2" s="165" customFormat="1">
      <c r="A451" s="1431"/>
      <c r="B451" s="1472"/>
    </row>
    <row r="452" spans="1:2" s="165" customFormat="1">
      <c r="A452" s="1431"/>
      <c r="B452" s="1472"/>
    </row>
    <row r="453" spans="1:2" s="165" customFormat="1">
      <c r="A453" s="1431"/>
      <c r="B453" s="1472"/>
    </row>
    <row r="454" spans="1:2" s="165" customFormat="1">
      <c r="A454" s="1431"/>
      <c r="B454" s="1472"/>
    </row>
    <row r="455" spans="1:2" s="165" customFormat="1">
      <c r="A455" s="1431"/>
      <c r="B455" s="1472"/>
    </row>
    <row r="456" spans="1:2" s="165" customFormat="1">
      <c r="A456" s="1431"/>
      <c r="B456" s="1472"/>
    </row>
    <row r="457" spans="1:2" s="165" customFormat="1">
      <c r="A457" s="1431"/>
      <c r="B457" s="1472"/>
    </row>
    <row r="458" spans="1:2" s="165" customFormat="1">
      <c r="A458" s="1431"/>
      <c r="B458" s="1472"/>
    </row>
    <row r="459" spans="1:2" s="165" customFormat="1">
      <c r="A459" s="1431"/>
      <c r="B459" s="1472"/>
    </row>
    <row r="460" spans="1:2" s="165" customFormat="1">
      <c r="A460" s="1431"/>
      <c r="B460" s="1472"/>
    </row>
    <row r="461" spans="1:2" s="165" customFormat="1">
      <c r="A461" s="1431"/>
      <c r="B461" s="1472"/>
    </row>
    <row r="462" spans="1:2" s="165" customFormat="1">
      <c r="A462" s="1431"/>
      <c r="B462" s="1472"/>
    </row>
    <row r="463" spans="1:2" s="165" customFormat="1">
      <c r="A463" s="1431"/>
      <c r="B463" s="1472"/>
    </row>
    <row r="464" spans="1:2" s="165" customFormat="1">
      <c r="A464" s="1431"/>
      <c r="B464" s="1472"/>
    </row>
    <row r="465" spans="1:2" s="165" customFormat="1">
      <c r="A465" s="1431"/>
      <c r="B465" s="1472"/>
    </row>
    <row r="466" spans="1:2" s="165" customFormat="1">
      <c r="A466" s="1431"/>
      <c r="B466" s="1472"/>
    </row>
    <row r="467" spans="1:2" s="165" customFormat="1">
      <c r="A467" s="1431"/>
      <c r="B467" s="1472"/>
    </row>
    <row r="468" spans="1:2" s="165" customFormat="1">
      <c r="A468" s="1431"/>
      <c r="B468" s="1472"/>
    </row>
    <row r="469" spans="1:2" s="165" customFormat="1">
      <c r="A469" s="1431"/>
      <c r="B469" s="1472"/>
    </row>
    <row r="470" spans="1:2" s="165" customFormat="1">
      <c r="A470" s="1431"/>
      <c r="B470" s="1472"/>
    </row>
    <row r="471" spans="1:2" s="165" customFormat="1">
      <c r="A471" s="1431"/>
      <c r="B471" s="1472"/>
    </row>
    <row r="472" spans="1:2" s="165" customFormat="1">
      <c r="A472" s="1431"/>
      <c r="B472" s="1472"/>
    </row>
    <row r="473" spans="1:2" s="165" customFormat="1">
      <c r="A473" s="1431"/>
      <c r="B473" s="1472"/>
    </row>
    <row r="474" spans="1:2" s="165" customFormat="1">
      <c r="A474" s="1431"/>
      <c r="B474" s="1472"/>
    </row>
    <row r="475" spans="1:2" s="165" customFormat="1">
      <c r="A475" s="1431"/>
      <c r="B475" s="1472"/>
    </row>
    <row r="476" spans="1:2" s="165" customFormat="1">
      <c r="A476" s="1431"/>
      <c r="B476" s="1472"/>
    </row>
    <row r="477" spans="1:2" s="165" customFormat="1">
      <c r="A477" s="1431"/>
      <c r="B477" s="1472"/>
    </row>
    <row r="478" spans="1:2" s="165" customFormat="1">
      <c r="A478" s="1431"/>
      <c r="B478" s="1472"/>
    </row>
    <row r="479" spans="1:2" s="165" customFormat="1">
      <c r="A479" s="1431"/>
      <c r="B479" s="1472"/>
    </row>
    <row r="480" spans="1:2" s="165" customFormat="1">
      <c r="A480" s="1431"/>
      <c r="B480" s="1472"/>
    </row>
    <row r="481" spans="1:2" s="165" customFormat="1">
      <c r="A481" s="1431"/>
      <c r="B481" s="1472"/>
    </row>
    <row r="482" spans="1:2" s="165" customFormat="1">
      <c r="A482" s="1431"/>
      <c r="B482" s="1472"/>
    </row>
    <row r="483" spans="1:2" s="165" customFormat="1">
      <c r="A483" s="1431"/>
      <c r="B483" s="1472"/>
    </row>
    <row r="484" spans="1:2" s="165" customFormat="1">
      <c r="A484" s="1431"/>
      <c r="B484" s="1472"/>
    </row>
    <row r="485" spans="1:2" s="165" customFormat="1">
      <c r="A485" s="1431"/>
      <c r="B485" s="1472"/>
    </row>
    <row r="486" spans="1:2" s="165" customFormat="1">
      <c r="A486" s="1431"/>
      <c r="B486" s="1472"/>
    </row>
    <row r="487" spans="1:2" s="165" customFormat="1">
      <c r="A487" s="1431"/>
      <c r="B487" s="1472"/>
    </row>
    <row r="488" spans="1:2" s="165" customFormat="1">
      <c r="A488" s="1431"/>
      <c r="B488" s="1472"/>
    </row>
    <row r="489" spans="1:2" s="165" customFormat="1">
      <c r="A489" s="1431"/>
      <c r="B489" s="1472"/>
    </row>
    <row r="490" spans="1:2" s="165" customFormat="1">
      <c r="A490" s="1431"/>
      <c r="B490" s="1472"/>
    </row>
    <row r="491" spans="1:2" s="165" customFormat="1">
      <c r="A491" s="1431"/>
      <c r="B491" s="1472"/>
    </row>
    <row r="492" spans="1:2" s="165" customFormat="1">
      <c r="A492" s="1431"/>
      <c r="B492" s="1472"/>
    </row>
    <row r="493" spans="1:2" s="165" customFormat="1">
      <c r="A493" s="1431"/>
      <c r="B493" s="1472"/>
    </row>
    <row r="494" spans="1:2" s="165" customFormat="1">
      <c r="A494" s="1431"/>
      <c r="B494" s="1472"/>
    </row>
    <row r="495" spans="1:2" s="165" customFormat="1">
      <c r="A495" s="1431"/>
      <c r="B495" s="1472"/>
    </row>
    <row r="496" spans="1:2" s="165" customFormat="1">
      <c r="A496" s="1431"/>
      <c r="B496" s="1472"/>
    </row>
    <row r="497" spans="1:2" s="165" customFormat="1">
      <c r="A497" s="1431"/>
      <c r="B497" s="1472"/>
    </row>
    <row r="498" spans="1:2" s="165" customFormat="1">
      <c r="A498" s="1431"/>
      <c r="B498" s="1472"/>
    </row>
    <row r="499" spans="1:2" s="165" customFormat="1">
      <c r="A499" s="1431"/>
      <c r="B499" s="1472"/>
    </row>
    <row r="500" spans="1:2" s="165" customFormat="1">
      <c r="A500" s="1431"/>
      <c r="B500" s="1472"/>
    </row>
    <row r="501" spans="1:2" s="165" customFormat="1">
      <c r="A501" s="1431"/>
      <c r="B501" s="1472"/>
    </row>
    <row r="502" spans="1:2" s="165" customFormat="1">
      <c r="A502" s="1431"/>
      <c r="B502" s="1472"/>
    </row>
    <row r="503" spans="1:2" s="165" customFormat="1">
      <c r="A503" s="1431"/>
      <c r="B503" s="1472"/>
    </row>
    <row r="504" spans="1:2" s="165" customFormat="1">
      <c r="A504" s="1431"/>
      <c r="B504" s="1472"/>
    </row>
    <row r="505" spans="1:2" s="165" customFormat="1">
      <c r="A505" s="1431"/>
      <c r="B505" s="1472"/>
    </row>
    <row r="506" spans="1:2" s="165" customFormat="1">
      <c r="A506" s="1431"/>
      <c r="B506" s="1472"/>
    </row>
    <row r="507" spans="1:2" s="165" customFormat="1">
      <c r="A507" s="1431"/>
      <c r="B507" s="1472"/>
    </row>
    <row r="508" spans="1:2" s="165" customFormat="1">
      <c r="A508" s="1431"/>
      <c r="B508" s="1472"/>
    </row>
    <row r="509" spans="1:2" s="165" customFormat="1">
      <c r="A509" s="1431"/>
      <c r="B509" s="1472"/>
    </row>
    <row r="510" spans="1:2" s="165" customFormat="1">
      <c r="A510" s="1431"/>
      <c r="B510" s="1472"/>
    </row>
  </sheetData>
  <mergeCells count="3">
    <mergeCell ref="A1:B1"/>
    <mergeCell ref="W1:Z1"/>
    <mergeCell ref="AA1:AG1"/>
  </mergeCells>
  <phoneticPr fontId="4" type="noConversion"/>
  <pageMargins left="0.17" right="0.17"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pageSetUpPr fitToPage="1"/>
  </sheetPr>
  <dimension ref="A1:XFD92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7.42578125" style="164" hidden="1" customWidth="1"/>
    <col min="2" max="2" width="71.42578125" style="168" customWidth="1"/>
    <col min="3" max="8" width="12.7109375" style="324" hidden="1" customWidth="1" outlineLevel="1"/>
    <col min="9" max="11" width="12.7109375" style="137" hidden="1" customWidth="1" outlineLevel="1"/>
    <col min="12" max="12" width="12.7109375" style="180" hidden="1" customWidth="1" outlineLevel="1"/>
    <col min="13" max="15" width="12.7109375" style="137" hidden="1" customWidth="1" outlineLevel="1"/>
    <col min="16" max="17" width="12.7109375" style="180" hidden="1" customWidth="1" outlineLevel="1"/>
    <col min="18" max="29" width="12.7109375" style="137" hidden="1" customWidth="1" outlineLevel="1"/>
    <col min="30" max="34" width="13.7109375" style="137" hidden="1" customWidth="1" outlineLevel="1"/>
    <col min="35" max="35" width="14" style="137" customWidth="1" collapsed="1"/>
    <col min="36" max="38" width="13.5703125" style="137" customWidth="1"/>
    <col min="39" max="50" width="13.85546875" style="137" customWidth="1"/>
    <col min="51" max="51" width="13.7109375" style="137" customWidth="1"/>
    <col min="52" max="55" width="13.7109375" style="165" customWidth="1"/>
    <col min="56" max="57" width="13.5703125" style="165" customWidth="1"/>
    <col min="58" max="78" width="9.140625" style="165"/>
    <col min="79" max="16383" width="9.140625" style="137"/>
    <col min="16384" max="16384" width="9.140625" style="137" hidden="1" customWidth="1"/>
  </cols>
  <sheetData>
    <row r="1" spans="1:16384" s="58" customFormat="1" ht="33" customHeight="1" thickBot="1">
      <c r="A1" s="2432" t="str">
        <f>INDEX(tblTrans[[English]:[Polski]],MATCH(XFD1,tblTrans[ID],0),LangSelID)</f>
        <v>Investment Securities</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61"/>
      <c r="BG1" s="161"/>
      <c r="BH1" s="161"/>
      <c r="BI1" s="161"/>
      <c r="BJ1" s="161"/>
      <c r="BK1" s="161"/>
      <c r="BL1" s="161"/>
      <c r="BM1" s="161"/>
      <c r="BN1" s="161"/>
      <c r="BO1" s="161"/>
      <c r="BP1" s="161"/>
      <c r="BQ1" s="161"/>
      <c r="BR1" s="161"/>
      <c r="BS1" s="161"/>
      <c r="BT1" s="161"/>
      <c r="BU1" s="161"/>
      <c r="BV1" s="161"/>
      <c r="BW1" s="161"/>
      <c r="BX1" s="161"/>
      <c r="BY1" s="161"/>
      <c r="BZ1" s="161"/>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356</v>
      </c>
    </row>
    <row r="2" spans="1:16384" s="2183" customFormat="1" ht="18" customHeight="1">
      <c r="A2" s="182"/>
      <c r="B2" s="2181"/>
      <c r="C2" s="979" t="s">
        <v>6</v>
      </c>
      <c r="D2" s="977" t="s">
        <v>8</v>
      </c>
      <c r="E2" s="977" t="s">
        <v>7</v>
      </c>
      <c r="F2" s="980" t="s">
        <v>4</v>
      </c>
      <c r="G2" s="976" t="s">
        <v>5</v>
      </c>
      <c r="H2" s="977" t="s">
        <v>37</v>
      </c>
      <c r="I2" s="977" t="s">
        <v>38</v>
      </c>
      <c r="J2" s="978" t="s">
        <v>39</v>
      </c>
      <c r="K2" s="979" t="s">
        <v>41</v>
      </c>
      <c r="L2" s="977" t="s">
        <v>47</v>
      </c>
      <c r="M2" s="977" t="s">
        <v>48</v>
      </c>
      <c r="N2" s="980" t="s">
        <v>50</v>
      </c>
      <c r="O2" s="976" t="s">
        <v>51</v>
      </c>
      <c r="P2" s="977" t="s">
        <v>49</v>
      </c>
      <c r="Q2" s="977" t="s">
        <v>56</v>
      </c>
      <c r="R2" s="978" t="s">
        <v>57</v>
      </c>
      <c r="S2" s="979" t="s">
        <v>58</v>
      </c>
      <c r="T2" s="977" t="s">
        <v>59</v>
      </c>
      <c r="U2" s="977" t="s">
        <v>60</v>
      </c>
      <c r="V2" s="980" t="s">
        <v>72</v>
      </c>
      <c r="W2" s="976" t="s">
        <v>73</v>
      </c>
      <c r="X2" s="977" t="s">
        <v>74</v>
      </c>
      <c r="Y2" s="977" t="s">
        <v>75</v>
      </c>
      <c r="Z2" s="978" t="s">
        <v>77</v>
      </c>
      <c r="AA2" s="979" t="s">
        <v>78</v>
      </c>
      <c r="AB2" s="977" t="s">
        <v>80</v>
      </c>
      <c r="AC2" s="977" t="s">
        <v>81</v>
      </c>
      <c r="AD2" s="980" t="s">
        <v>82</v>
      </c>
      <c r="AE2" s="976" t="s">
        <v>83</v>
      </c>
      <c r="AF2" s="977" t="s">
        <v>87</v>
      </c>
      <c r="AG2" s="977" t="s">
        <v>88</v>
      </c>
      <c r="AH2" s="980" t="s">
        <v>90</v>
      </c>
      <c r="AI2" s="980" t="s">
        <v>98</v>
      </c>
      <c r="AJ2" s="980" t="s">
        <v>101</v>
      </c>
      <c r="AK2" s="980" t="s">
        <v>112</v>
      </c>
      <c r="AL2" s="980" t="s">
        <v>505</v>
      </c>
      <c r="AM2" s="980" t="s">
        <v>511</v>
      </c>
      <c r="AN2" s="980" t="s">
        <v>525</v>
      </c>
      <c r="AO2" s="980" t="s">
        <v>932</v>
      </c>
      <c r="AP2" s="980" t="s">
        <v>1552</v>
      </c>
      <c r="AQ2" s="977" t="s">
        <v>1563</v>
      </c>
      <c r="AR2" s="977" t="s">
        <v>1582</v>
      </c>
      <c r="AS2" s="977" t="s">
        <v>1601</v>
      </c>
      <c r="AT2" s="977" t="s">
        <v>1620</v>
      </c>
      <c r="AU2" s="977" t="s">
        <v>1639</v>
      </c>
      <c r="AV2" s="977" t="s">
        <v>1654</v>
      </c>
      <c r="AW2" s="977" t="s">
        <v>1671</v>
      </c>
      <c r="AX2" s="977" t="s">
        <v>1679</v>
      </c>
      <c r="AY2" s="977" t="s">
        <v>1689</v>
      </c>
      <c r="AZ2" s="977" t="s">
        <v>1834</v>
      </c>
      <c r="BA2" s="977" t="s">
        <v>1842</v>
      </c>
      <c r="BB2" s="977" t="s">
        <v>1851</v>
      </c>
      <c r="BC2" s="977">
        <v>43555</v>
      </c>
      <c r="BD2" s="977">
        <v>43646</v>
      </c>
      <c r="BE2" s="977">
        <v>43738</v>
      </c>
      <c r="BF2" s="2182"/>
      <c r="BG2" s="2182"/>
      <c r="BH2" s="2182"/>
      <c r="BI2" s="2182"/>
      <c r="BJ2" s="2182"/>
      <c r="BK2" s="2182"/>
      <c r="BL2" s="2182"/>
      <c r="BM2" s="2182"/>
      <c r="BN2" s="2182"/>
      <c r="BO2" s="2182"/>
      <c r="BP2" s="2182"/>
      <c r="BQ2" s="2182"/>
      <c r="BR2" s="2182"/>
      <c r="BS2" s="2182"/>
      <c r="BT2" s="2182"/>
      <c r="BU2" s="2182"/>
      <c r="BV2" s="2182"/>
      <c r="BW2" s="2182"/>
      <c r="BX2" s="2182"/>
      <c r="BY2" s="2182"/>
      <c r="BZ2" s="2182"/>
    </row>
    <row r="3" spans="1:16384" ht="4.5" customHeight="1" thickBot="1">
      <c r="A3" s="183"/>
      <c r="B3" s="306"/>
      <c r="C3" s="327"/>
      <c r="D3" s="186"/>
      <c r="E3" s="186"/>
      <c r="F3" s="328"/>
      <c r="G3" s="326"/>
      <c r="H3" s="186"/>
      <c r="I3" s="186"/>
      <c r="J3" s="329"/>
      <c r="K3" s="327"/>
      <c r="L3" s="175"/>
      <c r="M3" s="175"/>
      <c r="N3" s="295"/>
      <c r="O3" s="292"/>
      <c r="P3" s="175"/>
      <c r="Q3" s="175"/>
      <c r="R3" s="297"/>
      <c r="S3" s="294"/>
      <c r="T3" s="175"/>
      <c r="U3" s="175"/>
      <c r="V3" s="295"/>
      <c r="W3" s="292"/>
      <c r="X3" s="175"/>
      <c r="Y3" s="179"/>
      <c r="Z3" s="298"/>
      <c r="AA3" s="304"/>
      <c r="AB3" s="175"/>
      <c r="AC3" s="175"/>
      <c r="AD3" s="295"/>
      <c r="AE3" s="279"/>
      <c r="AF3" s="175"/>
      <c r="AG3" s="175"/>
      <c r="AH3" s="295"/>
      <c r="AI3" s="295"/>
      <c r="AJ3" s="295"/>
      <c r="AK3" s="295"/>
      <c r="AL3" s="295"/>
      <c r="AM3" s="295"/>
      <c r="AN3" s="295"/>
      <c r="AZ3" s="137"/>
      <c r="BA3" s="137"/>
      <c r="BB3" s="137"/>
      <c r="BC3" s="137"/>
      <c r="BD3" s="137"/>
      <c r="BE3" s="137"/>
    </row>
    <row r="4" spans="1:16384" s="58" customFormat="1" ht="15" customHeight="1" thickBot="1">
      <c r="A4" s="550"/>
      <c r="B4" s="550" t="str">
        <f>INDEX(tblTrans[[English]:[Polski]],MATCH(XFD4,tblTrans[ID],0),LangSelID)</f>
        <v>Debt securities:</v>
      </c>
      <c r="C4" s="551"/>
      <c r="D4" s="551">
        <f>D5+D6</f>
        <v>2613565</v>
      </c>
      <c r="E4" s="551">
        <f>E5+E6</f>
        <v>3403111</v>
      </c>
      <c r="F4" s="551">
        <f>F5+F6</f>
        <v>2842902</v>
      </c>
      <c r="G4" s="551">
        <f>G5+G6</f>
        <v>3816242</v>
      </c>
      <c r="H4" s="551">
        <f>H5+H6</f>
        <v>3619805</v>
      </c>
      <c r="I4" s="551">
        <f t="shared" ref="I4:O4" si="0">SUM(I5:I6)</f>
        <v>3999807</v>
      </c>
      <c r="J4" s="551">
        <f t="shared" si="0"/>
        <v>6078433</v>
      </c>
      <c r="K4" s="551">
        <f>SUM(K5:K6)</f>
        <v>4838514</v>
      </c>
      <c r="L4" s="551">
        <f>SUM(L5:L6)</f>
        <v>5163295</v>
      </c>
      <c r="M4" s="551">
        <f>SUM(M5:M6)</f>
        <v>6747984</v>
      </c>
      <c r="N4" s="551">
        <f t="shared" si="0"/>
        <v>7754415</v>
      </c>
      <c r="O4" s="551">
        <f t="shared" si="0"/>
        <v>8459307</v>
      </c>
      <c r="P4" s="551">
        <f>SUM(P5:P6)</f>
        <v>12009230</v>
      </c>
      <c r="Q4" s="551">
        <f>SUM(Q5:Q6)</f>
        <v>13378022</v>
      </c>
      <c r="R4" s="551">
        <v>15728539</v>
      </c>
      <c r="S4" s="551">
        <v>17965700</v>
      </c>
      <c r="T4" s="551">
        <f t="shared" ref="T4:AG4" si="1">T5+T6</f>
        <v>21524628</v>
      </c>
      <c r="U4" s="551">
        <f t="shared" si="1"/>
        <v>20420765</v>
      </c>
      <c r="V4" s="551">
        <f t="shared" si="1"/>
        <v>19379918</v>
      </c>
      <c r="W4" s="551">
        <f t="shared" si="1"/>
        <v>17881996</v>
      </c>
      <c r="X4" s="551">
        <f t="shared" si="1"/>
        <v>17320434</v>
      </c>
      <c r="Y4" s="551">
        <f t="shared" si="1"/>
        <v>16428462</v>
      </c>
      <c r="Z4" s="551">
        <f t="shared" si="1"/>
        <v>20373505</v>
      </c>
      <c r="AA4" s="551">
        <f t="shared" si="1"/>
        <v>16484147</v>
      </c>
      <c r="AB4" s="551">
        <f t="shared" si="1"/>
        <v>18452716</v>
      </c>
      <c r="AC4" s="551">
        <f t="shared" si="1"/>
        <v>17624328</v>
      </c>
      <c r="AD4" s="551">
        <f t="shared" si="1"/>
        <v>19720440</v>
      </c>
      <c r="AE4" s="551">
        <f t="shared" si="1"/>
        <v>23282099</v>
      </c>
      <c r="AF4" s="551">
        <f t="shared" si="1"/>
        <v>22411981</v>
      </c>
      <c r="AG4" s="551">
        <f t="shared" si="1"/>
        <v>24623018</v>
      </c>
      <c r="AH4" s="551">
        <v>25069257</v>
      </c>
      <c r="AI4" s="551">
        <v>26371159</v>
      </c>
      <c r="AJ4" s="551">
        <v>26886750</v>
      </c>
      <c r="AK4" s="551">
        <v>27898341</v>
      </c>
      <c r="AL4" s="551">
        <v>27416998</v>
      </c>
      <c r="AM4" s="551">
        <v>28177658</v>
      </c>
      <c r="AN4" s="551">
        <v>29273093</v>
      </c>
      <c r="AO4" s="551">
        <v>29810079</v>
      </c>
      <c r="AP4" s="551">
        <v>30537570</v>
      </c>
      <c r="AQ4" s="551">
        <v>31420347</v>
      </c>
      <c r="AR4" s="551">
        <v>31584072</v>
      </c>
      <c r="AS4" s="551">
        <v>31192378</v>
      </c>
      <c r="AT4" s="551">
        <v>31327252</v>
      </c>
      <c r="AU4" s="551">
        <v>31620801</v>
      </c>
      <c r="AV4" s="551">
        <v>30406586</v>
      </c>
      <c r="AW4" s="551">
        <v>32374796</v>
      </c>
      <c r="AX4" s="551">
        <v>32057074</v>
      </c>
      <c r="AY4" s="551">
        <f t="shared" ref="AY4:BE4" si="2">AY17+AY26+AY34</f>
        <v>31614159</v>
      </c>
      <c r="AZ4" s="551">
        <f t="shared" si="2"/>
        <v>33325296</v>
      </c>
      <c r="BA4" s="551">
        <f t="shared" si="2"/>
        <v>34009802</v>
      </c>
      <c r="BB4" s="551">
        <f t="shared" si="2"/>
        <v>33396953</v>
      </c>
      <c r="BC4" s="551">
        <f t="shared" si="2"/>
        <v>34600803</v>
      </c>
      <c r="BD4" s="551">
        <f t="shared" si="2"/>
        <v>34208531</v>
      </c>
      <c r="BE4" s="551">
        <f t="shared" si="2"/>
        <v>34626188</v>
      </c>
      <c r="BF4" s="1486"/>
      <c r="BG4" s="1486"/>
      <c r="BH4" s="1486"/>
      <c r="BI4" s="1486"/>
      <c r="BJ4" s="1486"/>
      <c r="BK4" s="1486"/>
      <c r="BL4" s="1486"/>
      <c r="BM4" s="1486"/>
      <c r="BN4" s="1486"/>
      <c r="BO4" s="1486"/>
      <c r="BP4" s="1486"/>
      <c r="BQ4" s="1486"/>
      <c r="BR4" s="1486"/>
      <c r="BS4" s="1486"/>
      <c r="BT4" s="1486"/>
      <c r="BU4" s="1486"/>
      <c r="BV4" s="1486"/>
      <c r="BW4" s="1486"/>
      <c r="BX4" s="1486"/>
      <c r="BY4" s="1486"/>
      <c r="BZ4" s="1486"/>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357</v>
      </c>
    </row>
    <row r="5" spans="1:16384" s="439" customFormat="1" ht="15" hidden="1" customHeight="1">
      <c r="A5" s="183"/>
      <c r="B5" s="884" t="str">
        <f>INDEX(tblTrans[[English]:[Polski]],MATCH(XFD5,tblTrans[ID],0),LangSelID)</f>
        <v>- listed</v>
      </c>
      <c r="C5" s="836"/>
      <c r="D5" s="837">
        <v>2577135</v>
      </c>
      <c r="E5" s="837">
        <v>3345798</v>
      </c>
      <c r="F5" s="839">
        <v>2806229</v>
      </c>
      <c r="G5" s="840">
        <v>3727431</v>
      </c>
      <c r="H5" s="837">
        <v>3531408</v>
      </c>
      <c r="I5" s="837">
        <f>3987878-78445</f>
        <v>3909433</v>
      </c>
      <c r="J5" s="838">
        <v>6014425</v>
      </c>
      <c r="K5" s="836">
        <v>4773426</v>
      </c>
      <c r="L5" s="885">
        <v>5124254</v>
      </c>
      <c r="M5" s="837">
        <v>6706645</v>
      </c>
      <c r="N5" s="839">
        <v>7702443</v>
      </c>
      <c r="O5" s="840">
        <v>8398817</v>
      </c>
      <c r="P5" s="837">
        <v>11950060</v>
      </c>
      <c r="Q5" s="837">
        <v>13319572</v>
      </c>
      <c r="R5" s="838">
        <v>15671265</v>
      </c>
      <c r="S5" s="836">
        <v>17910522</v>
      </c>
      <c r="T5" s="837">
        <v>21462859</v>
      </c>
      <c r="U5" s="837">
        <v>20420765</v>
      </c>
      <c r="V5" s="839">
        <v>19290173</v>
      </c>
      <c r="W5" s="840">
        <v>17881996</v>
      </c>
      <c r="X5" s="837">
        <v>17275426</v>
      </c>
      <c r="Y5" s="837">
        <v>16428462</v>
      </c>
      <c r="Z5" s="838">
        <v>20373505</v>
      </c>
      <c r="AA5" s="836">
        <v>16484147</v>
      </c>
      <c r="AB5" s="837">
        <v>18452716</v>
      </c>
      <c r="AC5" s="837">
        <v>17624328</v>
      </c>
      <c r="AD5" s="839">
        <v>19720440</v>
      </c>
      <c r="AE5" s="836">
        <v>23282099</v>
      </c>
      <c r="AF5" s="837">
        <v>22411981</v>
      </c>
      <c r="AG5" s="837">
        <v>24623018</v>
      </c>
      <c r="AH5" s="839">
        <v>25069257</v>
      </c>
      <c r="AI5" s="839">
        <v>26371159</v>
      </c>
      <c r="AJ5" s="839">
        <v>26886750</v>
      </c>
      <c r="AK5" s="839">
        <v>27898341</v>
      </c>
      <c r="AL5" s="839">
        <v>27416998</v>
      </c>
      <c r="AM5" s="839">
        <v>28177658</v>
      </c>
      <c r="AN5" s="839">
        <v>29273093</v>
      </c>
      <c r="AO5" s="839">
        <v>29810079</v>
      </c>
      <c r="AP5" s="839">
        <v>30537570</v>
      </c>
      <c r="AQ5" s="839">
        <v>31420347</v>
      </c>
      <c r="AR5" s="839">
        <v>31584072</v>
      </c>
      <c r="AS5" s="839">
        <v>31192378</v>
      </c>
      <c r="AT5" s="839">
        <v>31327252</v>
      </c>
      <c r="AU5" s="839">
        <v>31620801</v>
      </c>
      <c r="AV5" s="839">
        <v>30406586</v>
      </c>
      <c r="AW5" s="839">
        <v>32374796</v>
      </c>
      <c r="AX5" s="839">
        <v>32057074</v>
      </c>
      <c r="AY5" s="839"/>
      <c r="AZ5" s="839"/>
      <c r="BA5" s="839"/>
      <c r="BB5" s="839"/>
      <c r="BC5" s="839"/>
      <c r="BD5" s="839"/>
      <c r="BE5" s="839"/>
      <c r="BF5" s="1881"/>
      <c r="BG5" s="1881"/>
      <c r="BH5" s="1881"/>
      <c r="BI5" s="1881"/>
      <c r="BJ5" s="1881"/>
      <c r="BK5" s="1881"/>
      <c r="BL5" s="1881"/>
      <c r="BM5" s="1881"/>
      <c r="BN5" s="1881"/>
      <c r="BO5" s="1881"/>
      <c r="BP5" s="1881"/>
      <c r="BQ5" s="1881"/>
      <c r="BR5" s="1881"/>
      <c r="BS5" s="1881"/>
      <c r="BT5" s="1881"/>
      <c r="BU5" s="1881"/>
      <c r="BV5" s="1881"/>
      <c r="BW5" s="1881"/>
      <c r="BX5" s="1881"/>
      <c r="BY5" s="1881"/>
      <c r="BZ5" s="1881"/>
      <c r="XFD5" s="439">
        <v>358</v>
      </c>
    </row>
    <row r="6" spans="1:16384" s="439" customFormat="1" ht="15" hidden="1" customHeight="1">
      <c r="A6" s="183"/>
      <c r="B6" s="886" t="str">
        <f>INDEX(tblTrans[[English]:[Polski]],MATCH(XFD6,tblTrans[ID],0),LangSelID)</f>
        <v>- unlisted</v>
      </c>
      <c r="C6" s="804"/>
      <c r="D6" s="805">
        <v>36430</v>
      </c>
      <c r="E6" s="805">
        <v>57313</v>
      </c>
      <c r="F6" s="842">
        <v>36673</v>
      </c>
      <c r="G6" s="843">
        <v>88811</v>
      </c>
      <c r="H6" s="805">
        <v>88397</v>
      </c>
      <c r="I6" s="805">
        <v>90374</v>
      </c>
      <c r="J6" s="806">
        <v>64008</v>
      </c>
      <c r="K6" s="804">
        <v>65088</v>
      </c>
      <c r="L6" s="805">
        <v>39041</v>
      </c>
      <c r="M6" s="805">
        <v>41339</v>
      </c>
      <c r="N6" s="842">
        <v>51972</v>
      </c>
      <c r="O6" s="843">
        <v>60490</v>
      </c>
      <c r="P6" s="805">
        <v>59170</v>
      </c>
      <c r="Q6" s="805">
        <v>58450</v>
      </c>
      <c r="R6" s="806">
        <v>57274</v>
      </c>
      <c r="S6" s="804">
        <v>55178</v>
      </c>
      <c r="T6" s="805">
        <v>61769</v>
      </c>
      <c r="U6" s="805">
        <v>0</v>
      </c>
      <c r="V6" s="842">
        <v>89745</v>
      </c>
      <c r="W6" s="843">
        <v>0</v>
      </c>
      <c r="X6" s="805">
        <v>45008</v>
      </c>
      <c r="Y6" s="805">
        <v>0</v>
      </c>
      <c r="Z6" s="806">
        <v>0</v>
      </c>
      <c r="AA6" s="804">
        <v>0</v>
      </c>
      <c r="AB6" s="805">
        <v>0</v>
      </c>
      <c r="AC6" s="805">
        <v>0</v>
      </c>
      <c r="AD6" s="842"/>
      <c r="AE6" s="805">
        <v>0</v>
      </c>
      <c r="AF6" s="805">
        <v>0</v>
      </c>
      <c r="AG6" s="805">
        <v>0</v>
      </c>
      <c r="AH6" s="805">
        <v>0</v>
      </c>
      <c r="AI6" s="805" t="s">
        <v>0</v>
      </c>
      <c r="AJ6" s="805" t="s">
        <v>0</v>
      </c>
      <c r="AK6" s="805" t="s">
        <v>0</v>
      </c>
      <c r="AL6" s="805" t="s">
        <v>0</v>
      </c>
      <c r="AM6" s="805">
        <v>0</v>
      </c>
      <c r="AN6" s="805">
        <v>0</v>
      </c>
      <c r="AO6" s="805" t="s">
        <v>0</v>
      </c>
      <c r="AP6" s="805" t="s">
        <v>0</v>
      </c>
      <c r="AQ6" s="805" t="s">
        <v>0</v>
      </c>
      <c r="AR6" s="805" t="s">
        <v>0</v>
      </c>
      <c r="AS6" s="805" t="s">
        <v>0</v>
      </c>
      <c r="AT6" s="805" t="s">
        <v>0</v>
      </c>
      <c r="AU6" s="805">
        <v>0</v>
      </c>
      <c r="AV6" s="805">
        <v>0</v>
      </c>
      <c r="AW6" s="805">
        <v>0</v>
      </c>
      <c r="AX6" s="805">
        <v>0</v>
      </c>
      <c r="AY6" s="805"/>
      <c r="AZ6" s="805"/>
      <c r="BA6" s="805"/>
      <c r="BB6" s="805"/>
      <c r="BC6" s="805"/>
      <c r="BD6" s="805"/>
      <c r="BE6" s="805"/>
      <c r="BF6" s="1881"/>
      <c r="BG6" s="1881"/>
      <c r="BH6" s="1881"/>
      <c r="BI6" s="1881"/>
      <c r="BJ6" s="1881"/>
      <c r="BK6" s="1881"/>
      <c r="BL6" s="1881"/>
      <c r="BM6" s="1881"/>
      <c r="BN6" s="1881"/>
      <c r="BO6" s="1881"/>
      <c r="BP6" s="1881"/>
      <c r="BQ6" s="1881"/>
      <c r="BR6" s="1881"/>
      <c r="BS6" s="1881"/>
      <c r="BT6" s="1881"/>
      <c r="BU6" s="1881"/>
      <c r="BV6" s="1881"/>
      <c r="BW6" s="1881"/>
      <c r="BX6" s="1881"/>
      <c r="BY6" s="1881"/>
      <c r="BZ6" s="1881"/>
      <c r="XFD6" s="439">
        <v>359</v>
      </c>
    </row>
    <row r="7" spans="1:16384" s="439" customFormat="1" ht="7.5" customHeight="1" thickBot="1">
      <c r="A7" s="183"/>
      <c r="B7" s="870"/>
      <c r="C7" s="871"/>
      <c r="D7" s="872"/>
      <c r="E7" s="872"/>
      <c r="F7" s="873"/>
      <c r="G7" s="874"/>
      <c r="H7" s="872"/>
      <c r="I7" s="872"/>
      <c r="J7" s="875"/>
      <c r="K7" s="871"/>
      <c r="L7" s="872"/>
      <c r="M7" s="872"/>
      <c r="N7" s="873"/>
      <c r="O7" s="874"/>
      <c r="P7" s="872"/>
      <c r="Q7" s="872"/>
      <c r="R7" s="876"/>
      <c r="S7" s="877"/>
      <c r="T7" s="878"/>
      <c r="U7" s="878"/>
      <c r="V7" s="879"/>
      <c r="W7" s="880"/>
      <c r="X7" s="878"/>
      <c r="Y7" s="878"/>
      <c r="Z7" s="876"/>
      <c r="AA7" s="877"/>
      <c r="AB7" s="878"/>
      <c r="AC7" s="878"/>
      <c r="AD7" s="879"/>
      <c r="AE7" s="877"/>
      <c r="AF7" s="878"/>
      <c r="AG7" s="878"/>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1881"/>
      <c r="BG7" s="1881"/>
      <c r="BH7" s="1881"/>
      <c r="BI7" s="1881"/>
      <c r="BJ7" s="1881"/>
      <c r="BK7" s="1881"/>
      <c r="BL7" s="1881"/>
      <c r="BM7" s="1881"/>
      <c r="BN7" s="1881"/>
      <c r="BO7" s="1881"/>
      <c r="BP7" s="1881"/>
      <c r="BQ7" s="1881"/>
      <c r="BR7" s="1881"/>
      <c r="BS7" s="1881"/>
      <c r="BT7" s="1881"/>
      <c r="BU7" s="1881"/>
      <c r="BV7" s="1881"/>
      <c r="BW7" s="1881"/>
      <c r="BX7" s="1881"/>
      <c r="BY7" s="1881"/>
      <c r="BZ7" s="1881"/>
    </row>
    <row r="8" spans="1:16384" s="58" customFormat="1" ht="15" customHeight="1" thickBot="1">
      <c r="A8" s="550"/>
      <c r="B8" s="550" t="str">
        <f>INDEX(tblTrans[[English]:[Polski]],MATCH(XFD8,tblTrans[ID],0),LangSelID)</f>
        <v>Equity securities:</v>
      </c>
      <c r="C8" s="551"/>
      <c r="D8" s="551">
        <f>D9+D10</f>
        <v>257680</v>
      </c>
      <c r="E8" s="551">
        <f>E9+E10</f>
        <v>257937</v>
      </c>
      <c r="F8" s="551">
        <f>F9+F10</f>
        <v>270030</v>
      </c>
      <c r="G8" s="551">
        <f>G9+G10</f>
        <v>289540</v>
      </c>
      <c r="H8" s="551">
        <f t="shared" ref="H8:O8" si="3">SUM(H9:H10)</f>
        <v>437218</v>
      </c>
      <c r="I8" s="551">
        <f t="shared" si="3"/>
        <v>387859</v>
      </c>
      <c r="J8" s="551">
        <f t="shared" si="3"/>
        <v>388583</v>
      </c>
      <c r="K8" s="551">
        <f>SUM(K9:K10)</f>
        <v>97203</v>
      </c>
      <c r="L8" s="551">
        <f>SUM(L9:L10)</f>
        <v>97287</v>
      </c>
      <c r="M8" s="551">
        <f>SUM(M9:M10)</f>
        <v>123563</v>
      </c>
      <c r="N8" s="551">
        <f t="shared" si="3"/>
        <v>96394</v>
      </c>
      <c r="O8" s="551">
        <f t="shared" si="3"/>
        <v>96378</v>
      </c>
      <c r="P8" s="551">
        <f>SUM(P9:P10)</f>
        <v>100732</v>
      </c>
      <c r="Q8" s="551">
        <f>SUM(Q9:Q10)</f>
        <v>103228</v>
      </c>
      <c r="R8" s="551">
        <v>142360</v>
      </c>
      <c r="S8" s="551">
        <v>142054</v>
      </c>
      <c r="T8" s="551">
        <f t="shared" ref="T8:AG8" si="4">T9+T10</f>
        <v>229815</v>
      </c>
      <c r="U8" s="551">
        <f t="shared" si="4"/>
        <v>224803</v>
      </c>
      <c r="V8" s="551">
        <f t="shared" si="4"/>
        <v>194915</v>
      </c>
      <c r="W8" s="551">
        <f t="shared" si="4"/>
        <v>194982</v>
      </c>
      <c r="X8" s="551">
        <f t="shared" si="4"/>
        <v>209653</v>
      </c>
      <c r="Y8" s="551">
        <f t="shared" si="4"/>
        <v>178898</v>
      </c>
      <c r="Z8" s="551">
        <f t="shared" si="4"/>
        <v>177767</v>
      </c>
      <c r="AA8" s="551">
        <f t="shared" si="4"/>
        <v>206462</v>
      </c>
      <c r="AB8" s="551">
        <f t="shared" si="4"/>
        <v>210836</v>
      </c>
      <c r="AC8" s="551">
        <f t="shared" si="4"/>
        <v>233504</v>
      </c>
      <c r="AD8" s="551">
        <f t="shared" si="4"/>
        <v>272948</v>
      </c>
      <c r="AE8" s="551">
        <f t="shared" si="4"/>
        <v>262102</v>
      </c>
      <c r="AF8" s="551">
        <f t="shared" si="4"/>
        <v>269974</v>
      </c>
      <c r="AG8" s="551">
        <f t="shared" si="4"/>
        <v>271336</v>
      </c>
      <c r="AH8" s="551">
        <v>272506</v>
      </c>
      <c r="AI8" s="551">
        <v>234076</v>
      </c>
      <c r="AJ8" s="551">
        <v>241305</v>
      </c>
      <c r="AK8" s="551">
        <v>256053</v>
      </c>
      <c r="AL8" s="551">
        <v>261616</v>
      </c>
      <c r="AM8" s="551">
        <v>264415</v>
      </c>
      <c r="AN8" s="551">
        <v>242719</v>
      </c>
      <c r="AO8" s="551">
        <v>216060</v>
      </c>
      <c r="AP8" s="551">
        <v>199379</v>
      </c>
      <c r="AQ8" s="551">
        <v>198124</v>
      </c>
      <c r="AR8" s="551">
        <v>60231</v>
      </c>
      <c r="AS8" s="551">
        <v>65472</v>
      </c>
      <c r="AT8" s="551">
        <v>66100</v>
      </c>
      <c r="AU8" s="551">
        <v>69102</v>
      </c>
      <c r="AV8" s="551">
        <v>63055</v>
      </c>
      <c r="AW8" s="551">
        <v>73910</v>
      </c>
      <c r="AX8" s="551">
        <v>87625</v>
      </c>
      <c r="AY8" s="551">
        <f t="shared" ref="AY8:BE8" si="5">AY23+AY35</f>
        <v>40854</v>
      </c>
      <c r="AZ8" s="551">
        <f t="shared" si="5"/>
        <v>63128</v>
      </c>
      <c r="BA8" s="551">
        <f t="shared" si="5"/>
        <v>75770</v>
      </c>
      <c r="BB8" s="551">
        <f t="shared" si="5"/>
        <v>72775</v>
      </c>
      <c r="BC8" s="551">
        <f t="shared" si="5"/>
        <v>71532</v>
      </c>
      <c r="BD8" s="551">
        <f t="shared" si="5"/>
        <v>85295</v>
      </c>
      <c r="BE8" s="551">
        <f t="shared" si="5"/>
        <v>129876</v>
      </c>
      <c r="BF8" s="1486"/>
      <c r="BG8" s="1486"/>
      <c r="BH8" s="1486"/>
      <c r="BI8" s="1486"/>
      <c r="BJ8" s="1486"/>
      <c r="BK8" s="1486"/>
      <c r="BL8" s="1486"/>
      <c r="BM8" s="1486"/>
      <c r="BN8" s="1486"/>
      <c r="BO8" s="1486"/>
      <c r="BP8" s="1486"/>
      <c r="BQ8" s="1486"/>
      <c r="BR8" s="1486"/>
      <c r="BS8" s="1486"/>
      <c r="BT8" s="1486"/>
      <c r="BU8" s="1486"/>
      <c r="BV8" s="1486"/>
      <c r="BW8" s="1486"/>
      <c r="BX8" s="1486"/>
      <c r="BY8" s="1486"/>
      <c r="BZ8" s="1486"/>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s="439">
        <v>360</v>
      </c>
    </row>
    <row r="9" spans="1:16384" s="439" customFormat="1" ht="15" hidden="1" customHeight="1">
      <c r="A9" s="183"/>
      <c r="B9" s="844" t="str">
        <f>INDEX(tblTrans[[English]:[Polski]],MATCH(XFD9,tblTrans[ID],0),LangSelID)</f>
        <v>- listed</v>
      </c>
      <c r="C9" s="836"/>
      <c r="D9" s="837">
        <v>22317</v>
      </c>
      <c r="E9" s="837">
        <v>24034</v>
      </c>
      <c r="F9" s="839">
        <v>10411</v>
      </c>
      <c r="G9" s="840">
        <v>6222</v>
      </c>
      <c r="H9" s="837">
        <v>11446</v>
      </c>
      <c r="I9" s="837">
        <v>10723</v>
      </c>
      <c r="J9" s="838">
        <v>10021</v>
      </c>
      <c r="K9" s="836">
        <v>9045</v>
      </c>
      <c r="L9" s="837">
        <v>7811</v>
      </c>
      <c r="M9" s="837">
        <v>8038</v>
      </c>
      <c r="N9" s="839">
        <v>7958</v>
      </c>
      <c r="O9" s="840">
        <v>7769</v>
      </c>
      <c r="P9" s="837">
        <v>13156</v>
      </c>
      <c r="Q9" s="837">
        <v>10742</v>
      </c>
      <c r="R9" s="838">
        <v>14068</v>
      </c>
      <c r="S9" s="836">
        <v>14306</v>
      </c>
      <c r="T9" s="837">
        <v>214594</v>
      </c>
      <c r="U9" s="837">
        <v>204878</v>
      </c>
      <c r="V9" s="839">
        <v>179117</v>
      </c>
      <c r="W9" s="840">
        <v>11916</v>
      </c>
      <c r="X9" s="837">
        <v>189022</v>
      </c>
      <c r="Y9" s="837">
        <v>159119</v>
      </c>
      <c r="Z9" s="838">
        <v>156556</v>
      </c>
      <c r="AA9" s="836">
        <v>171227</v>
      </c>
      <c r="AB9" s="837">
        <v>174821</v>
      </c>
      <c r="AC9" s="837">
        <v>185249</v>
      </c>
      <c r="AD9" s="839">
        <v>225108</v>
      </c>
      <c r="AE9" s="836">
        <v>210081</v>
      </c>
      <c r="AF9" s="837">
        <v>226900</v>
      </c>
      <c r="AG9" s="837">
        <v>226395</v>
      </c>
      <c r="AH9" s="839">
        <v>229617</v>
      </c>
      <c r="AI9" s="839">
        <v>207166</v>
      </c>
      <c r="AJ9" s="839">
        <v>215324</v>
      </c>
      <c r="AK9" s="839">
        <v>227831</v>
      </c>
      <c r="AL9" s="839">
        <v>229961</v>
      </c>
      <c r="AM9" s="839">
        <v>233130</v>
      </c>
      <c r="AN9" s="839">
        <v>204717</v>
      </c>
      <c r="AO9" s="839">
        <v>184394</v>
      </c>
      <c r="AP9" s="839" t="s">
        <v>0</v>
      </c>
      <c r="AQ9" s="839" t="s">
        <v>0</v>
      </c>
      <c r="AR9" s="839">
        <v>0</v>
      </c>
      <c r="AS9" s="839">
        <v>0</v>
      </c>
      <c r="AT9" s="839">
        <v>0</v>
      </c>
      <c r="AU9" s="839">
        <v>0</v>
      </c>
      <c r="AV9" s="839">
        <v>0</v>
      </c>
      <c r="AW9" s="839">
        <v>729</v>
      </c>
      <c r="AX9" s="839">
        <v>0</v>
      </c>
      <c r="AY9" s="839"/>
      <c r="AZ9" s="839"/>
      <c r="BA9" s="839"/>
      <c r="BB9" s="839"/>
      <c r="BC9" s="839"/>
      <c r="BD9" s="839"/>
      <c r="BE9" s="839"/>
      <c r="BF9" s="1881"/>
      <c r="BG9" s="1881"/>
      <c r="BH9" s="1881"/>
      <c r="BI9" s="1881"/>
      <c r="BJ9" s="1881"/>
      <c r="BK9" s="1881"/>
      <c r="BL9" s="1881"/>
      <c r="BM9" s="1881"/>
      <c r="BN9" s="1881"/>
      <c r="BO9" s="1881"/>
      <c r="BP9" s="1881"/>
      <c r="BQ9" s="1881"/>
      <c r="BR9" s="1881"/>
      <c r="BS9" s="1881"/>
      <c r="BT9" s="1881"/>
      <c r="BU9" s="1881"/>
      <c r="BV9" s="1881"/>
      <c r="BW9" s="1881"/>
      <c r="BX9" s="1881"/>
      <c r="BY9" s="1881"/>
      <c r="BZ9" s="1881"/>
      <c r="XFD9" s="439">
        <v>361</v>
      </c>
    </row>
    <row r="10" spans="1:16384" s="439" customFormat="1" ht="15" hidden="1" customHeight="1">
      <c r="A10" s="183"/>
      <c r="B10" s="887" t="str">
        <f>INDEX(tblTrans[[English]:[Polski]],MATCH(XFD10,tblTrans[ID],0),LangSelID)</f>
        <v>- unlisted</v>
      </c>
      <c r="C10" s="804"/>
      <c r="D10" s="805">
        <v>235363</v>
      </c>
      <c r="E10" s="805">
        <v>233903</v>
      </c>
      <c r="F10" s="842">
        <v>259619</v>
      </c>
      <c r="G10" s="843">
        <v>283318</v>
      </c>
      <c r="H10" s="805">
        <v>425772</v>
      </c>
      <c r="I10" s="805">
        <v>377136</v>
      </c>
      <c r="J10" s="806">
        <v>378562</v>
      </c>
      <c r="K10" s="804">
        <v>88158</v>
      </c>
      <c r="L10" s="805">
        <v>89476</v>
      </c>
      <c r="M10" s="805">
        <v>115525</v>
      </c>
      <c r="N10" s="842">
        <v>88436</v>
      </c>
      <c r="O10" s="843">
        <v>88609</v>
      </c>
      <c r="P10" s="805">
        <v>87576</v>
      </c>
      <c r="Q10" s="805">
        <v>92486</v>
      </c>
      <c r="R10" s="806">
        <v>128292</v>
      </c>
      <c r="S10" s="804">
        <v>127748</v>
      </c>
      <c r="T10" s="805">
        <v>15221</v>
      </c>
      <c r="U10" s="805">
        <v>19925</v>
      </c>
      <c r="V10" s="842">
        <v>15798</v>
      </c>
      <c r="W10" s="843">
        <v>183066</v>
      </c>
      <c r="X10" s="805">
        <v>20631</v>
      </c>
      <c r="Y10" s="805">
        <v>19779</v>
      </c>
      <c r="Z10" s="806">
        <v>21211</v>
      </c>
      <c r="AA10" s="804">
        <v>35235</v>
      </c>
      <c r="AB10" s="805">
        <v>36015</v>
      </c>
      <c r="AC10" s="805">
        <v>48255</v>
      </c>
      <c r="AD10" s="842">
        <v>47840</v>
      </c>
      <c r="AE10" s="804">
        <v>52021</v>
      </c>
      <c r="AF10" s="805">
        <v>43074</v>
      </c>
      <c r="AG10" s="805">
        <v>44941</v>
      </c>
      <c r="AH10" s="842">
        <v>42889</v>
      </c>
      <c r="AI10" s="842">
        <v>26910</v>
      </c>
      <c r="AJ10" s="842">
        <v>25981</v>
      </c>
      <c r="AK10" s="842">
        <v>28222</v>
      </c>
      <c r="AL10" s="842">
        <v>31655</v>
      </c>
      <c r="AM10" s="842">
        <v>31285</v>
      </c>
      <c r="AN10" s="842">
        <v>38002</v>
      </c>
      <c r="AO10" s="842">
        <v>31666</v>
      </c>
      <c r="AP10" s="842">
        <v>199379</v>
      </c>
      <c r="AQ10" s="842">
        <v>198124</v>
      </c>
      <c r="AR10" s="842">
        <v>60231</v>
      </c>
      <c r="AS10" s="842">
        <v>65472</v>
      </c>
      <c r="AT10" s="842">
        <v>66100</v>
      </c>
      <c r="AU10" s="842">
        <v>69102</v>
      </c>
      <c r="AV10" s="842">
        <v>63055</v>
      </c>
      <c r="AW10" s="842">
        <v>73181</v>
      </c>
      <c r="AX10" s="842">
        <v>87625</v>
      </c>
      <c r="AY10" s="842"/>
      <c r="AZ10" s="842"/>
      <c r="BA10" s="842"/>
      <c r="BB10" s="842"/>
      <c r="BC10" s="842"/>
      <c r="BD10" s="842"/>
      <c r="BE10" s="842"/>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XFD10" s="439">
        <v>362</v>
      </c>
    </row>
    <row r="11" spans="1:16384" s="439" customFormat="1" ht="7.5" customHeight="1" thickBot="1">
      <c r="A11" s="183"/>
      <c r="B11" s="881"/>
      <c r="C11" s="882"/>
      <c r="D11" s="358"/>
      <c r="E11" s="358"/>
      <c r="F11" s="869"/>
      <c r="G11" s="357"/>
      <c r="H11" s="358"/>
      <c r="I11" s="358"/>
      <c r="J11" s="883"/>
      <c r="K11" s="882"/>
      <c r="L11" s="358"/>
      <c r="M11" s="358"/>
      <c r="N11" s="869"/>
      <c r="O11" s="357"/>
      <c r="P11" s="358"/>
      <c r="Q11" s="358"/>
      <c r="R11" s="883"/>
      <c r="S11" s="882"/>
      <c r="T11" s="358"/>
      <c r="U11" s="358"/>
      <c r="V11" s="869"/>
      <c r="W11" s="357"/>
      <c r="X11" s="358"/>
      <c r="Y11" s="358"/>
      <c r="Z11" s="883"/>
      <c r="AA11" s="882"/>
      <c r="AB11" s="358"/>
      <c r="AC11" s="358"/>
      <c r="AD11" s="869"/>
      <c r="AE11" s="882"/>
      <c r="AF11" s="358"/>
      <c r="AG11" s="358"/>
      <c r="AH11" s="869"/>
      <c r="AI11" s="869"/>
      <c r="AJ11" s="869"/>
      <c r="AK11" s="869"/>
      <c r="AL11" s="869"/>
      <c r="AM11" s="869"/>
      <c r="AN11" s="869"/>
      <c r="AO11" s="869"/>
      <c r="AP11" s="869"/>
      <c r="AQ11" s="869"/>
      <c r="AR11" s="869"/>
      <c r="AS11" s="869"/>
      <c r="AT11" s="869"/>
      <c r="AU11" s="869"/>
      <c r="AV11" s="869"/>
      <c r="AW11" s="869"/>
      <c r="AX11" s="869"/>
      <c r="AY11" s="869"/>
      <c r="AZ11" s="869"/>
      <c r="BA11" s="869"/>
      <c r="BB11" s="869"/>
      <c r="BC11" s="869"/>
      <c r="BD11" s="869"/>
      <c r="BE11" s="869"/>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row>
    <row r="12" spans="1:16384" s="58" customFormat="1" ht="15.75" customHeight="1" thickBot="1">
      <c r="A12" s="550"/>
      <c r="B12" s="550" t="str">
        <f>INDEX(tblTrans[[English]:[Polski]],MATCH(XFD12,tblTrans[ID],0),LangSelID)</f>
        <v>Total investment securities</v>
      </c>
      <c r="C12" s="551"/>
      <c r="D12" s="551">
        <f t="shared" ref="D12:Q12" si="6">D4+D8</f>
        <v>2871245</v>
      </c>
      <c r="E12" s="551">
        <f t="shared" si="6"/>
        <v>3661048</v>
      </c>
      <c r="F12" s="551">
        <f t="shared" si="6"/>
        <v>3112932</v>
      </c>
      <c r="G12" s="551">
        <f t="shared" si="6"/>
        <v>4105782</v>
      </c>
      <c r="H12" s="551">
        <f t="shared" si="6"/>
        <v>4057023</v>
      </c>
      <c r="I12" s="551">
        <f t="shared" si="6"/>
        <v>4387666</v>
      </c>
      <c r="J12" s="551">
        <f t="shared" si="6"/>
        <v>6467016</v>
      </c>
      <c r="K12" s="551">
        <f t="shared" si="6"/>
        <v>4935717</v>
      </c>
      <c r="L12" s="551">
        <f t="shared" si="6"/>
        <v>5260582</v>
      </c>
      <c r="M12" s="551">
        <f t="shared" si="6"/>
        <v>6871547</v>
      </c>
      <c r="N12" s="551">
        <f t="shared" si="6"/>
        <v>7850809</v>
      </c>
      <c r="O12" s="551">
        <f t="shared" si="6"/>
        <v>8555685</v>
      </c>
      <c r="P12" s="551">
        <f t="shared" si="6"/>
        <v>12109962</v>
      </c>
      <c r="Q12" s="551">
        <f t="shared" si="6"/>
        <v>13481250</v>
      </c>
      <c r="R12" s="551">
        <v>15870899</v>
      </c>
      <c r="S12" s="551">
        <v>18107754</v>
      </c>
      <c r="T12" s="551">
        <f t="shared" ref="T12:AG12" si="7">T4+T8</f>
        <v>21754443</v>
      </c>
      <c r="U12" s="551">
        <f t="shared" si="7"/>
        <v>20645568</v>
      </c>
      <c r="V12" s="551">
        <f t="shared" si="7"/>
        <v>19574833</v>
      </c>
      <c r="W12" s="551">
        <f t="shared" si="7"/>
        <v>18076978</v>
      </c>
      <c r="X12" s="551">
        <f t="shared" si="7"/>
        <v>17530087</v>
      </c>
      <c r="Y12" s="551">
        <f t="shared" si="7"/>
        <v>16607360</v>
      </c>
      <c r="Z12" s="551">
        <f t="shared" si="7"/>
        <v>20551272</v>
      </c>
      <c r="AA12" s="551">
        <f t="shared" si="7"/>
        <v>16690609</v>
      </c>
      <c r="AB12" s="551">
        <f t="shared" si="7"/>
        <v>18663552</v>
      </c>
      <c r="AC12" s="551">
        <f t="shared" si="7"/>
        <v>17857832</v>
      </c>
      <c r="AD12" s="551">
        <f t="shared" si="7"/>
        <v>19993388</v>
      </c>
      <c r="AE12" s="551">
        <f t="shared" si="7"/>
        <v>23544201</v>
      </c>
      <c r="AF12" s="551">
        <f t="shared" si="7"/>
        <v>22681955</v>
      </c>
      <c r="AG12" s="551">
        <f t="shared" si="7"/>
        <v>24894354</v>
      </c>
      <c r="AH12" s="551">
        <v>25341763</v>
      </c>
      <c r="AI12" s="551">
        <v>26605235</v>
      </c>
      <c r="AJ12" s="551">
        <v>27128055</v>
      </c>
      <c r="AK12" s="551">
        <f>SUM(AK8,AK4)</f>
        <v>28154394</v>
      </c>
      <c r="AL12" s="551">
        <v>27678614</v>
      </c>
      <c r="AM12" s="551">
        <v>28442073</v>
      </c>
      <c r="AN12" s="551">
        <v>29515812</v>
      </c>
      <c r="AO12" s="551">
        <v>30026139</v>
      </c>
      <c r="AP12" s="551">
        <v>30736949</v>
      </c>
      <c r="AQ12" s="551">
        <v>31618471</v>
      </c>
      <c r="AR12" s="551">
        <v>31644303</v>
      </c>
      <c r="AS12" s="551">
        <v>31257850</v>
      </c>
      <c r="AT12" s="551">
        <v>31393352</v>
      </c>
      <c r="AU12" s="551">
        <v>31689903</v>
      </c>
      <c r="AV12" s="551">
        <v>30469641</v>
      </c>
      <c r="AW12" s="551">
        <v>32448706</v>
      </c>
      <c r="AX12" s="551">
        <v>32144699</v>
      </c>
      <c r="AY12" s="551">
        <f t="shared" ref="AY12:BD12" si="8">AY24+AY32+AY36</f>
        <v>31655013</v>
      </c>
      <c r="AZ12" s="551">
        <f t="shared" si="8"/>
        <v>33388424</v>
      </c>
      <c r="BA12" s="551">
        <f t="shared" si="8"/>
        <v>34085572</v>
      </c>
      <c r="BB12" s="551">
        <f t="shared" si="8"/>
        <v>33469728</v>
      </c>
      <c r="BC12" s="551">
        <f t="shared" si="8"/>
        <v>34672335</v>
      </c>
      <c r="BD12" s="551">
        <f t="shared" si="8"/>
        <v>34293826</v>
      </c>
      <c r="BE12" s="551">
        <f t="shared" ref="BE12" si="9">BE24+BE32+BE36</f>
        <v>34756064</v>
      </c>
      <c r="BF12" s="1486"/>
      <c r="BG12" s="1486"/>
      <c r="BH12" s="1486"/>
      <c r="BI12" s="1486"/>
      <c r="BJ12" s="1486"/>
      <c r="BK12" s="1486"/>
      <c r="BL12" s="1486"/>
      <c r="BM12" s="1486"/>
      <c r="BN12" s="1486"/>
      <c r="BO12" s="1486"/>
      <c r="BP12" s="1486"/>
      <c r="BQ12" s="1486"/>
      <c r="BR12" s="1486"/>
      <c r="BS12" s="1486"/>
      <c r="BT12" s="1486"/>
      <c r="BU12" s="1486"/>
      <c r="BV12" s="1486"/>
      <c r="BW12" s="1486"/>
      <c r="BX12" s="1486"/>
      <c r="BY12" s="1486"/>
      <c r="BZ12" s="1486"/>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s="439">
        <v>363</v>
      </c>
    </row>
    <row r="13" spans="1:16384" s="439" customFormat="1" ht="15.75" customHeight="1">
      <c r="A13" s="183"/>
      <c r="B13" s="888" t="str">
        <f>INDEX(tblTrans[[English]:[Polski]],MATCH(XFD13,tblTrans[ID],0),LangSelID)</f>
        <v>Securities available for sale</v>
      </c>
      <c r="C13" s="851"/>
      <c r="D13" s="852">
        <v>2860147</v>
      </c>
      <c r="E13" s="852">
        <v>3621791</v>
      </c>
      <c r="F13" s="854">
        <v>3055516</v>
      </c>
      <c r="G13" s="855">
        <v>4048085</v>
      </c>
      <c r="H13" s="852">
        <v>3990997</v>
      </c>
      <c r="I13" s="852">
        <v>4321967</v>
      </c>
      <c r="J13" s="853">
        <v>6386574</v>
      </c>
      <c r="K13" s="851">
        <v>4854943</v>
      </c>
      <c r="L13" s="852">
        <v>5162871</v>
      </c>
      <c r="M13" s="852">
        <v>4569375</v>
      </c>
      <c r="N13" s="854">
        <v>5502312</v>
      </c>
      <c r="O13" s="855">
        <v>6427358</v>
      </c>
      <c r="P13" s="852">
        <v>9752875</v>
      </c>
      <c r="Q13" s="852">
        <v>11168841</v>
      </c>
      <c r="R13" s="853">
        <v>13120687</v>
      </c>
      <c r="S13" s="851">
        <v>15020610</v>
      </c>
      <c r="T13" s="852">
        <v>18930522</v>
      </c>
      <c r="U13" s="852">
        <v>19244196</v>
      </c>
      <c r="V13" s="854">
        <v>18762688</v>
      </c>
      <c r="W13" s="855">
        <v>16089485</v>
      </c>
      <c r="X13" s="852">
        <v>16716711</v>
      </c>
      <c r="Y13" s="852">
        <v>13944480</v>
      </c>
      <c r="Z13" s="853">
        <v>16697212</v>
      </c>
      <c r="AA13" s="851">
        <v>14160314</v>
      </c>
      <c r="AB13" s="852">
        <v>15194988</v>
      </c>
      <c r="AC13" s="852">
        <v>13970331</v>
      </c>
      <c r="AD13" s="854">
        <v>17447106</v>
      </c>
      <c r="AE13" s="851">
        <v>20619935</v>
      </c>
      <c r="AF13" s="852">
        <f>AF12-AF14</f>
        <v>17934297</v>
      </c>
      <c r="AG13" s="852">
        <f>AG12-AG14</f>
        <v>20306747</v>
      </c>
      <c r="AH13" s="854">
        <v>19575725</v>
      </c>
      <c r="AI13" s="854">
        <f>AI12-AI14</f>
        <v>18328711</v>
      </c>
      <c r="AJ13" s="854">
        <v>19964561</v>
      </c>
      <c r="AK13" s="854">
        <v>18183258</v>
      </c>
      <c r="AL13" s="854">
        <v>22733167</v>
      </c>
      <c r="AM13" s="854">
        <v>22778165</v>
      </c>
      <c r="AN13" s="854">
        <v>23957208</v>
      </c>
      <c r="AO13" s="854">
        <v>24023644</v>
      </c>
      <c r="AP13" s="854">
        <v>25340468</v>
      </c>
      <c r="AQ13" s="854">
        <v>25928998</v>
      </c>
      <c r="AR13" s="854">
        <v>24953923</v>
      </c>
      <c r="AS13" s="854">
        <v>24824260</v>
      </c>
      <c r="AT13" s="854">
        <v>24718866</v>
      </c>
      <c r="AU13" s="854">
        <v>25177630</v>
      </c>
      <c r="AV13" s="854">
        <v>24132836</v>
      </c>
      <c r="AW13" s="854">
        <v>25970265</v>
      </c>
      <c r="AX13" s="854">
        <v>25844807</v>
      </c>
      <c r="AY13" s="854">
        <f t="shared" ref="AY13:BD13" si="10">AY12-AY14</f>
        <v>25850724.886760332</v>
      </c>
      <c r="AZ13" s="854">
        <f t="shared" si="10"/>
        <v>27733646.870662801</v>
      </c>
      <c r="BA13" s="854">
        <f t="shared" si="10"/>
        <v>28133030.95390271</v>
      </c>
      <c r="BB13" s="854">
        <f t="shared" si="10"/>
        <v>29125404</v>
      </c>
      <c r="BC13" s="854">
        <f t="shared" si="10"/>
        <v>31077441</v>
      </c>
      <c r="BD13" s="854">
        <f t="shared" si="10"/>
        <v>31161395</v>
      </c>
      <c r="BE13" s="854">
        <f t="shared" ref="BE13" si="11">BE12-BE14</f>
        <v>31776781</v>
      </c>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XFD13" s="439">
        <v>364</v>
      </c>
    </row>
    <row r="14" spans="1:16384" s="439" customFormat="1" ht="15.75" customHeight="1">
      <c r="A14" s="1521"/>
      <c r="B14" s="2024" t="str">
        <f>INDEX(tblTrans[[English]:[Polski]],MATCH(XFD14,tblTrans[ID],0),LangSelID)</f>
        <v>Pledged assets</v>
      </c>
      <c r="C14" s="2025"/>
      <c r="D14" s="2026">
        <v>11098</v>
      </c>
      <c r="E14" s="2026">
        <v>39257</v>
      </c>
      <c r="F14" s="2027">
        <v>57416</v>
      </c>
      <c r="G14" s="2028">
        <v>57697</v>
      </c>
      <c r="H14" s="2026">
        <v>66026</v>
      </c>
      <c r="I14" s="2026">
        <v>65699</v>
      </c>
      <c r="J14" s="2029">
        <v>80442</v>
      </c>
      <c r="K14" s="2025">
        <v>80774</v>
      </c>
      <c r="L14" s="2026">
        <v>97711</v>
      </c>
      <c r="M14" s="2026">
        <v>2302172</v>
      </c>
      <c r="N14" s="2027">
        <v>2348497</v>
      </c>
      <c r="O14" s="2028">
        <v>2128327</v>
      </c>
      <c r="P14" s="2026">
        <v>2357087</v>
      </c>
      <c r="Q14" s="2026">
        <v>2312409</v>
      </c>
      <c r="R14" s="2029">
        <v>2750212</v>
      </c>
      <c r="S14" s="2025">
        <v>3087144</v>
      </c>
      <c r="T14" s="2026">
        <v>2823921</v>
      </c>
      <c r="U14" s="2026">
        <v>1401372</v>
      </c>
      <c r="V14" s="2027">
        <v>812145</v>
      </c>
      <c r="W14" s="2028">
        <v>1987493</v>
      </c>
      <c r="X14" s="2026">
        <v>813376</v>
      </c>
      <c r="Y14" s="2026">
        <v>2662880</v>
      </c>
      <c r="Z14" s="2029">
        <v>3854060</v>
      </c>
      <c r="AA14" s="2025">
        <v>2530295</v>
      </c>
      <c r="AB14" s="2026">
        <v>3468564</v>
      </c>
      <c r="AC14" s="2026">
        <f>AC12-AC13</f>
        <v>3887501</v>
      </c>
      <c r="AD14" s="2027">
        <v>2546282</v>
      </c>
      <c r="AE14" s="2025">
        <f>AE12-AE13</f>
        <v>2924266</v>
      </c>
      <c r="AF14" s="2026">
        <v>4747658</v>
      </c>
      <c r="AG14" s="2026">
        <v>4587607</v>
      </c>
      <c r="AH14" s="2027">
        <v>5766038</v>
      </c>
      <c r="AI14" s="2027">
        <v>8276524</v>
      </c>
      <c r="AJ14" s="2027">
        <v>7163494</v>
      </c>
      <c r="AK14" s="2027">
        <v>9971136</v>
      </c>
      <c r="AL14" s="2027">
        <v>4945447</v>
      </c>
      <c r="AM14" s="2027">
        <v>5663908</v>
      </c>
      <c r="AN14" s="2027">
        <v>5558604</v>
      </c>
      <c r="AO14" s="2027">
        <v>6002495</v>
      </c>
      <c r="AP14" s="2027">
        <v>5396481</v>
      </c>
      <c r="AQ14" s="2027">
        <v>5689473</v>
      </c>
      <c r="AR14" s="2027">
        <v>6690380</v>
      </c>
      <c r="AS14" s="2027">
        <v>6433590</v>
      </c>
      <c r="AT14" s="2027">
        <v>6674486</v>
      </c>
      <c r="AU14" s="2027">
        <v>6512273</v>
      </c>
      <c r="AV14" s="2027">
        <v>6336805</v>
      </c>
      <c r="AW14" s="2027">
        <v>6478441</v>
      </c>
      <c r="AX14" s="2027">
        <v>6299892</v>
      </c>
      <c r="AY14" s="2027">
        <f t="shared" ref="AY14:BD14" si="12">AY19+AY21+AY28+AY30</f>
        <v>5804288.1132396702</v>
      </c>
      <c r="AZ14" s="2027">
        <f t="shared" si="12"/>
        <v>5654777.129337199</v>
      </c>
      <c r="BA14" s="2027">
        <f t="shared" si="12"/>
        <v>5952541.0460972898</v>
      </c>
      <c r="BB14" s="2027">
        <f t="shared" si="12"/>
        <v>4344324</v>
      </c>
      <c r="BC14" s="2027">
        <f t="shared" si="12"/>
        <v>3594894</v>
      </c>
      <c r="BD14" s="2027">
        <f t="shared" si="12"/>
        <v>3132431</v>
      </c>
      <c r="BE14" s="2027">
        <f t="shared" ref="BE14" si="13">BE19+BE21+BE28+BE30</f>
        <v>2979283</v>
      </c>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XFD14" s="439">
        <v>365</v>
      </c>
    </row>
    <row r="15" spans="1:16384" s="1312" customFormat="1" ht="15.75" customHeight="1">
      <c r="A15" s="1308"/>
      <c r="B15" s="2020"/>
      <c r="C15" s="1886"/>
      <c r="D15" s="1886"/>
      <c r="E15" s="1886"/>
      <c r="F15" s="1886"/>
      <c r="G15" s="1886"/>
      <c r="H15" s="1886"/>
      <c r="L15" s="2021"/>
      <c r="P15" s="2021"/>
      <c r="Q15" s="2021"/>
    </row>
    <row r="16" spans="1:16384" s="1314" customFormat="1" ht="15.75" customHeight="1">
      <c r="A16" s="1308"/>
      <c r="B16" s="2030" t="str">
        <f>INDEX(tblTrans[[English]:[Polski]],MATCH(XFD16,tblTrans[ID],0),LangSelID)</f>
        <v>Financial assets at fair value through other comprehensive income</v>
      </c>
      <c r="C16" s="2023"/>
      <c r="D16" s="2023"/>
      <c r="E16" s="2023"/>
      <c r="F16" s="2023"/>
      <c r="G16" s="2023"/>
      <c r="H16" s="2023"/>
      <c r="I16" s="2023"/>
      <c r="J16" s="2023"/>
      <c r="K16" s="2023"/>
      <c r="L16" s="2023"/>
      <c r="M16" s="2023"/>
      <c r="N16" s="2023"/>
      <c r="O16" s="2023"/>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XFD16" s="1314">
        <v>1039</v>
      </c>
    </row>
    <row r="17" spans="1:16384" s="1314" customFormat="1" ht="15.75" customHeight="1">
      <c r="A17" s="1308"/>
      <c r="B17" s="2039" t="str">
        <f>INDEX(tblTrans[[English]:[Polski]],MATCH(XFD17,tblTrans[ID],0),LangSelID)</f>
        <v>Debt securities</v>
      </c>
      <c r="C17" s="2040"/>
      <c r="D17" s="2040"/>
      <c r="E17" s="2040"/>
      <c r="F17" s="2040"/>
      <c r="G17" s="2040"/>
      <c r="H17" s="2040"/>
      <c r="I17" s="2040"/>
      <c r="J17" s="2040"/>
      <c r="K17" s="2040"/>
      <c r="L17" s="2040"/>
      <c r="M17" s="2040"/>
      <c r="N17" s="2040"/>
      <c r="O17" s="2040"/>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c r="AL17" s="2043"/>
      <c r="AM17" s="2043"/>
      <c r="AN17" s="2043"/>
      <c r="AO17" s="2043"/>
      <c r="AP17" s="2043"/>
      <c r="AQ17" s="2043"/>
      <c r="AR17" s="2043"/>
      <c r="AS17" s="2043"/>
      <c r="AT17" s="2043"/>
      <c r="AU17" s="2043"/>
      <c r="AV17" s="2043"/>
      <c r="AW17" s="2043"/>
      <c r="AX17" s="2054"/>
      <c r="AY17" s="2048">
        <v>22876878</v>
      </c>
      <c r="AZ17" s="2048">
        <v>23952299</v>
      </c>
      <c r="BA17" s="2048">
        <v>25088724</v>
      </c>
      <c r="BB17" s="2048">
        <v>24338284</v>
      </c>
      <c r="BC17" s="2048">
        <v>25217431</v>
      </c>
      <c r="BD17" s="2048">
        <v>24556879</v>
      </c>
      <c r="BE17" s="2048">
        <v>24199667</v>
      </c>
      <c r="XFD17" s="1314">
        <v>1040</v>
      </c>
    </row>
    <row r="18" spans="1:16384" s="1314" customFormat="1" ht="15.75" customHeight="1">
      <c r="A18" s="1308"/>
      <c r="B18" s="2037" t="str">
        <f>INDEX(tblTrans[[English]:[Polski]],MATCH(XFD18,tblTrans[ID],0),LangSelID)</f>
        <v>Central banks</v>
      </c>
      <c r="C18" s="2038"/>
      <c r="D18" s="2038"/>
      <c r="E18" s="2038"/>
      <c r="F18" s="2038"/>
      <c r="G18" s="2038"/>
      <c r="H18" s="2038"/>
      <c r="I18" s="2038"/>
      <c r="J18" s="2038"/>
      <c r="K18" s="2038"/>
      <c r="L18" s="2038"/>
      <c r="M18" s="2038"/>
      <c r="N18" s="2038"/>
      <c r="O18" s="2038"/>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c r="AL18" s="2044"/>
      <c r="AM18" s="2044"/>
      <c r="AN18" s="2044"/>
      <c r="AO18" s="2044"/>
      <c r="AP18" s="2044"/>
      <c r="AQ18" s="2044"/>
      <c r="AR18" s="2044"/>
      <c r="AS18" s="2044"/>
      <c r="AT18" s="2044"/>
      <c r="AU18" s="2044"/>
      <c r="AV18" s="2044"/>
      <c r="AW18" s="2044"/>
      <c r="AX18" s="2055"/>
      <c r="AY18" s="2049">
        <v>2563317</v>
      </c>
      <c r="AZ18" s="2049">
        <v>2201349</v>
      </c>
      <c r="BA18" s="2049">
        <v>1404588</v>
      </c>
      <c r="BB18" s="2049">
        <v>589901</v>
      </c>
      <c r="BC18" s="2049">
        <v>537743</v>
      </c>
      <c r="BD18" s="2049">
        <v>757842</v>
      </c>
      <c r="BE18" s="2049">
        <v>2164631</v>
      </c>
      <c r="XFD18" s="1314">
        <v>1041</v>
      </c>
    </row>
    <row r="19" spans="1:16384" s="2032" customFormat="1" ht="15.75" customHeight="1">
      <c r="A19" s="1862"/>
      <c r="B19" s="2035" t="str">
        <f>INDEX(tblTrans[[English]:[Polski]],MATCH(XFD19,tblTrans[ID],0),LangSelID)</f>
        <v xml:space="preserve">    pledged investment securities</v>
      </c>
      <c r="C19" s="2036"/>
      <c r="D19" s="2036"/>
      <c r="E19" s="2036"/>
      <c r="F19" s="2036"/>
      <c r="G19" s="2036"/>
      <c r="H19" s="2036"/>
      <c r="I19" s="2036"/>
      <c r="J19" s="2036"/>
      <c r="K19" s="2036"/>
      <c r="L19" s="2036"/>
      <c r="M19" s="2036"/>
      <c r="N19" s="2036"/>
      <c r="O19" s="2036"/>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2045"/>
      <c r="AP19" s="2045"/>
      <c r="AQ19" s="2045"/>
      <c r="AR19" s="2045"/>
      <c r="AS19" s="2045"/>
      <c r="AT19" s="2045"/>
      <c r="AU19" s="2045"/>
      <c r="AV19" s="2045"/>
      <c r="AW19" s="2045"/>
      <c r="AX19" s="2056"/>
      <c r="AY19" s="2050">
        <v>0</v>
      </c>
      <c r="AZ19" s="2050">
        <v>0</v>
      </c>
      <c r="BA19" s="2050">
        <v>0</v>
      </c>
      <c r="BB19" s="2050">
        <v>0</v>
      </c>
      <c r="BC19" s="2050">
        <v>0</v>
      </c>
      <c r="BD19" s="2050">
        <v>0</v>
      </c>
      <c r="BE19" s="2050">
        <v>0</v>
      </c>
      <c r="XFD19" s="2032">
        <v>1042</v>
      </c>
    </row>
    <row r="20" spans="1:16384" s="1314" customFormat="1" ht="15.75" customHeight="1">
      <c r="A20" s="1308"/>
      <c r="B20" s="2033" t="str">
        <f>INDEX(tblTrans[[English]:[Polski]],MATCH(XFD20,tblTrans[ID],0),LangSelID)</f>
        <v>General governments</v>
      </c>
      <c r="C20" s="2034"/>
      <c r="D20" s="2034"/>
      <c r="E20" s="2034"/>
      <c r="F20" s="2034"/>
      <c r="G20" s="2034"/>
      <c r="H20" s="2034"/>
      <c r="I20" s="2034"/>
      <c r="J20" s="2034"/>
      <c r="K20" s="2034"/>
      <c r="L20" s="2034"/>
      <c r="M20" s="2034"/>
      <c r="N20" s="2034"/>
      <c r="O20" s="2034"/>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6"/>
      <c r="AK20" s="2046"/>
      <c r="AL20" s="2046"/>
      <c r="AM20" s="2046"/>
      <c r="AN20" s="2046"/>
      <c r="AO20" s="2046"/>
      <c r="AP20" s="2046"/>
      <c r="AQ20" s="2046"/>
      <c r="AR20" s="2046"/>
      <c r="AS20" s="2046"/>
      <c r="AT20" s="2046"/>
      <c r="AU20" s="2046"/>
      <c r="AV20" s="2046"/>
      <c r="AW20" s="2046"/>
      <c r="AX20" s="2057"/>
      <c r="AY20" s="2051">
        <v>18635000</v>
      </c>
      <c r="AZ20" s="2051">
        <v>19575092</v>
      </c>
      <c r="BA20" s="2051">
        <v>21076638</v>
      </c>
      <c r="BB20" s="2051">
        <v>21287623</v>
      </c>
      <c r="BC20" s="2051">
        <v>22261404</v>
      </c>
      <c r="BD20" s="2051">
        <v>21208327</v>
      </c>
      <c r="BE20" s="2051">
        <v>19756594</v>
      </c>
      <c r="XFD20" s="1314">
        <v>1043</v>
      </c>
    </row>
    <row r="21" spans="1:16384" s="2032" customFormat="1" ht="15.75" customHeight="1">
      <c r="A21" s="1862"/>
      <c r="B21" s="2035" t="str">
        <f>INDEX(tblTrans[[English]:[Polski]],MATCH(XFD21,tblTrans[ID],0),LangSelID)</f>
        <v xml:space="preserve">    pledged investment securities</v>
      </c>
      <c r="C21" s="2036"/>
      <c r="D21" s="2036"/>
      <c r="E21" s="2036"/>
      <c r="F21" s="2036"/>
      <c r="G21" s="2036"/>
      <c r="H21" s="2036"/>
      <c r="I21" s="2036"/>
      <c r="J21" s="2036"/>
      <c r="K21" s="2036"/>
      <c r="L21" s="2036"/>
      <c r="M21" s="2036"/>
      <c r="N21" s="2036"/>
      <c r="O21" s="2036"/>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2045"/>
      <c r="AP21" s="2045"/>
      <c r="AQ21" s="2045"/>
      <c r="AR21" s="2045"/>
      <c r="AS21" s="2045"/>
      <c r="AT21" s="2045"/>
      <c r="AU21" s="2045"/>
      <c r="AV21" s="2045"/>
      <c r="AW21" s="2045"/>
      <c r="AX21" s="2056"/>
      <c r="AY21" s="2050">
        <v>1846284.5893202201</v>
      </c>
      <c r="AZ21" s="2050">
        <v>1751100.5949402498</v>
      </c>
      <c r="BA21" s="2050">
        <v>2304689.1333250697</v>
      </c>
      <c r="BB21" s="2050">
        <v>2207051</v>
      </c>
      <c r="BC21" s="2050">
        <v>1956082</v>
      </c>
      <c r="BD21" s="2050">
        <v>1493619</v>
      </c>
      <c r="BE21" s="2050">
        <v>1279611</v>
      </c>
      <c r="XFD21" s="2032">
        <v>1044</v>
      </c>
    </row>
    <row r="22" spans="1:16384" s="1314" customFormat="1" ht="15.75" customHeight="1" thickBot="1">
      <c r="A22" s="1308"/>
      <c r="B22" s="2041" t="str">
        <f>INDEX(tblTrans[[English]:[Polski]],MATCH(XFD22,tblTrans[ID],0),LangSelID)</f>
        <v>Other debt securities</v>
      </c>
      <c r="C22" s="2042"/>
      <c r="D22" s="2042"/>
      <c r="E22" s="2042"/>
      <c r="F22" s="2042"/>
      <c r="G22" s="2042"/>
      <c r="H22" s="2042"/>
      <c r="I22" s="2042"/>
      <c r="J22" s="2042"/>
      <c r="K22" s="2042"/>
      <c r="L22" s="2042"/>
      <c r="M22" s="2042"/>
      <c r="N22" s="2042"/>
      <c r="O22" s="2042"/>
      <c r="P22" s="2047"/>
      <c r="Q22" s="2047"/>
      <c r="R22" s="2047"/>
      <c r="S22" s="2047"/>
      <c r="T22" s="2047"/>
      <c r="U22" s="2047"/>
      <c r="V22" s="2047"/>
      <c r="W22" s="2047"/>
      <c r="X22" s="2047"/>
      <c r="Y22" s="2047"/>
      <c r="Z22" s="2047"/>
      <c r="AA22" s="2047"/>
      <c r="AB22" s="2047"/>
      <c r="AC22" s="2047"/>
      <c r="AD22" s="2047"/>
      <c r="AE22" s="2047"/>
      <c r="AF22" s="2047"/>
      <c r="AG22" s="2047"/>
      <c r="AH22" s="2047"/>
      <c r="AI22" s="2047"/>
      <c r="AJ22" s="2047"/>
      <c r="AK22" s="2047"/>
      <c r="AL22" s="2047"/>
      <c r="AM22" s="2047"/>
      <c r="AN22" s="2047"/>
      <c r="AO22" s="2047"/>
      <c r="AP22" s="2047"/>
      <c r="AQ22" s="2047"/>
      <c r="AR22" s="2047"/>
      <c r="AS22" s="2047"/>
      <c r="AT22" s="2047"/>
      <c r="AU22" s="2047"/>
      <c r="AV22" s="2047"/>
      <c r="AW22" s="2047"/>
      <c r="AX22" s="2058"/>
      <c r="AY22" s="2052">
        <v>1678561</v>
      </c>
      <c r="AZ22" s="2052">
        <v>2175858</v>
      </c>
      <c r="BA22" s="2052">
        <v>2607498</v>
      </c>
      <c r="BB22" s="2052">
        <v>2460760</v>
      </c>
      <c r="BC22" s="2052">
        <v>2418284</v>
      </c>
      <c r="BD22" s="2052">
        <v>2590710</v>
      </c>
      <c r="BE22" s="2052">
        <v>2278442</v>
      </c>
      <c r="XFD22" s="1314">
        <v>1045</v>
      </c>
    </row>
    <row r="23" spans="1:16384" s="1314" customFormat="1" ht="15.75" hidden="1" customHeight="1" thickBot="1">
      <c r="A23" s="1308"/>
      <c r="B23" s="2039" t="str">
        <f>INDEX(tblTrans[[English]:[Polski]],MATCH(XFD23,tblTrans[ID],0),LangSelID)</f>
        <v>Equity instruments</v>
      </c>
      <c r="C23" s="2040"/>
      <c r="D23" s="2040"/>
      <c r="E23" s="2040"/>
      <c r="F23" s="2040"/>
      <c r="G23" s="2040"/>
      <c r="H23" s="2040"/>
      <c r="I23" s="2040"/>
      <c r="J23" s="2040"/>
      <c r="K23" s="2040"/>
      <c r="L23" s="2040"/>
      <c r="M23" s="2040"/>
      <c r="N23" s="2040"/>
      <c r="O23" s="2040"/>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c r="AL23" s="2043"/>
      <c r="AM23" s="2043"/>
      <c r="AN23" s="2043"/>
      <c r="AO23" s="2043"/>
      <c r="AP23" s="2043"/>
      <c r="AQ23" s="2043"/>
      <c r="AR23" s="2043"/>
      <c r="AS23" s="2043"/>
      <c r="AT23" s="2043"/>
      <c r="AU23" s="2043"/>
      <c r="AV23" s="2043"/>
      <c r="AW23" s="2043"/>
      <c r="AX23" s="2054"/>
      <c r="AY23" s="2339">
        <v>0</v>
      </c>
      <c r="AZ23" s="2048">
        <v>0</v>
      </c>
      <c r="BA23" s="2048">
        <v>0</v>
      </c>
      <c r="BB23" s="2048">
        <v>0</v>
      </c>
      <c r="BC23" s="2048">
        <v>0</v>
      </c>
      <c r="BD23" s="2048"/>
      <c r="BE23" s="2048"/>
      <c r="XFD23" s="1314">
        <v>1046</v>
      </c>
    </row>
    <row r="24" spans="1:16384" s="58" customFormat="1" ht="15.75" customHeight="1" thickBot="1">
      <c r="A24" s="550"/>
      <c r="B24" s="550" t="str">
        <f>INDEX(tblTrans[[English]:[Polski]],MATCH(XFD24,tblTrans[ID],0),LangSelID)</f>
        <v>Total</v>
      </c>
      <c r="C24" s="551"/>
      <c r="D24" s="551"/>
      <c r="E24" s="551"/>
      <c r="F24" s="551"/>
      <c r="G24" s="551"/>
      <c r="H24" s="551"/>
      <c r="I24" s="551"/>
      <c r="J24" s="551"/>
      <c r="K24" s="551"/>
      <c r="L24" s="551"/>
      <c r="M24" s="551"/>
      <c r="N24" s="551"/>
      <c r="O24" s="1756"/>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c r="AL24" s="1777"/>
      <c r="AM24" s="1777"/>
      <c r="AN24" s="1777"/>
      <c r="AO24" s="1777"/>
      <c r="AP24" s="1777"/>
      <c r="AQ24" s="1777"/>
      <c r="AR24" s="1777"/>
      <c r="AS24" s="1777"/>
      <c r="AT24" s="1777"/>
      <c r="AU24" s="1777"/>
      <c r="AV24" s="1777"/>
      <c r="AW24" s="1777"/>
      <c r="AX24" s="2059"/>
      <c r="AY24" s="1697">
        <v>22876878</v>
      </c>
      <c r="AZ24" s="1697">
        <v>23952299</v>
      </c>
      <c r="BA24" s="1697">
        <v>25088724</v>
      </c>
      <c r="BB24" s="1697">
        <v>24338284</v>
      </c>
      <c r="BC24" s="1697">
        <v>25217431</v>
      </c>
      <c r="BD24" s="1697">
        <v>24556879</v>
      </c>
      <c r="BE24" s="1697">
        <v>24199667</v>
      </c>
      <c r="BF24" s="1486"/>
      <c r="BG24" s="1486"/>
      <c r="BH24" s="1486"/>
      <c r="BI24" s="1486"/>
      <c r="BJ24" s="1486"/>
      <c r="BK24" s="1486"/>
      <c r="BL24" s="1486"/>
      <c r="BM24" s="1486"/>
      <c r="BN24" s="1486"/>
      <c r="BO24" s="1486"/>
      <c r="BP24" s="1486"/>
      <c r="BQ24" s="1486"/>
      <c r="BR24" s="1486"/>
      <c r="BS24" s="1486"/>
      <c r="BT24" s="1486"/>
      <c r="BU24" s="1486"/>
      <c r="BV24" s="1486"/>
      <c r="BW24" s="1486"/>
      <c r="BX24" s="1486"/>
      <c r="BY24" s="1486"/>
      <c r="BZ24" s="1486"/>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s="439">
        <v>1047</v>
      </c>
    </row>
    <row r="25" spans="1:16384" s="1314" customFormat="1" ht="15.75" customHeight="1">
      <c r="A25" s="1308"/>
      <c r="B25" s="2030" t="str">
        <f>INDEX(tblTrans[[English]:[Polski]],MATCH(XFD25,tblTrans[ID],0),LangSelID)</f>
        <v>Financial assets at amortised cost</v>
      </c>
      <c r="C25" s="2023"/>
      <c r="D25" s="2023"/>
      <c r="E25" s="2023"/>
      <c r="F25" s="2023"/>
      <c r="G25" s="2023"/>
      <c r="H25" s="2023"/>
      <c r="I25" s="2023"/>
      <c r="J25" s="2023"/>
      <c r="K25" s="2023"/>
      <c r="L25" s="2023"/>
      <c r="M25" s="2023"/>
      <c r="N25" s="2023"/>
      <c r="O25" s="2023"/>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866"/>
      <c r="AM25" s="866"/>
      <c r="AN25" s="866"/>
      <c r="AO25" s="866"/>
      <c r="AP25" s="866"/>
      <c r="AQ25" s="866"/>
      <c r="AR25" s="866"/>
      <c r="AS25" s="866"/>
      <c r="AT25" s="866"/>
      <c r="AU25" s="866"/>
      <c r="AV25" s="866"/>
      <c r="AW25" s="866"/>
      <c r="AX25" s="2060"/>
      <c r="AY25" s="2053"/>
      <c r="AZ25" s="2053"/>
      <c r="BA25" s="2053"/>
      <c r="BB25" s="2053"/>
      <c r="BC25" s="2053"/>
      <c r="BD25" s="2053"/>
      <c r="BE25" s="2053"/>
      <c r="XFD25" s="1314">
        <v>1048</v>
      </c>
    </row>
    <row r="26" spans="1:16384" s="1314" customFormat="1" ht="15.75" customHeight="1">
      <c r="A26" s="1308"/>
      <c r="B26" s="2039" t="str">
        <f>INDEX(tblTrans[[English]:[Polski]],MATCH(XFD26,tblTrans[ID],0),LangSelID)</f>
        <v>Debt securities</v>
      </c>
      <c r="C26" s="2040"/>
      <c r="D26" s="2040"/>
      <c r="E26" s="2040"/>
      <c r="F26" s="2040"/>
      <c r="G26" s="2040"/>
      <c r="H26" s="2040"/>
      <c r="I26" s="2040"/>
      <c r="J26" s="2040"/>
      <c r="K26" s="2040"/>
      <c r="L26" s="2040"/>
      <c r="M26" s="2040"/>
      <c r="N26" s="2040"/>
      <c r="O26" s="2040"/>
      <c r="P26" s="2043"/>
      <c r="Q26" s="2043"/>
      <c r="R26" s="2043"/>
      <c r="S26" s="2043"/>
      <c r="T26" s="2043"/>
      <c r="U26" s="2043"/>
      <c r="V26" s="2043"/>
      <c r="W26" s="2043"/>
      <c r="X26" s="2043"/>
      <c r="Y26" s="2043"/>
      <c r="Z26" s="2043"/>
      <c r="AA26" s="2043"/>
      <c r="AB26" s="2043"/>
      <c r="AC26" s="2043"/>
      <c r="AD26" s="2043"/>
      <c r="AE26" s="2043"/>
      <c r="AF26" s="2043"/>
      <c r="AG26" s="2043"/>
      <c r="AH26" s="2043"/>
      <c r="AI26" s="2043"/>
      <c r="AJ26" s="2043"/>
      <c r="AK26" s="2043"/>
      <c r="AL26" s="2043"/>
      <c r="AM26" s="2043"/>
      <c r="AN26" s="2043"/>
      <c r="AO26" s="2043"/>
      <c r="AP26" s="2043"/>
      <c r="AQ26" s="2043"/>
      <c r="AR26" s="2043"/>
      <c r="AS26" s="2043"/>
      <c r="AT26" s="2043"/>
      <c r="AU26" s="2043"/>
      <c r="AV26" s="2043"/>
      <c r="AW26" s="2043"/>
      <c r="AX26" s="2054"/>
      <c r="AY26" s="2048">
        <v>8689402</v>
      </c>
      <c r="AZ26" s="2048">
        <v>9314878</v>
      </c>
      <c r="BA26" s="2048">
        <v>8856425</v>
      </c>
      <c r="BB26" s="2048">
        <v>9000539</v>
      </c>
      <c r="BC26" s="2048">
        <v>9313153</v>
      </c>
      <c r="BD26" s="2048">
        <v>9575732</v>
      </c>
      <c r="BE26" s="2048">
        <v>10297536</v>
      </c>
      <c r="XFD26" s="1314">
        <v>1049</v>
      </c>
    </row>
    <row r="27" spans="1:16384" s="1314" customFormat="1" ht="15.75" customHeight="1">
      <c r="A27" s="1308"/>
      <c r="B27" s="2037" t="str">
        <f>INDEX(tblTrans[[English]:[Polski]],MATCH(XFD27,tblTrans[ID],0),LangSelID)</f>
        <v>Central banks</v>
      </c>
      <c r="C27" s="2038"/>
      <c r="D27" s="2038"/>
      <c r="E27" s="2038"/>
      <c r="F27" s="2038"/>
      <c r="G27" s="2038"/>
      <c r="H27" s="2038"/>
      <c r="I27" s="2038"/>
      <c r="J27" s="2038"/>
      <c r="K27" s="2038"/>
      <c r="L27" s="2038"/>
      <c r="M27" s="2038"/>
      <c r="N27" s="2038"/>
      <c r="O27" s="2038"/>
      <c r="P27" s="2044"/>
      <c r="Q27" s="2044"/>
      <c r="R27" s="2044"/>
      <c r="S27" s="2044"/>
      <c r="T27" s="2044"/>
      <c r="U27" s="2044"/>
      <c r="V27" s="2044"/>
      <c r="W27" s="2044"/>
      <c r="X27" s="2044"/>
      <c r="Y27" s="2044"/>
      <c r="Z27" s="2044"/>
      <c r="AA27" s="2044"/>
      <c r="AB27" s="2044"/>
      <c r="AC27" s="2044"/>
      <c r="AD27" s="2044"/>
      <c r="AE27" s="2044"/>
      <c r="AF27" s="2044"/>
      <c r="AG27" s="2044"/>
      <c r="AH27" s="2044"/>
      <c r="AI27" s="2044"/>
      <c r="AJ27" s="2044"/>
      <c r="AK27" s="2044"/>
      <c r="AL27" s="2044"/>
      <c r="AM27" s="2044"/>
      <c r="AN27" s="2044"/>
      <c r="AO27" s="2044"/>
      <c r="AP27" s="2044"/>
      <c r="AQ27" s="2044"/>
      <c r="AR27" s="2044"/>
      <c r="AS27" s="2044"/>
      <c r="AT27" s="2044"/>
      <c r="AU27" s="2044"/>
      <c r="AV27" s="2044"/>
      <c r="AW27" s="2044"/>
      <c r="AX27" s="2055"/>
      <c r="AY27" s="2049">
        <v>0</v>
      </c>
      <c r="AZ27" s="2049">
        <v>0</v>
      </c>
      <c r="BA27" s="2049">
        <v>0</v>
      </c>
      <c r="BB27" s="2049">
        <v>0</v>
      </c>
      <c r="BC27" s="2049">
        <v>0</v>
      </c>
      <c r="BD27" s="2049">
        <v>0</v>
      </c>
      <c r="BE27" s="2049">
        <v>0</v>
      </c>
      <c r="XFD27" s="1314">
        <v>1050</v>
      </c>
    </row>
    <row r="28" spans="1:16384" s="2032" customFormat="1" ht="15.75" customHeight="1">
      <c r="A28" s="1862"/>
      <c r="B28" s="2035" t="str">
        <f>INDEX(tblTrans[[English]:[Polski]],MATCH(XFD28,tblTrans[ID],0),LangSelID)</f>
        <v xml:space="preserve">    pledged investment securities</v>
      </c>
      <c r="C28" s="2036"/>
      <c r="D28" s="2036"/>
      <c r="E28" s="2036"/>
      <c r="F28" s="2036"/>
      <c r="G28" s="2036"/>
      <c r="H28" s="2036"/>
      <c r="I28" s="2036"/>
      <c r="J28" s="2036"/>
      <c r="K28" s="2036"/>
      <c r="L28" s="2036"/>
      <c r="M28" s="2036"/>
      <c r="N28" s="2036"/>
      <c r="O28" s="2036"/>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2045"/>
      <c r="AP28" s="2045"/>
      <c r="AQ28" s="2045"/>
      <c r="AR28" s="2045"/>
      <c r="AS28" s="2045"/>
      <c r="AT28" s="2045"/>
      <c r="AU28" s="2045"/>
      <c r="AV28" s="2045"/>
      <c r="AW28" s="2045"/>
      <c r="AX28" s="2056"/>
      <c r="AY28" s="2050">
        <v>0</v>
      </c>
      <c r="AZ28" s="2050">
        <v>0</v>
      </c>
      <c r="BA28" s="2050">
        <v>0</v>
      </c>
      <c r="BB28" s="2050">
        <v>0</v>
      </c>
      <c r="BC28" s="2050">
        <v>0</v>
      </c>
      <c r="BD28" s="2050">
        <v>0</v>
      </c>
      <c r="BE28" s="2050">
        <v>0</v>
      </c>
      <c r="XFD28" s="2032">
        <v>1051</v>
      </c>
    </row>
    <row r="29" spans="1:16384" s="1314" customFormat="1" ht="15.75" customHeight="1">
      <c r="A29" s="1308"/>
      <c r="B29" s="2033" t="str">
        <f>INDEX(tblTrans[[English]:[Polski]],MATCH(XFD29,tblTrans[ID],0),LangSelID)</f>
        <v>General governments</v>
      </c>
      <c r="C29" s="2034"/>
      <c r="D29" s="2034"/>
      <c r="E29" s="2034"/>
      <c r="F29" s="2034"/>
      <c r="G29" s="2034"/>
      <c r="H29" s="2034"/>
      <c r="I29" s="2034"/>
      <c r="J29" s="2034"/>
      <c r="K29" s="2034"/>
      <c r="L29" s="2034"/>
      <c r="M29" s="2034"/>
      <c r="N29" s="2034"/>
      <c r="O29" s="2034"/>
      <c r="P29" s="2046"/>
      <c r="Q29" s="2046"/>
      <c r="R29" s="2046"/>
      <c r="S29" s="2046"/>
      <c r="T29" s="2046"/>
      <c r="U29" s="2046"/>
      <c r="V29" s="2046"/>
      <c r="W29" s="2046"/>
      <c r="X29" s="2046"/>
      <c r="Y29" s="2046"/>
      <c r="Z29" s="2046"/>
      <c r="AA29" s="2046"/>
      <c r="AB29" s="2046"/>
      <c r="AC29" s="2046"/>
      <c r="AD29" s="2046"/>
      <c r="AE29" s="2046"/>
      <c r="AF29" s="2046"/>
      <c r="AG29" s="2046"/>
      <c r="AH29" s="2046"/>
      <c r="AI29" s="2046"/>
      <c r="AJ29" s="2046"/>
      <c r="AK29" s="2046"/>
      <c r="AL29" s="2046"/>
      <c r="AM29" s="2046"/>
      <c r="AN29" s="2046"/>
      <c r="AO29" s="2046"/>
      <c r="AP29" s="2046"/>
      <c r="AQ29" s="2046"/>
      <c r="AR29" s="2046"/>
      <c r="AS29" s="2046"/>
      <c r="AT29" s="2046"/>
      <c r="AU29" s="2046"/>
      <c r="AV29" s="2046"/>
      <c r="AW29" s="2046"/>
      <c r="AX29" s="2057"/>
      <c r="AY29" s="2051">
        <v>7756944</v>
      </c>
      <c r="AZ29" s="2051">
        <v>8397515</v>
      </c>
      <c r="BA29" s="2051">
        <v>7933425</v>
      </c>
      <c r="BB29" s="2051">
        <v>7742000</v>
      </c>
      <c r="BC29" s="2051">
        <v>8046981</v>
      </c>
      <c r="BD29" s="2051">
        <v>8332056</v>
      </c>
      <c r="BE29" s="2051">
        <v>9046015</v>
      </c>
      <c r="XFD29" s="1314">
        <v>1052</v>
      </c>
    </row>
    <row r="30" spans="1:16384" s="2032" customFormat="1" ht="15.75" customHeight="1">
      <c r="A30" s="1862"/>
      <c r="B30" s="2035" t="str">
        <f>INDEX(tblTrans[[English]:[Polski]],MATCH(XFD30,tblTrans[ID],0),LangSelID)</f>
        <v xml:space="preserve">    pledged investment securities</v>
      </c>
      <c r="C30" s="2036"/>
      <c r="D30" s="2036"/>
      <c r="E30" s="2036"/>
      <c r="F30" s="2036"/>
      <c r="G30" s="2036"/>
      <c r="H30" s="2036"/>
      <c r="I30" s="2036"/>
      <c r="J30" s="2036"/>
      <c r="K30" s="2036"/>
      <c r="L30" s="2036"/>
      <c r="M30" s="2036"/>
      <c r="N30" s="2036"/>
      <c r="O30" s="2036"/>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2045"/>
      <c r="AP30" s="2045"/>
      <c r="AQ30" s="2045"/>
      <c r="AR30" s="2045"/>
      <c r="AS30" s="2045"/>
      <c r="AT30" s="2045"/>
      <c r="AU30" s="2045"/>
      <c r="AV30" s="2045"/>
      <c r="AW30" s="2045"/>
      <c r="AX30" s="2056"/>
      <c r="AY30" s="2050">
        <v>3958003.5239194501</v>
      </c>
      <c r="AZ30" s="2050">
        <v>3903676.5343969497</v>
      </c>
      <c r="BA30" s="2050">
        <v>3647851.9127722201</v>
      </c>
      <c r="BB30" s="2050">
        <v>2137273</v>
      </c>
      <c r="BC30" s="2050">
        <v>1638812</v>
      </c>
      <c r="BD30" s="2050">
        <v>1638812</v>
      </c>
      <c r="BE30" s="2050">
        <v>1699672</v>
      </c>
      <c r="XFD30" s="2032">
        <v>1053</v>
      </c>
    </row>
    <row r="31" spans="1:16384" s="1314" customFormat="1" ht="15.75" customHeight="1" thickBot="1">
      <c r="A31" s="1308"/>
      <c r="B31" s="2041" t="str">
        <f>INDEX(tblTrans[[English]:[Polski]],MATCH(XFD31,tblTrans[ID],0),LangSelID)</f>
        <v>Other debt securities</v>
      </c>
      <c r="C31" s="2042"/>
      <c r="D31" s="2042"/>
      <c r="E31" s="2042"/>
      <c r="F31" s="2042"/>
      <c r="G31" s="2042"/>
      <c r="H31" s="2042"/>
      <c r="I31" s="2042"/>
      <c r="J31" s="2042"/>
      <c r="K31" s="2042"/>
      <c r="L31" s="2042"/>
      <c r="M31" s="2042"/>
      <c r="N31" s="2042"/>
      <c r="O31" s="2042"/>
      <c r="P31" s="2047"/>
      <c r="Q31" s="2047"/>
      <c r="R31" s="2047"/>
      <c r="S31" s="2047"/>
      <c r="T31" s="2047"/>
      <c r="U31" s="2047"/>
      <c r="V31" s="2047"/>
      <c r="W31" s="2047"/>
      <c r="X31" s="2047"/>
      <c r="Y31" s="2047"/>
      <c r="Z31" s="2047"/>
      <c r="AA31" s="2047"/>
      <c r="AB31" s="2047"/>
      <c r="AC31" s="2047"/>
      <c r="AD31" s="2047"/>
      <c r="AE31" s="2047"/>
      <c r="AF31" s="2047"/>
      <c r="AG31" s="2047"/>
      <c r="AH31" s="2047"/>
      <c r="AI31" s="2047"/>
      <c r="AJ31" s="2047"/>
      <c r="AK31" s="2047"/>
      <c r="AL31" s="2047"/>
      <c r="AM31" s="2047"/>
      <c r="AN31" s="2047"/>
      <c r="AO31" s="2047"/>
      <c r="AP31" s="2047"/>
      <c r="AQ31" s="2047"/>
      <c r="AR31" s="2047"/>
      <c r="AS31" s="2047"/>
      <c r="AT31" s="2047"/>
      <c r="AU31" s="2047"/>
      <c r="AV31" s="2047"/>
      <c r="AW31" s="2047"/>
      <c r="AX31" s="2058"/>
      <c r="AY31" s="2052">
        <v>932458</v>
      </c>
      <c r="AZ31" s="2052">
        <v>917363</v>
      </c>
      <c r="BA31" s="2052">
        <v>923000</v>
      </c>
      <c r="BB31" s="2052">
        <v>1258539</v>
      </c>
      <c r="BC31" s="2052">
        <v>1266172</v>
      </c>
      <c r="BD31" s="2052">
        <v>1243676</v>
      </c>
      <c r="BE31" s="2052">
        <v>1251521</v>
      </c>
      <c r="XFD31" s="1314">
        <v>1054</v>
      </c>
    </row>
    <row r="32" spans="1:16384" s="58" customFormat="1" ht="15.75" customHeight="1" thickBot="1">
      <c r="A32" s="550"/>
      <c r="B32" s="550" t="str">
        <f>INDEX(tblTrans[[English]:[Polski]],MATCH(XFD32,tblTrans[ID],0),LangSelID)</f>
        <v>Total</v>
      </c>
      <c r="C32" s="551"/>
      <c r="D32" s="551"/>
      <c r="E32" s="551"/>
      <c r="F32" s="551"/>
      <c r="G32" s="551"/>
      <c r="H32" s="551"/>
      <c r="I32" s="551"/>
      <c r="J32" s="551"/>
      <c r="K32" s="551"/>
      <c r="L32" s="551"/>
      <c r="M32" s="551"/>
      <c r="N32" s="551"/>
      <c r="O32" s="1756"/>
      <c r="P32" s="1777"/>
      <c r="Q32" s="1777"/>
      <c r="R32" s="1777"/>
      <c r="S32" s="1777"/>
      <c r="T32" s="1777"/>
      <c r="U32" s="1777"/>
      <c r="V32" s="1777"/>
      <c r="W32" s="1777"/>
      <c r="X32" s="1777"/>
      <c r="Y32" s="1777"/>
      <c r="Z32" s="1777"/>
      <c r="AA32" s="1777"/>
      <c r="AB32" s="1777"/>
      <c r="AC32" s="1777"/>
      <c r="AD32" s="1777"/>
      <c r="AE32" s="1777"/>
      <c r="AF32" s="1777"/>
      <c r="AG32" s="1777"/>
      <c r="AH32" s="1777"/>
      <c r="AI32" s="1777"/>
      <c r="AJ32" s="1777"/>
      <c r="AK32" s="1777"/>
      <c r="AL32" s="1777"/>
      <c r="AM32" s="1777"/>
      <c r="AN32" s="1777"/>
      <c r="AO32" s="1777"/>
      <c r="AP32" s="1777"/>
      <c r="AQ32" s="1777"/>
      <c r="AR32" s="1777"/>
      <c r="AS32" s="1777"/>
      <c r="AT32" s="1777"/>
      <c r="AU32" s="1777"/>
      <c r="AV32" s="1777"/>
      <c r="AW32" s="1777"/>
      <c r="AX32" s="2059"/>
      <c r="AY32" s="1697">
        <v>8689402</v>
      </c>
      <c r="AZ32" s="1697">
        <v>9314878</v>
      </c>
      <c r="BA32" s="1697">
        <v>8856425</v>
      </c>
      <c r="BB32" s="1697">
        <v>9000539</v>
      </c>
      <c r="BC32" s="1697">
        <f>BC31+BC29</f>
        <v>9313153</v>
      </c>
      <c r="BD32" s="1697">
        <v>9575732</v>
      </c>
      <c r="BE32" s="1697">
        <v>10297536</v>
      </c>
      <c r="BF32" s="1486"/>
      <c r="BG32" s="1486"/>
      <c r="BH32" s="1486"/>
      <c r="BI32" s="1486"/>
      <c r="BJ32" s="1486"/>
      <c r="BK32" s="1486"/>
      <c r="BL32" s="1486"/>
      <c r="BM32" s="1486"/>
      <c r="BN32" s="1486"/>
      <c r="BO32" s="1486"/>
      <c r="BP32" s="1486"/>
      <c r="BQ32" s="1486"/>
      <c r="BR32" s="1486"/>
      <c r="BS32" s="1486"/>
      <c r="BT32" s="1486"/>
      <c r="BU32" s="1486"/>
      <c r="BV32" s="1486"/>
      <c r="BW32" s="1486"/>
      <c r="BX32" s="1486"/>
      <c r="BY32" s="1486"/>
      <c r="BZ32" s="1486"/>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s="439">
        <v>1055</v>
      </c>
    </row>
    <row r="33" spans="1:16384" s="1314" customFormat="1" ht="15.75" customHeight="1">
      <c r="A33" s="1308"/>
      <c r="B33" s="2031" t="str">
        <f>INDEX(tblTrans[[English]:[Polski]],MATCH(XFD33,tblTrans[ID],0),LangSelID)</f>
        <v>Non-trading financial assets mandatorily at fair value through profit or loss</v>
      </c>
      <c r="C33" s="2023"/>
      <c r="D33" s="2023"/>
      <c r="E33" s="2023"/>
      <c r="F33" s="2023"/>
      <c r="G33" s="2023"/>
      <c r="H33" s="2023"/>
      <c r="I33" s="2023"/>
      <c r="J33" s="2023"/>
      <c r="K33" s="2023"/>
      <c r="L33" s="2023"/>
      <c r="M33" s="2023"/>
      <c r="N33" s="2023"/>
      <c r="O33" s="2023"/>
      <c r="P33" s="866"/>
      <c r="Q33" s="866"/>
      <c r="R33" s="866"/>
      <c r="S33" s="866"/>
      <c r="T33" s="866"/>
      <c r="U33" s="866"/>
      <c r="V33" s="866"/>
      <c r="W33" s="866"/>
      <c r="X33" s="866"/>
      <c r="Y33" s="866"/>
      <c r="Z33" s="866"/>
      <c r="AA33" s="866"/>
      <c r="AB33" s="866"/>
      <c r="AC33" s="866"/>
      <c r="AD33" s="866"/>
      <c r="AE33" s="866"/>
      <c r="AF33" s="866"/>
      <c r="AG33" s="866"/>
      <c r="AH33" s="866"/>
      <c r="AI33" s="866"/>
      <c r="AJ33" s="866"/>
      <c r="AK33" s="866"/>
      <c r="AL33" s="866"/>
      <c r="AM33" s="866"/>
      <c r="AN33" s="866"/>
      <c r="AO33" s="866"/>
      <c r="AP33" s="866"/>
      <c r="AQ33" s="866"/>
      <c r="AR33" s="866"/>
      <c r="AS33" s="866"/>
      <c r="AT33" s="866"/>
      <c r="AU33" s="866"/>
      <c r="AV33" s="866"/>
      <c r="AW33" s="866"/>
      <c r="AX33" s="2060"/>
      <c r="AY33" s="2053"/>
      <c r="AZ33" s="2053"/>
      <c r="BA33" s="2053"/>
      <c r="BB33" s="2053"/>
      <c r="BC33" s="2053"/>
      <c r="BD33" s="2053"/>
      <c r="BE33" s="2053"/>
      <c r="XFD33" s="1314">
        <v>1056</v>
      </c>
    </row>
    <row r="34" spans="1:16384" s="1314" customFormat="1" ht="15.75" customHeight="1">
      <c r="A34" s="1308"/>
      <c r="B34" s="2039" t="str">
        <f>INDEX(tblTrans[[English]:[Polski]],MATCH(XFD34,tblTrans[ID],0),LangSelID)</f>
        <v>Debt securities</v>
      </c>
      <c r="C34" s="2040"/>
      <c r="D34" s="2040"/>
      <c r="E34" s="2040"/>
      <c r="F34" s="2040"/>
      <c r="G34" s="2040"/>
      <c r="H34" s="2040"/>
      <c r="I34" s="2040"/>
      <c r="J34" s="2040"/>
      <c r="K34" s="2040"/>
      <c r="L34" s="2040"/>
      <c r="M34" s="2040"/>
      <c r="N34" s="2040"/>
      <c r="O34" s="2040"/>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3"/>
      <c r="AK34" s="2043"/>
      <c r="AL34" s="2043"/>
      <c r="AM34" s="2043"/>
      <c r="AN34" s="2043"/>
      <c r="AO34" s="2043"/>
      <c r="AP34" s="2043"/>
      <c r="AQ34" s="2043"/>
      <c r="AR34" s="2043"/>
      <c r="AS34" s="2043"/>
      <c r="AT34" s="2043"/>
      <c r="AU34" s="2043"/>
      <c r="AV34" s="2043"/>
      <c r="AW34" s="2043"/>
      <c r="AX34" s="2054"/>
      <c r="AY34" s="2339">
        <v>47879</v>
      </c>
      <c r="AZ34" s="2048">
        <v>58119</v>
      </c>
      <c r="BA34" s="2048">
        <v>64653</v>
      </c>
      <c r="BB34" s="2048">
        <v>58130</v>
      </c>
      <c r="BC34" s="2048">
        <v>70219</v>
      </c>
      <c r="BD34" s="2048">
        <v>75920</v>
      </c>
      <c r="BE34" s="2048">
        <v>128985</v>
      </c>
      <c r="XFD34" s="1314">
        <v>1057</v>
      </c>
    </row>
    <row r="35" spans="1:16384" s="1314" customFormat="1" ht="15.75" customHeight="1" thickBot="1">
      <c r="A35" s="1308"/>
      <c r="B35" s="2039" t="str">
        <f>INDEX(tblTrans[[English]:[Polski]],MATCH(XFD35,tblTrans[ID],0),LangSelID)</f>
        <v>Equity instruments</v>
      </c>
      <c r="C35" s="2040"/>
      <c r="D35" s="2040"/>
      <c r="E35" s="2040"/>
      <c r="F35" s="2040"/>
      <c r="G35" s="2040"/>
      <c r="H35" s="2040"/>
      <c r="I35" s="2040"/>
      <c r="J35" s="2040"/>
      <c r="K35" s="2040"/>
      <c r="L35" s="2040"/>
      <c r="M35" s="2040"/>
      <c r="N35" s="2040"/>
      <c r="O35" s="2040"/>
      <c r="P35" s="2043"/>
      <c r="Q35" s="2043"/>
      <c r="R35" s="2043"/>
      <c r="S35" s="2043"/>
      <c r="T35" s="2043"/>
      <c r="U35" s="2043"/>
      <c r="V35" s="2043"/>
      <c r="W35" s="2043"/>
      <c r="X35" s="2043"/>
      <c r="Y35" s="2043"/>
      <c r="Z35" s="2043"/>
      <c r="AA35" s="2043"/>
      <c r="AB35" s="2043"/>
      <c r="AC35" s="2043"/>
      <c r="AD35" s="2043"/>
      <c r="AE35" s="2043"/>
      <c r="AF35" s="2043"/>
      <c r="AG35" s="2043"/>
      <c r="AH35" s="2043"/>
      <c r="AI35" s="2043"/>
      <c r="AJ35" s="2043"/>
      <c r="AK35" s="2043"/>
      <c r="AL35" s="2043"/>
      <c r="AM35" s="2043"/>
      <c r="AN35" s="2043"/>
      <c r="AO35" s="2043"/>
      <c r="AP35" s="2043"/>
      <c r="AQ35" s="2043"/>
      <c r="AR35" s="2043"/>
      <c r="AS35" s="2043"/>
      <c r="AT35" s="2043"/>
      <c r="AU35" s="2043"/>
      <c r="AV35" s="2043"/>
      <c r="AW35" s="2043"/>
      <c r="AX35" s="2054"/>
      <c r="AY35" s="2048">
        <v>40854</v>
      </c>
      <c r="AZ35" s="2048">
        <v>63128</v>
      </c>
      <c r="BA35" s="2048">
        <v>75770</v>
      </c>
      <c r="BB35" s="2048">
        <v>72775</v>
      </c>
      <c r="BC35" s="2048">
        <v>71532</v>
      </c>
      <c r="BD35" s="2048">
        <v>85295</v>
      </c>
      <c r="BE35" s="2048">
        <v>129876</v>
      </c>
      <c r="XFD35" s="1314">
        <v>1058</v>
      </c>
    </row>
    <row r="36" spans="1:16384" s="58" customFormat="1" ht="15.75" customHeight="1" thickBot="1">
      <c r="A36" s="550"/>
      <c r="B36" s="550" t="str">
        <f>INDEX(tblTrans[[English]:[Polski]],MATCH(XFD36,tblTrans[ID],0),LangSelID)</f>
        <v>Total</v>
      </c>
      <c r="C36" s="551"/>
      <c r="D36" s="551"/>
      <c r="E36" s="551"/>
      <c r="F36" s="551"/>
      <c r="G36" s="551"/>
      <c r="H36" s="551"/>
      <c r="I36" s="551"/>
      <c r="J36" s="551"/>
      <c r="K36" s="551"/>
      <c r="L36" s="551"/>
      <c r="M36" s="551"/>
      <c r="N36" s="551"/>
      <c r="O36" s="1756"/>
      <c r="P36" s="1777"/>
      <c r="Q36" s="1777"/>
      <c r="R36" s="1777"/>
      <c r="S36" s="1777"/>
      <c r="T36" s="1777"/>
      <c r="U36" s="1777"/>
      <c r="V36" s="1777"/>
      <c r="W36" s="1777"/>
      <c r="X36" s="1777"/>
      <c r="Y36" s="1777"/>
      <c r="Z36" s="1777"/>
      <c r="AA36" s="1777"/>
      <c r="AB36" s="1777"/>
      <c r="AC36" s="1777"/>
      <c r="AD36" s="1777"/>
      <c r="AE36" s="1777"/>
      <c r="AF36" s="1777"/>
      <c r="AG36" s="1777"/>
      <c r="AH36" s="1777"/>
      <c r="AI36" s="1777"/>
      <c r="AJ36" s="1777"/>
      <c r="AK36" s="1777"/>
      <c r="AL36" s="1777"/>
      <c r="AM36" s="1777"/>
      <c r="AN36" s="1777"/>
      <c r="AO36" s="1777"/>
      <c r="AP36" s="1777"/>
      <c r="AQ36" s="1777"/>
      <c r="AR36" s="1777"/>
      <c r="AS36" s="1777"/>
      <c r="AT36" s="1777"/>
      <c r="AU36" s="1777"/>
      <c r="AV36" s="1777"/>
      <c r="AW36" s="1777"/>
      <c r="AX36" s="2059"/>
      <c r="AY36" s="1697">
        <f>AY35+AY34</f>
        <v>88733</v>
      </c>
      <c r="AZ36" s="1697">
        <f t="shared" ref="AZ36:BC36" si="14">AZ35+AZ34</f>
        <v>121247</v>
      </c>
      <c r="BA36" s="1697">
        <f t="shared" si="14"/>
        <v>140423</v>
      </c>
      <c r="BB36" s="1697">
        <f t="shared" si="14"/>
        <v>130905</v>
      </c>
      <c r="BC36" s="1697">
        <f t="shared" si="14"/>
        <v>141751</v>
      </c>
      <c r="BD36" s="1697">
        <v>161215</v>
      </c>
      <c r="BE36" s="1697">
        <v>258861</v>
      </c>
      <c r="BF36" s="1486"/>
      <c r="BG36" s="1486"/>
      <c r="BH36" s="1486"/>
      <c r="BI36" s="1486"/>
      <c r="BJ36" s="1486"/>
      <c r="BK36" s="1486"/>
      <c r="BL36" s="1486"/>
      <c r="BM36" s="1486"/>
      <c r="BN36" s="1486"/>
      <c r="BO36" s="1486"/>
      <c r="BP36" s="1486"/>
      <c r="BQ36" s="1486"/>
      <c r="BR36" s="1486"/>
      <c r="BS36" s="1486"/>
      <c r="BT36" s="1486"/>
      <c r="BU36" s="1486"/>
      <c r="BV36" s="1486"/>
      <c r="BW36" s="1486"/>
      <c r="BX36" s="1486"/>
      <c r="BY36" s="1486"/>
      <c r="BZ36" s="148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s="439">
        <v>1059</v>
      </c>
    </row>
    <row r="37" spans="1:16384" s="1312" customFormat="1" ht="15.75" customHeight="1">
      <c r="A37" s="1308"/>
      <c r="B37" s="2020"/>
      <c r="C37" s="2022"/>
      <c r="D37" s="2022"/>
      <c r="E37" s="2022"/>
      <c r="F37" s="2022"/>
      <c r="G37" s="2022"/>
      <c r="H37" s="2022"/>
      <c r="L37" s="2021"/>
      <c r="P37" s="2021"/>
      <c r="Q37" s="2021"/>
    </row>
    <row r="38" spans="1:16384" s="1312" customFormat="1" ht="15.75" customHeight="1">
      <c r="A38" s="1308"/>
      <c r="B38" s="2020"/>
      <c r="C38" s="2022"/>
      <c r="D38" s="2022"/>
      <c r="E38" s="2022"/>
      <c r="F38" s="2022"/>
      <c r="G38" s="2022"/>
      <c r="H38" s="2022"/>
      <c r="L38" s="2021"/>
      <c r="P38" s="2021"/>
      <c r="Q38" s="2021"/>
      <c r="AY38" s="2344"/>
      <c r="AZ38" s="2344"/>
      <c r="BA38" s="2344"/>
      <c r="BB38" s="2344"/>
      <c r="BC38" s="2344"/>
      <c r="BD38" s="2344"/>
      <c r="BE38" s="2344"/>
    </row>
    <row r="39" spans="1:16384" s="1312" customFormat="1" ht="15.75" customHeight="1">
      <c r="A39" s="1308"/>
      <c r="B39" s="2020"/>
      <c r="C39" s="2022"/>
      <c r="D39" s="2022"/>
      <c r="E39" s="2022"/>
      <c r="F39" s="2022"/>
      <c r="G39" s="2022"/>
      <c r="H39" s="2022"/>
      <c r="L39" s="2021"/>
      <c r="P39" s="2021"/>
      <c r="Q39" s="2021"/>
      <c r="AY39" s="2344"/>
      <c r="AZ39" s="2344"/>
      <c r="BA39" s="2344"/>
      <c r="BB39" s="2344"/>
      <c r="BC39" s="2344"/>
      <c r="BD39" s="2344"/>
      <c r="BE39" s="2344"/>
    </row>
    <row r="40" spans="1:16384" s="165" customFormat="1" ht="15.75" customHeight="1">
      <c r="A40" s="1431"/>
      <c r="B40" s="1488"/>
      <c r="C40" s="1490"/>
      <c r="D40" s="1490"/>
      <c r="E40" s="1490"/>
      <c r="F40" s="1490"/>
      <c r="G40" s="1490"/>
      <c r="H40" s="1490"/>
      <c r="L40" s="1489"/>
      <c r="P40" s="1489"/>
      <c r="Q40" s="1489"/>
      <c r="AZ40" s="1312"/>
      <c r="BA40" s="1312"/>
    </row>
    <row r="41" spans="1:16384" s="165" customFormat="1">
      <c r="A41" s="1431"/>
      <c r="B41" s="1488"/>
      <c r="C41" s="1490"/>
      <c r="D41" s="1490"/>
      <c r="E41" s="1490"/>
      <c r="F41" s="1490"/>
      <c r="G41" s="1490"/>
      <c r="H41" s="1490"/>
      <c r="L41" s="1489"/>
      <c r="P41" s="1489"/>
      <c r="Q41" s="1489"/>
    </row>
    <row r="42" spans="1:16384" s="165" customFormat="1">
      <c r="A42" s="1431"/>
      <c r="B42" s="1488"/>
      <c r="C42" s="1490"/>
      <c r="D42" s="1490"/>
      <c r="E42" s="1490"/>
      <c r="F42" s="1490"/>
      <c r="G42" s="1490"/>
      <c r="H42" s="1490"/>
      <c r="L42" s="1489"/>
      <c r="P42" s="1489"/>
      <c r="Q42" s="1489"/>
    </row>
    <row r="43" spans="1:16384" s="165" customFormat="1">
      <c r="A43" s="1431"/>
      <c r="B43" s="1488"/>
      <c r="C43" s="1490"/>
      <c r="D43" s="1490"/>
      <c r="E43" s="1490"/>
      <c r="F43" s="1490"/>
      <c r="G43" s="1490"/>
      <c r="H43" s="1490"/>
      <c r="L43" s="1489"/>
      <c r="P43" s="1489"/>
      <c r="Q43" s="1489"/>
    </row>
    <row r="44" spans="1:16384" s="165" customFormat="1">
      <c r="A44" s="1431"/>
      <c r="B44" s="1488"/>
      <c r="C44" s="1490"/>
      <c r="D44" s="1490"/>
      <c r="E44" s="1490"/>
      <c r="F44" s="1490"/>
      <c r="G44" s="1490"/>
      <c r="H44" s="1490"/>
      <c r="L44" s="1489"/>
      <c r="P44" s="1489"/>
      <c r="Q44" s="1489"/>
    </row>
    <row r="45" spans="1:16384" s="165" customFormat="1">
      <c r="A45" s="1431"/>
      <c r="B45" s="1488"/>
      <c r="C45" s="1490"/>
      <c r="D45" s="1490"/>
      <c r="E45" s="1490"/>
      <c r="F45" s="1490"/>
      <c r="G45" s="1490"/>
      <c r="H45" s="1490"/>
      <c r="L45" s="1489"/>
      <c r="P45" s="1489"/>
      <c r="Q45" s="1489"/>
      <c r="BA45" s="1473"/>
    </row>
    <row r="46" spans="1:16384" s="165" customFormat="1">
      <c r="A46" s="1431"/>
      <c r="B46" s="1488"/>
      <c r="C46" s="1490"/>
      <c r="D46" s="1490"/>
      <c r="E46" s="1490"/>
      <c r="F46" s="1490"/>
      <c r="G46" s="1490"/>
      <c r="H46" s="1490"/>
      <c r="L46" s="1489"/>
      <c r="P46" s="1489"/>
      <c r="Q46" s="1489"/>
    </row>
    <row r="47" spans="1:16384" s="165" customFormat="1">
      <c r="A47" s="1431"/>
      <c r="B47" s="1488"/>
      <c r="C47" s="1490"/>
      <c r="D47" s="1490"/>
      <c r="E47" s="1490"/>
      <c r="F47" s="1490"/>
      <c r="G47" s="1490"/>
      <c r="H47" s="1490"/>
      <c r="L47" s="1489"/>
      <c r="P47" s="1489"/>
      <c r="Q47" s="1489"/>
    </row>
    <row r="48" spans="1:16384" s="165" customFormat="1">
      <c r="A48" s="1431"/>
      <c r="B48" s="1488"/>
      <c r="C48" s="1490"/>
      <c r="D48" s="1490"/>
      <c r="E48" s="1490"/>
      <c r="F48" s="1490"/>
      <c r="G48" s="1490"/>
      <c r="H48" s="1490"/>
      <c r="L48" s="1489"/>
      <c r="P48" s="1489"/>
      <c r="Q48" s="1489"/>
    </row>
    <row r="49" spans="1:17" s="165" customFormat="1">
      <c r="A49" s="1431"/>
      <c r="B49" s="1488"/>
      <c r="C49" s="1490"/>
      <c r="D49" s="1490"/>
      <c r="E49" s="1490"/>
      <c r="F49" s="1490"/>
      <c r="G49" s="1490"/>
      <c r="H49" s="1490"/>
      <c r="L49" s="1489"/>
      <c r="P49" s="1489"/>
      <c r="Q49" s="1489"/>
    </row>
    <row r="50" spans="1:17" s="165" customFormat="1">
      <c r="A50" s="1431"/>
      <c r="B50" s="1488"/>
      <c r="C50" s="1490"/>
      <c r="D50" s="1490"/>
      <c r="E50" s="1490"/>
      <c r="F50" s="1490"/>
      <c r="G50" s="1490"/>
      <c r="H50" s="1490"/>
      <c r="L50" s="1489"/>
      <c r="P50" s="1489"/>
      <c r="Q50" s="1489"/>
    </row>
    <row r="51" spans="1:17" s="165" customFormat="1">
      <c r="A51" s="1431"/>
      <c r="B51" s="1488"/>
      <c r="C51" s="1490"/>
      <c r="D51" s="1490"/>
      <c r="E51" s="1490"/>
      <c r="F51" s="1490"/>
      <c r="G51" s="1490"/>
      <c r="H51" s="1490"/>
      <c r="L51" s="1489"/>
      <c r="P51" s="1489"/>
      <c r="Q51" s="1489"/>
    </row>
    <row r="52" spans="1:17" s="165" customFormat="1">
      <c r="A52" s="1431"/>
      <c r="B52" s="1488"/>
      <c r="C52" s="1490"/>
      <c r="D52" s="1490"/>
      <c r="E52" s="1490"/>
      <c r="F52" s="1490"/>
      <c r="G52" s="1490"/>
      <c r="H52" s="1490"/>
      <c r="L52" s="1489"/>
      <c r="P52" s="1489"/>
      <c r="Q52" s="1489"/>
    </row>
    <row r="53" spans="1:17" s="165" customFormat="1">
      <c r="A53" s="1431"/>
      <c r="B53" s="1488"/>
      <c r="C53" s="1490"/>
      <c r="D53" s="1490"/>
      <c r="E53" s="1490"/>
      <c r="F53" s="1490"/>
      <c r="G53" s="1490"/>
      <c r="H53" s="1490"/>
      <c r="L53" s="1489"/>
      <c r="P53" s="1489"/>
      <c r="Q53" s="1489"/>
    </row>
    <row r="54" spans="1:17" s="165" customFormat="1">
      <c r="A54" s="1431"/>
      <c r="B54" s="1488"/>
      <c r="C54" s="1490"/>
      <c r="D54" s="1490"/>
      <c r="E54" s="1490"/>
      <c r="F54" s="1490"/>
      <c r="G54" s="1490"/>
      <c r="H54" s="1490"/>
      <c r="L54" s="1489"/>
      <c r="P54" s="1489"/>
      <c r="Q54" s="1489"/>
    </row>
    <row r="55" spans="1:17" s="165" customFormat="1">
      <c r="A55" s="1431"/>
      <c r="B55" s="1488"/>
      <c r="C55" s="1490"/>
      <c r="D55" s="1490"/>
      <c r="E55" s="1490"/>
      <c r="F55" s="1490"/>
      <c r="G55" s="1490"/>
      <c r="H55" s="1490"/>
      <c r="L55" s="1489"/>
      <c r="P55" s="1489"/>
      <c r="Q55" s="1489"/>
    </row>
    <row r="56" spans="1:17" s="165" customFormat="1">
      <c r="A56" s="1431"/>
      <c r="B56" s="1488"/>
      <c r="C56" s="1490"/>
      <c r="D56" s="1490"/>
      <c r="E56" s="1490"/>
      <c r="F56" s="1490"/>
      <c r="G56" s="1490"/>
      <c r="H56" s="1490"/>
      <c r="L56" s="1489"/>
      <c r="P56" s="1489"/>
      <c r="Q56" s="1489"/>
    </row>
    <row r="57" spans="1:17" s="165" customFormat="1">
      <c r="A57" s="1431"/>
      <c r="B57" s="1488"/>
      <c r="C57" s="1490"/>
      <c r="D57" s="1490"/>
      <c r="E57" s="1490"/>
      <c r="F57" s="1490"/>
      <c r="G57" s="1490"/>
      <c r="H57" s="1490"/>
      <c r="L57" s="1489"/>
      <c r="P57" s="1489"/>
      <c r="Q57" s="1489"/>
    </row>
    <row r="58" spans="1:17" s="165" customFormat="1">
      <c r="A58" s="1431"/>
      <c r="B58" s="1488"/>
      <c r="C58" s="1490"/>
      <c r="D58" s="1490"/>
      <c r="E58" s="1490"/>
      <c r="F58" s="1490"/>
      <c r="G58" s="1490"/>
      <c r="H58" s="1490"/>
      <c r="L58" s="1489"/>
      <c r="P58" s="1489"/>
      <c r="Q58" s="1489"/>
    </row>
    <row r="59" spans="1:17" s="165" customFormat="1">
      <c r="A59" s="1431"/>
      <c r="B59" s="1488"/>
      <c r="C59" s="1490"/>
      <c r="D59" s="1490"/>
      <c r="E59" s="1490"/>
      <c r="F59" s="1490"/>
      <c r="G59" s="1490"/>
      <c r="H59" s="1490"/>
      <c r="L59" s="1489"/>
      <c r="P59" s="1489"/>
      <c r="Q59" s="1489"/>
    </row>
    <row r="60" spans="1:17" s="165" customFormat="1">
      <c r="A60" s="1431"/>
      <c r="B60" s="1488"/>
      <c r="C60" s="1490"/>
      <c r="D60" s="1490"/>
      <c r="E60" s="1490"/>
      <c r="F60" s="1490"/>
      <c r="G60" s="1490"/>
      <c r="H60" s="1490"/>
      <c r="L60" s="1489"/>
      <c r="P60" s="1489"/>
      <c r="Q60" s="1489"/>
    </row>
    <row r="61" spans="1:17" s="165" customFormat="1">
      <c r="A61" s="1431"/>
      <c r="B61" s="1488"/>
      <c r="C61" s="1490"/>
      <c r="D61" s="1490"/>
      <c r="E61" s="1490"/>
      <c r="F61" s="1490"/>
      <c r="G61" s="1490"/>
      <c r="H61" s="1490"/>
      <c r="L61" s="1489"/>
      <c r="P61" s="1489"/>
      <c r="Q61" s="1489"/>
    </row>
    <row r="62" spans="1:17" s="165" customFormat="1">
      <c r="A62" s="1431"/>
      <c r="B62" s="1488"/>
      <c r="C62" s="1490"/>
      <c r="D62" s="1490"/>
      <c r="E62" s="1490"/>
      <c r="F62" s="1490"/>
      <c r="G62" s="1490"/>
      <c r="H62" s="1490"/>
      <c r="L62" s="1489"/>
      <c r="P62" s="1489"/>
      <c r="Q62" s="1489"/>
    </row>
    <row r="63" spans="1:17" s="165" customFormat="1">
      <c r="A63" s="1431"/>
      <c r="B63" s="1488"/>
      <c r="C63" s="1490"/>
      <c r="D63" s="1490"/>
      <c r="E63" s="1490"/>
      <c r="F63" s="1490"/>
      <c r="G63" s="1490"/>
      <c r="H63" s="1490"/>
      <c r="L63" s="1489"/>
      <c r="P63" s="1489"/>
      <c r="Q63" s="1489"/>
    </row>
    <row r="64" spans="1:17" s="165" customFormat="1">
      <c r="A64" s="1431"/>
      <c r="B64" s="1488"/>
      <c r="C64" s="1490"/>
      <c r="D64" s="1490"/>
      <c r="E64" s="1490"/>
      <c r="F64" s="1490"/>
      <c r="G64" s="1490"/>
      <c r="H64" s="1490"/>
      <c r="L64" s="1489"/>
      <c r="P64" s="1489"/>
      <c r="Q64" s="1489"/>
    </row>
    <row r="65" spans="1:17" s="165" customFormat="1">
      <c r="A65" s="1431"/>
      <c r="B65" s="1488"/>
      <c r="C65" s="1490"/>
      <c r="D65" s="1490"/>
      <c r="E65" s="1490"/>
      <c r="F65" s="1490"/>
      <c r="G65" s="1490"/>
      <c r="H65" s="1490"/>
      <c r="L65" s="1489"/>
      <c r="P65" s="1489"/>
      <c r="Q65" s="1489"/>
    </row>
    <row r="66" spans="1:17" s="165" customFormat="1">
      <c r="A66" s="1431"/>
      <c r="B66" s="1488"/>
      <c r="C66" s="1490"/>
      <c r="D66" s="1490"/>
      <c r="E66" s="1490"/>
      <c r="F66" s="1490"/>
      <c r="G66" s="1490"/>
      <c r="H66" s="1490"/>
      <c r="L66" s="1489"/>
      <c r="P66" s="1489"/>
      <c r="Q66" s="1489"/>
    </row>
    <row r="67" spans="1:17" s="165" customFormat="1">
      <c r="A67" s="1431"/>
      <c r="B67" s="1488"/>
      <c r="C67" s="1490"/>
      <c r="D67" s="1490"/>
      <c r="E67" s="1490"/>
      <c r="F67" s="1490"/>
      <c r="G67" s="1490"/>
      <c r="H67" s="1490"/>
      <c r="L67" s="1489"/>
      <c r="P67" s="1489"/>
      <c r="Q67" s="1489"/>
    </row>
    <row r="68" spans="1:17" s="165" customFormat="1">
      <c r="A68" s="1431"/>
      <c r="B68" s="1488"/>
      <c r="C68" s="1490"/>
      <c r="D68" s="1490"/>
      <c r="E68" s="1490"/>
      <c r="F68" s="1490"/>
      <c r="G68" s="1490"/>
      <c r="H68" s="1490"/>
      <c r="L68" s="1489"/>
      <c r="P68" s="1489"/>
      <c r="Q68" s="1489"/>
    </row>
    <row r="69" spans="1:17" s="165" customFormat="1">
      <c r="A69" s="1431"/>
      <c r="B69" s="1488"/>
      <c r="C69" s="1490"/>
      <c r="D69" s="1490"/>
      <c r="E69" s="1490"/>
      <c r="F69" s="1490"/>
      <c r="G69" s="1490"/>
      <c r="H69" s="1490"/>
      <c r="L69" s="1489"/>
      <c r="P69" s="1489"/>
      <c r="Q69" s="1489"/>
    </row>
    <row r="70" spans="1:17" s="165" customFormat="1">
      <c r="A70" s="1431"/>
      <c r="B70" s="1488"/>
      <c r="C70" s="1490"/>
      <c r="D70" s="1490"/>
      <c r="E70" s="1490"/>
      <c r="F70" s="1490"/>
      <c r="G70" s="1490"/>
      <c r="H70" s="1490"/>
      <c r="L70" s="1489"/>
      <c r="P70" s="1489"/>
      <c r="Q70" s="1489"/>
    </row>
    <row r="71" spans="1:17" s="165" customFormat="1">
      <c r="A71" s="1431"/>
      <c r="B71" s="1488"/>
      <c r="C71" s="1490"/>
      <c r="D71" s="1490"/>
      <c r="E71" s="1490"/>
      <c r="F71" s="1490"/>
      <c r="G71" s="1490"/>
      <c r="H71" s="1490"/>
      <c r="L71" s="1489"/>
      <c r="P71" s="1489"/>
      <c r="Q71" s="1489"/>
    </row>
    <row r="72" spans="1:17" s="165" customFormat="1">
      <c r="A72" s="1431"/>
      <c r="B72" s="1488"/>
      <c r="C72" s="1490"/>
      <c r="D72" s="1490"/>
      <c r="E72" s="1490"/>
      <c r="F72" s="1490"/>
      <c r="G72" s="1490"/>
      <c r="H72" s="1490"/>
      <c r="L72" s="1489"/>
      <c r="P72" s="1489"/>
      <c r="Q72" s="1489"/>
    </row>
    <row r="73" spans="1:17" s="165" customFormat="1">
      <c r="A73" s="1431"/>
      <c r="B73" s="1488"/>
      <c r="C73" s="1490"/>
      <c r="D73" s="1490"/>
      <c r="E73" s="1490"/>
      <c r="F73" s="1490"/>
      <c r="G73" s="1490"/>
      <c r="H73" s="1490"/>
      <c r="L73" s="1489"/>
      <c r="P73" s="1489"/>
      <c r="Q73" s="1489"/>
    </row>
    <row r="74" spans="1:17" s="165" customFormat="1">
      <c r="A74" s="1431"/>
      <c r="B74" s="1488"/>
      <c r="C74" s="1490"/>
      <c r="D74" s="1490"/>
      <c r="E74" s="1490"/>
      <c r="F74" s="1490"/>
      <c r="G74" s="1490"/>
      <c r="H74" s="1490"/>
      <c r="L74" s="1489"/>
      <c r="P74" s="1489"/>
      <c r="Q74" s="1489"/>
    </row>
    <row r="75" spans="1:17" s="165" customFormat="1">
      <c r="A75" s="1431"/>
      <c r="B75" s="1488"/>
      <c r="C75" s="1490"/>
      <c r="D75" s="1490"/>
      <c r="E75" s="1490"/>
      <c r="F75" s="1490"/>
      <c r="G75" s="1490"/>
      <c r="H75" s="1490"/>
      <c r="L75" s="1489"/>
      <c r="P75" s="1489"/>
      <c r="Q75" s="1489"/>
    </row>
    <row r="76" spans="1:17" s="165" customFormat="1">
      <c r="A76" s="1431"/>
      <c r="B76" s="1488"/>
      <c r="C76" s="1490"/>
      <c r="D76" s="1490"/>
      <c r="E76" s="1490"/>
      <c r="F76" s="1490"/>
      <c r="G76" s="1490"/>
      <c r="H76" s="1490"/>
      <c r="L76" s="1489"/>
      <c r="P76" s="1489"/>
      <c r="Q76" s="1489"/>
    </row>
    <row r="77" spans="1:17" s="165" customFormat="1">
      <c r="A77" s="1431"/>
      <c r="B77" s="1488"/>
      <c r="C77" s="1490"/>
      <c r="D77" s="1490"/>
      <c r="E77" s="1490"/>
      <c r="F77" s="1490"/>
      <c r="G77" s="1490"/>
      <c r="H77" s="1490"/>
      <c r="L77" s="1489"/>
      <c r="P77" s="1489"/>
      <c r="Q77" s="1489"/>
    </row>
    <row r="78" spans="1:17" s="165" customFormat="1">
      <c r="A78" s="1431"/>
      <c r="B78" s="1488"/>
      <c r="C78" s="1490"/>
      <c r="D78" s="1490"/>
      <c r="E78" s="1490"/>
      <c r="F78" s="1490"/>
      <c r="G78" s="1490"/>
      <c r="H78" s="1490"/>
      <c r="L78" s="1489"/>
      <c r="P78" s="1489"/>
      <c r="Q78" s="1489"/>
    </row>
    <row r="79" spans="1:17" s="165" customFormat="1">
      <c r="A79" s="1431"/>
      <c r="B79" s="1488"/>
      <c r="C79" s="1490"/>
      <c r="D79" s="1490"/>
      <c r="E79" s="1490"/>
      <c r="F79" s="1490"/>
      <c r="G79" s="1490"/>
      <c r="H79" s="1490"/>
      <c r="L79" s="1489"/>
      <c r="P79" s="1489"/>
      <c r="Q79" s="1489"/>
    </row>
    <row r="80" spans="1:17" s="165" customFormat="1">
      <c r="A80" s="1431"/>
      <c r="B80" s="1488"/>
      <c r="C80" s="1490"/>
      <c r="D80" s="1490"/>
      <c r="E80" s="1490"/>
      <c r="F80" s="1490"/>
      <c r="G80" s="1490"/>
      <c r="H80" s="1490"/>
      <c r="L80" s="1489"/>
      <c r="P80" s="1489"/>
      <c r="Q80" s="1489"/>
    </row>
    <row r="81" spans="1:17" s="165" customFormat="1">
      <c r="A81" s="1431"/>
      <c r="B81" s="1488"/>
      <c r="C81" s="1490"/>
      <c r="D81" s="1490"/>
      <c r="E81" s="1490"/>
      <c r="F81" s="1490"/>
      <c r="G81" s="1490"/>
      <c r="H81" s="1490"/>
      <c r="L81" s="1489"/>
      <c r="P81" s="1489"/>
      <c r="Q81" s="1489"/>
    </row>
    <row r="82" spans="1:17" s="165" customFormat="1">
      <c r="A82" s="1431"/>
      <c r="B82" s="1488"/>
      <c r="C82" s="1490"/>
      <c r="D82" s="1490"/>
      <c r="E82" s="1490"/>
      <c r="F82" s="1490"/>
      <c r="G82" s="1490"/>
      <c r="H82" s="1490"/>
      <c r="L82" s="1489"/>
      <c r="P82" s="1489"/>
      <c r="Q82" s="1489"/>
    </row>
    <row r="83" spans="1:17" s="165" customFormat="1">
      <c r="A83" s="1431"/>
      <c r="B83" s="1488"/>
      <c r="C83" s="1490"/>
      <c r="D83" s="1490"/>
      <c r="E83" s="1490"/>
      <c r="F83" s="1490"/>
      <c r="G83" s="1490"/>
      <c r="H83" s="1490"/>
      <c r="L83" s="1489"/>
      <c r="P83" s="1489"/>
      <c r="Q83" s="1489"/>
    </row>
    <row r="84" spans="1:17" s="165" customFormat="1">
      <c r="A84" s="1431"/>
      <c r="B84" s="1488"/>
      <c r="C84" s="1490"/>
      <c r="D84" s="1490"/>
      <c r="E84" s="1490"/>
      <c r="F84" s="1490"/>
      <c r="G84" s="1490"/>
      <c r="H84" s="1490"/>
      <c r="L84" s="1489"/>
      <c r="P84" s="1489"/>
      <c r="Q84" s="1489"/>
    </row>
    <row r="85" spans="1:17" s="165" customFormat="1">
      <c r="A85" s="1431"/>
      <c r="B85" s="1488"/>
      <c r="C85" s="1490"/>
      <c r="D85" s="1490"/>
      <c r="E85" s="1490"/>
      <c r="F85" s="1490"/>
      <c r="G85" s="1490"/>
      <c r="H85" s="1490"/>
      <c r="L85" s="1489"/>
      <c r="P85" s="1489"/>
      <c r="Q85" s="1489"/>
    </row>
    <row r="86" spans="1:17" s="165" customFormat="1">
      <c r="A86" s="1431"/>
      <c r="B86" s="1488"/>
      <c r="C86" s="1490"/>
      <c r="D86" s="1490"/>
      <c r="E86" s="1490"/>
      <c r="F86" s="1490"/>
      <c r="G86" s="1490"/>
      <c r="H86" s="1490"/>
      <c r="L86" s="1489"/>
      <c r="P86" s="1489"/>
      <c r="Q86" s="1489"/>
    </row>
    <row r="87" spans="1:17" s="165" customFormat="1">
      <c r="A87" s="1431"/>
      <c r="B87" s="1488"/>
      <c r="C87" s="1490"/>
      <c r="D87" s="1490"/>
      <c r="E87" s="1490"/>
      <c r="F87" s="1490"/>
      <c r="G87" s="1490"/>
      <c r="H87" s="1490"/>
      <c r="L87" s="1489"/>
      <c r="P87" s="1489"/>
      <c r="Q87" s="1489"/>
    </row>
    <row r="88" spans="1:17" s="165" customFormat="1">
      <c r="A88" s="1431"/>
      <c r="B88" s="1488"/>
      <c r="C88" s="1490"/>
      <c r="D88" s="1490"/>
      <c r="E88" s="1490"/>
      <c r="F88" s="1490"/>
      <c r="G88" s="1490"/>
      <c r="H88" s="1490"/>
      <c r="L88" s="1489"/>
      <c r="P88" s="1489"/>
      <c r="Q88" s="1489"/>
    </row>
    <row r="89" spans="1:17" s="165" customFormat="1">
      <c r="A89" s="1431"/>
      <c r="B89" s="1488"/>
      <c r="C89" s="1490"/>
      <c r="D89" s="1490"/>
      <c r="E89" s="1490"/>
      <c r="F89" s="1490"/>
      <c r="G89" s="1490"/>
      <c r="H89" s="1490"/>
      <c r="L89" s="1489"/>
      <c r="P89" s="1489"/>
      <c r="Q89" s="1489"/>
    </row>
    <row r="90" spans="1:17" s="165" customFormat="1">
      <c r="A90" s="1431"/>
      <c r="B90" s="1488"/>
      <c r="C90" s="1490"/>
      <c r="D90" s="1490"/>
      <c r="E90" s="1490"/>
      <c r="F90" s="1490"/>
      <c r="G90" s="1490"/>
      <c r="H90" s="1490"/>
      <c r="L90" s="1489"/>
      <c r="P90" s="1489"/>
      <c r="Q90" s="1489"/>
    </row>
    <row r="91" spans="1:17" s="165" customFormat="1">
      <c r="A91" s="1431"/>
      <c r="B91" s="1488"/>
      <c r="C91" s="1490"/>
      <c r="D91" s="1490"/>
      <c r="E91" s="1490"/>
      <c r="F91" s="1490"/>
      <c r="G91" s="1490"/>
      <c r="H91" s="1490"/>
      <c r="L91" s="1489"/>
      <c r="P91" s="1489"/>
      <c r="Q91" s="1489"/>
    </row>
    <row r="92" spans="1:17" s="165" customFormat="1">
      <c r="A92" s="1431"/>
      <c r="B92" s="1488"/>
      <c r="C92" s="1490"/>
      <c r="D92" s="1490"/>
      <c r="E92" s="1490"/>
      <c r="F92" s="1490"/>
      <c r="G92" s="1490"/>
      <c r="H92" s="1490"/>
      <c r="L92" s="1489"/>
      <c r="P92" s="1489"/>
      <c r="Q92" s="1489"/>
    </row>
    <row r="93" spans="1:17" s="165" customFormat="1">
      <c r="A93" s="1431"/>
      <c r="B93" s="1488"/>
      <c r="C93" s="1490"/>
      <c r="D93" s="1490"/>
      <c r="E93" s="1490"/>
      <c r="F93" s="1490"/>
      <c r="G93" s="1490"/>
      <c r="H93" s="1490"/>
      <c r="L93" s="1489"/>
      <c r="P93" s="1489"/>
      <c r="Q93" s="1489"/>
    </row>
    <row r="94" spans="1:17" s="165" customFormat="1">
      <c r="A94" s="1431"/>
      <c r="B94" s="1488"/>
      <c r="C94" s="1490"/>
      <c r="D94" s="1490"/>
      <c r="E94" s="1490"/>
      <c r="F94" s="1490"/>
      <c r="G94" s="1490"/>
      <c r="H94" s="1490"/>
      <c r="L94" s="1489"/>
      <c r="P94" s="1489"/>
      <c r="Q94" s="1489"/>
    </row>
    <row r="95" spans="1:17" s="165" customFormat="1">
      <c r="A95" s="1431"/>
      <c r="B95" s="1488"/>
      <c r="C95" s="1490"/>
      <c r="D95" s="1490"/>
      <c r="E95" s="1490"/>
      <c r="F95" s="1490"/>
      <c r="G95" s="1490"/>
      <c r="H95" s="1490"/>
      <c r="L95" s="1489"/>
      <c r="P95" s="1489"/>
      <c r="Q95" s="1489"/>
    </row>
    <row r="96" spans="1:17" s="165" customFormat="1">
      <c r="A96" s="1431"/>
      <c r="B96" s="1488"/>
      <c r="C96" s="1490"/>
      <c r="D96" s="1490"/>
      <c r="E96" s="1490"/>
      <c r="F96" s="1490"/>
      <c r="G96" s="1490"/>
      <c r="H96" s="1490"/>
      <c r="L96" s="1489"/>
      <c r="P96" s="1489"/>
      <c r="Q96" s="1489"/>
    </row>
    <row r="97" spans="1:17" s="165" customFormat="1">
      <c r="A97" s="1431"/>
      <c r="B97" s="1488"/>
      <c r="C97" s="1490"/>
      <c r="D97" s="1490"/>
      <c r="E97" s="1490"/>
      <c r="F97" s="1490"/>
      <c r="G97" s="1490"/>
      <c r="H97" s="1490"/>
      <c r="L97" s="1489"/>
      <c r="P97" s="1489"/>
      <c r="Q97" s="1489"/>
    </row>
    <row r="98" spans="1:17" s="165" customFormat="1">
      <c r="A98" s="1431"/>
      <c r="B98" s="1488"/>
      <c r="C98" s="1490"/>
      <c r="D98" s="1490"/>
      <c r="E98" s="1490"/>
      <c r="F98" s="1490"/>
      <c r="G98" s="1490"/>
      <c r="H98" s="1490"/>
      <c r="L98" s="1489"/>
      <c r="P98" s="1489"/>
      <c r="Q98" s="1489"/>
    </row>
    <row r="99" spans="1:17" s="165" customFormat="1">
      <c r="A99" s="1431"/>
      <c r="B99" s="1488"/>
      <c r="C99" s="1490"/>
      <c r="D99" s="1490"/>
      <c r="E99" s="1490"/>
      <c r="F99" s="1490"/>
      <c r="G99" s="1490"/>
      <c r="H99" s="1490"/>
      <c r="L99" s="1489"/>
      <c r="P99" s="1489"/>
      <c r="Q99" s="1489"/>
    </row>
    <row r="100" spans="1:17">
      <c r="C100" s="325"/>
      <c r="D100" s="325"/>
      <c r="E100" s="325"/>
      <c r="F100" s="325"/>
      <c r="G100" s="325"/>
      <c r="H100" s="325"/>
    </row>
    <row r="101" spans="1:17">
      <c r="C101" s="325"/>
      <c r="D101" s="325"/>
      <c r="E101" s="325"/>
      <c r="F101" s="325"/>
      <c r="G101" s="325"/>
      <c r="H101" s="325"/>
    </row>
    <row r="102" spans="1:17">
      <c r="C102" s="325"/>
      <c r="D102" s="325"/>
      <c r="E102" s="325"/>
      <c r="F102" s="325"/>
      <c r="G102" s="325"/>
      <c r="H102" s="325"/>
    </row>
    <row r="103" spans="1:17">
      <c r="C103" s="325"/>
      <c r="D103" s="325"/>
      <c r="E103" s="325"/>
      <c r="F103" s="325"/>
      <c r="G103" s="325"/>
      <c r="H103" s="325"/>
    </row>
    <row r="104" spans="1:17">
      <c r="C104" s="325"/>
      <c r="D104" s="325"/>
      <c r="E104" s="325"/>
      <c r="F104" s="325"/>
      <c r="G104" s="325"/>
      <c r="H104" s="325"/>
    </row>
    <row r="105" spans="1:17">
      <c r="C105" s="325"/>
      <c r="D105" s="325"/>
      <c r="E105" s="325"/>
      <c r="F105" s="325"/>
      <c r="G105" s="325"/>
      <c r="H105" s="325"/>
    </row>
    <row r="106" spans="1:17">
      <c r="C106" s="325"/>
      <c r="D106" s="325"/>
      <c r="E106" s="325"/>
      <c r="F106" s="325"/>
      <c r="G106" s="325"/>
      <c r="H106" s="325"/>
    </row>
    <row r="107" spans="1:17">
      <c r="C107" s="325"/>
      <c r="D107" s="325"/>
      <c r="E107" s="325"/>
      <c r="F107" s="325"/>
      <c r="G107" s="325"/>
      <c r="H107" s="325"/>
    </row>
    <row r="108" spans="1:17">
      <c r="C108" s="325"/>
      <c r="D108" s="325"/>
      <c r="E108" s="325"/>
      <c r="F108" s="325"/>
      <c r="G108" s="325"/>
      <c r="H108" s="325"/>
    </row>
    <row r="109" spans="1:17">
      <c r="C109" s="325"/>
      <c r="D109" s="325"/>
      <c r="E109" s="325"/>
      <c r="F109" s="325"/>
      <c r="G109" s="325"/>
      <c r="H109" s="325"/>
    </row>
    <row r="110" spans="1:17">
      <c r="C110" s="325"/>
      <c r="D110" s="325"/>
      <c r="E110" s="325"/>
      <c r="F110" s="325"/>
      <c r="G110" s="325"/>
      <c r="H110" s="325"/>
    </row>
    <row r="111" spans="1:17">
      <c r="C111" s="325"/>
      <c r="D111" s="325"/>
      <c r="E111" s="325"/>
      <c r="F111" s="325"/>
      <c r="G111" s="325"/>
      <c r="H111" s="325"/>
    </row>
    <row r="112" spans="1:17">
      <c r="C112" s="325"/>
      <c r="D112" s="325"/>
      <c r="E112" s="325"/>
      <c r="F112" s="325"/>
      <c r="G112" s="325"/>
      <c r="H112" s="325"/>
    </row>
    <row r="113" spans="3:8">
      <c r="C113" s="325"/>
      <c r="D113" s="325"/>
      <c r="E113" s="325"/>
      <c r="F113" s="325"/>
      <c r="G113" s="325"/>
      <c r="H113" s="325"/>
    </row>
    <row r="114" spans="3:8">
      <c r="C114" s="325"/>
      <c r="D114" s="325"/>
      <c r="E114" s="325"/>
      <c r="F114" s="325"/>
      <c r="G114" s="325"/>
      <c r="H114" s="325"/>
    </row>
    <row r="115" spans="3:8">
      <c r="C115" s="325"/>
      <c r="D115" s="325"/>
      <c r="E115" s="325"/>
      <c r="F115" s="325"/>
      <c r="G115" s="325"/>
      <c r="H115" s="325"/>
    </row>
    <row r="116" spans="3:8">
      <c r="C116" s="325"/>
      <c r="D116" s="325"/>
      <c r="E116" s="325"/>
      <c r="F116" s="325"/>
      <c r="G116" s="325"/>
      <c r="H116" s="325"/>
    </row>
    <row r="117" spans="3:8">
      <c r="C117" s="325"/>
      <c r="D117" s="325"/>
      <c r="E117" s="325"/>
      <c r="F117" s="325"/>
      <c r="G117" s="325"/>
      <c r="H117" s="325"/>
    </row>
    <row r="118" spans="3:8">
      <c r="C118" s="325"/>
      <c r="D118" s="325"/>
      <c r="E118" s="325"/>
      <c r="F118" s="325"/>
      <c r="G118" s="325"/>
      <c r="H118" s="325"/>
    </row>
    <row r="119" spans="3:8">
      <c r="C119" s="325"/>
      <c r="D119" s="325"/>
      <c r="E119" s="325"/>
      <c r="F119" s="325"/>
      <c r="G119" s="325"/>
      <c r="H119" s="325"/>
    </row>
    <row r="120" spans="3:8">
      <c r="C120" s="325"/>
      <c r="D120" s="325"/>
      <c r="E120" s="325"/>
      <c r="F120" s="325"/>
      <c r="G120" s="325"/>
      <c r="H120" s="325"/>
    </row>
    <row r="121" spans="3:8">
      <c r="C121" s="325"/>
      <c r="D121" s="325"/>
      <c r="E121" s="325"/>
      <c r="F121" s="325"/>
      <c r="G121" s="325"/>
      <c r="H121" s="325"/>
    </row>
    <row r="122" spans="3:8">
      <c r="C122" s="325"/>
      <c r="D122" s="325"/>
      <c r="E122" s="325"/>
      <c r="F122" s="325"/>
      <c r="G122" s="325"/>
      <c r="H122" s="325"/>
    </row>
    <row r="123" spans="3:8">
      <c r="C123" s="325"/>
      <c r="D123" s="325"/>
      <c r="E123" s="325"/>
      <c r="F123" s="325"/>
      <c r="G123" s="325"/>
      <c r="H123" s="325"/>
    </row>
    <row r="124" spans="3:8">
      <c r="C124" s="325"/>
      <c r="D124" s="325"/>
      <c r="E124" s="325"/>
      <c r="F124" s="325"/>
      <c r="G124" s="325"/>
      <c r="H124" s="325"/>
    </row>
    <row r="125" spans="3:8">
      <c r="C125" s="325"/>
      <c r="D125" s="325"/>
      <c r="E125" s="325"/>
      <c r="F125" s="325"/>
      <c r="G125" s="325"/>
      <c r="H125" s="325"/>
    </row>
    <row r="126" spans="3:8">
      <c r="C126" s="325"/>
      <c r="D126" s="325"/>
      <c r="E126" s="325"/>
      <c r="F126" s="325"/>
      <c r="G126" s="325"/>
      <c r="H126" s="325"/>
    </row>
    <row r="127" spans="3:8">
      <c r="C127" s="325"/>
      <c r="D127" s="325"/>
      <c r="E127" s="325"/>
      <c r="F127" s="325"/>
      <c r="G127" s="325"/>
      <c r="H127" s="325"/>
    </row>
    <row r="128" spans="3:8">
      <c r="C128" s="325"/>
      <c r="D128" s="325"/>
      <c r="E128" s="325"/>
      <c r="F128" s="325"/>
      <c r="G128" s="325"/>
      <c r="H128" s="325"/>
    </row>
    <row r="129" spans="3:8">
      <c r="C129" s="325"/>
      <c r="D129" s="325"/>
      <c r="E129" s="325"/>
      <c r="F129" s="325"/>
      <c r="G129" s="325"/>
      <c r="H129" s="325"/>
    </row>
    <row r="130" spans="3:8">
      <c r="C130" s="325"/>
      <c r="D130" s="325"/>
      <c r="E130" s="325"/>
      <c r="F130" s="325"/>
      <c r="G130" s="325"/>
      <c r="H130" s="325"/>
    </row>
    <row r="131" spans="3:8">
      <c r="C131" s="325"/>
      <c r="D131" s="325"/>
      <c r="E131" s="325"/>
      <c r="F131" s="325"/>
      <c r="G131" s="325"/>
      <c r="H131" s="325"/>
    </row>
    <row r="132" spans="3:8">
      <c r="C132" s="325"/>
      <c r="D132" s="325"/>
      <c r="E132" s="325"/>
      <c r="F132" s="325"/>
      <c r="G132" s="325"/>
      <c r="H132" s="325"/>
    </row>
    <row r="133" spans="3:8">
      <c r="C133" s="325"/>
      <c r="D133" s="325"/>
      <c r="E133" s="325"/>
      <c r="F133" s="325"/>
      <c r="G133" s="325"/>
      <c r="H133" s="325"/>
    </row>
    <row r="134" spans="3:8">
      <c r="C134" s="325"/>
      <c r="D134" s="325"/>
      <c r="E134" s="325"/>
      <c r="F134" s="325"/>
      <c r="G134" s="325"/>
      <c r="H134" s="325"/>
    </row>
    <row r="135" spans="3:8">
      <c r="C135" s="325"/>
      <c r="D135" s="325"/>
      <c r="E135" s="325"/>
      <c r="F135" s="325"/>
      <c r="G135" s="325"/>
      <c r="H135" s="325"/>
    </row>
    <row r="136" spans="3:8">
      <c r="C136" s="325"/>
      <c r="D136" s="325"/>
      <c r="E136" s="325"/>
      <c r="F136" s="325"/>
      <c r="G136" s="325"/>
      <c r="H136" s="325"/>
    </row>
    <row r="137" spans="3:8">
      <c r="C137" s="325"/>
      <c r="D137" s="325"/>
      <c r="E137" s="325"/>
      <c r="F137" s="325"/>
      <c r="G137" s="325"/>
      <c r="H137" s="325"/>
    </row>
    <row r="138" spans="3:8">
      <c r="C138" s="325"/>
      <c r="D138" s="325"/>
      <c r="E138" s="325"/>
      <c r="F138" s="325"/>
      <c r="G138" s="325"/>
      <c r="H138" s="325"/>
    </row>
    <row r="139" spans="3:8">
      <c r="C139" s="325"/>
      <c r="D139" s="325"/>
      <c r="E139" s="325"/>
      <c r="F139" s="325"/>
      <c r="G139" s="325"/>
      <c r="H139" s="325"/>
    </row>
    <row r="140" spans="3:8">
      <c r="C140" s="325"/>
      <c r="D140" s="325"/>
      <c r="E140" s="325"/>
      <c r="F140" s="325"/>
      <c r="G140" s="325"/>
      <c r="H140" s="325"/>
    </row>
    <row r="141" spans="3:8">
      <c r="C141" s="325"/>
      <c r="D141" s="325"/>
      <c r="E141" s="325"/>
      <c r="F141" s="325"/>
      <c r="G141" s="325"/>
      <c r="H141" s="325"/>
    </row>
    <row r="142" spans="3:8">
      <c r="C142" s="325"/>
      <c r="D142" s="325"/>
      <c r="E142" s="325"/>
      <c r="F142" s="325"/>
      <c r="G142" s="325"/>
      <c r="H142" s="325"/>
    </row>
    <row r="143" spans="3:8">
      <c r="C143" s="325"/>
      <c r="D143" s="325"/>
      <c r="E143" s="325"/>
      <c r="F143" s="325"/>
      <c r="G143" s="325"/>
      <c r="H143" s="325"/>
    </row>
    <row r="144" spans="3:8">
      <c r="C144" s="325"/>
      <c r="D144" s="325"/>
      <c r="E144" s="325"/>
      <c r="F144" s="325"/>
      <c r="G144" s="325"/>
      <c r="H144" s="325"/>
    </row>
    <row r="145" spans="3:8">
      <c r="C145" s="325"/>
      <c r="D145" s="325"/>
      <c r="E145" s="325"/>
      <c r="F145" s="325"/>
      <c r="G145" s="325"/>
      <c r="H145" s="325"/>
    </row>
    <row r="146" spans="3:8">
      <c r="C146" s="325"/>
      <c r="D146" s="325"/>
      <c r="E146" s="325"/>
      <c r="F146" s="325"/>
      <c r="G146" s="325"/>
      <c r="H146" s="325"/>
    </row>
    <row r="147" spans="3:8">
      <c r="C147" s="325"/>
      <c r="D147" s="325"/>
      <c r="E147" s="325"/>
      <c r="F147" s="325"/>
      <c r="G147" s="325"/>
      <c r="H147" s="325"/>
    </row>
    <row r="148" spans="3:8">
      <c r="C148" s="325"/>
      <c r="D148" s="325"/>
      <c r="E148" s="325"/>
      <c r="F148" s="325"/>
      <c r="G148" s="325"/>
      <c r="H148" s="325"/>
    </row>
    <row r="149" spans="3:8">
      <c r="C149" s="325"/>
      <c r="D149" s="325"/>
      <c r="E149" s="325"/>
      <c r="F149" s="325"/>
      <c r="G149" s="325"/>
      <c r="H149" s="325"/>
    </row>
    <row r="150" spans="3:8">
      <c r="C150" s="325"/>
      <c r="D150" s="325"/>
      <c r="E150" s="325"/>
      <c r="F150" s="325"/>
      <c r="G150" s="325"/>
      <c r="H150" s="325"/>
    </row>
    <row r="151" spans="3:8">
      <c r="C151" s="325"/>
      <c r="D151" s="325"/>
      <c r="E151" s="325"/>
      <c r="F151" s="325"/>
      <c r="G151" s="325"/>
      <c r="H151" s="325"/>
    </row>
    <row r="152" spans="3:8">
      <c r="C152" s="325"/>
      <c r="D152" s="325"/>
      <c r="E152" s="325"/>
      <c r="F152" s="325"/>
      <c r="G152" s="325"/>
      <c r="H152" s="325"/>
    </row>
    <row r="153" spans="3:8">
      <c r="C153" s="325"/>
      <c r="D153" s="325"/>
      <c r="E153" s="325"/>
      <c r="F153" s="325"/>
      <c r="G153" s="325"/>
      <c r="H153" s="325"/>
    </row>
    <row r="154" spans="3:8">
      <c r="C154" s="325"/>
      <c r="D154" s="325"/>
      <c r="E154" s="325"/>
      <c r="F154" s="325"/>
      <c r="G154" s="325"/>
      <c r="H154" s="325"/>
    </row>
    <row r="155" spans="3:8">
      <c r="C155" s="325"/>
      <c r="D155" s="325"/>
      <c r="E155" s="325"/>
      <c r="F155" s="325"/>
      <c r="G155" s="325"/>
      <c r="H155" s="325"/>
    </row>
    <row r="156" spans="3:8">
      <c r="C156" s="325"/>
      <c r="D156" s="325"/>
      <c r="E156" s="325"/>
      <c r="F156" s="325"/>
      <c r="G156" s="325"/>
      <c r="H156" s="325"/>
    </row>
    <row r="157" spans="3:8">
      <c r="C157" s="325"/>
      <c r="D157" s="325"/>
      <c r="E157" s="325"/>
      <c r="F157" s="325"/>
      <c r="G157" s="325"/>
      <c r="H157" s="325"/>
    </row>
    <row r="158" spans="3:8">
      <c r="C158" s="325"/>
      <c r="D158" s="325"/>
      <c r="E158" s="325"/>
      <c r="F158" s="325"/>
      <c r="G158" s="325"/>
      <c r="H158" s="325"/>
    </row>
    <row r="159" spans="3:8">
      <c r="C159" s="325"/>
      <c r="D159" s="325"/>
      <c r="E159" s="325"/>
      <c r="F159" s="325"/>
      <c r="G159" s="325"/>
      <c r="H159" s="325"/>
    </row>
    <row r="160" spans="3:8">
      <c r="C160" s="325"/>
      <c r="D160" s="325"/>
      <c r="E160" s="325"/>
      <c r="F160" s="325"/>
      <c r="G160" s="325"/>
      <c r="H160" s="325"/>
    </row>
    <row r="161" spans="3:8">
      <c r="C161" s="325"/>
      <c r="D161" s="325"/>
      <c r="E161" s="325"/>
      <c r="F161" s="325"/>
      <c r="G161" s="325"/>
      <c r="H161" s="325"/>
    </row>
    <row r="162" spans="3:8">
      <c r="C162" s="325"/>
      <c r="D162" s="325"/>
      <c r="E162" s="325"/>
      <c r="F162" s="325"/>
      <c r="G162" s="325"/>
      <c r="H162" s="325"/>
    </row>
    <row r="163" spans="3:8">
      <c r="C163" s="325"/>
      <c r="D163" s="325"/>
      <c r="E163" s="325"/>
      <c r="F163" s="325"/>
      <c r="G163" s="325"/>
      <c r="H163" s="325"/>
    </row>
    <row r="164" spans="3:8">
      <c r="C164" s="325"/>
      <c r="D164" s="325"/>
      <c r="E164" s="325"/>
      <c r="F164" s="325"/>
      <c r="G164" s="325"/>
      <c r="H164" s="325"/>
    </row>
    <row r="165" spans="3:8">
      <c r="C165" s="325"/>
      <c r="D165" s="325"/>
      <c r="E165" s="325"/>
      <c r="F165" s="325"/>
      <c r="G165" s="325"/>
      <c r="H165" s="325"/>
    </row>
    <row r="166" spans="3:8">
      <c r="C166" s="325"/>
      <c r="D166" s="325"/>
      <c r="E166" s="325"/>
      <c r="F166" s="325"/>
      <c r="G166" s="325"/>
      <c r="H166" s="325"/>
    </row>
    <row r="167" spans="3:8">
      <c r="C167" s="325"/>
      <c r="D167" s="325"/>
      <c r="E167" s="325"/>
      <c r="F167" s="325"/>
      <c r="G167" s="325"/>
      <c r="H167" s="325"/>
    </row>
    <row r="168" spans="3:8">
      <c r="C168" s="325"/>
      <c r="D168" s="325"/>
      <c r="E168" s="325"/>
      <c r="F168" s="325"/>
      <c r="G168" s="325"/>
      <c r="H168" s="325"/>
    </row>
    <row r="169" spans="3:8">
      <c r="C169" s="325"/>
      <c r="D169" s="325"/>
      <c r="E169" s="325"/>
      <c r="F169" s="325"/>
      <c r="G169" s="325"/>
      <c r="H169" s="325"/>
    </row>
    <row r="170" spans="3:8">
      <c r="C170" s="325"/>
      <c r="D170" s="325"/>
      <c r="E170" s="325"/>
      <c r="F170" s="325"/>
      <c r="G170" s="325"/>
      <c r="H170" s="325"/>
    </row>
    <row r="171" spans="3:8">
      <c r="C171" s="325"/>
      <c r="D171" s="325"/>
      <c r="E171" s="325"/>
      <c r="F171" s="325"/>
      <c r="G171" s="325"/>
      <c r="H171" s="325"/>
    </row>
    <row r="172" spans="3:8">
      <c r="C172" s="325"/>
      <c r="D172" s="325"/>
      <c r="E172" s="325"/>
      <c r="F172" s="325"/>
      <c r="G172" s="325"/>
      <c r="H172" s="325"/>
    </row>
    <row r="173" spans="3:8">
      <c r="C173" s="325"/>
      <c r="D173" s="325"/>
      <c r="E173" s="325"/>
      <c r="F173" s="325"/>
      <c r="G173" s="325"/>
      <c r="H173" s="325"/>
    </row>
    <row r="174" spans="3:8">
      <c r="C174" s="325"/>
      <c r="D174" s="325"/>
      <c r="E174" s="325"/>
      <c r="F174" s="325"/>
      <c r="G174" s="325"/>
      <c r="H174" s="325"/>
    </row>
    <row r="175" spans="3:8">
      <c r="C175" s="325"/>
      <c r="D175" s="325"/>
      <c r="E175" s="325"/>
      <c r="F175" s="325"/>
      <c r="G175" s="325"/>
      <c r="H175" s="325"/>
    </row>
    <row r="176" spans="3:8">
      <c r="C176" s="325"/>
      <c r="D176" s="325"/>
      <c r="E176" s="325"/>
      <c r="F176" s="325"/>
      <c r="G176" s="325"/>
      <c r="H176" s="325"/>
    </row>
    <row r="177" spans="3:8">
      <c r="C177" s="325"/>
      <c r="D177" s="325"/>
      <c r="E177" s="325"/>
      <c r="F177" s="325"/>
      <c r="G177" s="325"/>
      <c r="H177" s="325"/>
    </row>
    <row r="178" spans="3:8">
      <c r="C178" s="325"/>
      <c r="D178" s="325"/>
      <c r="E178" s="325"/>
      <c r="F178" s="325"/>
      <c r="G178" s="325"/>
      <c r="H178" s="325"/>
    </row>
    <row r="179" spans="3:8">
      <c r="C179" s="325"/>
      <c r="D179" s="325"/>
      <c r="E179" s="325"/>
      <c r="F179" s="325"/>
      <c r="G179" s="325"/>
      <c r="H179" s="325"/>
    </row>
    <row r="180" spans="3:8">
      <c r="C180" s="325"/>
      <c r="D180" s="325"/>
      <c r="E180" s="325"/>
      <c r="F180" s="325"/>
      <c r="G180" s="325"/>
      <c r="H180" s="325"/>
    </row>
    <row r="181" spans="3:8">
      <c r="C181" s="325"/>
      <c r="D181" s="325"/>
      <c r="E181" s="325"/>
      <c r="F181" s="325"/>
      <c r="G181" s="325"/>
      <c r="H181" s="325"/>
    </row>
    <row r="182" spans="3:8">
      <c r="C182" s="325"/>
      <c r="D182" s="325"/>
      <c r="E182" s="325"/>
      <c r="F182" s="325"/>
      <c r="G182" s="325"/>
      <c r="H182" s="325"/>
    </row>
    <row r="183" spans="3:8">
      <c r="C183" s="325"/>
      <c r="D183" s="325"/>
      <c r="E183" s="325"/>
      <c r="F183" s="325"/>
      <c r="G183" s="325"/>
      <c r="H183" s="325"/>
    </row>
    <row r="184" spans="3:8">
      <c r="C184" s="325"/>
      <c r="D184" s="325"/>
      <c r="E184" s="325"/>
      <c r="F184" s="325"/>
      <c r="G184" s="325"/>
      <c r="H184" s="325"/>
    </row>
    <row r="185" spans="3:8">
      <c r="C185" s="325"/>
      <c r="D185" s="325"/>
      <c r="E185" s="325"/>
      <c r="F185" s="325"/>
      <c r="G185" s="325"/>
      <c r="H185" s="325"/>
    </row>
    <row r="186" spans="3:8">
      <c r="C186" s="325"/>
      <c r="D186" s="325"/>
      <c r="E186" s="325"/>
      <c r="F186" s="325"/>
      <c r="G186" s="325"/>
      <c r="H186" s="325"/>
    </row>
    <row r="187" spans="3:8">
      <c r="C187" s="325"/>
      <c r="D187" s="325"/>
      <c r="E187" s="325"/>
      <c r="F187" s="325"/>
      <c r="G187" s="325"/>
      <c r="H187" s="325"/>
    </row>
    <row r="188" spans="3:8">
      <c r="C188" s="325"/>
      <c r="D188" s="325"/>
      <c r="E188" s="325"/>
      <c r="F188" s="325"/>
      <c r="G188" s="325"/>
      <c r="H188" s="325"/>
    </row>
    <row r="189" spans="3:8">
      <c r="C189" s="325"/>
      <c r="D189" s="325"/>
      <c r="E189" s="325"/>
      <c r="F189" s="325"/>
      <c r="G189" s="325"/>
      <c r="H189" s="325"/>
    </row>
    <row r="190" spans="3:8">
      <c r="C190" s="325"/>
      <c r="D190" s="325"/>
      <c r="E190" s="325"/>
      <c r="F190" s="325"/>
      <c r="G190" s="325"/>
      <c r="H190" s="325"/>
    </row>
    <row r="191" spans="3:8">
      <c r="C191" s="325"/>
      <c r="D191" s="325"/>
      <c r="E191" s="325"/>
      <c r="F191" s="325"/>
      <c r="G191" s="325"/>
      <c r="H191" s="325"/>
    </row>
    <row r="192" spans="3:8">
      <c r="C192" s="325"/>
      <c r="D192" s="325"/>
      <c r="E192" s="325"/>
      <c r="F192" s="325"/>
      <c r="G192" s="325"/>
      <c r="H192" s="325"/>
    </row>
    <row r="193" spans="3:8">
      <c r="C193" s="325"/>
      <c r="D193" s="325"/>
      <c r="E193" s="325"/>
      <c r="F193" s="325"/>
      <c r="G193" s="325"/>
      <c r="H193" s="325"/>
    </row>
    <row r="194" spans="3:8">
      <c r="C194" s="325"/>
      <c r="D194" s="325"/>
      <c r="E194" s="325"/>
      <c r="F194" s="325"/>
      <c r="G194" s="325"/>
      <c r="H194" s="325"/>
    </row>
    <row r="195" spans="3:8">
      <c r="C195" s="325"/>
      <c r="D195" s="325"/>
      <c r="E195" s="325"/>
      <c r="F195" s="325"/>
      <c r="G195" s="325"/>
      <c r="H195" s="325"/>
    </row>
    <row r="196" spans="3:8">
      <c r="C196" s="325"/>
      <c r="D196" s="325"/>
      <c r="E196" s="325"/>
      <c r="F196" s="325"/>
      <c r="G196" s="325"/>
      <c r="H196" s="325"/>
    </row>
    <row r="197" spans="3:8">
      <c r="C197" s="325"/>
      <c r="D197" s="325"/>
      <c r="E197" s="325"/>
      <c r="F197" s="325"/>
      <c r="G197" s="325"/>
      <c r="H197" s="325"/>
    </row>
    <row r="198" spans="3:8">
      <c r="C198" s="325"/>
      <c r="D198" s="325"/>
      <c r="E198" s="325"/>
      <c r="F198" s="325"/>
      <c r="G198" s="325"/>
      <c r="H198" s="325"/>
    </row>
    <row r="199" spans="3:8">
      <c r="C199" s="325"/>
      <c r="D199" s="325"/>
      <c r="E199" s="325"/>
      <c r="F199" s="325"/>
      <c r="G199" s="325"/>
      <c r="H199" s="325"/>
    </row>
    <row r="200" spans="3:8">
      <c r="C200" s="325"/>
      <c r="D200" s="325"/>
      <c r="E200" s="325"/>
      <c r="F200" s="325"/>
      <c r="G200" s="325"/>
      <c r="H200" s="325"/>
    </row>
    <row r="201" spans="3:8">
      <c r="C201" s="325"/>
      <c r="D201" s="325"/>
      <c r="E201" s="325"/>
      <c r="F201" s="325"/>
      <c r="G201" s="325"/>
      <c r="H201" s="325"/>
    </row>
    <row r="202" spans="3:8">
      <c r="C202" s="325"/>
      <c r="D202" s="325"/>
      <c r="E202" s="325"/>
      <c r="F202" s="325"/>
      <c r="G202" s="325"/>
      <c r="H202" s="325"/>
    </row>
    <row r="203" spans="3:8">
      <c r="C203" s="325"/>
      <c r="D203" s="325"/>
      <c r="E203" s="325"/>
      <c r="F203" s="325"/>
      <c r="G203" s="325"/>
      <c r="H203" s="325"/>
    </row>
    <row r="204" spans="3:8">
      <c r="C204" s="325"/>
      <c r="D204" s="325"/>
      <c r="E204" s="325"/>
      <c r="F204" s="325"/>
      <c r="G204" s="325"/>
      <c r="H204" s="325"/>
    </row>
    <row r="205" spans="3:8">
      <c r="C205" s="325"/>
      <c r="D205" s="325"/>
      <c r="E205" s="325"/>
      <c r="F205" s="325"/>
      <c r="G205" s="325"/>
      <c r="H205" s="325"/>
    </row>
    <row r="206" spans="3:8">
      <c r="C206" s="325"/>
      <c r="D206" s="325"/>
      <c r="E206" s="325"/>
      <c r="F206" s="325"/>
      <c r="G206" s="325"/>
      <c r="H206" s="325"/>
    </row>
    <row r="207" spans="3:8">
      <c r="C207" s="325"/>
      <c r="D207" s="325"/>
      <c r="E207" s="325"/>
      <c r="F207" s="325"/>
      <c r="G207" s="325"/>
      <c r="H207" s="325"/>
    </row>
    <row r="208" spans="3:8">
      <c r="C208" s="325"/>
      <c r="D208" s="325"/>
      <c r="E208" s="325"/>
      <c r="F208" s="325"/>
      <c r="G208" s="325"/>
      <c r="H208" s="325"/>
    </row>
    <row r="209" spans="3:8">
      <c r="C209" s="325"/>
      <c r="D209" s="325"/>
      <c r="E209" s="325"/>
      <c r="F209" s="325"/>
      <c r="G209" s="325"/>
      <c r="H209" s="325"/>
    </row>
    <row r="210" spans="3:8">
      <c r="C210" s="325"/>
      <c r="D210" s="325"/>
      <c r="E210" s="325"/>
      <c r="F210" s="325"/>
      <c r="G210" s="325"/>
      <c r="H210" s="325"/>
    </row>
    <row r="211" spans="3:8">
      <c r="C211" s="325"/>
      <c r="D211" s="325"/>
      <c r="E211" s="325"/>
      <c r="F211" s="325"/>
      <c r="G211" s="325"/>
      <c r="H211" s="325"/>
    </row>
    <row r="212" spans="3:8">
      <c r="C212" s="325"/>
      <c r="D212" s="325"/>
      <c r="E212" s="325"/>
      <c r="F212" s="325"/>
      <c r="G212" s="325"/>
      <c r="H212" s="325"/>
    </row>
    <row r="213" spans="3:8">
      <c r="C213" s="325"/>
      <c r="D213" s="325"/>
      <c r="E213" s="325"/>
      <c r="F213" s="325"/>
      <c r="G213" s="325"/>
      <c r="H213" s="325"/>
    </row>
    <row r="214" spans="3:8">
      <c r="C214" s="325"/>
      <c r="D214" s="325"/>
      <c r="E214" s="325"/>
      <c r="F214" s="325"/>
      <c r="G214" s="325"/>
      <c r="H214" s="325"/>
    </row>
    <row r="215" spans="3:8">
      <c r="C215" s="325"/>
      <c r="D215" s="325"/>
      <c r="E215" s="325"/>
      <c r="F215" s="325"/>
      <c r="G215" s="325"/>
      <c r="H215" s="325"/>
    </row>
    <row r="216" spans="3:8">
      <c r="C216" s="325"/>
      <c r="D216" s="325"/>
      <c r="E216" s="325"/>
      <c r="F216" s="325"/>
      <c r="G216" s="325"/>
      <c r="H216" s="325"/>
    </row>
    <row r="217" spans="3:8">
      <c r="C217" s="325"/>
      <c r="D217" s="325"/>
      <c r="E217" s="325"/>
      <c r="F217" s="325"/>
      <c r="G217" s="325"/>
      <c r="H217" s="325"/>
    </row>
    <row r="218" spans="3:8">
      <c r="C218" s="325"/>
      <c r="D218" s="325"/>
      <c r="E218" s="325"/>
      <c r="F218" s="325"/>
      <c r="G218" s="325"/>
      <c r="H218" s="325"/>
    </row>
    <row r="219" spans="3:8">
      <c r="C219" s="325"/>
      <c r="D219" s="325"/>
      <c r="E219" s="325"/>
      <c r="F219" s="325"/>
      <c r="G219" s="325"/>
      <c r="H219" s="325"/>
    </row>
    <row r="220" spans="3:8">
      <c r="C220" s="325"/>
      <c r="D220" s="325"/>
      <c r="E220" s="325"/>
      <c r="F220" s="325"/>
      <c r="G220" s="325"/>
      <c r="H220" s="325"/>
    </row>
    <row r="221" spans="3:8">
      <c r="C221" s="325"/>
      <c r="D221" s="325"/>
      <c r="E221" s="325"/>
      <c r="F221" s="325"/>
      <c r="G221" s="325"/>
      <c r="H221" s="325"/>
    </row>
    <row r="222" spans="3:8">
      <c r="C222" s="325"/>
      <c r="D222" s="325"/>
      <c r="E222" s="325"/>
      <c r="F222" s="325"/>
      <c r="G222" s="325"/>
      <c r="H222" s="325"/>
    </row>
    <row r="223" spans="3:8">
      <c r="C223" s="325"/>
      <c r="D223" s="325"/>
      <c r="E223" s="325"/>
      <c r="F223" s="325"/>
      <c r="G223" s="325"/>
      <c r="H223" s="325"/>
    </row>
    <row r="224" spans="3:8">
      <c r="C224" s="325"/>
      <c r="D224" s="325"/>
      <c r="E224" s="325"/>
      <c r="F224" s="325"/>
      <c r="G224" s="325"/>
      <c r="H224" s="325"/>
    </row>
    <row r="225" spans="3:8">
      <c r="C225" s="325"/>
      <c r="D225" s="325"/>
      <c r="E225" s="325"/>
      <c r="F225" s="325"/>
      <c r="G225" s="325"/>
      <c r="H225" s="325"/>
    </row>
    <row r="226" spans="3:8">
      <c r="C226" s="325"/>
      <c r="D226" s="325"/>
      <c r="E226" s="325"/>
      <c r="F226" s="325"/>
      <c r="G226" s="325"/>
      <c r="H226" s="325"/>
    </row>
    <row r="227" spans="3:8">
      <c r="C227" s="325"/>
      <c r="D227" s="325"/>
      <c r="E227" s="325"/>
      <c r="F227" s="325"/>
      <c r="G227" s="325"/>
      <c r="H227" s="325"/>
    </row>
    <row r="228" spans="3:8">
      <c r="C228" s="325"/>
      <c r="D228" s="325"/>
      <c r="E228" s="325"/>
      <c r="F228" s="325"/>
      <c r="G228" s="325"/>
      <c r="H228" s="325"/>
    </row>
    <row r="229" spans="3:8">
      <c r="C229" s="325"/>
      <c r="D229" s="325"/>
      <c r="E229" s="325"/>
      <c r="F229" s="325"/>
      <c r="G229" s="325"/>
      <c r="H229" s="325"/>
    </row>
    <row r="230" spans="3:8">
      <c r="C230" s="325"/>
      <c r="D230" s="325"/>
      <c r="E230" s="325"/>
      <c r="F230" s="325"/>
      <c r="G230" s="325"/>
      <c r="H230" s="325"/>
    </row>
    <row r="231" spans="3:8">
      <c r="C231" s="325"/>
      <c r="D231" s="325"/>
      <c r="E231" s="325"/>
      <c r="F231" s="325"/>
      <c r="G231" s="325"/>
      <c r="H231" s="325"/>
    </row>
    <row r="232" spans="3:8">
      <c r="C232" s="325"/>
      <c r="D232" s="325"/>
      <c r="E232" s="325"/>
      <c r="F232" s="325"/>
      <c r="G232" s="325"/>
      <c r="H232" s="325"/>
    </row>
    <row r="233" spans="3:8">
      <c r="C233" s="325"/>
      <c r="D233" s="325"/>
      <c r="E233" s="325"/>
      <c r="F233" s="325"/>
      <c r="G233" s="325"/>
      <c r="H233" s="325"/>
    </row>
    <row r="234" spans="3:8">
      <c r="C234" s="325"/>
      <c r="D234" s="325"/>
      <c r="E234" s="325"/>
      <c r="F234" s="325"/>
      <c r="G234" s="325"/>
      <c r="H234" s="325"/>
    </row>
    <row r="235" spans="3:8">
      <c r="C235" s="325"/>
      <c r="D235" s="325"/>
      <c r="E235" s="325"/>
      <c r="F235" s="325"/>
      <c r="G235" s="325"/>
      <c r="H235" s="325"/>
    </row>
    <row r="236" spans="3:8">
      <c r="C236" s="325"/>
      <c r="D236" s="325"/>
      <c r="E236" s="325"/>
      <c r="F236" s="325"/>
      <c r="G236" s="325"/>
      <c r="H236" s="325"/>
    </row>
    <row r="237" spans="3:8">
      <c r="C237" s="325"/>
      <c r="D237" s="325"/>
      <c r="E237" s="325"/>
      <c r="F237" s="325"/>
      <c r="G237" s="325"/>
      <c r="H237" s="325"/>
    </row>
    <row r="238" spans="3:8">
      <c r="C238" s="325"/>
      <c r="D238" s="325"/>
      <c r="E238" s="325"/>
      <c r="F238" s="325"/>
      <c r="G238" s="325"/>
      <c r="H238" s="325"/>
    </row>
    <row r="239" spans="3:8">
      <c r="C239" s="325"/>
      <c r="D239" s="325"/>
      <c r="E239" s="325"/>
      <c r="F239" s="325"/>
      <c r="G239" s="325"/>
      <c r="H239" s="325"/>
    </row>
    <row r="240" spans="3:8">
      <c r="C240" s="325"/>
      <c r="D240" s="325"/>
      <c r="E240" s="325"/>
      <c r="F240" s="325"/>
      <c r="G240" s="325"/>
      <c r="H240" s="325"/>
    </row>
    <row r="241" spans="3:8">
      <c r="C241" s="325"/>
      <c r="D241" s="325"/>
      <c r="E241" s="325"/>
      <c r="F241" s="325"/>
      <c r="G241" s="325"/>
      <c r="H241" s="325"/>
    </row>
    <row r="242" spans="3:8">
      <c r="C242" s="325"/>
      <c r="D242" s="325"/>
      <c r="E242" s="325"/>
      <c r="F242" s="325"/>
      <c r="G242" s="325"/>
      <c r="H242" s="325"/>
    </row>
    <row r="243" spans="3:8">
      <c r="C243" s="325"/>
      <c r="D243" s="325"/>
      <c r="E243" s="325"/>
      <c r="F243" s="325"/>
      <c r="G243" s="325"/>
      <c r="H243" s="325"/>
    </row>
    <row r="244" spans="3:8">
      <c r="C244" s="325"/>
      <c r="D244" s="325"/>
      <c r="E244" s="325"/>
      <c r="F244" s="325"/>
      <c r="G244" s="325"/>
      <c r="H244" s="325"/>
    </row>
    <row r="245" spans="3:8">
      <c r="C245" s="325"/>
      <c r="D245" s="325"/>
      <c r="E245" s="325"/>
      <c r="F245" s="325"/>
      <c r="G245" s="325"/>
      <c r="H245" s="325"/>
    </row>
    <row r="246" spans="3:8">
      <c r="C246" s="325"/>
      <c r="D246" s="325"/>
      <c r="E246" s="325"/>
      <c r="F246" s="325"/>
      <c r="G246" s="325"/>
      <c r="H246" s="325"/>
    </row>
    <row r="247" spans="3:8">
      <c r="C247" s="325"/>
      <c r="D247" s="325"/>
      <c r="E247" s="325"/>
      <c r="F247" s="325"/>
      <c r="G247" s="325"/>
      <c r="H247" s="325"/>
    </row>
    <row r="248" spans="3:8">
      <c r="C248" s="325"/>
      <c r="D248" s="325"/>
      <c r="E248" s="325"/>
      <c r="F248" s="325"/>
      <c r="G248" s="325"/>
      <c r="H248" s="325"/>
    </row>
    <row r="249" spans="3:8">
      <c r="C249" s="325"/>
      <c r="D249" s="325"/>
      <c r="E249" s="325"/>
      <c r="F249" s="325"/>
      <c r="G249" s="325"/>
      <c r="H249" s="325"/>
    </row>
    <row r="250" spans="3:8">
      <c r="C250" s="325"/>
      <c r="D250" s="325"/>
      <c r="E250" s="325"/>
      <c r="F250" s="325"/>
      <c r="G250" s="325"/>
      <c r="H250" s="325"/>
    </row>
    <row r="251" spans="3:8">
      <c r="C251" s="325"/>
      <c r="D251" s="325"/>
      <c r="E251" s="325"/>
      <c r="F251" s="325"/>
      <c r="G251" s="325"/>
      <c r="H251" s="325"/>
    </row>
    <row r="252" spans="3:8">
      <c r="C252" s="325"/>
      <c r="D252" s="325"/>
      <c r="E252" s="325"/>
      <c r="F252" s="325"/>
      <c r="G252" s="325"/>
      <c r="H252" s="325"/>
    </row>
    <row r="253" spans="3:8">
      <c r="C253" s="325"/>
      <c r="D253" s="325"/>
      <c r="E253" s="325"/>
      <c r="F253" s="325"/>
      <c r="G253" s="325"/>
      <c r="H253" s="325"/>
    </row>
    <row r="254" spans="3:8">
      <c r="C254" s="325"/>
      <c r="D254" s="325"/>
      <c r="E254" s="325"/>
      <c r="F254" s="325"/>
      <c r="G254" s="325"/>
      <c r="H254" s="325"/>
    </row>
    <row r="255" spans="3:8">
      <c r="C255" s="325"/>
      <c r="D255" s="325"/>
      <c r="E255" s="325"/>
      <c r="F255" s="325"/>
      <c r="G255" s="325"/>
      <c r="H255" s="325"/>
    </row>
    <row r="256" spans="3:8">
      <c r="C256" s="325"/>
      <c r="D256" s="325"/>
      <c r="E256" s="325"/>
      <c r="F256" s="325"/>
      <c r="G256" s="325"/>
      <c r="H256" s="325"/>
    </row>
    <row r="257" spans="3:8">
      <c r="C257" s="325"/>
      <c r="D257" s="325"/>
      <c r="E257" s="325"/>
      <c r="F257" s="325"/>
      <c r="G257" s="325"/>
      <c r="H257" s="325"/>
    </row>
    <row r="258" spans="3:8">
      <c r="C258" s="325"/>
      <c r="D258" s="325"/>
      <c r="E258" s="325"/>
      <c r="F258" s="325"/>
      <c r="G258" s="325"/>
      <c r="H258" s="325"/>
    </row>
    <row r="259" spans="3:8">
      <c r="C259" s="325"/>
      <c r="D259" s="325"/>
      <c r="E259" s="325"/>
      <c r="F259" s="325"/>
      <c r="G259" s="325"/>
      <c r="H259" s="325"/>
    </row>
    <row r="260" spans="3:8">
      <c r="C260" s="325"/>
      <c r="D260" s="325"/>
      <c r="E260" s="325"/>
      <c r="F260" s="325"/>
      <c r="G260" s="325"/>
      <c r="H260" s="325"/>
    </row>
    <row r="261" spans="3:8">
      <c r="C261" s="325"/>
      <c r="D261" s="325"/>
      <c r="E261" s="325"/>
      <c r="F261" s="325"/>
      <c r="G261" s="325"/>
      <c r="H261" s="325"/>
    </row>
    <row r="262" spans="3:8">
      <c r="C262" s="325"/>
      <c r="D262" s="325"/>
      <c r="E262" s="325"/>
      <c r="F262" s="325"/>
      <c r="G262" s="325"/>
      <c r="H262" s="325"/>
    </row>
    <row r="263" spans="3:8">
      <c r="C263" s="325"/>
      <c r="D263" s="325"/>
      <c r="E263" s="325"/>
      <c r="F263" s="325"/>
      <c r="G263" s="325"/>
      <c r="H263" s="325"/>
    </row>
    <row r="264" spans="3:8">
      <c r="C264" s="325"/>
      <c r="D264" s="325"/>
      <c r="E264" s="325"/>
      <c r="F264" s="325"/>
      <c r="G264" s="325"/>
      <c r="H264" s="325"/>
    </row>
    <row r="265" spans="3:8">
      <c r="C265" s="325"/>
      <c r="D265" s="325"/>
      <c r="E265" s="325"/>
      <c r="F265" s="325"/>
      <c r="G265" s="325"/>
      <c r="H265" s="325"/>
    </row>
    <row r="266" spans="3:8">
      <c r="C266" s="325"/>
      <c r="D266" s="325"/>
      <c r="E266" s="325"/>
      <c r="F266" s="325"/>
      <c r="G266" s="325"/>
      <c r="H266" s="325"/>
    </row>
    <row r="267" spans="3:8">
      <c r="C267" s="325"/>
      <c r="D267" s="325"/>
      <c r="E267" s="325"/>
      <c r="F267" s="325"/>
      <c r="G267" s="325"/>
      <c r="H267" s="325"/>
    </row>
    <row r="268" spans="3:8">
      <c r="C268" s="325"/>
      <c r="D268" s="325"/>
      <c r="E268" s="325"/>
      <c r="F268" s="325"/>
      <c r="G268" s="325"/>
      <c r="H268" s="325"/>
    </row>
    <row r="269" spans="3:8">
      <c r="C269" s="325"/>
      <c r="D269" s="325"/>
      <c r="E269" s="325"/>
      <c r="F269" s="325"/>
      <c r="G269" s="325"/>
      <c r="H269" s="325"/>
    </row>
    <row r="270" spans="3:8">
      <c r="C270" s="325"/>
      <c r="D270" s="325"/>
      <c r="E270" s="325"/>
      <c r="F270" s="325"/>
      <c r="G270" s="325"/>
      <c r="H270" s="325"/>
    </row>
    <row r="271" spans="3:8">
      <c r="C271" s="325"/>
      <c r="D271" s="325"/>
      <c r="E271" s="325"/>
      <c r="F271" s="325"/>
      <c r="G271" s="325"/>
      <c r="H271" s="325"/>
    </row>
    <row r="272" spans="3:8">
      <c r="C272" s="325"/>
      <c r="D272" s="325"/>
      <c r="E272" s="325"/>
      <c r="F272" s="325"/>
      <c r="G272" s="325"/>
      <c r="H272" s="325"/>
    </row>
    <row r="273" spans="3:8">
      <c r="C273" s="325"/>
      <c r="D273" s="325"/>
      <c r="E273" s="325"/>
      <c r="F273" s="325"/>
      <c r="G273" s="325"/>
      <c r="H273" s="325"/>
    </row>
    <row r="274" spans="3:8">
      <c r="C274" s="325"/>
      <c r="D274" s="325"/>
      <c r="E274" s="325"/>
      <c r="F274" s="325"/>
      <c r="G274" s="325"/>
      <c r="H274" s="325"/>
    </row>
    <row r="275" spans="3:8">
      <c r="C275" s="325"/>
      <c r="D275" s="325"/>
      <c r="E275" s="325"/>
      <c r="F275" s="325"/>
      <c r="G275" s="325"/>
      <c r="H275" s="325"/>
    </row>
    <row r="276" spans="3:8">
      <c r="C276" s="325"/>
      <c r="D276" s="325"/>
      <c r="E276" s="325"/>
      <c r="F276" s="325"/>
      <c r="G276" s="325"/>
      <c r="H276" s="325"/>
    </row>
    <row r="277" spans="3:8">
      <c r="C277" s="325"/>
      <c r="D277" s="325"/>
      <c r="E277" s="325"/>
      <c r="F277" s="325"/>
      <c r="G277" s="325"/>
      <c r="H277" s="325"/>
    </row>
    <row r="278" spans="3:8">
      <c r="C278" s="325"/>
      <c r="D278" s="325"/>
      <c r="E278" s="325"/>
      <c r="F278" s="325"/>
      <c r="G278" s="325"/>
      <c r="H278" s="325"/>
    </row>
    <row r="279" spans="3:8">
      <c r="C279" s="325"/>
      <c r="D279" s="325"/>
      <c r="E279" s="325"/>
      <c r="F279" s="325"/>
      <c r="G279" s="325"/>
      <c r="H279" s="325"/>
    </row>
    <row r="280" spans="3:8">
      <c r="C280" s="325"/>
      <c r="D280" s="325"/>
      <c r="E280" s="325"/>
      <c r="F280" s="325"/>
      <c r="G280" s="325"/>
      <c r="H280" s="325"/>
    </row>
    <row r="281" spans="3:8">
      <c r="C281" s="325"/>
      <c r="D281" s="325"/>
      <c r="E281" s="325"/>
      <c r="F281" s="325"/>
      <c r="G281" s="325"/>
      <c r="H281" s="325"/>
    </row>
    <row r="282" spans="3:8">
      <c r="C282" s="325"/>
      <c r="D282" s="325"/>
      <c r="E282" s="325"/>
      <c r="F282" s="325"/>
      <c r="G282" s="325"/>
      <c r="H282" s="325"/>
    </row>
    <row r="283" spans="3:8">
      <c r="C283" s="325"/>
      <c r="D283" s="325"/>
      <c r="E283" s="325"/>
      <c r="F283" s="325"/>
      <c r="G283" s="325"/>
      <c r="H283" s="325"/>
    </row>
    <row r="284" spans="3:8">
      <c r="C284" s="325"/>
      <c r="D284" s="325"/>
      <c r="E284" s="325"/>
      <c r="F284" s="325"/>
      <c r="G284" s="325"/>
      <c r="H284" s="325"/>
    </row>
    <row r="285" spans="3:8">
      <c r="C285" s="325"/>
      <c r="D285" s="325"/>
      <c r="E285" s="325"/>
      <c r="F285" s="325"/>
      <c r="G285" s="325"/>
      <c r="H285" s="325"/>
    </row>
    <row r="286" spans="3:8">
      <c r="C286" s="325"/>
      <c r="D286" s="325"/>
      <c r="E286" s="325"/>
      <c r="F286" s="325"/>
      <c r="G286" s="325"/>
      <c r="H286" s="325"/>
    </row>
    <row r="287" spans="3:8">
      <c r="C287" s="325"/>
      <c r="D287" s="325"/>
      <c r="E287" s="325"/>
      <c r="F287" s="325"/>
      <c r="G287" s="325"/>
      <c r="H287" s="325"/>
    </row>
    <row r="288" spans="3:8">
      <c r="C288" s="325"/>
      <c r="D288" s="325"/>
      <c r="E288" s="325"/>
      <c r="F288" s="325"/>
      <c r="G288" s="325"/>
      <c r="H288" s="325"/>
    </row>
    <row r="289" spans="3:8">
      <c r="C289" s="325"/>
      <c r="D289" s="325"/>
      <c r="E289" s="325"/>
      <c r="F289" s="325"/>
      <c r="G289" s="325"/>
      <c r="H289" s="325"/>
    </row>
    <row r="290" spans="3:8">
      <c r="C290" s="325"/>
      <c r="D290" s="325"/>
      <c r="E290" s="325"/>
      <c r="F290" s="325"/>
      <c r="G290" s="325"/>
      <c r="H290" s="325"/>
    </row>
    <row r="291" spans="3:8">
      <c r="C291" s="325"/>
      <c r="D291" s="325"/>
      <c r="E291" s="325"/>
      <c r="F291" s="325"/>
      <c r="G291" s="325"/>
      <c r="H291" s="325"/>
    </row>
    <row r="292" spans="3:8">
      <c r="C292" s="325"/>
      <c r="D292" s="325"/>
      <c r="E292" s="325"/>
      <c r="F292" s="325"/>
      <c r="G292" s="325"/>
      <c r="H292" s="325"/>
    </row>
    <row r="293" spans="3:8">
      <c r="C293" s="325"/>
      <c r="D293" s="325"/>
      <c r="E293" s="325"/>
      <c r="F293" s="325"/>
      <c r="G293" s="325"/>
      <c r="H293" s="325"/>
    </row>
    <row r="294" spans="3:8">
      <c r="C294" s="325"/>
      <c r="D294" s="325"/>
      <c r="E294" s="325"/>
      <c r="F294" s="325"/>
      <c r="G294" s="325"/>
      <c r="H294" s="325"/>
    </row>
    <row r="295" spans="3:8">
      <c r="C295" s="325"/>
      <c r="D295" s="325"/>
      <c r="E295" s="325"/>
      <c r="F295" s="325"/>
      <c r="G295" s="325"/>
      <c r="H295" s="325"/>
    </row>
    <row r="296" spans="3:8">
      <c r="C296" s="325"/>
      <c r="D296" s="325"/>
      <c r="E296" s="325"/>
      <c r="F296" s="325"/>
      <c r="G296" s="325"/>
      <c r="H296" s="325"/>
    </row>
    <row r="297" spans="3:8">
      <c r="C297" s="325"/>
      <c r="D297" s="325"/>
      <c r="E297" s="325"/>
      <c r="F297" s="325"/>
      <c r="G297" s="325"/>
      <c r="H297" s="325"/>
    </row>
    <row r="298" spans="3:8">
      <c r="C298" s="325"/>
      <c r="D298" s="325"/>
      <c r="E298" s="325"/>
      <c r="F298" s="325"/>
      <c r="G298" s="325"/>
      <c r="H298" s="325"/>
    </row>
    <row r="299" spans="3:8">
      <c r="C299" s="325"/>
      <c r="D299" s="325"/>
      <c r="E299" s="325"/>
      <c r="F299" s="325"/>
      <c r="G299" s="325"/>
      <c r="H299" s="325"/>
    </row>
    <row r="300" spans="3:8">
      <c r="C300" s="325"/>
      <c r="D300" s="325"/>
      <c r="E300" s="325"/>
      <c r="F300" s="325"/>
      <c r="G300" s="325"/>
      <c r="H300" s="325"/>
    </row>
    <row r="301" spans="3:8">
      <c r="C301" s="325"/>
      <c r="D301" s="325"/>
      <c r="E301" s="325"/>
      <c r="F301" s="325"/>
      <c r="G301" s="325"/>
      <c r="H301" s="325"/>
    </row>
    <row r="302" spans="3:8">
      <c r="C302" s="325"/>
      <c r="D302" s="325"/>
      <c r="E302" s="325"/>
      <c r="F302" s="325"/>
      <c r="G302" s="325"/>
      <c r="H302" s="325"/>
    </row>
    <row r="303" spans="3:8">
      <c r="C303" s="325"/>
      <c r="D303" s="325"/>
      <c r="E303" s="325"/>
      <c r="F303" s="325"/>
      <c r="G303" s="325"/>
      <c r="H303" s="325"/>
    </row>
    <row r="304" spans="3:8">
      <c r="C304" s="325"/>
      <c r="D304" s="325"/>
      <c r="E304" s="325"/>
      <c r="F304" s="325"/>
      <c r="G304" s="325"/>
      <c r="H304" s="325"/>
    </row>
    <row r="305" spans="3:8">
      <c r="C305" s="325"/>
      <c r="D305" s="325"/>
      <c r="E305" s="325"/>
      <c r="F305" s="325"/>
      <c r="G305" s="325"/>
      <c r="H305" s="325"/>
    </row>
    <row r="306" spans="3:8">
      <c r="C306" s="325"/>
      <c r="D306" s="325"/>
      <c r="E306" s="325"/>
      <c r="F306" s="325"/>
      <c r="G306" s="325"/>
      <c r="H306" s="325"/>
    </row>
    <row r="307" spans="3:8">
      <c r="C307" s="325"/>
      <c r="D307" s="325"/>
      <c r="E307" s="325"/>
      <c r="F307" s="325"/>
      <c r="G307" s="325"/>
      <c r="H307" s="325"/>
    </row>
    <row r="308" spans="3:8">
      <c r="C308" s="325"/>
      <c r="D308" s="325"/>
      <c r="E308" s="325"/>
      <c r="F308" s="325"/>
      <c r="G308" s="325"/>
      <c r="H308" s="325"/>
    </row>
    <row r="309" spans="3:8">
      <c r="C309" s="325"/>
      <c r="D309" s="325"/>
      <c r="E309" s="325"/>
      <c r="F309" s="325"/>
      <c r="G309" s="325"/>
      <c r="H309" s="325"/>
    </row>
    <row r="310" spans="3:8">
      <c r="C310" s="325"/>
      <c r="D310" s="325"/>
      <c r="E310" s="325"/>
      <c r="F310" s="325"/>
      <c r="G310" s="325"/>
      <c r="H310" s="325"/>
    </row>
    <row r="311" spans="3:8">
      <c r="C311" s="325"/>
      <c r="D311" s="325"/>
      <c r="E311" s="325"/>
      <c r="F311" s="325"/>
      <c r="G311" s="325"/>
      <c r="H311" s="325"/>
    </row>
    <row r="312" spans="3:8">
      <c r="C312" s="325"/>
      <c r="D312" s="325"/>
      <c r="E312" s="325"/>
      <c r="F312" s="325"/>
      <c r="G312" s="325"/>
      <c r="H312" s="325"/>
    </row>
    <row r="313" spans="3:8">
      <c r="C313" s="325"/>
      <c r="D313" s="325"/>
      <c r="E313" s="325"/>
      <c r="F313" s="325"/>
      <c r="G313" s="325"/>
      <c r="H313" s="325"/>
    </row>
    <row r="314" spans="3:8">
      <c r="C314" s="325"/>
      <c r="D314" s="325"/>
      <c r="E314" s="325"/>
      <c r="F314" s="325"/>
      <c r="G314" s="325"/>
      <c r="H314" s="325"/>
    </row>
    <row r="315" spans="3:8">
      <c r="C315" s="325"/>
      <c r="D315" s="325"/>
      <c r="E315" s="325"/>
      <c r="F315" s="325"/>
      <c r="G315" s="325"/>
      <c r="H315" s="325"/>
    </row>
    <row r="316" spans="3:8">
      <c r="C316" s="325"/>
      <c r="D316" s="325"/>
      <c r="E316" s="325"/>
      <c r="F316" s="325"/>
      <c r="G316" s="325"/>
      <c r="H316" s="325"/>
    </row>
    <row r="317" spans="3:8">
      <c r="C317" s="325"/>
      <c r="D317" s="325"/>
      <c r="E317" s="325"/>
      <c r="F317" s="325"/>
      <c r="G317" s="325"/>
      <c r="H317" s="325"/>
    </row>
    <row r="318" spans="3:8">
      <c r="C318" s="325"/>
      <c r="D318" s="325"/>
      <c r="E318" s="325"/>
      <c r="F318" s="325"/>
      <c r="G318" s="325"/>
      <c r="H318" s="325"/>
    </row>
    <row r="319" spans="3:8">
      <c r="C319" s="325"/>
      <c r="D319" s="325"/>
      <c r="E319" s="325"/>
      <c r="F319" s="325"/>
      <c r="G319" s="325"/>
      <c r="H319" s="325"/>
    </row>
    <row r="320" spans="3:8">
      <c r="C320" s="325"/>
      <c r="D320" s="325"/>
      <c r="E320" s="325"/>
      <c r="F320" s="325"/>
      <c r="G320" s="325"/>
      <c r="H320" s="325"/>
    </row>
    <row r="321" spans="3:8">
      <c r="C321" s="325"/>
      <c r="D321" s="325"/>
      <c r="E321" s="325"/>
      <c r="F321" s="325"/>
      <c r="G321" s="325"/>
      <c r="H321" s="325"/>
    </row>
    <row r="322" spans="3:8">
      <c r="C322" s="325"/>
      <c r="D322" s="325"/>
      <c r="E322" s="325"/>
      <c r="F322" s="325"/>
      <c r="G322" s="325"/>
      <c r="H322" s="325"/>
    </row>
    <row r="323" spans="3:8">
      <c r="C323" s="325"/>
      <c r="D323" s="325"/>
      <c r="E323" s="325"/>
      <c r="F323" s="325"/>
      <c r="G323" s="325"/>
      <c r="H323" s="325"/>
    </row>
    <row r="324" spans="3:8">
      <c r="C324" s="325"/>
      <c r="D324" s="325"/>
      <c r="E324" s="325"/>
      <c r="F324" s="325"/>
      <c r="G324" s="325"/>
      <c r="H324" s="325"/>
    </row>
    <row r="325" spans="3:8">
      <c r="C325" s="325"/>
      <c r="D325" s="325"/>
      <c r="E325" s="325"/>
      <c r="F325" s="325"/>
      <c r="G325" s="325"/>
      <c r="H325" s="325"/>
    </row>
    <row r="326" spans="3:8">
      <c r="C326" s="325"/>
      <c r="D326" s="325"/>
      <c r="E326" s="325"/>
      <c r="F326" s="325"/>
      <c r="G326" s="325"/>
      <c r="H326" s="325"/>
    </row>
    <row r="327" spans="3:8">
      <c r="C327" s="325"/>
      <c r="D327" s="325"/>
      <c r="E327" s="325"/>
      <c r="F327" s="325"/>
      <c r="G327" s="325"/>
      <c r="H327" s="325"/>
    </row>
    <row r="328" spans="3:8">
      <c r="C328" s="325"/>
      <c r="D328" s="325"/>
      <c r="E328" s="325"/>
      <c r="F328" s="325"/>
      <c r="G328" s="325"/>
      <c r="H328" s="325"/>
    </row>
    <row r="329" spans="3:8">
      <c r="C329" s="325"/>
      <c r="D329" s="325"/>
      <c r="E329" s="325"/>
      <c r="F329" s="325"/>
      <c r="G329" s="325"/>
      <c r="H329" s="325"/>
    </row>
    <row r="330" spans="3:8">
      <c r="C330" s="325"/>
      <c r="D330" s="325"/>
      <c r="E330" s="325"/>
      <c r="F330" s="325"/>
      <c r="G330" s="325"/>
      <c r="H330" s="325"/>
    </row>
    <row r="331" spans="3:8">
      <c r="C331" s="325"/>
      <c r="D331" s="325"/>
      <c r="E331" s="325"/>
      <c r="F331" s="325"/>
      <c r="G331" s="325"/>
      <c r="H331" s="325"/>
    </row>
    <row r="332" spans="3:8">
      <c r="C332" s="325"/>
      <c r="D332" s="325"/>
      <c r="E332" s="325"/>
      <c r="F332" s="325"/>
      <c r="G332" s="325"/>
      <c r="H332" s="325"/>
    </row>
    <row r="333" spans="3:8">
      <c r="C333" s="325"/>
      <c r="D333" s="325"/>
      <c r="E333" s="325"/>
      <c r="F333" s="325"/>
      <c r="G333" s="325"/>
      <c r="H333" s="325"/>
    </row>
    <row r="334" spans="3:8">
      <c r="C334" s="325"/>
      <c r="D334" s="325"/>
      <c r="E334" s="325"/>
      <c r="F334" s="325"/>
      <c r="G334" s="325"/>
      <c r="H334" s="325"/>
    </row>
    <row r="335" spans="3:8">
      <c r="C335" s="325"/>
      <c r="D335" s="325"/>
      <c r="E335" s="325"/>
      <c r="F335" s="325"/>
      <c r="G335" s="325"/>
      <c r="H335" s="325"/>
    </row>
    <row r="336" spans="3:8">
      <c r="C336" s="325"/>
      <c r="D336" s="325"/>
      <c r="E336" s="325"/>
      <c r="F336" s="325"/>
      <c r="G336" s="325"/>
      <c r="H336" s="325"/>
    </row>
    <row r="337" spans="3:8">
      <c r="C337" s="325"/>
      <c r="D337" s="325"/>
      <c r="E337" s="325"/>
      <c r="F337" s="325"/>
      <c r="G337" s="325"/>
      <c r="H337" s="325"/>
    </row>
    <row r="338" spans="3:8">
      <c r="C338" s="325"/>
      <c r="D338" s="325"/>
      <c r="E338" s="325"/>
      <c r="F338" s="325"/>
      <c r="G338" s="325"/>
      <c r="H338" s="325"/>
    </row>
    <row r="339" spans="3:8">
      <c r="C339" s="325"/>
      <c r="D339" s="325"/>
      <c r="E339" s="325"/>
      <c r="F339" s="325"/>
      <c r="G339" s="325"/>
      <c r="H339" s="325"/>
    </row>
    <row r="340" spans="3:8">
      <c r="C340" s="325"/>
      <c r="D340" s="325"/>
      <c r="E340" s="325"/>
      <c r="F340" s="325"/>
      <c r="G340" s="325"/>
      <c r="H340" s="325"/>
    </row>
    <row r="341" spans="3:8">
      <c r="C341" s="325"/>
      <c r="D341" s="325"/>
      <c r="E341" s="325"/>
      <c r="F341" s="325"/>
      <c r="G341" s="325"/>
      <c r="H341" s="325"/>
    </row>
    <row r="342" spans="3:8">
      <c r="C342" s="325"/>
      <c r="D342" s="325"/>
      <c r="E342" s="325"/>
      <c r="F342" s="325"/>
      <c r="G342" s="325"/>
      <c r="H342" s="325"/>
    </row>
    <row r="343" spans="3:8">
      <c r="C343" s="325"/>
      <c r="D343" s="325"/>
      <c r="E343" s="325"/>
      <c r="F343" s="325"/>
      <c r="G343" s="325"/>
      <c r="H343" s="325"/>
    </row>
    <row r="344" spans="3:8">
      <c r="C344" s="325"/>
      <c r="D344" s="325"/>
      <c r="E344" s="325"/>
      <c r="F344" s="325"/>
      <c r="G344" s="325"/>
      <c r="H344" s="325"/>
    </row>
    <row r="345" spans="3:8">
      <c r="C345" s="325"/>
      <c r="D345" s="325"/>
      <c r="E345" s="325"/>
      <c r="F345" s="325"/>
      <c r="G345" s="325"/>
      <c r="H345" s="325"/>
    </row>
    <row r="346" spans="3:8">
      <c r="C346" s="325"/>
      <c r="D346" s="325"/>
      <c r="E346" s="325"/>
      <c r="F346" s="325"/>
      <c r="G346" s="325"/>
      <c r="H346" s="325"/>
    </row>
    <row r="347" spans="3:8">
      <c r="C347" s="325"/>
      <c r="D347" s="325"/>
      <c r="E347" s="325"/>
      <c r="F347" s="325"/>
      <c r="G347" s="325"/>
      <c r="H347" s="325"/>
    </row>
    <row r="348" spans="3:8">
      <c r="C348" s="325"/>
      <c r="D348" s="325"/>
      <c r="E348" s="325"/>
      <c r="F348" s="325"/>
      <c r="G348" s="325"/>
      <c r="H348" s="325"/>
    </row>
    <row r="349" spans="3:8">
      <c r="C349" s="325"/>
      <c r="D349" s="325"/>
      <c r="E349" s="325"/>
      <c r="F349" s="325"/>
      <c r="G349" s="325"/>
      <c r="H349" s="325"/>
    </row>
    <row r="350" spans="3:8">
      <c r="C350" s="325"/>
      <c r="D350" s="325"/>
      <c r="E350" s="325"/>
      <c r="F350" s="325"/>
      <c r="G350" s="325"/>
      <c r="H350" s="325"/>
    </row>
    <row r="351" spans="3:8">
      <c r="C351" s="325"/>
      <c r="D351" s="325"/>
      <c r="E351" s="325"/>
      <c r="F351" s="325"/>
      <c r="G351" s="325"/>
      <c r="H351" s="325"/>
    </row>
    <row r="352" spans="3:8">
      <c r="C352" s="325"/>
      <c r="D352" s="325"/>
      <c r="E352" s="325"/>
      <c r="F352" s="325"/>
      <c r="G352" s="325"/>
      <c r="H352" s="325"/>
    </row>
    <row r="353" spans="3:8">
      <c r="C353" s="325"/>
      <c r="D353" s="325"/>
      <c r="E353" s="325"/>
      <c r="F353" s="325"/>
      <c r="G353" s="325"/>
      <c r="H353" s="325"/>
    </row>
    <row r="354" spans="3:8">
      <c r="C354" s="325"/>
      <c r="D354" s="325"/>
      <c r="E354" s="325"/>
      <c r="F354" s="325"/>
      <c r="G354" s="325"/>
      <c r="H354" s="325"/>
    </row>
    <row r="355" spans="3:8">
      <c r="C355" s="325"/>
      <c r="D355" s="325"/>
      <c r="E355" s="325"/>
      <c r="F355" s="325"/>
      <c r="G355" s="325"/>
      <c r="H355" s="325"/>
    </row>
    <row r="356" spans="3:8">
      <c r="C356" s="325"/>
      <c r="D356" s="325"/>
      <c r="E356" s="325"/>
      <c r="F356" s="325"/>
      <c r="G356" s="325"/>
      <c r="H356" s="325"/>
    </row>
    <row r="357" spans="3:8">
      <c r="C357" s="325"/>
      <c r="D357" s="325"/>
      <c r="E357" s="325"/>
      <c r="F357" s="325"/>
      <c r="G357" s="325"/>
      <c r="H357" s="325"/>
    </row>
    <row r="358" spans="3:8">
      <c r="C358" s="325"/>
      <c r="D358" s="325"/>
      <c r="E358" s="325"/>
      <c r="F358" s="325"/>
      <c r="G358" s="325"/>
      <c r="H358" s="325"/>
    </row>
    <row r="359" spans="3:8">
      <c r="C359" s="325"/>
      <c r="D359" s="325"/>
      <c r="E359" s="325"/>
      <c r="F359" s="325"/>
      <c r="G359" s="325"/>
      <c r="H359" s="325"/>
    </row>
    <row r="360" spans="3:8">
      <c r="C360" s="325"/>
      <c r="D360" s="325"/>
      <c r="E360" s="325"/>
      <c r="F360" s="325"/>
      <c r="G360" s="325"/>
      <c r="H360" s="325"/>
    </row>
    <row r="361" spans="3:8">
      <c r="C361" s="325"/>
      <c r="D361" s="325"/>
      <c r="E361" s="325"/>
      <c r="F361" s="325"/>
      <c r="G361" s="325"/>
      <c r="H361" s="325"/>
    </row>
    <row r="362" spans="3:8">
      <c r="C362" s="325"/>
      <c r="D362" s="325"/>
      <c r="E362" s="325"/>
      <c r="F362" s="325"/>
      <c r="G362" s="325"/>
      <c r="H362" s="325"/>
    </row>
    <row r="363" spans="3:8">
      <c r="C363" s="325"/>
      <c r="D363" s="325"/>
      <c r="E363" s="325"/>
      <c r="F363" s="325"/>
      <c r="G363" s="325"/>
      <c r="H363" s="325"/>
    </row>
    <row r="364" spans="3:8">
      <c r="C364" s="325"/>
      <c r="D364" s="325"/>
      <c r="E364" s="325"/>
      <c r="F364" s="325"/>
      <c r="G364" s="325"/>
      <c r="H364" s="325"/>
    </row>
    <row r="365" spans="3:8">
      <c r="C365" s="325"/>
      <c r="D365" s="325"/>
      <c r="E365" s="325"/>
      <c r="F365" s="325"/>
      <c r="G365" s="325"/>
      <c r="H365" s="325"/>
    </row>
    <row r="366" spans="3:8">
      <c r="C366" s="325"/>
      <c r="D366" s="325"/>
      <c r="E366" s="325"/>
      <c r="F366" s="325"/>
      <c r="G366" s="325"/>
      <c r="H366" s="325"/>
    </row>
    <row r="367" spans="3:8">
      <c r="C367" s="325"/>
      <c r="D367" s="325"/>
      <c r="E367" s="325"/>
      <c r="F367" s="325"/>
      <c r="G367" s="325"/>
      <c r="H367" s="325"/>
    </row>
    <row r="368" spans="3:8">
      <c r="C368" s="325"/>
      <c r="D368" s="325"/>
      <c r="E368" s="325"/>
      <c r="F368" s="325"/>
      <c r="G368" s="325"/>
      <c r="H368" s="325"/>
    </row>
    <row r="369" spans="3:8">
      <c r="C369" s="325"/>
      <c r="D369" s="325"/>
      <c r="E369" s="325"/>
      <c r="F369" s="325"/>
      <c r="G369" s="325"/>
      <c r="H369" s="325"/>
    </row>
    <row r="370" spans="3:8">
      <c r="C370" s="325"/>
      <c r="D370" s="325"/>
      <c r="E370" s="325"/>
      <c r="F370" s="325"/>
      <c r="G370" s="325"/>
      <c r="H370" s="325"/>
    </row>
    <row r="371" spans="3:8">
      <c r="C371" s="325"/>
      <c r="D371" s="325"/>
      <c r="E371" s="325"/>
      <c r="F371" s="325"/>
      <c r="G371" s="325"/>
      <c r="H371" s="325"/>
    </row>
    <row r="372" spans="3:8">
      <c r="C372" s="325"/>
      <c r="D372" s="325"/>
      <c r="E372" s="325"/>
      <c r="F372" s="325"/>
      <c r="G372" s="325"/>
      <c r="H372" s="325"/>
    </row>
    <row r="373" spans="3:8">
      <c r="C373" s="325"/>
      <c r="D373" s="325"/>
      <c r="E373" s="325"/>
      <c r="F373" s="325"/>
      <c r="G373" s="325"/>
      <c r="H373" s="325"/>
    </row>
    <row r="374" spans="3:8">
      <c r="C374" s="325"/>
      <c r="D374" s="325"/>
      <c r="E374" s="325"/>
      <c r="F374" s="325"/>
      <c r="G374" s="325"/>
      <c r="H374" s="325"/>
    </row>
    <row r="375" spans="3:8">
      <c r="C375" s="325"/>
      <c r="D375" s="325"/>
      <c r="E375" s="325"/>
      <c r="F375" s="325"/>
      <c r="G375" s="325"/>
      <c r="H375" s="325"/>
    </row>
    <row r="376" spans="3:8">
      <c r="C376" s="325"/>
      <c r="D376" s="325"/>
      <c r="E376" s="325"/>
      <c r="F376" s="325"/>
      <c r="G376" s="325"/>
      <c r="H376" s="325"/>
    </row>
    <row r="377" spans="3:8">
      <c r="C377" s="325"/>
      <c r="D377" s="325"/>
      <c r="E377" s="325"/>
      <c r="F377" s="325"/>
      <c r="G377" s="325"/>
      <c r="H377" s="325"/>
    </row>
    <row r="378" spans="3:8">
      <c r="C378" s="325"/>
      <c r="D378" s="325"/>
      <c r="E378" s="325"/>
      <c r="F378" s="325"/>
      <c r="G378" s="325"/>
      <c r="H378" s="325"/>
    </row>
    <row r="379" spans="3:8">
      <c r="C379" s="325"/>
      <c r="D379" s="325"/>
      <c r="E379" s="325"/>
      <c r="F379" s="325"/>
      <c r="G379" s="325"/>
      <c r="H379" s="325"/>
    </row>
    <row r="380" spans="3:8">
      <c r="C380" s="325"/>
      <c r="D380" s="325"/>
      <c r="E380" s="325"/>
      <c r="F380" s="325"/>
      <c r="G380" s="325"/>
      <c r="H380" s="325"/>
    </row>
    <row r="381" spans="3:8">
      <c r="C381" s="325"/>
      <c r="D381" s="325"/>
      <c r="E381" s="325"/>
      <c r="F381" s="325"/>
      <c r="G381" s="325"/>
      <c r="H381" s="325"/>
    </row>
    <row r="382" spans="3:8">
      <c r="C382" s="325"/>
      <c r="D382" s="325"/>
      <c r="E382" s="325"/>
      <c r="F382" s="325"/>
      <c r="G382" s="325"/>
      <c r="H382" s="325"/>
    </row>
    <row r="383" spans="3:8">
      <c r="C383" s="325"/>
      <c r="D383" s="325"/>
      <c r="E383" s="325"/>
      <c r="F383" s="325"/>
      <c r="G383" s="325"/>
      <c r="H383" s="325"/>
    </row>
    <row r="384" spans="3:8">
      <c r="C384" s="325"/>
      <c r="D384" s="325"/>
      <c r="E384" s="325"/>
      <c r="F384" s="325"/>
      <c r="G384" s="325"/>
      <c r="H384" s="325"/>
    </row>
    <row r="385" spans="3:8">
      <c r="C385" s="325"/>
      <c r="D385" s="325"/>
      <c r="E385" s="325"/>
      <c r="F385" s="325"/>
      <c r="G385" s="325"/>
      <c r="H385" s="325"/>
    </row>
    <row r="386" spans="3:8">
      <c r="C386" s="325"/>
      <c r="D386" s="325"/>
      <c r="E386" s="325"/>
      <c r="F386" s="325"/>
      <c r="G386" s="325"/>
      <c r="H386" s="325"/>
    </row>
    <row r="387" spans="3:8">
      <c r="C387" s="325"/>
      <c r="D387" s="325"/>
      <c r="E387" s="325"/>
      <c r="F387" s="325"/>
      <c r="G387" s="325"/>
      <c r="H387" s="325"/>
    </row>
    <row r="388" spans="3:8">
      <c r="C388" s="325"/>
      <c r="D388" s="325"/>
      <c r="E388" s="325"/>
      <c r="F388" s="325"/>
      <c r="G388" s="325"/>
      <c r="H388" s="325"/>
    </row>
    <row r="389" spans="3:8">
      <c r="C389" s="325"/>
      <c r="D389" s="325"/>
      <c r="E389" s="325"/>
      <c r="F389" s="325"/>
      <c r="G389" s="325"/>
      <c r="H389" s="325"/>
    </row>
    <row r="390" spans="3:8">
      <c r="C390" s="325"/>
      <c r="D390" s="325"/>
      <c r="E390" s="325"/>
      <c r="F390" s="325"/>
      <c r="G390" s="325"/>
      <c r="H390" s="325"/>
    </row>
    <row r="391" spans="3:8">
      <c r="C391" s="325"/>
      <c r="D391" s="325"/>
      <c r="E391" s="325"/>
      <c r="F391" s="325"/>
      <c r="G391" s="325"/>
      <c r="H391" s="325"/>
    </row>
    <row r="392" spans="3:8">
      <c r="C392" s="325"/>
      <c r="D392" s="325"/>
      <c r="E392" s="325"/>
      <c r="F392" s="325"/>
      <c r="G392" s="325"/>
      <c r="H392" s="325"/>
    </row>
    <row r="393" spans="3:8">
      <c r="C393" s="325"/>
      <c r="D393" s="325"/>
      <c r="E393" s="325"/>
      <c r="F393" s="325"/>
      <c r="G393" s="325"/>
      <c r="H393" s="325"/>
    </row>
    <row r="394" spans="3:8">
      <c r="C394" s="325"/>
      <c r="D394" s="325"/>
      <c r="E394" s="325"/>
      <c r="F394" s="325"/>
      <c r="G394" s="325"/>
      <c r="H394" s="325"/>
    </row>
    <row r="395" spans="3:8">
      <c r="C395" s="325"/>
      <c r="D395" s="325"/>
      <c r="E395" s="325"/>
      <c r="F395" s="325"/>
      <c r="G395" s="325"/>
      <c r="H395" s="325"/>
    </row>
    <row r="396" spans="3:8">
      <c r="C396" s="325"/>
      <c r="D396" s="325"/>
      <c r="E396" s="325"/>
      <c r="F396" s="325"/>
      <c r="G396" s="325"/>
      <c r="H396" s="325"/>
    </row>
    <row r="397" spans="3:8">
      <c r="C397" s="325"/>
      <c r="D397" s="325"/>
      <c r="E397" s="325"/>
      <c r="F397" s="325"/>
      <c r="G397" s="325"/>
      <c r="H397" s="325"/>
    </row>
    <row r="398" spans="3:8">
      <c r="C398" s="325"/>
      <c r="D398" s="325"/>
      <c r="E398" s="325"/>
      <c r="F398" s="325"/>
      <c r="G398" s="325"/>
      <c r="H398" s="325"/>
    </row>
    <row r="399" spans="3:8">
      <c r="C399" s="325"/>
      <c r="D399" s="325"/>
      <c r="E399" s="325"/>
      <c r="F399" s="325"/>
      <c r="G399" s="325"/>
      <c r="H399" s="325"/>
    </row>
    <row r="400" spans="3:8">
      <c r="C400" s="325"/>
      <c r="D400" s="325"/>
      <c r="E400" s="325"/>
      <c r="F400" s="325"/>
      <c r="G400" s="325"/>
      <c r="H400" s="325"/>
    </row>
    <row r="401" spans="3:8">
      <c r="C401" s="325"/>
      <c r="D401" s="325"/>
      <c r="E401" s="325"/>
      <c r="F401" s="325"/>
      <c r="G401" s="325"/>
      <c r="H401" s="325"/>
    </row>
    <row r="402" spans="3:8">
      <c r="C402" s="325"/>
      <c r="D402" s="325"/>
      <c r="E402" s="325"/>
      <c r="F402" s="325"/>
      <c r="G402" s="325"/>
      <c r="H402" s="325"/>
    </row>
    <row r="403" spans="3:8">
      <c r="C403" s="325"/>
      <c r="D403" s="325"/>
      <c r="E403" s="325"/>
      <c r="F403" s="325"/>
      <c r="G403" s="325"/>
      <c r="H403" s="325"/>
    </row>
    <row r="404" spans="3:8">
      <c r="C404" s="325"/>
      <c r="D404" s="325"/>
      <c r="E404" s="325"/>
      <c r="F404" s="325"/>
      <c r="G404" s="325"/>
      <c r="H404" s="325"/>
    </row>
    <row r="405" spans="3:8">
      <c r="C405" s="325"/>
      <c r="D405" s="325"/>
      <c r="E405" s="325"/>
      <c r="F405" s="325"/>
      <c r="G405" s="325"/>
      <c r="H405" s="325"/>
    </row>
    <row r="406" spans="3:8">
      <c r="C406" s="325"/>
      <c r="D406" s="325"/>
      <c r="E406" s="325"/>
      <c r="F406" s="325"/>
      <c r="G406" s="325"/>
      <c r="H406" s="325"/>
    </row>
    <row r="407" spans="3:8">
      <c r="C407" s="325"/>
      <c r="D407" s="325"/>
      <c r="E407" s="325"/>
      <c r="F407" s="325"/>
      <c r="G407" s="325"/>
      <c r="H407" s="325"/>
    </row>
    <row r="408" spans="3:8">
      <c r="C408" s="325"/>
      <c r="D408" s="325"/>
      <c r="E408" s="325"/>
      <c r="F408" s="325"/>
      <c r="G408" s="325"/>
      <c r="H408" s="325"/>
    </row>
    <row r="409" spans="3:8">
      <c r="C409" s="325"/>
      <c r="D409" s="325"/>
      <c r="E409" s="325"/>
      <c r="F409" s="325"/>
      <c r="G409" s="325"/>
      <c r="H409" s="325"/>
    </row>
    <row r="410" spans="3:8">
      <c r="C410" s="325"/>
      <c r="D410" s="325"/>
      <c r="E410" s="325"/>
      <c r="F410" s="325"/>
      <c r="G410" s="325"/>
      <c r="H410" s="325"/>
    </row>
    <row r="411" spans="3:8">
      <c r="C411" s="325"/>
      <c r="D411" s="325"/>
      <c r="E411" s="325"/>
      <c r="F411" s="325"/>
      <c r="G411" s="325"/>
      <c r="H411" s="325"/>
    </row>
    <row r="412" spans="3:8">
      <c r="C412" s="325"/>
      <c r="D412" s="325"/>
      <c r="E412" s="325"/>
      <c r="F412" s="325"/>
      <c r="G412" s="325"/>
      <c r="H412" s="325"/>
    </row>
    <row r="413" spans="3:8">
      <c r="C413" s="325"/>
      <c r="D413" s="325"/>
      <c r="E413" s="325"/>
      <c r="F413" s="325"/>
      <c r="G413" s="325"/>
      <c r="H413" s="325"/>
    </row>
    <row r="414" spans="3:8">
      <c r="C414" s="325"/>
      <c r="D414" s="325"/>
      <c r="E414" s="325"/>
      <c r="F414" s="325"/>
      <c r="G414" s="325"/>
      <c r="H414" s="325"/>
    </row>
    <row r="415" spans="3:8">
      <c r="C415" s="325"/>
      <c r="D415" s="325"/>
      <c r="E415" s="325"/>
      <c r="F415" s="325"/>
      <c r="G415" s="325"/>
      <c r="H415" s="325"/>
    </row>
    <row r="416" spans="3:8">
      <c r="C416" s="325"/>
      <c r="D416" s="325"/>
      <c r="E416" s="325"/>
      <c r="F416" s="325"/>
      <c r="G416" s="325"/>
      <c r="H416" s="325"/>
    </row>
    <row r="417" spans="3:8">
      <c r="C417" s="325"/>
      <c r="D417" s="325"/>
      <c r="E417" s="325"/>
      <c r="F417" s="325"/>
      <c r="G417" s="325"/>
      <c r="H417" s="325"/>
    </row>
    <row r="418" spans="3:8">
      <c r="C418" s="325"/>
      <c r="D418" s="325"/>
      <c r="E418" s="325"/>
      <c r="F418" s="325"/>
      <c r="G418" s="325"/>
      <c r="H418" s="325"/>
    </row>
    <row r="419" spans="3:8">
      <c r="C419" s="325"/>
      <c r="D419" s="325"/>
      <c r="E419" s="325"/>
      <c r="F419" s="325"/>
      <c r="G419" s="325"/>
      <c r="H419" s="325"/>
    </row>
    <row r="420" spans="3:8">
      <c r="C420" s="325"/>
      <c r="D420" s="325"/>
      <c r="E420" s="325"/>
      <c r="F420" s="325"/>
      <c r="G420" s="325"/>
      <c r="H420" s="325"/>
    </row>
    <row r="421" spans="3:8">
      <c r="C421" s="325"/>
      <c r="D421" s="325"/>
      <c r="E421" s="325"/>
      <c r="F421" s="325"/>
      <c r="G421" s="325"/>
      <c r="H421" s="325"/>
    </row>
    <row r="422" spans="3:8">
      <c r="C422" s="325"/>
      <c r="D422" s="325"/>
      <c r="E422" s="325"/>
      <c r="F422" s="325"/>
      <c r="G422" s="325"/>
      <c r="H422" s="325"/>
    </row>
    <row r="423" spans="3:8">
      <c r="C423" s="325"/>
      <c r="D423" s="325"/>
      <c r="E423" s="325"/>
      <c r="F423" s="325"/>
      <c r="G423" s="325"/>
      <c r="H423" s="325"/>
    </row>
    <row r="424" spans="3:8">
      <c r="C424" s="325"/>
      <c r="D424" s="325"/>
      <c r="E424" s="325"/>
      <c r="F424" s="325"/>
      <c r="G424" s="325"/>
      <c r="H424" s="325"/>
    </row>
    <row r="425" spans="3:8">
      <c r="C425" s="325"/>
      <c r="D425" s="325"/>
      <c r="E425" s="325"/>
      <c r="F425" s="325"/>
      <c r="G425" s="325"/>
      <c r="H425" s="325"/>
    </row>
    <row r="426" spans="3:8">
      <c r="C426" s="325"/>
      <c r="D426" s="325"/>
      <c r="E426" s="325"/>
      <c r="F426" s="325"/>
      <c r="G426" s="325"/>
      <c r="H426" s="325"/>
    </row>
    <row r="427" spans="3:8">
      <c r="C427" s="325"/>
      <c r="D427" s="325"/>
      <c r="E427" s="325"/>
      <c r="F427" s="325"/>
      <c r="G427" s="325"/>
      <c r="H427" s="325"/>
    </row>
    <row r="428" spans="3:8">
      <c r="C428" s="325"/>
      <c r="D428" s="325"/>
      <c r="E428" s="325"/>
      <c r="F428" s="325"/>
      <c r="G428" s="325"/>
      <c r="H428" s="325"/>
    </row>
    <row r="429" spans="3:8">
      <c r="C429" s="325"/>
      <c r="D429" s="325"/>
      <c r="E429" s="325"/>
      <c r="F429" s="325"/>
      <c r="G429" s="325"/>
      <c r="H429" s="325"/>
    </row>
    <row r="430" spans="3:8">
      <c r="C430" s="325"/>
      <c r="D430" s="325"/>
      <c r="E430" s="325"/>
      <c r="F430" s="325"/>
      <c r="G430" s="325"/>
      <c r="H430" s="325"/>
    </row>
    <row r="431" spans="3:8">
      <c r="C431" s="325"/>
      <c r="D431" s="325"/>
      <c r="E431" s="325"/>
      <c r="F431" s="325"/>
      <c r="G431" s="325"/>
      <c r="H431" s="325"/>
    </row>
    <row r="432" spans="3:8">
      <c r="C432" s="325"/>
      <c r="D432" s="325"/>
      <c r="E432" s="325"/>
      <c r="F432" s="325"/>
      <c r="G432" s="325"/>
      <c r="H432" s="325"/>
    </row>
    <row r="433" spans="3:8">
      <c r="C433" s="325"/>
      <c r="D433" s="325"/>
      <c r="E433" s="325"/>
      <c r="F433" s="325"/>
      <c r="G433" s="325"/>
      <c r="H433" s="325"/>
    </row>
    <row r="434" spans="3:8">
      <c r="C434" s="325"/>
      <c r="D434" s="325"/>
      <c r="E434" s="325"/>
      <c r="F434" s="325"/>
      <c r="G434" s="325"/>
      <c r="H434" s="325"/>
    </row>
    <row r="435" spans="3:8">
      <c r="C435" s="325"/>
      <c r="D435" s="325"/>
      <c r="E435" s="325"/>
      <c r="F435" s="325"/>
      <c r="G435" s="325"/>
      <c r="H435" s="325"/>
    </row>
    <row r="436" spans="3:8">
      <c r="C436" s="325"/>
      <c r="D436" s="325"/>
      <c r="E436" s="325"/>
      <c r="F436" s="325"/>
      <c r="G436" s="325"/>
      <c r="H436" s="325"/>
    </row>
    <row r="437" spans="3:8">
      <c r="C437" s="325"/>
      <c r="D437" s="325"/>
      <c r="E437" s="325"/>
      <c r="F437" s="325"/>
      <c r="G437" s="325"/>
      <c r="H437" s="325"/>
    </row>
    <row r="438" spans="3:8">
      <c r="C438" s="325"/>
      <c r="D438" s="325"/>
      <c r="E438" s="325"/>
      <c r="F438" s="325"/>
      <c r="G438" s="325"/>
      <c r="H438" s="325"/>
    </row>
    <row r="439" spans="3:8">
      <c r="C439" s="325"/>
      <c r="D439" s="325"/>
      <c r="E439" s="325"/>
      <c r="F439" s="325"/>
      <c r="G439" s="325"/>
      <c r="H439" s="325"/>
    </row>
    <row r="440" spans="3:8">
      <c r="C440" s="325"/>
      <c r="D440" s="325"/>
      <c r="E440" s="325"/>
      <c r="F440" s="325"/>
      <c r="G440" s="325"/>
      <c r="H440" s="325"/>
    </row>
    <row r="441" spans="3:8">
      <c r="C441" s="325"/>
      <c r="D441" s="325"/>
      <c r="E441" s="325"/>
      <c r="F441" s="325"/>
      <c r="G441" s="325"/>
      <c r="H441" s="325"/>
    </row>
    <row r="442" spans="3:8">
      <c r="C442" s="325"/>
      <c r="D442" s="325"/>
      <c r="E442" s="325"/>
      <c r="F442" s="325"/>
      <c r="G442" s="325"/>
      <c r="H442" s="325"/>
    </row>
    <row r="443" spans="3:8">
      <c r="C443" s="325"/>
      <c r="D443" s="325"/>
      <c r="E443" s="325"/>
      <c r="F443" s="325"/>
      <c r="G443" s="325"/>
      <c r="H443" s="325"/>
    </row>
    <row r="444" spans="3:8">
      <c r="C444" s="325"/>
      <c r="D444" s="325"/>
      <c r="E444" s="325"/>
      <c r="F444" s="325"/>
      <c r="G444" s="325"/>
      <c r="H444" s="325"/>
    </row>
    <row r="445" spans="3:8">
      <c r="C445" s="325"/>
      <c r="D445" s="325"/>
      <c r="E445" s="325"/>
      <c r="F445" s="325"/>
      <c r="G445" s="325"/>
      <c r="H445" s="325"/>
    </row>
    <row r="446" spans="3:8">
      <c r="C446" s="325"/>
      <c r="D446" s="325"/>
      <c r="E446" s="325"/>
      <c r="F446" s="325"/>
      <c r="G446" s="325"/>
      <c r="H446" s="325"/>
    </row>
    <row r="447" spans="3:8">
      <c r="C447" s="325"/>
      <c r="D447" s="325"/>
      <c r="E447" s="325"/>
      <c r="F447" s="325"/>
      <c r="G447" s="325"/>
      <c r="H447" s="325"/>
    </row>
    <row r="448" spans="3:8">
      <c r="C448" s="325"/>
      <c r="D448" s="325"/>
      <c r="E448" s="325"/>
      <c r="F448" s="325"/>
      <c r="G448" s="325"/>
      <c r="H448" s="325"/>
    </row>
    <row r="449" spans="3:8">
      <c r="C449" s="325"/>
      <c r="D449" s="325"/>
      <c r="E449" s="325"/>
      <c r="F449" s="325"/>
      <c r="G449" s="325"/>
      <c r="H449" s="325"/>
    </row>
    <row r="450" spans="3:8">
      <c r="C450" s="325"/>
      <c r="D450" s="325"/>
      <c r="E450" s="325"/>
      <c r="F450" s="325"/>
      <c r="G450" s="325"/>
      <c r="H450" s="325"/>
    </row>
    <row r="451" spans="3:8">
      <c r="C451" s="325"/>
      <c r="D451" s="325"/>
      <c r="E451" s="325"/>
      <c r="F451" s="325"/>
      <c r="G451" s="325"/>
      <c r="H451" s="325"/>
    </row>
    <row r="452" spans="3:8">
      <c r="C452" s="325"/>
      <c r="D452" s="325"/>
      <c r="E452" s="325"/>
      <c r="F452" s="325"/>
      <c r="G452" s="325"/>
      <c r="H452" s="325"/>
    </row>
    <row r="453" spans="3:8">
      <c r="C453" s="325"/>
      <c r="D453" s="325"/>
      <c r="E453" s="325"/>
      <c r="F453" s="325"/>
      <c r="G453" s="325"/>
      <c r="H453" s="325"/>
    </row>
    <row r="454" spans="3:8">
      <c r="C454" s="325"/>
      <c r="D454" s="325"/>
      <c r="E454" s="325"/>
      <c r="F454" s="325"/>
      <c r="G454" s="325"/>
      <c r="H454" s="325"/>
    </row>
    <row r="455" spans="3:8">
      <c r="C455" s="325"/>
      <c r="D455" s="325"/>
      <c r="E455" s="325"/>
      <c r="F455" s="325"/>
      <c r="G455" s="325"/>
      <c r="H455" s="325"/>
    </row>
    <row r="456" spans="3:8">
      <c r="C456" s="325"/>
      <c r="D456" s="325"/>
      <c r="E456" s="325"/>
      <c r="F456" s="325"/>
      <c r="G456" s="325"/>
      <c r="H456" s="325"/>
    </row>
    <row r="457" spans="3:8">
      <c r="C457" s="325"/>
      <c r="D457" s="325"/>
      <c r="E457" s="325"/>
      <c r="F457" s="325"/>
      <c r="G457" s="325"/>
      <c r="H457" s="325"/>
    </row>
    <row r="458" spans="3:8">
      <c r="C458" s="325"/>
      <c r="D458" s="325"/>
      <c r="E458" s="325"/>
      <c r="F458" s="325"/>
      <c r="G458" s="325"/>
      <c r="H458" s="325"/>
    </row>
    <row r="459" spans="3:8">
      <c r="C459" s="325"/>
      <c r="D459" s="325"/>
      <c r="E459" s="325"/>
      <c r="F459" s="325"/>
      <c r="G459" s="325"/>
      <c r="H459" s="325"/>
    </row>
    <row r="460" spans="3:8">
      <c r="C460" s="325"/>
      <c r="D460" s="325"/>
      <c r="E460" s="325"/>
      <c r="F460" s="325"/>
      <c r="G460" s="325"/>
      <c r="H460" s="325"/>
    </row>
    <row r="461" spans="3:8">
      <c r="C461" s="325"/>
      <c r="D461" s="325"/>
      <c r="E461" s="325"/>
      <c r="F461" s="325"/>
      <c r="G461" s="325"/>
      <c r="H461" s="325"/>
    </row>
    <row r="462" spans="3:8">
      <c r="C462" s="325"/>
      <c r="D462" s="325"/>
      <c r="E462" s="325"/>
      <c r="F462" s="325"/>
      <c r="G462" s="325"/>
      <c r="H462" s="325"/>
    </row>
    <row r="463" spans="3:8">
      <c r="C463" s="325"/>
      <c r="D463" s="325"/>
      <c r="E463" s="325"/>
      <c r="F463" s="325"/>
      <c r="G463" s="325"/>
      <c r="H463" s="325"/>
    </row>
    <row r="464" spans="3:8">
      <c r="C464" s="325"/>
      <c r="D464" s="325"/>
      <c r="E464" s="325"/>
      <c r="F464" s="325"/>
      <c r="G464" s="325"/>
      <c r="H464" s="325"/>
    </row>
    <row r="465" spans="3:8">
      <c r="C465" s="325"/>
      <c r="D465" s="325"/>
      <c r="E465" s="325"/>
      <c r="F465" s="325"/>
      <c r="G465" s="325"/>
      <c r="H465" s="325"/>
    </row>
    <row r="466" spans="3:8">
      <c r="C466" s="325"/>
      <c r="D466" s="325"/>
      <c r="E466" s="325"/>
      <c r="F466" s="325"/>
      <c r="G466" s="325"/>
      <c r="H466" s="325"/>
    </row>
    <row r="467" spans="3:8">
      <c r="C467" s="325"/>
      <c r="D467" s="325"/>
      <c r="E467" s="325"/>
      <c r="F467" s="325"/>
      <c r="G467" s="325"/>
      <c r="H467" s="325"/>
    </row>
    <row r="468" spans="3:8">
      <c r="C468" s="325"/>
      <c r="D468" s="325"/>
      <c r="E468" s="325"/>
      <c r="F468" s="325"/>
      <c r="G468" s="325"/>
      <c r="H468" s="325"/>
    </row>
    <row r="469" spans="3:8">
      <c r="C469" s="325"/>
      <c r="D469" s="325"/>
      <c r="E469" s="325"/>
      <c r="F469" s="325"/>
      <c r="G469" s="325"/>
      <c r="H469" s="325"/>
    </row>
    <row r="470" spans="3:8">
      <c r="C470" s="325"/>
      <c r="D470" s="325"/>
      <c r="E470" s="325"/>
      <c r="F470" s="325"/>
      <c r="G470" s="325"/>
      <c r="H470" s="325"/>
    </row>
    <row r="471" spans="3:8">
      <c r="C471" s="325"/>
      <c r="D471" s="325"/>
      <c r="E471" s="325"/>
      <c r="F471" s="325"/>
      <c r="G471" s="325"/>
      <c r="H471" s="325"/>
    </row>
    <row r="472" spans="3:8">
      <c r="C472" s="325"/>
      <c r="D472" s="325"/>
      <c r="E472" s="325"/>
      <c r="F472" s="325"/>
      <c r="G472" s="325"/>
      <c r="H472" s="325"/>
    </row>
    <row r="473" spans="3:8">
      <c r="C473" s="325"/>
      <c r="D473" s="325"/>
      <c r="E473" s="325"/>
      <c r="F473" s="325"/>
      <c r="G473" s="325"/>
      <c r="H473" s="325"/>
    </row>
    <row r="474" spans="3:8">
      <c r="C474" s="325"/>
      <c r="D474" s="325"/>
      <c r="E474" s="325"/>
      <c r="F474" s="325"/>
      <c r="G474" s="325"/>
      <c r="H474" s="325"/>
    </row>
    <row r="475" spans="3:8">
      <c r="C475" s="325"/>
      <c r="D475" s="325"/>
      <c r="E475" s="325"/>
      <c r="F475" s="325"/>
      <c r="G475" s="325"/>
      <c r="H475" s="325"/>
    </row>
    <row r="476" spans="3:8">
      <c r="C476" s="325"/>
      <c r="D476" s="325"/>
      <c r="E476" s="325"/>
      <c r="F476" s="325"/>
      <c r="G476" s="325"/>
      <c r="H476" s="325"/>
    </row>
    <row r="477" spans="3:8">
      <c r="C477" s="325"/>
      <c r="D477" s="325"/>
      <c r="E477" s="325"/>
      <c r="F477" s="325"/>
      <c r="G477" s="325"/>
      <c r="H477" s="325"/>
    </row>
    <row r="478" spans="3:8">
      <c r="C478" s="325"/>
      <c r="D478" s="325"/>
      <c r="E478" s="325"/>
      <c r="F478" s="325"/>
      <c r="G478" s="325"/>
      <c r="H478" s="325"/>
    </row>
    <row r="479" spans="3:8">
      <c r="C479" s="325"/>
      <c r="D479" s="325"/>
      <c r="E479" s="325"/>
      <c r="F479" s="325"/>
      <c r="G479" s="325"/>
      <c r="H479" s="325"/>
    </row>
    <row r="480" spans="3:8">
      <c r="C480" s="325"/>
      <c r="D480" s="325"/>
      <c r="E480" s="325"/>
      <c r="F480" s="325"/>
      <c r="G480" s="325"/>
      <c r="H480" s="325"/>
    </row>
    <row r="481" spans="3:8">
      <c r="C481" s="325"/>
      <c r="D481" s="325"/>
      <c r="E481" s="325"/>
      <c r="F481" s="325"/>
      <c r="G481" s="325"/>
      <c r="H481" s="325"/>
    </row>
    <row r="482" spans="3:8">
      <c r="C482" s="325"/>
      <c r="D482" s="325"/>
      <c r="E482" s="325"/>
      <c r="F482" s="325"/>
      <c r="G482" s="325"/>
      <c r="H482" s="325"/>
    </row>
    <row r="483" spans="3:8">
      <c r="C483" s="325"/>
      <c r="D483" s="325"/>
      <c r="E483" s="325"/>
      <c r="F483" s="325"/>
      <c r="G483" s="325"/>
      <c r="H483" s="325"/>
    </row>
    <row r="484" spans="3:8">
      <c r="C484" s="325"/>
      <c r="D484" s="325"/>
      <c r="E484" s="325"/>
      <c r="F484" s="325"/>
      <c r="G484" s="325"/>
      <c r="H484" s="325"/>
    </row>
    <row r="485" spans="3:8">
      <c r="C485" s="325"/>
      <c r="D485" s="325"/>
      <c r="E485" s="325"/>
      <c r="F485" s="325"/>
      <c r="G485" s="325"/>
      <c r="H485" s="325"/>
    </row>
    <row r="486" spans="3:8">
      <c r="C486" s="325"/>
      <c r="D486" s="325"/>
      <c r="E486" s="325"/>
      <c r="F486" s="325"/>
      <c r="G486" s="325"/>
      <c r="H486" s="325"/>
    </row>
    <row r="487" spans="3:8">
      <c r="C487" s="325"/>
      <c r="D487" s="325"/>
      <c r="E487" s="325"/>
      <c r="F487" s="325"/>
      <c r="G487" s="325"/>
      <c r="H487" s="325"/>
    </row>
    <row r="488" spans="3:8">
      <c r="C488" s="325"/>
      <c r="D488" s="325"/>
      <c r="E488" s="325"/>
      <c r="F488" s="325"/>
      <c r="G488" s="325"/>
      <c r="H488" s="325"/>
    </row>
    <row r="489" spans="3:8">
      <c r="C489" s="325"/>
      <c r="D489" s="325"/>
      <c r="E489" s="325"/>
      <c r="F489" s="325"/>
      <c r="G489" s="325"/>
      <c r="H489" s="325"/>
    </row>
    <row r="490" spans="3:8">
      <c r="C490" s="325"/>
      <c r="D490" s="325"/>
      <c r="E490" s="325"/>
      <c r="F490" s="325"/>
      <c r="G490" s="325"/>
      <c r="H490" s="325"/>
    </row>
    <row r="491" spans="3:8">
      <c r="C491" s="325"/>
      <c r="D491" s="325"/>
      <c r="E491" s="325"/>
      <c r="F491" s="325"/>
      <c r="G491" s="325"/>
      <c r="H491" s="325"/>
    </row>
    <row r="492" spans="3:8">
      <c r="C492" s="325"/>
      <c r="D492" s="325"/>
      <c r="E492" s="325"/>
      <c r="F492" s="325"/>
      <c r="G492" s="325"/>
      <c r="H492" s="325"/>
    </row>
    <row r="493" spans="3:8">
      <c r="C493" s="325"/>
      <c r="D493" s="325"/>
      <c r="E493" s="325"/>
      <c r="F493" s="325"/>
      <c r="G493" s="325"/>
      <c r="H493" s="325"/>
    </row>
    <row r="494" spans="3:8">
      <c r="C494" s="325"/>
      <c r="D494" s="325"/>
      <c r="E494" s="325"/>
      <c r="F494" s="325"/>
      <c r="G494" s="325"/>
      <c r="H494" s="325"/>
    </row>
    <row r="495" spans="3:8">
      <c r="C495" s="325"/>
      <c r="D495" s="325"/>
      <c r="E495" s="325"/>
      <c r="F495" s="325"/>
      <c r="G495" s="325"/>
      <c r="H495" s="325"/>
    </row>
    <row r="496" spans="3:8">
      <c r="C496" s="325"/>
      <c r="D496" s="325"/>
      <c r="E496" s="325"/>
      <c r="F496" s="325"/>
      <c r="G496" s="325"/>
      <c r="H496" s="325"/>
    </row>
    <row r="497" spans="3:8">
      <c r="C497" s="325"/>
      <c r="D497" s="325"/>
      <c r="E497" s="325"/>
      <c r="F497" s="325"/>
      <c r="G497" s="325"/>
      <c r="H497" s="325"/>
    </row>
    <row r="498" spans="3:8">
      <c r="C498" s="325"/>
      <c r="D498" s="325"/>
      <c r="E498" s="325"/>
      <c r="F498" s="325"/>
      <c r="G498" s="325"/>
      <c r="H498" s="325"/>
    </row>
    <row r="499" spans="3:8">
      <c r="C499" s="325"/>
      <c r="D499" s="325"/>
      <c r="E499" s="325"/>
      <c r="F499" s="325"/>
      <c r="G499" s="325"/>
      <c r="H499" s="325"/>
    </row>
    <row r="500" spans="3:8">
      <c r="C500" s="325"/>
      <c r="D500" s="325"/>
      <c r="E500" s="325"/>
      <c r="F500" s="325"/>
      <c r="G500" s="325"/>
      <c r="H500" s="325"/>
    </row>
    <row r="501" spans="3:8">
      <c r="C501" s="325"/>
      <c r="D501" s="325"/>
      <c r="E501" s="325"/>
      <c r="F501" s="325"/>
      <c r="G501" s="325"/>
      <c r="H501" s="325"/>
    </row>
    <row r="502" spans="3:8">
      <c r="C502" s="325"/>
      <c r="D502" s="325"/>
      <c r="E502" s="325"/>
      <c r="F502" s="325"/>
      <c r="G502" s="325"/>
      <c r="H502" s="325"/>
    </row>
    <row r="503" spans="3:8">
      <c r="C503" s="325"/>
      <c r="D503" s="325"/>
      <c r="E503" s="325"/>
      <c r="F503" s="325"/>
      <c r="G503" s="325"/>
      <c r="H503" s="325"/>
    </row>
    <row r="504" spans="3:8">
      <c r="C504" s="325"/>
      <c r="D504" s="325"/>
      <c r="E504" s="325"/>
      <c r="F504" s="325"/>
      <c r="G504" s="325"/>
      <c r="H504" s="325"/>
    </row>
    <row r="505" spans="3:8">
      <c r="C505" s="325"/>
      <c r="D505" s="325"/>
      <c r="E505" s="325"/>
      <c r="F505" s="325"/>
      <c r="G505" s="325"/>
      <c r="H505" s="325"/>
    </row>
    <row r="506" spans="3:8">
      <c r="C506" s="325"/>
      <c r="D506" s="325"/>
      <c r="E506" s="325"/>
      <c r="F506" s="325"/>
      <c r="G506" s="325"/>
      <c r="H506" s="325"/>
    </row>
    <row r="507" spans="3:8">
      <c r="C507" s="325"/>
      <c r="D507" s="325"/>
      <c r="E507" s="325"/>
      <c r="F507" s="325"/>
      <c r="G507" s="325"/>
      <c r="H507" s="325"/>
    </row>
    <row r="508" spans="3:8">
      <c r="C508" s="325"/>
      <c r="D508" s="325"/>
      <c r="E508" s="325"/>
      <c r="F508" s="325"/>
      <c r="G508" s="325"/>
      <c r="H508" s="325"/>
    </row>
    <row r="509" spans="3:8">
      <c r="C509" s="325"/>
      <c r="D509" s="325"/>
      <c r="E509" s="325"/>
      <c r="F509" s="325"/>
      <c r="G509" s="325"/>
      <c r="H509" s="325"/>
    </row>
    <row r="510" spans="3:8">
      <c r="C510" s="325"/>
      <c r="D510" s="325"/>
      <c r="E510" s="325"/>
      <c r="F510" s="325"/>
      <c r="G510" s="325"/>
      <c r="H510" s="325"/>
    </row>
    <row r="511" spans="3:8">
      <c r="C511" s="325"/>
      <c r="D511" s="325"/>
      <c r="E511" s="325"/>
      <c r="F511" s="325"/>
      <c r="G511" s="325"/>
      <c r="H511" s="325"/>
    </row>
    <row r="512" spans="3:8">
      <c r="C512" s="325"/>
      <c r="D512" s="325"/>
      <c r="E512" s="325"/>
      <c r="F512" s="325"/>
      <c r="G512" s="325"/>
      <c r="H512" s="325"/>
    </row>
    <row r="513" spans="3:8">
      <c r="C513" s="325"/>
      <c r="D513" s="325"/>
      <c r="E513" s="325"/>
      <c r="F513" s="325"/>
      <c r="G513" s="325"/>
      <c r="H513" s="325"/>
    </row>
    <row r="514" spans="3:8">
      <c r="C514" s="325"/>
      <c r="D514" s="325"/>
      <c r="E514" s="325"/>
      <c r="F514" s="325"/>
      <c r="G514" s="325"/>
      <c r="H514" s="325"/>
    </row>
    <row r="515" spans="3:8">
      <c r="C515" s="325"/>
      <c r="D515" s="325"/>
      <c r="E515" s="325"/>
      <c r="F515" s="325"/>
      <c r="G515" s="325"/>
      <c r="H515" s="325"/>
    </row>
    <row r="516" spans="3:8">
      <c r="C516" s="325"/>
      <c r="D516" s="325"/>
      <c r="E516" s="325"/>
      <c r="F516" s="325"/>
      <c r="G516" s="325"/>
      <c r="H516" s="325"/>
    </row>
    <row r="517" spans="3:8">
      <c r="C517" s="325"/>
      <c r="D517" s="325"/>
      <c r="E517" s="325"/>
      <c r="F517" s="325"/>
      <c r="G517" s="325"/>
      <c r="H517" s="325"/>
    </row>
    <row r="518" spans="3:8">
      <c r="C518" s="325"/>
      <c r="D518" s="325"/>
      <c r="E518" s="325"/>
      <c r="F518" s="325"/>
      <c r="G518" s="325"/>
      <c r="H518" s="325"/>
    </row>
    <row r="519" spans="3:8">
      <c r="C519" s="325"/>
      <c r="D519" s="325"/>
      <c r="E519" s="325"/>
      <c r="F519" s="325"/>
      <c r="G519" s="325"/>
      <c r="H519" s="325"/>
    </row>
    <row r="520" spans="3:8">
      <c r="C520" s="325"/>
      <c r="D520" s="325"/>
      <c r="E520" s="325"/>
      <c r="F520" s="325"/>
      <c r="G520" s="325"/>
      <c r="H520" s="325"/>
    </row>
    <row r="521" spans="3:8">
      <c r="C521" s="325"/>
      <c r="D521" s="325"/>
      <c r="E521" s="325"/>
      <c r="F521" s="325"/>
      <c r="G521" s="325"/>
      <c r="H521" s="325"/>
    </row>
    <row r="522" spans="3:8">
      <c r="C522" s="325"/>
      <c r="D522" s="325"/>
      <c r="E522" s="325"/>
      <c r="F522" s="325"/>
      <c r="G522" s="325"/>
      <c r="H522" s="325"/>
    </row>
    <row r="523" spans="3:8">
      <c r="C523" s="325"/>
      <c r="D523" s="325"/>
      <c r="E523" s="325"/>
      <c r="F523" s="325"/>
      <c r="G523" s="325"/>
      <c r="H523" s="325"/>
    </row>
    <row r="524" spans="3:8">
      <c r="C524" s="325"/>
      <c r="D524" s="325"/>
      <c r="E524" s="325"/>
      <c r="F524" s="325"/>
      <c r="G524" s="325"/>
      <c r="H524" s="325"/>
    </row>
    <row r="525" spans="3:8">
      <c r="C525" s="325"/>
      <c r="D525" s="325"/>
      <c r="E525" s="325"/>
      <c r="F525" s="325"/>
      <c r="G525" s="325"/>
      <c r="H525" s="325"/>
    </row>
    <row r="526" spans="3:8">
      <c r="C526" s="325"/>
      <c r="D526" s="325"/>
      <c r="E526" s="325"/>
      <c r="F526" s="325"/>
      <c r="G526" s="325"/>
      <c r="H526" s="325"/>
    </row>
    <row r="527" spans="3:8">
      <c r="C527" s="325"/>
      <c r="D527" s="325"/>
      <c r="E527" s="325"/>
      <c r="F527" s="325"/>
      <c r="G527" s="325"/>
      <c r="H527" s="325"/>
    </row>
    <row r="528" spans="3:8">
      <c r="C528" s="325"/>
      <c r="D528" s="325"/>
      <c r="E528" s="325"/>
      <c r="F528" s="325"/>
      <c r="G528" s="325"/>
      <c r="H528" s="325"/>
    </row>
    <row r="529" spans="3:8">
      <c r="C529" s="325"/>
      <c r="D529" s="325"/>
      <c r="E529" s="325"/>
      <c r="F529" s="325"/>
      <c r="G529" s="325"/>
      <c r="H529" s="325"/>
    </row>
    <row r="530" spans="3:8">
      <c r="C530" s="325"/>
      <c r="D530" s="325"/>
      <c r="E530" s="325"/>
      <c r="F530" s="325"/>
      <c r="G530" s="325"/>
      <c r="H530" s="325"/>
    </row>
    <row r="531" spans="3:8">
      <c r="C531" s="325"/>
      <c r="D531" s="325"/>
      <c r="E531" s="325"/>
      <c r="F531" s="325"/>
      <c r="G531" s="325"/>
      <c r="H531" s="325"/>
    </row>
    <row r="532" spans="3:8">
      <c r="C532" s="325"/>
      <c r="D532" s="325"/>
      <c r="E532" s="325"/>
      <c r="F532" s="325"/>
      <c r="G532" s="325"/>
      <c r="H532" s="325"/>
    </row>
    <row r="533" spans="3:8">
      <c r="C533" s="325"/>
      <c r="D533" s="325"/>
      <c r="E533" s="325"/>
      <c r="F533" s="325"/>
      <c r="G533" s="325"/>
      <c r="H533" s="325"/>
    </row>
    <row r="534" spans="3:8">
      <c r="C534" s="325"/>
      <c r="D534" s="325"/>
      <c r="E534" s="325"/>
      <c r="F534" s="325"/>
      <c r="G534" s="325"/>
      <c r="H534" s="325"/>
    </row>
    <row r="535" spans="3:8">
      <c r="C535" s="325"/>
      <c r="D535" s="325"/>
      <c r="E535" s="325"/>
      <c r="F535" s="325"/>
      <c r="G535" s="325"/>
      <c r="H535" s="325"/>
    </row>
    <row r="536" spans="3:8">
      <c r="C536" s="325"/>
      <c r="D536" s="325"/>
      <c r="E536" s="325"/>
      <c r="F536" s="325"/>
      <c r="G536" s="325"/>
      <c r="H536" s="325"/>
    </row>
    <row r="537" spans="3:8">
      <c r="C537" s="325"/>
      <c r="D537" s="325"/>
      <c r="E537" s="325"/>
      <c r="F537" s="325"/>
      <c r="G537" s="325"/>
      <c r="H537" s="325"/>
    </row>
    <row r="538" spans="3:8">
      <c r="C538" s="325"/>
      <c r="D538" s="325"/>
      <c r="E538" s="325"/>
      <c r="F538" s="325"/>
      <c r="G538" s="325"/>
      <c r="H538" s="325"/>
    </row>
    <row r="539" spans="3:8">
      <c r="C539" s="325"/>
      <c r="D539" s="325"/>
      <c r="E539" s="325"/>
      <c r="F539" s="325"/>
      <c r="G539" s="325"/>
      <c r="H539" s="325"/>
    </row>
    <row r="540" spans="3:8">
      <c r="C540" s="325"/>
      <c r="D540" s="325"/>
      <c r="E540" s="325"/>
      <c r="F540" s="325"/>
      <c r="G540" s="325"/>
      <c r="H540" s="325"/>
    </row>
    <row r="541" spans="3:8">
      <c r="C541" s="325"/>
      <c r="D541" s="325"/>
      <c r="E541" s="325"/>
      <c r="F541" s="325"/>
      <c r="G541" s="325"/>
      <c r="H541" s="325"/>
    </row>
    <row r="542" spans="3:8">
      <c r="C542" s="325"/>
      <c r="D542" s="325"/>
      <c r="E542" s="325"/>
      <c r="F542" s="325"/>
      <c r="G542" s="325"/>
      <c r="H542" s="325"/>
    </row>
    <row r="543" spans="3:8">
      <c r="C543" s="325"/>
      <c r="D543" s="325"/>
      <c r="E543" s="325"/>
      <c r="F543" s="325"/>
      <c r="G543" s="325"/>
      <c r="H543" s="325"/>
    </row>
    <row r="544" spans="3:8">
      <c r="C544" s="325"/>
      <c r="D544" s="325"/>
      <c r="E544" s="325"/>
      <c r="F544" s="325"/>
      <c r="G544" s="325"/>
      <c r="H544" s="325"/>
    </row>
    <row r="545" spans="3:8">
      <c r="C545" s="325"/>
      <c r="D545" s="325"/>
      <c r="E545" s="325"/>
      <c r="F545" s="325"/>
      <c r="G545" s="325"/>
      <c r="H545" s="325"/>
    </row>
    <row r="546" spans="3:8">
      <c r="C546" s="325"/>
      <c r="D546" s="325"/>
      <c r="E546" s="325"/>
      <c r="F546" s="325"/>
      <c r="G546" s="325"/>
      <c r="H546" s="325"/>
    </row>
    <row r="547" spans="3:8">
      <c r="C547" s="325"/>
      <c r="D547" s="325"/>
      <c r="E547" s="325"/>
      <c r="F547" s="325"/>
      <c r="G547" s="325"/>
      <c r="H547" s="325"/>
    </row>
    <row r="548" spans="3:8">
      <c r="C548" s="325"/>
      <c r="D548" s="325"/>
      <c r="E548" s="325"/>
      <c r="F548" s="325"/>
      <c r="G548" s="325"/>
      <c r="H548" s="325"/>
    </row>
    <row r="549" spans="3:8">
      <c r="C549" s="325"/>
      <c r="D549" s="325"/>
      <c r="E549" s="325"/>
      <c r="F549" s="325"/>
      <c r="G549" s="325"/>
      <c r="H549" s="325"/>
    </row>
    <row r="550" spans="3:8">
      <c r="C550" s="325"/>
      <c r="D550" s="325"/>
      <c r="E550" s="325"/>
      <c r="F550" s="325"/>
      <c r="G550" s="325"/>
      <c r="H550" s="325"/>
    </row>
    <row r="551" spans="3:8">
      <c r="C551" s="325"/>
      <c r="D551" s="325"/>
      <c r="E551" s="325"/>
      <c r="F551" s="325"/>
      <c r="G551" s="325"/>
      <c r="H551" s="325"/>
    </row>
    <row r="552" spans="3:8">
      <c r="C552" s="325"/>
      <c r="D552" s="325"/>
      <c r="E552" s="325"/>
      <c r="F552" s="325"/>
      <c r="G552" s="325"/>
      <c r="H552" s="325"/>
    </row>
    <row r="553" spans="3:8">
      <c r="C553" s="325"/>
      <c r="D553" s="325"/>
      <c r="E553" s="325"/>
      <c r="F553" s="325"/>
      <c r="G553" s="325"/>
      <c r="H553" s="325"/>
    </row>
    <row r="554" spans="3:8">
      <c r="C554" s="325"/>
      <c r="D554" s="325"/>
      <c r="E554" s="325"/>
      <c r="F554" s="325"/>
      <c r="G554" s="325"/>
      <c r="H554" s="325"/>
    </row>
    <row r="555" spans="3:8">
      <c r="C555" s="325"/>
      <c r="D555" s="325"/>
      <c r="E555" s="325"/>
      <c r="F555" s="325"/>
      <c r="G555" s="325"/>
      <c r="H555" s="325"/>
    </row>
    <row r="556" spans="3:8">
      <c r="C556" s="325"/>
      <c r="D556" s="325"/>
      <c r="E556" s="325"/>
      <c r="F556" s="325"/>
      <c r="G556" s="325"/>
      <c r="H556" s="325"/>
    </row>
    <row r="557" spans="3:8">
      <c r="C557" s="325"/>
      <c r="D557" s="325"/>
      <c r="E557" s="325"/>
      <c r="F557" s="325"/>
      <c r="G557" s="325"/>
      <c r="H557" s="325"/>
    </row>
    <row r="558" spans="3:8">
      <c r="C558" s="325"/>
      <c r="D558" s="325"/>
      <c r="E558" s="325"/>
      <c r="F558" s="325"/>
      <c r="G558" s="325"/>
      <c r="H558" s="325"/>
    </row>
    <row r="559" spans="3:8">
      <c r="C559" s="325"/>
      <c r="D559" s="325"/>
      <c r="E559" s="325"/>
      <c r="F559" s="325"/>
      <c r="G559" s="325"/>
      <c r="H559" s="325"/>
    </row>
    <row r="560" spans="3:8">
      <c r="C560" s="325"/>
      <c r="D560" s="325"/>
      <c r="E560" s="325"/>
      <c r="F560" s="325"/>
      <c r="G560" s="325"/>
      <c r="H560" s="325"/>
    </row>
    <row r="561" spans="3:8">
      <c r="C561" s="325"/>
      <c r="D561" s="325"/>
      <c r="E561" s="325"/>
      <c r="F561" s="325"/>
      <c r="G561" s="325"/>
      <c r="H561" s="325"/>
    </row>
    <row r="562" spans="3:8">
      <c r="C562" s="325"/>
      <c r="D562" s="325"/>
      <c r="E562" s="325"/>
      <c r="F562" s="325"/>
      <c r="G562" s="325"/>
      <c r="H562" s="325"/>
    </row>
    <row r="563" spans="3:8">
      <c r="C563" s="325"/>
      <c r="D563" s="325"/>
      <c r="E563" s="325"/>
      <c r="F563" s="325"/>
      <c r="G563" s="325"/>
      <c r="H563" s="325"/>
    </row>
    <row r="564" spans="3:8">
      <c r="C564" s="325"/>
      <c r="D564" s="325"/>
      <c r="E564" s="325"/>
      <c r="F564" s="325"/>
      <c r="G564" s="325"/>
      <c r="H564" s="325"/>
    </row>
    <row r="565" spans="3:8">
      <c r="C565" s="325"/>
      <c r="D565" s="325"/>
      <c r="E565" s="325"/>
      <c r="F565" s="325"/>
      <c r="G565" s="325"/>
      <c r="H565" s="325"/>
    </row>
    <row r="566" spans="3:8">
      <c r="C566" s="325"/>
      <c r="D566" s="325"/>
      <c r="E566" s="325"/>
      <c r="F566" s="325"/>
      <c r="G566" s="325"/>
      <c r="H566" s="325"/>
    </row>
    <row r="567" spans="3:8">
      <c r="C567" s="325"/>
      <c r="D567" s="325"/>
      <c r="E567" s="325"/>
      <c r="F567" s="325"/>
      <c r="G567" s="325"/>
      <c r="H567" s="325"/>
    </row>
    <row r="568" spans="3:8">
      <c r="C568" s="325"/>
      <c r="D568" s="325"/>
      <c r="E568" s="325"/>
      <c r="F568" s="325"/>
      <c r="G568" s="325"/>
      <c r="H568" s="325"/>
    </row>
    <row r="569" spans="3:8">
      <c r="C569" s="325"/>
      <c r="D569" s="325"/>
      <c r="E569" s="325"/>
      <c r="F569" s="325"/>
      <c r="G569" s="325"/>
      <c r="H569" s="325"/>
    </row>
    <row r="570" spans="3:8">
      <c r="C570" s="325"/>
      <c r="D570" s="325"/>
      <c r="E570" s="325"/>
      <c r="F570" s="325"/>
      <c r="G570" s="325"/>
      <c r="H570" s="325"/>
    </row>
    <row r="571" spans="3:8">
      <c r="C571" s="325"/>
      <c r="D571" s="325"/>
      <c r="E571" s="325"/>
      <c r="F571" s="325"/>
      <c r="G571" s="325"/>
      <c r="H571" s="325"/>
    </row>
    <row r="572" spans="3:8">
      <c r="C572" s="325"/>
      <c r="D572" s="325"/>
      <c r="E572" s="325"/>
      <c r="F572" s="325"/>
      <c r="G572" s="325"/>
      <c r="H572" s="325"/>
    </row>
    <row r="573" spans="3:8">
      <c r="C573" s="325"/>
      <c r="D573" s="325"/>
      <c r="E573" s="325"/>
      <c r="F573" s="325"/>
      <c r="G573" s="325"/>
      <c r="H573" s="325"/>
    </row>
    <row r="574" spans="3:8">
      <c r="C574" s="325"/>
      <c r="D574" s="325"/>
      <c r="E574" s="325"/>
      <c r="F574" s="325"/>
      <c r="G574" s="325"/>
      <c r="H574" s="325"/>
    </row>
    <row r="575" spans="3:8">
      <c r="C575" s="325"/>
      <c r="D575" s="325"/>
      <c r="E575" s="325"/>
      <c r="F575" s="325"/>
      <c r="G575" s="325"/>
      <c r="H575" s="325"/>
    </row>
    <row r="576" spans="3:8">
      <c r="C576" s="325"/>
      <c r="D576" s="325"/>
      <c r="E576" s="325"/>
      <c r="F576" s="325"/>
      <c r="G576" s="325"/>
      <c r="H576" s="325"/>
    </row>
    <row r="577" spans="3:8">
      <c r="C577" s="325"/>
      <c r="D577" s="325"/>
      <c r="E577" s="325"/>
      <c r="F577" s="325"/>
      <c r="G577" s="325"/>
      <c r="H577" s="325"/>
    </row>
    <row r="578" spans="3:8">
      <c r="C578" s="325"/>
      <c r="D578" s="325"/>
      <c r="E578" s="325"/>
      <c r="F578" s="325"/>
      <c r="G578" s="325"/>
      <c r="H578" s="325"/>
    </row>
    <row r="579" spans="3:8">
      <c r="C579" s="325"/>
      <c r="D579" s="325"/>
      <c r="E579" s="325"/>
      <c r="F579" s="325"/>
      <c r="G579" s="325"/>
      <c r="H579" s="325"/>
    </row>
    <row r="580" spans="3:8">
      <c r="C580" s="325"/>
      <c r="D580" s="325"/>
      <c r="E580" s="325"/>
      <c r="F580" s="325"/>
      <c r="G580" s="325"/>
      <c r="H580" s="325"/>
    </row>
    <row r="581" spans="3:8">
      <c r="C581" s="325"/>
      <c r="D581" s="325"/>
      <c r="E581" s="325"/>
      <c r="F581" s="325"/>
      <c r="G581" s="325"/>
      <c r="H581" s="325"/>
    </row>
    <row r="582" spans="3:8">
      <c r="C582" s="325"/>
      <c r="D582" s="325"/>
      <c r="E582" s="325"/>
      <c r="F582" s="325"/>
      <c r="G582" s="325"/>
      <c r="H582" s="325"/>
    </row>
    <row r="583" spans="3:8">
      <c r="C583" s="325"/>
      <c r="D583" s="325"/>
      <c r="E583" s="325"/>
      <c r="F583" s="325"/>
      <c r="G583" s="325"/>
      <c r="H583" s="325"/>
    </row>
    <row r="584" spans="3:8">
      <c r="C584" s="325"/>
      <c r="D584" s="325"/>
      <c r="E584" s="325"/>
      <c r="F584" s="325"/>
      <c r="G584" s="325"/>
      <c r="H584" s="325"/>
    </row>
    <row r="585" spans="3:8">
      <c r="C585" s="325"/>
      <c r="D585" s="325"/>
      <c r="E585" s="325"/>
      <c r="F585" s="325"/>
      <c r="G585" s="325"/>
      <c r="H585" s="325"/>
    </row>
    <row r="586" spans="3:8">
      <c r="C586" s="325"/>
      <c r="D586" s="325"/>
      <c r="E586" s="325"/>
      <c r="F586" s="325"/>
      <c r="G586" s="325"/>
      <c r="H586" s="325"/>
    </row>
    <row r="587" spans="3:8">
      <c r="C587" s="325"/>
      <c r="D587" s="325"/>
      <c r="E587" s="325"/>
      <c r="F587" s="325"/>
      <c r="G587" s="325"/>
      <c r="H587" s="325"/>
    </row>
    <row r="588" spans="3:8">
      <c r="C588" s="325"/>
      <c r="D588" s="325"/>
      <c r="E588" s="325"/>
      <c r="F588" s="325"/>
      <c r="G588" s="325"/>
      <c r="H588" s="325"/>
    </row>
    <row r="589" spans="3:8">
      <c r="C589" s="325"/>
      <c r="D589" s="325"/>
      <c r="E589" s="325"/>
      <c r="F589" s="325"/>
      <c r="G589" s="325"/>
      <c r="H589" s="325"/>
    </row>
    <row r="590" spans="3:8">
      <c r="C590" s="325"/>
      <c r="D590" s="325"/>
      <c r="E590" s="325"/>
      <c r="F590" s="325"/>
      <c r="G590" s="325"/>
      <c r="H590" s="325"/>
    </row>
    <row r="591" spans="3:8">
      <c r="C591" s="325"/>
      <c r="D591" s="325"/>
      <c r="E591" s="325"/>
      <c r="F591" s="325"/>
      <c r="G591" s="325"/>
      <c r="H591" s="325"/>
    </row>
    <row r="592" spans="3:8">
      <c r="C592" s="325"/>
      <c r="D592" s="325"/>
      <c r="E592" s="325"/>
      <c r="F592" s="325"/>
      <c r="G592" s="325"/>
      <c r="H592" s="325"/>
    </row>
    <row r="593" spans="3:8">
      <c r="C593" s="325"/>
      <c r="D593" s="325"/>
      <c r="E593" s="325"/>
      <c r="F593" s="325"/>
      <c r="G593" s="325"/>
      <c r="H593" s="325"/>
    </row>
    <row r="594" spans="3:8">
      <c r="C594" s="325"/>
      <c r="D594" s="325"/>
      <c r="E594" s="325"/>
      <c r="F594" s="325"/>
      <c r="G594" s="325"/>
      <c r="H594" s="325"/>
    </row>
    <row r="595" spans="3:8">
      <c r="C595" s="325"/>
      <c r="D595" s="325"/>
      <c r="E595" s="325"/>
      <c r="F595" s="325"/>
      <c r="G595" s="325"/>
      <c r="H595" s="325"/>
    </row>
    <row r="596" spans="3:8">
      <c r="C596" s="325"/>
      <c r="D596" s="325"/>
      <c r="E596" s="325"/>
      <c r="F596" s="325"/>
      <c r="G596" s="325"/>
      <c r="H596" s="325"/>
    </row>
    <row r="597" spans="3:8">
      <c r="C597" s="325"/>
      <c r="D597" s="325"/>
      <c r="E597" s="325"/>
      <c r="F597" s="325"/>
      <c r="G597" s="325"/>
      <c r="H597" s="325"/>
    </row>
    <row r="598" spans="3:8">
      <c r="C598" s="325"/>
      <c r="D598" s="325"/>
      <c r="E598" s="325"/>
      <c r="F598" s="325"/>
      <c r="G598" s="325"/>
      <c r="H598" s="325"/>
    </row>
    <row r="599" spans="3:8">
      <c r="C599" s="325"/>
      <c r="D599" s="325"/>
      <c r="E599" s="325"/>
      <c r="F599" s="325"/>
      <c r="G599" s="325"/>
      <c r="H599" s="325"/>
    </row>
    <row r="600" spans="3:8">
      <c r="C600" s="325"/>
      <c r="D600" s="325"/>
      <c r="E600" s="325"/>
      <c r="F600" s="325"/>
      <c r="G600" s="325"/>
      <c r="H600" s="325"/>
    </row>
    <row r="601" spans="3:8">
      <c r="C601" s="325"/>
      <c r="D601" s="325"/>
      <c r="E601" s="325"/>
      <c r="F601" s="325"/>
      <c r="G601" s="325"/>
      <c r="H601" s="325"/>
    </row>
    <row r="602" spans="3:8">
      <c r="C602" s="325"/>
      <c r="D602" s="325"/>
      <c r="E602" s="325"/>
      <c r="F602" s="325"/>
      <c r="G602" s="325"/>
      <c r="H602" s="325"/>
    </row>
    <row r="603" spans="3:8">
      <c r="C603" s="325"/>
      <c r="D603" s="325"/>
      <c r="E603" s="325"/>
      <c r="F603" s="325"/>
      <c r="G603" s="325"/>
      <c r="H603" s="325"/>
    </row>
    <row r="604" spans="3:8">
      <c r="C604" s="325"/>
      <c r="D604" s="325"/>
      <c r="E604" s="325"/>
      <c r="F604" s="325"/>
      <c r="G604" s="325"/>
      <c r="H604" s="325"/>
    </row>
    <row r="605" spans="3:8">
      <c r="C605" s="325"/>
      <c r="D605" s="325"/>
      <c r="E605" s="325"/>
      <c r="F605" s="325"/>
      <c r="G605" s="325"/>
      <c r="H605" s="325"/>
    </row>
    <row r="606" spans="3:8">
      <c r="C606" s="325"/>
      <c r="D606" s="325"/>
      <c r="E606" s="325"/>
      <c r="F606" s="325"/>
      <c r="G606" s="325"/>
      <c r="H606" s="325"/>
    </row>
    <row r="607" spans="3:8">
      <c r="C607" s="325"/>
      <c r="D607" s="325"/>
      <c r="E607" s="325"/>
      <c r="F607" s="325"/>
      <c r="G607" s="325"/>
      <c r="H607" s="325"/>
    </row>
    <row r="608" spans="3:8">
      <c r="C608" s="325"/>
      <c r="D608" s="325"/>
      <c r="E608" s="325"/>
      <c r="F608" s="325"/>
      <c r="G608" s="325"/>
      <c r="H608" s="325"/>
    </row>
    <row r="609" spans="3:8">
      <c r="C609" s="325"/>
      <c r="D609" s="325"/>
      <c r="E609" s="325"/>
      <c r="F609" s="325"/>
      <c r="G609" s="325"/>
      <c r="H609" s="325"/>
    </row>
    <row r="610" spans="3:8">
      <c r="C610" s="325"/>
      <c r="D610" s="325"/>
      <c r="E610" s="325"/>
      <c r="F610" s="325"/>
      <c r="G610" s="325"/>
      <c r="H610" s="325"/>
    </row>
    <row r="611" spans="3:8">
      <c r="C611" s="325"/>
      <c r="D611" s="325"/>
      <c r="E611" s="325"/>
      <c r="F611" s="325"/>
      <c r="G611" s="325"/>
      <c r="H611" s="325"/>
    </row>
    <row r="612" spans="3:8">
      <c r="C612" s="325"/>
      <c r="D612" s="325"/>
      <c r="E612" s="325"/>
      <c r="F612" s="325"/>
      <c r="G612" s="325"/>
      <c r="H612" s="325"/>
    </row>
    <row r="613" spans="3:8">
      <c r="C613" s="325"/>
      <c r="D613" s="325"/>
      <c r="E613" s="325"/>
      <c r="F613" s="325"/>
      <c r="G613" s="325"/>
      <c r="H613" s="325"/>
    </row>
    <row r="614" spans="3:8">
      <c r="C614" s="325"/>
      <c r="D614" s="325"/>
      <c r="E614" s="325"/>
      <c r="F614" s="325"/>
      <c r="G614" s="325"/>
      <c r="H614" s="325"/>
    </row>
    <row r="615" spans="3:8">
      <c r="C615" s="325"/>
      <c r="D615" s="325"/>
      <c r="E615" s="325"/>
      <c r="F615" s="325"/>
      <c r="G615" s="325"/>
      <c r="H615" s="325"/>
    </row>
    <row r="616" spans="3:8">
      <c r="C616" s="325"/>
      <c r="D616" s="325"/>
      <c r="E616" s="325"/>
      <c r="F616" s="325"/>
      <c r="G616" s="325"/>
      <c r="H616" s="325"/>
    </row>
    <row r="617" spans="3:8">
      <c r="C617" s="325"/>
      <c r="D617" s="325"/>
      <c r="E617" s="325"/>
      <c r="F617" s="325"/>
      <c r="G617" s="325"/>
      <c r="H617" s="325"/>
    </row>
    <row r="618" spans="3:8">
      <c r="C618" s="325"/>
      <c r="D618" s="325"/>
      <c r="E618" s="325"/>
      <c r="F618" s="325"/>
      <c r="G618" s="325"/>
      <c r="H618" s="325"/>
    </row>
    <row r="619" spans="3:8">
      <c r="C619" s="325"/>
      <c r="D619" s="325"/>
      <c r="E619" s="325"/>
      <c r="F619" s="325"/>
      <c r="G619" s="325"/>
      <c r="H619" s="325"/>
    </row>
    <row r="620" spans="3:8">
      <c r="C620" s="325"/>
      <c r="D620" s="325"/>
      <c r="E620" s="325"/>
      <c r="F620" s="325"/>
      <c r="G620" s="325"/>
      <c r="H620" s="325"/>
    </row>
    <row r="621" spans="3:8">
      <c r="C621" s="325"/>
      <c r="D621" s="325"/>
      <c r="E621" s="325"/>
      <c r="F621" s="325"/>
      <c r="G621" s="325"/>
      <c r="H621" s="325"/>
    </row>
    <row r="622" spans="3:8">
      <c r="C622" s="325"/>
      <c r="D622" s="325"/>
      <c r="E622" s="325"/>
      <c r="F622" s="325"/>
      <c r="G622" s="325"/>
      <c r="H622" s="325"/>
    </row>
    <row r="623" spans="3:8">
      <c r="C623" s="325"/>
      <c r="D623" s="325"/>
      <c r="E623" s="325"/>
      <c r="F623" s="325"/>
      <c r="G623" s="325"/>
      <c r="H623" s="325"/>
    </row>
    <row r="624" spans="3:8">
      <c r="C624" s="325"/>
      <c r="D624" s="325"/>
      <c r="E624" s="325"/>
      <c r="F624" s="325"/>
      <c r="G624" s="325"/>
      <c r="H624" s="325"/>
    </row>
    <row r="625" spans="3:8">
      <c r="C625" s="325"/>
      <c r="D625" s="325"/>
      <c r="E625" s="325"/>
      <c r="F625" s="325"/>
      <c r="G625" s="325"/>
      <c r="H625" s="325"/>
    </row>
    <row r="626" spans="3:8">
      <c r="C626" s="325"/>
      <c r="D626" s="325"/>
      <c r="E626" s="325"/>
      <c r="F626" s="325"/>
      <c r="G626" s="325"/>
      <c r="H626" s="325"/>
    </row>
    <row r="627" spans="3:8">
      <c r="C627" s="325"/>
      <c r="D627" s="325"/>
      <c r="E627" s="325"/>
      <c r="F627" s="325"/>
      <c r="G627" s="325"/>
      <c r="H627" s="325"/>
    </row>
    <row r="628" spans="3:8">
      <c r="C628" s="325"/>
      <c r="D628" s="325"/>
      <c r="E628" s="325"/>
      <c r="F628" s="325"/>
      <c r="G628" s="325"/>
      <c r="H628" s="325"/>
    </row>
    <row r="629" spans="3:8">
      <c r="C629" s="325"/>
      <c r="D629" s="325"/>
      <c r="E629" s="325"/>
      <c r="F629" s="325"/>
      <c r="G629" s="325"/>
      <c r="H629" s="325"/>
    </row>
    <row r="630" spans="3:8">
      <c r="C630" s="325"/>
      <c r="D630" s="325"/>
      <c r="E630" s="325"/>
      <c r="F630" s="325"/>
      <c r="G630" s="325"/>
      <c r="H630" s="325"/>
    </row>
    <row r="631" spans="3:8">
      <c r="C631" s="325"/>
      <c r="D631" s="325"/>
      <c r="E631" s="325"/>
      <c r="F631" s="325"/>
      <c r="G631" s="325"/>
      <c r="H631" s="325"/>
    </row>
    <row r="632" spans="3:8">
      <c r="C632" s="325"/>
      <c r="D632" s="325"/>
      <c r="E632" s="325"/>
      <c r="F632" s="325"/>
      <c r="G632" s="325"/>
      <c r="H632" s="325"/>
    </row>
    <row r="633" spans="3:8">
      <c r="C633" s="325"/>
      <c r="D633" s="325"/>
      <c r="E633" s="325"/>
      <c r="F633" s="325"/>
      <c r="G633" s="325"/>
      <c r="H633" s="325"/>
    </row>
    <row r="634" spans="3:8">
      <c r="C634" s="325"/>
      <c r="D634" s="325"/>
      <c r="E634" s="325"/>
      <c r="F634" s="325"/>
      <c r="G634" s="325"/>
      <c r="H634" s="325"/>
    </row>
    <row r="635" spans="3:8">
      <c r="C635" s="325"/>
      <c r="D635" s="325"/>
      <c r="E635" s="325"/>
      <c r="F635" s="325"/>
      <c r="G635" s="325"/>
      <c r="H635" s="325"/>
    </row>
    <row r="636" spans="3:8">
      <c r="C636" s="325"/>
      <c r="D636" s="325"/>
      <c r="E636" s="325"/>
      <c r="F636" s="325"/>
      <c r="G636" s="325"/>
      <c r="H636" s="325"/>
    </row>
    <row r="637" spans="3:8">
      <c r="C637" s="325"/>
      <c r="D637" s="325"/>
      <c r="E637" s="325"/>
      <c r="F637" s="325"/>
      <c r="G637" s="325"/>
      <c r="H637" s="325"/>
    </row>
    <row r="638" spans="3:8">
      <c r="C638" s="325"/>
      <c r="D638" s="325"/>
      <c r="E638" s="325"/>
      <c r="F638" s="325"/>
      <c r="G638" s="325"/>
      <c r="H638" s="325"/>
    </row>
    <row r="639" spans="3:8">
      <c r="C639" s="325"/>
      <c r="D639" s="325"/>
      <c r="E639" s="325"/>
      <c r="F639" s="325"/>
      <c r="G639" s="325"/>
      <c r="H639" s="325"/>
    </row>
    <row r="640" spans="3:8">
      <c r="C640" s="325"/>
      <c r="D640" s="325"/>
      <c r="E640" s="325"/>
      <c r="F640" s="325"/>
      <c r="G640" s="325"/>
      <c r="H640" s="325"/>
    </row>
    <row r="641" spans="3:8">
      <c r="C641" s="325"/>
      <c r="D641" s="325"/>
      <c r="E641" s="325"/>
      <c r="F641" s="325"/>
      <c r="G641" s="325"/>
      <c r="H641" s="325"/>
    </row>
    <row r="642" spans="3:8">
      <c r="C642" s="325"/>
      <c r="D642" s="325"/>
      <c r="E642" s="325"/>
      <c r="F642" s="325"/>
      <c r="G642" s="325"/>
      <c r="H642" s="325"/>
    </row>
    <row r="643" spans="3:8">
      <c r="C643" s="325"/>
      <c r="D643" s="325"/>
      <c r="E643" s="325"/>
      <c r="F643" s="325"/>
      <c r="G643" s="325"/>
      <c r="H643" s="325"/>
    </row>
    <row r="644" spans="3:8">
      <c r="C644" s="325"/>
      <c r="D644" s="325"/>
      <c r="E644" s="325"/>
      <c r="F644" s="325"/>
      <c r="G644" s="325"/>
      <c r="H644" s="325"/>
    </row>
    <row r="645" spans="3:8">
      <c r="C645" s="325"/>
      <c r="D645" s="325"/>
      <c r="E645" s="325"/>
      <c r="F645" s="325"/>
      <c r="G645" s="325"/>
      <c r="H645" s="325"/>
    </row>
    <row r="646" spans="3:8">
      <c r="C646" s="325"/>
      <c r="D646" s="325"/>
      <c r="E646" s="325"/>
      <c r="F646" s="325"/>
      <c r="G646" s="325"/>
      <c r="H646" s="325"/>
    </row>
    <row r="647" spans="3:8">
      <c r="C647" s="325"/>
      <c r="D647" s="325"/>
      <c r="E647" s="325"/>
      <c r="F647" s="325"/>
      <c r="G647" s="325"/>
      <c r="H647" s="325"/>
    </row>
    <row r="648" spans="3:8">
      <c r="C648" s="325"/>
      <c r="D648" s="325"/>
      <c r="E648" s="325"/>
      <c r="F648" s="325"/>
      <c r="G648" s="325"/>
      <c r="H648" s="325"/>
    </row>
    <row r="649" spans="3:8">
      <c r="C649" s="325"/>
      <c r="D649" s="325"/>
      <c r="E649" s="325"/>
      <c r="F649" s="325"/>
      <c r="G649" s="325"/>
      <c r="H649" s="325"/>
    </row>
    <row r="650" spans="3:8">
      <c r="C650" s="325"/>
      <c r="D650" s="325"/>
      <c r="E650" s="325"/>
      <c r="F650" s="325"/>
      <c r="G650" s="325"/>
      <c r="H650" s="325"/>
    </row>
    <row r="651" spans="3:8">
      <c r="C651" s="325"/>
      <c r="D651" s="325"/>
      <c r="E651" s="325"/>
      <c r="F651" s="325"/>
      <c r="G651" s="325"/>
      <c r="H651" s="325"/>
    </row>
    <row r="652" spans="3:8">
      <c r="C652" s="325"/>
      <c r="D652" s="325"/>
      <c r="E652" s="325"/>
      <c r="F652" s="325"/>
      <c r="G652" s="325"/>
      <c r="H652" s="325"/>
    </row>
    <row r="653" spans="3:8">
      <c r="C653" s="325"/>
      <c r="D653" s="325"/>
      <c r="E653" s="325"/>
      <c r="F653" s="325"/>
      <c r="G653" s="325"/>
      <c r="H653" s="325"/>
    </row>
    <row r="654" spans="3:8">
      <c r="C654" s="325"/>
      <c r="D654" s="325"/>
      <c r="E654" s="325"/>
      <c r="F654" s="325"/>
      <c r="G654" s="325"/>
      <c r="H654" s="325"/>
    </row>
    <row r="655" spans="3:8">
      <c r="C655" s="325"/>
      <c r="D655" s="325"/>
      <c r="E655" s="325"/>
      <c r="F655" s="325"/>
      <c r="G655" s="325"/>
      <c r="H655" s="325"/>
    </row>
    <row r="656" spans="3:8">
      <c r="C656" s="325"/>
      <c r="D656" s="325"/>
      <c r="E656" s="325"/>
      <c r="F656" s="325"/>
      <c r="G656" s="325"/>
      <c r="H656" s="325"/>
    </row>
    <row r="657" spans="3:8">
      <c r="C657" s="325"/>
      <c r="D657" s="325"/>
      <c r="E657" s="325"/>
      <c r="F657" s="325"/>
      <c r="G657" s="325"/>
      <c r="H657" s="325"/>
    </row>
    <row r="658" spans="3:8">
      <c r="C658" s="325"/>
      <c r="D658" s="325"/>
      <c r="E658" s="325"/>
      <c r="F658" s="325"/>
      <c r="G658" s="325"/>
      <c r="H658" s="325"/>
    </row>
    <row r="659" spans="3:8">
      <c r="C659" s="325"/>
      <c r="D659" s="325"/>
      <c r="E659" s="325"/>
      <c r="F659" s="325"/>
      <c r="G659" s="325"/>
      <c r="H659" s="325"/>
    </row>
    <row r="660" spans="3:8">
      <c r="C660" s="325"/>
      <c r="D660" s="325"/>
      <c r="E660" s="325"/>
      <c r="F660" s="325"/>
      <c r="G660" s="325"/>
      <c r="H660" s="325"/>
    </row>
    <row r="661" spans="3:8">
      <c r="C661" s="325"/>
      <c r="D661" s="325"/>
      <c r="E661" s="325"/>
      <c r="F661" s="325"/>
      <c r="G661" s="325"/>
      <c r="H661" s="325"/>
    </row>
    <row r="662" spans="3:8">
      <c r="C662" s="325"/>
      <c r="D662" s="325"/>
      <c r="E662" s="325"/>
      <c r="F662" s="325"/>
      <c r="G662" s="325"/>
      <c r="H662" s="325"/>
    </row>
    <row r="663" spans="3:8">
      <c r="C663" s="325"/>
      <c r="D663" s="325"/>
      <c r="E663" s="325"/>
      <c r="F663" s="325"/>
      <c r="G663" s="325"/>
      <c r="H663" s="325"/>
    </row>
    <row r="664" spans="3:8">
      <c r="C664" s="325"/>
      <c r="D664" s="325"/>
      <c r="E664" s="325"/>
      <c r="F664" s="325"/>
      <c r="G664" s="325"/>
      <c r="H664" s="325"/>
    </row>
    <row r="665" spans="3:8">
      <c r="C665" s="325"/>
      <c r="D665" s="325"/>
      <c r="E665" s="325"/>
      <c r="F665" s="325"/>
      <c r="G665" s="325"/>
      <c r="H665" s="325"/>
    </row>
    <row r="666" spans="3:8">
      <c r="C666" s="325"/>
      <c r="D666" s="325"/>
      <c r="E666" s="325"/>
      <c r="F666" s="325"/>
      <c r="G666" s="325"/>
      <c r="H666" s="325"/>
    </row>
    <row r="667" spans="3:8">
      <c r="C667" s="325"/>
      <c r="D667" s="325"/>
      <c r="E667" s="325"/>
      <c r="F667" s="325"/>
      <c r="G667" s="325"/>
      <c r="H667" s="325"/>
    </row>
    <row r="668" spans="3:8">
      <c r="C668" s="325"/>
      <c r="D668" s="325"/>
      <c r="E668" s="325"/>
      <c r="F668" s="325"/>
      <c r="G668" s="325"/>
      <c r="H668" s="325"/>
    </row>
    <row r="669" spans="3:8">
      <c r="C669" s="325"/>
      <c r="D669" s="325"/>
      <c r="E669" s="325"/>
      <c r="F669" s="325"/>
      <c r="G669" s="325"/>
      <c r="H669" s="325"/>
    </row>
    <row r="670" spans="3:8">
      <c r="C670" s="325"/>
      <c r="D670" s="325"/>
      <c r="E670" s="325"/>
      <c r="F670" s="325"/>
      <c r="G670" s="325"/>
      <c r="H670" s="325"/>
    </row>
    <row r="671" spans="3:8">
      <c r="C671" s="325"/>
      <c r="D671" s="325"/>
      <c r="E671" s="325"/>
      <c r="F671" s="325"/>
      <c r="G671" s="325"/>
      <c r="H671" s="325"/>
    </row>
    <row r="672" spans="3:8">
      <c r="C672" s="325"/>
      <c r="D672" s="325"/>
      <c r="E672" s="325"/>
      <c r="F672" s="325"/>
      <c r="G672" s="325"/>
      <c r="H672" s="325"/>
    </row>
    <row r="673" spans="3:8">
      <c r="C673" s="325"/>
      <c r="D673" s="325"/>
      <c r="E673" s="325"/>
      <c r="F673" s="325"/>
      <c r="G673" s="325"/>
      <c r="H673" s="325"/>
    </row>
    <row r="674" spans="3:8">
      <c r="C674" s="325"/>
      <c r="D674" s="325"/>
      <c r="E674" s="325"/>
      <c r="F674" s="325"/>
      <c r="G674" s="325"/>
      <c r="H674" s="325"/>
    </row>
    <row r="675" spans="3:8">
      <c r="C675" s="325"/>
      <c r="D675" s="325"/>
      <c r="E675" s="325"/>
      <c r="F675" s="325"/>
      <c r="G675" s="325"/>
      <c r="H675" s="325"/>
    </row>
    <row r="676" spans="3:8">
      <c r="C676" s="325"/>
      <c r="D676" s="325"/>
      <c r="E676" s="325"/>
      <c r="F676" s="325"/>
      <c r="G676" s="325"/>
      <c r="H676" s="325"/>
    </row>
    <row r="677" spans="3:8">
      <c r="C677" s="325"/>
      <c r="D677" s="325"/>
      <c r="E677" s="325"/>
      <c r="F677" s="325"/>
      <c r="G677" s="325"/>
      <c r="H677" s="325"/>
    </row>
    <row r="678" spans="3:8">
      <c r="C678" s="325"/>
      <c r="D678" s="325"/>
      <c r="E678" s="325"/>
      <c r="F678" s="325"/>
      <c r="G678" s="325"/>
      <c r="H678" s="325"/>
    </row>
    <row r="679" spans="3:8">
      <c r="C679" s="325"/>
      <c r="D679" s="325"/>
      <c r="E679" s="325"/>
      <c r="F679" s="325"/>
      <c r="G679" s="325"/>
      <c r="H679" s="325"/>
    </row>
    <row r="680" spans="3:8">
      <c r="C680" s="325"/>
      <c r="D680" s="325"/>
      <c r="E680" s="325"/>
      <c r="F680" s="325"/>
      <c r="G680" s="325"/>
      <c r="H680" s="325"/>
    </row>
    <row r="681" spans="3:8">
      <c r="C681" s="325"/>
      <c r="D681" s="325"/>
      <c r="E681" s="325"/>
      <c r="F681" s="325"/>
      <c r="G681" s="325"/>
      <c r="H681" s="325"/>
    </row>
    <row r="682" spans="3:8">
      <c r="C682" s="325"/>
      <c r="D682" s="325"/>
      <c r="E682" s="325"/>
      <c r="F682" s="325"/>
      <c r="G682" s="325"/>
      <c r="H682" s="325"/>
    </row>
    <row r="683" spans="3:8">
      <c r="C683" s="325"/>
      <c r="D683" s="325"/>
      <c r="E683" s="325"/>
      <c r="F683" s="325"/>
      <c r="G683" s="325"/>
      <c r="H683" s="325"/>
    </row>
    <row r="684" spans="3:8">
      <c r="C684" s="325"/>
      <c r="D684" s="325"/>
      <c r="E684" s="325"/>
      <c r="F684" s="325"/>
      <c r="G684" s="325"/>
      <c r="H684" s="325"/>
    </row>
    <row r="685" spans="3:8">
      <c r="C685" s="325"/>
      <c r="D685" s="325"/>
      <c r="E685" s="325"/>
      <c r="F685" s="325"/>
      <c r="G685" s="325"/>
      <c r="H685" s="325"/>
    </row>
    <row r="686" spans="3:8">
      <c r="C686" s="325"/>
      <c r="D686" s="325"/>
      <c r="E686" s="325"/>
      <c r="F686" s="325"/>
      <c r="G686" s="325"/>
      <c r="H686" s="325"/>
    </row>
    <row r="687" spans="3:8">
      <c r="C687" s="325"/>
      <c r="D687" s="325"/>
      <c r="E687" s="325"/>
      <c r="F687" s="325"/>
      <c r="G687" s="325"/>
      <c r="H687" s="325"/>
    </row>
    <row r="688" spans="3:8">
      <c r="C688" s="325"/>
      <c r="D688" s="325"/>
      <c r="E688" s="325"/>
      <c r="F688" s="325"/>
      <c r="G688" s="325"/>
      <c r="H688" s="325"/>
    </row>
    <row r="689" spans="3:8">
      <c r="C689" s="325"/>
      <c r="D689" s="325"/>
      <c r="E689" s="325"/>
      <c r="F689" s="325"/>
      <c r="G689" s="325"/>
      <c r="H689" s="325"/>
    </row>
    <row r="690" spans="3:8">
      <c r="C690" s="325"/>
      <c r="D690" s="325"/>
      <c r="E690" s="325"/>
      <c r="F690" s="325"/>
      <c r="G690" s="325"/>
      <c r="H690" s="325"/>
    </row>
    <row r="691" spans="3:8">
      <c r="C691" s="325"/>
      <c r="D691" s="325"/>
      <c r="E691" s="325"/>
      <c r="F691" s="325"/>
      <c r="G691" s="325"/>
      <c r="H691" s="325"/>
    </row>
    <row r="692" spans="3:8">
      <c r="C692" s="325"/>
      <c r="D692" s="325"/>
      <c r="E692" s="325"/>
      <c r="F692" s="325"/>
      <c r="G692" s="325"/>
      <c r="H692" s="325"/>
    </row>
    <row r="693" spans="3:8">
      <c r="C693" s="325"/>
      <c r="D693" s="325"/>
      <c r="E693" s="325"/>
      <c r="F693" s="325"/>
      <c r="G693" s="325"/>
      <c r="H693" s="325"/>
    </row>
    <row r="694" spans="3:8">
      <c r="C694" s="325"/>
      <c r="D694" s="325"/>
      <c r="E694" s="325"/>
      <c r="F694" s="325"/>
      <c r="G694" s="325"/>
      <c r="H694" s="325"/>
    </row>
    <row r="695" spans="3:8">
      <c r="C695" s="325"/>
      <c r="D695" s="325"/>
      <c r="E695" s="325"/>
      <c r="F695" s="325"/>
      <c r="G695" s="325"/>
      <c r="H695" s="325"/>
    </row>
    <row r="696" spans="3:8">
      <c r="C696" s="325"/>
      <c r="D696" s="325"/>
      <c r="E696" s="325"/>
      <c r="F696" s="325"/>
      <c r="G696" s="325"/>
      <c r="H696" s="325"/>
    </row>
    <row r="697" spans="3:8">
      <c r="C697" s="325"/>
      <c r="D697" s="325"/>
      <c r="E697" s="325"/>
      <c r="F697" s="325"/>
      <c r="G697" s="325"/>
      <c r="H697" s="325"/>
    </row>
    <row r="698" spans="3:8">
      <c r="C698" s="325"/>
      <c r="D698" s="325"/>
      <c r="E698" s="325"/>
      <c r="F698" s="325"/>
      <c r="G698" s="325"/>
      <c r="H698" s="325"/>
    </row>
    <row r="699" spans="3:8">
      <c r="C699" s="325"/>
      <c r="D699" s="325"/>
      <c r="E699" s="325"/>
      <c r="F699" s="325"/>
      <c r="G699" s="325"/>
      <c r="H699" s="325"/>
    </row>
    <row r="700" spans="3:8">
      <c r="C700" s="325"/>
      <c r="D700" s="325"/>
      <c r="E700" s="325"/>
      <c r="F700" s="325"/>
      <c r="G700" s="325"/>
      <c r="H700" s="325"/>
    </row>
    <row r="701" spans="3:8">
      <c r="C701" s="325"/>
      <c r="D701" s="325"/>
      <c r="E701" s="325"/>
      <c r="F701" s="325"/>
      <c r="G701" s="325"/>
      <c r="H701" s="325"/>
    </row>
    <row r="702" spans="3:8">
      <c r="C702" s="325"/>
      <c r="D702" s="325"/>
      <c r="E702" s="325"/>
      <c r="F702" s="325"/>
      <c r="G702" s="325"/>
      <c r="H702" s="325"/>
    </row>
    <row r="703" spans="3:8">
      <c r="C703" s="325"/>
      <c r="D703" s="325"/>
      <c r="E703" s="325"/>
      <c r="F703" s="325"/>
      <c r="G703" s="325"/>
      <c r="H703" s="325"/>
    </row>
    <row r="704" spans="3:8">
      <c r="C704" s="325"/>
      <c r="D704" s="325"/>
      <c r="E704" s="325"/>
      <c r="F704" s="325"/>
      <c r="G704" s="325"/>
      <c r="H704" s="325"/>
    </row>
    <row r="705" spans="3:8">
      <c r="C705" s="325"/>
      <c r="D705" s="325"/>
      <c r="E705" s="325"/>
      <c r="F705" s="325"/>
      <c r="G705" s="325"/>
      <c r="H705" s="325"/>
    </row>
    <row r="706" spans="3:8">
      <c r="C706" s="325"/>
      <c r="D706" s="325"/>
      <c r="E706" s="325"/>
      <c r="F706" s="325"/>
      <c r="G706" s="325"/>
      <c r="H706" s="325"/>
    </row>
    <row r="707" spans="3:8">
      <c r="C707" s="325"/>
      <c r="D707" s="325"/>
      <c r="E707" s="325"/>
      <c r="F707" s="325"/>
      <c r="G707" s="325"/>
      <c r="H707" s="325"/>
    </row>
    <row r="708" spans="3:8">
      <c r="C708" s="325"/>
      <c r="D708" s="325"/>
      <c r="E708" s="325"/>
      <c r="F708" s="325"/>
      <c r="G708" s="325"/>
      <c r="H708" s="325"/>
    </row>
    <row r="709" spans="3:8">
      <c r="C709" s="325"/>
      <c r="D709" s="325"/>
      <c r="E709" s="325"/>
      <c r="F709" s="325"/>
      <c r="G709" s="325"/>
      <c r="H709" s="325"/>
    </row>
    <row r="710" spans="3:8">
      <c r="C710" s="325"/>
      <c r="D710" s="325"/>
      <c r="E710" s="325"/>
      <c r="F710" s="325"/>
      <c r="G710" s="325"/>
      <c r="H710" s="325"/>
    </row>
    <row r="711" spans="3:8">
      <c r="C711" s="325"/>
      <c r="D711" s="325"/>
      <c r="E711" s="325"/>
      <c r="F711" s="325"/>
      <c r="G711" s="325"/>
      <c r="H711" s="325"/>
    </row>
    <row r="712" spans="3:8">
      <c r="C712" s="325"/>
      <c r="D712" s="325"/>
      <c r="E712" s="325"/>
      <c r="F712" s="325"/>
      <c r="G712" s="325"/>
      <c r="H712" s="325"/>
    </row>
    <row r="713" spans="3:8">
      <c r="C713" s="325"/>
      <c r="D713" s="325"/>
      <c r="E713" s="325"/>
      <c r="F713" s="325"/>
      <c r="G713" s="325"/>
      <c r="H713" s="325"/>
    </row>
    <row r="714" spans="3:8">
      <c r="C714" s="325"/>
      <c r="D714" s="325"/>
      <c r="E714" s="325"/>
      <c r="F714" s="325"/>
      <c r="G714" s="325"/>
      <c r="H714" s="325"/>
    </row>
    <row r="715" spans="3:8">
      <c r="C715" s="325"/>
      <c r="D715" s="325"/>
      <c r="E715" s="325"/>
      <c r="F715" s="325"/>
      <c r="G715" s="325"/>
      <c r="H715" s="325"/>
    </row>
    <row r="716" spans="3:8">
      <c r="C716" s="325"/>
      <c r="D716" s="325"/>
      <c r="E716" s="325"/>
      <c r="F716" s="325"/>
      <c r="G716" s="325"/>
      <c r="H716" s="325"/>
    </row>
    <row r="717" spans="3:8">
      <c r="C717" s="325"/>
      <c r="D717" s="325"/>
      <c r="E717" s="325"/>
      <c r="F717" s="325"/>
      <c r="G717" s="325"/>
      <c r="H717" s="325"/>
    </row>
    <row r="718" spans="3:8">
      <c r="C718" s="325"/>
      <c r="D718" s="325"/>
      <c r="E718" s="325"/>
      <c r="F718" s="325"/>
      <c r="G718" s="325"/>
      <c r="H718" s="325"/>
    </row>
    <row r="719" spans="3:8">
      <c r="C719" s="325"/>
      <c r="D719" s="325"/>
      <c r="E719" s="325"/>
      <c r="F719" s="325"/>
      <c r="G719" s="325"/>
      <c r="H719" s="325"/>
    </row>
    <row r="720" spans="3:8">
      <c r="C720" s="325"/>
      <c r="D720" s="325"/>
      <c r="E720" s="325"/>
      <c r="F720" s="325"/>
      <c r="G720" s="325"/>
      <c r="H720" s="325"/>
    </row>
    <row r="721" spans="3:8">
      <c r="C721" s="325"/>
      <c r="D721" s="325"/>
      <c r="E721" s="325"/>
      <c r="F721" s="325"/>
      <c r="G721" s="325"/>
      <c r="H721" s="325"/>
    </row>
    <row r="722" spans="3:8">
      <c r="C722" s="325"/>
      <c r="D722" s="325"/>
      <c r="E722" s="325"/>
      <c r="F722" s="325"/>
      <c r="G722" s="325"/>
      <c r="H722" s="325"/>
    </row>
    <row r="723" spans="3:8">
      <c r="C723" s="325"/>
      <c r="D723" s="325"/>
      <c r="E723" s="325"/>
      <c r="F723" s="325"/>
      <c r="G723" s="325"/>
      <c r="H723" s="325"/>
    </row>
    <row r="724" spans="3:8">
      <c r="C724" s="325"/>
      <c r="D724" s="325"/>
      <c r="E724" s="325"/>
      <c r="F724" s="325"/>
      <c r="G724" s="325"/>
      <c r="H724" s="325"/>
    </row>
    <row r="725" spans="3:8">
      <c r="C725" s="325"/>
      <c r="D725" s="325"/>
      <c r="E725" s="325"/>
      <c r="F725" s="325"/>
      <c r="G725" s="325"/>
      <c r="H725" s="325"/>
    </row>
    <row r="726" spans="3:8">
      <c r="C726" s="325"/>
      <c r="D726" s="325"/>
      <c r="E726" s="325"/>
      <c r="F726" s="325"/>
      <c r="G726" s="325"/>
      <c r="H726" s="325"/>
    </row>
    <row r="727" spans="3:8">
      <c r="C727" s="325"/>
      <c r="D727" s="325"/>
      <c r="E727" s="325"/>
      <c r="F727" s="325"/>
      <c r="G727" s="325"/>
      <c r="H727" s="325"/>
    </row>
    <row r="728" spans="3:8">
      <c r="C728" s="325"/>
      <c r="D728" s="325"/>
      <c r="E728" s="325"/>
      <c r="F728" s="325"/>
      <c r="G728" s="325"/>
      <c r="H728" s="325"/>
    </row>
    <row r="729" spans="3:8">
      <c r="C729" s="325"/>
      <c r="D729" s="325"/>
      <c r="E729" s="325"/>
      <c r="F729" s="325"/>
      <c r="G729" s="325"/>
      <c r="H729" s="325"/>
    </row>
    <row r="730" spans="3:8">
      <c r="C730" s="325"/>
      <c r="D730" s="325"/>
      <c r="E730" s="325"/>
      <c r="F730" s="325"/>
      <c r="G730" s="325"/>
      <c r="H730" s="325"/>
    </row>
    <row r="731" spans="3:8">
      <c r="C731" s="325"/>
      <c r="D731" s="325"/>
      <c r="E731" s="325"/>
      <c r="F731" s="325"/>
      <c r="G731" s="325"/>
      <c r="H731" s="325"/>
    </row>
    <row r="732" spans="3:8">
      <c r="C732" s="325"/>
      <c r="D732" s="325"/>
      <c r="E732" s="325"/>
      <c r="F732" s="325"/>
      <c r="G732" s="325"/>
      <c r="H732" s="325"/>
    </row>
    <row r="733" spans="3:8">
      <c r="C733" s="325"/>
      <c r="D733" s="325"/>
      <c r="E733" s="325"/>
      <c r="F733" s="325"/>
      <c r="G733" s="325"/>
      <c r="H733" s="325"/>
    </row>
    <row r="734" spans="3:8">
      <c r="C734" s="325"/>
      <c r="D734" s="325"/>
      <c r="E734" s="325"/>
      <c r="F734" s="325"/>
      <c r="G734" s="325"/>
      <c r="H734" s="325"/>
    </row>
    <row r="735" spans="3:8">
      <c r="C735" s="325"/>
      <c r="D735" s="325"/>
      <c r="E735" s="325"/>
      <c r="F735" s="325"/>
      <c r="G735" s="325"/>
      <c r="H735" s="325"/>
    </row>
    <row r="736" spans="3:8">
      <c r="C736" s="325"/>
      <c r="D736" s="325"/>
      <c r="E736" s="325"/>
      <c r="F736" s="325"/>
      <c r="G736" s="325"/>
      <c r="H736" s="325"/>
    </row>
    <row r="737" spans="3:8">
      <c r="C737" s="325"/>
      <c r="D737" s="325"/>
      <c r="E737" s="325"/>
      <c r="F737" s="325"/>
      <c r="G737" s="325"/>
      <c r="H737" s="325"/>
    </row>
    <row r="738" spans="3:8">
      <c r="C738" s="325"/>
      <c r="D738" s="325"/>
      <c r="E738" s="325"/>
      <c r="F738" s="325"/>
      <c r="G738" s="325"/>
      <c r="H738" s="325"/>
    </row>
    <row r="739" spans="3:8">
      <c r="C739" s="325"/>
      <c r="D739" s="325"/>
      <c r="E739" s="325"/>
      <c r="F739" s="325"/>
      <c r="G739" s="325"/>
      <c r="H739" s="325"/>
    </row>
    <row r="740" spans="3:8">
      <c r="C740" s="325"/>
      <c r="D740" s="325"/>
      <c r="E740" s="325"/>
      <c r="F740" s="325"/>
      <c r="G740" s="325"/>
      <c r="H740" s="325"/>
    </row>
    <row r="741" spans="3:8">
      <c r="C741" s="325"/>
      <c r="D741" s="325"/>
      <c r="E741" s="325"/>
      <c r="F741" s="325"/>
      <c r="G741" s="325"/>
      <c r="H741" s="325"/>
    </row>
    <row r="742" spans="3:8">
      <c r="C742" s="325"/>
      <c r="D742" s="325"/>
      <c r="E742" s="325"/>
      <c r="F742" s="325"/>
      <c r="G742" s="325"/>
      <c r="H742" s="325"/>
    </row>
    <row r="743" spans="3:8">
      <c r="C743" s="325"/>
      <c r="D743" s="325"/>
      <c r="E743" s="325"/>
      <c r="F743" s="325"/>
      <c r="G743" s="325"/>
      <c r="H743" s="325"/>
    </row>
    <row r="744" spans="3:8">
      <c r="C744" s="325"/>
      <c r="D744" s="325"/>
      <c r="E744" s="325"/>
      <c r="F744" s="325"/>
      <c r="G744" s="325"/>
      <c r="H744" s="325"/>
    </row>
    <row r="745" spans="3:8">
      <c r="C745" s="325"/>
      <c r="D745" s="325"/>
      <c r="E745" s="325"/>
      <c r="F745" s="325"/>
      <c r="G745" s="325"/>
      <c r="H745" s="325"/>
    </row>
    <row r="746" spans="3:8">
      <c r="C746" s="325"/>
      <c r="D746" s="325"/>
      <c r="E746" s="325"/>
      <c r="F746" s="325"/>
      <c r="G746" s="325"/>
      <c r="H746" s="325"/>
    </row>
    <row r="747" spans="3:8">
      <c r="C747" s="325"/>
      <c r="D747" s="325"/>
      <c r="E747" s="325"/>
      <c r="F747" s="325"/>
      <c r="G747" s="325"/>
      <c r="H747" s="325"/>
    </row>
    <row r="748" spans="3:8">
      <c r="C748" s="325"/>
      <c r="D748" s="325"/>
      <c r="E748" s="325"/>
      <c r="F748" s="325"/>
      <c r="G748" s="325"/>
      <c r="H748" s="325"/>
    </row>
    <row r="749" spans="3:8">
      <c r="C749" s="325"/>
      <c r="D749" s="325"/>
      <c r="E749" s="325"/>
      <c r="F749" s="325"/>
      <c r="G749" s="325"/>
      <c r="H749" s="325"/>
    </row>
    <row r="750" spans="3:8">
      <c r="C750" s="325"/>
      <c r="D750" s="325"/>
      <c r="E750" s="325"/>
      <c r="F750" s="325"/>
      <c r="G750" s="325"/>
      <c r="H750" s="325"/>
    </row>
    <row r="751" spans="3:8">
      <c r="C751" s="325"/>
      <c r="D751" s="325"/>
      <c r="E751" s="325"/>
      <c r="F751" s="325"/>
      <c r="G751" s="325"/>
      <c r="H751" s="325"/>
    </row>
    <row r="752" spans="3:8">
      <c r="C752" s="325"/>
      <c r="D752" s="325"/>
      <c r="E752" s="325"/>
      <c r="F752" s="325"/>
      <c r="G752" s="325"/>
      <c r="H752" s="325"/>
    </row>
    <row r="753" spans="3:8">
      <c r="C753" s="325"/>
      <c r="D753" s="325"/>
      <c r="E753" s="325"/>
      <c r="F753" s="325"/>
      <c r="G753" s="325"/>
      <c r="H753" s="325"/>
    </row>
    <row r="754" spans="3:8">
      <c r="C754" s="325"/>
      <c r="D754" s="325"/>
      <c r="E754" s="325"/>
      <c r="F754" s="325"/>
      <c r="G754" s="325"/>
      <c r="H754" s="325"/>
    </row>
    <row r="755" spans="3:8">
      <c r="C755" s="325"/>
      <c r="D755" s="325"/>
      <c r="E755" s="325"/>
      <c r="F755" s="325"/>
      <c r="G755" s="325"/>
      <c r="H755" s="325"/>
    </row>
    <row r="756" spans="3:8">
      <c r="C756" s="325"/>
      <c r="D756" s="325"/>
      <c r="E756" s="325"/>
      <c r="F756" s="325"/>
      <c r="G756" s="325"/>
      <c r="H756" s="325"/>
    </row>
    <row r="757" spans="3:8">
      <c r="C757" s="325"/>
      <c r="D757" s="325"/>
      <c r="E757" s="325"/>
      <c r="F757" s="325"/>
      <c r="G757" s="325"/>
      <c r="H757" s="325"/>
    </row>
    <row r="758" spans="3:8">
      <c r="C758" s="325"/>
      <c r="D758" s="325"/>
      <c r="E758" s="325"/>
      <c r="F758" s="325"/>
      <c r="G758" s="325"/>
      <c r="H758" s="325"/>
    </row>
    <row r="759" spans="3:8">
      <c r="C759" s="325"/>
      <c r="D759" s="325"/>
      <c r="E759" s="325"/>
      <c r="F759" s="325"/>
      <c r="G759" s="325"/>
      <c r="H759" s="325"/>
    </row>
    <row r="760" spans="3:8">
      <c r="C760" s="325"/>
      <c r="D760" s="325"/>
      <c r="E760" s="325"/>
      <c r="F760" s="325"/>
      <c r="G760" s="325"/>
      <c r="H760" s="325"/>
    </row>
    <row r="761" spans="3:8">
      <c r="C761" s="325"/>
      <c r="D761" s="325"/>
      <c r="E761" s="325"/>
      <c r="F761" s="325"/>
      <c r="G761" s="325"/>
      <c r="H761" s="325"/>
    </row>
    <row r="762" spans="3:8">
      <c r="C762" s="325"/>
      <c r="D762" s="325"/>
      <c r="E762" s="325"/>
      <c r="F762" s="325"/>
      <c r="G762" s="325"/>
      <c r="H762" s="325"/>
    </row>
    <row r="763" spans="3:8">
      <c r="C763" s="325"/>
      <c r="D763" s="325"/>
      <c r="E763" s="325"/>
      <c r="F763" s="325"/>
      <c r="G763" s="325"/>
      <c r="H763" s="325"/>
    </row>
    <row r="764" spans="3:8">
      <c r="C764" s="325"/>
      <c r="D764" s="325"/>
      <c r="E764" s="325"/>
      <c r="F764" s="325"/>
      <c r="G764" s="325"/>
      <c r="H764" s="325"/>
    </row>
    <row r="765" spans="3:8">
      <c r="C765" s="325"/>
      <c r="D765" s="325"/>
      <c r="E765" s="325"/>
      <c r="F765" s="325"/>
      <c r="G765" s="325"/>
      <c r="H765" s="325"/>
    </row>
    <row r="766" spans="3:8">
      <c r="C766" s="325"/>
      <c r="D766" s="325"/>
      <c r="E766" s="325"/>
      <c r="F766" s="325"/>
      <c r="G766" s="325"/>
      <c r="H766" s="325"/>
    </row>
    <row r="767" spans="3:8">
      <c r="C767" s="325"/>
      <c r="D767" s="325"/>
      <c r="E767" s="325"/>
      <c r="F767" s="325"/>
      <c r="G767" s="325"/>
      <c r="H767" s="325"/>
    </row>
    <row r="768" spans="3:8">
      <c r="C768" s="325"/>
      <c r="D768" s="325"/>
      <c r="E768" s="325"/>
      <c r="F768" s="325"/>
      <c r="G768" s="325"/>
      <c r="H768" s="325"/>
    </row>
    <row r="769" spans="3:8">
      <c r="C769" s="325"/>
      <c r="D769" s="325"/>
      <c r="E769" s="325"/>
      <c r="F769" s="325"/>
      <c r="G769" s="325"/>
      <c r="H769" s="325"/>
    </row>
    <row r="770" spans="3:8">
      <c r="C770" s="325"/>
      <c r="D770" s="325"/>
      <c r="E770" s="325"/>
      <c r="F770" s="325"/>
      <c r="G770" s="325"/>
      <c r="H770" s="325"/>
    </row>
    <row r="771" spans="3:8">
      <c r="C771" s="325"/>
      <c r="D771" s="325"/>
      <c r="E771" s="325"/>
      <c r="F771" s="325"/>
      <c r="G771" s="325"/>
      <c r="H771" s="325"/>
    </row>
    <row r="772" spans="3:8">
      <c r="C772" s="325"/>
      <c r="D772" s="325"/>
      <c r="E772" s="325"/>
      <c r="F772" s="325"/>
      <c r="G772" s="325"/>
      <c r="H772" s="325"/>
    </row>
    <row r="773" spans="3:8">
      <c r="C773" s="325"/>
      <c r="D773" s="325"/>
      <c r="E773" s="325"/>
      <c r="F773" s="325"/>
      <c r="G773" s="325"/>
      <c r="H773" s="325"/>
    </row>
    <row r="774" spans="3:8">
      <c r="C774" s="325"/>
      <c r="D774" s="325"/>
      <c r="E774" s="325"/>
      <c r="F774" s="325"/>
      <c r="G774" s="325"/>
      <c r="H774" s="325"/>
    </row>
    <row r="775" spans="3:8">
      <c r="C775" s="325"/>
      <c r="D775" s="325"/>
      <c r="E775" s="325"/>
      <c r="F775" s="325"/>
      <c r="G775" s="325"/>
      <c r="H775" s="325"/>
    </row>
    <row r="776" spans="3:8">
      <c r="C776" s="325"/>
      <c r="D776" s="325"/>
      <c r="E776" s="325"/>
      <c r="F776" s="325"/>
      <c r="G776" s="325"/>
      <c r="H776" s="325"/>
    </row>
    <row r="777" spans="3:8">
      <c r="C777" s="325"/>
      <c r="D777" s="325"/>
      <c r="E777" s="325"/>
      <c r="F777" s="325"/>
      <c r="G777" s="325"/>
      <c r="H777" s="325"/>
    </row>
    <row r="778" spans="3:8">
      <c r="C778" s="325"/>
      <c r="D778" s="325"/>
      <c r="E778" s="325"/>
      <c r="F778" s="325"/>
      <c r="G778" s="325"/>
      <c r="H778" s="325"/>
    </row>
    <row r="779" spans="3:8">
      <c r="C779" s="325"/>
      <c r="D779" s="325"/>
      <c r="E779" s="325"/>
      <c r="F779" s="325"/>
      <c r="G779" s="325"/>
      <c r="H779" s="325"/>
    </row>
    <row r="780" spans="3:8">
      <c r="C780" s="325"/>
      <c r="D780" s="325"/>
      <c r="E780" s="325"/>
      <c r="F780" s="325"/>
      <c r="G780" s="325"/>
      <c r="H780" s="325"/>
    </row>
    <row r="781" spans="3:8">
      <c r="C781" s="325"/>
      <c r="D781" s="325"/>
      <c r="E781" s="325"/>
      <c r="F781" s="325"/>
      <c r="G781" s="325"/>
      <c r="H781" s="325"/>
    </row>
    <row r="782" spans="3:8">
      <c r="C782" s="325"/>
      <c r="D782" s="325"/>
      <c r="E782" s="325"/>
      <c r="F782" s="325"/>
      <c r="G782" s="325"/>
      <c r="H782" s="325"/>
    </row>
    <row r="783" spans="3:8">
      <c r="C783" s="325"/>
      <c r="D783" s="325"/>
      <c r="E783" s="325"/>
      <c r="F783" s="325"/>
      <c r="G783" s="325"/>
      <c r="H783" s="325"/>
    </row>
    <row r="784" spans="3:8">
      <c r="C784" s="325"/>
      <c r="D784" s="325"/>
      <c r="E784" s="325"/>
      <c r="F784" s="325"/>
      <c r="G784" s="325"/>
      <c r="H784" s="325"/>
    </row>
    <row r="785" spans="3:8">
      <c r="C785" s="325"/>
      <c r="D785" s="325"/>
      <c r="E785" s="325"/>
      <c r="F785" s="325"/>
      <c r="G785" s="325"/>
      <c r="H785" s="325"/>
    </row>
    <row r="786" spans="3:8">
      <c r="C786" s="325"/>
      <c r="D786" s="325"/>
      <c r="E786" s="325"/>
      <c r="F786" s="325"/>
      <c r="G786" s="325"/>
      <c r="H786" s="325"/>
    </row>
    <row r="787" spans="3:8">
      <c r="C787" s="325"/>
      <c r="D787" s="325"/>
      <c r="E787" s="325"/>
      <c r="F787" s="325"/>
      <c r="G787" s="325"/>
      <c r="H787" s="325"/>
    </row>
    <row r="788" spans="3:8">
      <c r="C788" s="325"/>
      <c r="D788" s="325"/>
      <c r="E788" s="325"/>
      <c r="F788" s="325"/>
      <c r="G788" s="325"/>
      <c r="H788" s="325"/>
    </row>
    <row r="789" spans="3:8">
      <c r="C789" s="325"/>
      <c r="D789" s="325"/>
      <c r="E789" s="325"/>
      <c r="F789" s="325"/>
      <c r="G789" s="325"/>
      <c r="H789" s="325"/>
    </row>
    <row r="790" spans="3:8">
      <c r="C790" s="325"/>
      <c r="D790" s="325"/>
      <c r="E790" s="325"/>
      <c r="F790" s="325"/>
      <c r="G790" s="325"/>
      <c r="H790" s="325"/>
    </row>
    <row r="791" spans="3:8">
      <c r="C791" s="325"/>
      <c r="D791" s="325"/>
      <c r="E791" s="325"/>
      <c r="F791" s="325"/>
      <c r="G791" s="325"/>
      <c r="H791" s="325"/>
    </row>
    <row r="792" spans="3:8">
      <c r="C792" s="325"/>
      <c r="D792" s="325"/>
      <c r="E792" s="325"/>
      <c r="F792" s="325"/>
      <c r="G792" s="325"/>
      <c r="H792" s="325"/>
    </row>
    <row r="793" spans="3:8">
      <c r="C793" s="325"/>
      <c r="D793" s="325"/>
      <c r="E793" s="325"/>
      <c r="F793" s="325"/>
      <c r="G793" s="325"/>
      <c r="H793" s="325"/>
    </row>
    <row r="794" spans="3:8">
      <c r="C794" s="325"/>
      <c r="D794" s="325"/>
      <c r="E794" s="325"/>
      <c r="F794" s="325"/>
      <c r="G794" s="325"/>
      <c r="H794" s="325"/>
    </row>
    <row r="795" spans="3:8">
      <c r="C795" s="325"/>
      <c r="D795" s="325"/>
      <c r="E795" s="325"/>
      <c r="F795" s="325"/>
      <c r="G795" s="325"/>
      <c r="H795" s="325"/>
    </row>
    <row r="796" spans="3:8">
      <c r="C796" s="325"/>
      <c r="D796" s="325"/>
      <c r="E796" s="325"/>
      <c r="F796" s="325"/>
      <c r="G796" s="325"/>
      <c r="H796" s="325"/>
    </row>
    <row r="797" spans="3:8">
      <c r="C797" s="325"/>
      <c r="D797" s="325"/>
      <c r="E797" s="325"/>
      <c r="F797" s="325"/>
      <c r="G797" s="325"/>
      <c r="H797" s="325"/>
    </row>
    <row r="798" spans="3:8">
      <c r="C798" s="325"/>
      <c r="D798" s="325"/>
      <c r="E798" s="325"/>
      <c r="F798" s="325"/>
      <c r="G798" s="325"/>
      <c r="H798" s="325"/>
    </row>
    <row r="799" spans="3:8">
      <c r="C799" s="325"/>
      <c r="D799" s="325"/>
      <c r="E799" s="325"/>
      <c r="F799" s="325"/>
      <c r="G799" s="325"/>
      <c r="H799" s="325"/>
    </row>
    <row r="800" spans="3:8">
      <c r="C800" s="325"/>
      <c r="D800" s="325"/>
      <c r="E800" s="325"/>
      <c r="F800" s="325"/>
      <c r="G800" s="325"/>
      <c r="H800" s="325"/>
    </row>
    <row r="801" spans="3:8">
      <c r="C801" s="325"/>
      <c r="D801" s="325"/>
      <c r="E801" s="325"/>
      <c r="F801" s="325"/>
      <c r="G801" s="325"/>
      <c r="H801" s="325"/>
    </row>
    <row r="802" spans="3:8">
      <c r="C802" s="325"/>
      <c r="D802" s="325"/>
      <c r="E802" s="325"/>
      <c r="F802" s="325"/>
      <c r="G802" s="325"/>
      <c r="H802" s="325"/>
    </row>
    <row r="803" spans="3:8">
      <c r="C803" s="325"/>
      <c r="D803" s="325"/>
      <c r="E803" s="325"/>
      <c r="F803" s="325"/>
      <c r="G803" s="325"/>
      <c r="H803" s="325"/>
    </row>
    <row r="804" spans="3:8">
      <c r="C804" s="325"/>
      <c r="D804" s="325"/>
      <c r="E804" s="325"/>
      <c r="F804" s="325"/>
      <c r="G804" s="325"/>
      <c r="H804" s="325"/>
    </row>
    <row r="805" spans="3:8">
      <c r="C805" s="325"/>
      <c r="D805" s="325"/>
      <c r="E805" s="325"/>
      <c r="F805" s="325"/>
      <c r="G805" s="325"/>
      <c r="H805" s="325"/>
    </row>
    <row r="806" spans="3:8">
      <c r="C806" s="325"/>
      <c r="D806" s="325"/>
      <c r="E806" s="325"/>
      <c r="F806" s="325"/>
      <c r="G806" s="325"/>
      <c r="H806" s="325"/>
    </row>
    <row r="807" spans="3:8">
      <c r="C807" s="325"/>
      <c r="D807" s="325"/>
      <c r="E807" s="325"/>
      <c r="F807" s="325"/>
      <c r="G807" s="325"/>
      <c r="H807" s="325"/>
    </row>
    <row r="808" spans="3:8">
      <c r="C808" s="325"/>
      <c r="D808" s="325"/>
      <c r="E808" s="325"/>
      <c r="F808" s="325"/>
      <c r="G808" s="325"/>
      <c r="H808" s="325"/>
    </row>
    <row r="809" spans="3:8">
      <c r="C809" s="325"/>
      <c r="D809" s="325"/>
      <c r="E809" s="325"/>
      <c r="F809" s="325"/>
      <c r="G809" s="325"/>
      <c r="H809" s="325"/>
    </row>
    <row r="810" spans="3:8">
      <c r="C810" s="325"/>
      <c r="D810" s="325"/>
      <c r="E810" s="325"/>
      <c r="F810" s="325"/>
      <c r="G810" s="325"/>
      <c r="H810" s="325"/>
    </row>
    <row r="811" spans="3:8">
      <c r="C811" s="325"/>
      <c r="D811" s="325"/>
      <c r="E811" s="325"/>
      <c r="F811" s="325"/>
      <c r="G811" s="325"/>
      <c r="H811" s="325"/>
    </row>
    <row r="812" spans="3:8">
      <c r="C812" s="325"/>
      <c r="D812" s="325"/>
      <c r="E812" s="325"/>
      <c r="F812" s="325"/>
      <c r="G812" s="325"/>
      <c r="H812" s="325"/>
    </row>
    <row r="813" spans="3:8">
      <c r="C813" s="325"/>
      <c r="D813" s="325"/>
      <c r="E813" s="325"/>
      <c r="F813" s="325"/>
      <c r="G813" s="325"/>
      <c r="H813" s="325"/>
    </row>
    <row r="814" spans="3:8">
      <c r="C814" s="325"/>
      <c r="D814" s="325"/>
      <c r="E814" s="325"/>
      <c r="F814" s="325"/>
      <c r="G814" s="325"/>
      <c r="H814" s="325"/>
    </row>
    <row r="815" spans="3:8">
      <c r="C815" s="325"/>
      <c r="D815" s="325"/>
      <c r="E815" s="325"/>
      <c r="F815" s="325"/>
      <c r="G815" s="325"/>
      <c r="H815" s="325"/>
    </row>
    <row r="816" spans="3:8">
      <c r="C816" s="325"/>
      <c r="D816" s="325"/>
      <c r="E816" s="325"/>
      <c r="F816" s="325"/>
      <c r="G816" s="325"/>
      <c r="H816" s="325"/>
    </row>
    <row r="817" spans="3:8">
      <c r="C817" s="325"/>
      <c r="D817" s="325"/>
      <c r="E817" s="325"/>
      <c r="F817" s="325"/>
      <c r="G817" s="325"/>
      <c r="H817" s="325"/>
    </row>
    <row r="818" spans="3:8">
      <c r="C818" s="325"/>
      <c r="D818" s="325"/>
      <c r="E818" s="325"/>
      <c r="F818" s="325"/>
      <c r="G818" s="325"/>
      <c r="H818" s="325"/>
    </row>
    <row r="819" spans="3:8">
      <c r="C819" s="325"/>
      <c r="D819" s="325"/>
      <c r="E819" s="325"/>
      <c r="F819" s="325"/>
      <c r="G819" s="325"/>
      <c r="H819" s="325"/>
    </row>
    <row r="820" spans="3:8">
      <c r="C820" s="325"/>
      <c r="D820" s="325"/>
      <c r="E820" s="325"/>
      <c r="F820" s="325"/>
      <c r="G820" s="325"/>
      <c r="H820" s="325"/>
    </row>
    <row r="821" spans="3:8">
      <c r="C821" s="325"/>
      <c r="D821" s="325"/>
      <c r="E821" s="325"/>
      <c r="F821" s="325"/>
      <c r="G821" s="325"/>
      <c r="H821" s="325"/>
    </row>
    <row r="822" spans="3:8">
      <c r="C822" s="325"/>
      <c r="D822" s="325"/>
      <c r="E822" s="325"/>
      <c r="F822" s="325"/>
      <c r="G822" s="325"/>
      <c r="H822" s="325"/>
    </row>
    <row r="823" spans="3:8">
      <c r="C823" s="325"/>
      <c r="D823" s="325"/>
      <c r="E823" s="325"/>
      <c r="F823" s="325"/>
      <c r="G823" s="325"/>
      <c r="H823" s="325"/>
    </row>
    <row r="824" spans="3:8">
      <c r="C824" s="325"/>
      <c r="D824" s="325"/>
      <c r="E824" s="325"/>
      <c r="F824" s="325"/>
      <c r="G824" s="325"/>
      <c r="H824" s="325"/>
    </row>
    <row r="825" spans="3:8">
      <c r="C825" s="325"/>
      <c r="D825" s="325"/>
      <c r="E825" s="325"/>
      <c r="F825" s="325"/>
      <c r="G825" s="325"/>
      <c r="H825" s="325"/>
    </row>
    <row r="826" spans="3:8">
      <c r="C826" s="325"/>
      <c r="D826" s="325"/>
      <c r="E826" s="325"/>
      <c r="F826" s="325"/>
      <c r="G826" s="325"/>
      <c r="H826" s="325"/>
    </row>
    <row r="827" spans="3:8">
      <c r="C827" s="325"/>
      <c r="D827" s="325"/>
      <c r="E827" s="325"/>
      <c r="F827" s="325"/>
      <c r="G827" s="325"/>
      <c r="H827" s="325"/>
    </row>
    <row r="828" spans="3:8">
      <c r="C828" s="325"/>
      <c r="D828" s="325"/>
      <c r="E828" s="325"/>
      <c r="F828" s="325"/>
      <c r="G828" s="325"/>
      <c r="H828" s="325"/>
    </row>
    <row r="829" spans="3:8">
      <c r="C829" s="325"/>
      <c r="D829" s="325"/>
      <c r="E829" s="325"/>
      <c r="F829" s="325"/>
      <c r="G829" s="325"/>
      <c r="H829" s="325"/>
    </row>
    <row r="830" spans="3:8">
      <c r="C830" s="325"/>
      <c r="D830" s="325"/>
      <c r="E830" s="325"/>
      <c r="F830" s="325"/>
      <c r="G830" s="325"/>
      <c r="H830" s="325"/>
    </row>
    <row r="831" spans="3:8">
      <c r="C831" s="325"/>
      <c r="D831" s="325"/>
      <c r="E831" s="325"/>
      <c r="F831" s="325"/>
      <c r="G831" s="325"/>
      <c r="H831" s="325"/>
    </row>
    <row r="832" spans="3:8">
      <c r="C832" s="325"/>
      <c r="D832" s="325"/>
      <c r="E832" s="325"/>
      <c r="F832" s="325"/>
      <c r="G832" s="325"/>
      <c r="H832" s="325"/>
    </row>
    <row r="833" spans="3:8">
      <c r="C833" s="325"/>
      <c r="D833" s="325"/>
      <c r="E833" s="325"/>
      <c r="F833" s="325"/>
      <c r="G833" s="325"/>
      <c r="H833" s="325"/>
    </row>
    <row r="834" spans="3:8">
      <c r="C834" s="325"/>
      <c r="D834" s="325"/>
      <c r="E834" s="325"/>
      <c r="F834" s="325"/>
      <c r="G834" s="325"/>
      <c r="H834" s="325"/>
    </row>
    <row r="835" spans="3:8">
      <c r="C835" s="325"/>
      <c r="D835" s="325"/>
      <c r="E835" s="325"/>
      <c r="F835" s="325"/>
      <c r="G835" s="325"/>
      <c r="H835" s="325"/>
    </row>
    <row r="836" spans="3:8">
      <c r="C836" s="325"/>
      <c r="D836" s="325"/>
      <c r="E836" s="325"/>
      <c r="F836" s="325"/>
      <c r="G836" s="325"/>
      <c r="H836" s="325"/>
    </row>
    <row r="837" spans="3:8">
      <c r="C837" s="325"/>
      <c r="D837" s="325"/>
      <c r="E837" s="325"/>
      <c r="F837" s="325"/>
      <c r="G837" s="325"/>
      <c r="H837" s="325"/>
    </row>
    <row r="838" spans="3:8">
      <c r="C838" s="325"/>
      <c r="D838" s="325"/>
      <c r="E838" s="325"/>
      <c r="F838" s="325"/>
      <c r="G838" s="325"/>
      <c r="H838" s="325"/>
    </row>
    <row r="839" spans="3:8">
      <c r="C839" s="325"/>
      <c r="D839" s="325"/>
      <c r="E839" s="325"/>
      <c r="F839" s="325"/>
      <c r="G839" s="325"/>
      <c r="H839" s="325"/>
    </row>
    <row r="840" spans="3:8">
      <c r="C840" s="325"/>
      <c r="D840" s="325"/>
      <c r="E840" s="325"/>
      <c r="F840" s="325"/>
      <c r="G840" s="325"/>
      <c r="H840" s="325"/>
    </row>
    <row r="841" spans="3:8">
      <c r="C841" s="325"/>
      <c r="D841" s="325"/>
      <c r="E841" s="325"/>
      <c r="F841" s="325"/>
      <c r="G841" s="325"/>
      <c r="H841" s="325"/>
    </row>
    <row r="842" spans="3:8">
      <c r="C842" s="325"/>
      <c r="D842" s="325"/>
      <c r="E842" s="325"/>
      <c r="F842" s="325"/>
      <c r="G842" s="325"/>
      <c r="H842" s="325"/>
    </row>
    <row r="843" spans="3:8">
      <c r="C843" s="325"/>
      <c r="D843" s="325"/>
      <c r="E843" s="325"/>
      <c r="F843" s="325"/>
      <c r="G843" s="325"/>
      <c r="H843" s="325"/>
    </row>
    <row r="844" spans="3:8">
      <c r="C844" s="325"/>
      <c r="D844" s="325"/>
      <c r="E844" s="325"/>
      <c r="F844" s="325"/>
      <c r="G844" s="325"/>
      <c r="H844" s="325"/>
    </row>
    <row r="845" spans="3:8">
      <c r="C845" s="325"/>
      <c r="D845" s="325"/>
      <c r="E845" s="325"/>
      <c r="F845" s="325"/>
      <c r="G845" s="325"/>
      <c r="H845" s="325"/>
    </row>
    <row r="846" spans="3:8">
      <c r="C846" s="325"/>
      <c r="D846" s="325"/>
      <c r="E846" s="325"/>
      <c r="F846" s="325"/>
      <c r="G846" s="325"/>
      <c r="H846" s="325"/>
    </row>
    <row r="847" spans="3:8">
      <c r="C847" s="325"/>
      <c r="D847" s="325"/>
      <c r="E847" s="325"/>
      <c r="F847" s="325"/>
      <c r="G847" s="325"/>
      <c r="H847" s="325"/>
    </row>
    <row r="848" spans="3:8">
      <c r="C848" s="325"/>
      <c r="D848" s="325"/>
      <c r="E848" s="325"/>
      <c r="F848" s="325"/>
      <c r="G848" s="325"/>
      <c r="H848" s="325"/>
    </row>
    <row r="849" spans="3:8">
      <c r="C849" s="325"/>
      <c r="D849" s="325"/>
      <c r="E849" s="325"/>
      <c r="F849" s="325"/>
      <c r="G849" s="325"/>
      <c r="H849" s="325"/>
    </row>
    <row r="850" spans="3:8">
      <c r="C850" s="325"/>
      <c r="D850" s="325"/>
      <c r="E850" s="325"/>
      <c r="F850" s="325"/>
      <c r="G850" s="325"/>
      <c r="H850" s="325"/>
    </row>
    <row r="851" spans="3:8">
      <c r="C851" s="325"/>
      <c r="D851" s="325"/>
      <c r="E851" s="325"/>
      <c r="F851" s="325"/>
      <c r="G851" s="325"/>
      <c r="H851" s="325"/>
    </row>
    <row r="852" spans="3:8">
      <c r="C852" s="325"/>
      <c r="D852" s="325"/>
      <c r="E852" s="325"/>
      <c r="F852" s="325"/>
      <c r="G852" s="325"/>
      <c r="H852" s="325"/>
    </row>
    <row r="853" spans="3:8">
      <c r="C853" s="325"/>
      <c r="D853" s="325"/>
      <c r="E853" s="325"/>
      <c r="F853" s="325"/>
      <c r="G853" s="325"/>
      <c r="H853" s="325"/>
    </row>
    <row r="854" spans="3:8">
      <c r="C854" s="325"/>
      <c r="D854" s="325"/>
      <c r="E854" s="325"/>
      <c r="F854" s="325"/>
      <c r="G854" s="325"/>
      <c r="H854" s="325"/>
    </row>
    <row r="855" spans="3:8">
      <c r="C855" s="325"/>
      <c r="D855" s="325"/>
      <c r="E855" s="325"/>
      <c r="F855" s="325"/>
      <c r="G855" s="325"/>
      <c r="H855" s="325"/>
    </row>
    <row r="856" spans="3:8">
      <c r="C856" s="325"/>
      <c r="D856" s="325"/>
      <c r="E856" s="325"/>
      <c r="F856" s="325"/>
      <c r="G856" s="325"/>
      <c r="H856" s="325"/>
    </row>
    <row r="857" spans="3:8">
      <c r="C857" s="325"/>
      <c r="D857" s="325"/>
      <c r="E857" s="325"/>
      <c r="F857" s="325"/>
      <c r="G857" s="325"/>
      <c r="H857" s="325"/>
    </row>
    <row r="858" spans="3:8">
      <c r="C858" s="325"/>
      <c r="D858" s="325"/>
      <c r="E858" s="325"/>
      <c r="F858" s="325"/>
      <c r="G858" s="325"/>
      <c r="H858" s="325"/>
    </row>
    <row r="859" spans="3:8">
      <c r="C859" s="325"/>
      <c r="D859" s="325"/>
      <c r="E859" s="325"/>
      <c r="F859" s="325"/>
      <c r="G859" s="325"/>
      <c r="H859" s="325"/>
    </row>
    <row r="860" spans="3:8">
      <c r="C860" s="325"/>
      <c r="D860" s="325"/>
      <c r="E860" s="325"/>
      <c r="F860" s="325"/>
      <c r="G860" s="325"/>
      <c r="H860" s="325"/>
    </row>
    <row r="861" spans="3:8">
      <c r="C861" s="325"/>
      <c r="D861" s="325"/>
      <c r="E861" s="325"/>
      <c r="F861" s="325"/>
      <c r="G861" s="325"/>
      <c r="H861" s="325"/>
    </row>
    <row r="862" spans="3:8">
      <c r="C862" s="325"/>
      <c r="D862" s="325"/>
      <c r="E862" s="325"/>
      <c r="F862" s="325"/>
      <c r="G862" s="325"/>
      <c r="H862" s="325"/>
    </row>
    <row r="863" spans="3:8">
      <c r="C863" s="325"/>
      <c r="D863" s="325"/>
      <c r="E863" s="325"/>
      <c r="F863" s="325"/>
      <c r="G863" s="325"/>
      <c r="H863" s="325"/>
    </row>
    <row r="864" spans="3:8">
      <c r="C864" s="325"/>
      <c r="D864" s="325"/>
      <c r="E864" s="325"/>
      <c r="F864" s="325"/>
      <c r="G864" s="325"/>
      <c r="H864" s="325"/>
    </row>
    <row r="865" spans="3:8">
      <c r="C865" s="325"/>
      <c r="D865" s="325"/>
      <c r="E865" s="325"/>
      <c r="F865" s="325"/>
      <c r="G865" s="325"/>
      <c r="H865" s="325"/>
    </row>
    <row r="866" spans="3:8">
      <c r="C866" s="325"/>
      <c r="D866" s="325"/>
      <c r="E866" s="325"/>
      <c r="F866" s="325"/>
      <c r="G866" s="325"/>
      <c r="H866" s="325"/>
    </row>
    <row r="867" spans="3:8">
      <c r="C867" s="325"/>
      <c r="D867" s="325"/>
      <c r="E867" s="325"/>
      <c r="F867" s="325"/>
      <c r="G867" s="325"/>
      <c r="H867" s="325"/>
    </row>
    <row r="868" spans="3:8">
      <c r="C868" s="325"/>
      <c r="D868" s="325"/>
      <c r="E868" s="325"/>
      <c r="F868" s="325"/>
      <c r="G868" s="325"/>
      <c r="H868" s="325"/>
    </row>
    <row r="869" spans="3:8">
      <c r="C869" s="325"/>
      <c r="D869" s="325"/>
      <c r="E869" s="325"/>
      <c r="F869" s="325"/>
      <c r="G869" s="325"/>
      <c r="H869" s="325"/>
    </row>
    <row r="870" spans="3:8">
      <c r="C870" s="325"/>
      <c r="D870" s="325"/>
      <c r="E870" s="325"/>
      <c r="F870" s="325"/>
      <c r="G870" s="325"/>
      <c r="H870" s="325"/>
    </row>
    <row r="871" spans="3:8">
      <c r="C871" s="325"/>
      <c r="D871" s="325"/>
      <c r="E871" s="325"/>
      <c r="F871" s="325"/>
      <c r="G871" s="325"/>
      <c r="H871" s="325"/>
    </row>
    <row r="872" spans="3:8">
      <c r="C872" s="325"/>
      <c r="D872" s="325"/>
      <c r="E872" s="325"/>
      <c r="F872" s="325"/>
      <c r="G872" s="325"/>
      <c r="H872" s="325"/>
    </row>
    <row r="873" spans="3:8">
      <c r="C873" s="325"/>
      <c r="D873" s="325"/>
      <c r="E873" s="325"/>
      <c r="F873" s="325"/>
      <c r="G873" s="325"/>
      <c r="H873" s="325"/>
    </row>
    <row r="874" spans="3:8">
      <c r="C874" s="325"/>
      <c r="D874" s="325"/>
      <c r="E874" s="325"/>
      <c r="F874" s="325"/>
      <c r="G874" s="325"/>
      <c r="H874" s="325"/>
    </row>
    <row r="875" spans="3:8">
      <c r="C875" s="325"/>
      <c r="D875" s="325"/>
      <c r="E875" s="325"/>
      <c r="F875" s="325"/>
      <c r="G875" s="325"/>
      <c r="H875" s="325"/>
    </row>
    <row r="876" spans="3:8">
      <c r="C876" s="325"/>
      <c r="D876" s="325"/>
      <c r="E876" s="325"/>
      <c r="F876" s="325"/>
      <c r="G876" s="325"/>
      <c r="H876" s="325"/>
    </row>
    <row r="877" spans="3:8">
      <c r="C877" s="325"/>
      <c r="D877" s="325"/>
      <c r="E877" s="325"/>
      <c r="F877" s="325"/>
      <c r="G877" s="325"/>
      <c r="H877" s="325"/>
    </row>
    <row r="878" spans="3:8">
      <c r="C878" s="325"/>
      <c r="D878" s="325"/>
      <c r="E878" s="325"/>
      <c r="F878" s="325"/>
      <c r="G878" s="325"/>
      <c r="H878" s="325"/>
    </row>
    <row r="879" spans="3:8">
      <c r="C879" s="325"/>
      <c r="D879" s="325"/>
      <c r="E879" s="325"/>
      <c r="F879" s="325"/>
      <c r="G879" s="325"/>
      <c r="H879" s="325"/>
    </row>
    <row r="880" spans="3:8">
      <c r="C880" s="325"/>
      <c r="D880" s="325"/>
      <c r="E880" s="325"/>
      <c r="F880" s="325"/>
      <c r="G880" s="325"/>
      <c r="H880" s="325"/>
    </row>
    <row r="881" spans="3:8">
      <c r="C881" s="325"/>
      <c r="D881" s="325"/>
      <c r="E881" s="325"/>
      <c r="F881" s="325"/>
      <c r="G881" s="325"/>
      <c r="H881" s="325"/>
    </row>
    <row r="882" spans="3:8">
      <c r="C882" s="325"/>
      <c r="D882" s="325"/>
      <c r="E882" s="325"/>
      <c r="F882" s="325"/>
      <c r="G882" s="325"/>
      <c r="H882" s="325"/>
    </row>
    <row r="883" spans="3:8">
      <c r="C883" s="325"/>
      <c r="D883" s="325"/>
      <c r="E883" s="325"/>
      <c r="F883" s="325"/>
      <c r="G883" s="325"/>
      <c r="H883" s="325"/>
    </row>
    <row r="884" spans="3:8">
      <c r="C884" s="325"/>
      <c r="D884" s="325"/>
      <c r="E884" s="325"/>
      <c r="F884" s="325"/>
      <c r="G884" s="325"/>
      <c r="H884" s="325"/>
    </row>
    <row r="885" spans="3:8">
      <c r="C885" s="325"/>
      <c r="D885" s="325"/>
      <c r="E885" s="325"/>
      <c r="F885" s="325"/>
      <c r="G885" s="325"/>
      <c r="H885" s="325"/>
    </row>
    <row r="886" spans="3:8">
      <c r="C886" s="325"/>
      <c r="D886" s="325"/>
      <c r="E886" s="325"/>
      <c r="F886" s="325"/>
      <c r="G886" s="325"/>
      <c r="H886" s="325"/>
    </row>
    <row r="887" spans="3:8">
      <c r="C887" s="325"/>
      <c r="D887" s="325"/>
      <c r="E887" s="325"/>
      <c r="F887" s="325"/>
      <c r="G887" s="325"/>
      <c r="H887" s="325"/>
    </row>
    <row r="888" spans="3:8">
      <c r="C888" s="325"/>
      <c r="D888" s="325"/>
      <c r="E888" s="325"/>
      <c r="F888" s="325"/>
      <c r="G888" s="325"/>
      <c r="H888" s="325"/>
    </row>
    <row r="889" spans="3:8">
      <c r="C889" s="325"/>
      <c r="D889" s="325"/>
      <c r="E889" s="325"/>
      <c r="F889" s="325"/>
      <c r="G889" s="325"/>
      <c r="H889" s="325"/>
    </row>
    <row r="890" spans="3:8">
      <c r="C890" s="325"/>
      <c r="D890" s="325"/>
      <c r="E890" s="325"/>
      <c r="F890" s="325"/>
      <c r="G890" s="325"/>
      <c r="H890" s="325"/>
    </row>
    <row r="891" spans="3:8">
      <c r="C891" s="325"/>
      <c r="D891" s="325"/>
      <c r="E891" s="325"/>
      <c r="F891" s="325"/>
      <c r="G891" s="325"/>
      <c r="H891" s="325"/>
    </row>
    <row r="892" spans="3:8">
      <c r="C892" s="325"/>
      <c r="D892" s="325"/>
      <c r="E892" s="325"/>
      <c r="F892" s="325"/>
      <c r="G892" s="325"/>
      <c r="H892" s="325"/>
    </row>
    <row r="893" spans="3:8">
      <c r="C893" s="325"/>
      <c r="D893" s="325"/>
      <c r="E893" s="325"/>
      <c r="F893" s="325"/>
      <c r="G893" s="325"/>
      <c r="H893" s="325"/>
    </row>
    <row r="894" spans="3:8">
      <c r="C894" s="325"/>
      <c r="D894" s="325"/>
      <c r="E894" s="325"/>
      <c r="F894" s="325"/>
      <c r="G894" s="325"/>
      <c r="H894" s="325"/>
    </row>
    <row r="895" spans="3:8">
      <c r="C895" s="325"/>
      <c r="D895" s="325"/>
      <c r="E895" s="325"/>
      <c r="F895" s="325"/>
      <c r="G895" s="325"/>
      <c r="H895" s="325"/>
    </row>
    <row r="896" spans="3:8">
      <c r="C896" s="325"/>
      <c r="D896" s="325"/>
      <c r="E896" s="325"/>
      <c r="F896" s="325"/>
      <c r="G896" s="325"/>
      <c r="H896" s="325"/>
    </row>
    <row r="897" spans="3:8">
      <c r="C897" s="325"/>
      <c r="D897" s="325"/>
      <c r="E897" s="325"/>
      <c r="F897" s="325"/>
      <c r="G897" s="325"/>
      <c r="H897" s="325"/>
    </row>
    <row r="898" spans="3:8">
      <c r="C898" s="325"/>
      <c r="D898" s="325"/>
      <c r="E898" s="325"/>
      <c r="F898" s="325"/>
      <c r="G898" s="325"/>
      <c r="H898" s="325"/>
    </row>
    <row r="899" spans="3:8">
      <c r="C899" s="325"/>
      <c r="D899" s="325"/>
      <c r="E899" s="325"/>
      <c r="F899" s="325"/>
      <c r="G899" s="325"/>
      <c r="H899" s="325"/>
    </row>
    <row r="900" spans="3:8">
      <c r="C900" s="325"/>
      <c r="D900" s="325"/>
      <c r="E900" s="325"/>
      <c r="F900" s="325"/>
      <c r="G900" s="325"/>
      <c r="H900" s="325"/>
    </row>
    <row r="901" spans="3:8">
      <c r="C901" s="325"/>
      <c r="D901" s="325"/>
      <c r="E901" s="325"/>
      <c r="F901" s="325"/>
      <c r="G901" s="325"/>
      <c r="H901" s="325"/>
    </row>
    <row r="902" spans="3:8">
      <c r="C902" s="325"/>
      <c r="D902" s="325"/>
      <c r="E902" s="325"/>
      <c r="F902" s="325"/>
      <c r="G902" s="325"/>
      <c r="H902" s="325"/>
    </row>
    <row r="903" spans="3:8">
      <c r="C903" s="325"/>
      <c r="D903" s="325"/>
      <c r="E903" s="325"/>
      <c r="F903" s="325"/>
      <c r="G903" s="325"/>
      <c r="H903" s="325"/>
    </row>
    <row r="904" spans="3:8">
      <c r="C904" s="325"/>
      <c r="D904" s="325"/>
      <c r="E904" s="325"/>
      <c r="F904" s="325"/>
      <c r="G904" s="325"/>
      <c r="H904" s="325"/>
    </row>
    <row r="905" spans="3:8">
      <c r="C905" s="325"/>
      <c r="D905" s="325"/>
      <c r="E905" s="325"/>
      <c r="F905" s="325"/>
      <c r="G905" s="325"/>
      <c r="H905" s="325"/>
    </row>
    <row r="906" spans="3:8">
      <c r="C906" s="325"/>
      <c r="D906" s="325"/>
      <c r="E906" s="325"/>
      <c r="F906" s="325"/>
      <c r="G906" s="325"/>
      <c r="H906" s="325"/>
    </row>
    <row r="907" spans="3:8">
      <c r="C907" s="325"/>
      <c r="D907" s="325"/>
      <c r="E907" s="325"/>
      <c r="F907" s="325"/>
      <c r="G907" s="325"/>
      <c r="H907" s="325"/>
    </row>
    <row r="908" spans="3:8">
      <c r="C908" s="325"/>
      <c r="D908" s="325"/>
      <c r="E908" s="325"/>
      <c r="F908" s="325"/>
      <c r="G908" s="325"/>
      <c r="H908" s="325"/>
    </row>
    <row r="909" spans="3:8">
      <c r="C909" s="325"/>
      <c r="D909" s="325"/>
      <c r="E909" s="325"/>
      <c r="F909" s="325"/>
      <c r="G909" s="325"/>
      <c r="H909" s="325"/>
    </row>
    <row r="910" spans="3:8">
      <c r="C910" s="325"/>
      <c r="D910" s="325"/>
      <c r="E910" s="325"/>
      <c r="F910" s="325"/>
      <c r="G910" s="325"/>
      <c r="H910" s="325"/>
    </row>
    <row r="911" spans="3:8">
      <c r="C911" s="325"/>
      <c r="D911" s="325"/>
      <c r="E911" s="325"/>
      <c r="F911" s="325"/>
      <c r="G911" s="325"/>
      <c r="H911" s="325"/>
    </row>
    <row r="912" spans="3:8">
      <c r="C912" s="325"/>
      <c r="D912" s="325"/>
      <c r="E912" s="325"/>
      <c r="F912" s="325"/>
      <c r="G912" s="325"/>
      <c r="H912" s="325"/>
    </row>
    <row r="913" spans="3:8">
      <c r="C913" s="325"/>
      <c r="D913" s="325"/>
      <c r="E913" s="325"/>
      <c r="F913" s="325"/>
      <c r="G913" s="325"/>
      <c r="H913" s="325"/>
    </row>
    <row r="914" spans="3:8">
      <c r="C914" s="325"/>
      <c r="D914" s="325"/>
      <c r="E914" s="325"/>
      <c r="F914" s="325"/>
      <c r="G914" s="325"/>
      <c r="H914" s="325"/>
    </row>
    <row r="915" spans="3:8">
      <c r="C915" s="325"/>
      <c r="D915" s="325"/>
      <c r="E915" s="325"/>
      <c r="F915" s="325"/>
      <c r="G915" s="325"/>
      <c r="H915" s="325"/>
    </row>
    <row r="916" spans="3:8">
      <c r="C916" s="325"/>
      <c r="D916" s="325"/>
      <c r="E916" s="325"/>
      <c r="F916" s="325"/>
      <c r="G916" s="325"/>
      <c r="H916" s="325"/>
    </row>
    <row r="917" spans="3:8">
      <c r="C917" s="325"/>
      <c r="D917" s="325"/>
      <c r="E917" s="325"/>
      <c r="F917" s="325"/>
      <c r="G917" s="325"/>
      <c r="H917" s="325"/>
    </row>
    <row r="918" spans="3:8">
      <c r="C918" s="325"/>
      <c r="D918" s="325"/>
      <c r="E918" s="325"/>
      <c r="F918" s="325"/>
      <c r="G918" s="325"/>
      <c r="H918" s="325"/>
    </row>
    <row r="919" spans="3:8">
      <c r="C919" s="325"/>
      <c r="D919" s="325"/>
      <c r="E919" s="325"/>
      <c r="F919" s="325"/>
      <c r="G919" s="325"/>
      <c r="H919" s="325"/>
    </row>
    <row r="920" spans="3:8">
      <c r="C920" s="325"/>
      <c r="D920" s="325"/>
      <c r="E920" s="325"/>
      <c r="F920" s="325"/>
      <c r="G920" s="325"/>
      <c r="H920" s="325"/>
    </row>
    <row r="921" spans="3:8">
      <c r="C921" s="325"/>
      <c r="D921" s="325"/>
      <c r="E921" s="325"/>
      <c r="F921" s="325"/>
      <c r="G921" s="325"/>
      <c r="H921" s="325"/>
    </row>
    <row r="922" spans="3:8">
      <c r="C922" s="325"/>
      <c r="D922" s="325"/>
      <c r="E922" s="325"/>
      <c r="F922" s="325"/>
      <c r="G922" s="325"/>
      <c r="H922" s="325"/>
    </row>
    <row r="923" spans="3:8">
      <c r="C923" s="325"/>
      <c r="D923" s="325"/>
      <c r="E923" s="325"/>
      <c r="F923" s="325"/>
      <c r="G923" s="325"/>
      <c r="H923" s="325"/>
    </row>
    <row r="924" spans="3:8">
      <c r="C924" s="325"/>
      <c r="D924" s="325"/>
      <c r="E924" s="325"/>
      <c r="F924" s="325"/>
      <c r="G924" s="325"/>
      <c r="H924" s="325"/>
    </row>
    <row r="925" spans="3:8">
      <c r="C925" s="325"/>
      <c r="D925" s="325"/>
      <c r="E925" s="325"/>
      <c r="F925" s="325"/>
      <c r="G925" s="325"/>
      <c r="H925" s="325"/>
    </row>
    <row r="926" spans="3:8">
      <c r="C926" s="325"/>
      <c r="D926" s="325"/>
      <c r="E926" s="325"/>
      <c r="F926" s="325"/>
      <c r="G926" s="325"/>
      <c r="H926" s="325"/>
    </row>
  </sheetData>
  <mergeCells count="3">
    <mergeCell ref="A1:B1"/>
    <mergeCell ref="W1:Z1"/>
    <mergeCell ref="AA1:AG1"/>
  </mergeCells>
  <phoneticPr fontId="4" type="noConversion"/>
  <pageMargins left="0.28999999999999998" right="0.35" top="1" bottom="1" header="0.5" footer="0.5"/>
  <pageSetup paperSize="9" scale="9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pageSetUpPr fitToPage="1"/>
  </sheetPr>
  <dimension ref="A1:XFC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F1" sqref="BF1"/>
    </sheetView>
  </sheetViews>
  <sheetFormatPr defaultRowHeight="12.75" outlineLevelCol="1"/>
  <cols>
    <col min="1" max="1" width="0.5703125" style="25" customWidth="1"/>
    <col min="2" max="2" width="54.28515625" style="31" customWidth="1"/>
    <col min="3" max="3" width="1" style="31" customWidth="1"/>
    <col min="4" max="11" width="14" style="32" hidden="1" customWidth="1" outlineLevel="1"/>
    <col min="12" max="18" width="14" style="26" hidden="1" customWidth="1" outlineLevel="1"/>
    <col min="19" max="20" width="14" style="28" hidden="1" customWidth="1" outlineLevel="1"/>
    <col min="21" max="21" width="14" style="29" hidden="1" customWidth="1" outlineLevel="1"/>
    <col min="22" max="31" width="14" style="26" hidden="1" customWidth="1" outlineLevel="1"/>
    <col min="32" max="35" width="14" style="136" hidden="1" customWidth="1" outlineLevel="1"/>
    <col min="36" max="36" width="13.85546875" style="136" customWidth="1" collapsed="1"/>
    <col min="37" max="42" width="13.85546875" style="136" customWidth="1"/>
    <col min="43" max="43" width="13.85546875" style="27" customWidth="1"/>
    <col min="44" max="57" width="13.7109375" style="27" customWidth="1"/>
    <col min="58" max="58" width="13.5703125" style="27" customWidth="1"/>
    <col min="59" max="60" width="9.140625" style="27"/>
    <col min="61" max="61" width="10.140625" style="27" bestFit="1" customWidth="1"/>
    <col min="62" max="89" width="9.140625" style="27"/>
    <col min="90" max="16377" width="9.140625" style="26"/>
    <col min="16378" max="16381" width="0" style="26" hidden="1" customWidth="1"/>
    <col min="16382" max="16383" width="9.140625" style="26" hidden="1" customWidth="1"/>
    <col min="16384" max="16384" width="9.140625" style="26"/>
  </cols>
  <sheetData>
    <row r="1" spans="1:201 16382:16382" s="158" customFormat="1" ht="4.5" customHeight="1">
      <c r="A1" s="2087"/>
      <c r="B1" s="1504"/>
      <c r="C1" s="1504"/>
      <c r="D1" s="1505"/>
      <c r="E1" s="1505"/>
      <c r="F1" s="1505"/>
      <c r="G1" s="1505"/>
      <c r="H1" s="1505"/>
      <c r="I1" s="1505"/>
      <c r="J1" s="1505"/>
      <c r="K1" s="1505"/>
      <c r="L1" s="1506"/>
      <c r="M1" s="1506"/>
      <c r="N1" s="1506"/>
      <c r="O1" s="1506"/>
      <c r="P1" s="1506"/>
      <c r="Q1" s="1506"/>
      <c r="R1" s="1506"/>
      <c r="S1" s="2088"/>
      <c r="T1" s="2088"/>
      <c r="U1" s="2088"/>
      <c r="V1" s="1506"/>
      <c r="W1" s="1506"/>
      <c r="X1" s="1506"/>
      <c r="Y1" s="1506"/>
      <c r="Z1" s="1506"/>
      <c r="AA1" s="1506"/>
      <c r="AB1" s="1506"/>
      <c r="AC1" s="1506"/>
      <c r="AD1" s="1506"/>
      <c r="AE1" s="1506"/>
      <c r="AF1" s="1506"/>
      <c r="AG1" s="1506"/>
      <c r="AH1" s="1506"/>
      <c r="AI1" s="1506"/>
      <c r="AJ1" s="1506"/>
      <c r="AK1" s="1506"/>
      <c r="AL1" s="1506"/>
      <c r="AM1" s="1506"/>
      <c r="AN1" s="1506"/>
      <c r="AO1" s="1506"/>
      <c r="AP1" s="1506"/>
      <c r="XFB1" s="1312"/>
    </row>
    <row r="2" spans="1:201 16382:16382" ht="43.5" customHeight="1" thickBot="1">
      <c r="A2" s="396"/>
      <c r="B2" s="396" t="str">
        <f>INDEX(tblTrans[[English]:[Polski]],MATCH(XFB2,tblTrans[ID],0),LangSelID)</f>
        <v>PLEASE NOTE: THIS SPREADSHEET WAS PREPARED FOR INFORMATION PURPOSES ONLY; 
QUARTERLY DATA ACCORDING TO THE MOST RECENT REPORTS COVERING CERTAIN PERIOD</v>
      </c>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XFB2" s="135">
        <v>69</v>
      </c>
    </row>
    <row r="3" spans="1:201 16382:16382" s="58" customFormat="1" ht="25.5" customHeight="1" thickBot="1">
      <c r="A3" s="2432" t="str">
        <f>INDEX(tblTrans[[English]:[Polski]],MATCH(XFB3,tblTrans[ID],0),LangSelID)</f>
        <v>Key figures</v>
      </c>
      <c r="B3" s="2433" t="str">
        <f>INDEX(tblTrans[[English]:[Polski]],MATCH(XFB3,tblTrans[ID],0),LangSelID)</f>
        <v>Key figures</v>
      </c>
      <c r="C3" s="545"/>
      <c r="D3" s="545"/>
      <c r="E3" s="545"/>
      <c r="F3" s="545"/>
      <c r="G3" s="545"/>
      <c r="H3" s="545"/>
      <c r="I3" s="546"/>
      <c r="J3" s="546"/>
      <c r="K3" s="546"/>
      <c r="L3" s="546"/>
      <c r="M3" s="546"/>
      <c r="N3" s="546"/>
      <c r="O3" s="546"/>
      <c r="P3" s="546"/>
      <c r="Q3" s="546"/>
      <c r="R3" s="546"/>
      <c r="S3" s="546"/>
      <c r="T3" s="546"/>
      <c r="U3" s="546"/>
      <c r="V3" s="546"/>
      <c r="W3" s="2434"/>
      <c r="X3" s="2434"/>
      <c r="Y3" s="2434"/>
      <c r="Z3" s="2434"/>
      <c r="AA3" s="2434"/>
      <c r="AB3" s="2434"/>
      <c r="AC3" s="2434"/>
      <c r="AD3" s="2434"/>
      <c r="AE3" s="2434"/>
      <c r="AF3" s="2434"/>
      <c r="AG3" s="2434"/>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70</v>
      </c>
    </row>
    <row r="4" spans="1:201 16382:16382" s="162" customFormat="1" ht="18.75" customHeight="1">
      <c r="A4" s="397"/>
      <c r="B4" s="397"/>
      <c r="C4" s="361"/>
      <c r="D4" s="361" t="str">
        <f>INDEX(tblTrans[[English]:[Polski]],MATCH(D1048575,tblTrans[ID],0),LangSelID)</f>
        <v>Q1 2006</v>
      </c>
      <c r="E4" s="361" t="str">
        <f>INDEX(tblTrans[[English]:[Polski]],MATCH(E1048575,tblTrans[ID],0),LangSelID)</f>
        <v>Q2 2006</v>
      </c>
      <c r="F4" s="362" t="str">
        <f>INDEX(tblTrans[[English]:[Polski]],MATCH(F1048575,tblTrans[ID],0),LangSelID)</f>
        <v>Q3 2006</v>
      </c>
      <c r="G4" s="363" t="str">
        <f>INDEX(tblTrans[[English]:[Polski]],MATCH(G1048575,tblTrans[ID],0),LangSelID)</f>
        <v>Q4 2006</v>
      </c>
      <c r="H4" s="361" t="str">
        <f>INDEX(tblTrans[[English]:[Polski]],MATCH(H1048575,tblTrans[ID],0),LangSelID)</f>
        <v>Q1 2007</v>
      </c>
      <c r="I4" s="361" t="str">
        <f>INDEX(tblTrans[[English]:[Polski]],MATCH(I1048575,tblTrans[ID],0),LangSelID)</f>
        <v>Q2 2007</v>
      </c>
      <c r="J4" s="359" t="str">
        <f>INDEX(tblTrans[[English]:[Polski]],MATCH(J1048575,tblTrans[ID],0),LangSelID)</f>
        <v>Q3 2007</v>
      </c>
      <c r="K4" s="360" t="str">
        <f>INDEX(tblTrans[[English]:[Polski]],MATCH(K1048575,tblTrans[ID],0),LangSelID)</f>
        <v>Q4 2007</v>
      </c>
      <c r="L4" s="361" t="str">
        <f>INDEX(tblTrans[[English]:[Polski]],MATCH(L1048575,tblTrans[ID],0),LangSelID)</f>
        <v>Q1 2008</v>
      </c>
      <c r="M4" s="361" t="str">
        <f>INDEX(tblTrans[[English]:[Polski]],MATCH(M1048575,tblTrans[ID],0),LangSelID)</f>
        <v>Q2 2008</v>
      </c>
      <c r="N4" s="362" t="str">
        <f>INDEX(tblTrans[[English]:[Polski]],MATCH(N1048575,tblTrans[ID],0),LangSelID)</f>
        <v>Q3 2008</v>
      </c>
      <c r="O4" s="363" t="str">
        <f>INDEX(tblTrans[[English]:[Polski]],MATCH(O1048575,tblTrans[ID],0),LangSelID)</f>
        <v>Q4 2008</v>
      </c>
      <c r="P4" s="361" t="str">
        <f>INDEX(tblTrans[[English]:[Polski]],MATCH(P1048575,tblTrans[ID],0),LangSelID)</f>
        <v>Q1 2009</v>
      </c>
      <c r="Q4" s="361" t="str">
        <f>INDEX(tblTrans[[English]:[Polski]],MATCH(Q1048575,tblTrans[ID],0),LangSelID)</f>
        <v>Q2 2009</v>
      </c>
      <c r="R4" s="359" t="str">
        <f>INDEX(tblTrans[[English]:[Polski]],MATCH(R1048575,tblTrans[ID],0),LangSelID)</f>
        <v>Q3 2009</v>
      </c>
      <c r="S4" s="360" t="str">
        <f>INDEX(tblTrans[[English]:[Polski]],MATCH(S1048575,tblTrans[ID],0),LangSelID)</f>
        <v>Q4 2009</v>
      </c>
      <c r="T4" s="361" t="str">
        <f>INDEX(tblTrans[[English]:[Polski]],MATCH(T1048575,tblTrans[ID],0),LangSelID)</f>
        <v>Q1 2010</v>
      </c>
      <c r="U4" s="361" t="str">
        <f>INDEX(tblTrans[[English]:[Polski]],MATCH(U1048575,tblTrans[ID],0),LangSelID)</f>
        <v>Q2 2010</v>
      </c>
      <c r="V4" s="362" t="str">
        <f>INDEX(tblTrans[[English]:[Polski]],MATCH(V1048575,tblTrans[ID],0),LangSelID)</f>
        <v>Q3 2010</v>
      </c>
      <c r="W4" s="363" t="str">
        <f>INDEX(tblTrans[[English]:[Polski]],MATCH(W1048575,tblTrans[ID],0),LangSelID)</f>
        <v>Q4 2010</v>
      </c>
      <c r="X4" s="361" t="str">
        <f>INDEX(tblTrans[[English]:[Polski]],MATCH(X1048575,tblTrans[ID],0),LangSelID)</f>
        <v>Q1 2011</v>
      </c>
      <c r="Y4" s="361" t="str">
        <f>INDEX(tblTrans[[English]:[Polski]],MATCH(Y1048575,tblTrans[ID],0),LangSelID)</f>
        <v>Q2 2011</v>
      </c>
      <c r="Z4" s="359" t="str">
        <f>INDEX(tblTrans[[English]:[Polski]],MATCH(Z1048575,tblTrans[ID],0),LangSelID)</f>
        <v>Q3 2011</v>
      </c>
      <c r="AA4" s="360" t="str">
        <f>INDEX(tblTrans[[English]:[Polski]],MATCH(AA1048575,tblTrans[ID],0),LangSelID)</f>
        <v>Q4 2011</v>
      </c>
      <c r="AB4" s="361" t="str">
        <f>INDEX(tblTrans[[English]:[Polski]],MATCH(AB1048575,tblTrans[ID],0),LangSelID)</f>
        <v>Q1 2012</v>
      </c>
      <c r="AC4" s="361" t="str">
        <f>INDEX(tblTrans[[English]:[Polski]],MATCH(AC1048575,tblTrans[ID],0),LangSelID)</f>
        <v>Q2 2012</v>
      </c>
      <c r="AD4" s="362" t="str">
        <f>INDEX(tblTrans[[English]:[Polski]],MATCH(AD1048575,tblTrans[ID],0),LangSelID)</f>
        <v>Q3 2012</v>
      </c>
      <c r="AE4" s="363" t="str">
        <f>INDEX(tblTrans[[English]:[Polski]],MATCH(AE1048575,tblTrans[ID],0),LangSelID)</f>
        <v>Q4 2012</v>
      </c>
      <c r="AF4" s="361" t="str">
        <f>INDEX(tblTrans[[English]:[Polski]],MATCH(AF1048575,tblTrans[ID],0),LangSelID)</f>
        <v>Q1 2013</v>
      </c>
      <c r="AG4" s="361" t="str">
        <f>INDEX(tblTrans[[English]:[Polski]],MATCH(AG1048575,tblTrans[ID],0),LangSelID)</f>
        <v>Q2 2013</v>
      </c>
      <c r="AH4" s="362" t="str">
        <f>INDEX(tblTrans[[English]:[Polski]],MATCH(AH1048575,tblTrans[ID],0),LangSelID)</f>
        <v>Q3 2013</v>
      </c>
      <c r="AI4" s="363" t="str">
        <f>INDEX(tblTrans[[English]:[Polski]],MATCH(AI1048575,tblTrans[ID],0),LangSelID)</f>
        <v>Q4 2013</v>
      </c>
      <c r="AJ4" s="363" t="str">
        <f>INDEX(tblTrans[[English]:[Polski]],MATCH(AJ1048575,tblTrans[ID],0),LangSelID)</f>
        <v>Q1 2014</v>
      </c>
      <c r="AK4" s="363" t="str">
        <f>INDEX(tblTrans[[English]:[Polski]],MATCH(AK1048575,tblTrans[ID],0),LangSelID)</f>
        <v>Q2 2014</v>
      </c>
      <c r="AL4" s="363" t="str">
        <f>INDEX(tblTrans[[English]:[Polski]],MATCH(AL1048575,tblTrans[ID],0),LangSelID)</f>
        <v>Q3 2014</v>
      </c>
      <c r="AM4" s="363" t="str">
        <f>INDEX(tblTrans[[English]:[Polski]],MATCH(AM1048575,tblTrans[ID],0),LangSelID)</f>
        <v>Q4 2014</v>
      </c>
      <c r="AN4" s="363" t="str">
        <f>INDEX(tblTrans[[English]:[Polski]],MATCH(AN1048575,tblTrans[ID],0),LangSelID)</f>
        <v>Q1 2015</v>
      </c>
      <c r="AO4" s="363" t="str">
        <f>INDEX(tblTrans[[English]:[Polski]],MATCH(AO1048575,tblTrans[ID],0),LangSelID)</f>
        <v>Q2 2015</v>
      </c>
      <c r="AP4" s="363" t="str">
        <f>INDEX(tblTrans[[English]:[Polski]],MATCH(AP1048575,tblTrans[ID],0),LangSelID)</f>
        <v>Q3 2015</v>
      </c>
      <c r="AQ4" s="363" t="str">
        <f>INDEX(tblTrans[[English]:[Polski]],MATCH(AQ1048575,tblTrans[ID],0),LangSelID)</f>
        <v>Q4 2015</v>
      </c>
      <c r="AR4" s="363" t="str">
        <f>INDEX(tblTrans[[English]:[Polski]],MATCH(AR1048575,tblTrans[ID],0),LangSelID)</f>
        <v>Q1 2016</v>
      </c>
      <c r="AS4" s="363" t="str">
        <f>INDEX(tblTrans[[English]:[Polski]],MATCH(AS1048575,tblTrans[ID],0),LangSelID)</f>
        <v>Q2 2016</v>
      </c>
      <c r="AT4" s="363" t="str">
        <f>INDEX(tblTrans[[English]:[Polski]],MATCH(AT1048575,tblTrans[ID],0),LangSelID)</f>
        <v>Q3 2016</v>
      </c>
      <c r="AU4" s="363" t="str">
        <f>INDEX(tblTrans[[English]:[Polski]],MATCH(AU1048575,tblTrans[ID],0),LangSelID)</f>
        <v>Q4 2016</v>
      </c>
      <c r="AV4" s="363" t="str">
        <f>INDEX(tblTrans[[English]:[Polski]],MATCH(AV1048575,tblTrans[ID],0),LangSelID)</f>
        <v>Q1 2017</v>
      </c>
      <c r="AW4" s="363" t="str">
        <f>INDEX(tblTrans[[English]:[Polski]],MATCH(AW1048575,tblTrans[ID],0),LangSelID)</f>
        <v>Q2 2017</v>
      </c>
      <c r="AX4" s="363" t="str">
        <f>INDEX(tblTrans[[English]:[Polski]],MATCH(AX1048575,tblTrans[ID],0),LangSelID)</f>
        <v>Q3 2017</v>
      </c>
      <c r="AY4" s="363" t="str">
        <f>INDEX(tblTrans[[English]:[Polski]],MATCH(AY1048575,tblTrans[ID],0),LangSelID)</f>
        <v>Q4 2017</v>
      </c>
      <c r="AZ4" s="363" t="str">
        <f>INDEX(tblTrans[[English]:[Polski]],MATCH(AZ1048575,tblTrans[ID],0),LangSelID)</f>
        <v>Q1 2018</v>
      </c>
      <c r="BA4" s="363" t="str">
        <f>INDEX(tblTrans[[English]:[Polski]],MATCH(BA1048575,tblTrans[ID],0),LangSelID)</f>
        <v>Q2 2018</v>
      </c>
      <c r="BB4" s="363" t="str">
        <f>INDEX(tblTrans[[English]:[Polski]],MATCH(BB1048575,tblTrans[ID],0),LangSelID)</f>
        <v>Q3 2018</v>
      </c>
      <c r="BC4" s="363" t="str">
        <f>INDEX(tblTrans[[English]:[Polski]],MATCH(BC1048575,tblTrans[ID],0),LangSelID)</f>
        <v>Q4 2018</v>
      </c>
      <c r="BD4" s="363" t="str">
        <f>INDEX(tblTrans[[English]:[Polski]],MATCH(BD1048575,tblTrans[ID],0),LangSelID)</f>
        <v>Q1 2019</v>
      </c>
      <c r="BE4" s="363" t="str">
        <f>INDEX(tblTrans[[English]:[Polski]],MATCH(BE1048575,tblTrans[ID],0),LangSelID)</f>
        <v>Q2 2019</v>
      </c>
      <c r="BF4" s="363" t="str">
        <f>INDEX(tblTrans[[English]:[Polski]],MATCH(BF1048575,tblTrans[ID],0),LangSelID)</f>
        <v>Q3 2019</v>
      </c>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XFB4" s="1298">
        <v>71</v>
      </c>
    </row>
    <row r="5" spans="1:201 16382:16382" s="27" customFormat="1" ht="15.75" customHeight="1">
      <c r="A5" s="1431"/>
      <c r="B5" s="734" t="str">
        <f>INDEX(tblTrans[[English]:[Polski]],MATCH(XFB5,tblTrans[ID],0),LangSelID)</f>
        <v>Key Financials (PLN thou.):</v>
      </c>
      <c r="C5" s="612"/>
      <c r="D5" s="735"/>
      <c r="E5" s="736"/>
      <c r="F5" s="736"/>
      <c r="G5" s="593"/>
      <c r="H5" s="737"/>
      <c r="I5" s="588"/>
      <c r="J5" s="588"/>
      <c r="K5" s="549"/>
      <c r="L5" s="735"/>
      <c r="M5" s="588"/>
      <c r="N5" s="588"/>
      <c r="O5" s="593"/>
      <c r="P5" s="737"/>
      <c r="Q5" s="588"/>
      <c r="R5" s="588"/>
      <c r="S5" s="738"/>
      <c r="T5" s="739"/>
      <c r="U5" s="740"/>
      <c r="V5" s="740"/>
      <c r="W5" s="741"/>
      <c r="X5" s="742"/>
      <c r="Y5" s="740"/>
      <c r="Z5" s="740"/>
      <c r="AA5" s="738"/>
      <c r="AB5" s="739"/>
      <c r="AC5" s="740"/>
      <c r="AD5" s="740"/>
      <c r="AE5" s="741"/>
      <c r="AF5" s="742"/>
      <c r="AG5" s="740"/>
      <c r="AH5" s="593"/>
      <c r="AI5" s="593"/>
      <c r="AJ5" s="593"/>
      <c r="AK5" s="593"/>
      <c r="AL5" s="593"/>
      <c r="AM5" s="593"/>
      <c r="AN5" s="593"/>
      <c r="AO5" s="593"/>
      <c r="AP5" s="593"/>
      <c r="AZ5" s="2333"/>
      <c r="XFB5" s="1299">
        <v>72</v>
      </c>
    </row>
    <row r="6" spans="1:201 16382:16382" s="27" customFormat="1" ht="15.75" customHeight="1">
      <c r="A6" s="1431"/>
      <c r="B6" s="750" t="str">
        <f>INDEX(tblTrans[[English]:[Polski]],MATCH(XFB6,tblTrans[ID],0),LangSelID)</f>
        <v>Net interest income</v>
      </c>
      <c r="C6" s="751"/>
      <c r="D6" s="752">
        <v>170496</v>
      </c>
      <c r="E6" s="753">
        <v>160777</v>
      </c>
      <c r="F6" s="753">
        <v>194128</v>
      </c>
      <c r="G6" s="754">
        <v>198777</v>
      </c>
      <c r="H6" s="755">
        <v>227536</v>
      </c>
      <c r="I6" s="753">
        <v>241394</v>
      </c>
      <c r="J6" s="753">
        <v>267770</v>
      </c>
      <c r="K6" s="756">
        <v>291083</v>
      </c>
      <c r="L6" s="752">
        <v>315880</v>
      </c>
      <c r="M6" s="753">
        <v>327305</v>
      </c>
      <c r="N6" s="753">
        <v>364846</v>
      </c>
      <c r="O6" s="754">
        <v>384421</v>
      </c>
      <c r="P6" s="755">
        <v>397103</v>
      </c>
      <c r="Q6" s="753">
        <v>431487</v>
      </c>
      <c r="R6" s="753">
        <v>412052</v>
      </c>
      <c r="S6" s="585">
        <v>417535</v>
      </c>
      <c r="T6" s="581">
        <v>390537</v>
      </c>
      <c r="U6" s="582">
        <v>436254</v>
      </c>
      <c r="V6" s="582">
        <v>481048</v>
      </c>
      <c r="W6" s="583">
        <v>503125</v>
      </c>
      <c r="X6" s="584">
        <v>506553</v>
      </c>
      <c r="Y6" s="582">
        <v>540666</v>
      </c>
      <c r="Z6" s="582">
        <v>550622</v>
      </c>
      <c r="AA6" s="585">
        <v>569367</v>
      </c>
      <c r="AB6" s="581">
        <v>548791</v>
      </c>
      <c r="AC6" s="582">
        <v>575776</v>
      </c>
      <c r="AD6" s="582">
        <v>586006</v>
      </c>
      <c r="AE6" s="583">
        <v>569024</v>
      </c>
      <c r="AF6" s="584">
        <v>517483</v>
      </c>
      <c r="AG6" s="582">
        <v>550232</v>
      </c>
      <c r="AH6" s="583">
        <v>570000</v>
      </c>
      <c r="AI6" s="583">
        <v>588096</v>
      </c>
      <c r="AJ6" s="583">
        <v>591014</v>
      </c>
      <c r="AK6" s="583">
        <v>617232</v>
      </c>
      <c r="AL6" s="583">
        <v>649880</v>
      </c>
      <c r="AM6" s="583">
        <v>632532</v>
      </c>
      <c r="AN6" s="583">
        <v>587439</v>
      </c>
      <c r="AO6" s="583">
        <v>605548</v>
      </c>
      <c r="AP6" s="583">
        <v>641752.99803999998</v>
      </c>
      <c r="AQ6" s="583">
        <v>676633</v>
      </c>
      <c r="AR6" s="583">
        <v>676418</v>
      </c>
      <c r="AS6" s="583">
        <v>684443</v>
      </c>
      <c r="AT6" s="583">
        <v>718712</v>
      </c>
      <c r="AU6" s="583">
        <v>753270</v>
      </c>
      <c r="AV6" s="583">
        <v>749007</v>
      </c>
      <c r="AW6" s="583">
        <v>764779</v>
      </c>
      <c r="AX6" s="583">
        <v>796762</v>
      </c>
      <c r="AY6" s="583">
        <v>825112</v>
      </c>
      <c r="AZ6" s="583">
        <v>816424</v>
      </c>
      <c r="BA6" s="583">
        <v>854351</v>
      </c>
      <c r="BB6" s="583">
        <v>902370</v>
      </c>
      <c r="BC6" s="583">
        <v>923329</v>
      </c>
      <c r="BD6" s="583">
        <v>930253</v>
      </c>
      <c r="BE6" s="583">
        <v>997780</v>
      </c>
      <c r="BF6" s="583">
        <v>1064238</v>
      </c>
      <c r="XFB6" s="1299">
        <v>73</v>
      </c>
    </row>
    <row r="7" spans="1:201 16382:16382" ht="15.75" customHeight="1" thickBot="1">
      <c r="A7" s="1431"/>
      <c r="B7" s="651" t="str">
        <f>INDEX(tblTrans[[English]:[Polski]],MATCH(XFB7,tblTrans[ID],0),LangSelID)</f>
        <v>Net Fee &amp; Commission income</v>
      </c>
      <c r="C7" s="636"/>
      <c r="D7" s="653">
        <v>89477</v>
      </c>
      <c r="E7" s="654">
        <v>94522</v>
      </c>
      <c r="F7" s="654">
        <v>104699</v>
      </c>
      <c r="G7" s="655">
        <v>127712</v>
      </c>
      <c r="H7" s="656">
        <v>142857</v>
      </c>
      <c r="I7" s="654">
        <v>146631</v>
      </c>
      <c r="J7" s="654">
        <v>139004</v>
      </c>
      <c r="K7" s="657">
        <v>135786</v>
      </c>
      <c r="L7" s="653">
        <v>142381</v>
      </c>
      <c r="M7" s="654">
        <v>145359</v>
      </c>
      <c r="N7" s="654">
        <v>135026</v>
      </c>
      <c r="O7" s="655">
        <v>128700</v>
      </c>
      <c r="P7" s="656">
        <v>121842</v>
      </c>
      <c r="Q7" s="654">
        <v>158122</v>
      </c>
      <c r="R7" s="654">
        <v>162758</v>
      </c>
      <c r="S7" s="569">
        <v>152001</v>
      </c>
      <c r="T7" s="565">
        <v>173893</v>
      </c>
      <c r="U7" s="566">
        <v>172449</v>
      </c>
      <c r="V7" s="566">
        <v>199211</v>
      </c>
      <c r="W7" s="567">
        <v>200366</v>
      </c>
      <c r="X7" s="568">
        <v>207388</v>
      </c>
      <c r="Y7" s="566">
        <v>208208</v>
      </c>
      <c r="Z7" s="566">
        <v>219297</v>
      </c>
      <c r="AA7" s="569">
        <v>205079</v>
      </c>
      <c r="AB7" s="565">
        <v>213622</v>
      </c>
      <c r="AC7" s="566">
        <v>205430</v>
      </c>
      <c r="AD7" s="566">
        <v>181783</v>
      </c>
      <c r="AE7" s="567">
        <v>185710</v>
      </c>
      <c r="AF7" s="568">
        <v>185889</v>
      </c>
      <c r="AG7" s="566">
        <v>209256</v>
      </c>
      <c r="AH7" s="567">
        <v>210689</v>
      </c>
      <c r="AI7" s="567">
        <v>228904</v>
      </c>
      <c r="AJ7" s="567">
        <v>241406</v>
      </c>
      <c r="AK7" s="567">
        <v>243685</v>
      </c>
      <c r="AL7" s="567">
        <v>216234</v>
      </c>
      <c r="AM7" s="567">
        <v>200365</v>
      </c>
      <c r="AN7" s="567">
        <v>193857</v>
      </c>
      <c r="AO7" s="567">
        <v>230336</v>
      </c>
      <c r="AP7" s="567">
        <v>235582.99998999998</v>
      </c>
      <c r="AQ7" s="567">
        <v>237400</v>
      </c>
      <c r="AR7" s="567">
        <v>211745</v>
      </c>
      <c r="AS7" s="567">
        <v>209703</v>
      </c>
      <c r="AT7" s="567">
        <v>234363</v>
      </c>
      <c r="AU7" s="567">
        <v>250634</v>
      </c>
      <c r="AV7" s="567">
        <v>249554</v>
      </c>
      <c r="AW7" s="567">
        <v>252612</v>
      </c>
      <c r="AX7" s="567">
        <v>256514</v>
      </c>
      <c r="AY7" s="567">
        <v>233478</v>
      </c>
      <c r="AZ7" s="567">
        <v>268876</v>
      </c>
      <c r="BA7" s="567">
        <v>248977</v>
      </c>
      <c r="BB7" s="567">
        <v>238751</v>
      </c>
      <c r="BC7" s="567">
        <v>219246</v>
      </c>
      <c r="BD7" s="567">
        <v>228846</v>
      </c>
      <c r="BE7" s="567">
        <v>225812</v>
      </c>
      <c r="BF7" s="567">
        <v>248462</v>
      </c>
      <c r="CF7" s="26"/>
      <c r="CG7" s="26"/>
      <c r="CH7" s="26"/>
      <c r="CI7" s="26"/>
      <c r="CJ7" s="26"/>
      <c r="CK7" s="26"/>
      <c r="XFB7" s="135">
        <v>74</v>
      </c>
    </row>
    <row r="8" spans="1:201 16382:16382" s="58" customFormat="1" ht="15.75" customHeight="1" thickBot="1">
      <c r="A8" s="1432"/>
      <c r="B8" s="550" t="str">
        <f>INDEX(tblTrans[[English]:[Polski]],MATCH(XFB8,tblTrans[ID],0),LangSelID)</f>
        <v>Total income</v>
      </c>
      <c r="C8" s="551"/>
      <c r="D8" s="551">
        <v>369952</v>
      </c>
      <c r="E8" s="551">
        <v>390670</v>
      </c>
      <c r="F8" s="551">
        <v>410671</v>
      </c>
      <c r="G8" s="551">
        <v>453638</v>
      </c>
      <c r="H8" s="551">
        <v>500783</v>
      </c>
      <c r="I8" s="551">
        <v>551752</v>
      </c>
      <c r="J8" s="551">
        <v>543773</v>
      </c>
      <c r="K8" s="551">
        <v>605701</v>
      </c>
      <c r="L8" s="551">
        <v>783556</v>
      </c>
      <c r="M8" s="551">
        <v>620362</v>
      </c>
      <c r="N8" s="551">
        <v>688724</v>
      </c>
      <c r="O8" s="551">
        <v>593724</v>
      </c>
      <c r="P8" s="551">
        <v>672485</v>
      </c>
      <c r="Q8" s="551">
        <v>714845</v>
      </c>
      <c r="R8" s="551">
        <v>724136</v>
      </c>
      <c r="S8" s="551">
        <v>739844</v>
      </c>
      <c r="T8" s="551">
        <v>688973</v>
      </c>
      <c r="U8" s="551">
        <v>766059</v>
      </c>
      <c r="V8" s="551">
        <v>825081</v>
      </c>
      <c r="W8" s="551">
        <v>844446</v>
      </c>
      <c r="X8" s="551">
        <v>821792</v>
      </c>
      <c r="Y8" s="551">
        <v>884221</v>
      </c>
      <c r="Z8" s="551">
        <v>923537</v>
      </c>
      <c r="AA8" s="551">
        <v>891312</v>
      </c>
      <c r="AB8" s="551">
        <v>917100</v>
      </c>
      <c r="AC8" s="551">
        <v>918464</v>
      </c>
      <c r="AD8" s="551">
        <v>908363</v>
      </c>
      <c r="AE8" s="551">
        <v>826846</v>
      </c>
      <c r="AF8" s="551">
        <v>831425</v>
      </c>
      <c r="AG8" s="551">
        <v>932884</v>
      </c>
      <c r="AH8" s="551">
        <v>944977</v>
      </c>
      <c r="AI8" s="551">
        <v>964238</v>
      </c>
      <c r="AJ8" s="551">
        <v>956620</v>
      </c>
      <c r="AK8" s="551">
        <v>1023764</v>
      </c>
      <c r="AL8" s="551">
        <v>1018877</v>
      </c>
      <c r="AM8" s="551">
        <v>939907</v>
      </c>
      <c r="AN8" s="551">
        <v>1118128</v>
      </c>
      <c r="AO8" s="551">
        <v>884849</v>
      </c>
      <c r="AP8" s="551">
        <v>979863</v>
      </c>
      <c r="AQ8" s="551">
        <v>1110483</v>
      </c>
      <c r="AR8" s="551">
        <v>1008903</v>
      </c>
      <c r="AS8" s="551">
        <v>1202992</v>
      </c>
      <c r="AT8" s="551">
        <v>1038747</v>
      </c>
      <c r="AU8" s="551">
        <v>1044712</v>
      </c>
      <c r="AV8" s="551">
        <v>1081778</v>
      </c>
      <c r="AW8" s="551">
        <v>1080872</v>
      </c>
      <c r="AX8" s="551">
        <v>1149382</v>
      </c>
      <c r="AY8" s="551">
        <v>1141529</v>
      </c>
      <c r="AZ8" s="551">
        <v>1382388</v>
      </c>
      <c r="BA8" s="551">
        <v>1215326</v>
      </c>
      <c r="BB8" s="551">
        <v>1217307</v>
      </c>
      <c r="BC8" s="551">
        <v>1244170</v>
      </c>
      <c r="BD8" s="551">
        <v>1261350</v>
      </c>
      <c r="BE8" s="551">
        <v>1329177</v>
      </c>
      <c r="BF8" s="551">
        <v>1430258</v>
      </c>
      <c r="BG8" s="138"/>
      <c r="BH8" s="138"/>
      <c r="BI8" s="138"/>
      <c r="BJ8" s="138"/>
      <c r="BK8" s="138"/>
      <c r="BL8" s="59"/>
      <c r="BM8" s="59"/>
      <c r="BN8" s="59"/>
      <c r="BO8" s="59"/>
      <c r="BP8" s="59"/>
      <c r="BQ8" s="59"/>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00">
        <v>75</v>
      </c>
    </row>
    <row r="9" spans="1:201 16382:16382" s="58" customFormat="1" ht="15.75" customHeight="1" thickBot="1">
      <c r="A9" s="1432"/>
      <c r="B9" s="550" t="str">
        <f>INDEX(tblTrans[[English]:[Polski]],MATCH(XFB9,tblTrans[ID],0),LangSelID)</f>
        <v>Total costs</v>
      </c>
      <c r="C9" s="551"/>
      <c r="D9" s="551">
        <v>-246134</v>
      </c>
      <c r="E9" s="551">
        <v>-251094</v>
      </c>
      <c r="F9" s="551">
        <v>-260082</v>
      </c>
      <c r="G9" s="551">
        <v>-287067</v>
      </c>
      <c r="H9" s="551">
        <v>-288281</v>
      </c>
      <c r="I9" s="551">
        <v>-321982</v>
      </c>
      <c r="J9" s="551">
        <v>-298752</v>
      </c>
      <c r="K9" s="551">
        <v>-370629</v>
      </c>
      <c r="L9" s="551">
        <v>-346902</v>
      </c>
      <c r="M9" s="551">
        <v>-366959</v>
      </c>
      <c r="N9" s="551">
        <v>-363811</v>
      </c>
      <c r="O9" s="551">
        <v>-472404</v>
      </c>
      <c r="P9" s="551">
        <v>-359136</v>
      </c>
      <c r="Q9" s="551">
        <v>-363154</v>
      </c>
      <c r="R9" s="551">
        <v>-364068</v>
      </c>
      <c r="S9" s="551">
        <v>-458429</v>
      </c>
      <c r="T9" s="551">
        <v>-354137.7</v>
      </c>
      <c r="U9" s="551">
        <v>-391554.3</v>
      </c>
      <c r="V9" s="551">
        <v>-416925</v>
      </c>
      <c r="W9" s="551">
        <v>-454652</v>
      </c>
      <c r="X9" s="551">
        <v>-398701</v>
      </c>
      <c r="Y9" s="551">
        <v>-418565.62832000002</v>
      </c>
      <c r="Z9" s="551">
        <v>-427480.37167999998</v>
      </c>
      <c r="AA9" s="551">
        <v>-435518</v>
      </c>
      <c r="AB9" s="551">
        <v>-392107</v>
      </c>
      <c r="AC9" s="551">
        <v>-406829</v>
      </c>
      <c r="AD9" s="551">
        <v>-428429</v>
      </c>
      <c r="AE9" s="551">
        <v>-433966</v>
      </c>
      <c r="AF9" s="551">
        <v>-401702</v>
      </c>
      <c r="AG9" s="551">
        <v>-417876</v>
      </c>
      <c r="AH9" s="551">
        <v>-416829</v>
      </c>
      <c r="AI9" s="551">
        <v>-441636</v>
      </c>
      <c r="AJ9" s="551">
        <v>-430617</v>
      </c>
      <c r="AK9" s="551">
        <v>-455277</v>
      </c>
      <c r="AL9" s="551">
        <v>-441203</v>
      </c>
      <c r="AM9" s="551">
        <v>-443468</v>
      </c>
      <c r="AN9" s="551">
        <v>-452839</v>
      </c>
      <c r="AO9" s="551">
        <v>-485300</v>
      </c>
      <c r="AP9" s="551">
        <v>-463297</v>
      </c>
      <c r="AQ9" s="551">
        <v>-650955</v>
      </c>
      <c r="AR9" s="551">
        <v>-480772</v>
      </c>
      <c r="AS9" s="551">
        <v>-490699</v>
      </c>
      <c r="AT9" s="551">
        <v>-499887</v>
      </c>
      <c r="AU9" s="551">
        <v>-491926</v>
      </c>
      <c r="AV9" s="551">
        <v>-577691</v>
      </c>
      <c r="AW9" s="551">
        <v>-485090</v>
      </c>
      <c r="AX9" s="551">
        <v>-485880</v>
      </c>
      <c r="AY9" s="551">
        <v>-494507</v>
      </c>
      <c r="AZ9" s="551">
        <v>-600993</v>
      </c>
      <c r="BA9" s="551">
        <v>-508654</v>
      </c>
      <c r="BB9" s="551">
        <v>-531528</v>
      </c>
      <c r="BC9" s="551">
        <v>-522757</v>
      </c>
      <c r="BD9" s="551">
        <v>-715782</v>
      </c>
      <c r="BE9" s="551">
        <v>-537120</v>
      </c>
      <c r="BF9" s="551">
        <v>-542527</v>
      </c>
      <c r="BG9" s="138"/>
      <c r="BH9" s="138"/>
      <c r="BI9" s="138"/>
      <c r="BJ9" s="138"/>
      <c r="BK9" s="138"/>
      <c r="BL9" s="59"/>
      <c r="BM9" s="59"/>
      <c r="BN9" s="59"/>
      <c r="BO9" s="59"/>
      <c r="BP9" s="59"/>
      <c r="BQ9" s="59"/>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XFB9" s="1300">
        <v>76</v>
      </c>
    </row>
    <row r="10" spans="1:201 16382:16382" ht="15.75" customHeight="1" thickBot="1">
      <c r="A10" s="1431"/>
      <c r="B10" s="197" t="str">
        <f>INDEX(tblTrans[[English]:[Polski]],MATCH(XFB10,tblTrans[ID],0),LangSelID)</f>
        <v>Loan Loss Provisions</v>
      </c>
      <c r="C10" s="256"/>
      <c r="D10" s="262">
        <v>-22576</v>
      </c>
      <c r="E10" s="234">
        <v>-10216</v>
      </c>
      <c r="F10" s="234">
        <v>-7408</v>
      </c>
      <c r="G10" s="263">
        <v>-5761</v>
      </c>
      <c r="H10" s="258">
        <v>-6944</v>
      </c>
      <c r="I10" s="234">
        <v>1078</v>
      </c>
      <c r="J10" s="234">
        <v>-34792</v>
      </c>
      <c r="K10" s="268">
        <v>-36152</v>
      </c>
      <c r="L10" s="262">
        <v>-22242</v>
      </c>
      <c r="M10" s="234">
        <v>-45626</v>
      </c>
      <c r="N10" s="234">
        <v>-70808</v>
      </c>
      <c r="O10" s="263">
        <v>-130468</v>
      </c>
      <c r="P10" s="258">
        <v>-210028</v>
      </c>
      <c r="Q10" s="234">
        <v>-438824</v>
      </c>
      <c r="R10" s="234">
        <v>-248770</v>
      </c>
      <c r="S10" s="277">
        <v>-199512</v>
      </c>
      <c r="T10" s="286">
        <v>-177061</v>
      </c>
      <c r="U10" s="250">
        <v>-203500</v>
      </c>
      <c r="V10" s="250">
        <v>-128230</v>
      </c>
      <c r="W10" s="284">
        <v>-125988</v>
      </c>
      <c r="X10" s="281">
        <v>-114110</v>
      </c>
      <c r="Y10" s="250">
        <v>-58620</v>
      </c>
      <c r="Z10" s="250">
        <v>-111191</v>
      </c>
      <c r="AA10" s="277">
        <v>-89549</v>
      </c>
      <c r="AB10" s="286">
        <v>-111811</v>
      </c>
      <c r="AC10" s="250">
        <v>-108967</v>
      </c>
      <c r="AD10" s="250">
        <v>-134870</v>
      </c>
      <c r="AE10" s="284">
        <v>-88987</v>
      </c>
      <c r="AF10" s="281">
        <v>-27654</v>
      </c>
      <c r="AG10" s="250">
        <v>-159459</v>
      </c>
      <c r="AH10" s="284">
        <v>-173585</v>
      </c>
      <c r="AI10" s="284">
        <v>-117079.85860000002</v>
      </c>
      <c r="AJ10" s="284">
        <v>-89487</v>
      </c>
      <c r="AK10" s="284">
        <v>-155860</v>
      </c>
      <c r="AL10" s="284">
        <v>-157917</v>
      </c>
      <c r="AM10" s="284">
        <v>-112639</v>
      </c>
      <c r="AN10" s="284">
        <v>-99971</v>
      </c>
      <c r="AO10" s="284">
        <v>-107666</v>
      </c>
      <c r="AP10" s="284">
        <v>-110956.00000000007</v>
      </c>
      <c r="AQ10" s="284">
        <v>-102629</v>
      </c>
      <c r="AR10" s="284">
        <v>-68520</v>
      </c>
      <c r="AS10" s="284">
        <v>-117743</v>
      </c>
      <c r="AT10" s="284">
        <v>-139452</v>
      </c>
      <c r="AU10" s="284">
        <v>-39679</v>
      </c>
      <c r="AV10" s="284">
        <v>-82921</v>
      </c>
      <c r="AW10" s="284">
        <v>-120399</v>
      </c>
      <c r="AX10" s="284">
        <v>-164422</v>
      </c>
      <c r="AY10" s="284">
        <v>-139979</v>
      </c>
      <c r="AZ10" s="284">
        <v>-121655</v>
      </c>
      <c r="BA10" s="284">
        <v>-216966</v>
      </c>
      <c r="BB10" s="284">
        <v>-185290</v>
      </c>
      <c r="BC10" s="284">
        <v>-170514</v>
      </c>
      <c r="BD10" s="284">
        <v>-145634</v>
      </c>
      <c r="BE10" s="284">
        <v>-223930</v>
      </c>
      <c r="BF10" s="284">
        <v>-249357</v>
      </c>
      <c r="BI10" s="138"/>
      <c r="BL10" s="59"/>
      <c r="BM10" s="59"/>
      <c r="BN10" s="59"/>
      <c r="BO10" s="59"/>
      <c r="BP10" s="59"/>
      <c r="BQ10" s="59"/>
      <c r="CF10" s="26"/>
      <c r="CG10" s="26"/>
      <c r="CH10" s="26"/>
      <c r="CI10" s="26"/>
      <c r="CJ10" s="26"/>
      <c r="CK10" s="26"/>
      <c r="XFB10" s="135">
        <v>77</v>
      </c>
    </row>
    <row r="11" spans="1:201 16382:16382" s="58" customFormat="1" ht="15.75" customHeight="1" thickBot="1">
      <c r="A11" s="1432"/>
      <c r="B11" s="550" t="str">
        <f>INDEX(tblTrans[[English]:[Polski]],MATCH(XFB11,tblTrans[ID],0),LangSelID)</f>
        <v>Profit before income tax</v>
      </c>
      <c r="C11" s="551"/>
      <c r="D11" s="551">
        <v>101155</v>
      </c>
      <c r="E11" s="551">
        <v>129335</v>
      </c>
      <c r="F11" s="551">
        <v>143181</v>
      </c>
      <c r="G11" s="551">
        <v>160810</v>
      </c>
      <c r="H11" s="551">
        <v>205558</v>
      </c>
      <c r="I11" s="551">
        <v>230848</v>
      </c>
      <c r="J11" s="551">
        <v>210229</v>
      </c>
      <c r="K11" s="551">
        <v>198920</v>
      </c>
      <c r="L11" s="551">
        <v>414412</v>
      </c>
      <c r="M11" s="551">
        <v>207777</v>
      </c>
      <c r="N11" s="551">
        <v>254105</v>
      </c>
      <c r="O11" s="551">
        <v>-9148</v>
      </c>
      <c r="P11" s="551">
        <v>103321</v>
      </c>
      <c r="Q11" s="551">
        <v>-87133</v>
      </c>
      <c r="R11" s="551">
        <v>111298</v>
      </c>
      <c r="S11" s="551">
        <v>81903</v>
      </c>
      <c r="T11" s="551">
        <v>157774.29999999999</v>
      </c>
      <c r="U11" s="551">
        <v>171004.7</v>
      </c>
      <c r="V11" s="551">
        <v>279926</v>
      </c>
      <c r="W11" s="551">
        <v>263806</v>
      </c>
      <c r="X11" s="551">
        <v>308981</v>
      </c>
      <c r="Y11" s="551">
        <v>407035</v>
      </c>
      <c r="Z11" s="551">
        <v>384866</v>
      </c>
      <c r="AA11" s="551">
        <v>366245</v>
      </c>
      <c r="AB11" s="551">
        <v>413182</v>
      </c>
      <c r="AC11" s="551">
        <v>402668</v>
      </c>
      <c r="AD11" s="551">
        <v>345064</v>
      </c>
      <c r="AE11" s="551">
        <v>303893</v>
      </c>
      <c r="AF11" s="551">
        <v>402069</v>
      </c>
      <c r="AG11" s="551">
        <v>355549</v>
      </c>
      <c r="AH11" s="551">
        <v>354563</v>
      </c>
      <c r="AI11" s="551">
        <v>405522</v>
      </c>
      <c r="AJ11" s="551">
        <v>436516</v>
      </c>
      <c r="AK11" s="551">
        <v>412627</v>
      </c>
      <c r="AL11" s="551">
        <v>419757</v>
      </c>
      <c r="AM11" s="551">
        <v>383800</v>
      </c>
      <c r="AN11" s="551">
        <v>565318</v>
      </c>
      <c r="AO11" s="551">
        <v>291883</v>
      </c>
      <c r="AP11" s="551">
        <v>404687.99803079979</v>
      </c>
      <c r="AQ11" s="551">
        <v>355966</v>
      </c>
      <c r="AR11" s="551">
        <v>402309</v>
      </c>
      <c r="AS11" s="551">
        <v>505539</v>
      </c>
      <c r="AT11" s="551">
        <v>309584</v>
      </c>
      <c r="AU11" s="551">
        <v>420305</v>
      </c>
      <c r="AV11" s="551">
        <v>329861</v>
      </c>
      <c r="AW11" s="551">
        <v>382365</v>
      </c>
      <c r="AX11" s="551">
        <v>403751</v>
      </c>
      <c r="AY11" s="551">
        <v>411925</v>
      </c>
      <c r="AZ11" s="551">
        <v>561566</v>
      </c>
      <c r="BA11" s="551">
        <v>391718</v>
      </c>
      <c r="BB11" s="551">
        <v>397418</v>
      </c>
      <c r="BC11" s="551">
        <v>449612</v>
      </c>
      <c r="BD11" s="551">
        <v>290830</v>
      </c>
      <c r="BE11" s="551">
        <v>418404</v>
      </c>
      <c r="BF11" s="551">
        <v>515392</v>
      </c>
      <c r="BG11" s="138"/>
      <c r="BH11" s="138"/>
      <c r="BI11" s="138"/>
      <c r="BJ11" s="138"/>
      <c r="BK11" s="138"/>
      <c r="BL11" s="59"/>
      <c r="BM11" s="59"/>
      <c r="BN11" s="59"/>
      <c r="BO11" s="59"/>
      <c r="BP11" s="59"/>
      <c r="BQ11" s="59"/>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XFB11" s="1300">
        <v>78</v>
      </c>
    </row>
    <row r="12" spans="1:201 16382:16382" s="58" customFormat="1" ht="15.75" customHeight="1" thickBot="1">
      <c r="A12" s="1432"/>
      <c r="B12" s="550" t="str">
        <f>INDEX(tblTrans[[English]:[Polski]],MATCH(XFB12,tblTrans[ID],0),LangSelID)</f>
        <v>Net profit attributable to owners of mBank S.A.</v>
      </c>
      <c r="C12" s="551"/>
      <c r="D12" s="551">
        <v>78901</v>
      </c>
      <c r="E12" s="551">
        <v>101498</v>
      </c>
      <c r="F12" s="551">
        <v>125647</v>
      </c>
      <c r="G12" s="551">
        <v>115212</v>
      </c>
      <c r="H12" s="551">
        <v>222738</v>
      </c>
      <c r="I12" s="551">
        <v>181128</v>
      </c>
      <c r="J12" s="551">
        <v>164250</v>
      </c>
      <c r="K12" s="551">
        <v>141978</v>
      </c>
      <c r="L12" s="551">
        <v>344623</v>
      </c>
      <c r="M12" s="551">
        <v>279186</v>
      </c>
      <c r="N12" s="551">
        <v>198460</v>
      </c>
      <c r="O12" s="551">
        <v>35190</v>
      </c>
      <c r="P12" s="551">
        <v>77221</v>
      </c>
      <c r="Q12" s="551">
        <v>-61557</v>
      </c>
      <c r="R12" s="551">
        <v>72486</v>
      </c>
      <c r="S12" s="551">
        <v>40778</v>
      </c>
      <c r="T12" s="551">
        <v>115416.29999999999</v>
      </c>
      <c r="U12" s="551">
        <v>124250.70000000001</v>
      </c>
      <c r="V12" s="551">
        <v>206453</v>
      </c>
      <c r="W12" s="551">
        <v>195482</v>
      </c>
      <c r="X12" s="551">
        <v>229708</v>
      </c>
      <c r="Y12" s="551">
        <v>313171</v>
      </c>
      <c r="Z12" s="551">
        <v>307260</v>
      </c>
      <c r="AA12" s="551">
        <v>284832.76</v>
      </c>
      <c r="AB12" s="551">
        <v>331752.63</v>
      </c>
      <c r="AC12" s="551">
        <v>317273.17000000004</v>
      </c>
      <c r="AD12" s="551">
        <v>272492.19999999995</v>
      </c>
      <c r="AE12" s="551">
        <v>275803</v>
      </c>
      <c r="AF12" s="551">
        <v>325736.3</v>
      </c>
      <c r="AG12" s="551">
        <v>277852.53000000009</v>
      </c>
      <c r="AH12" s="551">
        <v>288586.46999999997</v>
      </c>
      <c r="AI12" s="551">
        <v>314199.60999999987</v>
      </c>
      <c r="AJ12" s="551">
        <v>337770</v>
      </c>
      <c r="AK12" s="551">
        <v>324827</v>
      </c>
      <c r="AL12" s="551">
        <v>315454</v>
      </c>
      <c r="AM12" s="551">
        <v>308617</v>
      </c>
      <c r="AN12" s="551">
        <v>450936</v>
      </c>
      <c r="AO12" s="551">
        <v>221323</v>
      </c>
      <c r="AP12" s="551">
        <v>319500.99803079991</v>
      </c>
      <c r="AQ12" s="551">
        <v>309486</v>
      </c>
      <c r="AR12" s="551">
        <v>307782</v>
      </c>
      <c r="AS12" s="551">
        <v>388504</v>
      </c>
      <c r="AT12" s="551">
        <v>230479</v>
      </c>
      <c r="AU12" s="551">
        <v>292517</v>
      </c>
      <c r="AV12" s="551">
        <v>218778</v>
      </c>
      <c r="AW12" s="551">
        <v>269700</v>
      </c>
      <c r="AX12" s="551">
        <v>291414</v>
      </c>
      <c r="AY12" s="551">
        <v>311638</v>
      </c>
      <c r="AZ12" s="551">
        <v>412583</v>
      </c>
      <c r="BA12" s="551">
        <v>293295</v>
      </c>
      <c r="BB12" s="551">
        <v>291069</v>
      </c>
      <c r="BC12" s="551">
        <v>319504</v>
      </c>
      <c r="BD12" s="551">
        <v>164001</v>
      </c>
      <c r="BE12" s="551">
        <v>331644</v>
      </c>
      <c r="BF12" s="551">
        <v>353922</v>
      </c>
      <c r="BG12" s="138"/>
      <c r="BH12" s="138"/>
      <c r="BI12" s="27"/>
      <c r="BJ12" s="138"/>
      <c r="BK12" s="138"/>
      <c r="BL12" s="59"/>
      <c r="BM12" s="59"/>
      <c r="BN12" s="59"/>
      <c r="BO12" s="59"/>
      <c r="BP12" s="59"/>
      <c r="BQ12" s="59"/>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00">
        <v>79</v>
      </c>
    </row>
    <row r="13" spans="1:201 16382:16382" ht="15.75" customHeight="1">
      <c r="A13" s="1431"/>
      <c r="B13" s="197"/>
      <c r="C13" s="256"/>
      <c r="D13" s="369"/>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CF13" s="26"/>
      <c r="CG13" s="26"/>
      <c r="CH13" s="26"/>
      <c r="CI13" s="26"/>
      <c r="CJ13" s="26"/>
      <c r="CK13" s="26"/>
      <c r="XFB13" s="135"/>
    </row>
    <row r="14" spans="1:201 16382:16382" ht="15.75" customHeight="1">
      <c r="A14" s="1431"/>
      <c r="B14" s="734" t="str">
        <f>INDEX(tblTrans[[English]:[Polski]],MATCH(XFB14,tblTrans[ID],0),LangSelID)</f>
        <v>Balance Sheet (PLN thou.):</v>
      </c>
      <c r="C14" s="589"/>
      <c r="D14" s="377"/>
      <c r="E14" s="743"/>
      <c r="F14" s="743"/>
      <c r="G14" s="744"/>
      <c r="H14" s="378"/>
      <c r="I14" s="743"/>
      <c r="J14" s="743"/>
      <c r="K14" s="745"/>
      <c r="L14" s="377"/>
      <c r="M14" s="743"/>
      <c r="N14" s="743"/>
      <c r="O14" s="744"/>
      <c r="P14" s="378"/>
      <c r="Q14" s="743"/>
      <c r="R14" s="743"/>
      <c r="S14" s="746"/>
      <c r="T14" s="382"/>
      <c r="U14" s="747"/>
      <c r="V14" s="747"/>
      <c r="W14" s="748"/>
      <c r="X14" s="380"/>
      <c r="Y14" s="747"/>
      <c r="Z14" s="747"/>
      <c r="AA14" s="746"/>
      <c r="AB14" s="382"/>
      <c r="AC14" s="747"/>
      <c r="AD14" s="747"/>
      <c r="AE14" s="748"/>
      <c r="AF14" s="380"/>
      <c r="AG14" s="747"/>
      <c r="AH14" s="748"/>
      <c r="AI14" s="748"/>
      <c r="AJ14" s="748"/>
      <c r="AK14" s="748"/>
      <c r="AL14" s="748"/>
      <c r="AM14" s="748"/>
      <c r="AN14" s="748"/>
      <c r="AO14" s="748"/>
      <c r="AP14" s="748"/>
      <c r="CF14" s="26"/>
      <c r="CG14" s="26"/>
      <c r="CH14" s="26"/>
      <c r="CI14" s="26"/>
      <c r="CJ14" s="26"/>
      <c r="CK14" s="26"/>
      <c r="XFB14" s="135">
        <v>80</v>
      </c>
    </row>
    <row r="15" spans="1:201 16382:16382" ht="15.75" customHeight="1">
      <c r="A15" s="1431"/>
      <c r="B15" s="750" t="str">
        <f>INDEX(tblTrans[[English]:[Polski]],MATCH(XFB15,tblTrans[ID],0),LangSelID)</f>
        <v>Total assets</v>
      </c>
      <c r="C15" s="751"/>
      <c r="D15" s="752">
        <v>35521379</v>
      </c>
      <c r="E15" s="753">
        <v>38761258</v>
      </c>
      <c r="F15" s="753">
        <v>39335531</v>
      </c>
      <c r="G15" s="754">
        <v>42330581</v>
      </c>
      <c r="H15" s="755">
        <v>45532730</v>
      </c>
      <c r="I15" s="753">
        <v>48575481</v>
      </c>
      <c r="J15" s="753">
        <v>51759647</v>
      </c>
      <c r="K15" s="756">
        <v>55941900</v>
      </c>
      <c r="L15" s="752">
        <v>60549198</v>
      </c>
      <c r="M15" s="753">
        <v>64500558</v>
      </c>
      <c r="N15" s="753">
        <v>67728071</v>
      </c>
      <c r="O15" s="754">
        <v>82605202</v>
      </c>
      <c r="P15" s="755">
        <v>81245476</v>
      </c>
      <c r="Q15" s="753">
        <v>80932457</v>
      </c>
      <c r="R15" s="753">
        <v>78570248</v>
      </c>
      <c r="S15" s="585">
        <v>81023886</v>
      </c>
      <c r="T15" s="581">
        <v>84751381</v>
      </c>
      <c r="U15" s="582">
        <v>88904903</v>
      </c>
      <c r="V15" s="582">
        <v>84415817</v>
      </c>
      <c r="W15" s="583">
        <v>90038831</v>
      </c>
      <c r="X15" s="584">
        <v>89045772</v>
      </c>
      <c r="Y15" s="582">
        <v>88706886</v>
      </c>
      <c r="Z15" s="582">
        <v>94443650</v>
      </c>
      <c r="AA15" s="585">
        <v>98875647</v>
      </c>
      <c r="AB15" s="581">
        <v>92517472.629999995</v>
      </c>
      <c r="AC15" s="582">
        <v>94957832.799999997</v>
      </c>
      <c r="AD15" s="582">
        <v>99711013</v>
      </c>
      <c r="AE15" s="583">
        <v>102144983</v>
      </c>
      <c r="AF15" s="584">
        <v>103050129.3</v>
      </c>
      <c r="AG15" s="582">
        <v>108143857.83</v>
      </c>
      <c r="AH15" s="583">
        <v>104000120</v>
      </c>
      <c r="AI15" s="583">
        <v>104282760.61</v>
      </c>
      <c r="AJ15" s="583">
        <v>107143257</v>
      </c>
      <c r="AK15" s="583">
        <v>111947445</v>
      </c>
      <c r="AL15" s="583">
        <v>117327295</v>
      </c>
      <c r="AM15" s="583">
        <v>117985822</v>
      </c>
      <c r="AN15" s="583">
        <v>123293888</v>
      </c>
      <c r="AO15" s="583">
        <v>120604115</v>
      </c>
      <c r="AP15" s="583">
        <v>125750143</v>
      </c>
      <c r="AQ15" s="583">
        <v>123523021</v>
      </c>
      <c r="AR15" s="583">
        <v>123268380</v>
      </c>
      <c r="AS15" s="583">
        <v>128733485</v>
      </c>
      <c r="AT15" s="583">
        <v>129780723</v>
      </c>
      <c r="AU15" s="583">
        <v>133743502</v>
      </c>
      <c r="AV15" s="583">
        <v>130488381</v>
      </c>
      <c r="AW15" s="583">
        <v>129417491</v>
      </c>
      <c r="AX15" s="583">
        <v>132478026</v>
      </c>
      <c r="AY15" s="583">
        <v>131424019</v>
      </c>
      <c r="AZ15" s="583">
        <v>133640216</v>
      </c>
      <c r="BA15" s="583">
        <v>140017793</v>
      </c>
      <c r="BB15" s="583">
        <v>146656317</v>
      </c>
      <c r="BC15" s="583">
        <v>145750119</v>
      </c>
      <c r="BD15" s="583">
        <v>150818659</v>
      </c>
      <c r="BE15" s="583">
        <v>152433213</v>
      </c>
      <c r="BF15" s="583">
        <v>158774045</v>
      </c>
      <c r="CF15" s="26"/>
      <c r="CG15" s="26"/>
      <c r="CH15" s="26"/>
      <c r="CI15" s="26"/>
      <c r="CJ15" s="26"/>
      <c r="CK15" s="26"/>
      <c r="XFB15" s="135">
        <v>81</v>
      </c>
    </row>
    <row r="16" spans="1:201 16382:16382" ht="15.75" customHeight="1">
      <c r="A16" s="1431"/>
      <c r="B16" s="658" t="str">
        <f>INDEX(tblTrans[[English]:[Polski]],MATCH(XFB16,tblTrans[ID],0),LangSelID)</f>
        <v>Total liabilities</v>
      </c>
      <c r="C16" s="620"/>
      <c r="D16" s="630">
        <v>33299147</v>
      </c>
      <c r="E16" s="631">
        <v>36436815</v>
      </c>
      <c r="F16" s="631">
        <v>36848549</v>
      </c>
      <c r="G16" s="632">
        <v>39708382</v>
      </c>
      <c r="H16" s="633">
        <v>42688659</v>
      </c>
      <c r="I16" s="631">
        <v>45454610</v>
      </c>
      <c r="J16" s="631">
        <v>48472908</v>
      </c>
      <c r="K16" s="629">
        <v>52500577</v>
      </c>
      <c r="L16" s="630">
        <v>56903652</v>
      </c>
      <c r="M16" s="631">
        <v>60594079</v>
      </c>
      <c r="N16" s="631">
        <v>63602786</v>
      </c>
      <c r="O16" s="632">
        <v>78557166</v>
      </c>
      <c r="P16" s="633">
        <v>77171760</v>
      </c>
      <c r="Q16" s="631">
        <v>76861339</v>
      </c>
      <c r="R16" s="631">
        <v>74380608</v>
      </c>
      <c r="S16" s="563">
        <v>76752732</v>
      </c>
      <c r="T16" s="559">
        <v>80225936</v>
      </c>
      <c r="U16" s="560">
        <v>82230243</v>
      </c>
      <c r="V16" s="560">
        <v>77480438</v>
      </c>
      <c r="W16" s="561">
        <v>82961546</v>
      </c>
      <c r="X16" s="562">
        <v>81836614</v>
      </c>
      <c r="Y16" s="560">
        <v>81107441</v>
      </c>
      <c r="Z16" s="560">
        <v>86648714</v>
      </c>
      <c r="AA16" s="563">
        <v>90802982</v>
      </c>
      <c r="AB16" s="559">
        <v>84114794.890000001</v>
      </c>
      <c r="AC16" s="560">
        <v>86220460</v>
      </c>
      <c r="AD16" s="560">
        <v>90619708</v>
      </c>
      <c r="AE16" s="561">
        <v>92526062</v>
      </c>
      <c r="AF16" s="562">
        <v>93161101</v>
      </c>
      <c r="AG16" s="560">
        <v>98539743</v>
      </c>
      <c r="AH16" s="561">
        <v>94110102</v>
      </c>
      <c r="AI16" s="561">
        <v>94026323</v>
      </c>
      <c r="AJ16" s="561">
        <v>97277053</v>
      </c>
      <c r="AK16" s="561">
        <v>101628030</v>
      </c>
      <c r="AL16" s="561">
        <v>106547379</v>
      </c>
      <c r="AM16" s="561">
        <v>106912842</v>
      </c>
      <c r="AN16" s="561">
        <v>111694024</v>
      </c>
      <c r="AO16" s="561">
        <v>109056582</v>
      </c>
      <c r="AP16" s="561">
        <v>113827066</v>
      </c>
      <c r="AQ16" s="561">
        <v>111248057</v>
      </c>
      <c r="AR16" s="561">
        <v>110640983</v>
      </c>
      <c r="AS16" s="561">
        <v>115936486</v>
      </c>
      <c r="AT16" s="561">
        <v>116810182</v>
      </c>
      <c r="AU16" s="561">
        <v>120692341</v>
      </c>
      <c r="AV16" s="561">
        <v>117150097</v>
      </c>
      <c r="AW16" s="561">
        <v>115737056</v>
      </c>
      <c r="AX16" s="561">
        <v>118510564</v>
      </c>
      <c r="AY16" s="561">
        <v>117132463</v>
      </c>
      <c r="AZ16" s="561">
        <v>119153881</v>
      </c>
      <c r="BA16" s="561">
        <v>125497179</v>
      </c>
      <c r="BB16" s="561">
        <v>131853763</v>
      </c>
      <c r="BC16" s="561">
        <v>130534039</v>
      </c>
      <c r="BD16" s="561">
        <v>135505554</v>
      </c>
      <c r="BE16" s="561">
        <v>136752012</v>
      </c>
      <c r="BF16" s="561">
        <v>142683337</v>
      </c>
      <c r="CF16" s="26"/>
      <c r="CG16" s="26"/>
      <c r="CH16" s="26"/>
      <c r="CI16" s="26"/>
      <c r="CJ16" s="26"/>
      <c r="CK16" s="26"/>
      <c r="XFB16" s="135">
        <v>82</v>
      </c>
    </row>
    <row r="17" spans="1:89 16378:16382" ht="15.75" customHeight="1">
      <c r="A17" s="1431"/>
      <c r="B17" s="692" t="str">
        <f>INDEX(tblTrans[[English]:[Polski]],MATCH(XFB17,tblTrans[ID],0),LangSelID)</f>
        <v>Total equity</v>
      </c>
      <c r="C17" s="693"/>
      <c r="D17" s="694">
        <v>2222232</v>
      </c>
      <c r="E17" s="695">
        <v>2324443</v>
      </c>
      <c r="F17" s="695">
        <v>2486982</v>
      </c>
      <c r="G17" s="696">
        <v>2622199</v>
      </c>
      <c r="H17" s="697">
        <v>2844071</v>
      </c>
      <c r="I17" s="695">
        <v>3120871</v>
      </c>
      <c r="J17" s="695">
        <v>3286739</v>
      </c>
      <c r="K17" s="698">
        <v>3441323</v>
      </c>
      <c r="L17" s="694">
        <v>3645546</v>
      </c>
      <c r="M17" s="695">
        <v>3906479</v>
      </c>
      <c r="N17" s="695">
        <v>4125285</v>
      </c>
      <c r="O17" s="696">
        <v>4048036</v>
      </c>
      <c r="P17" s="697">
        <v>4073716</v>
      </c>
      <c r="Q17" s="695">
        <v>4071118</v>
      </c>
      <c r="R17" s="695">
        <v>4189640</v>
      </c>
      <c r="S17" s="699">
        <v>4271154</v>
      </c>
      <c r="T17" s="700">
        <v>4525445.3</v>
      </c>
      <c r="U17" s="701">
        <v>6674660</v>
      </c>
      <c r="V17" s="701">
        <v>6935379</v>
      </c>
      <c r="W17" s="702">
        <v>7077285</v>
      </c>
      <c r="X17" s="703">
        <v>7209158</v>
      </c>
      <c r="Y17" s="701">
        <v>7599445</v>
      </c>
      <c r="Z17" s="701">
        <v>7794936</v>
      </c>
      <c r="AA17" s="699">
        <v>8072665</v>
      </c>
      <c r="AB17" s="700">
        <v>8402677.629999999</v>
      </c>
      <c r="AC17" s="701">
        <v>8737372.8000000007</v>
      </c>
      <c r="AD17" s="701">
        <v>9091305</v>
      </c>
      <c r="AE17" s="702">
        <v>9618921</v>
      </c>
      <c r="AF17" s="703">
        <v>9889028.3000000007</v>
      </c>
      <c r="AG17" s="701">
        <v>9604114.8300000001</v>
      </c>
      <c r="AH17" s="702">
        <v>9890018</v>
      </c>
      <c r="AI17" s="702">
        <v>10256437.609999999</v>
      </c>
      <c r="AJ17" s="702">
        <v>9866204</v>
      </c>
      <c r="AK17" s="702">
        <v>10319415</v>
      </c>
      <c r="AL17" s="702">
        <v>10779916</v>
      </c>
      <c r="AM17" s="702">
        <v>11072980</v>
      </c>
      <c r="AN17" s="702">
        <v>11599864</v>
      </c>
      <c r="AO17" s="702">
        <v>11547533</v>
      </c>
      <c r="AP17" s="702">
        <v>11923077</v>
      </c>
      <c r="AQ17" s="702">
        <v>12274964</v>
      </c>
      <c r="AR17" s="702">
        <v>12627397</v>
      </c>
      <c r="AS17" s="702">
        <v>12796999</v>
      </c>
      <c r="AT17" s="702">
        <v>12970541</v>
      </c>
      <c r="AU17" s="702">
        <v>13051161</v>
      </c>
      <c r="AV17" s="702">
        <v>13338284</v>
      </c>
      <c r="AW17" s="702">
        <v>13680435</v>
      </c>
      <c r="AX17" s="702">
        <v>13967462</v>
      </c>
      <c r="AY17" s="702">
        <v>14291556</v>
      </c>
      <c r="AZ17" s="702">
        <v>14486335</v>
      </c>
      <c r="BA17" s="702">
        <v>14520614</v>
      </c>
      <c r="BB17" s="702">
        <v>14802554</v>
      </c>
      <c r="BC17" s="702">
        <v>15216080</v>
      </c>
      <c r="BD17" s="702">
        <v>15313105</v>
      </c>
      <c r="BE17" s="702">
        <v>15681201</v>
      </c>
      <c r="BF17" s="702">
        <v>16090708</v>
      </c>
      <c r="CF17" s="26"/>
      <c r="CG17" s="26"/>
      <c r="CH17" s="26"/>
      <c r="CI17" s="26"/>
      <c r="CJ17" s="26"/>
      <c r="CK17" s="26"/>
      <c r="XFB17" s="135">
        <v>83</v>
      </c>
    </row>
    <row r="18" spans="1:89 16378:16382" ht="15.75" customHeight="1">
      <c r="A18" s="1431"/>
      <c r="B18" s="685"/>
      <c r="C18" s="364"/>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0"/>
      <c r="BN18" s="26"/>
      <c r="CF18" s="26"/>
      <c r="CG18" s="26"/>
      <c r="CH18" s="26"/>
      <c r="CI18" s="26"/>
      <c r="CJ18" s="26"/>
      <c r="CK18" s="26"/>
      <c r="XFB18" s="135"/>
    </row>
    <row r="19" spans="1:89 16378:16382" ht="15.75" customHeight="1">
      <c r="A19" s="1431"/>
      <c r="B19" s="734" t="str">
        <f>INDEX(tblTrans[[English]:[Polski]],MATCH(XFB19,tblTrans[ID],0),LangSelID)</f>
        <v>Key Indicators:</v>
      </c>
      <c r="C19" s="589"/>
      <c r="D19" s="749"/>
      <c r="E19" s="749"/>
      <c r="F19" s="749"/>
      <c r="G19" s="749"/>
      <c r="H19" s="749"/>
      <c r="I19" s="749"/>
      <c r="J19" s="749"/>
      <c r="K19" s="749"/>
      <c r="L19" s="749"/>
      <c r="M19" s="749"/>
      <c r="N19" s="749"/>
      <c r="O19" s="749"/>
      <c r="P19" s="749"/>
      <c r="Q19" s="749"/>
      <c r="R19" s="749"/>
      <c r="S19" s="749"/>
      <c r="T19" s="749"/>
      <c r="U19" s="749"/>
      <c r="V19" s="1427"/>
      <c r="W19" s="1427"/>
      <c r="X19" s="1427"/>
      <c r="Y19" s="1427"/>
      <c r="Z19" s="1427"/>
      <c r="AA19" s="1427"/>
      <c r="AB19" s="1427"/>
      <c r="AC19" s="1427"/>
      <c r="AD19" s="1427"/>
      <c r="AE19" s="1427"/>
      <c r="AF19" s="1427"/>
      <c r="AG19" s="1428"/>
      <c r="AH19" s="1429"/>
      <c r="AI19" s="1429"/>
      <c r="AJ19" s="1429"/>
      <c r="AK19" s="1429"/>
      <c r="AL19" s="1429"/>
      <c r="AM19" s="1429"/>
      <c r="AN19" s="1429"/>
      <c r="AO19" s="1429"/>
      <c r="AP19" s="1429"/>
      <c r="AQ19" s="1430"/>
      <c r="AR19" s="1430"/>
      <c r="AS19" s="1430"/>
      <c r="AT19" s="1430"/>
      <c r="AU19" s="1430"/>
      <c r="AV19" s="1430"/>
      <c r="AW19" s="1430"/>
      <c r="AX19" s="1430"/>
      <c r="AY19" s="1430"/>
      <c r="AZ19" s="1430"/>
      <c r="BA19" s="1430"/>
      <c r="BB19" s="1430"/>
      <c r="BC19" s="1430"/>
      <c r="BD19" s="1430"/>
      <c r="BE19" s="1430"/>
      <c r="BF19" s="1430"/>
      <c r="BN19" s="26"/>
      <c r="CB19" s="26"/>
      <c r="CC19" s="26"/>
      <c r="CD19" s="26"/>
      <c r="CE19" s="26"/>
      <c r="CF19" s="26"/>
      <c r="CG19" s="26"/>
      <c r="CH19" s="26"/>
      <c r="CI19" s="26"/>
      <c r="CJ19" s="26"/>
      <c r="CK19" s="26"/>
      <c r="XFB19" s="135">
        <v>84</v>
      </c>
    </row>
    <row r="20" spans="1:89 16378:16382" ht="15.75" customHeight="1">
      <c r="A20" s="1431"/>
      <c r="B20" s="750" t="str">
        <f>INDEX(tblTrans[[English]:[Polski]],MATCH(XEX20,tblTrans[ID],0),LangSelID)</f>
        <v>Cost/Income ratio (YtD)</v>
      </c>
      <c r="C20" s="751"/>
      <c r="D20" s="757">
        <f t="shared" ref="D20:AI20" si="0">-D9/D8</f>
        <v>0.66531333794654446</v>
      </c>
      <c r="E20" s="757">
        <f t="shared" si="0"/>
        <v>0.64272659789592235</v>
      </c>
      <c r="F20" s="757">
        <f t="shared" si="0"/>
        <v>0.63330987578864828</v>
      </c>
      <c r="G20" s="757">
        <f t="shared" si="0"/>
        <v>0.63281074336805998</v>
      </c>
      <c r="H20" s="757">
        <f t="shared" si="0"/>
        <v>0.57566051563251952</v>
      </c>
      <c r="I20" s="757">
        <f t="shared" si="0"/>
        <v>0.58356290507329378</v>
      </c>
      <c r="J20" s="757">
        <f t="shared" si="0"/>
        <v>0.54940572628652029</v>
      </c>
      <c r="K20" s="757">
        <f t="shared" si="0"/>
        <v>0.61190092141171959</v>
      </c>
      <c r="L20" s="757">
        <f t="shared" si="0"/>
        <v>0.44272776929791874</v>
      </c>
      <c r="M20" s="757">
        <f t="shared" si="0"/>
        <v>0.59152398115938754</v>
      </c>
      <c r="N20" s="757">
        <f t="shared" si="0"/>
        <v>0.52823917853886315</v>
      </c>
      <c r="O20" s="757">
        <f t="shared" si="0"/>
        <v>0.79566263112153124</v>
      </c>
      <c r="P20" s="757">
        <f t="shared" si="0"/>
        <v>0.53404313850866558</v>
      </c>
      <c r="Q20" s="757">
        <f t="shared" si="0"/>
        <v>0.50801782204533852</v>
      </c>
      <c r="R20" s="757">
        <f t="shared" si="0"/>
        <v>0.50276191212700372</v>
      </c>
      <c r="S20" s="757">
        <f t="shared" si="0"/>
        <v>0.61962927319813366</v>
      </c>
      <c r="T20" s="757">
        <f t="shared" si="0"/>
        <v>0.51400809610826548</v>
      </c>
      <c r="U20" s="757">
        <f t="shared" si="0"/>
        <v>0.51112812459614732</v>
      </c>
      <c r="V20" s="757">
        <f t="shared" si="0"/>
        <v>0.50531402371403533</v>
      </c>
      <c r="W20" s="757">
        <f t="shared" si="0"/>
        <v>0.53840269241609295</v>
      </c>
      <c r="X20" s="757">
        <f t="shared" si="0"/>
        <v>0.48516047856391886</v>
      </c>
      <c r="Y20" s="757">
        <f t="shared" si="0"/>
        <v>0.47337218672707393</v>
      </c>
      <c r="Z20" s="757">
        <f t="shared" si="0"/>
        <v>0.46287303235279148</v>
      </c>
      <c r="AA20" s="757">
        <f t="shared" si="0"/>
        <v>0.4886257561886298</v>
      </c>
      <c r="AB20" s="757">
        <f t="shared" si="0"/>
        <v>0.42755097590230073</v>
      </c>
      <c r="AC20" s="757">
        <f t="shared" si="0"/>
        <v>0.44294496028151348</v>
      </c>
      <c r="AD20" s="757">
        <f t="shared" si="0"/>
        <v>0.47164954979452045</v>
      </c>
      <c r="AE20" s="757">
        <f t="shared" si="0"/>
        <v>0.5248450134607896</v>
      </c>
      <c r="AF20" s="757">
        <f t="shared" si="0"/>
        <v>0.48314881077667859</v>
      </c>
      <c r="AG20" s="757">
        <f t="shared" si="0"/>
        <v>0.44793993679814426</v>
      </c>
      <c r="AH20" s="757">
        <f t="shared" si="0"/>
        <v>0.44109962464694907</v>
      </c>
      <c r="AI20" s="757">
        <f t="shared" si="0"/>
        <v>0.45801555217695217</v>
      </c>
      <c r="AJ20" s="757">
        <v>0.45014425790805124</v>
      </c>
      <c r="AK20" s="757">
        <v>0.44470893682528395</v>
      </c>
      <c r="AL20" s="757">
        <v>0.43302871691087347</v>
      </c>
      <c r="AM20" s="757">
        <v>0.47182114826254085</v>
      </c>
      <c r="AN20" s="757">
        <v>0.40418628278694391</v>
      </c>
      <c r="AO20" s="757">
        <v>0.46747616173326006</v>
      </c>
      <c r="AP20" s="757">
        <v>0.4692313365785627</v>
      </c>
      <c r="AQ20" s="757">
        <v>0.50094418810083585</v>
      </c>
      <c r="AR20" s="757">
        <v>0.47652945823334852</v>
      </c>
      <c r="AS20" s="757">
        <v>0.43920303631049395</v>
      </c>
      <c r="AT20" s="757">
        <v>0.45263612764205624</v>
      </c>
      <c r="AU20" s="757">
        <v>0.45706013859746369</v>
      </c>
      <c r="AV20" s="757">
        <v>0.53401991905917845</v>
      </c>
      <c r="AW20" s="757">
        <v>0.49142533496417778</v>
      </c>
      <c r="AX20" s="757">
        <v>0.46758636429776207</v>
      </c>
      <c r="AY20" s="757">
        <v>0.45877175590499381</v>
      </c>
      <c r="AZ20" s="2361">
        <v>0.43474986762037865</v>
      </c>
      <c r="BA20" s="2361">
        <v>0.42716288244202405</v>
      </c>
      <c r="BB20" s="2361">
        <v>0.43018767131294955</v>
      </c>
      <c r="BC20" s="2361">
        <v>0.42772293040527626</v>
      </c>
      <c r="BD20" s="2361">
        <v>0.56747294565346651</v>
      </c>
      <c r="BE20" s="2361">
        <v>0.48364753581028108</v>
      </c>
      <c r="BF20" s="2361">
        <v>0.4465369324646804</v>
      </c>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XEX20" s="135">
        <v>85</v>
      </c>
    </row>
    <row r="21" spans="1:89 16378:16382" ht="15.75" customHeight="1">
      <c r="A21" s="1431"/>
      <c r="B21" s="658" t="str">
        <f>INDEX(tblTrans[[English]:[Polski]],MATCH(XEX21,tblTrans[ID],0),LangSelID)</f>
        <v>ROE net (YtD)</v>
      </c>
      <c r="C21" s="620"/>
      <c r="D21" s="670">
        <v>0.16210000000000002</v>
      </c>
      <c r="E21" s="670">
        <v>0.18420000000000003</v>
      </c>
      <c r="F21" s="670">
        <v>0.20319999999999999</v>
      </c>
      <c r="G21" s="670">
        <v>0.20800000000000002</v>
      </c>
      <c r="H21" s="670">
        <v>0.35499999999999998</v>
      </c>
      <c r="I21" s="670">
        <v>0.32200000000000001</v>
      </c>
      <c r="J21" s="670">
        <v>0.29799999999999999</v>
      </c>
      <c r="K21" s="670">
        <v>0.28089999999999998</v>
      </c>
      <c r="L21" s="670">
        <v>0.44319999999999998</v>
      </c>
      <c r="M21" s="670">
        <v>0.39700000000000002</v>
      </c>
      <c r="N21" s="670">
        <v>0.34700000000000003</v>
      </c>
      <c r="O21" s="670">
        <v>0.27410000000000001</v>
      </c>
      <c r="P21" s="670">
        <v>7.5999999999999998E-2</v>
      </c>
      <c r="Q21" s="670">
        <v>5.0000000000000001E-3</v>
      </c>
      <c r="R21" s="670">
        <v>2.8999999999999998E-2</v>
      </c>
      <c r="S21" s="670">
        <v>3.2099999999999997E-2</v>
      </c>
      <c r="T21" s="670">
        <v>0.1142</v>
      </c>
      <c r="U21" s="670">
        <v>0.10800000000000001</v>
      </c>
      <c r="V21" s="670">
        <v>0.1177</v>
      </c>
      <c r="W21" s="670">
        <v>0.11818162972196297</v>
      </c>
      <c r="X21" s="670">
        <v>0.13599282379441632</v>
      </c>
      <c r="Y21" s="670">
        <v>0.15866462255017427</v>
      </c>
      <c r="Z21" s="670">
        <v>0.16442583932573698</v>
      </c>
      <c r="AA21" s="670">
        <v>0.16419432134973086</v>
      </c>
      <c r="AB21" s="670">
        <v>0.16336930311678505</v>
      </c>
      <c r="AC21" s="670">
        <v>0.16047491942022524</v>
      </c>
      <c r="AD21" s="670">
        <v>0.15184586869656488</v>
      </c>
      <c r="AE21" s="670">
        <v>0.14599999999999999</v>
      </c>
      <c r="AF21" s="670">
        <v>0.138257403414216</v>
      </c>
      <c r="AG21" s="670">
        <v>0.13003302424008809</v>
      </c>
      <c r="AH21" s="670">
        <v>0.12890871035295168</v>
      </c>
      <c r="AI21" s="670">
        <v>0.13103125702547971</v>
      </c>
      <c r="AJ21" s="670">
        <v>0.13736237851413804</v>
      </c>
      <c r="AK21" s="670">
        <v>0.13644213410104614</v>
      </c>
      <c r="AL21" s="670">
        <v>0.13374554340609529</v>
      </c>
      <c r="AM21" s="670">
        <v>0.13134699236520184</v>
      </c>
      <c r="AN21" s="670">
        <v>0.16395149099254688</v>
      </c>
      <c r="AO21" s="670">
        <v>0.12275580206494838</v>
      </c>
      <c r="AP21" s="670">
        <v>0.12055353556220524</v>
      </c>
      <c r="AQ21" s="670">
        <v>0.1184032091164486</v>
      </c>
      <c r="AR21" s="670">
        <v>0.10079871207670962</v>
      </c>
      <c r="AS21" s="670">
        <v>0.11457274001101339</v>
      </c>
      <c r="AT21" s="670">
        <v>0.10179418606461532</v>
      </c>
      <c r="AU21" s="670">
        <v>0.10088341401267439</v>
      </c>
      <c r="AV21" s="670">
        <v>6.8054813313891183E-2</v>
      </c>
      <c r="AW21" s="670">
        <v>7.5261198279728825E-2</v>
      </c>
      <c r="AX21" s="670">
        <v>7.9464563011771377E-2</v>
      </c>
      <c r="AY21" s="670">
        <v>8.3053990979663719E-2</v>
      </c>
      <c r="AZ21" s="2365">
        <v>0.11947717616538937</v>
      </c>
      <c r="BA21" s="2365">
        <v>0.10224719065733223</v>
      </c>
      <c r="BB21" s="2365">
        <v>9.5969344685260222E-2</v>
      </c>
      <c r="BC21" s="2365">
        <v>9.4851216667963145E-2</v>
      </c>
      <c r="BD21" s="2365">
        <v>4.3843779440178032E-2</v>
      </c>
      <c r="BE21" s="2365">
        <v>6.5937974914787548E-2</v>
      </c>
      <c r="BF21" s="2365">
        <v>7.4795597557323693E-2</v>
      </c>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XEX21" s="135">
        <v>86</v>
      </c>
    </row>
    <row r="22" spans="1:89 16378:16382" ht="15.75" customHeight="1">
      <c r="A22" s="1431"/>
      <c r="B22" s="658" t="str">
        <f>INDEX(tblTrans[[English]:[Polski]],MATCH(XEX22,tblTrans[ID],0),LangSelID)</f>
        <v>ROA net (YtD)</v>
      </c>
      <c r="C22" s="620"/>
      <c r="D22" s="1426">
        <v>9.2470513897195718E-3</v>
      </c>
      <c r="E22" s="1426">
        <v>1.0113778773131287E-2</v>
      </c>
      <c r="F22" s="1426">
        <v>1.1152473295179158E-2</v>
      </c>
      <c r="G22" s="1426">
        <v>1.1162828984118064E-2</v>
      </c>
      <c r="H22" s="1426">
        <v>2.0280410329631217E-2</v>
      </c>
      <c r="I22" s="1426">
        <v>1.7760315556004044E-2</v>
      </c>
      <c r="J22" s="1426">
        <v>1.6099772219683502E-2</v>
      </c>
      <c r="K22" s="1426">
        <v>1.4542742156182556E-2</v>
      </c>
      <c r="L22" s="1426">
        <v>2.3666907148561688E-2</v>
      </c>
      <c r="M22" s="1426">
        <v>2.0679704704177081E-2</v>
      </c>
      <c r="N22" s="1426">
        <v>1.7632033934592835E-2</v>
      </c>
      <c r="O22" s="1426">
        <v>1.2939850354574437E-2</v>
      </c>
      <c r="P22" s="1426">
        <v>3.7703109168702982E-3</v>
      </c>
      <c r="Q22" s="1426">
        <v>3.8394801994835146E-4</v>
      </c>
      <c r="R22" s="1426">
        <v>1.4539304613780191E-3</v>
      </c>
      <c r="S22" s="1426">
        <v>1.594154888068152E-3</v>
      </c>
      <c r="T22" s="1426">
        <v>5.5697717561208927E-3</v>
      </c>
      <c r="U22" s="1426">
        <v>5.6463053248315331E-3</v>
      </c>
      <c r="V22" s="1426">
        <v>7.0166169989698711E-3</v>
      </c>
      <c r="W22" s="1426">
        <v>7.4755295199561275E-3</v>
      </c>
      <c r="X22" s="1426">
        <v>1.0731562958629115E-2</v>
      </c>
      <c r="Y22" s="1426">
        <v>1.2574530610222446E-2</v>
      </c>
      <c r="Z22" s="1426">
        <v>1.3251433178234002E-2</v>
      </c>
      <c r="AA22" s="1426">
        <v>1.2504095572092764E-2</v>
      </c>
      <c r="AB22" s="1426">
        <v>1.4146203410416208E-2</v>
      </c>
      <c r="AC22" s="1426">
        <v>1.3781017331900515E-2</v>
      </c>
      <c r="AD22" s="1426">
        <v>1.2966083220538358E-2</v>
      </c>
      <c r="AE22" s="1426">
        <v>1.2335906114201727E-2</v>
      </c>
      <c r="AF22" s="1426">
        <v>1.2756341639308482E-2</v>
      </c>
      <c r="AG22" s="1426">
        <v>1.1506649686015476E-2</v>
      </c>
      <c r="AH22" s="1426">
        <v>1.1251868262972489E-2</v>
      </c>
      <c r="AI22" s="1426">
        <v>1.1386549946955243E-2</v>
      </c>
      <c r="AJ22" s="1426">
        <v>1.2577772106734553E-2</v>
      </c>
      <c r="AK22" s="1426">
        <v>1.2056133242167278E-2</v>
      </c>
      <c r="AL22" s="1426">
        <v>1.158262741559624E-2</v>
      </c>
      <c r="AM22" s="1426">
        <v>1.1266748872709143E-2</v>
      </c>
      <c r="AN22" s="1426">
        <v>1.4777529136109302E-2</v>
      </c>
      <c r="AO22" s="1426">
        <v>1.1047555529787199E-2</v>
      </c>
      <c r="AP22" s="1426">
        <v>1.0703846521131216E-2</v>
      </c>
      <c r="AQ22" s="1426">
        <v>1.0436006015091252E-2</v>
      </c>
      <c r="AR22" s="1426">
        <v>9.9217602954640594E-3</v>
      </c>
      <c r="AS22" s="1426">
        <v>1.110905498301167E-2</v>
      </c>
      <c r="AT22" s="1426">
        <v>9.7543648561079933E-3</v>
      </c>
      <c r="AU22" s="1426">
        <v>9.5099970243551803E-3</v>
      </c>
      <c r="AV22" s="1426">
        <v>6.8154934179588469E-3</v>
      </c>
      <c r="AW22" s="1426">
        <v>7.5499091391083373E-3</v>
      </c>
      <c r="AX22" s="1426">
        <v>7.990533825269569E-3</v>
      </c>
      <c r="AY22" s="1426">
        <v>8.346373585661173E-3</v>
      </c>
      <c r="AZ22" s="2366">
        <v>1.2657119818893671E-2</v>
      </c>
      <c r="BA22" s="2366">
        <v>1.0528164608659964E-2</v>
      </c>
      <c r="BB22" s="2366">
        <v>9.6411087197217308E-3</v>
      </c>
      <c r="BC22" s="2366">
        <v>9.3938721485509365E-3</v>
      </c>
      <c r="BD22" s="2366">
        <v>4.4175771552187708E-3</v>
      </c>
      <c r="BE22" s="2366">
        <v>6.6321621667842397E-3</v>
      </c>
      <c r="BF22" s="2366">
        <v>7.4527714229238986E-3</v>
      </c>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XEX22" s="135">
        <v>948</v>
      </c>
    </row>
    <row r="23" spans="1:89 16378:16382" ht="15.75" customHeight="1">
      <c r="A23" s="1431"/>
      <c r="B23" s="658" t="str">
        <f>INDEX(tblTrans[[English]:[Polski]],MATCH(XEX23,tblTrans[ID],0),LangSelID)</f>
        <v>NIM (YtD)</v>
      </c>
      <c r="C23" s="620"/>
      <c r="D23" s="671"/>
      <c r="E23" s="671"/>
      <c r="F23" s="671"/>
      <c r="G23" s="671"/>
      <c r="H23" s="671"/>
      <c r="I23" s="671"/>
      <c r="J23" s="671"/>
      <c r="K23" s="671"/>
      <c r="L23" s="672">
        <v>2.4E-2</v>
      </c>
      <c r="M23" s="672">
        <v>2.2349093581871336E-2</v>
      </c>
      <c r="N23" s="672">
        <v>2.2623910085830128E-2</v>
      </c>
      <c r="O23" s="672">
        <v>2.2053023901241871E-2</v>
      </c>
      <c r="P23" s="672">
        <v>2.1999999999999999E-2</v>
      </c>
      <c r="Q23" s="673">
        <v>2.3E-2</v>
      </c>
      <c r="R23" s="673">
        <v>2.3E-2</v>
      </c>
      <c r="S23" s="674">
        <v>2.3E-2</v>
      </c>
      <c r="T23" s="675">
        <v>0.02</v>
      </c>
      <c r="U23" s="676">
        <v>2.1000000000000001E-2</v>
      </c>
      <c r="V23" s="676">
        <v>2.1000000000000001E-2</v>
      </c>
      <c r="W23" s="677">
        <v>2.1999999999999999E-2</v>
      </c>
      <c r="X23" s="678">
        <v>2.4020836705918137E-2</v>
      </c>
      <c r="Y23" s="676">
        <v>2.4808422056589952E-2</v>
      </c>
      <c r="Z23" s="676">
        <v>2.4880289540013544E-2</v>
      </c>
      <c r="AA23" s="674">
        <v>2.4720566029869433E-2</v>
      </c>
      <c r="AB23" s="675">
        <v>2.3846274038914247E-2</v>
      </c>
      <c r="AC23" s="676">
        <v>2.4276588339911739E-2</v>
      </c>
      <c r="AD23" s="676">
        <v>2.4280507407403822E-2</v>
      </c>
      <c r="AE23" s="677">
        <v>2.3900000000000001E-2</v>
      </c>
      <c r="AF23" s="678">
        <v>2.1310630924701663E-2</v>
      </c>
      <c r="AG23" s="676">
        <v>2.1415491712533576E-2</v>
      </c>
      <c r="AH23" s="677">
        <v>2.1701953205778945E-2</v>
      </c>
      <c r="AI23" s="677">
        <v>2.2056374316323638E-2</v>
      </c>
      <c r="AJ23" s="677">
        <v>2.3437303965699149E-2</v>
      </c>
      <c r="AK23" s="677">
        <v>2.3524778165101855E-2</v>
      </c>
      <c r="AL23" s="677">
        <v>2.3662194522267792E-2</v>
      </c>
      <c r="AM23" s="677">
        <v>2.3539293899475382E-2</v>
      </c>
      <c r="AN23" s="677">
        <v>2.0560950105624608E-2</v>
      </c>
      <c r="AO23" s="677">
        <v>2.0832442292297162E-2</v>
      </c>
      <c r="AP23" s="677">
        <v>2.0969655277376997E-2</v>
      </c>
      <c r="AQ23" s="670">
        <v>2.1295290441699772E-2</v>
      </c>
      <c r="AR23" s="670">
        <v>2.2920972194576179E-2</v>
      </c>
      <c r="AS23" s="670">
        <v>2.2721794170000729E-2</v>
      </c>
      <c r="AT23" s="670">
        <v>2.284348298852381E-2</v>
      </c>
      <c r="AU23" s="670">
        <v>2.3012258123410779E-2</v>
      </c>
      <c r="AV23" s="670">
        <v>2.415604276767681E-2</v>
      </c>
      <c r="AW23" s="670">
        <v>2.4213626746171276E-2</v>
      </c>
      <c r="AX23" s="670">
        <v>2.4489502045174888E-2</v>
      </c>
      <c r="AY23" s="670">
        <v>2.4787869753300044E-2</v>
      </c>
      <c r="AZ23" s="2365">
        <v>2.5860946142155193E-2</v>
      </c>
      <c r="BA23" s="2365">
        <v>2.5738279252901685E-2</v>
      </c>
      <c r="BB23" s="2365">
        <v>2.5701760386535061E-2</v>
      </c>
      <c r="BC23" s="2365">
        <v>2.577685704987635E-2</v>
      </c>
      <c r="BD23" s="2365">
        <v>2.5989200682374116E-2</v>
      </c>
      <c r="BE23" s="2365">
        <v>2.6762449924614257E-2</v>
      </c>
      <c r="BF23" s="2365">
        <v>2.7221514308742121E-2</v>
      </c>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XEX23" s="135">
        <v>87</v>
      </c>
    </row>
    <row r="24" spans="1:89 16378:16382" ht="15.75" customHeight="1">
      <c r="A24" s="1431"/>
      <c r="B24" s="2334" t="str">
        <f>INDEX(tblTrans[[English]:[Polski]],MATCH(XFB24,tblTrans[ID],0),LangSelID)</f>
        <v>NPL ratio#</v>
      </c>
      <c r="C24" s="620"/>
      <c r="D24" s="671"/>
      <c r="E24" s="671"/>
      <c r="F24" s="671"/>
      <c r="G24" s="671"/>
      <c r="H24" s="671"/>
      <c r="I24" s="671"/>
      <c r="J24" s="671"/>
      <c r="K24" s="671"/>
      <c r="L24" s="671"/>
      <c r="M24" s="671"/>
      <c r="N24" s="671"/>
      <c r="O24" s="679"/>
      <c r="P24" s="679"/>
      <c r="Q24" s="679"/>
      <c r="R24" s="679"/>
      <c r="S24" s="680"/>
      <c r="T24" s="678">
        <v>5.11440411920214E-2</v>
      </c>
      <c r="U24" s="678">
        <v>5.3370577392461906E-2</v>
      </c>
      <c r="V24" s="678">
        <v>5.9963484822761086E-2</v>
      </c>
      <c r="W24" s="678">
        <v>5.3270355883206312E-2</v>
      </c>
      <c r="X24" s="678">
        <v>5.6240346889076448E-2</v>
      </c>
      <c r="Y24" s="676">
        <v>4.9704061711404367E-2</v>
      </c>
      <c r="Z24" s="676">
        <v>5.3204827675305245E-2</v>
      </c>
      <c r="AA24" s="674">
        <v>4.6793413420881037E-2</v>
      </c>
      <c r="AB24" s="675">
        <v>5.0336795219953774E-2</v>
      </c>
      <c r="AC24" s="676">
        <v>4.8979220286653913E-2</v>
      </c>
      <c r="AD24" s="676">
        <v>5.2375697501656111E-2</v>
      </c>
      <c r="AE24" s="677">
        <v>5.2281252564308302E-2</v>
      </c>
      <c r="AF24" s="678">
        <v>5.2715593122045358E-2</v>
      </c>
      <c r="AG24" s="676">
        <v>4.8976002148057071E-2</v>
      </c>
      <c r="AH24" s="677">
        <v>5.3249224473143286E-2</v>
      </c>
      <c r="AI24" s="677">
        <v>6.2675045144787486E-2</v>
      </c>
      <c r="AJ24" s="677">
        <v>6.1479528827305931E-2</v>
      </c>
      <c r="AK24" s="677">
        <v>6.3742080118027261E-2</v>
      </c>
      <c r="AL24" s="677">
        <v>6.3144324272873795E-2</v>
      </c>
      <c r="AM24" s="677">
        <v>6.3518292789552913E-2</v>
      </c>
      <c r="AN24" s="677">
        <v>6.0617259153090505E-2</v>
      </c>
      <c r="AO24" s="677">
        <v>6.0414288788555766E-2</v>
      </c>
      <c r="AP24" s="677">
        <v>5.8909792300846121E-2</v>
      </c>
      <c r="AQ24" s="677">
        <v>5.6891113693122206E-2</v>
      </c>
      <c r="AR24" s="677">
        <v>5.761862964883669E-2</v>
      </c>
      <c r="AS24" s="677">
        <v>5.7779429588771407E-2</v>
      </c>
      <c r="AT24" s="677">
        <v>5.8776974356991266E-2</v>
      </c>
      <c r="AU24" s="677">
        <v>5.3642901249470742E-2</v>
      </c>
      <c r="AV24" s="677">
        <v>5.1958785246943091E-2</v>
      </c>
      <c r="AW24" s="677">
        <v>5.0345412664038094E-2</v>
      </c>
      <c r="AX24" s="677">
        <v>5.1757184750507772E-2</v>
      </c>
      <c r="AY24" s="677">
        <v>5.1543978640931236E-2</v>
      </c>
      <c r="AZ24" s="677">
        <v>5.2334544388416455E-2</v>
      </c>
      <c r="BA24" s="677">
        <v>5.1363682455583981E-2</v>
      </c>
      <c r="BB24" s="677">
        <v>5.1674839336546909E-2</v>
      </c>
      <c r="BC24" s="677">
        <v>4.8041199354240775E-2</v>
      </c>
      <c r="BD24" s="2362">
        <v>4.7818879009707868E-2</v>
      </c>
      <c r="BE24" s="2362">
        <v>4.7738229806093303E-2</v>
      </c>
      <c r="BF24" s="2362">
        <v>4.6608619145952566E-2</v>
      </c>
      <c r="CB24" s="26"/>
      <c r="CC24" s="26"/>
      <c r="CD24" s="26"/>
      <c r="CE24" s="26"/>
      <c r="CF24" s="26"/>
      <c r="CG24" s="26"/>
      <c r="CH24" s="26"/>
      <c r="CI24" s="26"/>
      <c r="CJ24" s="26"/>
      <c r="CK24" s="26"/>
      <c r="XFB24" s="135">
        <v>88</v>
      </c>
    </row>
    <row r="25" spans="1:89 16378:16382" ht="15.75" customHeight="1">
      <c r="A25" s="1431"/>
      <c r="B25" s="658" t="str">
        <f>INDEX(tblTrans[[English]:[Polski]],MATCH(XFB25,tblTrans[ID],0),LangSelID)</f>
        <v>Coverage ratio</v>
      </c>
      <c r="C25" s="620"/>
      <c r="D25" s="671"/>
      <c r="E25" s="671"/>
      <c r="F25" s="671"/>
      <c r="G25" s="671"/>
      <c r="H25" s="671"/>
      <c r="I25" s="671"/>
      <c r="J25" s="671"/>
      <c r="K25" s="671"/>
      <c r="L25" s="671"/>
      <c r="M25" s="671"/>
      <c r="N25" s="671"/>
      <c r="O25" s="671"/>
      <c r="P25" s="671"/>
      <c r="Q25" s="671"/>
      <c r="R25" s="671"/>
      <c r="S25" s="681"/>
      <c r="T25" s="681"/>
      <c r="U25" s="681"/>
      <c r="V25" s="681"/>
      <c r="W25" s="681"/>
      <c r="X25" s="678">
        <v>0.67643829600351335</v>
      </c>
      <c r="Y25" s="676">
        <v>0.64746442199949394</v>
      </c>
      <c r="Z25" s="676">
        <v>0.60540131614669657</v>
      </c>
      <c r="AA25" s="674">
        <v>0.6620179142985797</v>
      </c>
      <c r="AB25" s="675">
        <v>0.661391072967631</v>
      </c>
      <c r="AC25" s="676">
        <v>0.67462453282518187</v>
      </c>
      <c r="AD25" s="676">
        <v>0.64519380713884633</v>
      </c>
      <c r="AE25" s="677">
        <v>0.64142479927780482</v>
      </c>
      <c r="AF25" s="678">
        <v>0.62801731727302124</v>
      </c>
      <c r="AG25" s="676">
        <v>0.66441204421053557</v>
      </c>
      <c r="AH25" s="677">
        <v>0.66497495573708676</v>
      </c>
      <c r="AI25" s="677">
        <v>0.4780710429713293</v>
      </c>
      <c r="AJ25" s="677">
        <v>0.48785958905627624</v>
      </c>
      <c r="AK25" s="677">
        <v>0.5014441116912004</v>
      </c>
      <c r="AL25" s="677">
        <v>0.51719618448658655</v>
      </c>
      <c r="AM25" s="677">
        <v>0.51854337259108707</v>
      </c>
      <c r="AN25" s="677">
        <v>0.53692542265385157</v>
      </c>
      <c r="AO25" s="677">
        <v>0.56862015195645843</v>
      </c>
      <c r="AP25" s="677">
        <v>0.57138365886997</v>
      </c>
      <c r="AQ25" s="677">
        <v>0.58915739963450064</v>
      </c>
      <c r="AR25" s="677">
        <v>0.58648805844736007</v>
      </c>
      <c r="AS25" s="677">
        <v>0.58487448581242674</v>
      </c>
      <c r="AT25" s="677">
        <v>0.5954167284642371</v>
      </c>
      <c r="AU25" s="677">
        <v>0.5710766519482019</v>
      </c>
      <c r="AV25" s="677">
        <v>0.59393591281170066</v>
      </c>
      <c r="AW25" s="677">
        <v>0.60158955043367079</v>
      </c>
      <c r="AX25" s="677">
        <v>0.59120394995995362</v>
      </c>
      <c r="AY25" s="677">
        <v>0.59233289893457597</v>
      </c>
      <c r="AZ25" s="677">
        <v>0.58008387304284825</v>
      </c>
      <c r="BA25" s="677">
        <v>0.60380667635703078</v>
      </c>
      <c r="BB25" s="677">
        <v>0.62127822462767612</v>
      </c>
      <c r="BC25" s="677">
        <v>0.62780961546548186</v>
      </c>
      <c r="BD25" s="677">
        <v>0.62371437557885645</v>
      </c>
      <c r="BE25" s="677">
        <v>0.61308220694569815</v>
      </c>
      <c r="BF25" s="677">
        <v>0.624856449167004</v>
      </c>
      <c r="CB25" s="26"/>
      <c r="CC25" s="26"/>
      <c r="CD25" s="26"/>
      <c r="CE25" s="26"/>
      <c r="CF25" s="26"/>
      <c r="CG25" s="26"/>
      <c r="CH25" s="26"/>
      <c r="CI25" s="26"/>
      <c r="CJ25" s="26"/>
      <c r="CK25" s="26"/>
      <c r="XFB25" s="135">
        <v>89</v>
      </c>
    </row>
    <row r="26" spans="1:89 16378:16382" ht="15.75" customHeight="1">
      <c r="A26" s="1431"/>
      <c r="B26" s="658" t="str">
        <f>INDEX(tblTrans[[English]:[Polski]],MATCH(XFB26,tblTrans[ID],0),LangSelID)</f>
        <v>Core Tier 1 / Tier 1 Capital Ratio*</v>
      </c>
      <c r="C26" s="620"/>
      <c r="D26" s="671"/>
      <c r="E26" s="671"/>
      <c r="F26" s="671"/>
      <c r="G26" s="671"/>
      <c r="H26" s="671"/>
      <c r="I26" s="671"/>
      <c r="J26" s="671"/>
      <c r="K26" s="671"/>
      <c r="L26" s="671"/>
      <c r="M26" s="671"/>
      <c r="N26" s="671"/>
      <c r="O26" s="682">
        <v>5.6158156712616987E-2</v>
      </c>
      <c r="P26" s="672">
        <v>5.669097032874143E-2</v>
      </c>
      <c r="Q26" s="673">
        <v>6.1996025031752458E-2</v>
      </c>
      <c r="R26" s="673">
        <v>6.5414666024855378E-2</v>
      </c>
      <c r="S26" s="674">
        <v>6.6164678349444436E-2</v>
      </c>
      <c r="T26" s="675">
        <v>7.2495739813592072E-2</v>
      </c>
      <c r="U26" s="676">
        <v>6.6813093187698111E-2</v>
      </c>
      <c r="V26" s="676">
        <v>0.10616152452654443</v>
      </c>
      <c r="W26" s="677">
        <v>0.10397783648097468</v>
      </c>
      <c r="X26" s="678">
        <v>0.11006514411034536</v>
      </c>
      <c r="Y26" s="676">
        <v>0.10704842813166014</v>
      </c>
      <c r="Z26" s="676">
        <v>0.10145726440538219</v>
      </c>
      <c r="AA26" s="674">
        <v>9.5924788041220607E-2</v>
      </c>
      <c r="AB26" s="675">
        <v>0.11618794566455738</v>
      </c>
      <c r="AC26" s="676">
        <v>0.10102175141915275</v>
      </c>
      <c r="AD26" s="676">
        <v>0.10921538650708688</v>
      </c>
      <c r="AE26" s="677">
        <v>0.13000462087368078</v>
      </c>
      <c r="AF26" s="678">
        <v>0.13505850979173234</v>
      </c>
      <c r="AG26" s="676">
        <v>0.13101979067205408</v>
      </c>
      <c r="AH26" s="683">
        <v>0.14020853253613202</v>
      </c>
      <c r="AI26" s="677">
        <v>0.14210069430977426</v>
      </c>
      <c r="AJ26" s="677">
        <v>0.13581546241163323</v>
      </c>
      <c r="AK26" s="677">
        <v>0.13199245376294655</v>
      </c>
      <c r="AL26" s="677">
        <v>0.13100000000000001</v>
      </c>
      <c r="AM26" s="677">
        <v>0.1224408975680225</v>
      </c>
      <c r="AN26" s="677">
        <v>0.12880291492544149</v>
      </c>
      <c r="AO26" s="677">
        <v>0.13500000000000001</v>
      </c>
      <c r="AP26" s="677">
        <v>0.1409364243793427</v>
      </c>
      <c r="AQ26" s="677">
        <v>0.14287766353239587</v>
      </c>
      <c r="AR26" s="677">
        <v>0.16204842507723019</v>
      </c>
      <c r="AS26" s="677">
        <v>0.1560775204725339</v>
      </c>
      <c r="AT26" s="677">
        <v>0.15884763878065569</v>
      </c>
      <c r="AU26" s="677">
        <v>0.17320635062033693</v>
      </c>
      <c r="AV26" s="677">
        <v>0.1876192580290256</v>
      </c>
      <c r="AW26" s="677">
        <v>0.18474659413475117</v>
      </c>
      <c r="AX26" s="677">
        <v>0.17831146734653106</v>
      </c>
      <c r="AY26" s="677">
        <v>0.18305354001173144</v>
      </c>
      <c r="AZ26" s="2362">
        <v>0.17870693985753616</v>
      </c>
      <c r="BA26" s="2362">
        <v>0.17103449400049206</v>
      </c>
      <c r="BB26" s="2362">
        <v>0.17323500010880472</v>
      </c>
      <c r="BC26" s="2362">
        <v>0.17467619961174208</v>
      </c>
      <c r="BD26" s="2362">
        <v>0.17554282497073312</v>
      </c>
      <c r="BE26" s="2362">
        <v>0.16680944703203268</v>
      </c>
      <c r="BF26" s="2362">
        <v>0.16821653480120469</v>
      </c>
      <c r="CF26" s="26"/>
      <c r="CG26" s="26"/>
      <c r="CH26" s="26"/>
      <c r="CI26" s="26"/>
      <c r="CJ26" s="26"/>
      <c r="CK26" s="26"/>
      <c r="XFB26" s="135">
        <v>90</v>
      </c>
    </row>
    <row r="27" spans="1:89 16378:16382" ht="15.75" customHeight="1">
      <c r="A27" s="1431"/>
      <c r="B27" s="692" t="str">
        <f>INDEX(tblTrans[[English]:[Polski]],MATCH(XFB27,tblTrans[ID],0),LangSelID)</f>
        <v>CAR / Total Capital Ratio*</v>
      </c>
      <c r="C27" s="693"/>
      <c r="D27" s="704">
        <v>0.11228828531033871</v>
      </c>
      <c r="E27" s="705">
        <v>0.10385148754615635</v>
      </c>
      <c r="F27" s="705">
        <v>9.9489918169241118E-2</v>
      </c>
      <c r="G27" s="706">
        <v>0.10394523532215325</v>
      </c>
      <c r="H27" s="707">
        <v>0.10863957895045484</v>
      </c>
      <c r="I27" s="705">
        <v>0.10408319270808575</v>
      </c>
      <c r="J27" s="705">
        <v>0.1026118790329266</v>
      </c>
      <c r="K27" s="708">
        <v>0.10158675056974814</v>
      </c>
      <c r="L27" s="704">
        <v>9.4775814089227889E-2</v>
      </c>
      <c r="M27" s="705">
        <v>9.2342838429615617E-2</v>
      </c>
      <c r="N27" s="705">
        <v>0.10513983753613509</v>
      </c>
      <c r="O27" s="706">
        <v>0.10033005134683039</v>
      </c>
      <c r="P27" s="707">
        <v>0.10258824799093987</v>
      </c>
      <c r="Q27" s="705">
        <v>0.11075082578137077</v>
      </c>
      <c r="R27" s="705">
        <v>0.11381358965305212</v>
      </c>
      <c r="S27" s="709">
        <v>0.11501578150259342</v>
      </c>
      <c r="T27" s="710">
        <v>0.12165874989858717</v>
      </c>
      <c r="U27" s="711">
        <v>0.12029879062690396</v>
      </c>
      <c r="V27" s="711">
        <v>0.15888972890758121</v>
      </c>
      <c r="W27" s="712">
        <v>0.15901236244945122</v>
      </c>
      <c r="X27" s="713">
        <v>0.1619779972221923</v>
      </c>
      <c r="Y27" s="711">
        <v>0.16079137566323301</v>
      </c>
      <c r="Z27" s="711">
        <v>0.15756819213065809</v>
      </c>
      <c r="AA27" s="709">
        <v>0.14958881288807471</v>
      </c>
      <c r="AB27" s="710">
        <v>0.169330990350959</v>
      </c>
      <c r="AC27" s="711">
        <v>0.14844748595065282</v>
      </c>
      <c r="AD27" s="711">
        <v>0.15442141362518449</v>
      </c>
      <c r="AE27" s="712">
        <v>0.18734243994756619</v>
      </c>
      <c r="AF27" s="713">
        <v>0.18866458605586087</v>
      </c>
      <c r="AG27" s="711">
        <v>0.18184009734403742</v>
      </c>
      <c r="AH27" s="714">
        <v>0.19170761025076324</v>
      </c>
      <c r="AI27" s="712">
        <v>0.19379613160982428</v>
      </c>
      <c r="AJ27" s="712">
        <v>0.16257039471175283</v>
      </c>
      <c r="AK27" s="712">
        <v>0.15785688821420951</v>
      </c>
      <c r="AL27" s="712">
        <v>0.156</v>
      </c>
      <c r="AM27" s="712">
        <v>0.14662489241419693</v>
      </c>
      <c r="AN27" s="712">
        <v>0.1626410250012181</v>
      </c>
      <c r="AO27" s="712">
        <v>0.1638</v>
      </c>
      <c r="AP27" s="712">
        <v>0.16985951905819272</v>
      </c>
      <c r="AQ27" s="712">
        <v>0.17250737776015557</v>
      </c>
      <c r="AR27" s="712">
        <v>0.19013286368407342</v>
      </c>
      <c r="AS27" s="712">
        <v>0.18327451412898574</v>
      </c>
      <c r="AT27" s="712">
        <v>0.18607927085920484</v>
      </c>
      <c r="AU27" s="712">
        <v>0.20294779906863589</v>
      </c>
      <c r="AV27" s="712">
        <v>0.21589622999115088</v>
      </c>
      <c r="AW27" s="712">
        <v>0.21235206507512194</v>
      </c>
      <c r="AX27" s="712">
        <v>0.20469368383116512</v>
      </c>
      <c r="AY27" s="712">
        <v>0.2098903494886509</v>
      </c>
      <c r="AZ27" s="2363">
        <v>0.209272193458474</v>
      </c>
      <c r="BA27" s="2363">
        <v>0.20059740885364052</v>
      </c>
      <c r="BB27" s="2363">
        <v>0.20209620212896762</v>
      </c>
      <c r="BC27" s="2363">
        <v>0.20686618984486524</v>
      </c>
      <c r="BD27" s="2363">
        <v>0.20649360761733046</v>
      </c>
      <c r="BE27" s="2363">
        <v>0.19656701944890431</v>
      </c>
      <c r="BF27" s="2363">
        <v>0.19797829538963166</v>
      </c>
      <c r="CF27" s="26"/>
      <c r="CG27" s="26"/>
      <c r="CH27" s="26"/>
      <c r="CI27" s="26"/>
      <c r="CJ27" s="26"/>
      <c r="CK27" s="26"/>
      <c r="XFB27" s="135">
        <v>91</v>
      </c>
    </row>
    <row r="28" spans="1:89 16378:16382" ht="15.75" customHeight="1">
      <c r="A28" s="1431"/>
      <c r="B28" s="723"/>
      <c r="C28" s="612"/>
      <c r="D28" s="724"/>
      <c r="E28" s="372"/>
      <c r="F28" s="372"/>
      <c r="G28" s="725"/>
      <c r="H28" s="371"/>
      <c r="I28" s="372"/>
      <c r="J28" s="372"/>
      <c r="K28" s="726"/>
      <c r="L28" s="724"/>
      <c r="M28" s="372"/>
      <c r="N28" s="372"/>
      <c r="O28" s="725"/>
      <c r="P28" s="371"/>
      <c r="Q28" s="372"/>
      <c r="R28" s="372"/>
      <c r="S28" s="373"/>
      <c r="T28" s="374"/>
      <c r="U28" s="375"/>
      <c r="V28" s="375"/>
      <c r="W28" s="376"/>
      <c r="X28" s="727"/>
      <c r="Y28" s="375"/>
      <c r="Z28" s="375"/>
      <c r="AA28" s="373"/>
      <c r="AB28" s="374"/>
      <c r="AC28" s="375"/>
      <c r="AD28" s="375"/>
      <c r="AE28" s="376"/>
      <c r="AF28" s="727"/>
      <c r="AG28" s="375"/>
      <c r="AH28" s="728"/>
      <c r="AI28" s="376"/>
      <c r="AJ28" s="376"/>
      <c r="AK28" s="376"/>
      <c r="AL28" s="376"/>
      <c r="AM28" s="376"/>
      <c r="AN28" s="376"/>
      <c r="AO28" s="376"/>
      <c r="AP28" s="376"/>
      <c r="CF28" s="26"/>
      <c r="CG28" s="26"/>
      <c r="CH28" s="26"/>
      <c r="CI28" s="26"/>
      <c r="CJ28" s="26"/>
      <c r="CK28" s="26"/>
      <c r="XFB28" s="135"/>
    </row>
    <row r="29" spans="1:89 16378:16382" ht="15.75" customHeight="1">
      <c r="A29" s="1431"/>
      <c r="B29" s="2335" t="str">
        <f>INDEX(tblTrans[[English]:[Polski]],MATCH(XFB29,tblTrans[ID],0),LangSelID)</f>
        <v>Employment (FTE, at the end of period)</v>
      </c>
      <c r="C29" s="590"/>
      <c r="D29" s="644">
        <v>4404.4800000000005</v>
      </c>
      <c r="E29" s="645">
        <v>4527.0219999999999</v>
      </c>
      <c r="F29" s="645">
        <v>4651.5640000000003</v>
      </c>
      <c r="G29" s="646">
        <v>4801.3549999999996</v>
      </c>
      <c r="H29" s="647">
        <v>4723.1375000000007</v>
      </c>
      <c r="I29" s="645">
        <v>4976.4249999999993</v>
      </c>
      <c r="J29" s="645">
        <v>5194.6499999999996</v>
      </c>
      <c r="K29" s="648">
        <v>5425.65</v>
      </c>
      <c r="L29" s="644">
        <v>5617.75</v>
      </c>
      <c r="M29" s="645">
        <v>5840.2999999999993</v>
      </c>
      <c r="N29" s="645">
        <v>6010</v>
      </c>
      <c r="O29" s="646">
        <v>6133</v>
      </c>
      <c r="P29" s="647">
        <v>5836</v>
      </c>
      <c r="Q29" s="645">
        <v>5641</v>
      </c>
      <c r="R29" s="645">
        <v>5641</v>
      </c>
      <c r="S29" s="729">
        <v>5566</v>
      </c>
      <c r="T29" s="730">
        <v>5754</v>
      </c>
      <c r="U29" s="731">
        <v>5847</v>
      </c>
      <c r="V29" s="732">
        <v>5894</v>
      </c>
      <c r="W29" s="732">
        <v>6018</v>
      </c>
      <c r="X29" s="732">
        <v>6143</v>
      </c>
      <c r="Y29" s="732">
        <v>6252</v>
      </c>
      <c r="Z29" s="731">
        <v>6191</v>
      </c>
      <c r="AA29" s="729">
        <v>6294.5</v>
      </c>
      <c r="AB29" s="730">
        <v>6211</v>
      </c>
      <c r="AC29" s="731">
        <v>6145</v>
      </c>
      <c r="AD29" s="731">
        <v>6124</v>
      </c>
      <c r="AE29" s="733">
        <v>6138</v>
      </c>
      <c r="AF29" s="732">
        <v>6129</v>
      </c>
      <c r="AG29" s="731">
        <v>6107</v>
      </c>
      <c r="AH29" s="733">
        <v>6052</v>
      </c>
      <c r="AI29" s="733">
        <v>6073</v>
      </c>
      <c r="AJ29" s="733">
        <v>6062</v>
      </c>
      <c r="AK29" s="733">
        <v>6136.0180000000018</v>
      </c>
      <c r="AL29" s="733">
        <v>6226.8900000000049</v>
      </c>
      <c r="AM29" s="733">
        <v>6317.5980000000054</v>
      </c>
      <c r="AN29" s="733">
        <v>6387.7090000000053</v>
      </c>
      <c r="AO29" s="733">
        <v>6446</v>
      </c>
      <c r="AP29" s="733">
        <v>6490</v>
      </c>
      <c r="AQ29" s="733">
        <v>6540.45</v>
      </c>
      <c r="AR29" s="733">
        <v>6526.3600000000033</v>
      </c>
      <c r="AS29" s="733">
        <v>6529</v>
      </c>
      <c r="AT29" s="733">
        <v>6496.7060000000001</v>
      </c>
      <c r="AU29" s="733">
        <v>6528.3480000000036</v>
      </c>
      <c r="AV29" s="733">
        <v>6507</v>
      </c>
      <c r="AW29" s="733">
        <v>6514</v>
      </c>
      <c r="AX29" s="733">
        <v>6450.268</v>
      </c>
      <c r="AY29" s="733">
        <v>6455.2099999999991</v>
      </c>
      <c r="AZ29" s="733">
        <v>6346.4975000000004</v>
      </c>
      <c r="BA29" s="733">
        <v>6357.6100000000015</v>
      </c>
      <c r="BB29" s="733">
        <v>6447.4788000000008</v>
      </c>
      <c r="BC29" s="733">
        <v>6524.1325000000015</v>
      </c>
      <c r="BD29" s="2364">
        <v>6576.4989999999998</v>
      </c>
      <c r="BE29" s="2364">
        <v>6676.5389999999998</v>
      </c>
      <c r="BF29" s="2364">
        <v>6703.6529999999993</v>
      </c>
      <c r="CF29" s="26"/>
      <c r="CG29" s="26"/>
      <c r="CH29" s="26"/>
      <c r="CI29" s="26"/>
      <c r="CJ29" s="26"/>
      <c r="CK29" s="26"/>
      <c r="XFB29" s="135">
        <v>92</v>
      </c>
    </row>
    <row r="30" spans="1:89 16378:16382" ht="15.75" customHeight="1">
      <c r="A30" s="1431"/>
      <c r="B30" s="685"/>
      <c r="C30" s="364"/>
      <c r="D30" s="383"/>
      <c r="E30" s="384"/>
      <c r="F30" s="384"/>
      <c r="G30" s="383"/>
      <c r="H30" s="383"/>
      <c r="I30" s="384"/>
      <c r="J30" s="384"/>
      <c r="K30" s="385"/>
      <c r="L30" s="383"/>
      <c r="M30" s="384"/>
      <c r="N30" s="386"/>
      <c r="O30" s="386"/>
      <c r="P30" s="386"/>
      <c r="Q30" s="384"/>
      <c r="R30" s="384"/>
      <c r="S30" s="387"/>
      <c r="T30" s="388"/>
      <c r="U30" s="386"/>
      <c r="V30" s="386"/>
      <c r="W30" s="386"/>
      <c r="X30" s="386"/>
      <c r="Y30" s="386"/>
      <c r="Z30" s="386"/>
      <c r="AA30" s="387"/>
      <c r="AB30" s="388"/>
      <c r="AC30" s="386"/>
      <c r="AD30" s="386"/>
      <c r="AE30" s="686"/>
      <c r="AF30" s="386"/>
      <c r="AG30" s="687"/>
      <c r="AH30" s="686"/>
      <c r="AI30" s="686"/>
      <c r="AJ30" s="686"/>
      <c r="AK30" s="686"/>
      <c r="AL30" s="686"/>
      <c r="AM30" s="686"/>
      <c r="AN30" s="686"/>
      <c r="AO30" s="686"/>
      <c r="AP30" s="686"/>
      <c r="CF30" s="26"/>
      <c r="CG30" s="26"/>
      <c r="CH30" s="26"/>
      <c r="CI30" s="26"/>
      <c r="CJ30" s="26"/>
      <c r="CK30" s="26"/>
      <c r="XFB30" s="135"/>
    </row>
    <row r="31" spans="1:89 16378:16382" ht="15.75" customHeight="1">
      <c r="A31" s="1431"/>
      <c r="B31" s="734" t="str">
        <f>INDEX(tblTrans[[English]:[Polski]],MATCH(XFB31,tblTrans[ID],0),LangSelID)</f>
        <v>Investor &amp; Shareholder Information:</v>
      </c>
      <c r="C31" s="589"/>
      <c r="D31" s="377"/>
      <c r="E31" s="378"/>
      <c r="F31" s="378"/>
      <c r="G31" s="377"/>
      <c r="H31" s="377"/>
      <c r="I31" s="378"/>
      <c r="J31" s="378"/>
      <c r="K31" s="379"/>
      <c r="L31" s="377"/>
      <c r="M31" s="378"/>
      <c r="N31" s="380"/>
      <c r="O31" s="380"/>
      <c r="P31" s="380"/>
      <c r="Q31" s="378"/>
      <c r="R31" s="378"/>
      <c r="S31" s="381"/>
      <c r="T31" s="382"/>
      <c r="U31" s="380"/>
      <c r="V31" s="380"/>
      <c r="W31" s="380"/>
      <c r="X31" s="380"/>
      <c r="Y31" s="380"/>
      <c r="Z31" s="380"/>
      <c r="AA31" s="381"/>
      <c r="AB31" s="382"/>
      <c r="AC31" s="380"/>
      <c r="AD31" s="380"/>
      <c r="AE31" s="748"/>
      <c r="AF31" s="380"/>
      <c r="AG31" s="747"/>
      <c r="AH31" s="748"/>
      <c r="AI31" s="748"/>
      <c r="AJ31" s="748"/>
      <c r="AK31" s="748"/>
      <c r="AL31" s="748"/>
      <c r="AM31" s="748"/>
      <c r="AN31" s="748"/>
      <c r="AO31" s="748"/>
      <c r="AP31" s="748"/>
      <c r="AQ31" s="748"/>
      <c r="AR31" s="748"/>
      <c r="AS31" s="748"/>
      <c r="AT31" s="748"/>
      <c r="AU31" s="748"/>
      <c r="AV31" s="748"/>
      <c r="AW31" s="748"/>
      <c r="AX31" s="748"/>
      <c r="AY31" s="748"/>
      <c r="AZ31" s="748"/>
      <c r="BA31" s="748"/>
      <c r="BB31" s="748"/>
      <c r="BC31" s="748"/>
      <c r="BD31" s="748"/>
      <c r="BE31" s="748"/>
      <c r="BF31" s="748"/>
      <c r="CF31" s="26"/>
      <c r="CG31" s="26"/>
      <c r="CH31" s="26"/>
      <c r="CI31" s="26"/>
      <c r="CJ31" s="26"/>
      <c r="CK31" s="26"/>
      <c r="XFB31" s="135">
        <v>93</v>
      </c>
    </row>
    <row r="32" spans="1:89 16378:16382" ht="15.75" customHeight="1">
      <c r="A32" s="1431"/>
      <c r="B32" s="758" t="str">
        <f>INDEX(tblTrans[[English]:[Polski]],MATCH(XFB32,tblTrans[ID],0),LangSelID)</f>
        <v>Share capital (PLN thou.)</v>
      </c>
      <c r="C32" s="751"/>
      <c r="D32" s="759"/>
      <c r="E32" s="759"/>
      <c r="F32" s="759"/>
      <c r="G32" s="759"/>
      <c r="H32" s="759"/>
      <c r="I32" s="759"/>
      <c r="J32" s="759"/>
      <c r="K32" s="759"/>
      <c r="L32" s="759"/>
      <c r="M32" s="759"/>
      <c r="N32" s="760"/>
      <c r="O32" s="760"/>
      <c r="P32" s="760"/>
      <c r="Q32" s="759"/>
      <c r="R32" s="759"/>
      <c r="S32" s="760"/>
      <c r="T32" s="760"/>
      <c r="U32" s="760"/>
      <c r="V32" s="760"/>
      <c r="W32" s="760"/>
      <c r="X32" s="760"/>
      <c r="Y32" s="760"/>
      <c r="Z32" s="760"/>
      <c r="AA32" s="760"/>
      <c r="AB32" s="584">
        <v>168411</v>
      </c>
      <c r="AC32" s="584">
        <v>168411</v>
      </c>
      <c r="AD32" s="584">
        <v>168548</v>
      </c>
      <c r="AE32" s="583">
        <v>168556</v>
      </c>
      <c r="AF32" s="584">
        <v>168565</v>
      </c>
      <c r="AG32" s="582">
        <v>168568</v>
      </c>
      <c r="AH32" s="583">
        <v>168681</v>
      </c>
      <c r="AI32" s="583">
        <v>168696</v>
      </c>
      <c r="AJ32" s="583">
        <v>168702</v>
      </c>
      <c r="AK32" s="583">
        <v>168702</v>
      </c>
      <c r="AL32" s="583">
        <v>168830</v>
      </c>
      <c r="AM32" s="583">
        <v>168696</v>
      </c>
      <c r="AN32" s="583">
        <v>168841</v>
      </c>
      <c r="AO32" s="583">
        <v>168841</v>
      </c>
      <c r="AP32" s="583">
        <v>168954</v>
      </c>
      <c r="AQ32" s="583">
        <v>168956</v>
      </c>
      <c r="AR32" s="583">
        <v>168956</v>
      </c>
      <c r="AS32" s="583">
        <v>168956</v>
      </c>
      <c r="AT32" s="583">
        <v>169117</v>
      </c>
      <c r="AU32" s="583">
        <v>169121</v>
      </c>
      <c r="AV32" s="583">
        <v>169121</v>
      </c>
      <c r="AW32" s="583">
        <v>169143</v>
      </c>
      <c r="AX32" s="583">
        <v>169245</v>
      </c>
      <c r="AY32" s="583">
        <v>169248</v>
      </c>
      <c r="AZ32" s="583">
        <v>169248.48800000001</v>
      </c>
      <c r="BA32" s="583">
        <v>169248.48800000001</v>
      </c>
      <c r="BB32" s="583">
        <v>169330</v>
      </c>
      <c r="BC32" s="583">
        <v>169348</v>
      </c>
      <c r="BD32" s="583">
        <v>169348</v>
      </c>
      <c r="BE32" s="583">
        <v>169348</v>
      </c>
      <c r="BF32" s="583">
        <v>169394</v>
      </c>
      <c r="CF32" s="26"/>
      <c r="CG32" s="26"/>
      <c r="CH32" s="26"/>
      <c r="CI32" s="26"/>
      <c r="CJ32" s="26"/>
      <c r="CK32" s="26"/>
      <c r="XFB32" s="135">
        <v>94</v>
      </c>
    </row>
    <row r="33" spans="1:89 16382:16382" ht="15.75" customHeight="1">
      <c r="A33" s="1431"/>
      <c r="B33" s="684" t="str">
        <f>INDEX(tblTrans[[English]:[Polski]],MATCH(XFB33,tblTrans[ID],0),LangSelID)</f>
        <v>Number of shares</v>
      </c>
      <c r="C33" s="620"/>
      <c r="D33" s="671"/>
      <c r="E33" s="671"/>
      <c r="F33" s="671"/>
      <c r="G33" s="671"/>
      <c r="H33" s="671"/>
      <c r="I33" s="671"/>
      <c r="J33" s="671"/>
      <c r="K33" s="671"/>
      <c r="L33" s="671"/>
      <c r="M33" s="671"/>
      <c r="N33" s="681"/>
      <c r="O33" s="681"/>
      <c r="P33" s="681"/>
      <c r="Q33" s="671"/>
      <c r="R33" s="671"/>
      <c r="S33" s="681"/>
      <c r="T33" s="681"/>
      <c r="U33" s="681"/>
      <c r="V33" s="681"/>
      <c r="W33" s="681"/>
      <c r="X33" s="681"/>
      <c r="Y33" s="681"/>
      <c r="Z33" s="681"/>
      <c r="AA33" s="681"/>
      <c r="AB33" s="562">
        <v>42102746</v>
      </c>
      <c r="AC33" s="562">
        <v>42102746</v>
      </c>
      <c r="AD33" s="562">
        <v>42137036</v>
      </c>
      <c r="AE33" s="561">
        <v>42138976</v>
      </c>
      <c r="AF33" s="562">
        <v>42141346</v>
      </c>
      <c r="AG33" s="560">
        <v>42141986</v>
      </c>
      <c r="AH33" s="561">
        <v>42170252</v>
      </c>
      <c r="AI33" s="561">
        <v>42174013</v>
      </c>
      <c r="AJ33" s="561">
        <v>42175558</v>
      </c>
      <c r="AK33" s="561">
        <v>42175558</v>
      </c>
      <c r="AL33" s="561">
        <v>42207402</v>
      </c>
      <c r="AM33" s="561">
        <v>42174013</v>
      </c>
      <c r="AN33" s="561">
        <v>42210157</v>
      </c>
      <c r="AO33" s="561">
        <v>42210157</v>
      </c>
      <c r="AP33" s="561">
        <v>42238537</v>
      </c>
      <c r="AQ33" s="561">
        <v>42238924</v>
      </c>
      <c r="AR33" s="561">
        <v>42238924</v>
      </c>
      <c r="AS33" s="561">
        <v>42238924</v>
      </c>
      <c r="AT33" s="561">
        <v>42279255</v>
      </c>
      <c r="AU33" s="561">
        <v>42280127</v>
      </c>
      <c r="AV33" s="561">
        <v>42280127</v>
      </c>
      <c r="AW33" s="561">
        <v>42285676</v>
      </c>
      <c r="AX33" s="561">
        <v>42311255</v>
      </c>
      <c r="AY33" s="561">
        <v>42312122</v>
      </c>
      <c r="AZ33" s="561">
        <v>42312122</v>
      </c>
      <c r="BA33" s="561">
        <v>42312122</v>
      </c>
      <c r="BB33" s="561">
        <v>42332466</v>
      </c>
      <c r="BC33" s="561">
        <v>42336982</v>
      </c>
      <c r="BD33" s="561">
        <v>42336982</v>
      </c>
      <c r="BE33" s="561">
        <v>42336982</v>
      </c>
      <c r="BF33" s="561">
        <v>42348437</v>
      </c>
      <c r="CF33" s="26"/>
      <c r="CG33" s="26"/>
      <c r="CH33" s="26"/>
      <c r="CI33" s="26"/>
      <c r="CJ33" s="26"/>
      <c r="CK33" s="26"/>
      <c r="XFB33" s="135">
        <v>95</v>
      </c>
    </row>
    <row r="34" spans="1:89 16382:16382" ht="15.75" customHeight="1">
      <c r="A34" s="1433"/>
      <c r="B34" s="715" t="str">
        <f>INDEX(tblTrans[[English]:[Polski]],MATCH(XFB34,tblTrans[ID],0),LangSelID)</f>
        <v>Book value per share</v>
      </c>
      <c r="C34" s="716"/>
      <c r="D34" s="717"/>
      <c r="E34" s="717"/>
      <c r="F34" s="717"/>
      <c r="G34" s="717"/>
      <c r="H34" s="717"/>
      <c r="I34" s="717"/>
      <c r="J34" s="717"/>
      <c r="K34" s="717"/>
      <c r="L34" s="717"/>
      <c r="M34" s="717"/>
      <c r="N34" s="718"/>
      <c r="O34" s="718"/>
      <c r="P34" s="718"/>
      <c r="Q34" s="717"/>
      <c r="R34" s="717"/>
      <c r="S34" s="719"/>
      <c r="T34" s="719"/>
      <c r="U34" s="719"/>
      <c r="V34" s="718"/>
      <c r="W34" s="718"/>
      <c r="X34" s="718"/>
      <c r="Y34" s="718"/>
      <c r="Z34" s="719"/>
      <c r="AA34" s="719"/>
      <c r="AB34" s="720">
        <v>201.02</v>
      </c>
      <c r="AC34" s="720">
        <v>209.01802937034083</v>
      </c>
      <c r="AD34" s="720">
        <v>235.66</v>
      </c>
      <c r="AE34" s="721">
        <v>215.31</v>
      </c>
      <c r="AF34" s="720">
        <v>234.07</v>
      </c>
      <c r="AG34" s="722">
        <v>227.29121024339005</v>
      </c>
      <c r="AH34" s="721">
        <v>221.07</v>
      </c>
      <c r="AI34" s="721">
        <v>242.55</v>
      </c>
      <c r="AJ34" s="721">
        <v>233.27</v>
      </c>
      <c r="AK34" s="721">
        <v>243.97702100349201</v>
      </c>
      <c r="AL34" s="721">
        <v>237.08</v>
      </c>
      <c r="AM34" s="721">
        <v>242.55082412954158</v>
      </c>
      <c r="AN34" s="721">
        <v>272.41720517646974</v>
      </c>
      <c r="AO34" s="721">
        <v>272.8</v>
      </c>
      <c r="AP34" s="721">
        <v>281.5</v>
      </c>
      <c r="AQ34" s="721">
        <v>289.83565016949768</v>
      </c>
      <c r="AR34" s="721">
        <v>298.13865523657751</v>
      </c>
      <c r="AS34" s="721">
        <v>302.13759706568283</v>
      </c>
      <c r="AT34" s="721">
        <v>305.94879214404324</v>
      </c>
      <c r="AU34" s="721">
        <v>308.03493092629549</v>
      </c>
      <c r="AV34" s="721">
        <v>314.82244601583147</v>
      </c>
      <c r="AW34" s="721">
        <v>322.92133629364236</v>
      </c>
      <c r="AX34" s="721">
        <v>330.06019320391226</v>
      </c>
      <c r="AY34" s="721">
        <v>337.71338624898084</v>
      </c>
      <c r="AZ34" s="721">
        <v>342.31700787778976</v>
      </c>
      <c r="BA34" s="721">
        <v>343.12739030200379</v>
      </c>
      <c r="BB34" s="721">
        <v>349.62291117177062</v>
      </c>
      <c r="BC34" s="721">
        <v>359.40398396843699</v>
      </c>
      <c r="BD34" s="721">
        <v>361.64663319648099</v>
      </c>
      <c r="BE34" s="721">
        <v>370.34189163507216</v>
      </c>
      <c r="BF34" s="721">
        <v>379.91220313514754</v>
      </c>
      <c r="CF34" s="26"/>
      <c r="CG34" s="26"/>
      <c r="CH34" s="26"/>
      <c r="CI34" s="26"/>
      <c r="CJ34" s="26"/>
      <c r="CK34" s="26"/>
      <c r="XFB34" s="135">
        <v>96</v>
      </c>
    </row>
    <row r="35" spans="1:89 16382:16382" ht="15.75" customHeight="1">
      <c r="A35" s="1431"/>
      <c r="B35" s="685"/>
      <c r="C35" s="364"/>
      <c r="D35" s="383"/>
      <c r="E35" s="384"/>
      <c r="F35" s="384"/>
      <c r="G35" s="383"/>
      <c r="H35" s="383"/>
      <c r="I35" s="384"/>
      <c r="J35" s="384"/>
      <c r="K35" s="385"/>
      <c r="L35" s="383"/>
      <c r="M35" s="384"/>
      <c r="N35" s="386"/>
      <c r="O35" s="386"/>
      <c r="P35" s="386"/>
      <c r="Q35" s="384"/>
      <c r="R35" s="384"/>
      <c r="S35" s="387"/>
      <c r="T35" s="388"/>
      <c r="U35" s="386"/>
      <c r="V35" s="386"/>
      <c r="W35" s="386"/>
      <c r="X35" s="386"/>
      <c r="Y35" s="386"/>
      <c r="Z35" s="386"/>
      <c r="AA35" s="387"/>
      <c r="AB35" s="388"/>
      <c r="AC35" s="386"/>
      <c r="AD35" s="386"/>
      <c r="AE35" s="686"/>
      <c r="AF35" s="386"/>
      <c r="AG35" s="687"/>
      <c r="AH35" s="686"/>
      <c r="AI35" s="686"/>
      <c r="AJ35" s="686"/>
      <c r="AK35" s="686"/>
      <c r="AL35" s="686"/>
      <c r="AM35" s="686"/>
      <c r="AN35" s="686"/>
      <c r="AO35" s="686"/>
      <c r="AP35" s="686"/>
      <c r="CF35" s="26"/>
      <c r="CG35" s="26"/>
      <c r="CH35" s="26"/>
      <c r="CI35" s="26"/>
      <c r="CJ35" s="26"/>
      <c r="CK35" s="26"/>
      <c r="XFB35" s="135"/>
    </row>
    <row r="36" spans="1:89 16382:16382" ht="15.75" customHeight="1">
      <c r="A36" s="1431"/>
      <c r="B36" s="394" t="str">
        <f>INDEX(tblTrans[[English]:[Polski]],MATCH(XFB36,tblTrans[ID],0),LangSelID)</f>
        <v>Business Data:</v>
      </c>
      <c r="C36" s="256"/>
      <c r="D36" s="262"/>
      <c r="E36" s="262"/>
      <c r="F36" s="262"/>
      <c r="G36" s="262"/>
      <c r="H36" s="262"/>
      <c r="I36" s="262"/>
      <c r="J36" s="262"/>
      <c r="K36" s="262"/>
      <c r="L36" s="262"/>
      <c r="M36" s="262"/>
      <c r="N36" s="281"/>
      <c r="O36" s="281"/>
      <c r="P36" s="281"/>
      <c r="Q36" s="262"/>
      <c r="R36" s="262"/>
      <c r="S36" s="262"/>
      <c r="T36" s="262"/>
      <c r="U36" s="262"/>
      <c r="V36" s="281"/>
      <c r="W36" s="281"/>
      <c r="X36" s="281"/>
      <c r="Y36" s="281"/>
      <c r="Z36" s="262"/>
      <c r="AA36" s="262"/>
      <c r="AB36" s="262"/>
      <c r="AC36" s="262"/>
      <c r="AD36" s="262"/>
      <c r="AE36" s="284"/>
      <c r="AF36" s="281"/>
      <c r="AG36" s="250"/>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CF36" s="26"/>
      <c r="CG36" s="26"/>
      <c r="CH36" s="26"/>
      <c r="CI36" s="26"/>
      <c r="CJ36" s="26"/>
      <c r="CK36" s="26"/>
      <c r="XFB36" s="135">
        <v>97</v>
      </c>
    </row>
    <row r="37" spans="1:89 16382:16382" ht="15.75" customHeight="1">
      <c r="A37" s="1431"/>
      <c r="B37" s="734" t="str">
        <f>INDEX(tblTrans[[English]:[Polski]],MATCH(XFB37,tblTrans[ID],0),LangSelID)</f>
        <v>Retail Banking</v>
      </c>
      <c r="C37" s="589"/>
      <c r="D37" s="377"/>
      <c r="E37" s="377"/>
      <c r="F37" s="377"/>
      <c r="G37" s="377"/>
      <c r="H37" s="377"/>
      <c r="I37" s="377"/>
      <c r="J37" s="377"/>
      <c r="K37" s="377"/>
      <c r="L37" s="377"/>
      <c r="M37" s="377"/>
      <c r="N37" s="380"/>
      <c r="O37" s="380"/>
      <c r="P37" s="380"/>
      <c r="Q37" s="377"/>
      <c r="R37" s="377"/>
      <c r="S37" s="377"/>
      <c r="T37" s="377"/>
      <c r="U37" s="377"/>
      <c r="V37" s="380"/>
      <c r="W37" s="380"/>
      <c r="X37" s="380"/>
      <c r="Y37" s="380"/>
      <c r="Z37" s="377"/>
      <c r="AA37" s="377"/>
      <c r="AB37" s="747"/>
      <c r="AC37" s="747"/>
      <c r="AD37" s="748"/>
      <c r="AE37" s="380"/>
      <c r="AF37" s="747"/>
      <c r="AG37" s="747"/>
      <c r="AH37" s="747"/>
      <c r="AI37" s="748"/>
      <c r="AJ37" s="748"/>
      <c r="AK37" s="748"/>
      <c r="AL37" s="748"/>
      <c r="AM37" s="748"/>
      <c r="AN37" s="748"/>
      <c r="AO37" s="748"/>
      <c r="AP37" s="748"/>
      <c r="AQ37" s="748"/>
      <c r="AR37" s="748"/>
      <c r="AS37" s="748"/>
      <c r="AT37" s="748"/>
      <c r="AU37" s="748"/>
      <c r="AV37" s="748"/>
      <c r="AW37" s="748"/>
      <c r="AX37" s="748"/>
      <c r="AY37" s="748"/>
      <c r="AZ37" s="748"/>
      <c r="BA37" s="748"/>
      <c r="BB37" s="748"/>
      <c r="BC37" s="748"/>
      <c r="BD37" s="748"/>
      <c r="BE37" s="748"/>
      <c r="BF37" s="748"/>
      <c r="CF37" s="26"/>
      <c r="CG37" s="26"/>
      <c r="CH37" s="26"/>
      <c r="CI37" s="26"/>
      <c r="CJ37" s="26"/>
      <c r="CK37" s="26"/>
      <c r="XFB37" s="135">
        <v>98</v>
      </c>
    </row>
    <row r="38" spans="1:89 16382:16382" ht="15.75" customHeight="1">
      <c r="A38" s="1431"/>
      <c r="B38" s="750" t="str">
        <f>INDEX(tblTrans[[English]:[Polski]],MATCH(XFB38,tblTrans[ID],0),LangSelID)</f>
        <v>No. of customers (thou.)</v>
      </c>
      <c r="C38" s="1666"/>
      <c r="D38" s="1667">
        <v>1374.2</v>
      </c>
      <c r="E38" s="1667">
        <v>1455.9</v>
      </c>
      <c r="F38" s="1667">
        <v>1536.9</v>
      </c>
      <c r="G38" s="1667">
        <v>1626.1</v>
      </c>
      <c r="H38" s="1667">
        <v>1728.9</v>
      </c>
      <c r="I38" s="1667">
        <v>1818</v>
      </c>
      <c r="J38" s="1667">
        <v>1916</v>
      </c>
      <c r="K38" s="1667">
        <v>2063.6999999999998</v>
      </c>
      <c r="L38" s="1667">
        <v>2244.4</v>
      </c>
      <c r="M38" s="1667">
        <v>2416.4</v>
      </c>
      <c r="N38" s="1667">
        <v>2605.9</v>
      </c>
      <c r="O38" s="1667">
        <v>2775.1</v>
      </c>
      <c r="P38" s="1667">
        <v>2933.7</v>
      </c>
      <c r="Q38" s="1667">
        <v>3019.0950000000003</v>
      </c>
      <c r="R38" s="1667">
        <v>3129.2</v>
      </c>
      <c r="S38" s="1667">
        <v>3272.3</v>
      </c>
      <c r="T38" s="1667">
        <v>3403.4</v>
      </c>
      <c r="U38" s="1667">
        <v>3509.0360000000001</v>
      </c>
      <c r="V38" s="1667">
        <v>3591.7</v>
      </c>
      <c r="W38" s="1667">
        <v>3677.3</v>
      </c>
      <c r="X38" s="1667">
        <v>3759</v>
      </c>
      <c r="Y38" s="1667">
        <v>3820.9</v>
      </c>
      <c r="Z38" s="1667">
        <v>3868.4000000000005</v>
      </c>
      <c r="AA38" s="1667">
        <v>3920.3</v>
      </c>
      <c r="AB38" s="1667">
        <v>3981.4</v>
      </c>
      <c r="AC38" s="1667">
        <v>3995</v>
      </c>
      <c r="AD38" s="1667">
        <v>4080.3</v>
      </c>
      <c r="AE38" s="1667">
        <v>4133.8</v>
      </c>
      <c r="AF38" s="1668">
        <v>4227.1000000000004</v>
      </c>
      <c r="AG38" s="1669">
        <v>4268.9070000000002</v>
      </c>
      <c r="AH38" s="1670">
        <v>4327</v>
      </c>
      <c r="AI38" s="1670">
        <v>4368.3419999999996</v>
      </c>
      <c r="AJ38" s="1670">
        <v>4427.4960000000001</v>
      </c>
      <c r="AK38" s="1670">
        <v>4490.317</v>
      </c>
      <c r="AL38" s="1670">
        <v>4564.6849999999995</v>
      </c>
      <c r="AM38" s="1670">
        <v>4551.47</v>
      </c>
      <c r="AN38" s="1670">
        <v>4664.7349999999997</v>
      </c>
      <c r="AO38" s="1670">
        <v>4742.9089999999997</v>
      </c>
      <c r="AP38" s="1671">
        <v>4863.9840000000004</v>
      </c>
      <c r="AQ38" s="1665">
        <v>4663.2209999999995</v>
      </c>
      <c r="AR38" s="583">
        <v>4751.0659999999998</v>
      </c>
      <c r="AS38" s="583">
        <v>4860.1620000000003</v>
      </c>
      <c r="AT38" s="583">
        <v>4957.4470000000001</v>
      </c>
      <c r="AU38" s="583">
        <v>5051.5039999999999</v>
      </c>
      <c r="AV38" s="583">
        <v>5146.442</v>
      </c>
      <c r="AW38" s="583">
        <v>5233.5929999999998</v>
      </c>
      <c r="AX38" s="583">
        <v>5258.9750000000004</v>
      </c>
      <c r="AY38" s="583">
        <v>5342.299</v>
      </c>
      <c r="AZ38" s="2367">
        <v>5421.2179999999998</v>
      </c>
      <c r="BA38" s="2367">
        <v>5508.3969999999999</v>
      </c>
      <c r="BB38" s="2367">
        <v>5603.2</v>
      </c>
      <c r="BC38" s="2367">
        <v>5684.9750000000004</v>
      </c>
      <c r="BD38" s="2367">
        <v>5767.9579999999996</v>
      </c>
      <c r="BE38" s="2367">
        <v>5552.4449999999997</v>
      </c>
      <c r="BF38" s="2367">
        <v>5538.92</v>
      </c>
      <c r="CF38" s="26"/>
      <c r="CG38" s="26"/>
      <c r="CH38" s="26"/>
      <c r="CI38" s="26"/>
      <c r="CJ38" s="26"/>
      <c r="CK38" s="26"/>
      <c r="XFB38" s="135">
        <v>99</v>
      </c>
    </row>
    <row r="39" spans="1:89 16382:16382" ht="15.75" customHeight="1">
      <c r="A39" s="1431"/>
      <c r="B39" s="2334" t="str">
        <f>INDEX(tblTrans[[English]:[Polski]],MATCH(XFB39,tblTrans[ID],0),LangSelID)</f>
        <v>Total loans (PLN M)</v>
      </c>
      <c r="C39" s="620"/>
      <c r="D39" s="630">
        <v>5201.3389999999999</v>
      </c>
      <c r="E39" s="630">
        <v>6484.3040000000001</v>
      </c>
      <c r="F39" s="630">
        <v>7688.973</v>
      </c>
      <c r="G39" s="630">
        <v>8882.7420000000002</v>
      </c>
      <c r="H39" s="630">
        <v>9899.9760000000006</v>
      </c>
      <c r="I39" s="630">
        <v>10510.614</v>
      </c>
      <c r="J39" s="630">
        <v>12710.897999999999</v>
      </c>
      <c r="K39" s="630">
        <v>13876.424999999999</v>
      </c>
      <c r="L39" s="630">
        <v>15204.003000000001</v>
      </c>
      <c r="M39" s="630">
        <v>17107.095000000001</v>
      </c>
      <c r="N39" s="630">
        <v>19824.143</v>
      </c>
      <c r="O39" s="630">
        <v>26653.687999999998</v>
      </c>
      <c r="P39" s="630">
        <v>29919.15</v>
      </c>
      <c r="Q39" s="630">
        <v>28937.733</v>
      </c>
      <c r="R39" s="630">
        <v>28387.975999999999</v>
      </c>
      <c r="S39" s="630">
        <v>28855.129000000001</v>
      </c>
      <c r="T39" s="630">
        <v>28760.913</v>
      </c>
      <c r="U39" s="630">
        <v>32863.044999999998</v>
      </c>
      <c r="V39" s="630">
        <v>31830.371999999999</v>
      </c>
      <c r="W39" s="630">
        <v>33658.660000000003</v>
      </c>
      <c r="X39" s="630">
        <v>33534.754999999997</v>
      </c>
      <c r="Y39" s="630">
        <v>35258.446000000004</v>
      </c>
      <c r="Z39" s="630">
        <v>38569.048999999999</v>
      </c>
      <c r="AA39" s="630">
        <v>38688.978999999999</v>
      </c>
      <c r="AB39" s="630">
        <v>37430.735999999997</v>
      </c>
      <c r="AC39" s="630">
        <v>38683.807999999997</v>
      </c>
      <c r="AD39" s="630">
        <v>37813.934999999998</v>
      </c>
      <c r="AE39" s="630">
        <v>37704.084000000003</v>
      </c>
      <c r="AF39" s="560">
        <v>38120.654000000002</v>
      </c>
      <c r="AG39" s="560">
        <v>39042.036999999997</v>
      </c>
      <c r="AH39" s="560">
        <v>38855.4</v>
      </c>
      <c r="AI39" s="560">
        <v>38307.915000000001</v>
      </c>
      <c r="AJ39" s="560">
        <v>38972.546000000002</v>
      </c>
      <c r="AK39" s="560">
        <v>39664.158000000003</v>
      </c>
      <c r="AL39" s="560">
        <v>40554.97</v>
      </c>
      <c r="AM39" s="560">
        <v>41560.476999999992</v>
      </c>
      <c r="AN39" s="560">
        <v>43787.51</v>
      </c>
      <c r="AO39" s="560">
        <v>45328.73</v>
      </c>
      <c r="AP39" s="560">
        <v>45381</v>
      </c>
      <c r="AQ39" s="560">
        <v>46259</v>
      </c>
      <c r="AR39" s="560">
        <v>46511.01</v>
      </c>
      <c r="AS39" s="560">
        <v>48272.190999999999</v>
      </c>
      <c r="AT39" s="560">
        <v>48119.192000000003</v>
      </c>
      <c r="AU39" s="560">
        <v>48949.828999999998</v>
      </c>
      <c r="AV39" s="560">
        <v>48337.964</v>
      </c>
      <c r="AW39" s="560">
        <v>48757.792999999998</v>
      </c>
      <c r="AX39" s="560">
        <v>48949.142999999996</v>
      </c>
      <c r="AY39" s="560">
        <v>48142.786</v>
      </c>
      <c r="AZ39" s="560">
        <v>48802.177000000003</v>
      </c>
      <c r="BA39" s="560">
        <v>51108.190999999999</v>
      </c>
      <c r="BB39" s="560">
        <v>51795.146999999997</v>
      </c>
      <c r="BC39" s="560">
        <v>52925.375</v>
      </c>
      <c r="BD39" s="560">
        <v>54075.68</v>
      </c>
      <c r="BE39" s="560">
        <v>56048.777999999998</v>
      </c>
      <c r="BF39" s="560">
        <v>58982.580999999998</v>
      </c>
      <c r="BL39" s="113"/>
      <c r="CF39" s="26"/>
      <c r="CG39" s="26"/>
      <c r="CH39" s="26"/>
      <c r="CI39" s="26"/>
      <c r="CJ39" s="26"/>
      <c r="CK39" s="26"/>
      <c r="XFB39" s="135">
        <v>100</v>
      </c>
    </row>
    <row r="40" spans="1:89 16382:16382" ht="15.75" customHeight="1">
      <c r="A40" s="1431"/>
      <c r="B40" s="692" t="str">
        <f>INDEX(tblTrans[[English]:[Polski]],MATCH(XFB40,tblTrans[ID],0),LangSelID)</f>
        <v>Total deposits (PLN M)</v>
      </c>
      <c r="C40" s="693"/>
      <c r="D40" s="694">
        <v>8107.6289999999999</v>
      </c>
      <c r="E40" s="694">
        <v>8512.3970000000008</v>
      </c>
      <c r="F40" s="694">
        <v>9006.7119999999995</v>
      </c>
      <c r="G40" s="694">
        <v>9505.7639999999992</v>
      </c>
      <c r="H40" s="694">
        <v>10569.909</v>
      </c>
      <c r="I40" s="694">
        <v>10782.109</v>
      </c>
      <c r="J40" s="694">
        <v>11535.995000000001</v>
      </c>
      <c r="K40" s="694">
        <v>12932.34</v>
      </c>
      <c r="L40" s="694">
        <v>15231.191000000001</v>
      </c>
      <c r="M40" s="694">
        <v>17051.278999999999</v>
      </c>
      <c r="N40" s="694">
        <v>18686.203000000001</v>
      </c>
      <c r="O40" s="694">
        <v>21047.662</v>
      </c>
      <c r="P40" s="694">
        <v>20433.64</v>
      </c>
      <c r="Q40" s="694">
        <v>21223.914000000001</v>
      </c>
      <c r="R40" s="694">
        <v>22440.861000000001</v>
      </c>
      <c r="S40" s="694">
        <v>25064.578000000001</v>
      </c>
      <c r="T40" s="694">
        <v>26487.899000000001</v>
      </c>
      <c r="U40" s="694">
        <v>26071.331999999999</v>
      </c>
      <c r="V40" s="694">
        <v>24623.406999999999</v>
      </c>
      <c r="W40" s="694">
        <v>25068.308000000001</v>
      </c>
      <c r="X40" s="694">
        <v>24792.41</v>
      </c>
      <c r="Y40" s="694">
        <v>24894.968000000001</v>
      </c>
      <c r="Z40" s="694">
        <v>25620.22</v>
      </c>
      <c r="AA40" s="694">
        <v>26700.892</v>
      </c>
      <c r="AB40" s="694">
        <v>27977.491999999998</v>
      </c>
      <c r="AC40" s="694">
        <v>26978.822</v>
      </c>
      <c r="AD40" s="694">
        <v>28678.42</v>
      </c>
      <c r="AE40" s="694">
        <v>33233.756999999998</v>
      </c>
      <c r="AF40" s="701">
        <v>35090.764999999999</v>
      </c>
      <c r="AG40" s="701">
        <v>33689.231</v>
      </c>
      <c r="AH40" s="701">
        <v>32594.899000000001</v>
      </c>
      <c r="AI40" s="701">
        <v>34203.118999999999</v>
      </c>
      <c r="AJ40" s="701">
        <v>34784.283000000003</v>
      </c>
      <c r="AK40" s="701">
        <v>35725.983</v>
      </c>
      <c r="AL40" s="701">
        <v>36641.785000000003</v>
      </c>
      <c r="AM40" s="701">
        <v>39284.775999999998</v>
      </c>
      <c r="AN40" s="701">
        <v>39693.233</v>
      </c>
      <c r="AO40" s="701">
        <v>41411.277999999998</v>
      </c>
      <c r="AP40" s="701">
        <v>42458</v>
      </c>
      <c r="AQ40" s="701">
        <v>46117</v>
      </c>
      <c r="AR40" s="701">
        <v>47835.447999999997</v>
      </c>
      <c r="AS40" s="701">
        <v>49452.536999999997</v>
      </c>
      <c r="AT40" s="701">
        <v>50734.936999999998</v>
      </c>
      <c r="AU40" s="701">
        <v>53494.909</v>
      </c>
      <c r="AV40" s="701">
        <v>53829.152000000002</v>
      </c>
      <c r="AW40" s="701">
        <v>53835.222000000002</v>
      </c>
      <c r="AX40" s="701">
        <v>54037.18</v>
      </c>
      <c r="AY40" s="701">
        <v>55693.608</v>
      </c>
      <c r="AZ40" s="701">
        <v>57720.034</v>
      </c>
      <c r="BA40" s="701">
        <v>59902.800999999999</v>
      </c>
      <c r="BB40" s="701">
        <v>61692.807999999997</v>
      </c>
      <c r="BC40" s="701">
        <v>65923.565000000002</v>
      </c>
      <c r="BD40" s="701">
        <v>68221.426999999996</v>
      </c>
      <c r="BE40" s="701">
        <v>70241.028999999995</v>
      </c>
      <c r="BF40" s="701">
        <v>72127.297999999995</v>
      </c>
      <c r="BL40" s="113"/>
      <c r="CF40" s="26"/>
      <c r="CG40" s="26"/>
      <c r="CH40" s="26"/>
      <c r="CI40" s="26"/>
      <c r="CJ40" s="26"/>
      <c r="CK40" s="26"/>
      <c r="XFB40" s="135">
        <v>101</v>
      </c>
    </row>
    <row r="41" spans="1:89 16382:16382" ht="15.75" customHeight="1">
      <c r="A41" s="1431"/>
      <c r="B41" s="685"/>
      <c r="C41" s="364"/>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687"/>
      <c r="AG41" s="687"/>
      <c r="AH41" s="687"/>
      <c r="AI41" s="687"/>
      <c r="AJ41" s="687"/>
      <c r="AK41" s="687"/>
      <c r="AL41" s="687"/>
      <c r="AM41" s="687"/>
      <c r="AN41" s="687"/>
      <c r="AO41" s="687"/>
      <c r="AP41" s="687"/>
      <c r="BL41" s="113"/>
      <c r="CF41" s="26"/>
      <c r="CG41" s="26"/>
      <c r="CH41" s="26"/>
      <c r="CI41" s="26"/>
      <c r="CJ41" s="26"/>
      <c r="CK41" s="26"/>
      <c r="XFB41" s="135"/>
    </row>
    <row r="42" spans="1:89 16382:16382" ht="15.75" customHeight="1">
      <c r="A42" s="1431"/>
      <c r="B42" s="734" t="str">
        <f>INDEX(tblTrans[[English]:[Polski]],MATCH(XFB42,tblTrans[ID],0),LangSelID)</f>
        <v>Corporate Banking</v>
      </c>
      <c r="C42" s="589"/>
      <c r="D42" s="377"/>
      <c r="E42" s="377"/>
      <c r="F42" s="377"/>
      <c r="G42" s="377"/>
      <c r="H42" s="377"/>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80"/>
      <c r="AG42" s="747"/>
      <c r="AH42" s="748"/>
      <c r="AI42" s="748"/>
      <c r="AJ42" s="748"/>
      <c r="AK42" s="748"/>
      <c r="AL42" s="748"/>
      <c r="AM42" s="748"/>
      <c r="AN42" s="748"/>
      <c r="AO42" s="748"/>
      <c r="AP42" s="748"/>
      <c r="BL42" s="113"/>
      <c r="CF42" s="26"/>
      <c r="CG42" s="26"/>
      <c r="CH42" s="26"/>
      <c r="CI42" s="26"/>
      <c r="CJ42" s="26"/>
      <c r="CK42" s="26"/>
      <c r="XFB42" s="135">
        <v>102</v>
      </c>
    </row>
    <row r="43" spans="1:89 16382:16382" ht="15.75" customHeight="1">
      <c r="A43" s="1431"/>
      <c r="B43" s="750" t="str">
        <f>INDEX(tblTrans[[English]:[Polski]],MATCH(XFB43,tblTrans[ID],0),LangSelID)</f>
        <v>No. of customers</v>
      </c>
      <c r="C43" s="751"/>
      <c r="D43" s="752">
        <v>10238</v>
      </c>
      <c r="E43" s="752">
        <v>10609</v>
      </c>
      <c r="F43" s="752">
        <v>10896</v>
      </c>
      <c r="G43" s="752">
        <v>11442</v>
      </c>
      <c r="H43" s="752">
        <v>11658</v>
      </c>
      <c r="I43" s="752">
        <v>12012</v>
      </c>
      <c r="J43" s="752">
        <v>12343</v>
      </c>
      <c r="K43" s="752">
        <v>12285</v>
      </c>
      <c r="L43" s="752">
        <v>12435</v>
      </c>
      <c r="M43" s="752">
        <v>12678</v>
      </c>
      <c r="N43" s="752">
        <v>12846</v>
      </c>
      <c r="O43" s="752">
        <v>13098</v>
      </c>
      <c r="P43" s="752">
        <v>13081</v>
      </c>
      <c r="Q43" s="752">
        <v>12990</v>
      </c>
      <c r="R43" s="752">
        <v>12992</v>
      </c>
      <c r="S43" s="752">
        <v>12836</v>
      </c>
      <c r="T43" s="752">
        <v>12783</v>
      </c>
      <c r="U43" s="752">
        <v>13026</v>
      </c>
      <c r="V43" s="752">
        <v>13126</v>
      </c>
      <c r="W43" s="752">
        <v>13271</v>
      </c>
      <c r="X43" s="752">
        <v>13423</v>
      </c>
      <c r="Y43" s="752">
        <v>13636</v>
      </c>
      <c r="Z43" s="752">
        <v>13878</v>
      </c>
      <c r="AA43" s="752">
        <v>13977</v>
      </c>
      <c r="AB43" s="752">
        <v>14414</v>
      </c>
      <c r="AC43" s="752">
        <v>14653</v>
      </c>
      <c r="AD43" s="752">
        <v>14882</v>
      </c>
      <c r="AE43" s="752">
        <v>15095</v>
      </c>
      <c r="AF43" s="752">
        <v>15296</v>
      </c>
      <c r="AG43" s="752">
        <v>15602</v>
      </c>
      <c r="AH43" s="752">
        <v>16001</v>
      </c>
      <c r="AI43" s="752">
        <v>16333</v>
      </c>
      <c r="AJ43" s="752">
        <v>16600</v>
      </c>
      <c r="AK43" s="752">
        <v>17006</v>
      </c>
      <c r="AL43" s="752">
        <v>17390</v>
      </c>
      <c r="AM43" s="752">
        <v>17787</v>
      </c>
      <c r="AN43" s="752">
        <v>18133</v>
      </c>
      <c r="AO43" s="752">
        <v>18654</v>
      </c>
      <c r="AP43" s="752">
        <v>19086</v>
      </c>
      <c r="AQ43" s="752">
        <v>19562</v>
      </c>
      <c r="AR43" s="752">
        <v>19992</v>
      </c>
      <c r="AS43" s="752">
        <v>20220</v>
      </c>
      <c r="AT43" s="752">
        <v>20695</v>
      </c>
      <c r="AU43" s="752">
        <v>20940</v>
      </c>
      <c r="AV43" s="752">
        <v>21235</v>
      </c>
      <c r="AW43" s="752">
        <v>21500</v>
      </c>
      <c r="AX43" s="752">
        <v>21825</v>
      </c>
      <c r="AY43" s="752">
        <v>22048</v>
      </c>
      <c r="AZ43" s="752">
        <v>22316</v>
      </c>
      <c r="BA43" s="752">
        <v>22934</v>
      </c>
      <c r="BB43" s="752">
        <v>23327</v>
      </c>
      <c r="BC43" s="752">
        <v>23706</v>
      </c>
      <c r="BD43" s="752">
        <v>24288</v>
      </c>
      <c r="BE43" s="752">
        <v>25002</v>
      </c>
      <c r="BF43" s="752">
        <v>25890</v>
      </c>
      <c r="BL43" s="113"/>
      <c r="CF43" s="26"/>
      <c r="CG43" s="26"/>
      <c r="CH43" s="26"/>
      <c r="CI43" s="26"/>
      <c r="CJ43" s="26"/>
      <c r="CK43" s="26"/>
      <c r="XFB43" s="135">
        <v>103</v>
      </c>
    </row>
    <row r="44" spans="1:89 16382:16382" ht="15.75" customHeight="1">
      <c r="A44" s="1431"/>
      <c r="B44" s="2334" t="str">
        <f>INDEX(tblTrans[[English]:[Polski]],MATCH(XFB44,tblTrans[ID],0),LangSelID)</f>
        <v>Total loans (PLN M)</v>
      </c>
      <c r="C44" s="620"/>
      <c r="D44" s="630">
        <v>12620.527</v>
      </c>
      <c r="E44" s="631">
        <v>14061.184999999999</v>
      </c>
      <c r="F44" s="631">
        <v>14398.025</v>
      </c>
      <c r="G44" s="632">
        <v>14241.341</v>
      </c>
      <c r="H44" s="633">
        <v>15492.495000000001</v>
      </c>
      <c r="I44" s="631">
        <v>18150.561000000002</v>
      </c>
      <c r="J44" s="631">
        <v>18575.705000000002</v>
      </c>
      <c r="K44" s="629">
        <v>19477.258999999998</v>
      </c>
      <c r="L44" s="630">
        <v>21750.284</v>
      </c>
      <c r="M44" s="631">
        <v>22278.655999999999</v>
      </c>
      <c r="N44" s="631">
        <v>23310.852999999999</v>
      </c>
      <c r="O44" s="632">
        <v>25016.257000000001</v>
      </c>
      <c r="P44" s="633">
        <v>26124.474999999999</v>
      </c>
      <c r="Q44" s="631">
        <v>26230.823</v>
      </c>
      <c r="R44" s="631">
        <v>24799.076000000001</v>
      </c>
      <c r="S44" s="563">
        <v>23433.994999999999</v>
      </c>
      <c r="T44" s="559">
        <v>22574.441999999999</v>
      </c>
      <c r="U44" s="560">
        <v>23190.544999999998</v>
      </c>
      <c r="V44" s="560">
        <v>23199.561000000002</v>
      </c>
      <c r="W44" s="561">
        <v>25574.027999999998</v>
      </c>
      <c r="X44" s="562">
        <v>24639.427</v>
      </c>
      <c r="Y44" s="560">
        <v>24307.684000000001</v>
      </c>
      <c r="Z44" s="560">
        <v>25487.264999999999</v>
      </c>
      <c r="AA44" s="563">
        <v>27890.297999999999</v>
      </c>
      <c r="AB44" s="559">
        <v>26766.244999999999</v>
      </c>
      <c r="AC44" s="560">
        <v>28374.43</v>
      </c>
      <c r="AD44" s="560">
        <v>30727.195</v>
      </c>
      <c r="AE44" s="561">
        <v>28405.402999999998</v>
      </c>
      <c r="AF44" s="562">
        <v>27921.565999999999</v>
      </c>
      <c r="AG44" s="560">
        <v>32523.288</v>
      </c>
      <c r="AH44" s="561">
        <v>30210.97</v>
      </c>
      <c r="AI44" s="561">
        <v>29475.274000000001</v>
      </c>
      <c r="AJ44" s="561">
        <v>31884.169000000002</v>
      </c>
      <c r="AK44" s="561">
        <v>30564.477999999999</v>
      </c>
      <c r="AL44" s="561">
        <v>31535</v>
      </c>
      <c r="AM44" s="561">
        <v>32841.046000000002</v>
      </c>
      <c r="AN44" s="561">
        <v>35339.97</v>
      </c>
      <c r="AO44" s="561">
        <v>32226.546999999999</v>
      </c>
      <c r="AP44" s="561">
        <v>34959</v>
      </c>
      <c r="AQ44" s="561">
        <v>33447</v>
      </c>
      <c r="AR44" s="561">
        <v>32805.43</v>
      </c>
      <c r="AS44" s="561">
        <v>33936.902000000002</v>
      </c>
      <c r="AT44" s="561">
        <v>34528.046000000002</v>
      </c>
      <c r="AU44" s="561">
        <v>34174.288999999997</v>
      </c>
      <c r="AV44" s="561">
        <v>34840.546000000002</v>
      </c>
      <c r="AW44" s="561">
        <v>36142.978000000003</v>
      </c>
      <c r="AX44" s="561">
        <v>38287.508000000002</v>
      </c>
      <c r="AY44" s="561">
        <v>37941.722000000002</v>
      </c>
      <c r="AZ44" s="561">
        <v>38759.928999999996</v>
      </c>
      <c r="BA44" s="561">
        <v>40756.300999999999</v>
      </c>
      <c r="BB44" s="561">
        <v>42014.743999999999</v>
      </c>
      <c r="BC44" s="561">
        <v>44233.099000000002</v>
      </c>
      <c r="BD44" s="561">
        <v>46182.103999999999</v>
      </c>
      <c r="BE44" s="561">
        <v>47047.088000000003</v>
      </c>
      <c r="BF44" s="561">
        <v>48647.290999999997</v>
      </c>
      <c r="BL44" s="113"/>
      <c r="CF44" s="26"/>
      <c r="CG44" s="26"/>
      <c r="CH44" s="26"/>
      <c r="CI44" s="26"/>
      <c r="CJ44" s="26"/>
      <c r="CK44" s="26"/>
      <c r="XFB44" s="135">
        <v>104</v>
      </c>
    </row>
    <row r="45" spans="1:89 16382:16382" ht="15.75" customHeight="1">
      <c r="A45" s="1431"/>
      <c r="B45" s="692" t="str">
        <f>INDEX(tblTrans[[English]:[Polski]],MATCH(XFB45,tblTrans[ID],0),LangSelID)</f>
        <v>Total deposits (PLN M)</v>
      </c>
      <c r="C45" s="693"/>
      <c r="D45" s="702">
        <v>11165.486999999999</v>
      </c>
      <c r="E45" s="702">
        <v>13060.821</v>
      </c>
      <c r="F45" s="702">
        <v>13540.941999999999</v>
      </c>
      <c r="G45" s="702">
        <v>15007.913</v>
      </c>
      <c r="H45" s="702">
        <v>15911.776</v>
      </c>
      <c r="I45" s="702">
        <v>18045.109</v>
      </c>
      <c r="J45" s="702">
        <v>17263.427</v>
      </c>
      <c r="K45" s="702">
        <v>18764.867999999999</v>
      </c>
      <c r="L45" s="702">
        <v>18130.900000000001</v>
      </c>
      <c r="M45" s="702">
        <v>18974.266</v>
      </c>
      <c r="N45" s="702">
        <v>19303.201000000001</v>
      </c>
      <c r="O45" s="702">
        <v>16626.162</v>
      </c>
      <c r="P45" s="702">
        <v>14484.555</v>
      </c>
      <c r="Q45" s="702">
        <v>17258.475999999999</v>
      </c>
      <c r="R45" s="702">
        <v>16469.634999999998</v>
      </c>
      <c r="S45" s="702">
        <v>17479.924999999999</v>
      </c>
      <c r="T45" s="702">
        <v>17738.183000000001</v>
      </c>
      <c r="U45" s="702">
        <v>17115.501</v>
      </c>
      <c r="V45" s="702">
        <v>18922.083999999999</v>
      </c>
      <c r="W45" s="702">
        <v>21154.085999999999</v>
      </c>
      <c r="X45" s="702">
        <v>19902.170999999998</v>
      </c>
      <c r="Y45" s="702">
        <v>20988.906999999999</v>
      </c>
      <c r="Z45" s="702">
        <v>21820.661</v>
      </c>
      <c r="AA45" s="702">
        <v>27015.436000000002</v>
      </c>
      <c r="AB45" s="702">
        <v>21258.558000000001</v>
      </c>
      <c r="AC45" s="702">
        <v>24633.098999999998</v>
      </c>
      <c r="AD45" s="702">
        <v>27936.607</v>
      </c>
      <c r="AE45" s="702">
        <v>24248.65</v>
      </c>
      <c r="AF45" s="702">
        <v>22647.348999999998</v>
      </c>
      <c r="AG45" s="702">
        <v>27351.388999999999</v>
      </c>
      <c r="AH45" s="702">
        <v>26635.653999999999</v>
      </c>
      <c r="AI45" s="702">
        <v>26752.868999999999</v>
      </c>
      <c r="AJ45" s="702">
        <v>28068.588</v>
      </c>
      <c r="AK45" s="702">
        <v>26595.09</v>
      </c>
      <c r="AL45" s="702">
        <v>31576</v>
      </c>
      <c r="AM45" s="702">
        <v>32237.087</v>
      </c>
      <c r="AN45" s="702">
        <v>30816.379000000001</v>
      </c>
      <c r="AO45" s="702">
        <v>29661.223000000002</v>
      </c>
      <c r="AP45" s="702">
        <v>34922</v>
      </c>
      <c r="AQ45" s="702">
        <v>34424</v>
      </c>
      <c r="AR45" s="702">
        <v>32617.774000000001</v>
      </c>
      <c r="AS45" s="702">
        <v>35119.135999999999</v>
      </c>
      <c r="AT45" s="702">
        <v>33828.951999999997</v>
      </c>
      <c r="AU45" s="702">
        <v>37383.483999999997</v>
      </c>
      <c r="AV45" s="702">
        <v>33550.650999999998</v>
      </c>
      <c r="AW45" s="702">
        <v>32737.1</v>
      </c>
      <c r="AX45" s="702">
        <v>34725.103999999999</v>
      </c>
      <c r="AY45" s="702">
        <v>34589.603000000003</v>
      </c>
      <c r="AZ45" s="702">
        <v>34024.661999999997</v>
      </c>
      <c r="BA45" s="702">
        <v>35591.673000000003</v>
      </c>
      <c r="BB45" s="702">
        <v>38610.510999999999</v>
      </c>
      <c r="BC45" s="702">
        <v>35346.303</v>
      </c>
      <c r="BD45" s="702">
        <v>37664.031000000003</v>
      </c>
      <c r="BE45" s="702">
        <v>38126.949999999997</v>
      </c>
      <c r="BF45" s="702">
        <v>42312.502999999997</v>
      </c>
      <c r="BL45" s="113"/>
      <c r="CF45" s="26"/>
      <c r="CG45" s="26"/>
      <c r="CH45" s="26"/>
      <c r="CI45" s="26"/>
      <c r="CJ45" s="26"/>
      <c r="CK45" s="26"/>
      <c r="XFB45" s="135">
        <v>105</v>
      </c>
    </row>
    <row r="46" spans="1:89 16382:16382">
      <c r="A46" s="1434"/>
      <c r="B46" s="122"/>
      <c r="C46" s="122"/>
      <c r="D46" s="688"/>
      <c r="E46" s="688"/>
      <c r="F46" s="688"/>
      <c r="G46" s="688"/>
      <c r="H46" s="688"/>
      <c r="I46" s="688"/>
      <c r="J46" s="688"/>
      <c r="K46" s="688"/>
      <c r="L46" s="44"/>
      <c r="M46" s="44"/>
      <c r="N46" s="44"/>
      <c r="O46" s="44"/>
      <c r="P46" s="44"/>
      <c r="Q46" s="44"/>
      <c r="R46" s="44"/>
      <c r="S46" s="50"/>
      <c r="T46" s="50"/>
      <c r="U46" s="51"/>
      <c r="V46" s="44"/>
      <c r="W46" s="44"/>
      <c r="X46" s="44"/>
      <c r="Y46" s="44"/>
      <c r="Z46" s="44"/>
      <c r="AA46" s="44"/>
      <c r="AB46" s="44"/>
      <c r="AC46" s="44"/>
      <c r="AD46" s="44"/>
      <c r="AE46" s="44"/>
      <c r="AF46" s="689"/>
      <c r="AG46" s="690"/>
      <c r="AH46" s="691"/>
      <c r="AI46" s="689"/>
      <c r="AJ46" s="689"/>
      <c r="AK46" s="689"/>
      <c r="AL46" s="689"/>
      <c r="AM46" s="689"/>
      <c r="AN46" s="689"/>
      <c r="AO46" s="689"/>
      <c r="AP46" s="689"/>
    </row>
    <row r="47" spans="1:89 16382:16382" ht="24" customHeight="1">
      <c r="A47" s="1434"/>
      <c r="B47" s="192"/>
      <c r="C47" s="290"/>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CF47" s="26"/>
      <c r="CG47" s="26"/>
      <c r="CH47" s="26"/>
      <c r="CI47" s="26"/>
      <c r="CJ47" s="26"/>
      <c r="CK47" s="26"/>
    </row>
    <row r="48" spans="1:89 16382:16382" ht="37.5" customHeight="1">
      <c r="A48" s="1434"/>
      <c r="B48" s="172" t="str">
        <f>INDEX(tblTrans[[English]:[Polski]],MATCH(XFB48,tblTrans[ID],0),LangSelID)</f>
        <v>* Since the end of March 2014 the capital ratios are calculated in accordance with the rules based on Basel III</v>
      </c>
      <c r="C48" s="389"/>
      <c r="D48" s="38"/>
      <c r="E48" s="38"/>
      <c r="F48" s="38"/>
      <c r="G48" s="38"/>
      <c r="H48" s="38"/>
      <c r="I48" s="38"/>
      <c r="J48" s="38"/>
      <c r="K48" s="38"/>
      <c r="AF48" s="288"/>
      <c r="AG48" s="238"/>
      <c r="AH48" s="288"/>
      <c r="AI48" s="288"/>
      <c r="AJ48" s="288"/>
      <c r="AK48" s="288"/>
      <c r="AL48" s="288"/>
      <c r="AM48" s="288"/>
      <c r="AN48" s="288"/>
      <c r="AO48" s="288"/>
      <c r="AP48" s="288"/>
      <c r="CF48" s="26"/>
      <c r="CG48" s="26"/>
      <c r="CH48" s="26"/>
      <c r="CI48" s="26"/>
      <c r="CJ48" s="26"/>
      <c r="CK48" s="26"/>
      <c r="XFB48" s="26">
        <v>106</v>
      </c>
    </row>
    <row r="49" spans="1:89 16382:16382" ht="37.5" customHeight="1">
      <c r="A49" s="1434"/>
      <c r="B49" s="172" t="str">
        <f>INDEX(tblTrans[[English]:[Polski]],MATCH(XFB49,tblTrans[ID],0),LangSelID)</f>
        <v># Since Q4/13 the modified methodology of NPL recognition in retail area has been applied</v>
      </c>
      <c r="C49" s="389"/>
      <c r="D49" s="38"/>
      <c r="E49" s="38"/>
      <c r="F49" s="38"/>
      <c r="G49" s="38"/>
      <c r="H49" s="38"/>
      <c r="I49" s="38"/>
      <c r="J49" s="38"/>
      <c r="K49" s="38"/>
      <c r="AF49" s="287"/>
      <c r="AG49" s="238"/>
      <c r="AH49" s="288"/>
      <c r="AI49" s="288"/>
      <c r="AJ49" s="288"/>
      <c r="AK49" s="288"/>
      <c r="AL49" s="288"/>
      <c r="AM49" s="288"/>
      <c r="AN49" s="288"/>
      <c r="AO49" s="288"/>
      <c r="AP49" s="288"/>
      <c r="CF49" s="26"/>
      <c r="CG49" s="26"/>
      <c r="CH49" s="26"/>
      <c r="CI49" s="26"/>
      <c r="CJ49" s="26"/>
      <c r="CK49" s="26"/>
      <c r="XFB49" s="26">
        <v>107</v>
      </c>
    </row>
    <row r="50" spans="1:89 16382:16382">
      <c r="D50" s="38"/>
      <c r="E50" s="38"/>
      <c r="F50" s="38"/>
      <c r="G50" s="38"/>
      <c r="H50" s="38"/>
      <c r="I50" s="38"/>
      <c r="J50" s="38"/>
      <c r="K50" s="38"/>
      <c r="AF50" s="287"/>
      <c r="AG50" s="238"/>
      <c r="AH50" s="288"/>
      <c r="AI50" s="288"/>
      <c r="AJ50" s="288"/>
      <c r="AK50" s="288"/>
      <c r="AL50" s="288"/>
      <c r="AM50" s="288"/>
      <c r="AN50" s="288"/>
      <c r="AO50" s="288"/>
      <c r="AP50" s="288"/>
      <c r="CF50" s="26"/>
      <c r="CG50" s="26"/>
      <c r="CH50" s="26"/>
      <c r="CI50" s="26"/>
      <c r="CJ50" s="26"/>
      <c r="CK50" s="26"/>
    </row>
    <row r="51" spans="1:89 16382:16382">
      <c r="D51" s="38"/>
      <c r="E51" s="38"/>
      <c r="F51" s="38"/>
      <c r="G51" s="38"/>
      <c r="H51" s="38"/>
      <c r="I51" s="38"/>
      <c r="J51" s="38"/>
      <c r="K51" s="38"/>
      <c r="AF51" s="287"/>
      <c r="AG51" s="238"/>
      <c r="AH51" s="288"/>
      <c r="AI51" s="288"/>
      <c r="AJ51" s="288"/>
      <c r="AK51" s="288"/>
      <c r="AL51" s="288"/>
      <c r="AM51" s="288"/>
      <c r="AN51" s="288"/>
      <c r="AO51" s="288"/>
      <c r="AP51" s="288"/>
      <c r="CF51" s="26"/>
      <c r="CG51" s="26"/>
      <c r="CH51" s="26"/>
      <c r="CI51" s="26"/>
      <c r="CJ51" s="26"/>
      <c r="CK51" s="26"/>
    </row>
    <row r="52" spans="1:89 16382:16382">
      <c r="D52" s="38"/>
      <c r="E52" s="38"/>
      <c r="F52" s="38"/>
      <c r="G52" s="38"/>
      <c r="H52" s="38"/>
      <c r="I52" s="38"/>
      <c r="J52" s="38"/>
      <c r="K52" s="38"/>
      <c r="AF52" s="287"/>
      <c r="AG52" s="238"/>
      <c r="AH52" s="288"/>
      <c r="AI52" s="288"/>
      <c r="AJ52" s="288"/>
      <c r="AK52" s="288"/>
      <c r="AL52" s="288"/>
      <c r="AM52" s="288"/>
      <c r="AN52" s="288"/>
      <c r="AO52" s="288"/>
      <c r="AP52" s="288"/>
      <c r="CF52" s="26"/>
      <c r="CG52" s="26"/>
      <c r="CH52" s="26"/>
      <c r="CI52" s="26"/>
      <c r="CJ52" s="26"/>
      <c r="CK52" s="26"/>
    </row>
    <row r="53" spans="1:89 16382:16382">
      <c r="D53" s="38"/>
      <c r="E53" s="38"/>
      <c r="F53" s="38"/>
      <c r="G53" s="38"/>
      <c r="H53" s="38"/>
      <c r="I53" s="38"/>
      <c r="J53" s="38"/>
      <c r="K53" s="38"/>
      <c r="AF53" s="287"/>
      <c r="AG53" s="238"/>
      <c r="AH53" s="288"/>
      <c r="AI53" s="288"/>
      <c r="AJ53" s="288"/>
      <c r="AK53" s="288"/>
      <c r="AL53" s="288"/>
      <c r="AM53" s="288"/>
      <c r="AN53" s="288"/>
      <c r="AO53" s="288"/>
      <c r="AP53" s="288"/>
      <c r="CF53" s="26"/>
      <c r="CG53" s="26"/>
      <c r="CH53" s="26"/>
      <c r="CI53" s="26"/>
      <c r="CJ53" s="26"/>
      <c r="CK53" s="26"/>
    </row>
    <row r="54" spans="1:89 16382:16382">
      <c r="D54" s="38"/>
      <c r="E54" s="38"/>
      <c r="F54" s="38"/>
      <c r="G54" s="38"/>
      <c r="H54" s="38"/>
      <c r="I54" s="38"/>
      <c r="J54" s="38"/>
      <c r="K54" s="38"/>
      <c r="AF54" s="287"/>
      <c r="AG54" s="238"/>
      <c r="AH54" s="288"/>
      <c r="AI54" s="288"/>
      <c r="AJ54" s="288"/>
      <c r="AK54" s="288"/>
      <c r="AL54" s="288"/>
      <c r="AM54" s="288"/>
      <c r="AN54" s="288"/>
      <c r="AO54" s="288"/>
      <c r="AP54" s="288"/>
      <c r="CF54" s="26"/>
      <c r="CG54" s="26"/>
      <c r="CH54" s="26"/>
      <c r="CI54" s="26"/>
      <c r="CJ54" s="26"/>
      <c r="CK54" s="26"/>
    </row>
    <row r="55" spans="1:89 16382:16382">
      <c r="D55" s="38"/>
      <c r="E55" s="38"/>
      <c r="F55" s="38"/>
      <c r="G55" s="38"/>
      <c r="H55" s="38"/>
      <c r="I55" s="38"/>
      <c r="J55" s="38"/>
      <c r="K55" s="38"/>
      <c r="AF55" s="287"/>
      <c r="AG55" s="238"/>
      <c r="AH55" s="288"/>
      <c r="AI55" s="288"/>
      <c r="AJ55" s="288"/>
      <c r="AK55" s="288"/>
      <c r="AL55" s="288"/>
      <c r="AM55" s="288"/>
      <c r="AN55" s="288"/>
      <c r="AO55" s="288"/>
      <c r="AP55" s="288"/>
      <c r="CF55" s="26"/>
      <c r="CG55" s="26"/>
      <c r="CH55" s="26"/>
      <c r="CI55" s="26"/>
      <c r="CJ55" s="26"/>
      <c r="CK55" s="26"/>
    </row>
    <row r="56" spans="1:89 16382:16382">
      <c r="D56" s="38"/>
      <c r="E56" s="38"/>
      <c r="F56" s="38"/>
      <c r="G56" s="38"/>
      <c r="H56" s="38"/>
      <c r="I56" s="38"/>
      <c r="J56" s="38"/>
      <c r="K56" s="38"/>
      <c r="CF56" s="26"/>
      <c r="CG56" s="26"/>
      <c r="CH56" s="26"/>
      <c r="CI56" s="26"/>
      <c r="CJ56" s="26"/>
      <c r="CK56" s="26"/>
    </row>
    <row r="57" spans="1:89 16382:16382">
      <c r="D57" s="38"/>
      <c r="E57" s="38"/>
      <c r="F57" s="38"/>
      <c r="G57" s="38"/>
      <c r="H57" s="38"/>
      <c r="I57" s="38"/>
      <c r="J57" s="38"/>
      <c r="K57" s="38"/>
      <c r="CF57" s="26"/>
      <c r="CG57" s="26"/>
      <c r="CH57" s="26"/>
      <c r="CI57" s="26"/>
      <c r="CJ57" s="26"/>
      <c r="CK57" s="26"/>
    </row>
    <row r="58" spans="1:89 16382:16382">
      <c r="D58" s="38"/>
      <c r="E58" s="38"/>
      <c r="F58" s="38"/>
      <c r="G58" s="38"/>
      <c r="H58" s="38"/>
      <c r="I58" s="38"/>
      <c r="J58" s="38"/>
      <c r="K58" s="38"/>
      <c r="CF58" s="26"/>
      <c r="CG58" s="26"/>
      <c r="CH58" s="26"/>
      <c r="CI58" s="26"/>
      <c r="CJ58" s="26"/>
      <c r="CK58" s="26"/>
    </row>
    <row r="59" spans="1:89 16382:16382">
      <c r="D59" s="38"/>
      <c r="E59" s="38"/>
      <c r="F59" s="38"/>
      <c r="G59" s="38"/>
      <c r="H59" s="38"/>
      <c r="I59" s="38"/>
      <c r="J59" s="38"/>
      <c r="K59" s="38"/>
      <c r="CF59" s="26"/>
      <c r="CG59" s="26"/>
      <c r="CH59" s="26"/>
      <c r="CI59" s="26"/>
      <c r="CJ59" s="26"/>
      <c r="CK59" s="26"/>
    </row>
    <row r="60" spans="1:89 16382:16382">
      <c r="D60" s="38"/>
      <c r="E60" s="38"/>
      <c r="F60" s="38"/>
      <c r="G60" s="38"/>
      <c r="H60" s="38"/>
      <c r="I60" s="38"/>
      <c r="J60" s="38"/>
      <c r="K60" s="38"/>
      <c r="CF60" s="26"/>
      <c r="CG60" s="26"/>
      <c r="CH60" s="26"/>
      <c r="CI60" s="26"/>
      <c r="CJ60" s="26"/>
      <c r="CK60" s="26"/>
    </row>
    <row r="61" spans="1:89 16382:16382">
      <c r="D61" s="38"/>
      <c r="E61" s="38"/>
      <c r="F61" s="38"/>
      <c r="G61" s="38"/>
      <c r="H61" s="38"/>
      <c r="I61" s="38"/>
      <c r="J61" s="38"/>
      <c r="K61" s="38"/>
      <c r="CF61" s="26"/>
      <c r="CG61" s="26"/>
      <c r="CH61" s="26"/>
      <c r="CI61" s="26"/>
      <c r="CJ61" s="26"/>
      <c r="CK61" s="26"/>
    </row>
    <row r="62" spans="1:89 16382:16382">
      <c r="D62" s="38"/>
      <c r="E62" s="38"/>
      <c r="F62" s="38"/>
      <c r="G62" s="38"/>
      <c r="H62" s="38"/>
      <c r="I62" s="38"/>
      <c r="J62" s="38"/>
      <c r="K62" s="38"/>
      <c r="CF62" s="26"/>
      <c r="CG62" s="26"/>
      <c r="CH62" s="26"/>
      <c r="CI62" s="26"/>
      <c r="CJ62" s="26"/>
      <c r="CK62" s="26"/>
    </row>
    <row r="63" spans="1:89 16382:16382">
      <c r="D63" s="38"/>
      <c r="E63" s="38"/>
      <c r="F63" s="38"/>
      <c r="G63" s="38"/>
      <c r="H63" s="38"/>
      <c r="I63" s="38"/>
      <c r="J63" s="38"/>
      <c r="K63" s="38"/>
      <c r="CF63" s="26"/>
      <c r="CG63" s="26"/>
      <c r="CH63" s="26"/>
      <c r="CI63" s="26"/>
      <c r="CJ63" s="26"/>
      <c r="CK63" s="26"/>
    </row>
    <row r="64" spans="1:89 16382:16382">
      <c r="D64" s="38"/>
      <c r="E64" s="38"/>
      <c r="F64" s="38"/>
      <c r="G64" s="38"/>
      <c r="H64" s="38"/>
      <c r="I64" s="38"/>
      <c r="J64" s="38"/>
      <c r="K64" s="38"/>
      <c r="CF64" s="26"/>
      <c r="CG64" s="26"/>
      <c r="CH64" s="26"/>
      <c r="CI64" s="26"/>
      <c r="CJ64" s="26"/>
      <c r="CK64" s="26"/>
    </row>
    <row r="65" spans="4:89">
      <c r="D65" s="38"/>
      <c r="E65" s="38"/>
      <c r="F65" s="38"/>
      <c r="G65" s="38"/>
      <c r="H65" s="38"/>
      <c r="I65" s="38"/>
      <c r="J65" s="38"/>
      <c r="K65" s="38"/>
      <c r="CF65" s="26"/>
      <c r="CG65" s="26"/>
      <c r="CH65" s="26"/>
      <c r="CI65" s="26"/>
      <c r="CJ65" s="26"/>
      <c r="CK65" s="26"/>
    </row>
    <row r="66" spans="4:89">
      <c r="D66" s="38"/>
      <c r="E66" s="38"/>
      <c r="F66" s="38"/>
      <c r="G66" s="38"/>
      <c r="H66" s="38"/>
      <c r="I66" s="38"/>
      <c r="J66" s="38"/>
      <c r="K66" s="38"/>
      <c r="CF66" s="26"/>
      <c r="CG66" s="26"/>
      <c r="CH66" s="26"/>
      <c r="CI66" s="26"/>
      <c r="CJ66" s="26"/>
      <c r="CK66" s="26"/>
    </row>
    <row r="67" spans="4:89">
      <c r="D67" s="38"/>
      <c r="E67" s="38"/>
      <c r="F67" s="38"/>
      <c r="G67" s="38"/>
      <c r="H67" s="38"/>
      <c r="I67" s="38"/>
      <c r="J67" s="38"/>
      <c r="K67" s="38"/>
      <c r="CF67" s="26"/>
      <c r="CG67" s="26"/>
      <c r="CH67" s="26"/>
      <c r="CI67" s="26"/>
      <c r="CJ67" s="26"/>
      <c r="CK67" s="26"/>
    </row>
    <row r="68" spans="4:89">
      <c r="D68" s="38"/>
      <c r="E68" s="38"/>
      <c r="F68" s="38"/>
      <c r="G68" s="38"/>
      <c r="H68" s="38"/>
      <c r="I68" s="38"/>
      <c r="J68" s="38"/>
      <c r="K68" s="38"/>
      <c r="CF68" s="26"/>
      <c r="CG68" s="26"/>
      <c r="CH68" s="26"/>
      <c r="CI68" s="26"/>
      <c r="CJ68" s="26"/>
      <c r="CK68" s="26"/>
    </row>
    <row r="69" spans="4:89">
      <c r="D69" s="38"/>
      <c r="E69" s="38"/>
      <c r="F69" s="38"/>
      <c r="G69" s="38"/>
      <c r="H69" s="38"/>
      <c r="I69" s="38"/>
      <c r="J69" s="38"/>
      <c r="K69" s="38"/>
      <c r="CF69" s="26"/>
      <c r="CG69" s="26"/>
      <c r="CH69" s="26"/>
      <c r="CI69" s="26"/>
      <c r="CJ69" s="26"/>
      <c r="CK69" s="26"/>
    </row>
    <row r="70" spans="4:89">
      <c r="D70" s="38"/>
      <c r="E70" s="38"/>
      <c r="F70" s="38"/>
      <c r="G70" s="38"/>
      <c r="H70" s="38"/>
      <c r="I70" s="38"/>
      <c r="J70" s="38"/>
      <c r="K70" s="38"/>
      <c r="CF70" s="26"/>
      <c r="CG70" s="26"/>
      <c r="CH70" s="26"/>
      <c r="CI70" s="26"/>
      <c r="CJ70" s="26"/>
      <c r="CK70" s="26"/>
    </row>
    <row r="71" spans="4:89">
      <c r="D71" s="38"/>
      <c r="E71" s="38"/>
      <c r="F71" s="38"/>
      <c r="G71" s="38"/>
      <c r="H71" s="38"/>
      <c r="I71" s="38"/>
      <c r="J71" s="38"/>
      <c r="K71" s="38"/>
      <c r="CF71" s="26"/>
      <c r="CG71" s="26"/>
      <c r="CH71" s="26"/>
      <c r="CI71" s="26"/>
      <c r="CJ71" s="26"/>
      <c r="CK71" s="26"/>
    </row>
    <row r="72" spans="4:89">
      <c r="D72" s="38"/>
      <c r="E72" s="38"/>
      <c r="F72" s="38"/>
      <c r="G72" s="38"/>
      <c r="H72" s="38"/>
      <c r="I72" s="38"/>
      <c r="J72" s="38"/>
      <c r="K72" s="38"/>
      <c r="CF72" s="26"/>
      <c r="CG72" s="26"/>
      <c r="CH72" s="26"/>
      <c r="CI72" s="26"/>
      <c r="CJ72" s="26"/>
      <c r="CK72" s="26"/>
    </row>
    <row r="73" spans="4:89">
      <c r="D73" s="38"/>
      <c r="E73" s="38"/>
      <c r="F73" s="38"/>
      <c r="G73" s="38"/>
      <c r="H73" s="38"/>
      <c r="I73" s="38"/>
      <c r="J73" s="38"/>
      <c r="K73" s="38"/>
      <c r="CF73" s="26"/>
      <c r="CG73" s="26"/>
      <c r="CH73" s="26"/>
      <c r="CI73" s="26"/>
      <c r="CJ73" s="26"/>
      <c r="CK73" s="26"/>
    </row>
    <row r="74" spans="4:89">
      <c r="D74" s="38"/>
      <c r="E74" s="38"/>
      <c r="F74" s="38"/>
      <c r="G74" s="38"/>
      <c r="H74" s="38"/>
      <c r="I74" s="38"/>
      <c r="J74" s="38"/>
      <c r="K74" s="38"/>
      <c r="CF74" s="26"/>
      <c r="CG74" s="26"/>
      <c r="CH74" s="26"/>
      <c r="CI74" s="26"/>
      <c r="CJ74" s="26"/>
      <c r="CK74" s="26"/>
    </row>
    <row r="75" spans="4:89">
      <c r="D75" s="38"/>
      <c r="E75" s="38"/>
      <c r="F75" s="38"/>
      <c r="G75" s="38"/>
      <c r="H75" s="38"/>
      <c r="I75" s="38"/>
      <c r="J75" s="38"/>
      <c r="K75" s="38"/>
      <c r="CF75" s="26"/>
      <c r="CG75" s="26"/>
      <c r="CH75" s="26"/>
      <c r="CI75" s="26"/>
      <c r="CJ75" s="26"/>
      <c r="CK75" s="26"/>
    </row>
    <row r="76" spans="4:89">
      <c r="D76" s="38"/>
      <c r="E76" s="38"/>
      <c r="F76" s="38"/>
      <c r="G76" s="38"/>
      <c r="H76" s="38"/>
      <c r="I76" s="38"/>
      <c r="J76" s="38"/>
      <c r="K76" s="38"/>
      <c r="CF76" s="26"/>
      <c r="CG76" s="26"/>
      <c r="CH76" s="26"/>
      <c r="CI76" s="26"/>
      <c r="CJ76" s="26"/>
      <c r="CK76" s="26"/>
    </row>
    <row r="77" spans="4:89">
      <c r="D77" s="38"/>
      <c r="E77" s="38"/>
      <c r="F77" s="38"/>
      <c r="G77" s="38"/>
      <c r="H77" s="38"/>
      <c r="I77" s="38"/>
      <c r="J77" s="38"/>
      <c r="K77" s="38"/>
      <c r="CF77" s="26"/>
      <c r="CG77" s="26"/>
      <c r="CH77" s="26"/>
      <c r="CI77" s="26"/>
      <c r="CJ77" s="26"/>
      <c r="CK77" s="26"/>
    </row>
    <row r="78" spans="4:89">
      <c r="D78" s="38"/>
      <c r="E78" s="38"/>
      <c r="F78" s="38"/>
      <c r="G78" s="38"/>
      <c r="H78" s="38"/>
      <c r="I78" s="38"/>
      <c r="J78" s="38"/>
      <c r="K78" s="38"/>
    </row>
    <row r="79" spans="4:89">
      <c r="D79" s="38"/>
      <c r="E79" s="38"/>
      <c r="F79" s="38"/>
      <c r="G79" s="38"/>
      <c r="H79" s="38"/>
      <c r="I79" s="38"/>
      <c r="J79" s="38"/>
      <c r="K79" s="38"/>
    </row>
    <row r="80" spans="4:89">
      <c r="D80" s="38"/>
      <c r="E80" s="38"/>
      <c r="F80" s="38"/>
      <c r="G80" s="38"/>
      <c r="H80" s="38"/>
      <c r="I80" s="38"/>
      <c r="J80" s="38"/>
      <c r="K80" s="38"/>
    </row>
    <row r="81" spans="4:11">
      <c r="D81" s="38"/>
      <c r="E81" s="38"/>
      <c r="F81" s="38"/>
      <c r="G81" s="38"/>
      <c r="H81" s="38"/>
      <c r="I81" s="38"/>
      <c r="J81" s="38"/>
      <c r="K81" s="38"/>
    </row>
    <row r="82" spans="4:11">
      <c r="D82" s="38"/>
      <c r="E82" s="38"/>
      <c r="F82" s="38"/>
      <c r="G82" s="38"/>
      <c r="H82" s="38"/>
      <c r="I82" s="38"/>
      <c r="J82" s="38"/>
      <c r="K82" s="38"/>
    </row>
    <row r="83" spans="4:11">
      <c r="D83" s="38"/>
      <c r="E83" s="38"/>
      <c r="F83" s="38"/>
      <c r="G83" s="38"/>
      <c r="H83" s="38"/>
      <c r="I83" s="38"/>
      <c r="J83" s="38"/>
      <c r="K83" s="38"/>
    </row>
    <row r="84" spans="4:11">
      <c r="D84" s="38"/>
      <c r="E84" s="38"/>
      <c r="F84" s="38"/>
      <c r="G84" s="38"/>
      <c r="H84" s="38"/>
      <c r="I84" s="38"/>
      <c r="J84" s="38"/>
      <c r="K84" s="38"/>
    </row>
    <row r="85" spans="4:11">
      <c r="D85" s="38"/>
      <c r="E85" s="38"/>
      <c r="F85" s="38"/>
      <c r="G85" s="38"/>
      <c r="H85" s="38"/>
      <c r="I85" s="38"/>
      <c r="J85" s="38"/>
      <c r="K85" s="38"/>
    </row>
    <row r="86" spans="4:11">
      <c r="D86" s="38"/>
      <c r="E86" s="38"/>
      <c r="F86" s="38"/>
      <c r="G86" s="38"/>
      <c r="H86" s="38"/>
      <c r="I86" s="38"/>
      <c r="J86" s="38"/>
      <c r="K86" s="38"/>
    </row>
    <row r="87" spans="4:11">
      <c r="D87" s="38"/>
      <c r="E87" s="38"/>
      <c r="F87" s="38"/>
      <c r="G87" s="38"/>
      <c r="H87" s="38"/>
      <c r="I87" s="38"/>
      <c r="J87" s="38"/>
      <c r="K87" s="38"/>
    </row>
    <row r="88" spans="4:11">
      <c r="D88" s="38"/>
      <c r="E88" s="38"/>
      <c r="F88" s="38"/>
      <c r="G88" s="38"/>
      <c r="H88" s="38"/>
      <c r="I88" s="38"/>
      <c r="J88" s="38"/>
      <c r="K88" s="38"/>
    </row>
    <row r="89" spans="4:11">
      <c r="D89" s="38"/>
      <c r="E89" s="38"/>
      <c r="F89" s="38"/>
      <c r="G89" s="38"/>
      <c r="H89" s="38"/>
      <c r="I89" s="38"/>
      <c r="J89" s="38"/>
      <c r="K89" s="38"/>
    </row>
    <row r="90" spans="4:11">
      <c r="D90" s="38"/>
      <c r="E90" s="38"/>
      <c r="F90" s="38"/>
      <c r="G90" s="38"/>
      <c r="H90" s="38"/>
      <c r="I90" s="38"/>
      <c r="J90" s="38"/>
      <c r="K90" s="38"/>
    </row>
    <row r="91" spans="4:11">
      <c r="D91" s="38"/>
      <c r="E91" s="38"/>
      <c r="F91" s="38"/>
      <c r="G91" s="38"/>
      <c r="H91" s="38"/>
      <c r="I91" s="38"/>
      <c r="J91" s="38"/>
      <c r="K91" s="38"/>
    </row>
    <row r="92" spans="4:11">
      <c r="D92" s="38"/>
      <c r="E92" s="38"/>
      <c r="F92" s="38"/>
      <c r="G92" s="38"/>
      <c r="H92" s="38"/>
      <c r="I92" s="38"/>
      <c r="J92" s="38"/>
      <c r="K92" s="38"/>
    </row>
    <row r="93" spans="4:11">
      <c r="D93" s="38"/>
      <c r="E93" s="38"/>
      <c r="F93" s="38"/>
      <c r="G93" s="38"/>
      <c r="H93" s="38"/>
      <c r="I93" s="38"/>
      <c r="J93" s="38"/>
      <c r="K93" s="38"/>
    </row>
    <row r="94" spans="4:11">
      <c r="D94" s="38"/>
      <c r="E94" s="38"/>
      <c r="F94" s="38"/>
      <c r="G94" s="38"/>
      <c r="H94" s="38"/>
      <c r="I94" s="38"/>
      <c r="J94" s="38"/>
      <c r="K94" s="38"/>
    </row>
    <row r="95" spans="4:11">
      <c r="D95" s="38"/>
      <c r="E95" s="38"/>
      <c r="F95" s="38"/>
      <c r="G95" s="38"/>
      <c r="H95" s="38"/>
      <c r="I95" s="38"/>
      <c r="J95" s="38"/>
      <c r="K95" s="38"/>
    </row>
    <row r="96" spans="4:11">
      <c r="D96" s="38"/>
      <c r="E96" s="38"/>
      <c r="F96" s="38"/>
      <c r="G96" s="38"/>
      <c r="H96" s="38"/>
      <c r="I96" s="38"/>
      <c r="J96" s="38"/>
      <c r="K96" s="38"/>
    </row>
    <row r="97" spans="4:11">
      <c r="D97" s="38"/>
      <c r="E97" s="38"/>
      <c r="F97" s="38"/>
      <c r="G97" s="38"/>
      <c r="H97" s="38"/>
      <c r="I97" s="38"/>
      <c r="J97" s="38"/>
      <c r="K97" s="38"/>
    </row>
    <row r="98" spans="4:11">
      <c r="D98" s="38"/>
      <c r="E98" s="38"/>
      <c r="F98" s="38"/>
      <c r="G98" s="38"/>
      <c r="H98" s="38"/>
      <c r="I98" s="38"/>
      <c r="J98" s="38"/>
      <c r="K98" s="38"/>
    </row>
    <row r="99" spans="4:11">
      <c r="D99" s="38"/>
      <c r="E99" s="38"/>
      <c r="F99" s="38"/>
      <c r="G99" s="38"/>
      <c r="H99" s="38"/>
      <c r="I99" s="38"/>
      <c r="J99" s="38"/>
      <c r="K99" s="38"/>
    </row>
    <row r="100" spans="4:11">
      <c r="D100" s="38"/>
      <c r="E100" s="38"/>
      <c r="F100" s="38"/>
      <c r="G100" s="38"/>
      <c r="H100" s="38"/>
      <c r="I100" s="38"/>
      <c r="J100" s="38"/>
      <c r="K100" s="38"/>
    </row>
    <row r="101" spans="4:11">
      <c r="D101" s="38"/>
      <c r="E101" s="38"/>
      <c r="F101" s="38"/>
      <c r="G101" s="38"/>
      <c r="H101" s="38"/>
      <c r="I101" s="38"/>
      <c r="J101" s="38"/>
      <c r="K101" s="38"/>
    </row>
    <row r="102" spans="4:11">
      <c r="D102" s="38"/>
      <c r="E102" s="38"/>
      <c r="F102" s="38"/>
      <c r="G102" s="38"/>
      <c r="H102" s="38"/>
      <c r="I102" s="38"/>
      <c r="J102" s="38"/>
      <c r="K102" s="38"/>
    </row>
    <row r="103" spans="4:11">
      <c r="D103" s="38"/>
      <c r="E103" s="38"/>
      <c r="F103" s="38"/>
      <c r="G103" s="38"/>
      <c r="H103" s="38"/>
      <c r="I103" s="38"/>
      <c r="J103" s="38"/>
      <c r="K103" s="38"/>
    </row>
    <row r="104" spans="4:11">
      <c r="D104" s="38"/>
      <c r="E104" s="38"/>
      <c r="F104" s="38"/>
      <c r="G104" s="38"/>
      <c r="H104" s="38"/>
      <c r="I104" s="38"/>
      <c r="J104" s="38"/>
      <c r="K104" s="38"/>
    </row>
    <row r="105" spans="4:11">
      <c r="D105" s="38"/>
      <c r="E105" s="38"/>
      <c r="F105" s="38"/>
      <c r="G105" s="38"/>
      <c r="H105" s="38"/>
      <c r="I105" s="38"/>
      <c r="J105" s="38"/>
      <c r="K105" s="38"/>
    </row>
    <row r="106" spans="4:11">
      <c r="D106" s="38"/>
      <c r="E106" s="38"/>
      <c r="F106" s="38"/>
      <c r="G106" s="38"/>
      <c r="H106" s="38"/>
      <c r="I106" s="38"/>
      <c r="J106" s="38"/>
      <c r="K106" s="38"/>
    </row>
    <row r="107" spans="4:11">
      <c r="D107" s="38"/>
      <c r="E107" s="38"/>
      <c r="F107" s="38"/>
      <c r="G107" s="38"/>
      <c r="H107" s="38"/>
      <c r="I107" s="38"/>
      <c r="J107" s="38"/>
      <c r="K107" s="38"/>
    </row>
    <row r="108" spans="4:11">
      <c r="D108" s="38"/>
      <c r="E108" s="38"/>
      <c r="F108" s="38"/>
      <c r="G108" s="38"/>
      <c r="H108" s="38"/>
      <c r="I108" s="38"/>
      <c r="J108" s="38"/>
      <c r="K108" s="38"/>
    </row>
    <row r="109" spans="4:11">
      <c r="D109" s="38"/>
      <c r="E109" s="38"/>
      <c r="F109" s="38"/>
      <c r="G109" s="38"/>
      <c r="H109" s="38"/>
      <c r="I109" s="38"/>
      <c r="J109" s="38"/>
      <c r="K109" s="38"/>
    </row>
    <row r="110" spans="4:11">
      <c r="D110" s="38"/>
      <c r="E110" s="38"/>
      <c r="F110" s="38"/>
      <c r="G110" s="38"/>
      <c r="H110" s="38"/>
      <c r="I110" s="38"/>
      <c r="J110" s="38"/>
      <c r="K110" s="38"/>
    </row>
    <row r="111" spans="4:11">
      <c r="D111" s="38"/>
      <c r="E111" s="38"/>
      <c r="F111" s="38"/>
      <c r="G111" s="38"/>
      <c r="H111" s="38"/>
      <c r="I111" s="38"/>
      <c r="J111" s="38"/>
      <c r="K111" s="38"/>
    </row>
    <row r="112" spans="4:11">
      <c r="D112" s="38"/>
      <c r="E112" s="38"/>
      <c r="F112" s="38"/>
      <c r="G112" s="38"/>
      <c r="H112" s="38"/>
      <c r="I112" s="38"/>
      <c r="J112" s="38"/>
      <c r="K112" s="38"/>
    </row>
    <row r="113" spans="4:11">
      <c r="D113" s="38"/>
      <c r="E113" s="38"/>
      <c r="F113" s="38"/>
      <c r="G113" s="38"/>
      <c r="H113" s="38"/>
      <c r="I113" s="38"/>
      <c r="J113" s="38"/>
      <c r="K113" s="38"/>
    </row>
    <row r="114" spans="4:11">
      <c r="D114" s="38"/>
      <c r="E114" s="38"/>
      <c r="F114" s="38"/>
      <c r="G114" s="38"/>
      <c r="H114" s="38"/>
      <c r="I114" s="38"/>
      <c r="J114" s="38"/>
      <c r="K114" s="38"/>
    </row>
    <row r="115" spans="4:11">
      <c r="D115" s="38"/>
      <c r="E115" s="38"/>
      <c r="F115" s="38"/>
      <c r="G115" s="38"/>
      <c r="H115" s="38"/>
      <c r="I115" s="38"/>
      <c r="J115" s="38"/>
      <c r="K115" s="38"/>
    </row>
    <row r="116" spans="4:11">
      <c r="D116" s="38"/>
      <c r="E116" s="38"/>
      <c r="F116" s="38"/>
      <c r="G116" s="38"/>
      <c r="H116" s="38"/>
      <c r="I116" s="38"/>
      <c r="J116" s="38"/>
      <c r="K116" s="38"/>
    </row>
    <row r="117" spans="4:11">
      <c r="D117" s="38"/>
      <c r="E117" s="38"/>
      <c r="F117" s="38"/>
      <c r="G117" s="38"/>
      <c r="H117" s="38"/>
      <c r="I117" s="38"/>
      <c r="J117" s="38"/>
      <c r="K117" s="38"/>
    </row>
    <row r="118" spans="4:11">
      <c r="D118" s="38"/>
      <c r="E118" s="38"/>
      <c r="F118" s="38"/>
      <c r="G118" s="38"/>
      <c r="H118" s="38"/>
      <c r="I118" s="38"/>
      <c r="J118" s="38"/>
      <c r="K118" s="38"/>
    </row>
    <row r="119" spans="4:11">
      <c r="D119" s="38"/>
      <c r="E119" s="38"/>
      <c r="F119" s="38"/>
      <c r="G119" s="38"/>
      <c r="H119" s="38"/>
      <c r="I119" s="38"/>
      <c r="J119" s="38"/>
      <c r="K119" s="38"/>
    </row>
    <row r="120" spans="4:11">
      <c r="D120" s="38"/>
      <c r="E120" s="38"/>
      <c r="F120" s="38"/>
      <c r="G120" s="38"/>
      <c r="H120" s="38"/>
      <c r="I120" s="38"/>
      <c r="J120" s="38"/>
      <c r="K120" s="38"/>
    </row>
    <row r="121" spans="4:11">
      <c r="D121" s="38"/>
      <c r="E121" s="38"/>
      <c r="F121" s="38"/>
      <c r="G121" s="38"/>
      <c r="H121" s="38"/>
      <c r="I121" s="38"/>
      <c r="J121" s="38"/>
      <c r="K121" s="38"/>
    </row>
    <row r="122" spans="4:11">
      <c r="D122" s="38"/>
      <c r="E122" s="38"/>
      <c r="F122" s="38"/>
      <c r="G122" s="38"/>
      <c r="H122" s="38"/>
      <c r="I122" s="38"/>
      <c r="J122" s="38"/>
      <c r="K122" s="38"/>
    </row>
    <row r="123" spans="4:11">
      <c r="D123" s="38"/>
      <c r="E123" s="38"/>
      <c r="F123" s="38"/>
      <c r="G123" s="38"/>
      <c r="H123" s="38"/>
      <c r="I123" s="38"/>
      <c r="J123" s="38"/>
      <c r="K123" s="38"/>
    </row>
    <row r="124" spans="4:11">
      <c r="D124" s="38"/>
      <c r="E124" s="38"/>
      <c r="F124" s="38"/>
      <c r="G124" s="38"/>
      <c r="H124" s="38"/>
      <c r="I124" s="38"/>
      <c r="J124" s="38"/>
      <c r="K124" s="38"/>
    </row>
    <row r="125" spans="4:11">
      <c r="D125" s="38"/>
      <c r="E125" s="38"/>
      <c r="F125" s="38"/>
      <c r="G125" s="38"/>
      <c r="H125" s="38"/>
      <c r="I125" s="38"/>
      <c r="J125" s="38"/>
      <c r="K125" s="38"/>
    </row>
    <row r="126" spans="4:11">
      <c r="D126" s="38"/>
      <c r="E126" s="38"/>
      <c r="F126" s="38"/>
      <c r="G126" s="38"/>
      <c r="H126" s="38"/>
      <c r="I126" s="38"/>
      <c r="J126" s="38"/>
      <c r="K126" s="38"/>
    </row>
    <row r="127" spans="4:11">
      <c r="D127" s="38"/>
      <c r="E127" s="38"/>
      <c r="F127" s="38"/>
      <c r="G127" s="38"/>
      <c r="H127" s="38"/>
      <c r="I127" s="38"/>
      <c r="J127" s="38"/>
      <c r="K127" s="38"/>
    </row>
    <row r="128" spans="4:11">
      <c r="D128" s="38"/>
      <c r="E128" s="38"/>
      <c r="F128" s="38"/>
      <c r="G128" s="38"/>
      <c r="H128" s="38"/>
      <c r="I128" s="38"/>
      <c r="J128" s="38"/>
      <c r="K128" s="38"/>
    </row>
    <row r="129" spans="4:11">
      <c r="D129" s="38"/>
      <c r="E129" s="38"/>
      <c r="F129" s="38"/>
      <c r="G129" s="38"/>
      <c r="H129" s="38"/>
      <c r="I129" s="38"/>
      <c r="J129" s="38"/>
      <c r="K129" s="38"/>
    </row>
    <row r="130" spans="4:11">
      <c r="D130" s="38"/>
      <c r="E130" s="38"/>
      <c r="F130" s="38"/>
      <c r="G130" s="38"/>
      <c r="H130" s="38"/>
      <c r="I130" s="38"/>
      <c r="J130" s="38"/>
      <c r="K130" s="38"/>
    </row>
    <row r="131" spans="4:11">
      <c r="D131" s="38"/>
      <c r="E131" s="38"/>
      <c r="F131" s="38"/>
      <c r="G131" s="38"/>
      <c r="H131" s="38"/>
      <c r="I131" s="38"/>
      <c r="J131" s="38"/>
      <c r="K131" s="38"/>
    </row>
    <row r="132" spans="4:11">
      <c r="D132" s="38"/>
      <c r="E132" s="38"/>
      <c r="F132" s="38"/>
      <c r="G132" s="38"/>
      <c r="H132" s="38"/>
      <c r="I132" s="38"/>
      <c r="J132" s="38"/>
      <c r="K132" s="38"/>
    </row>
    <row r="133" spans="4:11">
      <c r="D133" s="38"/>
      <c r="E133" s="38"/>
      <c r="F133" s="38"/>
      <c r="G133" s="38"/>
      <c r="H133" s="38"/>
      <c r="I133" s="38"/>
      <c r="J133" s="38"/>
      <c r="K133" s="38"/>
    </row>
    <row r="134" spans="4:11">
      <c r="D134" s="38"/>
      <c r="E134" s="38"/>
      <c r="F134" s="38"/>
      <c r="G134" s="38"/>
      <c r="H134" s="38"/>
      <c r="I134" s="38"/>
      <c r="J134" s="38"/>
      <c r="K134" s="38"/>
    </row>
    <row r="135" spans="4:11">
      <c r="D135" s="38"/>
      <c r="E135" s="38"/>
      <c r="F135" s="38"/>
      <c r="G135" s="38"/>
      <c r="H135" s="38"/>
      <c r="I135" s="38"/>
      <c r="J135" s="38"/>
      <c r="K135" s="38"/>
    </row>
    <row r="136" spans="4:11">
      <c r="D136" s="38"/>
      <c r="E136" s="38"/>
      <c r="F136" s="38"/>
      <c r="G136" s="38"/>
      <c r="H136" s="38"/>
      <c r="I136" s="38"/>
      <c r="J136" s="38"/>
      <c r="K136" s="38"/>
    </row>
    <row r="137" spans="4:11">
      <c r="D137" s="38"/>
      <c r="E137" s="38"/>
      <c r="F137" s="38"/>
      <c r="G137" s="38"/>
      <c r="H137" s="38"/>
      <c r="I137" s="38"/>
      <c r="J137" s="38"/>
      <c r="K137" s="38"/>
    </row>
    <row r="138" spans="4:11">
      <c r="D138" s="38"/>
      <c r="E138" s="38"/>
      <c r="F138" s="38"/>
      <c r="G138" s="38"/>
      <c r="H138" s="38"/>
      <c r="I138" s="38"/>
      <c r="J138" s="38"/>
      <c r="K138" s="38"/>
    </row>
    <row r="139" spans="4:11">
      <c r="D139" s="38"/>
      <c r="E139" s="38"/>
      <c r="F139" s="38"/>
      <c r="G139" s="38"/>
      <c r="H139" s="38"/>
      <c r="I139" s="38"/>
      <c r="J139" s="38"/>
      <c r="K139" s="38"/>
    </row>
    <row r="140" spans="4:11">
      <c r="D140" s="38"/>
      <c r="E140" s="38"/>
      <c r="F140" s="38"/>
      <c r="G140" s="38"/>
      <c r="H140" s="38"/>
      <c r="I140" s="38"/>
      <c r="J140" s="38"/>
      <c r="K140" s="38"/>
    </row>
    <row r="141" spans="4:11">
      <c r="D141" s="38"/>
      <c r="E141" s="38"/>
      <c r="F141" s="38"/>
      <c r="G141" s="38"/>
      <c r="H141" s="38"/>
      <c r="I141" s="38"/>
      <c r="J141" s="38"/>
      <c r="K141" s="38"/>
    </row>
    <row r="142" spans="4:11">
      <c r="D142" s="38"/>
      <c r="E142" s="38"/>
      <c r="F142" s="38"/>
      <c r="G142" s="38"/>
      <c r="H142" s="38"/>
      <c r="I142" s="38"/>
      <c r="J142" s="38"/>
      <c r="K142" s="38"/>
    </row>
    <row r="143" spans="4:11">
      <c r="D143" s="38"/>
      <c r="E143" s="38"/>
      <c r="F143" s="38"/>
      <c r="G143" s="38"/>
      <c r="H143" s="38"/>
      <c r="I143" s="38"/>
      <c r="J143" s="38"/>
      <c r="K143" s="38"/>
    </row>
    <row r="144" spans="4:11">
      <c r="D144" s="38"/>
      <c r="E144" s="38"/>
      <c r="F144" s="38"/>
      <c r="G144" s="38"/>
      <c r="H144" s="38"/>
      <c r="I144" s="38"/>
      <c r="J144" s="38"/>
      <c r="K144" s="38"/>
    </row>
    <row r="145" spans="4:11">
      <c r="D145" s="38"/>
      <c r="E145" s="38"/>
      <c r="F145" s="38"/>
      <c r="G145" s="38"/>
      <c r="H145" s="38"/>
      <c r="I145" s="38"/>
      <c r="J145" s="38"/>
      <c r="K145" s="38"/>
    </row>
    <row r="146" spans="4:11">
      <c r="D146" s="38"/>
      <c r="E146" s="38"/>
      <c r="F146" s="38"/>
      <c r="G146" s="38"/>
      <c r="H146" s="38"/>
      <c r="I146" s="38"/>
      <c r="J146" s="38"/>
      <c r="K146" s="38"/>
    </row>
    <row r="147" spans="4:11">
      <c r="D147" s="38"/>
      <c r="E147" s="38"/>
      <c r="F147" s="38"/>
      <c r="G147" s="38"/>
      <c r="H147" s="38"/>
      <c r="I147" s="38"/>
      <c r="J147" s="38"/>
      <c r="K147" s="38"/>
    </row>
    <row r="148" spans="4:11">
      <c r="D148" s="38"/>
      <c r="E148" s="38"/>
      <c r="F148" s="38"/>
      <c r="G148" s="38"/>
      <c r="H148" s="38"/>
      <c r="I148" s="38"/>
      <c r="J148" s="38"/>
      <c r="K148" s="38"/>
    </row>
    <row r="149" spans="4:11">
      <c r="D149" s="38"/>
      <c r="E149" s="38"/>
      <c r="F149" s="38"/>
      <c r="G149" s="38"/>
      <c r="H149" s="38"/>
      <c r="I149" s="38"/>
      <c r="J149" s="38"/>
      <c r="K149" s="38"/>
    </row>
    <row r="150" spans="4:11">
      <c r="D150" s="38"/>
      <c r="E150" s="38"/>
      <c r="F150" s="38"/>
      <c r="G150" s="38"/>
      <c r="H150" s="38"/>
      <c r="I150" s="38"/>
      <c r="J150" s="38"/>
      <c r="K150" s="38"/>
    </row>
    <row r="151" spans="4:11">
      <c r="D151" s="38"/>
      <c r="E151" s="38"/>
      <c r="F151" s="38"/>
      <c r="G151" s="38"/>
      <c r="H151" s="38"/>
      <c r="I151" s="38"/>
      <c r="J151" s="38"/>
      <c r="K151" s="38"/>
    </row>
    <row r="152" spans="4:11">
      <c r="D152" s="38"/>
      <c r="E152" s="38"/>
      <c r="F152" s="38"/>
      <c r="G152" s="38"/>
      <c r="H152" s="38"/>
      <c r="I152" s="38"/>
      <c r="J152" s="38"/>
      <c r="K152" s="38"/>
    </row>
    <row r="153" spans="4:11">
      <c r="D153" s="38"/>
      <c r="E153" s="38"/>
      <c r="F153" s="38"/>
      <c r="G153" s="38"/>
      <c r="H153" s="38"/>
      <c r="I153" s="38"/>
      <c r="J153" s="38"/>
      <c r="K153" s="38"/>
    </row>
    <row r="154" spans="4:11">
      <c r="D154" s="38"/>
      <c r="E154" s="38"/>
      <c r="F154" s="38"/>
      <c r="G154" s="38"/>
      <c r="H154" s="38"/>
      <c r="I154" s="38"/>
      <c r="J154" s="38"/>
      <c r="K154" s="38"/>
    </row>
    <row r="155" spans="4:11">
      <c r="D155" s="38"/>
      <c r="E155" s="38"/>
      <c r="F155" s="38"/>
      <c r="G155" s="38"/>
      <c r="H155" s="38"/>
      <c r="I155" s="38"/>
      <c r="J155" s="38"/>
      <c r="K155" s="38"/>
    </row>
    <row r="156" spans="4:11">
      <c r="D156" s="38"/>
      <c r="E156" s="38"/>
      <c r="F156" s="38"/>
      <c r="G156" s="38"/>
      <c r="H156" s="38"/>
      <c r="I156" s="38"/>
      <c r="J156" s="38"/>
      <c r="K156" s="38"/>
    </row>
    <row r="157" spans="4:11">
      <c r="D157" s="38"/>
      <c r="E157" s="38"/>
      <c r="F157" s="38"/>
      <c r="G157" s="38"/>
      <c r="H157" s="38"/>
      <c r="I157" s="38"/>
      <c r="J157" s="38"/>
      <c r="K157" s="38"/>
    </row>
    <row r="158" spans="4:11">
      <c r="D158" s="38"/>
      <c r="E158" s="38"/>
      <c r="F158" s="38"/>
      <c r="G158" s="38"/>
      <c r="H158" s="38"/>
      <c r="I158" s="38"/>
      <c r="J158" s="38"/>
      <c r="K158" s="38"/>
    </row>
    <row r="159" spans="4:11">
      <c r="D159" s="38"/>
      <c r="E159" s="38"/>
      <c r="F159" s="38"/>
      <c r="G159" s="38"/>
      <c r="H159" s="38"/>
      <c r="I159" s="38"/>
      <c r="J159" s="38"/>
      <c r="K159" s="38"/>
    </row>
    <row r="160" spans="4:11">
      <c r="D160" s="38"/>
      <c r="E160" s="38"/>
      <c r="F160" s="38"/>
      <c r="G160" s="38"/>
      <c r="H160" s="38"/>
      <c r="I160" s="38"/>
      <c r="J160" s="38"/>
      <c r="K160" s="38"/>
    </row>
    <row r="161" spans="4:11">
      <c r="D161" s="38"/>
      <c r="E161" s="38"/>
      <c r="F161" s="38"/>
      <c r="G161" s="38"/>
      <c r="H161" s="38"/>
      <c r="I161" s="38"/>
      <c r="J161" s="38"/>
      <c r="K161" s="38"/>
    </row>
    <row r="162" spans="4:11">
      <c r="D162" s="39"/>
      <c r="E162" s="39"/>
      <c r="F162" s="39"/>
      <c r="G162" s="39"/>
      <c r="H162" s="39"/>
      <c r="I162" s="39"/>
      <c r="J162" s="39"/>
      <c r="K162" s="39"/>
    </row>
    <row r="163" spans="4:11">
      <c r="D163" s="39"/>
      <c r="E163" s="39"/>
      <c r="F163" s="39"/>
      <c r="G163" s="39"/>
      <c r="H163" s="39"/>
      <c r="I163" s="39"/>
      <c r="J163" s="39"/>
      <c r="K163" s="39"/>
    </row>
    <row r="164" spans="4:11">
      <c r="D164" s="39"/>
      <c r="E164" s="39"/>
      <c r="F164" s="39"/>
      <c r="G164" s="39"/>
      <c r="H164" s="39"/>
      <c r="I164" s="39"/>
      <c r="J164" s="39"/>
      <c r="K164" s="39"/>
    </row>
    <row r="165" spans="4:11">
      <c r="D165" s="39"/>
      <c r="E165" s="39"/>
      <c r="F165" s="39"/>
      <c r="G165" s="39"/>
      <c r="H165" s="39"/>
      <c r="I165" s="39"/>
      <c r="J165" s="39"/>
      <c r="K165" s="39"/>
    </row>
    <row r="166" spans="4:11">
      <c r="D166" s="39"/>
      <c r="E166" s="39"/>
      <c r="F166" s="39"/>
      <c r="G166" s="39"/>
      <c r="H166" s="39"/>
      <c r="I166" s="39"/>
      <c r="J166" s="39"/>
      <c r="K166" s="39"/>
    </row>
    <row r="167" spans="4:11">
      <c r="D167" s="39"/>
      <c r="E167" s="39"/>
      <c r="F167" s="39"/>
      <c r="G167" s="39"/>
      <c r="H167" s="39"/>
      <c r="I167" s="39"/>
      <c r="J167" s="39"/>
      <c r="K167" s="39"/>
    </row>
    <row r="168" spans="4:11">
      <c r="D168" s="39"/>
      <c r="E168" s="39"/>
      <c r="F168" s="39"/>
      <c r="G168" s="39"/>
      <c r="H168" s="39"/>
      <c r="I168" s="39"/>
      <c r="J168" s="39"/>
      <c r="K168" s="39"/>
    </row>
    <row r="169" spans="4:11">
      <c r="D169" s="39"/>
      <c r="E169" s="39"/>
      <c r="F169" s="39"/>
      <c r="G169" s="39"/>
      <c r="H169" s="39"/>
      <c r="I169" s="39"/>
      <c r="J169" s="39"/>
      <c r="K169" s="39"/>
    </row>
    <row r="170" spans="4:11">
      <c r="D170" s="39"/>
      <c r="E170" s="39"/>
      <c r="F170" s="39"/>
      <c r="G170" s="39"/>
      <c r="H170" s="39"/>
      <c r="I170" s="39"/>
      <c r="J170" s="39"/>
      <c r="K170" s="39"/>
    </row>
    <row r="171" spans="4:11">
      <c r="D171" s="39"/>
      <c r="E171" s="39"/>
      <c r="F171" s="39"/>
      <c r="G171" s="39"/>
      <c r="H171" s="39"/>
      <c r="I171" s="39"/>
      <c r="J171" s="39"/>
      <c r="K171" s="39"/>
    </row>
    <row r="172" spans="4:11">
      <c r="D172" s="39"/>
      <c r="E172" s="39"/>
      <c r="F172" s="39"/>
      <c r="G172" s="39"/>
      <c r="H172" s="39"/>
      <c r="I172" s="39"/>
      <c r="J172" s="39"/>
      <c r="K172" s="39"/>
    </row>
    <row r="173" spans="4:11">
      <c r="D173" s="39"/>
      <c r="E173" s="39"/>
      <c r="F173" s="39"/>
      <c r="G173" s="39"/>
      <c r="H173" s="39"/>
      <c r="I173" s="39"/>
      <c r="J173" s="39"/>
      <c r="K173" s="39"/>
    </row>
    <row r="174" spans="4:11">
      <c r="D174" s="39"/>
      <c r="E174" s="39"/>
      <c r="F174" s="39"/>
      <c r="G174" s="39"/>
      <c r="H174" s="39"/>
      <c r="I174" s="39"/>
      <c r="J174" s="39"/>
      <c r="K174" s="39"/>
    </row>
    <row r="175" spans="4:11">
      <c r="D175" s="39"/>
      <c r="E175" s="39"/>
      <c r="F175" s="39"/>
      <c r="G175" s="39"/>
      <c r="H175" s="39"/>
      <c r="I175" s="39"/>
      <c r="J175" s="39"/>
      <c r="K175" s="39"/>
    </row>
    <row r="176" spans="4:11">
      <c r="D176" s="39"/>
      <c r="E176" s="39"/>
      <c r="F176" s="39"/>
      <c r="G176" s="39"/>
      <c r="H176" s="39"/>
      <c r="I176" s="39"/>
      <c r="J176" s="39"/>
      <c r="K176" s="39"/>
    </row>
    <row r="177" spans="4:11">
      <c r="D177" s="39"/>
      <c r="E177" s="39"/>
      <c r="F177" s="39"/>
      <c r="G177" s="39"/>
      <c r="H177" s="39"/>
      <c r="I177" s="39"/>
      <c r="J177" s="39"/>
      <c r="K177" s="39"/>
    </row>
    <row r="178" spans="4:11">
      <c r="D178" s="39"/>
      <c r="E178" s="39"/>
      <c r="F178" s="39"/>
      <c r="G178" s="39"/>
      <c r="H178" s="39"/>
      <c r="I178" s="39"/>
      <c r="J178" s="39"/>
      <c r="K178" s="39"/>
    </row>
    <row r="179" spans="4:11">
      <c r="D179" s="39"/>
      <c r="E179" s="39"/>
      <c r="F179" s="39"/>
      <c r="G179" s="39"/>
      <c r="H179" s="39"/>
      <c r="I179" s="39"/>
      <c r="J179" s="39"/>
      <c r="K179" s="39"/>
    </row>
    <row r="180" spans="4:11">
      <c r="D180" s="39"/>
      <c r="E180" s="39"/>
      <c r="F180" s="39"/>
      <c r="G180" s="39"/>
      <c r="H180" s="39"/>
      <c r="I180" s="39"/>
      <c r="J180" s="39"/>
      <c r="K180" s="39"/>
    </row>
    <row r="181" spans="4:11">
      <c r="D181" s="39"/>
      <c r="E181" s="39"/>
      <c r="F181" s="39"/>
      <c r="G181" s="39"/>
      <c r="H181" s="39"/>
      <c r="I181" s="39"/>
      <c r="J181" s="39"/>
      <c r="K181" s="39"/>
    </row>
    <row r="182" spans="4:11">
      <c r="D182" s="39"/>
      <c r="E182" s="39"/>
      <c r="F182" s="39"/>
      <c r="G182" s="39"/>
      <c r="H182" s="39"/>
      <c r="I182" s="39"/>
      <c r="J182" s="39"/>
      <c r="K182" s="39"/>
    </row>
    <row r="183" spans="4:11">
      <c r="D183" s="39"/>
      <c r="E183" s="39"/>
      <c r="F183" s="39"/>
      <c r="G183" s="39"/>
      <c r="H183" s="39"/>
      <c r="I183" s="39"/>
      <c r="J183" s="39"/>
      <c r="K183" s="39"/>
    </row>
    <row r="184" spans="4:11">
      <c r="D184" s="39"/>
      <c r="E184" s="39"/>
      <c r="F184" s="39"/>
      <c r="G184" s="39"/>
      <c r="H184" s="39"/>
      <c r="I184" s="39"/>
      <c r="J184" s="39"/>
      <c r="K184" s="39"/>
    </row>
    <row r="185" spans="4:11">
      <c r="D185" s="39"/>
      <c r="E185" s="39"/>
      <c r="F185" s="39"/>
      <c r="G185" s="39"/>
      <c r="H185" s="39"/>
      <c r="I185" s="39"/>
      <c r="J185" s="39"/>
      <c r="K185" s="39"/>
    </row>
    <row r="186" spans="4:11">
      <c r="D186" s="39"/>
      <c r="E186" s="39"/>
      <c r="F186" s="39"/>
      <c r="G186" s="39"/>
      <c r="H186" s="39"/>
      <c r="I186" s="39"/>
      <c r="J186" s="39"/>
      <c r="K186" s="39"/>
    </row>
    <row r="187" spans="4:11">
      <c r="D187" s="39"/>
      <c r="E187" s="39"/>
      <c r="F187" s="39"/>
      <c r="G187" s="39"/>
      <c r="H187" s="39"/>
      <c r="I187" s="39"/>
      <c r="J187" s="39"/>
      <c r="K187" s="39"/>
    </row>
    <row r="188" spans="4:11">
      <c r="D188" s="39"/>
      <c r="E188" s="39"/>
      <c r="F188" s="39"/>
      <c r="G188" s="39"/>
      <c r="H188" s="39"/>
      <c r="I188" s="39"/>
      <c r="J188" s="39"/>
      <c r="K188" s="39"/>
    </row>
    <row r="189" spans="4:11">
      <c r="D189" s="39"/>
      <c r="E189" s="39"/>
      <c r="F189" s="39"/>
      <c r="G189" s="39"/>
      <c r="H189" s="39"/>
      <c r="I189" s="39"/>
      <c r="J189" s="39"/>
      <c r="K189" s="39"/>
    </row>
    <row r="190" spans="4:11">
      <c r="D190" s="39"/>
      <c r="E190" s="39"/>
      <c r="F190" s="39"/>
      <c r="G190" s="39"/>
      <c r="H190" s="39"/>
      <c r="I190" s="39"/>
      <c r="J190" s="39"/>
      <c r="K190" s="39"/>
    </row>
    <row r="191" spans="4:11">
      <c r="D191" s="39"/>
      <c r="E191" s="39"/>
      <c r="F191" s="39"/>
      <c r="G191" s="39"/>
      <c r="H191" s="39"/>
      <c r="I191" s="39"/>
      <c r="J191" s="39"/>
      <c r="K191" s="39"/>
    </row>
    <row r="192" spans="4:11">
      <c r="D192" s="39"/>
      <c r="E192" s="39"/>
      <c r="F192" s="39"/>
      <c r="G192" s="39"/>
      <c r="H192" s="39"/>
      <c r="I192" s="39"/>
      <c r="J192" s="39"/>
      <c r="K192" s="39"/>
    </row>
    <row r="193" spans="4:11">
      <c r="D193" s="39"/>
      <c r="E193" s="39"/>
      <c r="F193" s="39"/>
      <c r="G193" s="39"/>
      <c r="H193" s="39"/>
      <c r="I193" s="39"/>
      <c r="J193" s="39"/>
      <c r="K193" s="39"/>
    </row>
    <row r="194" spans="4:11">
      <c r="D194" s="39"/>
      <c r="E194" s="39"/>
      <c r="F194" s="39"/>
      <c r="G194" s="39"/>
      <c r="H194" s="39"/>
      <c r="I194" s="39"/>
      <c r="J194" s="39"/>
      <c r="K194" s="39"/>
    </row>
    <row r="195" spans="4:11">
      <c r="D195" s="39"/>
      <c r="E195" s="39"/>
      <c r="F195" s="39"/>
      <c r="G195" s="39"/>
      <c r="H195" s="39"/>
      <c r="I195" s="39"/>
      <c r="J195" s="39"/>
      <c r="K195" s="39"/>
    </row>
    <row r="196" spans="4:11">
      <c r="D196" s="39"/>
      <c r="E196" s="39"/>
      <c r="F196" s="39"/>
      <c r="G196" s="39"/>
      <c r="H196" s="39"/>
      <c r="I196" s="39"/>
      <c r="J196" s="39"/>
      <c r="K196" s="39"/>
    </row>
    <row r="197" spans="4:11">
      <c r="D197" s="39"/>
      <c r="E197" s="39"/>
      <c r="F197" s="39"/>
      <c r="G197" s="39"/>
      <c r="H197" s="39"/>
      <c r="I197" s="39"/>
      <c r="J197" s="39"/>
      <c r="K197" s="39"/>
    </row>
    <row r="198" spans="4:11">
      <c r="D198" s="39"/>
      <c r="E198" s="39"/>
      <c r="F198" s="39"/>
      <c r="G198" s="39"/>
      <c r="H198" s="39"/>
      <c r="I198" s="39"/>
      <c r="J198" s="39"/>
      <c r="K198" s="39"/>
    </row>
    <row r="199" spans="4:11">
      <c r="D199" s="39"/>
      <c r="E199" s="39"/>
      <c r="F199" s="39"/>
      <c r="G199" s="39"/>
      <c r="H199" s="39"/>
      <c r="I199" s="39"/>
      <c r="J199" s="39"/>
      <c r="K199" s="39"/>
    </row>
    <row r="200" spans="4:11">
      <c r="D200" s="39"/>
      <c r="E200" s="39"/>
      <c r="F200" s="39"/>
      <c r="G200" s="39"/>
      <c r="H200" s="39"/>
      <c r="I200" s="39"/>
      <c r="J200" s="39"/>
      <c r="K200" s="39"/>
    </row>
    <row r="201" spans="4:11">
      <c r="D201" s="39"/>
      <c r="E201" s="39"/>
      <c r="F201" s="39"/>
      <c r="G201" s="39"/>
      <c r="H201" s="39"/>
      <c r="I201" s="39"/>
      <c r="J201" s="39"/>
      <c r="K201" s="39"/>
    </row>
    <row r="202" spans="4:11">
      <c r="D202" s="39"/>
      <c r="E202" s="39"/>
      <c r="F202" s="39"/>
      <c r="G202" s="39"/>
      <c r="H202" s="39"/>
      <c r="I202" s="39"/>
      <c r="J202" s="39"/>
      <c r="K202" s="39"/>
    </row>
    <row r="203" spans="4:11">
      <c r="D203" s="39"/>
      <c r="E203" s="39"/>
      <c r="F203" s="39"/>
      <c r="G203" s="39"/>
      <c r="H203" s="39"/>
      <c r="I203" s="39"/>
      <c r="J203" s="39"/>
      <c r="K203" s="39"/>
    </row>
    <row r="204" spans="4:11">
      <c r="D204" s="39"/>
      <c r="E204" s="39"/>
      <c r="F204" s="39"/>
      <c r="G204" s="39"/>
      <c r="H204" s="39"/>
      <c r="I204" s="39"/>
      <c r="J204" s="39"/>
      <c r="K204" s="39"/>
    </row>
    <row r="205" spans="4:11">
      <c r="D205" s="39"/>
      <c r="E205" s="39"/>
      <c r="F205" s="39"/>
      <c r="G205" s="39"/>
      <c r="H205" s="39"/>
      <c r="I205" s="39"/>
      <c r="J205" s="39"/>
      <c r="K205" s="39"/>
    </row>
    <row r="206" spans="4:11">
      <c r="D206" s="39"/>
      <c r="E206" s="39"/>
      <c r="F206" s="39"/>
      <c r="G206" s="39"/>
      <c r="H206" s="39"/>
      <c r="I206" s="39"/>
      <c r="J206" s="39"/>
      <c r="K206" s="39"/>
    </row>
    <row r="207" spans="4:11">
      <c r="D207" s="39"/>
      <c r="E207" s="39"/>
      <c r="F207" s="39"/>
      <c r="G207" s="39"/>
      <c r="H207" s="39"/>
      <c r="I207" s="39"/>
      <c r="J207" s="39"/>
      <c r="K207" s="39"/>
    </row>
    <row r="208" spans="4:11">
      <c r="D208" s="39"/>
      <c r="E208" s="39"/>
      <c r="F208" s="39"/>
      <c r="G208" s="39"/>
      <c r="H208" s="39"/>
      <c r="I208" s="39"/>
      <c r="J208" s="39"/>
      <c r="K208" s="39"/>
    </row>
    <row r="209" spans="4:11">
      <c r="D209" s="39"/>
      <c r="E209" s="39"/>
      <c r="F209" s="39"/>
      <c r="G209" s="39"/>
      <c r="H209" s="39"/>
      <c r="I209" s="39"/>
      <c r="J209" s="39"/>
      <c r="K209" s="39"/>
    </row>
    <row r="210" spans="4:11">
      <c r="D210" s="39"/>
      <c r="E210" s="39"/>
      <c r="F210" s="39"/>
      <c r="G210" s="39"/>
      <c r="H210" s="39"/>
      <c r="I210" s="39"/>
      <c r="J210" s="39"/>
      <c r="K210" s="39"/>
    </row>
    <row r="211" spans="4:11">
      <c r="D211" s="39"/>
      <c r="E211" s="39"/>
      <c r="F211" s="39"/>
      <c r="G211" s="39"/>
      <c r="H211" s="39"/>
      <c r="I211" s="39"/>
      <c r="J211" s="39"/>
      <c r="K211" s="39"/>
    </row>
    <row r="212" spans="4:11">
      <c r="D212" s="39"/>
      <c r="E212" s="39"/>
      <c r="F212" s="39"/>
      <c r="G212" s="39"/>
      <c r="H212" s="39"/>
      <c r="I212" s="39"/>
      <c r="J212" s="39"/>
      <c r="K212" s="39"/>
    </row>
    <row r="213" spans="4:11">
      <c r="D213" s="39"/>
      <c r="E213" s="39"/>
      <c r="F213" s="39"/>
      <c r="G213" s="39"/>
      <c r="H213" s="39"/>
      <c r="I213" s="39"/>
      <c r="J213" s="39"/>
      <c r="K213" s="39"/>
    </row>
    <row r="214" spans="4:11">
      <c r="D214" s="39"/>
      <c r="E214" s="39"/>
      <c r="F214" s="39"/>
      <c r="G214" s="39"/>
      <c r="H214" s="39"/>
      <c r="I214" s="39"/>
      <c r="J214" s="39"/>
      <c r="K214" s="39"/>
    </row>
    <row r="215" spans="4:11">
      <c r="D215" s="39"/>
      <c r="E215" s="39"/>
      <c r="F215" s="39"/>
      <c r="G215" s="39"/>
      <c r="H215" s="39"/>
      <c r="I215" s="39"/>
      <c r="J215" s="39"/>
      <c r="K215" s="39"/>
    </row>
    <row r="216" spans="4:11">
      <c r="D216" s="39"/>
      <c r="E216" s="39"/>
      <c r="F216" s="39"/>
      <c r="G216" s="39"/>
      <c r="H216" s="39"/>
      <c r="I216" s="39"/>
      <c r="J216" s="39"/>
      <c r="K216" s="39"/>
    </row>
    <row r="217" spans="4:11">
      <c r="D217" s="39"/>
      <c r="E217" s="39"/>
      <c r="F217" s="39"/>
      <c r="G217" s="39"/>
      <c r="H217" s="39"/>
      <c r="I217" s="39"/>
      <c r="J217" s="39"/>
      <c r="K217" s="39"/>
    </row>
    <row r="218" spans="4:11">
      <c r="D218" s="39"/>
      <c r="E218" s="39"/>
      <c r="F218" s="39"/>
      <c r="G218" s="39"/>
      <c r="H218" s="39"/>
      <c r="I218" s="39"/>
      <c r="J218" s="39"/>
      <c r="K218" s="39"/>
    </row>
    <row r="219" spans="4:11">
      <c r="D219" s="39"/>
      <c r="E219" s="39"/>
      <c r="F219" s="39"/>
      <c r="G219" s="39"/>
      <c r="H219" s="39"/>
      <c r="I219" s="39"/>
      <c r="J219" s="39"/>
      <c r="K219" s="39"/>
    </row>
    <row r="220" spans="4:11">
      <c r="D220" s="39"/>
      <c r="E220" s="39"/>
      <c r="F220" s="39"/>
      <c r="G220" s="39"/>
      <c r="H220" s="39"/>
      <c r="I220" s="39"/>
      <c r="J220" s="39"/>
      <c r="K220" s="39"/>
    </row>
    <row r="221" spans="4:11">
      <c r="D221" s="39"/>
      <c r="E221" s="39"/>
      <c r="F221" s="39"/>
      <c r="G221" s="39"/>
      <c r="H221" s="39"/>
      <c r="I221" s="39"/>
      <c r="J221" s="39"/>
      <c r="K221" s="39"/>
    </row>
    <row r="222" spans="4:11">
      <c r="D222" s="39"/>
      <c r="E222" s="39"/>
      <c r="F222" s="39"/>
      <c r="G222" s="39"/>
      <c r="H222" s="39"/>
      <c r="I222" s="39"/>
      <c r="J222" s="39"/>
      <c r="K222" s="39"/>
    </row>
    <row r="223" spans="4:11">
      <c r="D223" s="39"/>
      <c r="E223" s="39"/>
      <c r="F223" s="39"/>
      <c r="G223" s="39"/>
      <c r="H223" s="39"/>
      <c r="I223" s="39"/>
      <c r="J223" s="39"/>
      <c r="K223" s="39"/>
    </row>
    <row r="224" spans="4:11">
      <c r="D224" s="39"/>
      <c r="E224" s="39"/>
      <c r="F224" s="39"/>
      <c r="G224" s="39"/>
      <c r="H224" s="39"/>
      <c r="I224" s="39"/>
      <c r="J224" s="39"/>
      <c r="K224" s="39"/>
    </row>
    <row r="225" spans="4:11">
      <c r="D225" s="39"/>
      <c r="E225" s="39"/>
      <c r="F225" s="39"/>
      <c r="G225" s="39"/>
      <c r="H225" s="39"/>
      <c r="I225" s="39"/>
      <c r="J225" s="39"/>
      <c r="K225" s="39"/>
    </row>
    <row r="226" spans="4:11">
      <c r="D226" s="39"/>
      <c r="E226" s="39"/>
      <c r="F226" s="39"/>
      <c r="G226" s="39"/>
      <c r="H226" s="39"/>
      <c r="I226" s="39"/>
      <c r="J226" s="39"/>
      <c r="K226" s="39"/>
    </row>
    <row r="227" spans="4:11">
      <c r="D227" s="39"/>
      <c r="E227" s="39"/>
      <c r="F227" s="39"/>
      <c r="G227" s="39"/>
      <c r="H227" s="39"/>
      <c r="I227" s="39"/>
      <c r="J227" s="39"/>
      <c r="K227" s="39"/>
    </row>
    <row r="228" spans="4:11">
      <c r="D228" s="39"/>
      <c r="E228" s="39"/>
      <c r="F228" s="39"/>
      <c r="G228" s="39"/>
      <c r="H228" s="39"/>
      <c r="I228" s="39"/>
      <c r="J228" s="39"/>
      <c r="K228" s="39"/>
    </row>
    <row r="229" spans="4:11">
      <c r="D229" s="39"/>
      <c r="E229" s="39"/>
      <c r="F229" s="39"/>
      <c r="G229" s="39"/>
      <c r="H229" s="39"/>
      <c r="I229" s="39"/>
      <c r="J229" s="39"/>
      <c r="K229" s="39"/>
    </row>
    <row r="230" spans="4:11">
      <c r="D230" s="39"/>
      <c r="E230" s="39"/>
      <c r="F230" s="39"/>
      <c r="G230" s="39"/>
      <c r="H230" s="39"/>
      <c r="I230" s="39"/>
      <c r="J230" s="39"/>
      <c r="K230" s="39"/>
    </row>
    <row r="231" spans="4:11">
      <c r="D231" s="39"/>
      <c r="E231" s="39"/>
      <c r="F231" s="39"/>
      <c r="G231" s="39"/>
      <c r="H231" s="39"/>
      <c r="I231" s="39"/>
      <c r="J231" s="39"/>
      <c r="K231" s="39"/>
    </row>
    <row r="232" spans="4:11">
      <c r="D232" s="39"/>
      <c r="E232" s="39"/>
      <c r="F232" s="39"/>
      <c r="G232" s="39"/>
      <c r="H232" s="39"/>
      <c r="I232" s="39"/>
      <c r="J232" s="39"/>
      <c r="K232" s="39"/>
    </row>
    <row r="233" spans="4:11">
      <c r="D233" s="39"/>
      <c r="E233" s="39"/>
      <c r="F233" s="39"/>
      <c r="G233" s="39"/>
      <c r="H233" s="39"/>
      <c r="I233" s="39"/>
      <c r="J233" s="39"/>
      <c r="K233" s="39"/>
    </row>
    <row r="234" spans="4:11">
      <c r="D234" s="39"/>
      <c r="E234" s="39"/>
      <c r="F234" s="39"/>
      <c r="G234" s="39"/>
      <c r="H234" s="39"/>
      <c r="I234" s="39"/>
      <c r="J234" s="39"/>
      <c r="K234" s="39"/>
    </row>
    <row r="235" spans="4:11">
      <c r="D235" s="39"/>
      <c r="E235" s="39"/>
      <c r="F235" s="39"/>
      <c r="G235" s="39"/>
      <c r="H235" s="39"/>
      <c r="I235" s="39"/>
      <c r="J235" s="39"/>
      <c r="K235" s="39"/>
    </row>
    <row r="236" spans="4:11">
      <c r="D236" s="39"/>
      <c r="E236" s="39"/>
      <c r="F236" s="39"/>
      <c r="G236" s="39"/>
      <c r="H236" s="39"/>
      <c r="I236" s="39"/>
      <c r="J236" s="39"/>
      <c r="K236" s="39"/>
    </row>
    <row r="237" spans="4:11">
      <c r="D237" s="39"/>
      <c r="E237" s="39"/>
      <c r="F237" s="39"/>
      <c r="G237" s="39"/>
      <c r="H237" s="39"/>
      <c r="I237" s="39"/>
      <c r="J237" s="39"/>
      <c r="K237" s="39"/>
    </row>
    <row r="238" spans="4:11">
      <c r="D238" s="39"/>
      <c r="E238" s="39"/>
      <c r="F238" s="39"/>
      <c r="G238" s="39"/>
      <c r="H238" s="39"/>
      <c r="I238" s="39"/>
      <c r="J238" s="39"/>
      <c r="K238" s="39"/>
    </row>
    <row r="239" spans="4:11">
      <c r="D239" s="39"/>
      <c r="E239" s="39"/>
      <c r="F239" s="39"/>
      <c r="G239" s="39"/>
      <c r="H239" s="39"/>
      <c r="I239" s="39"/>
      <c r="J239" s="39"/>
      <c r="K239" s="39"/>
    </row>
    <row r="240" spans="4:11">
      <c r="D240" s="39"/>
      <c r="E240" s="39"/>
      <c r="F240" s="39"/>
      <c r="G240" s="39"/>
      <c r="H240" s="39"/>
      <c r="I240" s="39"/>
      <c r="J240" s="39"/>
      <c r="K240" s="39"/>
    </row>
    <row r="241" spans="4:11">
      <c r="D241" s="39"/>
      <c r="E241" s="39"/>
      <c r="F241" s="39"/>
      <c r="G241" s="39"/>
      <c r="H241" s="39"/>
      <c r="I241" s="39"/>
      <c r="J241" s="39"/>
      <c r="K241" s="39"/>
    </row>
    <row r="242" spans="4:11">
      <c r="D242" s="39"/>
      <c r="E242" s="39"/>
      <c r="F242" s="39"/>
      <c r="G242" s="39"/>
      <c r="H242" s="39"/>
      <c r="I242" s="39"/>
      <c r="J242" s="39"/>
      <c r="K242" s="39"/>
    </row>
    <row r="243" spans="4:11">
      <c r="D243" s="39"/>
      <c r="E243" s="39"/>
      <c r="F243" s="39"/>
      <c r="G243" s="39"/>
      <c r="H243" s="39"/>
      <c r="I243" s="39"/>
      <c r="J243" s="39"/>
      <c r="K243" s="39"/>
    </row>
    <row r="244" spans="4:11">
      <c r="D244" s="39"/>
      <c r="E244" s="39"/>
      <c r="F244" s="39"/>
      <c r="G244" s="39"/>
      <c r="H244" s="39"/>
      <c r="I244" s="39"/>
      <c r="J244" s="39"/>
      <c r="K244" s="39"/>
    </row>
    <row r="245" spans="4:11">
      <c r="D245" s="39"/>
      <c r="E245" s="39"/>
      <c r="F245" s="39"/>
      <c r="G245" s="39"/>
      <c r="H245" s="39"/>
      <c r="I245" s="39"/>
      <c r="J245" s="39"/>
      <c r="K245" s="39"/>
    </row>
    <row r="246" spans="4:11">
      <c r="D246" s="39"/>
      <c r="E246" s="39"/>
      <c r="F246" s="39"/>
      <c r="G246" s="39"/>
      <c r="H246" s="39"/>
      <c r="I246" s="39"/>
      <c r="J246" s="39"/>
      <c r="K246" s="39"/>
    </row>
    <row r="247" spans="4:11">
      <c r="D247" s="39"/>
      <c r="E247" s="39"/>
      <c r="F247" s="39"/>
      <c r="G247" s="39"/>
      <c r="H247" s="39"/>
      <c r="I247" s="39"/>
      <c r="J247" s="39"/>
      <c r="K247" s="39"/>
    </row>
    <row r="248" spans="4:11">
      <c r="D248" s="39"/>
      <c r="E248" s="39"/>
      <c r="F248" s="39"/>
      <c r="G248" s="39"/>
      <c r="H248" s="39"/>
      <c r="I248" s="39"/>
      <c r="J248" s="39"/>
      <c r="K248" s="39"/>
    </row>
    <row r="249" spans="4:11">
      <c r="D249" s="39"/>
      <c r="E249" s="39"/>
      <c r="F249" s="39"/>
      <c r="G249" s="39"/>
      <c r="H249" s="39"/>
      <c r="I249" s="39"/>
      <c r="J249" s="39"/>
      <c r="K249" s="39"/>
    </row>
    <row r="250" spans="4:11">
      <c r="D250" s="39"/>
      <c r="E250" s="39"/>
      <c r="F250" s="39"/>
      <c r="G250" s="39"/>
      <c r="H250" s="39"/>
      <c r="I250" s="39"/>
      <c r="J250" s="39"/>
      <c r="K250" s="39"/>
    </row>
    <row r="251" spans="4:11">
      <c r="D251" s="39"/>
      <c r="E251" s="39"/>
      <c r="F251" s="39"/>
      <c r="G251" s="39"/>
      <c r="H251" s="39"/>
      <c r="I251" s="39"/>
      <c r="J251" s="39"/>
      <c r="K251" s="39"/>
    </row>
    <row r="252" spans="4:11">
      <c r="D252" s="39"/>
      <c r="E252" s="39"/>
      <c r="F252" s="39"/>
      <c r="G252" s="39"/>
      <c r="H252" s="39"/>
      <c r="I252" s="39"/>
      <c r="J252" s="39"/>
      <c r="K252" s="39"/>
    </row>
    <row r="253" spans="4:11">
      <c r="D253" s="39"/>
      <c r="E253" s="39"/>
      <c r="F253" s="39"/>
      <c r="G253" s="39"/>
      <c r="H253" s="39"/>
      <c r="I253" s="39"/>
      <c r="J253" s="39"/>
      <c r="K253" s="39"/>
    </row>
    <row r="254" spans="4:11">
      <c r="D254" s="39"/>
      <c r="E254" s="39"/>
      <c r="F254" s="39"/>
      <c r="G254" s="39"/>
      <c r="H254" s="39"/>
      <c r="I254" s="39"/>
      <c r="J254" s="39"/>
      <c r="K254" s="39"/>
    </row>
    <row r="255" spans="4:11">
      <c r="D255" s="39"/>
      <c r="E255" s="39"/>
      <c r="F255" s="39"/>
      <c r="G255" s="39"/>
      <c r="H255" s="39"/>
      <c r="I255" s="39"/>
      <c r="J255" s="39"/>
      <c r="K255" s="39"/>
    </row>
    <row r="256" spans="4:11">
      <c r="D256" s="39"/>
      <c r="E256" s="39"/>
      <c r="F256" s="39"/>
      <c r="G256" s="39"/>
      <c r="H256" s="39"/>
      <c r="I256" s="39"/>
      <c r="J256" s="39"/>
      <c r="K256" s="39"/>
    </row>
    <row r="257" spans="4:11">
      <c r="D257" s="39"/>
      <c r="E257" s="39"/>
      <c r="F257" s="39"/>
      <c r="G257" s="39"/>
      <c r="H257" s="39"/>
      <c r="I257" s="39"/>
      <c r="J257" s="39"/>
      <c r="K257" s="39"/>
    </row>
    <row r="258" spans="4:11">
      <c r="D258" s="39"/>
      <c r="E258" s="39"/>
      <c r="F258" s="39"/>
      <c r="G258" s="39"/>
      <c r="H258" s="39"/>
      <c r="I258" s="39"/>
      <c r="J258" s="39"/>
      <c r="K258" s="39"/>
    </row>
    <row r="259" spans="4:11">
      <c r="D259" s="39"/>
      <c r="E259" s="39"/>
      <c r="F259" s="39"/>
      <c r="G259" s="39"/>
      <c r="H259" s="39"/>
      <c r="I259" s="39"/>
      <c r="J259" s="39"/>
      <c r="K259" s="39"/>
    </row>
    <row r="260" spans="4:11">
      <c r="D260" s="39"/>
      <c r="E260" s="39"/>
      <c r="F260" s="39"/>
      <c r="G260" s="39"/>
      <c r="H260" s="39"/>
      <c r="I260" s="39"/>
      <c r="J260" s="39"/>
      <c r="K260" s="39"/>
    </row>
    <row r="261" spans="4:11">
      <c r="D261" s="39"/>
      <c r="E261" s="39"/>
      <c r="F261" s="39"/>
      <c r="G261" s="39"/>
      <c r="H261" s="39"/>
      <c r="I261" s="39"/>
      <c r="J261" s="39"/>
      <c r="K261" s="39"/>
    </row>
    <row r="262" spans="4:11">
      <c r="D262" s="39"/>
      <c r="E262" s="39"/>
      <c r="F262" s="39"/>
      <c r="G262" s="39"/>
      <c r="H262" s="39"/>
      <c r="I262" s="39"/>
      <c r="J262" s="39"/>
      <c r="K262" s="39"/>
    </row>
    <row r="263" spans="4:11">
      <c r="D263" s="39"/>
      <c r="E263" s="39"/>
      <c r="F263" s="39"/>
      <c r="G263" s="39"/>
      <c r="H263" s="39"/>
      <c r="I263" s="39"/>
      <c r="J263" s="39"/>
      <c r="K263" s="39"/>
    </row>
    <row r="264" spans="4:11">
      <c r="D264" s="39"/>
      <c r="E264" s="39"/>
      <c r="F264" s="39"/>
      <c r="G264" s="39"/>
      <c r="H264" s="39"/>
      <c r="I264" s="39"/>
      <c r="J264" s="39"/>
      <c r="K264" s="39"/>
    </row>
    <row r="265" spans="4:11">
      <c r="D265" s="39"/>
      <c r="E265" s="39"/>
      <c r="F265" s="39"/>
      <c r="G265" s="39"/>
      <c r="H265" s="39"/>
      <c r="I265" s="39"/>
      <c r="J265" s="39"/>
      <c r="K265" s="39"/>
    </row>
    <row r="266" spans="4:11">
      <c r="D266" s="39"/>
      <c r="E266" s="39"/>
      <c r="F266" s="39"/>
      <c r="G266" s="39"/>
      <c r="H266" s="39"/>
      <c r="I266" s="39"/>
      <c r="J266" s="39"/>
      <c r="K266" s="39"/>
    </row>
    <row r="267" spans="4:11">
      <c r="D267" s="39"/>
      <c r="E267" s="39"/>
      <c r="F267" s="39"/>
      <c r="G267" s="39"/>
      <c r="H267" s="39"/>
      <c r="I267" s="39"/>
      <c r="J267" s="39"/>
      <c r="K267" s="39"/>
    </row>
    <row r="268" spans="4:11">
      <c r="D268" s="39"/>
      <c r="E268" s="39"/>
      <c r="F268" s="39"/>
      <c r="G268" s="39"/>
      <c r="H268" s="39"/>
      <c r="I268" s="39"/>
      <c r="J268" s="39"/>
      <c r="K268" s="39"/>
    </row>
    <row r="269" spans="4:11">
      <c r="D269" s="39"/>
      <c r="E269" s="39"/>
      <c r="F269" s="39"/>
      <c r="G269" s="39"/>
      <c r="H269" s="39"/>
      <c r="I269" s="39"/>
      <c r="J269" s="39"/>
      <c r="K269" s="39"/>
    </row>
    <row r="270" spans="4:11">
      <c r="D270" s="39"/>
      <c r="E270" s="39"/>
      <c r="F270" s="39"/>
      <c r="G270" s="39"/>
      <c r="H270" s="39"/>
      <c r="I270" s="39"/>
      <c r="J270" s="39"/>
      <c r="K270" s="39"/>
    </row>
    <row r="271" spans="4:11">
      <c r="D271" s="39"/>
      <c r="E271" s="39"/>
      <c r="F271" s="39"/>
      <c r="G271" s="39"/>
      <c r="H271" s="39"/>
      <c r="I271" s="39"/>
      <c r="J271" s="39"/>
      <c r="K271" s="39"/>
    </row>
    <row r="272" spans="4:11">
      <c r="D272" s="39"/>
      <c r="E272" s="39"/>
      <c r="F272" s="39"/>
      <c r="G272" s="39"/>
      <c r="H272" s="39"/>
      <c r="I272" s="39"/>
      <c r="J272" s="39"/>
      <c r="K272" s="39"/>
    </row>
    <row r="273" spans="4:11">
      <c r="D273" s="39"/>
      <c r="E273" s="39"/>
      <c r="F273" s="39"/>
      <c r="G273" s="39"/>
      <c r="H273" s="39"/>
      <c r="I273" s="39"/>
      <c r="J273" s="39"/>
      <c r="K273" s="39"/>
    </row>
    <row r="274" spans="4:11">
      <c r="D274" s="39"/>
      <c r="E274" s="39"/>
      <c r="F274" s="39"/>
      <c r="G274" s="39"/>
      <c r="H274" s="39"/>
      <c r="I274" s="39"/>
      <c r="J274" s="39"/>
      <c r="K274" s="39"/>
    </row>
    <row r="275" spans="4:11">
      <c r="D275" s="39"/>
      <c r="E275" s="39"/>
      <c r="F275" s="39"/>
      <c r="G275" s="39"/>
      <c r="H275" s="39"/>
      <c r="I275" s="39"/>
      <c r="J275" s="39"/>
      <c r="K275" s="39"/>
    </row>
    <row r="276" spans="4:11">
      <c r="D276" s="39"/>
      <c r="E276" s="39"/>
      <c r="F276" s="39"/>
      <c r="G276" s="39"/>
      <c r="H276" s="39"/>
      <c r="I276" s="39"/>
      <c r="J276" s="39"/>
      <c r="K276" s="39"/>
    </row>
    <row r="277" spans="4:11">
      <c r="D277" s="39"/>
      <c r="E277" s="39"/>
      <c r="F277" s="39"/>
      <c r="G277" s="39"/>
      <c r="H277" s="39"/>
      <c r="I277" s="39"/>
      <c r="J277" s="39"/>
      <c r="K277" s="39"/>
    </row>
    <row r="278" spans="4:11">
      <c r="D278" s="39"/>
      <c r="E278" s="39"/>
      <c r="F278" s="39"/>
      <c r="G278" s="39"/>
      <c r="H278" s="39"/>
      <c r="I278" s="39"/>
      <c r="J278" s="39"/>
      <c r="K278" s="39"/>
    </row>
    <row r="279" spans="4:11">
      <c r="D279" s="39"/>
      <c r="E279" s="39"/>
      <c r="F279" s="39"/>
      <c r="G279" s="39"/>
      <c r="H279" s="39"/>
      <c r="I279" s="39"/>
      <c r="J279" s="39"/>
      <c r="K279" s="39"/>
    </row>
    <row r="280" spans="4:11">
      <c r="D280" s="39"/>
      <c r="E280" s="39"/>
      <c r="F280" s="39"/>
      <c r="G280" s="39"/>
      <c r="H280" s="39"/>
      <c r="I280" s="39"/>
      <c r="J280" s="39"/>
      <c r="K280" s="39"/>
    </row>
    <row r="281" spans="4:11">
      <c r="D281" s="39"/>
      <c r="E281" s="39"/>
      <c r="F281" s="39"/>
      <c r="G281" s="39"/>
      <c r="H281" s="39"/>
      <c r="I281" s="39"/>
      <c r="J281" s="39"/>
      <c r="K281" s="39"/>
    </row>
    <row r="282" spans="4:11">
      <c r="D282" s="39"/>
      <c r="E282" s="39"/>
      <c r="F282" s="39"/>
      <c r="G282" s="39"/>
      <c r="H282" s="39"/>
      <c r="I282" s="39"/>
      <c r="J282" s="39"/>
      <c r="K282" s="39"/>
    </row>
    <row r="283" spans="4:11">
      <c r="D283" s="39"/>
      <c r="E283" s="39"/>
      <c r="F283" s="39"/>
      <c r="G283" s="39"/>
      <c r="H283" s="39"/>
      <c r="I283" s="39"/>
      <c r="J283" s="39"/>
      <c r="K283" s="39"/>
    </row>
    <row r="284" spans="4:11">
      <c r="D284" s="39"/>
      <c r="E284" s="39"/>
      <c r="F284" s="39"/>
      <c r="G284" s="39"/>
      <c r="H284" s="39"/>
      <c r="I284" s="39"/>
      <c r="J284" s="39"/>
      <c r="K284" s="39"/>
    </row>
    <row r="285" spans="4:11">
      <c r="D285" s="39"/>
      <c r="E285" s="39"/>
      <c r="F285" s="39"/>
      <c r="G285" s="39"/>
      <c r="H285" s="39"/>
      <c r="I285" s="39"/>
      <c r="J285" s="39"/>
      <c r="K285" s="39"/>
    </row>
    <row r="286" spans="4:11">
      <c r="D286" s="39"/>
      <c r="E286" s="39"/>
      <c r="F286" s="39"/>
      <c r="G286" s="39"/>
      <c r="H286" s="39"/>
      <c r="I286" s="39"/>
      <c r="J286" s="39"/>
      <c r="K286" s="39"/>
    </row>
    <row r="287" spans="4:11">
      <c r="D287" s="39"/>
      <c r="E287" s="39"/>
      <c r="F287" s="39"/>
      <c r="G287" s="39"/>
      <c r="H287" s="39"/>
      <c r="I287" s="39"/>
      <c r="J287" s="39"/>
      <c r="K287" s="39"/>
    </row>
    <row r="288" spans="4:11">
      <c r="D288" s="39"/>
      <c r="E288" s="39"/>
      <c r="F288" s="39"/>
      <c r="G288" s="39"/>
      <c r="H288" s="39"/>
      <c r="I288" s="39"/>
      <c r="J288" s="39"/>
      <c r="K288" s="39"/>
    </row>
    <row r="289" spans="4:11">
      <c r="D289" s="39"/>
      <c r="E289" s="39"/>
      <c r="F289" s="39"/>
      <c r="G289" s="39"/>
      <c r="H289" s="39"/>
      <c r="I289" s="39"/>
      <c r="J289" s="39"/>
      <c r="K289" s="39"/>
    </row>
    <row r="290" spans="4:11">
      <c r="D290" s="39"/>
      <c r="E290" s="39"/>
      <c r="F290" s="39"/>
      <c r="G290" s="39"/>
      <c r="H290" s="39"/>
      <c r="I290" s="39"/>
      <c r="J290" s="39"/>
      <c r="K290" s="39"/>
    </row>
    <row r="291" spans="4:11">
      <c r="D291" s="39"/>
      <c r="E291" s="39"/>
      <c r="F291" s="39"/>
      <c r="G291" s="39"/>
      <c r="H291" s="39"/>
      <c r="I291" s="39"/>
      <c r="J291" s="39"/>
      <c r="K291" s="39"/>
    </row>
    <row r="292" spans="4:11">
      <c r="D292" s="39"/>
      <c r="E292" s="39"/>
      <c r="F292" s="39"/>
      <c r="G292" s="39"/>
      <c r="H292" s="39"/>
      <c r="I292" s="39"/>
      <c r="J292" s="39"/>
      <c r="K292" s="39"/>
    </row>
    <row r="293" spans="4:11">
      <c r="D293" s="39"/>
      <c r="E293" s="39"/>
      <c r="F293" s="39"/>
      <c r="G293" s="39"/>
      <c r="H293" s="39"/>
      <c r="I293" s="39"/>
      <c r="J293" s="39"/>
      <c r="K293" s="39"/>
    </row>
    <row r="294" spans="4:11">
      <c r="D294" s="39"/>
      <c r="E294" s="39"/>
      <c r="F294" s="39"/>
      <c r="G294" s="39"/>
      <c r="H294" s="39"/>
      <c r="I294" s="39"/>
      <c r="J294" s="39"/>
      <c r="K294" s="39"/>
    </row>
    <row r="295" spans="4:11">
      <c r="D295" s="39"/>
      <c r="E295" s="39"/>
      <c r="F295" s="39"/>
      <c r="G295" s="39"/>
      <c r="H295" s="39"/>
      <c r="I295" s="39"/>
      <c r="J295" s="39"/>
      <c r="K295" s="39"/>
    </row>
    <row r="296" spans="4:11">
      <c r="D296" s="39"/>
      <c r="E296" s="39"/>
      <c r="F296" s="39"/>
      <c r="G296" s="39"/>
      <c r="H296" s="39"/>
      <c r="I296" s="39"/>
      <c r="J296" s="39"/>
      <c r="K296" s="39"/>
    </row>
    <row r="297" spans="4:11">
      <c r="D297" s="39"/>
      <c r="E297" s="39"/>
      <c r="F297" s="39"/>
      <c r="G297" s="39"/>
      <c r="H297" s="39"/>
      <c r="I297" s="39"/>
      <c r="J297" s="39"/>
      <c r="K297" s="39"/>
    </row>
    <row r="298" spans="4:11">
      <c r="D298" s="39"/>
      <c r="E298" s="39"/>
      <c r="F298" s="39"/>
      <c r="G298" s="39"/>
      <c r="H298" s="39"/>
      <c r="I298" s="39"/>
      <c r="J298" s="39"/>
      <c r="K298" s="39"/>
    </row>
    <row r="299" spans="4:11">
      <c r="D299" s="39"/>
      <c r="E299" s="39"/>
      <c r="F299" s="39"/>
      <c r="G299" s="39"/>
      <c r="H299" s="39"/>
      <c r="I299" s="39"/>
      <c r="J299" s="39"/>
      <c r="K299" s="39"/>
    </row>
    <row r="300" spans="4:11">
      <c r="D300" s="39"/>
      <c r="E300" s="39"/>
      <c r="F300" s="39"/>
      <c r="G300" s="39"/>
      <c r="H300" s="39"/>
      <c r="I300" s="39"/>
      <c r="J300" s="39"/>
      <c r="K300" s="39"/>
    </row>
    <row r="301" spans="4:11">
      <c r="D301" s="39"/>
      <c r="E301" s="39"/>
      <c r="F301" s="39"/>
      <c r="G301" s="39"/>
      <c r="H301" s="39"/>
      <c r="I301" s="39"/>
      <c r="J301" s="39"/>
      <c r="K301" s="39"/>
    </row>
    <row r="302" spans="4:11">
      <c r="D302" s="39"/>
      <c r="E302" s="39"/>
      <c r="F302" s="39"/>
      <c r="G302" s="39"/>
      <c r="H302" s="39"/>
      <c r="I302" s="39"/>
      <c r="J302" s="39"/>
      <c r="K302" s="39"/>
    </row>
    <row r="303" spans="4:11">
      <c r="D303" s="39"/>
      <c r="E303" s="39"/>
      <c r="F303" s="39"/>
      <c r="G303" s="39"/>
      <c r="H303" s="39"/>
      <c r="I303" s="39"/>
      <c r="J303" s="39"/>
      <c r="K303" s="39"/>
    </row>
    <row r="304" spans="4:11">
      <c r="D304" s="39"/>
      <c r="E304" s="39"/>
      <c r="F304" s="39"/>
      <c r="G304" s="39"/>
      <c r="H304" s="39"/>
      <c r="I304" s="39"/>
      <c r="J304" s="39"/>
      <c r="K304" s="39"/>
    </row>
    <row r="305" spans="4:11">
      <c r="D305" s="39"/>
      <c r="E305" s="39"/>
      <c r="F305" s="39"/>
      <c r="G305" s="39"/>
      <c r="H305" s="39"/>
      <c r="I305" s="39"/>
      <c r="J305" s="39"/>
      <c r="K305" s="39"/>
    </row>
    <row r="306" spans="4:11">
      <c r="D306" s="39"/>
      <c r="E306" s="39"/>
      <c r="F306" s="39"/>
      <c r="G306" s="39"/>
      <c r="H306" s="39"/>
      <c r="I306" s="39"/>
      <c r="J306" s="39"/>
      <c r="K306" s="39"/>
    </row>
    <row r="307" spans="4:11">
      <c r="D307" s="39"/>
      <c r="E307" s="39"/>
      <c r="F307" s="39"/>
      <c r="G307" s="39"/>
      <c r="H307" s="39"/>
      <c r="I307" s="39"/>
      <c r="J307" s="39"/>
      <c r="K307" s="39"/>
    </row>
    <row r="308" spans="4:11">
      <c r="D308" s="39"/>
      <c r="E308" s="39"/>
      <c r="F308" s="39"/>
      <c r="G308" s="39"/>
      <c r="H308" s="39"/>
      <c r="I308" s="39"/>
      <c r="J308" s="39"/>
      <c r="K308" s="39"/>
    </row>
    <row r="309" spans="4:11">
      <c r="D309" s="39"/>
      <c r="E309" s="39"/>
      <c r="F309" s="39"/>
      <c r="G309" s="39"/>
      <c r="H309" s="39"/>
      <c r="I309" s="39"/>
      <c r="J309" s="39"/>
      <c r="K309" s="39"/>
    </row>
    <row r="310" spans="4:11">
      <c r="D310" s="39"/>
      <c r="E310" s="39"/>
      <c r="F310" s="39"/>
      <c r="G310" s="39"/>
      <c r="H310" s="39"/>
      <c r="I310" s="39"/>
      <c r="J310" s="39"/>
      <c r="K310" s="39"/>
    </row>
    <row r="311" spans="4:11">
      <c r="D311" s="39"/>
      <c r="E311" s="39"/>
      <c r="F311" s="39"/>
      <c r="G311" s="39"/>
      <c r="H311" s="39"/>
      <c r="I311" s="39"/>
      <c r="J311" s="39"/>
      <c r="K311" s="39"/>
    </row>
    <row r="312" spans="4:11">
      <c r="D312" s="39"/>
      <c r="E312" s="39"/>
      <c r="F312" s="39"/>
      <c r="G312" s="39"/>
      <c r="H312" s="39"/>
      <c r="I312" s="39"/>
      <c r="J312" s="39"/>
      <c r="K312" s="39"/>
    </row>
    <row r="313" spans="4:11">
      <c r="D313" s="39"/>
      <c r="E313" s="39"/>
      <c r="F313" s="39"/>
      <c r="G313" s="39"/>
      <c r="H313" s="39"/>
      <c r="I313" s="39"/>
      <c r="J313" s="39"/>
      <c r="K313" s="39"/>
    </row>
    <row r="314" spans="4:11">
      <c r="D314" s="39"/>
      <c r="E314" s="39"/>
      <c r="F314" s="39"/>
      <c r="G314" s="39"/>
      <c r="H314" s="39"/>
      <c r="I314" s="39"/>
      <c r="J314" s="39"/>
      <c r="K314" s="39"/>
    </row>
    <row r="315" spans="4:11">
      <c r="D315" s="39"/>
      <c r="E315" s="39"/>
      <c r="F315" s="39"/>
      <c r="G315" s="39"/>
      <c r="H315" s="39"/>
      <c r="I315" s="39"/>
      <c r="J315" s="39"/>
      <c r="K315" s="39"/>
    </row>
    <row r="316" spans="4:11">
      <c r="D316" s="39"/>
      <c r="E316" s="39"/>
      <c r="F316" s="39"/>
      <c r="G316" s="39"/>
      <c r="H316" s="39"/>
      <c r="I316" s="39"/>
      <c r="J316" s="39"/>
      <c r="K316" s="39"/>
    </row>
    <row r="317" spans="4:11">
      <c r="D317" s="39"/>
      <c r="E317" s="39"/>
      <c r="F317" s="39"/>
      <c r="G317" s="39"/>
      <c r="H317" s="39"/>
      <c r="I317" s="39"/>
      <c r="J317" s="39"/>
      <c r="K317" s="39"/>
    </row>
    <row r="318" spans="4:11">
      <c r="D318" s="39"/>
      <c r="E318" s="39"/>
      <c r="F318" s="39"/>
      <c r="G318" s="39"/>
      <c r="H318" s="39"/>
      <c r="I318" s="39"/>
      <c r="J318" s="39"/>
      <c r="K318" s="39"/>
    </row>
    <row r="319" spans="4:11">
      <c r="D319" s="39"/>
      <c r="E319" s="39"/>
      <c r="F319" s="39"/>
      <c r="G319" s="39"/>
      <c r="H319" s="39"/>
      <c r="I319" s="39"/>
      <c r="J319" s="39"/>
      <c r="K319" s="39"/>
    </row>
    <row r="320" spans="4:11">
      <c r="D320" s="39"/>
      <c r="E320" s="39"/>
      <c r="F320" s="39"/>
      <c r="G320" s="39"/>
      <c r="H320" s="39"/>
      <c r="I320" s="39"/>
      <c r="J320" s="39"/>
      <c r="K320" s="39"/>
    </row>
    <row r="321" spans="4:11">
      <c r="D321" s="39"/>
      <c r="E321" s="39"/>
      <c r="F321" s="39"/>
      <c r="G321" s="39"/>
      <c r="H321" s="39"/>
      <c r="I321" s="39"/>
      <c r="J321" s="39"/>
      <c r="K321" s="39"/>
    </row>
    <row r="322" spans="4:11">
      <c r="D322" s="39"/>
      <c r="E322" s="39"/>
      <c r="F322" s="39"/>
      <c r="G322" s="39"/>
      <c r="H322" s="39"/>
      <c r="I322" s="39"/>
      <c r="J322" s="39"/>
      <c r="K322" s="39"/>
    </row>
    <row r="323" spans="4:11">
      <c r="D323" s="39"/>
      <c r="E323" s="39"/>
      <c r="F323" s="39"/>
      <c r="G323" s="39"/>
      <c r="H323" s="39"/>
      <c r="I323" s="39"/>
      <c r="J323" s="39"/>
      <c r="K323" s="39"/>
    </row>
    <row r="324" spans="4:11">
      <c r="D324" s="39"/>
      <c r="E324" s="39"/>
      <c r="F324" s="39"/>
      <c r="G324" s="39"/>
      <c r="H324" s="39"/>
      <c r="I324" s="39"/>
      <c r="J324" s="39"/>
      <c r="K324" s="39"/>
    </row>
    <row r="325" spans="4:11">
      <c r="D325" s="39"/>
      <c r="E325" s="39"/>
      <c r="F325" s="39"/>
      <c r="G325" s="39"/>
      <c r="H325" s="39"/>
      <c r="I325" s="39"/>
      <c r="J325" s="39"/>
      <c r="K325" s="39"/>
    </row>
    <row r="326" spans="4:11">
      <c r="D326" s="39"/>
      <c r="E326" s="39"/>
      <c r="F326" s="39"/>
      <c r="G326" s="39"/>
      <c r="H326" s="39"/>
      <c r="I326" s="39"/>
      <c r="J326" s="39"/>
      <c r="K326" s="39"/>
    </row>
    <row r="327" spans="4:11">
      <c r="D327" s="39"/>
      <c r="E327" s="39"/>
      <c r="F327" s="39"/>
      <c r="G327" s="39"/>
      <c r="H327" s="39"/>
      <c r="I327" s="39"/>
      <c r="J327" s="39"/>
      <c r="K327" s="39"/>
    </row>
    <row r="328" spans="4:11">
      <c r="D328" s="39"/>
      <c r="E328" s="39"/>
      <c r="F328" s="39"/>
      <c r="G328" s="39"/>
      <c r="H328" s="39"/>
      <c r="I328" s="39"/>
      <c r="J328" s="39"/>
      <c r="K328" s="39"/>
    </row>
    <row r="329" spans="4:11">
      <c r="D329" s="39"/>
      <c r="E329" s="39"/>
      <c r="F329" s="39"/>
      <c r="G329" s="39"/>
      <c r="H329" s="39"/>
      <c r="I329" s="39"/>
      <c r="J329" s="39"/>
      <c r="K329" s="39"/>
    </row>
    <row r="330" spans="4:11">
      <c r="D330" s="39"/>
      <c r="E330" s="39"/>
      <c r="F330" s="39"/>
      <c r="G330" s="39"/>
      <c r="H330" s="39"/>
      <c r="I330" s="39"/>
      <c r="J330" s="39"/>
      <c r="K330" s="39"/>
    </row>
    <row r="331" spans="4:11">
      <c r="D331" s="39"/>
      <c r="E331" s="39"/>
      <c r="F331" s="39"/>
      <c r="G331" s="39"/>
      <c r="H331" s="39"/>
      <c r="I331" s="39"/>
      <c r="J331" s="39"/>
      <c r="K331" s="39"/>
    </row>
    <row r="332" spans="4:11">
      <c r="D332" s="39"/>
      <c r="E332" s="39"/>
      <c r="F332" s="39"/>
      <c r="G332" s="39"/>
      <c r="H332" s="39"/>
      <c r="I332" s="39"/>
      <c r="J332" s="39"/>
      <c r="K332" s="39"/>
    </row>
    <row r="333" spans="4:11">
      <c r="D333" s="39"/>
      <c r="E333" s="39"/>
      <c r="F333" s="39"/>
      <c r="G333" s="39"/>
      <c r="H333" s="39"/>
      <c r="I333" s="39"/>
      <c r="J333" s="39"/>
      <c r="K333" s="39"/>
    </row>
    <row r="334" spans="4:11">
      <c r="D334" s="39"/>
      <c r="E334" s="39"/>
      <c r="F334" s="39"/>
      <c r="G334" s="39"/>
      <c r="H334" s="39"/>
      <c r="I334" s="39"/>
      <c r="J334" s="39"/>
      <c r="K334" s="39"/>
    </row>
    <row r="335" spans="4:11">
      <c r="D335" s="39"/>
      <c r="E335" s="39"/>
      <c r="F335" s="39"/>
      <c r="G335" s="39"/>
      <c r="H335" s="39"/>
      <c r="I335" s="39"/>
      <c r="J335" s="39"/>
      <c r="K335" s="39"/>
    </row>
    <row r="336" spans="4:11">
      <c r="D336" s="39"/>
      <c r="E336" s="39"/>
      <c r="F336" s="39"/>
      <c r="G336" s="39"/>
      <c r="H336" s="39"/>
      <c r="I336" s="39"/>
      <c r="J336" s="39"/>
      <c r="K336" s="39"/>
    </row>
    <row r="337" spans="4:11">
      <c r="D337" s="39"/>
      <c r="E337" s="39"/>
      <c r="F337" s="39"/>
      <c r="G337" s="39"/>
      <c r="H337" s="39"/>
      <c r="I337" s="39"/>
      <c r="J337" s="39"/>
      <c r="K337" s="39"/>
    </row>
    <row r="338" spans="4:11">
      <c r="D338" s="39"/>
      <c r="E338" s="39"/>
      <c r="F338" s="39"/>
      <c r="G338" s="39"/>
      <c r="H338" s="39"/>
      <c r="I338" s="39"/>
      <c r="J338" s="39"/>
      <c r="K338" s="39"/>
    </row>
    <row r="339" spans="4:11">
      <c r="D339" s="39"/>
      <c r="E339" s="39"/>
      <c r="F339" s="39"/>
      <c r="G339" s="39"/>
      <c r="H339" s="39"/>
      <c r="I339" s="39"/>
      <c r="J339" s="39"/>
      <c r="K339" s="39"/>
    </row>
    <row r="340" spans="4:11">
      <c r="D340" s="39"/>
      <c r="E340" s="39"/>
      <c r="F340" s="39"/>
      <c r="G340" s="39"/>
      <c r="H340" s="39"/>
      <c r="I340" s="39"/>
      <c r="J340" s="39"/>
      <c r="K340" s="39"/>
    </row>
    <row r="341" spans="4:11">
      <c r="D341" s="39"/>
      <c r="E341" s="39"/>
      <c r="F341" s="39"/>
      <c r="G341" s="39"/>
      <c r="H341" s="39"/>
      <c r="I341" s="39"/>
      <c r="J341" s="39"/>
      <c r="K341" s="39"/>
    </row>
    <row r="342" spans="4:11">
      <c r="D342" s="39"/>
      <c r="E342" s="39"/>
      <c r="F342" s="39"/>
      <c r="G342" s="39"/>
      <c r="H342" s="39"/>
      <c r="I342" s="39"/>
      <c r="J342" s="39"/>
      <c r="K342" s="39"/>
    </row>
    <row r="343" spans="4:11">
      <c r="D343" s="39"/>
      <c r="E343" s="39"/>
      <c r="F343" s="39"/>
      <c r="G343" s="39"/>
      <c r="H343" s="39"/>
      <c r="I343" s="39"/>
      <c r="J343" s="39"/>
      <c r="K343" s="39"/>
    </row>
    <row r="344" spans="4:11">
      <c r="D344" s="39"/>
      <c r="E344" s="39"/>
      <c r="F344" s="39"/>
      <c r="G344" s="39"/>
      <c r="H344" s="39"/>
      <c r="I344" s="39"/>
      <c r="J344" s="39"/>
      <c r="K344" s="39"/>
    </row>
    <row r="345" spans="4:11">
      <c r="D345" s="39"/>
      <c r="E345" s="39"/>
      <c r="F345" s="39"/>
      <c r="G345" s="39"/>
      <c r="H345" s="39"/>
      <c r="I345" s="39"/>
      <c r="J345" s="39"/>
      <c r="K345" s="39"/>
    </row>
    <row r="346" spans="4:11">
      <c r="D346" s="39"/>
      <c r="E346" s="39"/>
      <c r="F346" s="39"/>
      <c r="G346" s="39"/>
      <c r="H346" s="39"/>
      <c r="I346" s="39"/>
      <c r="J346" s="39"/>
      <c r="K346" s="39"/>
    </row>
    <row r="347" spans="4:11">
      <c r="D347" s="39"/>
      <c r="E347" s="39"/>
      <c r="F347" s="39"/>
      <c r="G347" s="39"/>
      <c r="H347" s="39"/>
      <c r="I347" s="39"/>
      <c r="J347" s="39"/>
      <c r="K347" s="39"/>
    </row>
    <row r="348" spans="4:11">
      <c r="D348" s="39"/>
      <c r="E348" s="39"/>
      <c r="F348" s="39"/>
      <c r="G348" s="39"/>
      <c r="H348" s="39"/>
      <c r="I348" s="39"/>
      <c r="J348" s="39"/>
      <c r="K348" s="39"/>
    </row>
    <row r="349" spans="4:11">
      <c r="D349" s="39"/>
      <c r="E349" s="39"/>
      <c r="F349" s="39"/>
      <c r="G349" s="39"/>
      <c r="H349" s="39"/>
      <c r="I349" s="39"/>
      <c r="J349" s="39"/>
      <c r="K349" s="39"/>
    </row>
    <row r="350" spans="4:11">
      <c r="D350" s="39"/>
      <c r="E350" s="39"/>
      <c r="F350" s="39"/>
      <c r="G350" s="39"/>
      <c r="H350" s="39"/>
      <c r="I350" s="39"/>
      <c r="J350" s="39"/>
      <c r="K350" s="39"/>
    </row>
    <row r="351" spans="4:11">
      <c r="D351" s="39"/>
      <c r="E351" s="39"/>
      <c r="F351" s="39"/>
      <c r="G351" s="39"/>
      <c r="H351" s="39"/>
      <c r="I351" s="39"/>
      <c r="J351" s="39"/>
      <c r="K351" s="39"/>
    </row>
    <row r="352" spans="4:11">
      <c r="D352" s="39"/>
      <c r="E352" s="39"/>
      <c r="F352" s="39"/>
      <c r="G352" s="39"/>
      <c r="H352" s="39"/>
      <c r="I352" s="39"/>
      <c r="J352" s="39"/>
      <c r="K352" s="39"/>
    </row>
    <row r="353" spans="4:11">
      <c r="D353" s="39"/>
      <c r="E353" s="39"/>
      <c r="F353" s="39"/>
      <c r="G353" s="39"/>
      <c r="H353" s="39"/>
      <c r="I353" s="39"/>
      <c r="J353" s="39"/>
      <c r="K353" s="39"/>
    </row>
    <row r="354" spans="4:11">
      <c r="D354" s="39"/>
      <c r="E354" s="39"/>
      <c r="F354" s="39"/>
      <c r="G354" s="39"/>
      <c r="H354" s="39"/>
      <c r="I354" s="39"/>
      <c r="J354" s="39"/>
      <c r="K354" s="39"/>
    </row>
    <row r="355" spans="4:11">
      <c r="D355" s="39"/>
      <c r="E355" s="39"/>
      <c r="F355" s="39"/>
      <c r="G355" s="39"/>
      <c r="H355" s="39"/>
      <c r="I355" s="39"/>
      <c r="J355" s="39"/>
      <c r="K355" s="39"/>
    </row>
    <row r="356" spans="4:11">
      <c r="D356" s="39"/>
      <c r="E356" s="39"/>
      <c r="F356" s="39"/>
      <c r="G356" s="39"/>
      <c r="H356" s="39"/>
      <c r="I356" s="39"/>
      <c r="J356" s="39"/>
      <c r="K356" s="39"/>
    </row>
    <row r="357" spans="4:11">
      <c r="D357" s="39"/>
      <c r="E357" s="39"/>
      <c r="F357" s="39"/>
      <c r="G357" s="39"/>
      <c r="H357" s="39"/>
      <c r="I357" s="39"/>
      <c r="J357" s="39"/>
      <c r="K357" s="39"/>
    </row>
    <row r="358" spans="4:11">
      <c r="D358" s="39"/>
      <c r="E358" s="39"/>
      <c r="F358" s="39"/>
      <c r="G358" s="39"/>
      <c r="H358" s="39"/>
      <c r="I358" s="39"/>
      <c r="J358" s="39"/>
      <c r="K358" s="39"/>
    </row>
    <row r="359" spans="4:11">
      <c r="D359" s="39"/>
      <c r="E359" s="39"/>
      <c r="F359" s="39"/>
      <c r="G359" s="39"/>
      <c r="H359" s="39"/>
      <c r="I359" s="39"/>
      <c r="J359" s="39"/>
      <c r="K359" s="39"/>
    </row>
    <row r="360" spans="4:11">
      <c r="D360" s="39"/>
      <c r="E360" s="39"/>
      <c r="F360" s="39"/>
      <c r="G360" s="39"/>
      <c r="H360" s="39"/>
      <c r="I360" s="39"/>
      <c r="J360" s="39"/>
      <c r="K360" s="39"/>
    </row>
    <row r="361" spans="4:11">
      <c r="D361" s="39"/>
      <c r="E361" s="39"/>
      <c r="F361" s="39"/>
      <c r="G361" s="39"/>
      <c r="H361" s="39"/>
      <c r="I361" s="39"/>
      <c r="J361" s="39"/>
      <c r="K361" s="39"/>
    </row>
    <row r="362" spans="4:11">
      <c r="D362" s="39"/>
      <c r="E362" s="39"/>
      <c r="F362" s="39"/>
      <c r="G362" s="39"/>
      <c r="H362" s="39"/>
      <c r="I362" s="39"/>
      <c r="J362" s="39"/>
      <c r="K362" s="39"/>
    </row>
    <row r="363" spans="4:11">
      <c r="D363" s="39"/>
      <c r="E363" s="39"/>
      <c r="F363" s="39"/>
      <c r="G363" s="39"/>
      <c r="H363" s="39"/>
      <c r="I363" s="39"/>
      <c r="J363" s="39"/>
      <c r="K363" s="39"/>
    </row>
    <row r="364" spans="4:11">
      <c r="D364" s="39"/>
      <c r="E364" s="39"/>
      <c r="F364" s="39"/>
      <c r="G364" s="39"/>
      <c r="H364" s="39"/>
      <c r="I364" s="39"/>
      <c r="J364" s="39"/>
      <c r="K364" s="39"/>
    </row>
    <row r="365" spans="4:11">
      <c r="D365" s="39"/>
      <c r="E365" s="39"/>
      <c r="F365" s="39"/>
      <c r="G365" s="39"/>
      <c r="H365" s="39"/>
      <c r="I365" s="39"/>
      <c r="J365" s="39"/>
      <c r="K365" s="39"/>
    </row>
    <row r="366" spans="4:11">
      <c r="D366" s="39"/>
      <c r="E366" s="39"/>
      <c r="F366" s="39"/>
      <c r="G366" s="39"/>
      <c r="H366" s="39"/>
      <c r="I366" s="39"/>
      <c r="J366" s="39"/>
      <c r="K366" s="39"/>
    </row>
    <row r="367" spans="4:11">
      <c r="D367" s="39"/>
      <c r="E367" s="39"/>
      <c r="F367" s="39"/>
      <c r="G367" s="39"/>
      <c r="H367" s="39"/>
      <c r="I367" s="39"/>
      <c r="J367" s="39"/>
      <c r="K367" s="39"/>
    </row>
    <row r="368" spans="4:11">
      <c r="D368" s="39"/>
      <c r="E368" s="39"/>
      <c r="F368" s="39"/>
      <c r="G368" s="39"/>
      <c r="H368" s="39"/>
      <c r="I368" s="39"/>
      <c r="J368" s="39"/>
      <c r="K368" s="39"/>
    </row>
    <row r="369" spans="4:11">
      <c r="D369" s="39"/>
      <c r="E369" s="39"/>
      <c r="F369" s="39"/>
      <c r="G369" s="39"/>
      <c r="H369" s="39"/>
      <c r="I369" s="39"/>
      <c r="J369" s="39"/>
      <c r="K369" s="39"/>
    </row>
    <row r="370" spans="4:11">
      <c r="D370" s="39"/>
      <c r="E370" s="39"/>
      <c r="F370" s="39"/>
      <c r="G370" s="39"/>
      <c r="H370" s="39"/>
      <c r="I370" s="39"/>
      <c r="J370" s="39"/>
      <c r="K370" s="39"/>
    </row>
    <row r="371" spans="4:11">
      <c r="D371" s="39"/>
      <c r="E371" s="39"/>
      <c r="F371" s="39"/>
      <c r="G371" s="39"/>
      <c r="H371" s="39"/>
      <c r="I371" s="39"/>
      <c r="J371" s="39"/>
      <c r="K371" s="39"/>
    </row>
    <row r="372" spans="4:11">
      <c r="D372" s="39"/>
      <c r="E372" s="39"/>
      <c r="F372" s="39"/>
      <c r="G372" s="39"/>
      <c r="H372" s="39"/>
      <c r="I372" s="39"/>
      <c r="J372" s="39"/>
      <c r="K372" s="39"/>
    </row>
    <row r="373" spans="4:11">
      <c r="D373" s="39"/>
      <c r="E373" s="39"/>
      <c r="F373" s="39"/>
      <c r="G373" s="39"/>
      <c r="H373" s="39"/>
      <c r="I373" s="39"/>
      <c r="J373" s="39"/>
      <c r="K373" s="39"/>
    </row>
    <row r="374" spans="4:11">
      <c r="D374" s="39"/>
      <c r="E374" s="39"/>
      <c r="F374" s="39"/>
      <c r="G374" s="39"/>
      <c r="H374" s="39"/>
      <c r="I374" s="39"/>
      <c r="J374" s="39"/>
      <c r="K374" s="39"/>
    </row>
    <row r="375" spans="4:11">
      <c r="D375" s="39"/>
      <c r="E375" s="39"/>
      <c r="F375" s="39"/>
      <c r="G375" s="39"/>
      <c r="H375" s="39"/>
      <c r="I375" s="39"/>
      <c r="J375" s="39"/>
      <c r="K375" s="39"/>
    </row>
    <row r="376" spans="4:11">
      <c r="D376" s="39"/>
      <c r="E376" s="39"/>
      <c r="F376" s="39"/>
      <c r="G376" s="39"/>
      <c r="H376" s="39"/>
      <c r="I376" s="39"/>
      <c r="J376" s="39"/>
      <c r="K376" s="39"/>
    </row>
    <row r="377" spans="4:11">
      <c r="D377" s="39"/>
      <c r="E377" s="39"/>
      <c r="F377" s="39"/>
      <c r="G377" s="39"/>
      <c r="H377" s="39"/>
      <c r="I377" s="39"/>
      <c r="J377" s="39"/>
      <c r="K377" s="39"/>
    </row>
    <row r="378" spans="4:11">
      <c r="D378" s="39"/>
      <c r="E378" s="39"/>
      <c r="F378" s="39"/>
      <c r="G378" s="39"/>
      <c r="H378" s="39"/>
      <c r="I378" s="39"/>
      <c r="J378" s="39"/>
      <c r="K378" s="39"/>
    </row>
    <row r="379" spans="4:11">
      <c r="D379" s="39"/>
      <c r="E379" s="39"/>
      <c r="F379" s="39"/>
      <c r="G379" s="39"/>
      <c r="H379" s="39"/>
      <c r="I379" s="39"/>
      <c r="J379" s="39"/>
      <c r="K379" s="39"/>
    </row>
    <row r="380" spans="4:11">
      <c r="D380" s="39"/>
      <c r="E380" s="39"/>
      <c r="F380" s="39"/>
      <c r="G380" s="39"/>
      <c r="H380" s="39"/>
      <c r="I380" s="39"/>
      <c r="J380" s="39"/>
      <c r="K380" s="39"/>
    </row>
    <row r="381" spans="4:11">
      <c r="D381" s="39"/>
      <c r="E381" s="39"/>
      <c r="F381" s="39"/>
      <c r="G381" s="39"/>
      <c r="H381" s="39"/>
      <c r="I381" s="39"/>
      <c r="J381" s="39"/>
      <c r="K381" s="39"/>
    </row>
    <row r="382" spans="4:11">
      <c r="D382" s="39"/>
      <c r="E382" s="39"/>
      <c r="F382" s="39"/>
      <c r="G382" s="39"/>
      <c r="H382" s="39"/>
      <c r="I382" s="39"/>
      <c r="J382" s="39"/>
      <c r="K382" s="39"/>
    </row>
    <row r="383" spans="4:11">
      <c r="D383" s="39"/>
      <c r="E383" s="39"/>
      <c r="F383" s="39"/>
      <c r="G383" s="39"/>
      <c r="H383" s="39"/>
      <c r="I383" s="39"/>
      <c r="J383" s="39"/>
      <c r="K383" s="39"/>
    </row>
    <row r="384" spans="4:11">
      <c r="D384" s="39"/>
      <c r="E384" s="39"/>
      <c r="F384" s="39"/>
      <c r="G384" s="39"/>
      <c r="H384" s="39"/>
      <c r="I384" s="39"/>
      <c r="J384" s="39"/>
      <c r="K384" s="39"/>
    </row>
    <row r="385" spans="4:11">
      <c r="D385" s="39"/>
      <c r="E385" s="39"/>
      <c r="F385" s="39"/>
      <c r="G385" s="39"/>
      <c r="H385" s="39"/>
      <c r="I385" s="39"/>
      <c r="J385" s="39"/>
      <c r="K385" s="39"/>
    </row>
    <row r="386" spans="4:11">
      <c r="D386" s="39"/>
      <c r="E386" s="39"/>
      <c r="F386" s="39"/>
      <c r="G386" s="39"/>
      <c r="H386" s="39"/>
      <c r="I386" s="39"/>
      <c r="J386" s="39"/>
      <c r="K386" s="39"/>
    </row>
    <row r="387" spans="4:11">
      <c r="D387" s="39"/>
      <c r="E387" s="39"/>
      <c r="F387" s="39"/>
      <c r="G387" s="39"/>
      <c r="H387" s="39"/>
      <c r="I387" s="39"/>
      <c r="J387" s="39"/>
      <c r="K387" s="39"/>
    </row>
    <row r="388" spans="4:11">
      <c r="D388" s="39"/>
      <c r="E388" s="39"/>
      <c r="F388" s="39"/>
      <c r="G388" s="39"/>
      <c r="H388" s="39"/>
      <c r="I388" s="39"/>
      <c r="J388" s="39"/>
      <c r="K388" s="39"/>
    </row>
    <row r="389" spans="4:11">
      <c r="D389" s="39"/>
      <c r="E389" s="39"/>
      <c r="F389" s="39"/>
      <c r="G389" s="39"/>
      <c r="H389" s="39"/>
      <c r="I389" s="39"/>
      <c r="J389" s="39"/>
      <c r="K389" s="39"/>
    </row>
    <row r="390" spans="4:11">
      <c r="D390" s="39"/>
      <c r="E390" s="39"/>
      <c r="F390" s="39"/>
      <c r="G390" s="39"/>
      <c r="H390" s="39"/>
      <c r="I390" s="39"/>
      <c r="J390" s="39"/>
      <c r="K390" s="39"/>
    </row>
    <row r="391" spans="4:11">
      <c r="D391" s="39"/>
      <c r="E391" s="39"/>
      <c r="F391" s="39"/>
      <c r="G391" s="39"/>
      <c r="H391" s="39"/>
      <c r="I391" s="39"/>
      <c r="J391" s="39"/>
      <c r="K391" s="39"/>
    </row>
    <row r="392" spans="4:11">
      <c r="D392" s="39"/>
      <c r="E392" s="39"/>
      <c r="F392" s="39"/>
      <c r="G392" s="39"/>
      <c r="H392" s="39"/>
      <c r="I392" s="39"/>
      <c r="J392" s="39"/>
      <c r="K392" s="39"/>
    </row>
    <row r="393" spans="4:11">
      <c r="D393" s="39"/>
      <c r="E393" s="39"/>
      <c r="F393" s="39"/>
      <c r="G393" s="39"/>
      <c r="H393" s="39"/>
      <c r="I393" s="39"/>
      <c r="J393" s="39"/>
      <c r="K393" s="39"/>
    </row>
    <row r="394" spans="4:11">
      <c r="D394" s="39"/>
      <c r="E394" s="39"/>
      <c r="F394" s="39"/>
      <c r="G394" s="39"/>
      <c r="H394" s="39"/>
      <c r="I394" s="39"/>
      <c r="J394" s="39"/>
      <c r="K394" s="39"/>
    </row>
    <row r="395" spans="4:11">
      <c r="D395" s="39"/>
      <c r="E395" s="39"/>
      <c r="F395" s="39"/>
      <c r="G395" s="39"/>
      <c r="H395" s="39"/>
      <c r="I395" s="39"/>
      <c r="J395" s="39"/>
      <c r="K395" s="39"/>
    </row>
    <row r="396" spans="4:11">
      <c r="D396" s="39"/>
      <c r="E396" s="39"/>
      <c r="F396" s="39"/>
      <c r="G396" s="39"/>
      <c r="H396" s="39"/>
      <c r="I396" s="39"/>
      <c r="J396" s="39"/>
      <c r="K396" s="39"/>
    </row>
    <row r="397" spans="4:11">
      <c r="D397" s="39"/>
      <c r="E397" s="39"/>
      <c r="F397" s="39"/>
      <c r="G397" s="39"/>
      <c r="H397" s="39"/>
      <c r="I397" s="39"/>
      <c r="J397" s="39"/>
      <c r="K397" s="39"/>
    </row>
    <row r="398" spans="4:11">
      <c r="D398" s="39"/>
      <c r="E398" s="39"/>
      <c r="F398" s="39"/>
      <c r="G398" s="39"/>
      <c r="H398" s="39"/>
      <c r="I398" s="39"/>
      <c r="J398" s="39"/>
      <c r="K398" s="39"/>
    </row>
    <row r="399" spans="4:11">
      <c r="D399" s="39"/>
      <c r="E399" s="39"/>
      <c r="F399" s="39"/>
      <c r="G399" s="39"/>
      <c r="H399" s="39"/>
      <c r="I399" s="39"/>
      <c r="J399" s="39"/>
      <c r="K399" s="39"/>
    </row>
    <row r="400" spans="4:11">
      <c r="D400" s="39"/>
      <c r="E400" s="39"/>
      <c r="F400" s="39"/>
      <c r="G400" s="39"/>
      <c r="H400" s="39"/>
      <c r="I400" s="39"/>
      <c r="J400" s="39"/>
      <c r="K400" s="39"/>
    </row>
    <row r="401" spans="4:11">
      <c r="D401" s="39"/>
      <c r="E401" s="39"/>
      <c r="F401" s="39"/>
      <c r="G401" s="39"/>
      <c r="H401" s="39"/>
      <c r="I401" s="39"/>
      <c r="J401" s="39"/>
      <c r="K401" s="39"/>
    </row>
    <row r="402" spans="4:11">
      <c r="D402" s="39"/>
      <c r="E402" s="39"/>
      <c r="F402" s="39"/>
      <c r="G402" s="39"/>
      <c r="H402" s="39"/>
      <c r="I402" s="39"/>
      <c r="J402" s="39"/>
      <c r="K402" s="39"/>
    </row>
    <row r="403" spans="4:11">
      <c r="D403" s="39"/>
      <c r="E403" s="39"/>
      <c r="F403" s="39"/>
      <c r="G403" s="39"/>
      <c r="H403" s="39"/>
      <c r="I403" s="39"/>
      <c r="J403" s="39"/>
      <c r="K403" s="39"/>
    </row>
    <row r="404" spans="4:11">
      <c r="D404" s="39"/>
      <c r="E404" s="39"/>
      <c r="F404" s="39"/>
      <c r="G404" s="39"/>
      <c r="H404" s="39"/>
      <c r="I404" s="39"/>
      <c r="J404" s="39"/>
      <c r="K404" s="39"/>
    </row>
    <row r="405" spans="4:11">
      <c r="D405" s="39"/>
      <c r="E405" s="39"/>
      <c r="F405" s="39"/>
      <c r="G405" s="39"/>
      <c r="H405" s="39"/>
      <c r="I405" s="39"/>
      <c r="J405" s="39"/>
      <c r="K405" s="39"/>
    </row>
    <row r="406" spans="4:11">
      <c r="D406" s="39"/>
      <c r="E406" s="39"/>
      <c r="F406" s="39"/>
      <c r="G406" s="39"/>
      <c r="H406" s="39"/>
      <c r="I406" s="39"/>
      <c r="J406" s="39"/>
      <c r="K406" s="39"/>
    </row>
    <row r="407" spans="4:11">
      <c r="D407" s="39"/>
      <c r="E407" s="39"/>
      <c r="F407" s="39"/>
      <c r="G407" s="39"/>
      <c r="H407" s="39"/>
      <c r="I407" s="39"/>
      <c r="J407" s="39"/>
      <c r="K407" s="39"/>
    </row>
    <row r="408" spans="4:11">
      <c r="D408" s="39"/>
      <c r="E408" s="39"/>
      <c r="F408" s="39"/>
      <c r="G408" s="39"/>
      <c r="H408" s="39"/>
      <c r="I408" s="39"/>
      <c r="J408" s="39"/>
      <c r="K408" s="39"/>
    </row>
    <row r="409" spans="4:11">
      <c r="D409" s="39"/>
      <c r="E409" s="39"/>
      <c r="F409" s="39"/>
      <c r="G409" s="39"/>
      <c r="H409" s="39"/>
      <c r="I409" s="39"/>
      <c r="J409" s="39"/>
      <c r="K409" s="39"/>
    </row>
    <row r="410" spans="4:11">
      <c r="D410" s="39"/>
      <c r="E410" s="39"/>
      <c r="F410" s="39"/>
      <c r="G410" s="39"/>
      <c r="H410" s="39"/>
      <c r="I410" s="39"/>
      <c r="J410" s="39"/>
      <c r="K410" s="39"/>
    </row>
    <row r="411" spans="4:11">
      <c r="D411" s="39"/>
      <c r="E411" s="39"/>
      <c r="F411" s="39"/>
      <c r="G411" s="39"/>
      <c r="H411" s="39"/>
      <c r="I411" s="39"/>
      <c r="J411" s="39"/>
      <c r="K411" s="39"/>
    </row>
    <row r="412" spans="4:11">
      <c r="D412" s="39"/>
      <c r="E412" s="39"/>
      <c r="F412" s="39"/>
      <c r="G412" s="39"/>
      <c r="H412" s="39"/>
      <c r="I412" s="39"/>
      <c r="J412" s="39"/>
      <c r="K412" s="39"/>
    </row>
    <row r="413" spans="4:11">
      <c r="D413" s="39"/>
      <c r="E413" s="39"/>
      <c r="F413" s="39"/>
      <c r="G413" s="39"/>
      <c r="H413" s="39"/>
      <c r="I413" s="39"/>
      <c r="J413" s="39"/>
      <c r="K413" s="39"/>
    </row>
    <row r="414" spans="4:11">
      <c r="D414" s="39"/>
      <c r="E414" s="39"/>
      <c r="F414" s="39"/>
      <c r="G414" s="39"/>
      <c r="H414" s="39"/>
      <c r="I414" s="39"/>
      <c r="J414" s="39"/>
      <c r="K414" s="39"/>
    </row>
    <row r="415" spans="4:11">
      <c r="D415" s="39"/>
      <c r="E415" s="39"/>
      <c r="F415" s="39"/>
      <c r="G415" s="39"/>
      <c r="H415" s="39"/>
      <c r="I415" s="39"/>
      <c r="J415" s="39"/>
      <c r="K415" s="39"/>
    </row>
    <row r="416" spans="4:11">
      <c r="D416" s="39"/>
      <c r="E416" s="39"/>
      <c r="F416" s="39"/>
      <c r="G416" s="39"/>
      <c r="H416" s="39"/>
      <c r="I416" s="39"/>
      <c r="J416" s="39"/>
      <c r="K416" s="39"/>
    </row>
    <row r="417" spans="4:11">
      <c r="D417" s="39"/>
      <c r="E417" s="39"/>
      <c r="F417" s="39"/>
      <c r="G417" s="39"/>
      <c r="H417" s="39"/>
      <c r="I417" s="39"/>
      <c r="J417" s="39"/>
      <c r="K417" s="39"/>
    </row>
    <row r="418" spans="4:11">
      <c r="D418" s="39"/>
      <c r="E418" s="39"/>
      <c r="F418" s="39"/>
      <c r="G418" s="39"/>
      <c r="H418" s="39"/>
      <c r="I418" s="39"/>
      <c r="J418" s="39"/>
      <c r="K418" s="39"/>
    </row>
    <row r="419" spans="4:11">
      <c r="D419" s="39"/>
      <c r="E419" s="39"/>
      <c r="F419" s="39"/>
      <c r="G419" s="39"/>
      <c r="H419" s="39"/>
      <c r="I419" s="39"/>
      <c r="J419" s="39"/>
      <c r="K419" s="39"/>
    </row>
    <row r="420" spans="4:11">
      <c r="D420" s="39"/>
      <c r="E420" s="39"/>
      <c r="F420" s="39"/>
      <c r="G420" s="39"/>
      <c r="H420" s="39"/>
      <c r="I420" s="39"/>
      <c r="J420" s="39"/>
      <c r="K420" s="39"/>
    </row>
    <row r="421" spans="4:11">
      <c r="D421" s="39"/>
      <c r="E421" s="39"/>
      <c r="F421" s="39"/>
      <c r="G421" s="39"/>
      <c r="H421" s="39"/>
      <c r="I421" s="39"/>
      <c r="J421" s="39"/>
      <c r="K421" s="39"/>
    </row>
    <row r="422" spans="4:11">
      <c r="D422" s="39"/>
      <c r="E422" s="39"/>
      <c r="F422" s="39"/>
      <c r="G422" s="39"/>
      <c r="H422" s="39"/>
      <c r="I422" s="39"/>
      <c r="J422" s="39"/>
      <c r="K422" s="39"/>
    </row>
    <row r="423" spans="4:11">
      <c r="D423" s="39"/>
      <c r="E423" s="39"/>
      <c r="F423" s="39"/>
      <c r="G423" s="39"/>
      <c r="H423" s="39"/>
      <c r="I423" s="39"/>
      <c r="J423" s="39"/>
      <c r="K423" s="39"/>
    </row>
    <row r="424" spans="4:11">
      <c r="D424" s="39"/>
      <c r="E424" s="39"/>
      <c r="F424" s="39"/>
      <c r="G424" s="39"/>
      <c r="H424" s="39"/>
      <c r="I424" s="39"/>
      <c r="J424" s="39"/>
      <c r="K424" s="39"/>
    </row>
    <row r="425" spans="4:11">
      <c r="D425" s="39"/>
      <c r="E425" s="39"/>
      <c r="F425" s="39"/>
      <c r="G425" s="39"/>
      <c r="H425" s="39"/>
      <c r="I425" s="39"/>
      <c r="J425" s="39"/>
      <c r="K425" s="39"/>
    </row>
    <row r="426" spans="4:11">
      <c r="D426" s="39"/>
      <c r="E426" s="39"/>
      <c r="F426" s="39"/>
      <c r="G426" s="39"/>
      <c r="H426" s="39"/>
      <c r="I426" s="39"/>
      <c r="J426" s="39"/>
      <c r="K426" s="39"/>
    </row>
    <row r="427" spans="4:11">
      <c r="D427" s="39"/>
      <c r="E427" s="39"/>
      <c r="F427" s="39"/>
      <c r="G427" s="39"/>
      <c r="H427" s="39"/>
      <c r="I427" s="39"/>
      <c r="J427" s="39"/>
      <c r="K427" s="39"/>
    </row>
    <row r="428" spans="4:11">
      <c r="D428" s="39"/>
      <c r="E428" s="39"/>
      <c r="F428" s="39"/>
      <c r="G428" s="39"/>
      <c r="H428" s="39"/>
      <c r="I428" s="39"/>
      <c r="J428" s="39"/>
      <c r="K428" s="39"/>
    </row>
    <row r="429" spans="4:11">
      <c r="D429" s="39"/>
      <c r="E429" s="39"/>
      <c r="F429" s="39"/>
      <c r="G429" s="39"/>
      <c r="H429" s="39"/>
      <c r="I429" s="39"/>
      <c r="J429" s="39"/>
      <c r="K429" s="39"/>
    </row>
    <row r="430" spans="4:11">
      <c r="D430" s="39"/>
      <c r="E430" s="39"/>
      <c r="F430" s="39"/>
      <c r="G430" s="39"/>
      <c r="H430" s="39"/>
      <c r="I430" s="39"/>
      <c r="J430" s="39"/>
      <c r="K430" s="39"/>
    </row>
    <row r="431" spans="4:11">
      <c r="D431" s="39"/>
      <c r="E431" s="39"/>
      <c r="F431" s="39"/>
      <c r="G431" s="39"/>
      <c r="H431" s="39"/>
      <c r="I431" s="39"/>
      <c r="J431" s="39"/>
      <c r="K431" s="39"/>
    </row>
    <row r="432" spans="4:11">
      <c r="D432" s="39"/>
      <c r="E432" s="39"/>
      <c r="F432" s="39"/>
      <c r="G432" s="39"/>
      <c r="H432" s="39"/>
      <c r="I432" s="39"/>
      <c r="J432" s="39"/>
      <c r="K432" s="39"/>
    </row>
    <row r="433" spans="4:11">
      <c r="D433" s="39"/>
      <c r="E433" s="39"/>
      <c r="F433" s="39"/>
      <c r="G433" s="39"/>
      <c r="H433" s="39"/>
      <c r="I433" s="39"/>
      <c r="J433" s="39"/>
      <c r="K433" s="39"/>
    </row>
    <row r="434" spans="4:11">
      <c r="D434" s="39"/>
      <c r="E434" s="39"/>
      <c r="F434" s="39"/>
      <c r="G434" s="39"/>
      <c r="H434" s="39"/>
      <c r="I434" s="39"/>
      <c r="J434" s="39"/>
      <c r="K434" s="39"/>
    </row>
    <row r="435" spans="4:11">
      <c r="D435" s="39"/>
      <c r="E435" s="39"/>
      <c r="F435" s="39"/>
      <c r="G435" s="39"/>
      <c r="H435" s="39"/>
      <c r="I435" s="39"/>
      <c r="J435" s="39"/>
      <c r="K435" s="39"/>
    </row>
    <row r="436" spans="4:11">
      <c r="D436" s="39"/>
      <c r="E436" s="39"/>
      <c r="F436" s="39"/>
      <c r="G436" s="39"/>
      <c r="H436" s="39"/>
      <c r="I436" s="39"/>
      <c r="J436" s="39"/>
      <c r="K436" s="39"/>
    </row>
    <row r="437" spans="4:11">
      <c r="D437" s="39"/>
      <c r="E437" s="39"/>
      <c r="F437" s="39"/>
      <c r="G437" s="39"/>
      <c r="H437" s="39"/>
      <c r="I437" s="39"/>
      <c r="J437" s="39"/>
      <c r="K437" s="39"/>
    </row>
    <row r="438" spans="4:11">
      <c r="D438" s="39"/>
      <c r="E438" s="39"/>
      <c r="F438" s="39"/>
      <c r="G438" s="39"/>
      <c r="H438" s="39"/>
      <c r="I438" s="39"/>
      <c r="J438" s="39"/>
      <c r="K438" s="39"/>
    </row>
    <row r="439" spans="4:11">
      <c r="D439" s="39"/>
      <c r="E439" s="39"/>
      <c r="F439" s="39"/>
      <c r="G439" s="39"/>
      <c r="H439" s="39"/>
      <c r="I439" s="39"/>
      <c r="J439" s="39"/>
      <c r="K439" s="39"/>
    </row>
    <row r="440" spans="4:11">
      <c r="D440" s="39"/>
      <c r="E440" s="39"/>
      <c r="F440" s="39"/>
      <c r="G440" s="39"/>
      <c r="H440" s="39"/>
      <c r="I440" s="39"/>
      <c r="J440" s="39"/>
      <c r="K440" s="39"/>
    </row>
    <row r="441" spans="4:11">
      <c r="D441" s="39"/>
      <c r="E441" s="39"/>
      <c r="F441" s="39"/>
      <c r="G441" s="39"/>
      <c r="H441" s="39"/>
      <c r="I441" s="39"/>
      <c r="J441" s="39"/>
      <c r="K441" s="39"/>
    </row>
    <row r="442" spans="4:11">
      <c r="D442" s="39"/>
      <c r="E442" s="39"/>
      <c r="F442" s="39"/>
      <c r="G442" s="39"/>
      <c r="H442" s="39"/>
      <c r="I442" s="39"/>
      <c r="J442" s="39"/>
      <c r="K442" s="39"/>
    </row>
    <row r="443" spans="4:11">
      <c r="D443" s="39"/>
      <c r="E443" s="39"/>
      <c r="F443" s="39"/>
      <c r="G443" s="39"/>
      <c r="H443" s="39"/>
      <c r="I443" s="39"/>
      <c r="J443" s="39"/>
      <c r="K443" s="39"/>
    </row>
    <row r="444" spans="4:11">
      <c r="D444" s="39"/>
      <c r="E444" s="39"/>
      <c r="F444" s="39"/>
      <c r="G444" s="39"/>
      <c r="H444" s="39"/>
      <c r="I444" s="39"/>
      <c r="J444" s="39"/>
      <c r="K444" s="39"/>
    </row>
    <row r="445" spans="4:11">
      <c r="D445" s="39"/>
      <c r="E445" s="39"/>
      <c r="F445" s="39"/>
      <c r="G445" s="39"/>
      <c r="H445" s="39"/>
      <c r="I445" s="39"/>
      <c r="J445" s="39"/>
      <c r="K445" s="39"/>
    </row>
    <row r="446" spans="4:11">
      <c r="D446" s="39"/>
      <c r="E446" s="39"/>
      <c r="F446" s="39"/>
      <c r="G446" s="39"/>
      <c r="H446" s="39"/>
      <c r="I446" s="39"/>
      <c r="J446" s="39"/>
      <c r="K446" s="39"/>
    </row>
    <row r="447" spans="4:11">
      <c r="D447" s="39"/>
      <c r="E447" s="39"/>
      <c r="F447" s="39"/>
      <c r="G447" s="39"/>
      <c r="H447" s="39"/>
      <c r="I447" s="39"/>
      <c r="J447" s="39"/>
      <c r="K447" s="39"/>
    </row>
    <row r="448" spans="4:11">
      <c r="D448" s="39"/>
      <c r="E448" s="39"/>
      <c r="F448" s="39"/>
      <c r="G448" s="39"/>
      <c r="H448" s="39"/>
      <c r="I448" s="39"/>
      <c r="J448" s="39"/>
      <c r="K448" s="39"/>
    </row>
    <row r="449" spans="4:11">
      <c r="D449" s="39"/>
      <c r="E449" s="39"/>
      <c r="F449" s="39"/>
      <c r="G449" s="39"/>
      <c r="H449" s="39"/>
      <c r="I449" s="39"/>
      <c r="J449" s="39"/>
      <c r="K449" s="39"/>
    </row>
    <row r="450" spans="4:11">
      <c r="D450" s="39"/>
      <c r="E450" s="39"/>
      <c r="F450" s="39"/>
      <c r="G450" s="39"/>
      <c r="H450" s="39"/>
      <c r="I450" s="39"/>
      <c r="J450" s="39"/>
      <c r="K450" s="39"/>
    </row>
    <row r="451" spans="4:11">
      <c r="D451" s="39"/>
      <c r="E451" s="39"/>
      <c r="F451" s="39"/>
      <c r="G451" s="39"/>
      <c r="H451" s="39"/>
      <c r="I451" s="39"/>
      <c r="J451" s="39"/>
      <c r="K451" s="39"/>
    </row>
    <row r="452" spans="4:11">
      <c r="D452" s="39"/>
      <c r="E452" s="39"/>
      <c r="F452" s="39"/>
      <c r="G452" s="39"/>
      <c r="H452" s="39"/>
      <c r="I452" s="39"/>
      <c r="J452" s="39"/>
      <c r="K452" s="39"/>
    </row>
    <row r="453" spans="4:11">
      <c r="D453" s="39"/>
      <c r="E453" s="39"/>
      <c r="F453" s="39"/>
      <c r="G453" s="39"/>
      <c r="H453" s="39"/>
      <c r="I453" s="39"/>
      <c r="J453" s="39"/>
      <c r="K453" s="39"/>
    </row>
    <row r="454" spans="4:11">
      <c r="D454" s="39"/>
      <c r="E454" s="39"/>
      <c r="F454" s="39"/>
      <c r="G454" s="39"/>
      <c r="H454" s="39"/>
      <c r="I454" s="39"/>
      <c r="J454" s="39"/>
      <c r="K454" s="39"/>
    </row>
    <row r="455" spans="4:11">
      <c r="D455" s="39"/>
      <c r="E455" s="39"/>
      <c r="F455" s="39"/>
      <c r="G455" s="39"/>
      <c r="H455" s="39"/>
      <c r="I455" s="39"/>
      <c r="J455" s="39"/>
      <c r="K455" s="39"/>
    </row>
    <row r="456" spans="4:11">
      <c r="D456" s="39"/>
      <c r="E456" s="39"/>
      <c r="F456" s="39"/>
      <c r="G456" s="39"/>
      <c r="H456" s="39"/>
      <c r="I456" s="39"/>
      <c r="J456" s="39"/>
      <c r="K456" s="39"/>
    </row>
    <row r="457" spans="4:11">
      <c r="D457" s="39"/>
      <c r="E457" s="39"/>
      <c r="F457" s="39"/>
      <c r="G457" s="39"/>
      <c r="H457" s="39"/>
      <c r="I457" s="39"/>
      <c r="J457" s="39"/>
      <c r="K457" s="39"/>
    </row>
    <row r="458" spans="4:11">
      <c r="D458" s="39"/>
      <c r="E458" s="39"/>
      <c r="F458" s="39"/>
      <c r="G458" s="39"/>
      <c r="H458" s="39"/>
      <c r="I458" s="39"/>
      <c r="J458" s="39"/>
      <c r="K458" s="39"/>
    </row>
    <row r="459" spans="4:11">
      <c r="D459" s="39"/>
      <c r="E459" s="39"/>
      <c r="F459" s="39"/>
      <c r="G459" s="39"/>
      <c r="H459" s="39"/>
      <c r="I459" s="39"/>
      <c r="J459" s="39"/>
      <c r="K459" s="39"/>
    </row>
    <row r="460" spans="4:11">
      <c r="D460" s="39"/>
      <c r="E460" s="39"/>
      <c r="F460" s="39"/>
      <c r="G460" s="39"/>
      <c r="H460" s="39"/>
      <c r="I460" s="39"/>
      <c r="J460" s="39"/>
      <c r="K460" s="39"/>
    </row>
    <row r="461" spans="4:11">
      <c r="D461" s="39"/>
      <c r="E461" s="39"/>
      <c r="F461" s="39"/>
      <c r="G461" s="39"/>
      <c r="H461" s="39"/>
      <c r="I461" s="39"/>
      <c r="J461" s="39"/>
      <c r="K461" s="39"/>
    </row>
    <row r="462" spans="4:11">
      <c r="D462" s="39"/>
      <c r="E462" s="39"/>
      <c r="F462" s="39"/>
      <c r="G462" s="39"/>
      <c r="H462" s="39"/>
      <c r="I462" s="39"/>
      <c r="J462" s="39"/>
      <c r="K462" s="39"/>
    </row>
    <row r="463" spans="4:11">
      <c r="D463" s="39"/>
      <c r="E463" s="39"/>
      <c r="F463" s="39"/>
      <c r="G463" s="39"/>
      <c r="H463" s="39"/>
      <c r="I463" s="39"/>
      <c r="J463" s="39"/>
      <c r="K463" s="39"/>
    </row>
    <row r="464" spans="4:11">
      <c r="D464" s="39"/>
      <c r="E464" s="39"/>
      <c r="F464" s="39"/>
      <c r="G464" s="39"/>
      <c r="H464" s="39"/>
      <c r="I464" s="39"/>
      <c r="J464" s="39"/>
      <c r="K464" s="39"/>
    </row>
    <row r="465" spans="4:11">
      <c r="D465" s="39"/>
      <c r="E465" s="39"/>
      <c r="F465" s="39"/>
      <c r="G465" s="39"/>
      <c r="H465" s="39"/>
      <c r="I465" s="39"/>
      <c r="J465" s="39"/>
      <c r="K465" s="39"/>
    </row>
    <row r="466" spans="4:11">
      <c r="D466" s="39"/>
      <c r="E466" s="39"/>
      <c r="F466" s="39"/>
      <c r="G466" s="39"/>
      <c r="H466" s="39"/>
      <c r="I466" s="39"/>
      <c r="J466" s="39"/>
      <c r="K466" s="39"/>
    </row>
    <row r="467" spans="4:11">
      <c r="D467" s="39"/>
      <c r="E467" s="39"/>
      <c r="F467" s="39"/>
      <c r="G467" s="39"/>
      <c r="H467" s="39"/>
      <c r="I467" s="39"/>
      <c r="J467" s="39"/>
      <c r="K467" s="39"/>
    </row>
    <row r="468" spans="4:11">
      <c r="D468" s="39"/>
      <c r="E468" s="39"/>
      <c r="F468" s="39"/>
      <c r="G468" s="39"/>
      <c r="H468" s="39"/>
      <c r="I468" s="39"/>
      <c r="J468" s="39"/>
      <c r="K468" s="39"/>
    </row>
    <row r="469" spans="4:11">
      <c r="D469" s="39"/>
      <c r="E469" s="39"/>
      <c r="F469" s="39"/>
      <c r="G469" s="39"/>
      <c r="H469" s="39"/>
      <c r="I469" s="39"/>
      <c r="J469" s="39"/>
      <c r="K469" s="39"/>
    </row>
    <row r="470" spans="4:11">
      <c r="D470" s="39"/>
      <c r="E470" s="39"/>
      <c r="F470" s="39"/>
      <c r="G470" s="39"/>
      <c r="H470" s="39"/>
      <c r="I470" s="39"/>
      <c r="J470" s="39"/>
      <c r="K470" s="39"/>
    </row>
    <row r="471" spans="4:11">
      <c r="D471" s="39"/>
      <c r="E471" s="39"/>
      <c r="F471" s="39"/>
      <c r="G471" s="39"/>
      <c r="H471" s="39"/>
      <c r="I471" s="39"/>
      <c r="J471" s="39"/>
      <c r="K471" s="39"/>
    </row>
    <row r="472" spans="4:11">
      <c r="D472" s="39"/>
      <c r="E472" s="39"/>
      <c r="F472" s="39"/>
      <c r="G472" s="39"/>
      <c r="H472" s="39"/>
      <c r="I472" s="39"/>
      <c r="J472" s="39"/>
      <c r="K472" s="39"/>
    </row>
    <row r="473" spans="4:11">
      <c r="D473" s="39"/>
      <c r="E473" s="39"/>
      <c r="F473" s="39"/>
      <c r="G473" s="39"/>
      <c r="H473" s="39"/>
      <c r="I473" s="39"/>
      <c r="J473" s="39"/>
      <c r="K473" s="39"/>
    </row>
    <row r="474" spans="4:11">
      <c r="D474" s="39"/>
      <c r="E474" s="39"/>
      <c r="F474" s="39"/>
      <c r="G474" s="39"/>
      <c r="H474" s="39"/>
      <c r="I474" s="39"/>
      <c r="J474" s="39"/>
      <c r="K474" s="39"/>
    </row>
    <row r="475" spans="4:11">
      <c r="D475" s="39"/>
      <c r="E475" s="39"/>
      <c r="F475" s="39"/>
      <c r="G475" s="39"/>
      <c r="H475" s="39"/>
      <c r="I475" s="39"/>
      <c r="J475" s="39"/>
      <c r="K475" s="39"/>
    </row>
    <row r="476" spans="4:11">
      <c r="D476" s="39"/>
      <c r="E476" s="39"/>
      <c r="F476" s="39"/>
      <c r="G476" s="39"/>
      <c r="H476" s="39"/>
      <c r="I476" s="39"/>
      <c r="J476" s="39"/>
      <c r="K476" s="39"/>
    </row>
    <row r="477" spans="4:11">
      <c r="D477" s="39"/>
      <c r="E477" s="39"/>
      <c r="F477" s="39"/>
      <c r="G477" s="39"/>
      <c r="H477" s="39"/>
      <c r="I477" s="39"/>
      <c r="J477" s="39"/>
      <c r="K477" s="39"/>
    </row>
    <row r="478" spans="4:11">
      <c r="D478" s="39"/>
      <c r="E478" s="39"/>
      <c r="F478" s="39"/>
      <c r="G478" s="39"/>
      <c r="H478" s="39"/>
      <c r="I478" s="39"/>
      <c r="J478" s="39"/>
      <c r="K478" s="39"/>
    </row>
    <row r="479" spans="4:11">
      <c r="D479" s="39"/>
      <c r="E479" s="39"/>
      <c r="F479" s="39"/>
      <c r="G479" s="39"/>
      <c r="H479" s="39"/>
      <c r="I479" s="39"/>
      <c r="J479" s="39"/>
      <c r="K479" s="39"/>
    </row>
    <row r="480" spans="4:11">
      <c r="D480" s="39"/>
      <c r="E480" s="39"/>
      <c r="F480" s="39"/>
      <c r="G480" s="39"/>
      <c r="H480" s="39"/>
      <c r="I480" s="39"/>
      <c r="J480" s="39"/>
      <c r="K480" s="39"/>
    </row>
    <row r="481" spans="4:11">
      <c r="D481" s="39"/>
      <c r="E481" s="39"/>
      <c r="F481" s="39"/>
      <c r="G481" s="39"/>
      <c r="H481" s="39"/>
      <c r="I481" s="39"/>
      <c r="J481" s="39"/>
      <c r="K481" s="39"/>
    </row>
    <row r="482" spans="4:11">
      <c r="D482" s="39"/>
      <c r="E482" s="39"/>
      <c r="F482" s="39"/>
      <c r="G482" s="39"/>
      <c r="H482" s="39"/>
      <c r="I482" s="39"/>
      <c r="J482" s="39"/>
      <c r="K482" s="39"/>
    </row>
    <row r="483" spans="4:11">
      <c r="D483" s="39"/>
      <c r="E483" s="39"/>
      <c r="F483" s="39"/>
      <c r="G483" s="39"/>
      <c r="H483" s="39"/>
      <c r="I483" s="39"/>
      <c r="J483" s="39"/>
      <c r="K483" s="39"/>
    </row>
    <row r="484" spans="4:11">
      <c r="D484" s="39"/>
      <c r="E484" s="39"/>
      <c r="F484" s="39"/>
      <c r="G484" s="39"/>
      <c r="H484" s="39"/>
      <c r="I484" s="39"/>
      <c r="J484" s="39"/>
      <c r="K484" s="39"/>
    </row>
    <row r="485" spans="4:11">
      <c r="D485" s="39"/>
      <c r="E485" s="39"/>
      <c r="F485" s="39"/>
      <c r="G485" s="39"/>
      <c r="H485" s="39"/>
      <c r="I485" s="39"/>
      <c r="J485" s="39"/>
      <c r="K485" s="39"/>
    </row>
    <row r="486" spans="4:11">
      <c r="D486" s="39"/>
      <c r="E486" s="39"/>
      <c r="F486" s="39"/>
      <c r="G486" s="39"/>
      <c r="H486" s="39"/>
      <c r="I486" s="39"/>
      <c r="J486" s="39"/>
      <c r="K486" s="39"/>
    </row>
    <row r="487" spans="4:11">
      <c r="D487" s="39"/>
      <c r="E487" s="39"/>
      <c r="F487" s="39"/>
      <c r="G487" s="39"/>
      <c r="H487" s="39"/>
      <c r="I487" s="39"/>
      <c r="J487" s="39"/>
      <c r="K487" s="39"/>
    </row>
    <row r="488" spans="4:11">
      <c r="D488" s="39"/>
      <c r="E488" s="39"/>
      <c r="F488" s="39"/>
      <c r="G488" s="39"/>
      <c r="H488" s="39"/>
      <c r="I488" s="39"/>
      <c r="J488" s="39"/>
      <c r="K488" s="39"/>
    </row>
    <row r="489" spans="4:11">
      <c r="D489" s="39"/>
      <c r="E489" s="39"/>
      <c r="F489" s="39"/>
      <c r="G489" s="39"/>
      <c r="H489" s="39"/>
      <c r="I489" s="39"/>
      <c r="J489" s="39"/>
      <c r="K489" s="39"/>
    </row>
    <row r="490" spans="4:11">
      <c r="D490" s="39"/>
      <c r="E490" s="39"/>
      <c r="F490" s="39"/>
      <c r="G490" s="39"/>
      <c r="H490" s="39"/>
      <c r="I490" s="39"/>
      <c r="J490" s="39"/>
      <c r="K490" s="39"/>
    </row>
    <row r="491" spans="4:11">
      <c r="D491" s="39"/>
      <c r="E491" s="39"/>
      <c r="F491" s="39"/>
      <c r="G491" s="39"/>
      <c r="H491" s="39"/>
      <c r="I491" s="39"/>
      <c r="J491" s="39"/>
      <c r="K491" s="39"/>
    </row>
    <row r="492" spans="4:11">
      <c r="D492" s="39"/>
      <c r="E492" s="39"/>
      <c r="F492" s="39"/>
      <c r="G492" s="39"/>
      <c r="H492" s="39"/>
      <c r="I492" s="39"/>
      <c r="J492" s="39"/>
      <c r="K492" s="39"/>
    </row>
    <row r="493" spans="4:11">
      <c r="D493" s="39"/>
      <c r="E493" s="39"/>
      <c r="F493" s="39"/>
      <c r="G493" s="39"/>
      <c r="H493" s="39"/>
      <c r="I493" s="39"/>
      <c r="J493" s="39"/>
      <c r="K493" s="39"/>
    </row>
    <row r="494" spans="4:11">
      <c r="D494" s="39"/>
      <c r="E494" s="39"/>
      <c r="F494" s="39"/>
      <c r="G494" s="39"/>
      <c r="H494" s="39"/>
      <c r="I494" s="39"/>
      <c r="J494" s="39"/>
      <c r="K494" s="39"/>
    </row>
    <row r="495" spans="4:11">
      <c r="D495" s="39"/>
      <c r="E495" s="39"/>
      <c r="F495" s="39"/>
      <c r="G495" s="39"/>
      <c r="H495" s="39"/>
      <c r="I495" s="39"/>
      <c r="J495" s="39"/>
      <c r="K495" s="39"/>
    </row>
    <row r="496" spans="4:11">
      <c r="D496" s="39"/>
      <c r="E496" s="39"/>
      <c r="F496" s="39"/>
      <c r="G496" s="39"/>
      <c r="H496" s="39"/>
      <c r="I496" s="39"/>
      <c r="J496" s="39"/>
      <c r="K496" s="39"/>
    </row>
    <row r="497" spans="4:11">
      <c r="D497" s="39"/>
      <c r="E497" s="39"/>
      <c r="F497" s="39"/>
      <c r="G497" s="39"/>
      <c r="H497" s="39"/>
      <c r="I497" s="39"/>
      <c r="J497" s="39"/>
      <c r="K497" s="39"/>
    </row>
    <row r="498" spans="4:11">
      <c r="D498" s="39"/>
      <c r="E498" s="39"/>
      <c r="F498" s="39"/>
      <c r="G498" s="39"/>
      <c r="H498" s="39"/>
      <c r="I498" s="39"/>
      <c r="J498" s="39"/>
      <c r="K498" s="39"/>
    </row>
    <row r="499" spans="4:11">
      <c r="D499" s="39"/>
      <c r="E499" s="39"/>
      <c r="F499" s="39"/>
      <c r="G499" s="39"/>
      <c r="H499" s="39"/>
      <c r="I499" s="39"/>
      <c r="J499" s="39"/>
      <c r="K499" s="39"/>
    </row>
    <row r="500" spans="4:11">
      <c r="D500" s="39"/>
      <c r="E500" s="39"/>
      <c r="F500" s="39"/>
      <c r="G500" s="39"/>
      <c r="H500" s="39"/>
      <c r="I500" s="39"/>
      <c r="J500" s="39"/>
      <c r="K500" s="39"/>
    </row>
    <row r="501" spans="4:11">
      <c r="D501" s="39"/>
      <c r="E501" s="39"/>
      <c r="F501" s="39"/>
      <c r="G501" s="39"/>
      <c r="H501" s="39"/>
      <c r="I501" s="39"/>
      <c r="J501" s="39"/>
      <c r="K501" s="39"/>
    </row>
    <row r="502" spans="4:11">
      <c r="D502" s="39"/>
      <c r="E502" s="39"/>
      <c r="F502" s="39"/>
      <c r="G502" s="39"/>
      <c r="H502" s="39"/>
      <c r="I502" s="39"/>
      <c r="J502" s="39"/>
      <c r="K502" s="39"/>
    </row>
    <row r="503" spans="4:11">
      <c r="D503" s="39"/>
      <c r="E503" s="39"/>
      <c r="F503" s="39"/>
      <c r="G503" s="39"/>
      <c r="H503" s="39"/>
      <c r="I503" s="39"/>
      <c r="J503" s="39"/>
      <c r="K503" s="39"/>
    </row>
    <row r="504" spans="4:11">
      <c r="D504" s="39"/>
      <c r="E504" s="39"/>
      <c r="F504" s="39"/>
      <c r="G504" s="39"/>
      <c r="H504" s="39"/>
      <c r="I504" s="39"/>
      <c r="J504" s="39"/>
      <c r="K504" s="39"/>
    </row>
    <row r="505" spans="4:11">
      <c r="D505" s="39"/>
      <c r="E505" s="39"/>
      <c r="F505" s="39"/>
      <c r="G505" s="39"/>
      <c r="H505" s="39"/>
      <c r="I505" s="39"/>
      <c r="J505" s="39"/>
      <c r="K505" s="39"/>
    </row>
    <row r="506" spans="4:11">
      <c r="D506" s="39"/>
      <c r="E506" s="39"/>
      <c r="F506" s="39"/>
      <c r="G506" s="39"/>
      <c r="H506" s="39"/>
      <c r="I506" s="39"/>
      <c r="J506" s="39"/>
      <c r="K506" s="39"/>
    </row>
    <row r="507" spans="4:11">
      <c r="D507" s="39"/>
      <c r="E507" s="39"/>
      <c r="F507" s="39"/>
      <c r="G507" s="39"/>
      <c r="H507" s="39"/>
      <c r="I507" s="39"/>
      <c r="J507" s="39"/>
      <c r="K507" s="39"/>
    </row>
    <row r="508" spans="4:11">
      <c r="D508" s="39"/>
      <c r="E508" s="39"/>
      <c r="F508" s="39"/>
      <c r="G508" s="39"/>
      <c r="H508" s="39"/>
      <c r="I508" s="39"/>
      <c r="J508" s="39"/>
      <c r="K508" s="39"/>
    </row>
    <row r="509" spans="4:11">
      <c r="D509" s="39"/>
      <c r="E509" s="39"/>
      <c r="F509" s="39"/>
      <c r="G509" s="39"/>
      <c r="H509" s="39"/>
      <c r="I509" s="39"/>
      <c r="J509" s="39"/>
      <c r="K509" s="39"/>
    </row>
    <row r="510" spans="4:11">
      <c r="D510" s="39"/>
      <c r="E510" s="39"/>
      <c r="F510" s="39"/>
      <c r="G510" s="39"/>
      <c r="H510" s="39"/>
      <c r="I510" s="39"/>
      <c r="J510" s="39"/>
      <c r="K510" s="39"/>
    </row>
    <row r="511" spans="4:11">
      <c r="D511" s="39"/>
      <c r="E511" s="39"/>
      <c r="F511" s="39"/>
      <c r="G511" s="39"/>
      <c r="H511" s="39"/>
      <c r="I511" s="39"/>
      <c r="J511" s="39"/>
      <c r="K511" s="39"/>
    </row>
    <row r="512" spans="4:11">
      <c r="D512" s="39"/>
      <c r="E512" s="39"/>
      <c r="F512" s="39"/>
      <c r="G512" s="39"/>
      <c r="H512" s="39"/>
      <c r="I512" s="39"/>
      <c r="J512" s="39"/>
      <c r="K512" s="39"/>
    </row>
    <row r="513" spans="4:11">
      <c r="D513" s="39"/>
      <c r="E513" s="39"/>
      <c r="F513" s="39"/>
      <c r="G513" s="39"/>
      <c r="H513" s="39"/>
      <c r="I513" s="39"/>
      <c r="J513" s="39"/>
      <c r="K513" s="39"/>
    </row>
    <row r="514" spans="4:11">
      <c r="D514" s="39"/>
      <c r="E514" s="39"/>
      <c r="F514" s="39"/>
      <c r="G514" s="39"/>
      <c r="H514" s="39"/>
      <c r="I514" s="39"/>
      <c r="J514" s="39"/>
      <c r="K514" s="39"/>
    </row>
    <row r="515" spans="4:11">
      <c r="D515" s="39"/>
      <c r="E515" s="39"/>
      <c r="F515" s="39"/>
      <c r="G515" s="39"/>
      <c r="H515" s="39"/>
      <c r="I515" s="39"/>
      <c r="J515" s="39"/>
      <c r="K515" s="39"/>
    </row>
    <row r="516" spans="4:11">
      <c r="D516" s="39"/>
      <c r="E516" s="39"/>
      <c r="F516" s="39"/>
      <c r="G516" s="39"/>
      <c r="H516" s="39"/>
      <c r="I516" s="39"/>
      <c r="J516" s="39"/>
      <c r="K516" s="39"/>
    </row>
    <row r="517" spans="4:11">
      <c r="D517" s="39"/>
      <c r="E517" s="39"/>
      <c r="F517" s="39"/>
      <c r="G517" s="39"/>
      <c r="H517" s="39"/>
      <c r="I517" s="39"/>
      <c r="J517" s="39"/>
      <c r="K517" s="39"/>
    </row>
    <row r="518" spans="4:11">
      <c r="D518" s="39"/>
      <c r="E518" s="39"/>
      <c r="F518" s="39"/>
      <c r="G518" s="39"/>
      <c r="H518" s="39"/>
      <c r="I518" s="39"/>
      <c r="J518" s="39"/>
      <c r="K518" s="39"/>
    </row>
    <row r="519" spans="4:11">
      <c r="D519" s="39"/>
      <c r="E519" s="39"/>
      <c r="F519" s="39"/>
      <c r="G519" s="39"/>
      <c r="H519" s="39"/>
      <c r="I519" s="39"/>
      <c r="J519" s="39"/>
      <c r="K519" s="39"/>
    </row>
    <row r="520" spans="4:11">
      <c r="D520" s="39"/>
      <c r="E520" s="39"/>
      <c r="F520" s="39"/>
      <c r="G520" s="39"/>
      <c r="H520" s="39"/>
      <c r="I520" s="39"/>
      <c r="J520" s="39"/>
      <c r="K520" s="39"/>
    </row>
    <row r="521" spans="4:11">
      <c r="D521" s="39"/>
      <c r="E521" s="39"/>
      <c r="F521" s="39"/>
      <c r="G521" s="39"/>
      <c r="H521" s="39"/>
      <c r="I521" s="39"/>
      <c r="J521" s="39"/>
      <c r="K521" s="39"/>
    </row>
    <row r="522" spans="4:11">
      <c r="D522" s="39"/>
      <c r="E522" s="39"/>
      <c r="F522" s="39"/>
      <c r="G522" s="39"/>
      <c r="H522" s="39"/>
      <c r="I522" s="39"/>
      <c r="J522" s="39"/>
      <c r="K522" s="39"/>
    </row>
    <row r="523" spans="4:11">
      <c r="D523" s="39"/>
      <c r="E523" s="39"/>
      <c r="F523" s="39"/>
      <c r="G523" s="39"/>
      <c r="H523" s="39"/>
      <c r="I523" s="39"/>
      <c r="J523" s="39"/>
      <c r="K523" s="39"/>
    </row>
    <row r="524" spans="4:11">
      <c r="D524" s="39"/>
      <c r="E524" s="39"/>
      <c r="F524" s="39"/>
      <c r="G524" s="39"/>
      <c r="H524" s="39"/>
      <c r="I524" s="39"/>
      <c r="J524" s="39"/>
      <c r="K524" s="39"/>
    </row>
    <row r="525" spans="4:11">
      <c r="D525" s="39"/>
      <c r="E525" s="39"/>
      <c r="F525" s="39"/>
      <c r="G525" s="39"/>
      <c r="H525" s="39"/>
      <c r="I525" s="39"/>
      <c r="J525" s="39"/>
      <c r="K525" s="39"/>
    </row>
    <row r="526" spans="4:11">
      <c r="D526" s="39"/>
      <c r="E526" s="39"/>
      <c r="F526" s="39"/>
      <c r="G526" s="39"/>
      <c r="H526" s="39"/>
      <c r="I526" s="39"/>
      <c r="J526" s="39"/>
      <c r="K526" s="39"/>
    </row>
    <row r="527" spans="4:11">
      <c r="D527" s="39"/>
      <c r="E527" s="39"/>
      <c r="F527" s="39"/>
      <c r="G527" s="39"/>
      <c r="H527" s="39"/>
      <c r="I527" s="39"/>
      <c r="J527" s="39"/>
      <c r="K527" s="39"/>
    </row>
    <row r="528" spans="4:11">
      <c r="D528" s="39"/>
      <c r="E528" s="39"/>
      <c r="F528" s="39"/>
      <c r="G528" s="39"/>
      <c r="H528" s="39"/>
      <c r="I528" s="39"/>
      <c r="J528" s="39"/>
      <c r="K528" s="39"/>
    </row>
    <row r="529" spans="4:11">
      <c r="D529" s="39"/>
      <c r="E529" s="39"/>
      <c r="F529" s="39"/>
      <c r="G529" s="39"/>
      <c r="H529" s="39"/>
      <c r="I529" s="39"/>
      <c r="J529" s="39"/>
      <c r="K529" s="39"/>
    </row>
    <row r="530" spans="4:11">
      <c r="D530" s="39"/>
      <c r="E530" s="39"/>
      <c r="F530" s="39"/>
      <c r="G530" s="39"/>
      <c r="H530" s="39"/>
      <c r="I530" s="39"/>
      <c r="J530" s="39"/>
      <c r="K530" s="39"/>
    </row>
    <row r="531" spans="4:11">
      <c r="D531" s="39"/>
      <c r="E531" s="39"/>
      <c r="F531" s="39"/>
      <c r="G531" s="39"/>
      <c r="H531" s="39"/>
      <c r="I531" s="39"/>
      <c r="J531" s="39"/>
      <c r="K531" s="39"/>
    </row>
    <row r="532" spans="4:11">
      <c r="D532" s="39"/>
      <c r="E532" s="39"/>
      <c r="F532" s="39"/>
      <c r="G532" s="39"/>
      <c r="H532" s="39"/>
      <c r="I532" s="39"/>
      <c r="J532" s="39"/>
      <c r="K532" s="39"/>
    </row>
    <row r="533" spans="4:11">
      <c r="D533" s="39"/>
      <c r="E533" s="39"/>
      <c r="F533" s="39"/>
      <c r="G533" s="39"/>
      <c r="H533" s="39"/>
      <c r="I533" s="39"/>
      <c r="J533" s="39"/>
      <c r="K533" s="39"/>
    </row>
    <row r="534" spans="4:11">
      <c r="D534" s="39"/>
      <c r="E534" s="39"/>
      <c r="F534" s="39"/>
      <c r="G534" s="39"/>
      <c r="H534" s="39"/>
      <c r="I534" s="39"/>
      <c r="J534" s="39"/>
      <c r="K534" s="39"/>
    </row>
    <row r="535" spans="4:11">
      <c r="D535" s="39"/>
      <c r="E535" s="39"/>
      <c r="F535" s="39"/>
      <c r="G535" s="39"/>
      <c r="H535" s="39"/>
      <c r="I535" s="39"/>
      <c r="J535" s="39"/>
      <c r="K535" s="39"/>
    </row>
    <row r="536" spans="4:11">
      <c r="D536" s="39"/>
      <c r="E536" s="39"/>
      <c r="F536" s="39"/>
      <c r="G536" s="39"/>
      <c r="H536" s="39"/>
      <c r="I536" s="39"/>
      <c r="J536" s="39"/>
      <c r="K536" s="39"/>
    </row>
    <row r="537" spans="4:11">
      <c r="D537" s="39"/>
      <c r="E537" s="39"/>
      <c r="F537" s="39"/>
      <c r="G537" s="39"/>
      <c r="H537" s="39"/>
      <c r="I537" s="39"/>
      <c r="J537" s="39"/>
      <c r="K537" s="39"/>
    </row>
    <row r="538" spans="4:11">
      <c r="D538" s="39"/>
      <c r="E538" s="39"/>
      <c r="F538" s="39"/>
      <c r="G538" s="39"/>
      <c r="H538" s="39"/>
      <c r="I538" s="39"/>
      <c r="J538" s="39"/>
      <c r="K538" s="39"/>
    </row>
    <row r="539" spans="4:11">
      <c r="D539" s="39"/>
      <c r="E539" s="39"/>
      <c r="F539" s="39"/>
      <c r="G539" s="39"/>
      <c r="H539" s="39"/>
      <c r="I539" s="39"/>
      <c r="J539" s="39"/>
      <c r="K539" s="39"/>
    </row>
    <row r="540" spans="4:11">
      <c r="D540" s="39"/>
      <c r="E540" s="39"/>
      <c r="F540" s="39"/>
      <c r="G540" s="39"/>
      <c r="H540" s="39"/>
      <c r="I540" s="39"/>
      <c r="J540" s="39"/>
      <c r="K540" s="39"/>
    </row>
    <row r="541" spans="4:11">
      <c r="D541" s="39"/>
      <c r="E541" s="39"/>
      <c r="F541" s="39"/>
      <c r="G541" s="39"/>
      <c r="H541" s="39"/>
      <c r="I541" s="39"/>
      <c r="J541" s="39"/>
      <c r="K541" s="39"/>
    </row>
    <row r="542" spans="4:11">
      <c r="D542" s="39"/>
      <c r="E542" s="39"/>
      <c r="F542" s="39"/>
      <c r="G542" s="39"/>
      <c r="H542" s="39"/>
      <c r="I542" s="39"/>
      <c r="J542" s="39"/>
      <c r="K542" s="39"/>
    </row>
    <row r="543" spans="4:11">
      <c r="D543" s="39"/>
      <c r="E543" s="39"/>
      <c r="F543" s="39"/>
      <c r="G543" s="39"/>
      <c r="H543" s="39"/>
      <c r="I543" s="39"/>
      <c r="J543" s="39"/>
      <c r="K543" s="39"/>
    </row>
    <row r="544" spans="4:11">
      <c r="D544" s="39"/>
      <c r="E544" s="39"/>
      <c r="F544" s="39"/>
      <c r="G544" s="39"/>
      <c r="H544" s="39"/>
      <c r="I544" s="39"/>
      <c r="J544" s="39"/>
      <c r="K544" s="39"/>
    </row>
    <row r="545" spans="4:11">
      <c r="D545" s="39"/>
      <c r="E545" s="39"/>
      <c r="F545" s="39"/>
      <c r="G545" s="39"/>
      <c r="H545" s="39"/>
      <c r="I545" s="39"/>
      <c r="J545" s="39"/>
      <c r="K545" s="39"/>
    </row>
    <row r="546" spans="4:11">
      <c r="D546" s="39"/>
      <c r="E546" s="39"/>
      <c r="F546" s="39"/>
      <c r="G546" s="39"/>
      <c r="H546" s="39"/>
      <c r="I546" s="39"/>
      <c r="J546" s="39"/>
      <c r="K546" s="39"/>
    </row>
    <row r="547" spans="4:11">
      <c r="D547" s="39"/>
      <c r="E547" s="39"/>
      <c r="F547" s="39"/>
      <c r="G547" s="39"/>
      <c r="H547" s="39"/>
      <c r="I547" s="39"/>
      <c r="J547" s="39"/>
      <c r="K547" s="39"/>
    </row>
    <row r="548" spans="4:11">
      <c r="D548" s="39"/>
      <c r="E548" s="39"/>
      <c r="F548" s="39"/>
      <c r="G548" s="39"/>
      <c r="H548" s="39"/>
      <c r="I548" s="39"/>
      <c r="J548" s="39"/>
      <c r="K548" s="39"/>
    </row>
    <row r="549" spans="4:11">
      <c r="D549" s="39"/>
      <c r="E549" s="39"/>
      <c r="F549" s="39"/>
      <c r="G549" s="39"/>
      <c r="H549" s="39"/>
      <c r="I549" s="39"/>
      <c r="J549" s="39"/>
      <c r="K549" s="39"/>
    </row>
    <row r="550" spans="4:11">
      <c r="D550" s="39"/>
      <c r="E550" s="39"/>
      <c r="F550" s="39"/>
      <c r="G550" s="39"/>
      <c r="H550" s="39"/>
      <c r="I550" s="39"/>
      <c r="J550" s="39"/>
      <c r="K550" s="39"/>
    </row>
    <row r="551" spans="4:11">
      <c r="D551" s="39"/>
      <c r="E551" s="39"/>
      <c r="F551" s="39"/>
      <c r="G551" s="39"/>
      <c r="H551" s="39"/>
      <c r="I551" s="39"/>
      <c r="J551" s="39"/>
      <c r="K551" s="39"/>
    </row>
    <row r="552" spans="4:11">
      <c r="D552" s="39"/>
      <c r="E552" s="39"/>
      <c r="F552" s="39"/>
      <c r="G552" s="39"/>
      <c r="H552" s="39"/>
      <c r="I552" s="39"/>
      <c r="J552" s="39"/>
      <c r="K552" s="39"/>
    </row>
    <row r="553" spans="4:11">
      <c r="D553" s="39"/>
      <c r="E553" s="39"/>
      <c r="F553" s="39"/>
      <c r="G553" s="39"/>
      <c r="H553" s="39"/>
      <c r="I553" s="39"/>
      <c r="J553" s="39"/>
      <c r="K553" s="39"/>
    </row>
    <row r="554" spans="4:11">
      <c r="D554" s="39"/>
      <c r="E554" s="39"/>
      <c r="F554" s="39"/>
      <c r="G554" s="39"/>
      <c r="H554" s="39"/>
      <c r="I554" s="39"/>
      <c r="J554" s="39"/>
      <c r="K554" s="39"/>
    </row>
    <row r="555" spans="4:11">
      <c r="D555" s="39"/>
      <c r="E555" s="39"/>
      <c r="F555" s="39"/>
      <c r="G555" s="39"/>
      <c r="H555" s="39"/>
      <c r="I555" s="39"/>
      <c r="J555" s="39"/>
      <c r="K555" s="39"/>
    </row>
    <row r="556" spans="4:11">
      <c r="D556" s="39"/>
      <c r="E556" s="39"/>
      <c r="F556" s="39"/>
      <c r="G556" s="39"/>
      <c r="H556" s="39"/>
      <c r="I556" s="39"/>
      <c r="J556" s="39"/>
      <c r="K556" s="39"/>
    </row>
    <row r="557" spans="4:11">
      <c r="D557" s="39"/>
      <c r="E557" s="39"/>
      <c r="F557" s="39"/>
      <c r="G557" s="39"/>
      <c r="H557" s="39"/>
      <c r="I557" s="39"/>
      <c r="J557" s="39"/>
      <c r="K557" s="39"/>
    </row>
    <row r="558" spans="4:11">
      <c r="D558" s="39"/>
      <c r="E558" s="39"/>
      <c r="F558" s="39"/>
      <c r="G558" s="39"/>
      <c r="H558" s="39"/>
      <c r="I558" s="39"/>
      <c r="J558" s="39"/>
      <c r="K558" s="39"/>
    </row>
    <row r="559" spans="4:11">
      <c r="D559" s="39"/>
      <c r="E559" s="39"/>
      <c r="F559" s="39"/>
      <c r="G559" s="39"/>
      <c r="H559" s="39"/>
      <c r="I559" s="39"/>
      <c r="J559" s="39"/>
      <c r="K559" s="39"/>
    </row>
    <row r="560" spans="4:11">
      <c r="D560" s="39"/>
      <c r="E560" s="39"/>
      <c r="F560" s="39"/>
      <c r="G560" s="39"/>
      <c r="H560" s="39"/>
      <c r="I560" s="39"/>
      <c r="J560" s="39"/>
      <c r="K560" s="39"/>
    </row>
    <row r="561" spans="4:11">
      <c r="D561" s="39"/>
      <c r="E561" s="39"/>
      <c r="F561" s="39"/>
      <c r="G561" s="39"/>
      <c r="H561" s="39"/>
      <c r="I561" s="39"/>
      <c r="J561" s="39"/>
      <c r="K561" s="39"/>
    </row>
    <row r="562" spans="4:11">
      <c r="D562" s="39"/>
      <c r="E562" s="39"/>
      <c r="F562" s="39"/>
      <c r="G562" s="39"/>
      <c r="H562" s="39"/>
      <c r="I562" s="39"/>
      <c r="J562" s="39"/>
      <c r="K562" s="39"/>
    </row>
    <row r="563" spans="4:11">
      <c r="D563" s="39"/>
      <c r="E563" s="39"/>
      <c r="F563" s="39"/>
      <c r="G563" s="39"/>
      <c r="H563" s="39"/>
      <c r="I563" s="39"/>
      <c r="J563" s="39"/>
      <c r="K563" s="39"/>
    </row>
    <row r="564" spans="4:11">
      <c r="D564" s="39"/>
      <c r="E564" s="39"/>
      <c r="F564" s="39"/>
      <c r="G564" s="39"/>
      <c r="H564" s="39"/>
      <c r="I564" s="39"/>
      <c r="J564" s="39"/>
      <c r="K564" s="39"/>
    </row>
    <row r="565" spans="4:11">
      <c r="D565" s="39"/>
      <c r="E565" s="39"/>
      <c r="F565" s="39"/>
      <c r="G565" s="39"/>
      <c r="H565" s="39"/>
      <c r="I565" s="39"/>
      <c r="J565" s="39"/>
      <c r="K565" s="39"/>
    </row>
    <row r="566" spans="4:11">
      <c r="D566" s="39"/>
      <c r="E566" s="39"/>
      <c r="F566" s="39"/>
      <c r="G566" s="39"/>
      <c r="H566" s="39"/>
      <c r="I566" s="39"/>
      <c r="J566" s="39"/>
      <c r="K566" s="39"/>
    </row>
    <row r="567" spans="4:11">
      <c r="D567" s="39"/>
      <c r="E567" s="39"/>
      <c r="F567" s="39"/>
      <c r="G567" s="39"/>
      <c r="H567" s="39"/>
      <c r="I567" s="39"/>
      <c r="J567" s="39"/>
      <c r="K567" s="39"/>
    </row>
    <row r="568" spans="4:11">
      <c r="D568" s="39"/>
      <c r="E568" s="39"/>
      <c r="F568" s="39"/>
      <c r="G568" s="39"/>
      <c r="H568" s="39"/>
      <c r="I568" s="39"/>
      <c r="J568" s="39"/>
      <c r="K568" s="39"/>
    </row>
    <row r="569" spans="4:11">
      <c r="D569" s="39"/>
      <c r="E569" s="39"/>
      <c r="F569" s="39"/>
      <c r="G569" s="39"/>
      <c r="H569" s="39"/>
      <c r="I569" s="39"/>
      <c r="J569" s="39"/>
      <c r="K569" s="39"/>
    </row>
    <row r="570" spans="4:11">
      <c r="D570" s="39"/>
      <c r="E570" s="39"/>
      <c r="F570" s="39"/>
      <c r="G570" s="39"/>
      <c r="H570" s="39"/>
      <c r="I570" s="39"/>
      <c r="J570" s="39"/>
      <c r="K570" s="39"/>
    </row>
    <row r="571" spans="4:11">
      <c r="D571" s="39"/>
      <c r="E571" s="39"/>
      <c r="F571" s="39"/>
      <c r="G571" s="39"/>
      <c r="H571" s="39"/>
      <c r="I571" s="39"/>
      <c r="J571" s="39"/>
      <c r="K571" s="39"/>
    </row>
    <row r="572" spans="4:11">
      <c r="D572" s="39"/>
      <c r="E572" s="39"/>
      <c r="F572" s="39"/>
      <c r="G572" s="39"/>
      <c r="H572" s="39"/>
      <c r="I572" s="39"/>
      <c r="J572" s="39"/>
      <c r="K572" s="39"/>
    </row>
    <row r="573" spans="4:11">
      <c r="D573" s="39"/>
      <c r="E573" s="39"/>
      <c r="F573" s="39"/>
      <c r="G573" s="39"/>
      <c r="H573" s="39"/>
      <c r="I573" s="39"/>
      <c r="J573" s="39"/>
      <c r="K573" s="39"/>
    </row>
    <row r="574" spans="4:11">
      <c r="D574" s="39"/>
      <c r="E574" s="39"/>
      <c r="F574" s="39"/>
      <c r="G574" s="39"/>
      <c r="H574" s="39"/>
      <c r="I574" s="39"/>
      <c r="J574" s="39"/>
      <c r="K574" s="39"/>
    </row>
    <row r="575" spans="4:11">
      <c r="D575" s="39"/>
      <c r="E575" s="39"/>
      <c r="F575" s="39"/>
      <c r="G575" s="39"/>
      <c r="H575" s="39"/>
      <c r="I575" s="39"/>
      <c r="J575" s="39"/>
      <c r="K575" s="39"/>
    </row>
    <row r="576" spans="4:11">
      <c r="D576" s="39"/>
      <c r="E576" s="39"/>
      <c r="F576" s="39"/>
      <c r="G576" s="39"/>
      <c r="H576" s="39"/>
      <c r="I576" s="39"/>
      <c r="J576" s="39"/>
      <c r="K576" s="39"/>
    </row>
    <row r="577" spans="4:11">
      <c r="D577" s="39"/>
      <c r="E577" s="39"/>
      <c r="F577" s="39"/>
      <c r="G577" s="39"/>
      <c r="H577" s="39"/>
      <c r="I577" s="39"/>
      <c r="J577" s="39"/>
      <c r="K577" s="39"/>
    </row>
    <row r="578" spans="4:11">
      <c r="D578" s="39"/>
      <c r="E578" s="39"/>
      <c r="F578" s="39"/>
      <c r="G578" s="39"/>
      <c r="H578" s="39"/>
      <c r="I578" s="39"/>
      <c r="J578" s="39"/>
      <c r="K578" s="39"/>
    </row>
    <row r="579" spans="4:11">
      <c r="D579" s="39"/>
      <c r="E579" s="39"/>
      <c r="F579" s="39"/>
      <c r="G579" s="39"/>
      <c r="H579" s="39"/>
      <c r="I579" s="39"/>
      <c r="J579" s="39"/>
      <c r="K579" s="39"/>
    </row>
    <row r="580" spans="4:11">
      <c r="D580" s="39"/>
      <c r="E580" s="39"/>
      <c r="F580" s="39"/>
      <c r="G580" s="39"/>
      <c r="H580" s="39"/>
      <c r="I580" s="39"/>
      <c r="J580" s="39"/>
      <c r="K580" s="39"/>
    </row>
    <row r="581" spans="4:11">
      <c r="D581" s="39"/>
      <c r="E581" s="39"/>
      <c r="F581" s="39"/>
      <c r="G581" s="39"/>
      <c r="H581" s="39"/>
      <c r="I581" s="39"/>
      <c r="J581" s="39"/>
      <c r="K581" s="39"/>
    </row>
    <row r="582" spans="4:11">
      <c r="D582" s="39"/>
      <c r="E582" s="39"/>
      <c r="F582" s="39"/>
      <c r="G582" s="39"/>
      <c r="H582" s="39"/>
      <c r="I582" s="39"/>
      <c r="J582" s="39"/>
      <c r="K582" s="39"/>
    </row>
    <row r="583" spans="4:11">
      <c r="D583" s="39"/>
      <c r="E583" s="39"/>
      <c r="F583" s="39"/>
      <c r="G583" s="39"/>
      <c r="H583" s="39"/>
      <c r="I583" s="39"/>
      <c r="J583" s="39"/>
      <c r="K583" s="39"/>
    </row>
    <row r="584" spans="4:11">
      <c r="D584" s="39"/>
      <c r="E584" s="39"/>
      <c r="F584" s="39"/>
      <c r="G584" s="39"/>
      <c r="H584" s="39"/>
      <c r="I584" s="39"/>
      <c r="J584" s="39"/>
      <c r="K584" s="39"/>
    </row>
    <row r="585" spans="4:11">
      <c r="D585" s="39"/>
      <c r="E585" s="39"/>
      <c r="F585" s="39"/>
      <c r="G585" s="39"/>
      <c r="H585" s="39"/>
      <c r="I585" s="39"/>
      <c r="J585" s="39"/>
      <c r="K585" s="39"/>
    </row>
    <row r="586" spans="4:11">
      <c r="D586" s="39"/>
      <c r="E586" s="39"/>
      <c r="F586" s="39"/>
      <c r="G586" s="39"/>
      <c r="H586" s="39"/>
      <c r="I586" s="39"/>
      <c r="J586" s="39"/>
      <c r="K586" s="39"/>
    </row>
    <row r="587" spans="4:11">
      <c r="D587" s="39"/>
      <c r="E587" s="39"/>
      <c r="F587" s="39"/>
      <c r="G587" s="39"/>
      <c r="H587" s="39"/>
      <c r="I587" s="39"/>
      <c r="J587" s="39"/>
      <c r="K587" s="39"/>
    </row>
    <row r="588" spans="4:11">
      <c r="D588" s="39"/>
      <c r="E588" s="39"/>
      <c r="F588" s="39"/>
      <c r="G588" s="39"/>
      <c r="H588" s="39"/>
      <c r="I588" s="39"/>
      <c r="J588" s="39"/>
      <c r="K588" s="39"/>
    </row>
    <row r="589" spans="4:11">
      <c r="D589" s="39"/>
      <c r="E589" s="39"/>
      <c r="F589" s="39"/>
      <c r="G589" s="39"/>
      <c r="H589" s="39"/>
      <c r="I589" s="39"/>
      <c r="J589" s="39"/>
      <c r="K589" s="39"/>
    </row>
    <row r="590" spans="4:11">
      <c r="D590" s="39"/>
      <c r="E590" s="39"/>
      <c r="F590" s="39"/>
      <c r="G590" s="39"/>
      <c r="H590" s="39"/>
      <c r="I590" s="39"/>
      <c r="J590" s="39"/>
      <c r="K590" s="39"/>
    </row>
    <row r="591" spans="4:11">
      <c r="D591" s="39"/>
      <c r="E591" s="39"/>
      <c r="F591" s="39"/>
      <c r="G591" s="39"/>
      <c r="H591" s="39"/>
      <c r="I591" s="39"/>
      <c r="J591" s="39"/>
      <c r="K591" s="39"/>
    </row>
    <row r="592" spans="4:11">
      <c r="D592" s="39"/>
      <c r="E592" s="39"/>
      <c r="F592" s="39"/>
      <c r="G592" s="39"/>
      <c r="H592" s="39"/>
      <c r="I592" s="39"/>
      <c r="J592" s="39"/>
      <c r="K592" s="39"/>
    </row>
    <row r="593" spans="4:11">
      <c r="D593" s="39"/>
      <c r="E593" s="39"/>
      <c r="F593" s="39"/>
      <c r="G593" s="39"/>
      <c r="H593" s="39"/>
      <c r="I593" s="39"/>
      <c r="J593" s="39"/>
      <c r="K593" s="39"/>
    </row>
    <row r="594" spans="4:11">
      <c r="D594" s="39"/>
      <c r="E594" s="39"/>
      <c r="F594" s="39"/>
      <c r="G594" s="39"/>
      <c r="H594" s="39"/>
      <c r="I594" s="39"/>
      <c r="J594" s="39"/>
      <c r="K594" s="39"/>
    </row>
    <row r="595" spans="4:11">
      <c r="D595" s="39"/>
      <c r="E595" s="39"/>
      <c r="F595" s="39"/>
      <c r="G595" s="39"/>
      <c r="H595" s="39"/>
      <c r="I595" s="39"/>
      <c r="J595" s="39"/>
      <c r="K595" s="39"/>
    </row>
    <row r="596" spans="4:11">
      <c r="D596" s="39"/>
      <c r="E596" s="39"/>
      <c r="F596" s="39"/>
      <c r="G596" s="39"/>
      <c r="H596" s="39"/>
      <c r="I596" s="39"/>
      <c r="J596" s="39"/>
      <c r="K596" s="39"/>
    </row>
    <row r="597" spans="4:11">
      <c r="D597" s="39"/>
      <c r="E597" s="39"/>
      <c r="F597" s="39"/>
      <c r="G597" s="39"/>
      <c r="H597" s="39"/>
      <c r="I597" s="39"/>
      <c r="J597" s="39"/>
      <c r="K597" s="39"/>
    </row>
    <row r="598" spans="4:11">
      <c r="D598" s="39"/>
      <c r="E598" s="39"/>
      <c r="F598" s="39"/>
      <c r="G598" s="39"/>
      <c r="H598" s="39"/>
      <c r="I598" s="39"/>
      <c r="J598" s="39"/>
      <c r="K598" s="39"/>
    </row>
    <row r="599" spans="4:11">
      <c r="D599" s="39"/>
      <c r="E599" s="39"/>
      <c r="F599" s="39"/>
      <c r="G599" s="39"/>
      <c r="H599" s="39"/>
      <c r="I599" s="39"/>
      <c r="J599" s="39"/>
      <c r="K599" s="39"/>
    </row>
    <row r="600" spans="4:11">
      <c r="D600" s="39"/>
      <c r="E600" s="39"/>
      <c r="F600" s="39"/>
      <c r="G600" s="39"/>
      <c r="H600" s="39"/>
      <c r="I600" s="39"/>
      <c r="J600" s="39"/>
      <c r="K600" s="39"/>
    </row>
    <row r="601" spans="4:11">
      <c r="D601" s="39"/>
      <c r="E601" s="39"/>
      <c r="F601" s="39"/>
      <c r="G601" s="39"/>
      <c r="H601" s="39"/>
      <c r="I601" s="39"/>
      <c r="J601" s="39"/>
      <c r="K601" s="39"/>
    </row>
    <row r="602" spans="4:11">
      <c r="D602" s="39"/>
      <c r="E602" s="39"/>
      <c r="F602" s="39"/>
      <c r="G602" s="39"/>
      <c r="H602" s="39"/>
      <c r="I602" s="39"/>
      <c r="J602" s="39"/>
      <c r="K602" s="39"/>
    </row>
    <row r="603" spans="4:11">
      <c r="D603" s="39"/>
      <c r="E603" s="39"/>
      <c r="F603" s="39"/>
      <c r="G603" s="39"/>
      <c r="H603" s="39"/>
      <c r="I603" s="39"/>
      <c r="J603" s="39"/>
      <c r="K603" s="39"/>
    </row>
    <row r="604" spans="4:11">
      <c r="D604" s="39"/>
      <c r="E604" s="39"/>
      <c r="F604" s="39"/>
      <c r="G604" s="39"/>
      <c r="H604" s="39"/>
      <c r="I604" s="39"/>
      <c r="J604" s="39"/>
      <c r="K604" s="39"/>
    </row>
    <row r="605" spans="4:11">
      <c r="D605" s="39"/>
      <c r="E605" s="39"/>
      <c r="F605" s="39"/>
      <c r="G605" s="39"/>
      <c r="H605" s="39"/>
      <c r="I605" s="39"/>
      <c r="J605" s="39"/>
      <c r="K605" s="39"/>
    </row>
    <row r="606" spans="4:11">
      <c r="D606" s="39"/>
      <c r="E606" s="39"/>
      <c r="F606" s="39"/>
      <c r="G606" s="39"/>
      <c r="H606" s="39"/>
      <c r="I606" s="39"/>
      <c r="J606" s="39"/>
      <c r="K606" s="39"/>
    </row>
    <row r="607" spans="4:11">
      <c r="D607" s="39"/>
      <c r="E607" s="39"/>
      <c r="F607" s="39"/>
      <c r="G607" s="39"/>
      <c r="H607" s="39"/>
      <c r="I607" s="39"/>
      <c r="J607" s="39"/>
      <c r="K607" s="39"/>
    </row>
    <row r="608" spans="4:11">
      <c r="D608" s="39"/>
      <c r="E608" s="39"/>
      <c r="F608" s="39"/>
      <c r="G608" s="39"/>
      <c r="H608" s="39"/>
      <c r="I608" s="39"/>
      <c r="J608" s="39"/>
      <c r="K608" s="39"/>
    </row>
    <row r="609" spans="4:11">
      <c r="D609" s="39"/>
      <c r="E609" s="39"/>
      <c r="F609" s="39"/>
      <c r="G609" s="39"/>
      <c r="H609" s="39"/>
      <c r="I609" s="39"/>
      <c r="J609" s="39"/>
      <c r="K609" s="39"/>
    </row>
    <row r="610" spans="4:11">
      <c r="D610" s="39"/>
      <c r="E610" s="39"/>
      <c r="F610" s="39"/>
      <c r="G610" s="39"/>
      <c r="H610" s="39"/>
      <c r="I610" s="39"/>
      <c r="J610" s="39"/>
      <c r="K610" s="39"/>
    </row>
    <row r="611" spans="4:11">
      <c r="D611" s="39"/>
      <c r="E611" s="39"/>
      <c r="F611" s="39"/>
      <c r="G611" s="39"/>
      <c r="H611" s="39"/>
      <c r="I611" s="39"/>
      <c r="J611" s="39"/>
      <c r="K611" s="39"/>
    </row>
    <row r="612" spans="4:11">
      <c r="D612" s="39"/>
      <c r="E612" s="39"/>
      <c r="F612" s="39"/>
      <c r="G612" s="39"/>
      <c r="H612" s="39"/>
      <c r="I612" s="39"/>
      <c r="J612" s="39"/>
      <c r="K612" s="39"/>
    </row>
    <row r="613" spans="4:11">
      <c r="D613" s="39"/>
      <c r="E613" s="39"/>
      <c r="F613" s="39"/>
      <c r="G613" s="39"/>
      <c r="H613" s="39"/>
      <c r="I613" s="39"/>
      <c r="J613" s="39"/>
      <c r="K613" s="39"/>
    </row>
    <row r="614" spans="4:11">
      <c r="D614" s="39"/>
      <c r="E614" s="39"/>
      <c r="F614" s="39"/>
      <c r="G614" s="39"/>
      <c r="H614" s="39"/>
      <c r="I614" s="39"/>
      <c r="J614" s="39"/>
      <c r="K614" s="39"/>
    </row>
    <row r="615" spans="4:11">
      <c r="D615" s="39"/>
      <c r="E615" s="39"/>
      <c r="F615" s="39"/>
      <c r="G615" s="39"/>
      <c r="H615" s="39"/>
      <c r="I615" s="39"/>
      <c r="J615" s="39"/>
      <c r="K615" s="39"/>
    </row>
    <row r="616" spans="4:11">
      <c r="D616" s="39"/>
      <c r="E616" s="39"/>
      <c r="F616" s="39"/>
      <c r="G616" s="39"/>
      <c r="H616" s="39"/>
      <c r="I616" s="39"/>
      <c r="J616" s="39"/>
      <c r="K616" s="39"/>
    </row>
    <row r="617" spans="4:11">
      <c r="D617" s="39"/>
      <c r="E617" s="39"/>
      <c r="F617" s="39"/>
      <c r="G617" s="39"/>
      <c r="H617" s="39"/>
      <c r="I617" s="39"/>
      <c r="J617" s="39"/>
      <c r="K617" s="39"/>
    </row>
    <row r="618" spans="4:11">
      <c r="D618" s="39"/>
      <c r="E618" s="39"/>
      <c r="F618" s="39"/>
      <c r="G618" s="39"/>
      <c r="H618" s="39"/>
      <c r="I618" s="39"/>
      <c r="J618" s="39"/>
      <c r="K618" s="39"/>
    </row>
    <row r="619" spans="4:11">
      <c r="D619" s="39"/>
      <c r="E619" s="39"/>
      <c r="F619" s="39"/>
      <c r="G619" s="39"/>
      <c r="H619" s="39"/>
      <c r="I619" s="39"/>
      <c r="J619" s="39"/>
      <c r="K619" s="39"/>
    </row>
    <row r="620" spans="4:11">
      <c r="D620" s="39"/>
      <c r="E620" s="39"/>
      <c r="F620" s="39"/>
      <c r="G620" s="39"/>
      <c r="H620" s="39"/>
      <c r="I620" s="39"/>
      <c r="J620" s="39"/>
      <c r="K620" s="39"/>
    </row>
    <row r="621" spans="4:11">
      <c r="D621" s="39"/>
      <c r="E621" s="39"/>
      <c r="F621" s="39"/>
      <c r="G621" s="39"/>
      <c r="H621" s="39"/>
      <c r="I621" s="39"/>
      <c r="J621" s="39"/>
      <c r="K621" s="39"/>
    </row>
    <row r="622" spans="4:11">
      <c r="D622" s="39"/>
      <c r="E622" s="39"/>
      <c r="F622" s="39"/>
      <c r="G622" s="39"/>
      <c r="H622" s="39"/>
      <c r="I622" s="39"/>
      <c r="J622" s="39"/>
      <c r="K622" s="39"/>
    </row>
    <row r="623" spans="4:11">
      <c r="D623" s="39"/>
      <c r="E623" s="39"/>
      <c r="F623" s="39"/>
      <c r="G623" s="39"/>
      <c r="H623" s="39"/>
      <c r="I623" s="39"/>
      <c r="J623" s="39"/>
      <c r="K623" s="39"/>
    </row>
    <row r="624" spans="4:11">
      <c r="D624" s="39"/>
      <c r="E624" s="39"/>
      <c r="F624" s="39"/>
      <c r="G624" s="39"/>
      <c r="H624" s="39"/>
      <c r="I624" s="39"/>
      <c r="J624" s="39"/>
      <c r="K624" s="39"/>
    </row>
    <row r="625" spans="4:11">
      <c r="D625" s="39"/>
      <c r="E625" s="39"/>
      <c r="F625" s="39"/>
      <c r="G625" s="39"/>
      <c r="H625" s="39"/>
      <c r="I625" s="39"/>
      <c r="J625" s="39"/>
      <c r="K625" s="39"/>
    </row>
    <row r="626" spans="4:11">
      <c r="D626" s="39"/>
      <c r="E626" s="39"/>
      <c r="F626" s="39"/>
      <c r="G626" s="39"/>
      <c r="H626" s="39"/>
      <c r="I626" s="39"/>
      <c r="J626" s="39"/>
      <c r="K626" s="39"/>
    </row>
    <row r="627" spans="4:11">
      <c r="D627" s="39"/>
      <c r="E627" s="39"/>
      <c r="F627" s="39"/>
      <c r="G627" s="39"/>
      <c r="H627" s="39"/>
      <c r="I627" s="39"/>
      <c r="J627" s="39"/>
      <c r="K627" s="39"/>
    </row>
    <row r="628" spans="4:11">
      <c r="D628" s="39"/>
      <c r="E628" s="39"/>
      <c r="F628" s="39"/>
      <c r="G628" s="39"/>
      <c r="H628" s="39"/>
      <c r="I628" s="39"/>
      <c r="J628" s="39"/>
      <c r="K628" s="39"/>
    </row>
    <row r="629" spans="4:11">
      <c r="D629" s="39"/>
      <c r="E629" s="39"/>
      <c r="F629" s="39"/>
      <c r="G629" s="39"/>
      <c r="H629" s="39"/>
      <c r="I629" s="39"/>
      <c r="J629" s="39"/>
      <c r="K629" s="39"/>
    </row>
    <row r="630" spans="4:11">
      <c r="D630" s="39"/>
      <c r="E630" s="39"/>
      <c r="F630" s="39"/>
      <c r="G630" s="39"/>
      <c r="H630" s="39"/>
      <c r="I630" s="39"/>
      <c r="J630" s="39"/>
      <c r="K630" s="39"/>
    </row>
    <row r="631" spans="4:11">
      <c r="D631" s="39"/>
      <c r="E631" s="39"/>
      <c r="F631" s="39"/>
      <c r="G631" s="39"/>
      <c r="H631" s="39"/>
      <c r="I631" s="39"/>
      <c r="J631" s="39"/>
      <c r="K631" s="39"/>
    </row>
    <row r="632" spans="4:11">
      <c r="D632" s="39"/>
      <c r="E632" s="39"/>
      <c r="F632" s="39"/>
      <c r="G632" s="39"/>
      <c r="H632" s="39"/>
      <c r="I632" s="39"/>
      <c r="J632" s="39"/>
      <c r="K632" s="39"/>
    </row>
    <row r="633" spans="4:11">
      <c r="D633" s="39"/>
      <c r="E633" s="39"/>
      <c r="F633" s="39"/>
      <c r="G633" s="39"/>
      <c r="H633" s="39"/>
      <c r="I633" s="39"/>
      <c r="J633" s="39"/>
      <c r="K633" s="39"/>
    </row>
    <row r="634" spans="4:11">
      <c r="D634" s="39"/>
      <c r="E634" s="39"/>
      <c r="F634" s="39"/>
      <c r="G634" s="39"/>
      <c r="H634" s="39"/>
      <c r="I634" s="39"/>
      <c r="J634" s="39"/>
      <c r="K634" s="39"/>
    </row>
    <row r="635" spans="4:11">
      <c r="D635" s="39"/>
      <c r="E635" s="39"/>
      <c r="F635" s="39"/>
      <c r="G635" s="39"/>
      <c r="H635" s="39"/>
      <c r="I635" s="39"/>
      <c r="J635" s="39"/>
      <c r="K635" s="39"/>
    </row>
    <row r="636" spans="4:11">
      <c r="D636" s="39"/>
      <c r="E636" s="39"/>
      <c r="F636" s="39"/>
      <c r="G636" s="39"/>
      <c r="H636" s="39"/>
      <c r="I636" s="39"/>
      <c r="J636" s="39"/>
      <c r="K636" s="39"/>
    </row>
    <row r="637" spans="4:11">
      <c r="D637" s="39"/>
      <c r="E637" s="39"/>
      <c r="F637" s="39"/>
      <c r="G637" s="39"/>
      <c r="H637" s="39"/>
      <c r="I637" s="39"/>
      <c r="J637" s="39"/>
      <c r="K637" s="39"/>
    </row>
    <row r="638" spans="4:11">
      <c r="D638" s="39"/>
      <c r="E638" s="39"/>
      <c r="F638" s="39"/>
      <c r="G638" s="39"/>
      <c r="H638" s="39"/>
      <c r="I638" s="39"/>
      <c r="J638" s="39"/>
      <c r="K638" s="39"/>
    </row>
    <row r="639" spans="4:11">
      <c r="D639" s="39"/>
      <c r="E639" s="39"/>
      <c r="F639" s="39"/>
      <c r="G639" s="39"/>
      <c r="H639" s="39"/>
      <c r="I639" s="39"/>
      <c r="J639" s="39"/>
      <c r="K639" s="39"/>
    </row>
    <row r="640" spans="4:11">
      <c r="D640" s="39"/>
      <c r="E640" s="39"/>
      <c r="F640" s="39"/>
      <c r="G640" s="39"/>
      <c r="H640" s="39"/>
      <c r="I640" s="39"/>
      <c r="J640" s="39"/>
      <c r="K640" s="39"/>
    </row>
    <row r="641" spans="4:11">
      <c r="D641" s="39"/>
      <c r="E641" s="39"/>
      <c r="F641" s="39"/>
      <c r="G641" s="39"/>
      <c r="H641" s="39"/>
      <c r="I641" s="39"/>
      <c r="J641" s="39"/>
      <c r="K641" s="39"/>
    </row>
    <row r="642" spans="4:11">
      <c r="D642" s="39"/>
      <c r="E642" s="39"/>
      <c r="F642" s="39"/>
      <c r="G642" s="39"/>
      <c r="H642" s="39"/>
      <c r="I642" s="39"/>
      <c r="J642" s="39"/>
      <c r="K642" s="39"/>
    </row>
    <row r="643" spans="4:11">
      <c r="D643" s="39"/>
      <c r="E643" s="39"/>
      <c r="F643" s="39"/>
      <c r="G643" s="39"/>
      <c r="H643" s="39"/>
      <c r="I643" s="39"/>
      <c r="J643" s="39"/>
      <c r="K643" s="39"/>
    </row>
    <row r="644" spans="4:11">
      <c r="D644" s="39"/>
      <c r="E644" s="39"/>
      <c r="F644" s="39"/>
      <c r="G644" s="39"/>
      <c r="H644" s="39"/>
      <c r="I644" s="39"/>
      <c r="J644" s="39"/>
      <c r="K644" s="39"/>
    </row>
    <row r="645" spans="4:11">
      <c r="D645" s="39"/>
      <c r="E645" s="39"/>
      <c r="F645" s="39"/>
      <c r="G645" s="39"/>
      <c r="H645" s="39"/>
      <c r="I645" s="39"/>
      <c r="J645" s="39"/>
      <c r="K645" s="39"/>
    </row>
    <row r="646" spans="4:11">
      <c r="D646" s="39"/>
      <c r="E646" s="39"/>
      <c r="F646" s="39"/>
      <c r="G646" s="39"/>
      <c r="H646" s="39"/>
      <c r="I646" s="39"/>
      <c r="J646" s="39"/>
      <c r="K646" s="39"/>
    </row>
    <row r="647" spans="4:11">
      <c r="D647" s="39"/>
      <c r="E647" s="39"/>
      <c r="F647" s="39"/>
      <c r="G647" s="39"/>
      <c r="H647" s="39"/>
      <c r="I647" s="39"/>
      <c r="J647" s="39"/>
      <c r="K647" s="39"/>
    </row>
    <row r="648" spans="4:11">
      <c r="D648" s="39"/>
      <c r="E648" s="39"/>
      <c r="F648" s="39"/>
      <c r="G648" s="39"/>
      <c r="H648" s="39"/>
      <c r="I648" s="39"/>
      <c r="J648" s="39"/>
      <c r="K648" s="39"/>
    </row>
    <row r="649" spans="4:11">
      <c r="D649" s="39"/>
      <c r="E649" s="39"/>
      <c r="F649" s="39"/>
      <c r="G649" s="39"/>
      <c r="H649" s="39"/>
      <c r="I649" s="39"/>
      <c r="J649" s="39"/>
      <c r="K649" s="39"/>
    </row>
    <row r="650" spans="4:11">
      <c r="D650" s="39"/>
      <c r="E650" s="39"/>
      <c r="F650" s="39"/>
      <c r="G650" s="39"/>
      <c r="H650" s="39"/>
      <c r="I650" s="39"/>
      <c r="J650" s="39"/>
      <c r="K650" s="39"/>
    </row>
    <row r="651" spans="4:11">
      <c r="D651" s="39"/>
      <c r="E651" s="39"/>
      <c r="F651" s="39"/>
      <c r="G651" s="39"/>
      <c r="H651" s="39"/>
      <c r="I651" s="39"/>
      <c r="J651" s="39"/>
      <c r="K651" s="39"/>
    </row>
    <row r="652" spans="4:11">
      <c r="D652" s="39"/>
      <c r="E652" s="39"/>
      <c r="F652" s="39"/>
      <c r="G652" s="39"/>
      <c r="H652" s="39"/>
      <c r="I652" s="39"/>
      <c r="J652" s="39"/>
      <c r="K652" s="39"/>
    </row>
    <row r="653" spans="4:11">
      <c r="D653" s="39"/>
      <c r="E653" s="39"/>
      <c r="F653" s="39"/>
      <c r="G653" s="39"/>
      <c r="H653" s="39"/>
      <c r="I653" s="39"/>
      <c r="J653" s="39"/>
      <c r="K653" s="39"/>
    </row>
    <row r="654" spans="4:11">
      <c r="D654" s="39"/>
      <c r="E654" s="39"/>
      <c r="F654" s="39"/>
      <c r="G654" s="39"/>
      <c r="H654" s="39"/>
      <c r="I654" s="39"/>
      <c r="J654" s="39"/>
      <c r="K654" s="39"/>
    </row>
    <row r="655" spans="4:11">
      <c r="D655" s="39"/>
      <c r="E655" s="39"/>
      <c r="F655" s="39"/>
      <c r="G655" s="39"/>
      <c r="H655" s="39"/>
      <c r="I655" s="39"/>
      <c r="J655" s="39"/>
      <c r="K655" s="39"/>
    </row>
    <row r="656" spans="4:11">
      <c r="D656" s="39"/>
      <c r="E656" s="39"/>
      <c r="F656" s="39"/>
      <c r="G656" s="39"/>
      <c r="H656" s="39"/>
      <c r="I656" s="39"/>
      <c r="J656" s="39"/>
      <c r="K656" s="39"/>
    </row>
    <row r="657" spans="4:11">
      <c r="D657" s="39"/>
      <c r="E657" s="39"/>
      <c r="F657" s="39"/>
      <c r="G657" s="39"/>
      <c r="H657" s="39"/>
      <c r="I657" s="39"/>
      <c r="J657" s="39"/>
      <c r="K657" s="39"/>
    </row>
    <row r="658" spans="4:11">
      <c r="D658" s="39"/>
      <c r="E658" s="39"/>
      <c r="F658" s="39"/>
      <c r="G658" s="39"/>
      <c r="H658" s="39"/>
      <c r="I658" s="39"/>
      <c r="J658" s="39"/>
      <c r="K658" s="39"/>
    </row>
    <row r="659" spans="4:11">
      <c r="D659" s="39"/>
      <c r="E659" s="39"/>
      <c r="F659" s="39"/>
      <c r="G659" s="39"/>
      <c r="H659" s="39"/>
      <c r="I659" s="39"/>
      <c r="J659" s="39"/>
      <c r="K659" s="39"/>
    </row>
    <row r="660" spans="4:11">
      <c r="D660" s="39"/>
      <c r="E660" s="39"/>
      <c r="F660" s="39"/>
      <c r="G660" s="39"/>
      <c r="H660" s="39"/>
      <c r="I660" s="39"/>
      <c r="J660" s="39"/>
      <c r="K660" s="39"/>
    </row>
    <row r="661" spans="4:11">
      <c r="D661" s="39"/>
      <c r="E661" s="39"/>
      <c r="F661" s="39"/>
      <c r="G661" s="39"/>
      <c r="H661" s="39"/>
      <c r="I661" s="39"/>
      <c r="J661" s="39"/>
      <c r="K661" s="39"/>
    </row>
    <row r="662" spans="4:11">
      <c r="D662" s="39"/>
      <c r="E662" s="39"/>
      <c r="F662" s="39"/>
      <c r="G662" s="39"/>
      <c r="H662" s="39"/>
      <c r="I662" s="39"/>
      <c r="J662" s="39"/>
      <c r="K662" s="39"/>
    </row>
    <row r="663" spans="4:11">
      <c r="D663" s="39"/>
      <c r="E663" s="39"/>
      <c r="F663" s="39"/>
      <c r="G663" s="39"/>
      <c r="H663" s="39"/>
      <c r="I663" s="39"/>
      <c r="J663" s="39"/>
      <c r="K663" s="39"/>
    </row>
    <row r="664" spans="4:11">
      <c r="D664" s="39"/>
      <c r="E664" s="39"/>
      <c r="F664" s="39"/>
      <c r="G664" s="39"/>
      <c r="H664" s="39"/>
      <c r="I664" s="39"/>
      <c r="J664" s="39"/>
      <c r="K664" s="39"/>
    </row>
    <row r="665" spans="4:11">
      <c r="D665" s="39"/>
      <c r="E665" s="39"/>
      <c r="F665" s="39"/>
      <c r="G665" s="39"/>
      <c r="H665" s="39"/>
      <c r="I665" s="39"/>
      <c r="J665" s="39"/>
      <c r="K665" s="39"/>
    </row>
    <row r="666" spans="4:11">
      <c r="D666" s="39"/>
      <c r="E666" s="39"/>
      <c r="F666" s="39"/>
      <c r="G666" s="39"/>
      <c r="H666" s="39"/>
      <c r="I666" s="39"/>
      <c r="J666" s="39"/>
      <c r="K666" s="39"/>
    </row>
    <row r="667" spans="4:11">
      <c r="D667" s="39"/>
      <c r="E667" s="39"/>
      <c r="F667" s="39"/>
      <c r="G667" s="39"/>
      <c r="H667" s="39"/>
      <c r="I667" s="39"/>
      <c r="J667" s="39"/>
      <c r="K667" s="39"/>
    </row>
    <row r="668" spans="4:11">
      <c r="D668" s="39"/>
      <c r="E668" s="39"/>
      <c r="F668" s="39"/>
      <c r="G668" s="39"/>
      <c r="H668" s="39"/>
      <c r="I668" s="39"/>
      <c r="J668" s="39"/>
      <c r="K668" s="39"/>
    </row>
    <row r="669" spans="4:11">
      <c r="D669" s="39"/>
      <c r="E669" s="39"/>
      <c r="F669" s="39"/>
      <c r="G669" s="39"/>
      <c r="H669" s="39"/>
      <c r="I669" s="39"/>
      <c r="J669" s="39"/>
      <c r="K669" s="39"/>
    </row>
    <row r="670" spans="4:11">
      <c r="D670" s="39"/>
      <c r="E670" s="39"/>
      <c r="F670" s="39"/>
      <c r="G670" s="39"/>
      <c r="H670" s="39"/>
      <c r="I670" s="39"/>
      <c r="J670" s="39"/>
      <c r="K670" s="39"/>
    </row>
    <row r="671" spans="4:11">
      <c r="D671" s="39"/>
      <c r="E671" s="39"/>
      <c r="F671" s="39"/>
      <c r="G671" s="39"/>
      <c r="H671" s="39"/>
      <c r="I671" s="39"/>
      <c r="J671" s="39"/>
      <c r="K671" s="39"/>
    </row>
    <row r="672" spans="4:11">
      <c r="D672" s="39"/>
      <c r="E672" s="39"/>
      <c r="F672" s="39"/>
      <c r="G672" s="39"/>
      <c r="H672" s="39"/>
      <c r="I672" s="39"/>
      <c r="J672" s="39"/>
      <c r="K672" s="39"/>
    </row>
    <row r="673" spans="4:11">
      <c r="D673" s="39"/>
      <c r="E673" s="39"/>
      <c r="F673" s="39"/>
      <c r="G673" s="39"/>
      <c r="H673" s="39"/>
      <c r="I673" s="39"/>
      <c r="J673" s="39"/>
      <c r="K673" s="39"/>
    </row>
    <row r="674" spans="4:11">
      <c r="D674" s="39"/>
      <c r="E674" s="39"/>
      <c r="F674" s="39"/>
      <c r="G674" s="39"/>
      <c r="H674" s="39"/>
      <c r="I674" s="39"/>
      <c r="J674" s="39"/>
      <c r="K674" s="39"/>
    </row>
    <row r="675" spans="4:11">
      <c r="D675" s="39"/>
      <c r="E675" s="39"/>
      <c r="F675" s="39"/>
      <c r="G675" s="39"/>
      <c r="H675" s="39"/>
      <c r="I675" s="39"/>
      <c r="J675" s="39"/>
      <c r="K675" s="39"/>
    </row>
    <row r="676" spans="4:11">
      <c r="D676" s="39"/>
      <c r="E676" s="39"/>
      <c r="F676" s="39"/>
      <c r="G676" s="39"/>
      <c r="H676" s="39"/>
      <c r="I676" s="39"/>
      <c r="J676" s="39"/>
      <c r="K676" s="39"/>
    </row>
    <row r="677" spans="4:11">
      <c r="D677" s="39"/>
      <c r="E677" s="39"/>
      <c r="F677" s="39"/>
      <c r="G677" s="39"/>
      <c r="H677" s="39"/>
      <c r="I677" s="39"/>
      <c r="J677" s="39"/>
      <c r="K677" s="39"/>
    </row>
    <row r="678" spans="4:11">
      <c r="D678" s="39"/>
      <c r="E678" s="39"/>
      <c r="F678" s="39"/>
      <c r="G678" s="39"/>
      <c r="H678" s="39"/>
      <c r="I678" s="39"/>
      <c r="J678" s="39"/>
      <c r="K678" s="39"/>
    </row>
    <row r="679" spans="4:11">
      <c r="D679" s="39"/>
      <c r="E679" s="39"/>
      <c r="F679" s="39"/>
      <c r="G679" s="39"/>
      <c r="H679" s="39"/>
      <c r="I679" s="39"/>
      <c r="J679" s="39"/>
      <c r="K679" s="39"/>
    </row>
    <row r="680" spans="4:11">
      <c r="D680" s="39"/>
      <c r="E680" s="39"/>
      <c r="F680" s="39"/>
      <c r="G680" s="39"/>
      <c r="H680" s="39"/>
      <c r="I680" s="39"/>
      <c r="J680" s="39"/>
      <c r="K680" s="39"/>
    </row>
    <row r="681" spans="4:11">
      <c r="D681" s="39"/>
      <c r="E681" s="39"/>
      <c r="F681" s="39"/>
      <c r="G681" s="39"/>
      <c r="H681" s="39"/>
      <c r="I681" s="39"/>
      <c r="J681" s="39"/>
      <c r="K681" s="39"/>
    </row>
    <row r="682" spans="4:11">
      <c r="D682" s="39"/>
      <c r="E682" s="39"/>
      <c r="F682" s="39"/>
      <c r="G682" s="39"/>
      <c r="H682" s="39"/>
      <c r="I682" s="39"/>
      <c r="J682" s="39"/>
      <c r="K682" s="39"/>
    </row>
    <row r="683" spans="4:11">
      <c r="D683" s="39"/>
      <c r="E683" s="39"/>
      <c r="F683" s="39"/>
      <c r="G683" s="39"/>
      <c r="H683" s="39"/>
      <c r="I683" s="39"/>
      <c r="J683" s="39"/>
      <c r="K683" s="39"/>
    </row>
    <row r="684" spans="4:11">
      <c r="D684" s="39"/>
      <c r="E684" s="39"/>
      <c r="F684" s="39"/>
      <c r="G684" s="39"/>
      <c r="H684" s="39"/>
      <c r="I684" s="39"/>
      <c r="J684" s="39"/>
      <c r="K684" s="39"/>
    </row>
    <row r="685" spans="4:11">
      <c r="D685" s="39"/>
      <c r="E685" s="39"/>
      <c r="F685" s="39"/>
      <c r="G685" s="39"/>
      <c r="H685" s="39"/>
      <c r="I685" s="39"/>
      <c r="J685" s="39"/>
      <c r="K685" s="39"/>
    </row>
    <row r="686" spans="4:11">
      <c r="D686" s="39"/>
      <c r="E686" s="39"/>
      <c r="F686" s="39"/>
      <c r="G686" s="39"/>
      <c r="H686" s="39"/>
      <c r="I686" s="39"/>
      <c r="J686" s="39"/>
      <c r="K686" s="39"/>
    </row>
    <row r="687" spans="4:11">
      <c r="D687" s="39"/>
      <c r="E687" s="39"/>
      <c r="F687" s="39"/>
      <c r="G687" s="39"/>
      <c r="H687" s="39"/>
      <c r="I687" s="39"/>
      <c r="J687" s="39"/>
      <c r="K687" s="39"/>
    </row>
    <row r="688" spans="4:11">
      <c r="D688" s="39"/>
      <c r="E688" s="39"/>
      <c r="F688" s="39"/>
      <c r="G688" s="39"/>
      <c r="H688" s="39"/>
      <c r="I688" s="39"/>
      <c r="J688" s="39"/>
      <c r="K688" s="39"/>
    </row>
    <row r="689" spans="4:11">
      <c r="D689" s="39"/>
      <c r="E689" s="39"/>
      <c r="F689" s="39"/>
      <c r="G689" s="39"/>
      <c r="H689" s="39"/>
      <c r="I689" s="39"/>
      <c r="J689" s="39"/>
      <c r="K689" s="39"/>
    </row>
    <row r="690" spans="4:11">
      <c r="D690" s="39"/>
      <c r="E690" s="39"/>
      <c r="F690" s="39"/>
      <c r="G690" s="39"/>
      <c r="H690" s="39"/>
      <c r="I690" s="39"/>
      <c r="J690" s="39"/>
      <c r="K690" s="39"/>
    </row>
    <row r="691" spans="4:11">
      <c r="D691" s="39"/>
      <c r="E691" s="39"/>
      <c r="F691" s="39"/>
      <c r="G691" s="39"/>
      <c r="H691" s="39"/>
      <c r="I691" s="39"/>
      <c r="J691" s="39"/>
      <c r="K691" s="39"/>
    </row>
    <row r="692" spans="4:11">
      <c r="D692" s="39"/>
      <c r="E692" s="39"/>
      <c r="F692" s="39"/>
      <c r="G692" s="39"/>
      <c r="H692" s="39"/>
      <c r="I692" s="39"/>
      <c r="J692" s="39"/>
      <c r="K692" s="39"/>
    </row>
    <row r="693" spans="4:11">
      <c r="D693" s="39"/>
      <c r="E693" s="39"/>
      <c r="F693" s="39"/>
      <c r="G693" s="39"/>
      <c r="H693" s="39"/>
      <c r="I693" s="39"/>
      <c r="J693" s="39"/>
      <c r="K693" s="39"/>
    </row>
    <row r="694" spans="4:11">
      <c r="D694" s="39"/>
      <c r="E694" s="39"/>
      <c r="F694" s="39"/>
      <c r="G694" s="39"/>
      <c r="H694" s="39"/>
      <c r="I694" s="39"/>
      <c r="J694" s="39"/>
      <c r="K694" s="39"/>
    </row>
    <row r="695" spans="4:11">
      <c r="D695" s="39"/>
      <c r="E695" s="39"/>
      <c r="F695" s="39"/>
      <c r="G695" s="39"/>
      <c r="H695" s="39"/>
      <c r="I695" s="39"/>
      <c r="J695" s="39"/>
      <c r="K695" s="39"/>
    </row>
    <row r="696" spans="4:11">
      <c r="D696" s="39"/>
      <c r="E696" s="39"/>
      <c r="F696" s="39"/>
      <c r="G696" s="39"/>
      <c r="H696" s="39"/>
      <c r="I696" s="39"/>
      <c r="J696" s="39"/>
      <c r="K696" s="39"/>
    </row>
    <row r="697" spans="4:11">
      <c r="D697" s="39"/>
      <c r="E697" s="39"/>
      <c r="F697" s="39"/>
      <c r="G697" s="39"/>
      <c r="H697" s="39"/>
      <c r="I697" s="39"/>
      <c r="J697" s="39"/>
      <c r="K697" s="39"/>
    </row>
    <row r="698" spans="4:11">
      <c r="D698" s="39"/>
      <c r="E698" s="39"/>
      <c r="F698" s="39"/>
      <c r="G698" s="39"/>
      <c r="H698" s="39"/>
      <c r="I698" s="39"/>
      <c r="J698" s="39"/>
      <c r="K698" s="39"/>
    </row>
    <row r="699" spans="4:11">
      <c r="D699" s="39"/>
      <c r="E699" s="39"/>
      <c r="F699" s="39"/>
      <c r="G699" s="39"/>
      <c r="H699" s="39"/>
      <c r="I699" s="39"/>
      <c r="J699" s="39"/>
      <c r="K699" s="39"/>
    </row>
    <row r="700" spans="4:11">
      <c r="D700" s="39"/>
      <c r="E700" s="39"/>
      <c r="F700" s="39"/>
      <c r="G700" s="39"/>
      <c r="H700" s="39"/>
      <c r="I700" s="39"/>
      <c r="J700" s="39"/>
      <c r="K700" s="39"/>
    </row>
    <row r="701" spans="4:11">
      <c r="D701" s="39"/>
      <c r="E701" s="39"/>
      <c r="F701" s="39"/>
      <c r="G701" s="39"/>
      <c r="H701" s="39"/>
      <c r="I701" s="39"/>
      <c r="J701" s="39"/>
      <c r="K701" s="39"/>
    </row>
    <row r="702" spans="4:11">
      <c r="D702" s="39"/>
      <c r="E702" s="39"/>
      <c r="F702" s="39"/>
      <c r="G702" s="39"/>
      <c r="H702" s="39"/>
      <c r="I702" s="39"/>
      <c r="J702" s="39"/>
      <c r="K702" s="39"/>
    </row>
    <row r="703" spans="4:11">
      <c r="D703" s="39"/>
      <c r="E703" s="39"/>
      <c r="F703" s="39"/>
      <c r="G703" s="39"/>
      <c r="H703" s="39"/>
      <c r="I703" s="39"/>
      <c r="J703" s="39"/>
      <c r="K703" s="39"/>
    </row>
    <row r="704" spans="4:11">
      <c r="D704" s="39"/>
      <c r="E704" s="39"/>
      <c r="F704" s="39"/>
      <c r="G704" s="39"/>
      <c r="H704" s="39"/>
      <c r="I704" s="39"/>
      <c r="J704" s="39"/>
      <c r="K704" s="39"/>
    </row>
    <row r="705" spans="4:11">
      <c r="D705" s="39"/>
      <c r="E705" s="39"/>
      <c r="F705" s="39"/>
      <c r="G705" s="39"/>
      <c r="H705" s="39"/>
      <c r="I705" s="39"/>
      <c r="J705" s="39"/>
      <c r="K705" s="39"/>
    </row>
    <row r="706" spans="4:11">
      <c r="D706" s="39"/>
      <c r="E706" s="39"/>
      <c r="F706" s="39"/>
      <c r="G706" s="39"/>
      <c r="H706" s="39"/>
      <c r="I706" s="39"/>
      <c r="J706" s="39"/>
      <c r="K706" s="39"/>
    </row>
    <row r="707" spans="4:11">
      <c r="D707" s="39"/>
      <c r="E707" s="39"/>
      <c r="F707" s="39"/>
      <c r="G707" s="39"/>
      <c r="H707" s="39"/>
      <c r="I707" s="39"/>
      <c r="J707" s="39"/>
      <c r="K707" s="39"/>
    </row>
    <row r="708" spans="4:11">
      <c r="D708" s="39"/>
      <c r="E708" s="39"/>
      <c r="F708" s="39"/>
      <c r="G708" s="39"/>
      <c r="H708" s="39"/>
      <c r="I708" s="39"/>
      <c r="J708" s="39"/>
      <c r="K708" s="39"/>
    </row>
    <row r="709" spans="4:11">
      <c r="D709" s="39"/>
      <c r="E709" s="39"/>
      <c r="F709" s="39"/>
      <c r="G709" s="39"/>
      <c r="H709" s="39"/>
      <c r="I709" s="39"/>
      <c r="J709" s="39"/>
      <c r="K709" s="39"/>
    </row>
    <row r="710" spans="4:11">
      <c r="D710" s="39"/>
      <c r="E710" s="39"/>
      <c r="F710" s="39"/>
      <c r="G710" s="39"/>
      <c r="H710" s="39"/>
      <c r="I710" s="39"/>
      <c r="J710" s="39"/>
      <c r="K710" s="39"/>
    </row>
    <row r="711" spans="4:11">
      <c r="D711" s="39"/>
      <c r="E711" s="39"/>
      <c r="F711" s="39"/>
      <c r="G711" s="39"/>
      <c r="H711" s="39"/>
      <c r="I711" s="39"/>
      <c r="J711" s="39"/>
      <c r="K711" s="39"/>
    </row>
    <row r="712" spans="4:11">
      <c r="D712" s="39"/>
      <c r="E712" s="39"/>
      <c r="F712" s="39"/>
      <c r="G712" s="39"/>
      <c r="H712" s="39"/>
      <c r="I712" s="39"/>
      <c r="J712" s="39"/>
      <c r="K712" s="39"/>
    </row>
    <row r="713" spans="4:11">
      <c r="D713" s="39"/>
      <c r="E713" s="39"/>
      <c r="F713" s="39"/>
      <c r="G713" s="39"/>
      <c r="H713" s="39"/>
      <c r="I713" s="39"/>
      <c r="J713" s="39"/>
      <c r="K713" s="39"/>
    </row>
    <row r="714" spans="4:11">
      <c r="D714" s="39"/>
      <c r="E714" s="39"/>
      <c r="F714" s="39"/>
      <c r="G714" s="39"/>
      <c r="H714" s="39"/>
      <c r="I714" s="39"/>
      <c r="J714" s="39"/>
      <c r="K714" s="39"/>
    </row>
    <row r="715" spans="4:11">
      <c r="D715" s="39"/>
      <c r="E715" s="39"/>
      <c r="F715" s="39"/>
      <c r="G715" s="39"/>
      <c r="H715" s="39"/>
      <c r="I715" s="39"/>
      <c r="J715" s="39"/>
      <c r="K715" s="39"/>
    </row>
    <row r="716" spans="4:11">
      <c r="D716" s="39"/>
      <c r="E716" s="39"/>
      <c r="F716" s="39"/>
      <c r="G716" s="39"/>
      <c r="H716" s="39"/>
      <c r="I716" s="39"/>
      <c r="J716" s="39"/>
      <c r="K716" s="39"/>
    </row>
    <row r="717" spans="4:11">
      <c r="D717" s="39"/>
      <c r="E717" s="39"/>
      <c r="F717" s="39"/>
      <c r="G717" s="39"/>
      <c r="H717" s="39"/>
      <c r="I717" s="39"/>
      <c r="J717" s="39"/>
      <c r="K717" s="39"/>
    </row>
    <row r="718" spans="4:11">
      <c r="D718" s="39"/>
      <c r="E718" s="39"/>
      <c r="F718" s="39"/>
      <c r="G718" s="39"/>
      <c r="H718" s="39"/>
      <c r="I718" s="39"/>
      <c r="J718" s="39"/>
      <c r="K718" s="39"/>
    </row>
    <row r="719" spans="4:11">
      <c r="D719" s="39"/>
      <c r="E719" s="39"/>
      <c r="F719" s="39"/>
      <c r="G719" s="39"/>
      <c r="H719" s="39"/>
      <c r="I719" s="39"/>
      <c r="J719" s="39"/>
      <c r="K719" s="39"/>
    </row>
    <row r="720" spans="4:11">
      <c r="D720" s="39"/>
      <c r="E720" s="39"/>
      <c r="F720" s="39"/>
      <c r="G720" s="39"/>
      <c r="H720" s="39"/>
      <c r="I720" s="39"/>
      <c r="J720" s="39"/>
      <c r="K720" s="39"/>
    </row>
    <row r="721" spans="4:11">
      <c r="D721" s="39"/>
      <c r="E721" s="39"/>
      <c r="F721" s="39"/>
      <c r="G721" s="39"/>
      <c r="H721" s="39"/>
      <c r="I721" s="39"/>
      <c r="J721" s="39"/>
      <c r="K721" s="39"/>
    </row>
    <row r="722" spans="4:11">
      <c r="D722" s="39"/>
      <c r="E722" s="39"/>
      <c r="F722" s="39"/>
      <c r="G722" s="39"/>
      <c r="H722" s="39"/>
      <c r="I722" s="39"/>
      <c r="J722" s="39"/>
      <c r="K722" s="39"/>
    </row>
    <row r="723" spans="4:11">
      <c r="D723" s="39"/>
      <c r="E723" s="39"/>
      <c r="F723" s="39"/>
      <c r="G723" s="39"/>
      <c r="H723" s="39"/>
      <c r="I723" s="39"/>
      <c r="J723" s="39"/>
      <c r="K723" s="39"/>
    </row>
    <row r="724" spans="4:11">
      <c r="D724" s="39"/>
      <c r="E724" s="39"/>
      <c r="F724" s="39"/>
      <c r="G724" s="39"/>
      <c r="H724" s="39"/>
      <c r="I724" s="39"/>
      <c r="J724" s="39"/>
      <c r="K724" s="39"/>
    </row>
    <row r="725" spans="4:11">
      <c r="D725" s="39"/>
      <c r="E725" s="39"/>
      <c r="F725" s="39"/>
      <c r="G725" s="39"/>
      <c r="H725" s="39"/>
      <c r="I725" s="39"/>
      <c r="J725" s="39"/>
      <c r="K725" s="39"/>
    </row>
    <row r="726" spans="4:11">
      <c r="D726" s="39"/>
      <c r="E726" s="39"/>
      <c r="F726" s="39"/>
      <c r="G726" s="39"/>
      <c r="H726" s="39"/>
      <c r="I726" s="39"/>
      <c r="J726" s="39"/>
      <c r="K726" s="39"/>
    </row>
    <row r="727" spans="4:11">
      <c r="D727" s="39"/>
      <c r="E727" s="39"/>
      <c r="F727" s="39"/>
      <c r="G727" s="39"/>
      <c r="H727" s="39"/>
      <c r="I727" s="39"/>
      <c r="J727" s="39"/>
      <c r="K727" s="39"/>
    </row>
    <row r="728" spans="4:11">
      <c r="D728" s="39"/>
      <c r="E728" s="39"/>
      <c r="F728" s="39"/>
      <c r="G728" s="39"/>
      <c r="H728" s="39"/>
      <c r="I728" s="39"/>
      <c r="J728" s="39"/>
      <c r="K728" s="39"/>
    </row>
    <row r="729" spans="4:11">
      <c r="D729" s="39"/>
      <c r="E729" s="39"/>
      <c r="F729" s="39"/>
      <c r="G729" s="39"/>
      <c r="H729" s="39"/>
      <c r="I729" s="39"/>
      <c r="J729" s="39"/>
      <c r="K729" s="39"/>
    </row>
    <row r="730" spans="4:11">
      <c r="D730" s="39"/>
      <c r="E730" s="39"/>
      <c r="F730" s="39"/>
      <c r="G730" s="39"/>
      <c r="H730" s="39"/>
      <c r="I730" s="39"/>
      <c r="J730" s="39"/>
      <c r="K730" s="39"/>
    </row>
    <row r="731" spans="4:11">
      <c r="D731" s="39"/>
      <c r="E731" s="39"/>
      <c r="F731" s="39"/>
      <c r="G731" s="39"/>
      <c r="H731" s="39"/>
      <c r="I731" s="39"/>
      <c r="J731" s="39"/>
      <c r="K731" s="39"/>
    </row>
    <row r="732" spans="4:11">
      <c r="D732" s="39"/>
      <c r="E732" s="39"/>
      <c r="F732" s="39"/>
      <c r="G732" s="39"/>
      <c r="H732" s="39"/>
      <c r="I732" s="39"/>
      <c r="J732" s="39"/>
      <c r="K732" s="39"/>
    </row>
    <row r="733" spans="4:11">
      <c r="D733" s="39"/>
      <c r="E733" s="39"/>
      <c r="F733" s="39"/>
      <c r="G733" s="39"/>
      <c r="H733" s="39"/>
      <c r="I733" s="39"/>
      <c r="J733" s="39"/>
      <c r="K733" s="39"/>
    </row>
    <row r="734" spans="4:11">
      <c r="D734" s="39"/>
      <c r="E734" s="39"/>
      <c r="F734" s="39"/>
      <c r="G734" s="39"/>
      <c r="H734" s="39"/>
      <c r="I734" s="39"/>
      <c r="J734" s="39"/>
      <c r="K734" s="39"/>
    </row>
    <row r="735" spans="4:11">
      <c r="D735" s="39"/>
      <c r="E735" s="39"/>
      <c r="F735" s="39"/>
      <c r="G735" s="39"/>
      <c r="H735" s="39"/>
      <c r="I735" s="39"/>
      <c r="J735" s="39"/>
      <c r="K735" s="39"/>
    </row>
    <row r="736" spans="4:11">
      <c r="D736" s="39"/>
      <c r="E736" s="39"/>
      <c r="F736" s="39"/>
      <c r="G736" s="39"/>
      <c r="H736" s="39"/>
      <c r="I736" s="39"/>
      <c r="J736" s="39"/>
      <c r="K736" s="39"/>
    </row>
    <row r="737" spans="4:11">
      <c r="D737" s="39"/>
      <c r="E737" s="39"/>
      <c r="F737" s="39"/>
      <c r="G737" s="39"/>
      <c r="H737" s="39"/>
      <c r="I737" s="39"/>
      <c r="J737" s="39"/>
      <c r="K737" s="39"/>
    </row>
    <row r="738" spans="4:11">
      <c r="D738" s="39"/>
      <c r="E738" s="39"/>
      <c r="F738" s="39"/>
      <c r="G738" s="39"/>
      <c r="H738" s="39"/>
      <c r="I738" s="39"/>
      <c r="J738" s="39"/>
      <c r="K738" s="39"/>
    </row>
    <row r="739" spans="4:11">
      <c r="D739" s="39"/>
      <c r="E739" s="39"/>
      <c r="F739" s="39"/>
      <c r="G739" s="39"/>
      <c r="H739" s="39"/>
      <c r="I739" s="39"/>
      <c r="J739" s="39"/>
      <c r="K739" s="39"/>
    </row>
    <row r="740" spans="4:11">
      <c r="D740" s="39"/>
      <c r="E740" s="39"/>
      <c r="F740" s="39"/>
      <c r="G740" s="39"/>
      <c r="H740" s="39"/>
      <c r="I740" s="39"/>
      <c r="J740" s="39"/>
      <c r="K740" s="39"/>
    </row>
    <row r="741" spans="4:11">
      <c r="D741" s="39"/>
      <c r="E741" s="39"/>
      <c r="F741" s="39"/>
      <c r="G741" s="39"/>
      <c r="H741" s="39"/>
      <c r="I741" s="39"/>
      <c r="J741" s="39"/>
      <c r="K741" s="39"/>
    </row>
    <row r="742" spans="4:11">
      <c r="D742" s="39"/>
      <c r="E742" s="39"/>
      <c r="F742" s="39"/>
      <c r="G742" s="39"/>
      <c r="H742" s="39"/>
      <c r="I742" s="39"/>
      <c r="J742" s="39"/>
      <c r="K742" s="39"/>
    </row>
    <row r="743" spans="4:11">
      <c r="D743" s="39"/>
      <c r="E743" s="39"/>
      <c r="F743" s="39"/>
      <c r="G743" s="39"/>
      <c r="H743" s="39"/>
      <c r="I743" s="39"/>
      <c r="J743" s="39"/>
      <c r="K743" s="39"/>
    </row>
    <row r="744" spans="4:11">
      <c r="D744" s="39"/>
      <c r="E744" s="39"/>
      <c r="F744" s="39"/>
      <c r="G744" s="39"/>
      <c r="H744" s="39"/>
      <c r="I744" s="39"/>
      <c r="J744" s="39"/>
      <c r="K744" s="39"/>
    </row>
    <row r="745" spans="4:11">
      <c r="D745" s="39"/>
      <c r="E745" s="39"/>
      <c r="F745" s="39"/>
      <c r="G745" s="39"/>
      <c r="H745" s="39"/>
      <c r="I745" s="39"/>
      <c r="J745" s="39"/>
      <c r="K745" s="39"/>
    </row>
    <row r="746" spans="4:11">
      <c r="D746" s="39"/>
      <c r="E746" s="39"/>
      <c r="F746" s="39"/>
      <c r="G746" s="39"/>
      <c r="H746" s="39"/>
      <c r="I746" s="39"/>
      <c r="J746" s="39"/>
      <c r="K746" s="39"/>
    </row>
    <row r="747" spans="4:11">
      <c r="D747" s="39"/>
      <c r="E747" s="39"/>
      <c r="F747" s="39"/>
      <c r="G747" s="39"/>
      <c r="H747" s="39"/>
      <c r="I747" s="39"/>
      <c r="J747" s="39"/>
      <c r="K747" s="39"/>
    </row>
    <row r="748" spans="4:11">
      <c r="D748" s="39"/>
      <c r="E748" s="39"/>
      <c r="F748" s="39"/>
      <c r="G748" s="39"/>
      <c r="H748" s="39"/>
      <c r="I748" s="39"/>
      <c r="J748" s="39"/>
      <c r="K748" s="39"/>
    </row>
    <row r="749" spans="4:11">
      <c r="D749" s="39"/>
      <c r="E749" s="39"/>
      <c r="F749" s="39"/>
      <c r="G749" s="39"/>
      <c r="H749" s="39"/>
      <c r="I749" s="39"/>
      <c r="J749" s="39"/>
      <c r="K749" s="39"/>
    </row>
    <row r="750" spans="4:11">
      <c r="D750" s="39"/>
      <c r="E750" s="39"/>
      <c r="F750" s="39"/>
      <c r="G750" s="39"/>
      <c r="H750" s="39"/>
      <c r="I750" s="39"/>
      <c r="J750" s="39"/>
      <c r="K750" s="39"/>
    </row>
    <row r="751" spans="4:11">
      <c r="D751" s="39"/>
      <c r="E751" s="39"/>
      <c r="F751" s="39"/>
      <c r="G751" s="39"/>
      <c r="H751" s="39"/>
      <c r="I751" s="39"/>
      <c r="J751" s="39"/>
      <c r="K751" s="39"/>
    </row>
    <row r="752" spans="4:11">
      <c r="D752" s="39"/>
      <c r="E752" s="39"/>
      <c r="F752" s="39"/>
      <c r="G752" s="39"/>
      <c r="H752" s="39"/>
      <c r="I752" s="39"/>
      <c r="J752" s="39"/>
      <c r="K752" s="39"/>
    </row>
    <row r="753" spans="4:11">
      <c r="D753" s="39"/>
      <c r="E753" s="39"/>
      <c r="F753" s="39"/>
      <c r="G753" s="39"/>
      <c r="H753" s="39"/>
      <c r="I753" s="39"/>
      <c r="J753" s="39"/>
      <c r="K753" s="39"/>
    </row>
    <row r="754" spans="4:11">
      <c r="D754" s="39"/>
      <c r="E754" s="39"/>
      <c r="F754" s="39"/>
      <c r="G754" s="39"/>
      <c r="H754" s="39"/>
      <c r="I754" s="39"/>
      <c r="J754" s="39"/>
      <c r="K754" s="39"/>
    </row>
    <row r="755" spans="4:11">
      <c r="D755" s="39"/>
      <c r="E755" s="39"/>
      <c r="F755" s="39"/>
      <c r="G755" s="39"/>
      <c r="H755" s="39"/>
      <c r="I755" s="39"/>
      <c r="J755" s="39"/>
      <c r="K755" s="39"/>
    </row>
    <row r="756" spans="4:11">
      <c r="D756" s="39"/>
      <c r="E756" s="39"/>
      <c r="F756" s="39"/>
      <c r="G756" s="39"/>
      <c r="H756" s="39"/>
      <c r="I756" s="39"/>
      <c r="J756" s="39"/>
      <c r="K756" s="39"/>
    </row>
    <row r="757" spans="4:11">
      <c r="D757" s="39"/>
      <c r="E757" s="39"/>
      <c r="F757" s="39"/>
      <c r="G757" s="39"/>
      <c r="H757" s="39"/>
      <c r="I757" s="39"/>
      <c r="J757" s="39"/>
      <c r="K757" s="39"/>
    </row>
    <row r="758" spans="4:11">
      <c r="D758" s="39"/>
      <c r="E758" s="39"/>
      <c r="F758" s="39"/>
      <c r="G758" s="39"/>
      <c r="H758" s="39"/>
      <c r="I758" s="39"/>
      <c r="J758" s="39"/>
      <c r="K758" s="39"/>
    </row>
    <row r="759" spans="4:11">
      <c r="D759" s="39"/>
      <c r="E759" s="39"/>
      <c r="F759" s="39"/>
      <c r="G759" s="39"/>
      <c r="H759" s="39"/>
      <c r="I759" s="39"/>
      <c r="J759" s="39"/>
      <c r="K759" s="39"/>
    </row>
    <row r="760" spans="4:11">
      <c r="D760" s="39"/>
      <c r="E760" s="39"/>
      <c r="F760" s="39"/>
      <c r="G760" s="39"/>
      <c r="H760" s="39"/>
      <c r="I760" s="39"/>
      <c r="J760" s="39"/>
      <c r="K760" s="39"/>
    </row>
    <row r="761" spans="4:11">
      <c r="D761" s="39"/>
      <c r="E761" s="39"/>
      <c r="F761" s="39"/>
      <c r="G761" s="39"/>
      <c r="H761" s="39"/>
      <c r="I761" s="39"/>
      <c r="J761" s="39"/>
      <c r="K761" s="39"/>
    </row>
    <row r="762" spans="4:11">
      <c r="D762" s="39"/>
      <c r="E762" s="39"/>
      <c r="F762" s="39"/>
      <c r="G762" s="39"/>
      <c r="H762" s="39"/>
      <c r="I762" s="39"/>
      <c r="J762" s="39"/>
      <c r="K762" s="39"/>
    </row>
    <row r="763" spans="4:11">
      <c r="D763" s="39"/>
      <c r="E763" s="39"/>
      <c r="F763" s="39"/>
      <c r="G763" s="39"/>
      <c r="H763" s="39"/>
      <c r="I763" s="39"/>
      <c r="J763" s="39"/>
      <c r="K763" s="39"/>
    </row>
    <row r="764" spans="4:11">
      <c r="D764" s="39"/>
      <c r="E764" s="39"/>
      <c r="F764" s="39"/>
      <c r="G764" s="39"/>
      <c r="H764" s="39"/>
      <c r="I764" s="39"/>
      <c r="J764" s="39"/>
      <c r="K764" s="39"/>
    </row>
    <row r="765" spans="4:11">
      <c r="D765" s="39"/>
      <c r="E765" s="39"/>
      <c r="F765" s="39"/>
      <c r="G765" s="39"/>
      <c r="H765" s="39"/>
      <c r="I765" s="39"/>
      <c r="J765" s="39"/>
      <c r="K765" s="39"/>
    </row>
    <row r="766" spans="4:11">
      <c r="D766" s="39"/>
      <c r="E766" s="39"/>
      <c r="F766" s="39"/>
      <c r="G766" s="39"/>
      <c r="H766" s="39"/>
      <c r="I766" s="39"/>
      <c r="J766" s="39"/>
      <c r="K766" s="39"/>
    </row>
    <row r="767" spans="4:11">
      <c r="D767" s="39"/>
      <c r="E767" s="39"/>
      <c r="F767" s="39"/>
      <c r="G767" s="39"/>
      <c r="H767" s="39"/>
      <c r="I767" s="39"/>
      <c r="J767" s="39"/>
      <c r="K767" s="39"/>
    </row>
    <row r="768" spans="4:11">
      <c r="D768" s="39"/>
      <c r="E768" s="39"/>
      <c r="F768" s="39"/>
      <c r="G768" s="39"/>
      <c r="H768" s="39"/>
      <c r="I768" s="39"/>
      <c r="J768" s="39"/>
      <c r="K768" s="39"/>
    </row>
    <row r="769" spans="4:11">
      <c r="D769" s="39"/>
      <c r="E769" s="39"/>
      <c r="F769" s="39"/>
      <c r="G769" s="39"/>
      <c r="H769" s="39"/>
      <c r="I769" s="39"/>
      <c r="J769" s="39"/>
      <c r="K769" s="39"/>
    </row>
    <row r="770" spans="4:11">
      <c r="D770" s="39"/>
      <c r="E770" s="39"/>
      <c r="F770" s="39"/>
      <c r="G770" s="39"/>
      <c r="H770" s="39"/>
      <c r="I770" s="39"/>
      <c r="J770" s="39"/>
      <c r="K770" s="39"/>
    </row>
    <row r="771" spans="4:11">
      <c r="D771" s="39"/>
      <c r="E771" s="39"/>
      <c r="F771" s="39"/>
      <c r="G771" s="39"/>
      <c r="H771" s="39"/>
      <c r="I771" s="39"/>
      <c r="J771" s="39"/>
      <c r="K771" s="39"/>
    </row>
    <row r="772" spans="4:11">
      <c r="D772" s="39"/>
      <c r="E772" s="39"/>
      <c r="F772" s="39"/>
      <c r="G772" s="39"/>
      <c r="H772" s="39"/>
      <c r="I772" s="39"/>
      <c r="J772" s="39"/>
      <c r="K772" s="39"/>
    </row>
    <row r="773" spans="4:11">
      <c r="D773" s="39"/>
      <c r="E773" s="39"/>
      <c r="F773" s="39"/>
      <c r="G773" s="39"/>
      <c r="H773" s="39"/>
      <c r="I773" s="39"/>
      <c r="J773" s="39"/>
      <c r="K773" s="39"/>
    </row>
    <row r="774" spans="4:11">
      <c r="D774" s="39"/>
      <c r="E774" s="39"/>
      <c r="F774" s="39"/>
      <c r="G774" s="39"/>
      <c r="H774" s="39"/>
      <c r="I774" s="39"/>
      <c r="J774" s="39"/>
      <c r="K774" s="39"/>
    </row>
    <row r="775" spans="4:11">
      <c r="D775" s="39"/>
      <c r="E775" s="39"/>
      <c r="F775" s="39"/>
      <c r="G775" s="39"/>
      <c r="H775" s="39"/>
      <c r="I775" s="39"/>
      <c r="J775" s="39"/>
      <c r="K775" s="39"/>
    </row>
    <row r="776" spans="4:11">
      <c r="D776" s="39"/>
      <c r="E776" s="39"/>
      <c r="F776" s="39"/>
      <c r="G776" s="39"/>
      <c r="H776" s="39"/>
      <c r="I776" s="39"/>
      <c r="J776" s="39"/>
      <c r="K776" s="39"/>
    </row>
    <row r="777" spans="4:11">
      <c r="D777" s="39"/>
      <c r="E777" s="39"/>
      <c r="F777" s="39"/>
      <c r="G777" s="39"/>
      <c r="H777" s="39"/>
      <c r="I777" s="39"/>
      <c r="J777" s="39"/>
      <c r="K777" s="39"/>
    </row>
    <row r="778" spans="4:11">
      <c r="D778" s="39"/>
      <c r="E778" s="39"/>
      <c r="F778" s="39"/>
      <c r="G778" s="39"/>
      <c r="H778" s="39"/>
      <c r="I778" s="39"/>
      <c r="J778" s="39"/>
      <c r="K778" s="39"/>
    </row>
    <row r="779" spans="4:11">
      <c r="D779" s="39"/>
      <c r="E779" s="39"/>
      <c r="F779" s="39"/>
      <c r="G779" s="39"/>
      <c r="H779" s="39"/>
      <c r="I779" s="39"/>
      <c r="J779" s="39"/>
      <c r="K779" s="39"/>
    </row>
    <row r="780" spans="4:11">
      <c r="D780" s="39"/>
      <c r="E780" s="39"/>
      <c r="F780" s="39"/>
      <c r="G780" s="39"/>
      <c r="H780" s="39"/>
      <c r="I780" s="39"/>
      <c r="J780" s="39"/>
      <c r="K780" s="39"/>
    </row>
    <row r="781" spans="4:11">
      <c r="D781" s="39"/>
      <c r="E781" s="39"/>
      <c r="F781" s="39"/>
      <c r="G781" s="39"/>
      <c r="H781" s="39"/>
      <c r="I781" s="39"/>
      <c r="J781" s="39"/>
      <c r="K781" s="39"/>
    </row>
    <row r="782" spans="4:11">
      <c r="D782" s="39"/>
      <c r="E782" s="39"/>
      <c r="F782" s="39"/>
      <c r="G782" s="39"/>
      <c r="H782" s="39"/>
      <c r="I782" s="39"/>
      <c r="J782" s="39"/>
      <c r="K782" s="39"/>
    </row>
    <row r="783" spans="4:11">
      <c r="D783" s="39"/>
      <c r="E783" s="39"/>
      <c r="F783" s="39"/>
      <c r="G783" s="39"/>
      <c r="H783" s="39"/>
      <c r="I783" s="39"/>
      <c r="J783" s="39"/>
      <c r="K783" s="39"/>
    </row>
    <row r="784" spans="4:11">
      <c r="D784" s="39"/>
      <c r="E784" s="39"/>
      <c r="F784" s="39"/>
      <c r="G784" s="39"/>
      <c r="H784" s="39"/>
      <c r="I784" s="39"/>
      <c r="J784" s="39"/>
      <c r="K784" s="39"/>
    </row>
    <row r="785" spans="4:11">
      <c r="D785" s="39"/>
      <c r="E785" s="39"/>
      <c r="F785" s="39"/>
      <c r="G785" s="39"/>
      <c r="H785" s="39"/>
      <c r="I785" s="39"/>
      <c r="J785" s="39"/>
      <c r="K785" s="39"/>
    </row>
    <row r="786" spans="4:11">
      <c r="D786" s="39"/>
      <c r="E786" s="39"/>
      <c r="F786" s="39"/>
      <c r="G786" s="39"/>
      <c r="H786" s="39"/>
      <c r="I786" s="39"/>
      <c r="J786" s="39"/>
      <c r="K786" s="39"/>
    </row>
    <row r="787" spans="4:11">
      <c r="D787" s="39"/>
      <c r="E787" s="39"/>
      <c r="F787" s="39"/>
      <c r="G787" s="39"/>
      <c r="H787" s="39"/>
      <c r="I787" s="39"/>
      <c r="J787" s="39"/>
      <c r="K787" s="39"/>
    </row>
    <row r="788" spans="4:11">
      <c r="D788" s="39"/>
      <c r="E788" s="39"/>
      <c r="F788" s="39"/>
      <c r="G788" s="39"/>
      <c r="H788" s="39"/>
      <c r="I788" s="39"/>
      <c r="J788" s="39"/>
      <c r="K788" s="39"/>
    </row>
    <row r="789" spans="4:11">
      <c r="D789" s="39"/>
      <c r="E789" s="39"/>
      <c r="F789" s="39"/>
      <c r="G789" s="39"/>
      <c r="H789" s="39"/>
      <c r="I789" s="39"/>
      <c r="J789" s="39"/>
      <c r="K789" s="39"/>
    </row>
    <row r="790" spans="4:11">
      <c r="D790" s="39"/>
      <c r="E790" s="39"/>
      <c r="F790" s="39"/>
      <c r="G790" s="39"/>
      <c r="H790" s="39"/>
      <c r="I790" s="39"/>
      <c r="J790" s="39"/>
      <c r="K790" s="39"/>
    </row>
    <row r="791" spans="4:11">
      <c r="D791" s="39"/>
      <c r="E791" s="39"/>
      <c r="F791" s="39"/>
      <c r="G791" s="39"/>
      <c r="H791" s="39"/>
      <c r="I791" s="39"/>
      <c r="J791" s="39"/>
      <c r="K791" s="39"/>
    </row>
    <row r="792" spans="4:11">
      <c r="D792" s="39"/>
      <c r="E792" s="39"/>
      <c r="F792" s="39"/>
      <c r="G792" s="39"/>
      <c r="H792" s="39"/>
      <c r="I792" s="39"/>
      <c r="J792" s="39"/>
      <c r="K792" s="39"/>
    </row>
    <row r="793" spans="4:11">
      <c r="D793" s="39"/>
      <c r="E793" s="39"/>
      <c r="F793" s="39"/>
      <c r="G793" s="39"/>
      <c r="H793" s="39"/>
      <c r="I793" s="39"/>
      <c r="J793" s="39"/>
      <c r="K793" s="39"/>
    </row>
    <row r="794" spans="4:11">
      <c r="D794" s="39"/>
      <c r="E794" s="39"/>
      <c r="F794" s="39"/>
      <c r="G794" s="39"/>
      <c r="H794" s="39"/>
      <c r="I794" s="39"/>
      <c r="J794" s="39"/>
      <c r="K794" s="39"/>
    </row>
    <row r="795" spans="4:11">
      <c r="D795" s="39"/>
      <c r="E795" s="39"/>
      <c r="F795" s="39"/>
      <c r="G795" s="39"/>
      <c r="H795" s="39"/>
      <c r="I795" s="39"/>
      <c r="J795" s="39"/>
      <c r="K795" s="39"/>
    </row>
    <row r="796" spans="4:11">
      <c r="D796" s="39"/>
      <c r="E796" s="39"/>
      <c r="F796" s="39"/>
      <c r="G796" s="39"/>
      <c r="H796" s="39"/>
      <c r="I796" s="39"/>
      <c r="J796" s="39"/>
      <c r="K796" s="39"/>
    </row>
    <row r="797" spans="4:11">
      <c r="D797" s="39"/>
      <c r="E797" s="39"/>
      <c r="F797" s="39"/>
      <c r="G797" s="39"/>
      <c r="H797" s="39"/>
      <c r="I797" s="39"/>
      <c r="J797" s="39"/>
      <c r="K797" s="39"/>
    </row>
    <row r="798" spans="4:11">
      <c r="D798" s="39"/>
      <c r="E798" s="39"/>
      <c r="F798" s="39"/>
      <c r="G798" s="39"/>
      <c r="H798" s="39"/>
      <c r="I798" s="39"/>
      <c r="J798" s="39"/>
      <c r="K798" s="39"/>
    </row>
    <row r="799" spans="4:11">
      <c r="D799" s="39"/>
      <c r="E799" s="39"/>
      <c r="F799" s="39"/>
      <c r="G799" s="39"/>
      <c r="H799" s="39"/>
      <c r="I799" s="39"/>
      <c r="J799" s="39"/>
      <c r="K799" s="39"/>
    </row>
    <row r="800" spans="4:11">
      <c r="D800" s="39"/>
      <c r="E800" s="39"/>
      <c r="F800" s="39"/>
      <c r="G800" s="39"/>
      <c r="H800" s="39"/>
      <c r="I800" s="39"/>
      <c r="J800" s="39"/>
      <c r="K800" s="39"/>
    </row>
    <row r="801" spans="4:11">
      <c r="D801" s="39"/>
      <c r="E801" s="39"/>
      <c r="F801" s="39"/>
      <c r="G801" s="39"/>
      <c r="H801" s="39"/>
      <c r="I801" s="39"/>
      <c r="J801" s="39"/>
      <c r="K801" s="39"/>
    </row>
    <row r="802" spans="4:11">
      <c r="D802" s="39"/>
      <c r="E802" s="39"/>
      <c r="F802" s="39"/>
      <c r="G802" s="39"/>
      <c r="H802" s="39"/>
      <c r="I802" s="39"/>
      <c r="J802" s="39"/>
      <c r="K802" s="39"/>
    </row>
    <row r="803" spans="4:11">
      <c r="D803" s="39"/>
      <c r="E803" s="39"/>
      <c r="F803" s="39"/>
      <c r="G803" s="39"/>
      <c r="H803" s="39"/>
      <c r="I803" s="39"/>
      <c r="J803" s="39"/>
      <c r="K803" s="39"/>
    </row>
    <row r="804" spans="4:11">
      <c r="D804" s="39"/>
      <c r="E804" s="39"/>
      <c r="F804" s="39"/>
      <c r="G804" s="39"/>
      <c r="H804" s="39"/>
      <c r="I804" s="39"/>
      <c r="J804" s="39"/>
      <c r="K804" s="39"/>
    </row>
    <row r="805" spans="4:11">
      <c r="D805" s="39"/>
      <c r="E805" s="39"/>
      <c r="F805" s="39"/>
      <c r="G805" s="39"/>
      <c r="H805" s="39"/>
      <c r="I805" s="39"/>
      <c r="J805" s="39"/>
      <c r="K805" s="39"/>
    </row>
    <row r="806" spans="4:11">
      <c r="D806" s="39"/>
      <c r="E806" s="39"/>
      <c r="F806" s="39"/>
      <c r="G806" s="39"/>
      <c r="H806" s="39"/>
      <c r="I806" s="39"/>
      <c r="J806" s="39"/>
      <c r="K806" s="39"/>
    </row>
    <row r="807" spans="4:11">
      <c r="D807" s="39"/>
      <c r="E807" s="39"/>
      <c r="F807" s="39"/>
      <c r="G807" s="39"/>
      <c r="H807" s="39"/>
      <c r="I807" s="39"/>
      <c r="J807" s="39"/>
      <c r="K807" s="39"/>
    </row>
    <row r="808" spans="4:11">
      <c r="D808" s="39"/>
      <c r="E808" s="39"/>
      <c r="F808" s="39"/>
      <c r="G808" s="39"/>
      <c r="H808" s="39"/>
      <c r="I808" s="39"/>
      <c r="J808" s="39"/>
      <c r="K808" s="39"/>
    </row>
    <row r="809" spans="4:11">
      <c r="D809" s="39"/>
      <c r="E809" s="39"/>
      <c r="F809" s="39"/>
      <c r="G809" s="39"/>
      <c r="H809" s="39"/>
      <c r="I809" s="39"/>
      <c r="J809" s="39"/>
      <c r="K809" s="39"/>
    </row>
    <row r="810" spans="4:11">
      <c r="D810" s="39"/>
      <c r="E810" s="39"/>
      <c r="F810" s="39"/>
      <c r="G810" s="39"/>
      <c r="H810" s="39"/>
      <c r="I810" s="39"/>
      <c r="J810" s="39"/>
      <c r="K810" s="39"/>
    </row>
    <row r="811" spans="4:11">
      <c r="D811" s="39"/>
      <c r="E811" s="39"/>
      <c r="F811" s="39"/>
      <c r="G811" s="39"/>
      <c r="H811" s="39"/>
      <c r="I811" s="39"/>
      <c r="J811" s="39"/>
      <c r="K811" s="39"/>
    </row>
    <row r="812" spans="4:11">
      <c r="D812" s="39"/>
      <c r="E812" s="39"/>
      <c r="F812" s="39"/>
      <c r="G812" s="39"/>
      <c r="H812" s="39"/>
      <c r="I812" s="39"/>
      <c r="J812" s="39"/>
      <c r="K812" s="39"/>
    </row>
    <row r="813" spans="4:11">
      <c r="D813" s="39"/>
      <c r="E813" s="39"/>
      <c r="F813" s="39"/>
      <c r="G813" s="39"/>
      <c r="H813" s="39"/>
      <c r="I813" s="39"/>
      <c r="J813" s="39"/>
      <c r="K813" s="39"/>
    </row>
    <row r="814" spans="4:11">
      <c r="D814" s="39"/>
      <c r="E814" s="39"/>
      <c r="F814" s="39"/>
      <c r="G814" s="39"/>
      <c r="H814" s="39"/>
      <c r="I814" s="39"/>
      <c r="J814" s="39"/>
      <c r="K814" s="39"/>
    </row>
    <row r="815" spans="4:11">
      <c r="D815" s="39"/>
      <c r="E815" s="39"/>
      <c r="F815" s="39"/>
      <c r="G815" s="39"/>
      <c r="H815" s="39"/>
      <c r="I815" s="39"/>
      <c r="J815" s="39"/>
      <c r="K815" s="39"/>
    </row>
    <row r="816" spans="4:11">
      <c r="D816" s="39"/>
      <c r="E816" s="39"/>
      <c r="F816" s="39"/>
      <c r="G816" s="39"/>
      <c r="H816" s="39"/>
      <c r="I816" s="39"/>
      <c r="J816" s="39"/>
      <c r="K816" s="39"/>
    </row>
    <row r="817" spans="4:11">
      <c r="D817" s="39"/>
      <c r="E817" s="39"/>
      <c r="F817" s="39"/>
      <c r="G817" s="39"/>
      <c r="H817" s="39"/>
      <c r="I817" s="39"/>
      <c r="J817" s="39"/>
      <c r="K817" s="39"/>
    </row>
    <row r="818" spans="4:11">
      <c r="D818" s="39"/>
      <c r="E818" s="39"/>
      <c r="F818" s="39"/>
      <c r="G818" s="39"/>
      <c r="H818" s="39"/>
      <c r="I818" s="39"/>
      <c r="J818" s="39"/>
      <c r="K818" s="39"/>
    </row>
    <row r="819" spans="4:11">
      <c r="D819" s="39"/>
      <c r="E819" s="39"/>
      <c r="F819" s="39"/>
      <c r="G819" s="39"/>
      <c r="H819" s="39"/>
      <c r="I819" s="39"/>
      <c r="J819" s="39"/>
      <c r="K819" s="39"/>
    </row>
    <row r="820" spans="4:11">
      <c r="D820" s="39"/>
      <c r="E820" s="39"/>
      <c r="F820" s="39"/>
      <c r="G820" s="39"/>
      <c r="H820" s="39"/>
      <c r="I820" s="39"/>
      <c r="J820" s="39"/>
      <c r="K820" s="39"/>
    </row>
    <row r="821" spans="4:11">
      <c r="D821" s="39"/>
      <c r="E821" s="39"/>
      <c r="F821" s="39"/>
      <c r="G821" s="39"/>
      <c r="H821" s="39"/>
      <c r="I821" s="39"/>
      <c r="J821" s="39"/>
      <c r="K821" s="39"/>
    </row>
    <row r="822" spans="4:11">
      <c r="D822" s="39"/>
      <c r="E822" s="39"/>
      <c r="F822" s="39"/>
      <c r="G822" s="39"/>
      <c r="H822" s="39"/>
      <c r="I822" s="39"/>
      <c r="J822" s="39"/>
      <c r="K822" s="39"/>
    </row>
    <row r="823" spans="4:11">
      <c r="D823" s="39"/>
      <c r="E823" s="39"/>
      <c r="F823" s="39"/>
      <c r="G823" s="39"/>
      <c r="H823" s="39"/>
      <c r="I823" s="39"/>
      <c r="J823" s="39"/>
      <c r="K823" s="39"/>
    </row>
    <row r="824" spans="4:11">
      <c r="D824" s="39"/>
      <c r="E824" s="39"/>
      <c r="F824" s="39"/>
      <c r="G824" s="39"/>
      <c r="H824" s="39"/>
      <c r="I824" s="39"/>
      <c r="J824" s="39"/>
      <c r="K824" s="39"/>
    </row>
    <row r="825" spans="4:11">
      <c r="D825" s="39"/>
      <c r="E825" s="39"/>
      <c r="F825" s="39"/>
      <c r="G825" s="39"/>
      <c r="H825" s="39"/>
      <c r="I825" s="39"/>
      <c r="J825" s="39"/>
      <c r="K825" s="39"/>
    </row>
    <row r="826" spans="4:11">
      <c r="D826" s="39"/>
      <c r="E826" s="39"/>
      <c r="F826" s="39"/>
      <c r="G826" s="39"/>
      <c r="H826" s="39"/>
      <c r="I826" s="39"/>
      <c r="J826" s="39"/>
      <c r="K826" s="39"/>
    </row>
    <row r="827" spans="4:11">
      <c r="D827" s="39"/>
      <c r="E827" s="39"/>
      <c r="F827" s="39"/>
      <c r="G827" s="39"/>
      <c r="H827" s="39"/>
      <c r="I827" s="39"/>
      <c r="J827" s="39"/>
      <c r="K827" s="39"/>
    </row>
    <row r="828" spans="4:11">
      <c r="D828" s="39"/>
      <c r="E828" s="39"/>
      <c r="F828" s="39"/>
      <c r="G828" s="39"/>
      <c r="H828" s="39"/>
      <c r="I828" s="39"/>
      <c r="J828" s="39"/>
      <c r="K828" s="39"/>
    </row>
    <row r="829" spans="4:11">
      <c r="D829" s="39"/>
      <c r="E829" s="39"/>
      <c r="F829" s="39"/>
      <c r="G829" s="39"/>
      <c r="H829" s="39"/>
      <c r="I829" s="39"/>
      <c r="J829" s="39"/>
      <c r="K829" s="39"/>
    </row>
    <row r="830" spans="4:11">
      <c r="D830" s="39"/>
      <c r="E830" s="39"/>
      <c r="F830" s="39"/>
      <c r="G830" s="39"/>
      <c r="H830" s="39"/>
      <c r="I830" s="39"/>
      <c r="J830" s="39"/>
      <c r="K830" s="39"/>
    </row>
    <row r="831" spans="4:11">
      <c r="D831" s="39"/>
      <c r="E831" s="39"/>
      <c r="F831" s="39"/>
      <c r="G831" s="39"/>
      <c r="H831" s="39"/>
      <c r="I831" s="39"/>
      <c r="J831" s="39"/>
      <c r="K831" s="39"/>
    </row>
    <row r="832" spans="4:11">
      <c r="D832" s="39"/>
      <c r="E832" s="39"/>
      <c r="F832" s="39"/>
      <c r="G832" s="39"/>
      <c r="H832" s="39"/>
      <c r="I832" s="39"/>
      <c r="J832" s="39"/>
      <c r="K832" s="39"/>
    </row>
    <row r="833" spans="4:11">
      <c r="D833" s="39"/>
      <c r="E833" s="39"/>
      <c r="F833" s="39"/>
      <c r="G833" s="39"/>
      <c r="H833" s="39"/>
      <c r="I833" s="39"/>
      <c r="J833" s="39"/>
      <c r="K833" s="39"/>
    </row>
    <row r="834" spans="4:11">
      <c r="D834" s="39"/>
      <c r="E834" s="39"/>
      <c r="F834" s="39"/>
      <c r="G834" s="39"/>
      <c r="H834" s="39"/>
      <c r="I834" s="39"/>
      <c r="J834" s="39"/>
      <c r="K834" s="39"/>
    </row>
    <row r="835" spans="4:11">
      <c r="D835" s="39"/>
      <c r="E835" s="39"/>
      <c r="F835" s="39"/>
      <c r="G835" s="39"/>
      <c r="H835" s="39"/>
      <c r="I835" s="39"/>
      <c r="J835" s="39"/>
      <c r="K835" s="39"/>
    </row>
    <row r="836" spans="4:11">
      <c r="D836" s="39"/>
      <c r="E836" s="39"/>
      <c r="F836" s="39"/>
      <c r="G836" s="39"/>
      <c r="H836" s="39"/>
      <c r="I836" s="39"/>
      <c r="J836" s="39"/>
      <c r="K836" s="39"/>
    </row>
    <row r="837" spans="4:11">
      <c r="D837" s="39"/>
      <c r="E837" s="39"/>
      <c r="F837" s="39"/>
      <c r="G837" s="39"/>
      <c r="H837" s="39"/>
      <c r="I837" s="39"/>
      <c r="J837" s="39"/>
      <c r="K837" s="39"/>
    </row>
    <row r="838" spans="4:11">
      <c r="D838" s="39"/>
      <c r="E838" s="39"/>
      <c r="F838" s="39"/>
      <c r="G838" s="39"/>
      <c r="H838" s="39"/>
      <c r="I838" s="39"/>
      <c r="J838" s="39"/>
      <c r="K838" s="39"/>
    </row>
    <row r="839" spans="4:11">
      <c r="D839" s="39"/>
      <c r="E839" s="39"/>
      <c r="F839" s="39"/>
      <c r="G839" s="39"/>
      <c r="H839" s="39"/>
      <c r="I839" s="39"/>
      <c r="J839" s="39"/>
      <c r="K839" s="39"/>
    </row>
    <row r="840" spans="4:11">
      <c r="D840" s="39"/>
      <c r="E840" s="39"/>
      <c r="F840" s="39"/>
      <c r="G840" s="39"/>
      <c r="H840" s="39"/>
      <c r="I840" s="39"/>
      <c r="J840" s="39"/>
      <c r="K840" s="39"/>
    </row>
    <row r="841" spans="4:11">
      <c r="D841" s="39"/>
      <c r="E841" s="39"/>
      <c r="F841" s="39"/>
      <c r="G841" s="39"/>
      <c r="H841" s="39"/>
      <c r="I841" s="39"/>
      <c r="J841" s="39"/>
      <c r="K841" s="39"/>
    </row>
    <row r="842" spans="4:11">
      <c r="D842" s="39"/>
      <c r="E842" s="39"/>
      <c r="F842" s="39"/>
      <c r="G842" s="39"/>
      <c r="H842" s="39"/>
      <c r="I842" s="39"/>
      <c r="J842" s="39"/>
      <c r="K842" s="39"/>
    </row>
    <row r="843" spans="4:11">
      <c r="D843" s="39"/>
      <c r="E843" s="39"/>
      <c r="F843" s="39"/>
      <c r="G843" s="39"/>
      <c r="H843" s="39"/>
      <c r="I843" s="39"/>
      <c r="J843" s="39"/>
      <c r="K843" s="39"/>
    </row>
    <row r="844" spans="4:11">
      <c r="D844" s="39"/>
      <c r="E844" s="39"/>
      <c r="F844" s="39"/>
      <c r="G844" s="39"/>
      <c r="H844" s="39"/>
      <c r="I844" s="39"/>
      <c r="J844" s="39"/>
      <c r="K844" s="39"/>
    </row>
    <row r="845" spans="4:11">
      <c r="D845" s="39"/>
      <c r="E845" s="39"/>
      <c r="F845" s="39"/>
      <c r="G845" s="39"/>
      <c r="H845" s="39"/>
      <c r="I845" s="39"/>
      <c r="J845" s="39"/>
      <c r="K845" s="39"/>
    </row>
    <row r="846" spans="4:11">
      <c r="D846" s="39"/>
      <c r="E846" s="39"/>
      <c r="F846" s="39"/>
      <c r="G846" s="39"/>
      <c r="H846" s="39"/>
      <c r="I846" s="39"/>
      <c r="J846" s="39"/>
      <c r="K846" s="39"/>
    </row>
    <row r="847" spans="4:11">
      <c r="D847" s="39"/>
      <c r="E847" s="39"/>
      <c r="F847" s="39"/>
      <c r="G847" s="39"/>
      <c r="H847" s="39"/>
      <c r="I847" s="39"/>
      <c r="J847" s="39"/>
      <c r="K847" s="39"/>
    </row>
    <row r="848" spans="4:11">
      <c r="D848" s="39"/>
      <c r="E848" s="39"/>
      <c r="F848" s="39"/>
      <c r="G848" s="39"/>
      <c r="H848" s="39"/>
      <c r="I848" s="39"/>
      <c r="J848" s="39"/>
      <c r="K848" s="39"/>
    </row>
    <row r="849" spans="4:11">
      <c r="D849" s="39"/>
      <c r="E849" s="39"/>
      <c r="F849" s="39"/>
      <c r="G849" s="39"/>
      <c r="H849" s="39"/>
      <c r="I849" s="39"/>
      <c r="J849" s="39"/>
      <c r="K849" s="39"/>
    </row>
    <row r="850" spans="4:11">
      <c r="D850" s="39"/>
      <c r="E850" s="39"/>
      <c r="F850" s="39"/>
      <c r="G850" s="39"/>
      <c r="H850" s="39"/>
      <c r="I850" s="39"/>
      <c r="J850" s="39"/>
      <c r="K850" s="39"/>
    </row>
    <row r="851" spans="4:11">
      <c r="D851" s="39"/>
      <c r="E851" s="39"/>
      <c r="F851" s="39"/>
      <c r="G851" s="39"/>
      <c r="H851" s="39"/>
      <c r="I851" s="39"/>
      <c r="J851" s="39"/>
      <c r="K851" s="39"/>
    </row>
    <row r="852" spans="4:11">
      <c r="D852" s="39"/>
      <c r="E852" s="39"/>
      <c r="F852" s="39"/>
      <c r="G852" s="39"/>
      <c r="H852" s="39"/>
      <c r="I852" s="39"/>
      <c r="J852" s="39"/>
      <c r="K852" s="39"/>
    </row>
    <row r="853" spans="4:11">
      <c r="D853" s="39"/>
      <c r="E853" s="39"/>
      <c r="F853" s="39"/>
      <c r="G853" s="39"/>
      <c r="H853" s="39"/>
      <c r="I853" s="39"/>
      <c r="J853" s="39"/>
      <c r="K853" s="39"/>
    </row>
    <row r="854" spans="4:11">
      <c r="D854" s="39"/>
      <c r="E854" s="39"/>
      <c r="F854" s="39"/>
      <c r="G854" s="39"/>
      <c r="H854" s="39"/>
      <c r="I854" s="39"/>
      <c r="J854" s="39"/>
      <c r="K854" s="39"/>
    </row>
    <row r="855" spans="4:11">
      <c r="D855" s="39"/>
      <c r="E855" s="39"/>
      <c r="F855" s="39"/>
      <c r="G855" s="39"/>
      <c r="H855" s="39"/>
      <c r="I855" s="39"/>
      <c r="J855" s="39"/>
      <c r="K855" s="39"/>
    </row>
    <row r="856" spans="4:11">
      <c r="D856" s="39"/>
      <c r="E856" s="39"/>
      <c r="F856" s="39"/>
      <c r="G856" s="39"/>
      <c r="H856" s="39"/>
      <c r="I856" s="39"/>
      <c r="J856" s="39"/>
      <c r="K856" s="39"/>
    </row>
    <row r="857" spans="4:11">
      <c r="D857" s="39"/>
      <c r="E857" s="39"/>
      <c r="F857" s="39"/>
      <c r="G857" s="39"/>
      <c r="H857" s="39"/>
      <c r="I857" s="39"/>
      <c r="J857" s="39"/>
      <c r="K857" s="39"/>
    </row>
    <row r="858" spans="4:11">
      <c r="D858" s="39"/>
      <c r="E858" s="39"/>
      <c r="F858" s="39"/>
      <c r="G858" s="39"/>
      <c r="H858" s="39"/>
      <c r="I858" s="39"/>
      <c r="J858" s="39"/>
      <c r="K858" s="39"/>
    </row>
    <row r="859" spans="4:11">
      <c r="D859" s="39"/>
      <c r="E859" s="39"/>
      <c r="F859" s="39"/>
      <c r="G859" s="39"/>
      <c r="H859" s="39"/>
      <c r="I859" s="39"/>
      <c r="J859" s="39"/>
      <c r="K859" s="39"/>
    </row>
    <row r="860" spans="4:11">
      <c r="D860" s="39"/>
      <c r="E860" s="39"/>
      <c r="F860" s="39"/>
      <c r="G860" s="39"/>
      <c r="H860" s="39"/>
      <c r="I860" s="39"/>
      <c r="J860" s="39"/>
      <c r="K860" s="39"/>
    </row>
    <row r="861" spans="4:11">
      <c r="D861" s="39"/>
      <c r="E861" s="39"/>
      <c r="F861" s="39"/>
      <c r="G861" s="39"/>
      <c r="H861" s="39"/>
      <c r="I861" s="39"/>
      <c r="J861" s="39"/>
      <c r="K861" s="39"/>
    </row>
    <row r="862" spans="4:11">
      <c r="D862" s="39"/>
      <c r="E862" s="39"/>
      <c r="F862" s="39"/>
      <c r="G862" s="39"/>
      <c r="H862" s="39"/>
      <c r="I862" s="39"/>
      <c r="J862" s="39"/>
      <c r="K862" s="39"/>
    </row>
    <row r="863" spans="4:11">
      <c r="D863" s="39"/>
      <c r="E863" s="39"/>
      <c r="F863" s="39"/>
      <c r="G863" s="39"/>
      <c r="H863" s="39"/>
      <c r="I863" s="39"/>
      <c r="J863" s="39"/>
      <c r="K863" s="39"/>
    </row>
    <row r="864" spans="4:11">
      <c r="D864" s="39"/>
      <c r="E864" s="39"/>
      <c r="F864" s="39"/>
      <c r="G864" s="39"/>
      <c r="H864" s="39"/>
      <c r="I864" s="39"/>
      <c r="J864" s="39"/>
      <c r="K864" s="39"/>
    </row>
    <row r="865" spans="4:11">
      <c r="D865" s="39"/>
      <c r="E865" s="39"/>
      <c r="F865" s="39"/>
      <c r="G865" s="39"/>
      <c r="H865" s="39"/>
      <c r="I865" s="39"/>
      <c r="J865" s="39"/>
      <c r="K865" s="39"/>
    </row>
    <row r="866" spans="4:11">
      <c r="D866" s="39"/>
      <c r="E866" s="39"/>
      <c r="F866" s="39"/>
      <c r="G866" s="39"/>
      <c r="H866" s="39"/>
      <c r="I866" s="39"/>
      <c r="J866" s="39"/>
      <c r="K866" s="39"/>
    </row>
    <row r="867" spans="4:11">
      <c r="D867" s="39"/>
      <c r="E867" s="39"/>
      <c r="F867" s="39"/>
      <c r="G867" s="39"/>
      <c r="H867" s="39"/>
      <c r="I867" s="39"/>
      <c r="J867" s="39"/>
      <c r="K867" s="39"/>
    </row>
    <row r="868" spans="4:11">
      <c r="D868" s="39"/>
      <c r="E868" s="39"/>
      <c r="F868" s="39"/>
      <c r="G868" s="39"/>
      <c r="H868" s="39"/>
      <c r="I868" s="39"/>
      <c r="J868" s="39"/>
      <c r="K868" s="39"/>
    </row>
    <row r="869" spans="4:11">
      <c r="D869" s="39"/>
      <c r="E869" s="39"/>
      <c r="F869" s="39"/>
      <c r="G869" s="39"/>
      <c r="H869" s="39"/>
      <c r="I869" s="39"/>
      <c r="J869" s="39"/>
      <c r="K869" s="39"/>
    </row>
    <row r="870" spans="4:11">
      <c r="D870" s="39"/>
      <c r="E870" s="39"/>
      <c r="F870" s="39"/>
      <c r="G870" s="39"/>
      <c r="H870" s="39"/>
      <c r="I870" s="39"/>
      <c r="J870" s="39"/>
      <c r="K870" s="39"/>
    </row>
    <row r="871" spans="4:11">
      <c r="D871" s="39"/>
      <c r="E871" s="39"/>
      <c r="F871" s="39"/>
      <c r="G871" s="39"/>
      <c r="H871" s="39"/>
      <c r="I871" s="39"/>
      <c r="J871" s="39"/>
      <c r="K871" s="39"/>
    </row>
    <row r="872" spans="4:11">
      <c r="D872" s="39"/>
      <c r="E872" s="39"/>
      <c r="F872" s="39"/>
      <c r="G872" s="39"/>
      <c r="H872" s="39"/>
      <c r="I872" s="39"/>
      <c r="J872" s="39"/>
      <c r="K872" s="39"/>
    </row>
    <row r="873" spans="4:11">
      <c r="D873" s="39"/>
      <c r="E873" s="39"/>
      <c r="F873" s="39"/>
      <c r="G873" s="39"/>
      <c r="H873" s="39"/>
      <c r="I873" s="39"/>
      <c r="J873" s="39"/>
      <c r="K873" s="39"/>
    </row>
    <row r="874" spans="4:11">
      <c r="D874" s="39"/>
      <c r="E874" s="39"/>
      <c r="F874" s="39"/>
      <c r="G874" s="39"/>
      <c r="H874" s="39"/>
      <c r="I874" s="39"/>
      <c r="J874" s="39"/>
      <c r="K874" s="39"/>
    </row>
    <row r="875" spans="4:11">
      <c r="D875" s="39"/>
      <c r="E875" s="39"/>
      <c r="F875" s="39"/>
      <c r="G875" s="39"/>
      <c r="H875" s="39"/>
      <c r="I875" s="39"/>
      <c r="J875" s="39"/>
      <c r="K875" s="39"/>
    </row>
    <row r="876" spans="4:11">
      <c r="D876" s="39"/>
      <c r="E876" s="39"/>
      <c r="F876" s="39"/>
      <c r="G876" s="39"/>
      <c r="H876" s="39"/>
      <c r="I876" s="39"/>
      <c r="J876" s="39"/>
      <c r="K876" s="39"/>
    </row>
    <row r="877" spans="4:11">
      <c r="D877" s="39"/>
      <c r="E877" s="39"/>
      <c r="F877" s="39"/>
      <c r="G877" s="39"/>
      <c r="H877" s="39"/>
      <c r="I877" s="39"/>
      <c r="J877" s="39"/>
      <c r="K877" s="39"/>
    </row>
    <row r="878" spans="4:11">
      <c r="D878" s="39"/>
      <c r="E878" s="39"/>
      <c r="F878" s="39"/>
      <c r="G878" s="39"/>
      <c r="H878" s="39"/>
      <c r="I878" s="39"/>
      <c r="J878" s="39"/>
      <c r="K878" s="39"/>
    </row>
    <row r="879" spans="4:11">
      <c r="D879" s="39"/>
      <c r="E879" s="39"/>
      <c r="F879" s="39"/>
      <c r="G879" s="39"/>
      <c r="H879" s="39"/>
      <c r="I879" s="39"/>
      <c r="J879" s="39"/>
      <c r="K879" s="39"/>
    </row>
    <row r="880" spans="4:11">
      <c r="D880" s="39"/>
      <c r="E880" s="39"/>
      <c r="F880" s="39"/>
      <c r="G880" s="39"/>
      <c r="H880" s="39"/>
      <c r="I880" s="39"/>
      <c r="J880" s="39"/>
      <c r="K880" s="39"/>
    </row>
    <row r="881" spans="4:11">
      <c r="D881" s="39"/>
      <c r="E881" s="39"/>
      <c r="F881" s="39"/>
      <c r="G881" s="39"/>
      <c r="H881" s="39"/>
      <c r="I881" s="39"/>
      <c r="J881" s="39"/>
      <c r="K881" s="39"/>
    </row>
    <row r="882" spans="4:11">
      <c r="D882" s="39"/>
      <c r="E882" s="39"/>
      <c r="F882" s="39"/>
      <c r="G882" s="39"/>
      <c r="H882" s="39"/>
      <c r="I882" s="39"/>
      <c r="J882" s="39"/>
      <c r="K882" s="39"/>
    </row>
    <row r="883" spans="4:11">
      <c r="D883" s="39"/>
      <c r="E883" s="39"/>
      <c r="F883" s="39"/>
      <c r="G883" s="39"/>
      <c r="H883" s="39"/>
      <c r="I883" s="39"/>
      <c r="J883" s="39"/>
      <c r="K883" s="39"/>
    </row>
    <row r="884" spans="4:11">
      <c r="D884" s="39"/>
      <c r="E884" s="39"/>
      <c r="F884" s="39"/>
      <c r="G884" s="39"/>
      <c r="H884" s="39"/>
      <c r="I884" s="39"/>
      <c r="J884" s="39"/>
      <c r="K884" s="39"/>
    </row>
    <row r="885" spans="4:11">
      <c r="D885" s="39"/>
      <c r="E885" s="39"/>
      <c r="F885" s="39"/>
      <c r="G885" s="39"/>
      <c r="H885" s="39"/>
      <c r="I885" s="39"/>
      <c r="J885" s="39"/>
      <c r="K885" s="39"/>
    </row>
    <row r="886" spans="4:11">
      <c r="D886" s="39"/>
      <c r="E886" s="39"/>
      <c r="F886" s="39"/>
      <c r="G886" s="39"/>
      <c r="H886" s="39"/>
      <c r="I886" s="39"/>
      <c r="J886" s="39"/>
      <c r="K886" s="39"/>
    </row>
    <row r="887" spans="4:11">
      <c r="D887" s="39"/>
      <c r="E887" s="39"/>
      <c r="F887" s="39"/>
      <c r="G887" s="39"/>
      <c r="H887" s="39"/>
      <c r="I887" s="39"/>
      <c r="J887" s="39"/>
      <c r="K887" s="39"/>
    </row>
    <row r="888" spans="4:11">
      <c r="D888" s="39"/>
      <c r="E888" s="39"/>
      <c r="F888" s="39"/>
      <c r="G888" s="39"/>
      <c r="H888" s="39"/>
      <c r="I888" s="39"/>
      <c r="J888" s="39"/>
      <c r="K888" s="39"/>
    </row>
    <row r="889" spans="4:11">
      <c r="D889" s="39"/>
      <c r="E889" s="39"/>
      <c r="F889" s="39"/>
      <c r="G889" s="39"/>
      <c r="H889" s="39"/>
      <c r="I889" s="39"/>
      <c r="J889" s="39"/>
      <c r="K889" s="39"/>
    </row>
    <row r="890" spans="4:11">
      <c r="D890" s="39"/>
      <c r="E890" s="39"/>
      <c r="F890" s="39"/>
      <c r="G890" s="39"/>
      <c r="H890" s="39"/>
      <c r="I890" s="39"/>
      <c r="J890" s="39"/>
      <c r="K890" s="39"/>
    </row>
    <row r="891" spans="4:11">
      <c r="D891" s="39"/>
      <c r="E891" s="39"/>
      <c r="F891" s="39"/>
      <c r="G891" s="39"/>
      <c r="H891" s="39"/>
      <c r="I891" s="39"/>
      <c r="J891" s="39"/>
      <c r="K891" s="39"/>
    </row>
    <row r="892" spans="4:11">
      <c r="D892" s="39"/>
      <c r="E892" s="39"/>
      <c r="F892" s="39"/>
      <c r="G892" s="39"/>
      <c r="H892" s="39"/>
      <c r="I892" s="39"/>
      <c r="J892" s="39"/>
      <c r="K892" s="39"/>
    </row>
    <row r="893" spans="4:11">
      <c r="D893" s="39"/>
      <c r="E893" s="39"/>
      <c r="F893" s="39"/>
      <c r="G893" s="39"/>
      <c r="H893" s="39"/>
      <c r="I893" s="39"/>
      <c r="J893" s="39"/>
      <c r="K893" s="39"/>
    </row>
    <row r="894" spans="4:11">
      <c r="D894" s="39"/>
      <c r="E894" s="39"/>
      <c r="F894" s="39"/>
      <c r="G894" s="39"/>
      <c r="H894" s="39"/>
      <c r="I894" s="39"/>
      <c r="J894" s="39"/>
      <c r="K894" s="39"/>
    </row>
    <row r="895" spans="4:11">
      <c r="D895" s="39"/>
      <c r="E895" s="39"/>
      <c r="F895" s="39"/>
      <c r="G895" s="39"/>
      <c r="H895" s="39"/>
      <c r="I895" s="39"/>
      <c r="J895" s="39"/>
      <c r="K895" s="39"/>
    </row>
    <row r="896" spans="4:11">
      <c r="D896" s="39"/>
      <c r="E896" s="39"/>
      <c r="F896" s="39"/>
      <c r="G896" s="39"/>
      <c r="H896" s="39"/>
      <c r="I896" s="39"/>
      <c r="J896" s="39"/>
      <c r="K896" s="39"/>
    </row>
    <row r="897" spans="4:11">
      <c r="D897" s="39"/>
      <c r="E897" s="39"/>
      <c r="F897" s="39"/>
      <c r="G897" s="39"/>
      <c r="H897" s="39"/>
      <c r="I897" s="39"/>
      <c r="J897" s="39"/>
      <c r="K897" s="39"/>
    </row>
    <row r="898" spans="4:11">
      <c r="D898" s="39"/>
      <c r="E898" s="39"/>
      <c r="F898" s="39"/>
      <c r="G898" s="39"/>
      <c r="H898" s="39"/>
      <c r="I898" s="39"/>
      <c r="J898" s="39"/>
      <c r="K898" s="39"/>
    </row>
    <row r="899" spans="4:11">
      <c r="D899" s="39"/>
      <c r="E899" s="39"/>
      <c r="F899" s="39"/>
      <c r="G899" s="39"/>
      <c r="H899" s="39"/>
      <c r="I899" s="39"/>
      <c r="J899" s="39"/>
      <c r="K899" s="39"/>
    </row>
    <row r="900" spans="4:11">
      <c r="D900" s="39"/>
      <c r="E900" s="39"/>
      <c r="F900" s="39"/>
      <c r="G900" s="39"/>
      <c r="H900" s="39"/>
      <c r="I900" s="39"/>
      <c r="J900" s="39"/>
      <c r="K900" s="39"/>
    </row>
    <row r="901" spans="4:11">
      <c r="D901" s="39"/>
      <c r="E901" s="39"/>
      <c r="F901" s="39"/>
      <c r="G901" s="39"/>
      <c r="H901" s="39"/>
      <c r="I901" s="39"/>
      <c r="J901" s="39"/>
      <c r="K901" s="39"/>
    </row>
    <row r="902" spans="4:11">
      <c r="D902" s="39"/>
      <c r="E902" s="39"/>
      <c r="F902" s="39"/>
      <c r="G902" s="39"/>
      <c r="H902" s="39"/>
      <c r="I902" s="39"/>
      <c r="J902" s="39"/>
      <c r="K902" s="39"/>
    </row>
    <row r="903" spans="4:11">
      <c r="D903" s="39"/>
      <c r="E903" s="39"/>
      <c r="F903" s="39"/>
      <c r="G903" s="39"/>
      <c r="H903" s="39"/>
      <c r="I903" s="39"/>
      <c r="J903" s="39"/>
      <c r="K903" s="39"/>
    </row>
    <row r="904" spans="4:11">
      <c r="D904" s="39"/>
      <c r="E904" s="39"/>
      <c r="F904" s="39"/>
      <c r="G904" s="39"/>
      <c r="H904" s="39"/>
      <c r="I904" s="39"/>
      <c r="J904" s="39"/>
      <c r="K904" s="39"/>
    </row>
    <row r="905" spans="4:11">
      <c r="D905" s="39"/>
      <c r="E905" s="39"/>
      <c r="F905" s="39"/>
      <c r="G905" s="39"/>
      <c r="H905" s="39"/>
      <c r="I905" s="39"/>
      <c r="J905" s="39"/>
      <c r="K905" s="39"/>
    </row>
    <row r="906" spans="4:11">
      <c r="D906" s="39"/>
      <c r="E906" s="39"/>
      <c r="F906" s="39"/>
      <c r="G906" s="39"/>
      <c r="H906" s="39"/>
      <c r="I906" s="39"/>
      <c r="J906" s="39"/>
      <c r="K906" s="39"/>
    </row>
    <row r="907" spans="4:11">
      <c r="D907" s="39"/>
      <c r="E907" s="39"/>
      <c r="F907" s="39"/>
      <c r="G907" s="39"/>
      <c r="H907" s="39"/>
      <c r="I907" s="39"/>
      <c r="J907" s="39"/>
      <c r="K907" s="39"/>
    </row>
    <row r="908" spans="4:11">
      <c r="D908" s="39"/>
      <c r="E908" s="39"/>
      <c r="F908" s="39"/>
      <c r="G908" s="39"/>
      <c r="H908" s="39"/>
      <c r="I908" s="39"/>
      <c r="J908" s="39"/>
      <c r="K908" s="39"/>
    </row>
    <row r="909" spans="4:11">
      <c r="D909" s="39"/>
      <c r="E909" s="39"/>
      <c r="F909" s="39"/>
      <c r="G909" s="39"/>
      <c r="H909" s="39"/>
      <c r="I909" s="39"/>
      <c r="J909" s="39"/>
      <c r="K909" s="39"/>
    </row>
    <row r="910" spans="4:11">
      <c r="D910" s="39"/>
      <c r="E910" s="39"/>
      <c r="F910" s="39"/>
      <c r="G910" s="39"/>
      <c r="H910" s="39"/>
      <c r="I910" s="39"/>
      <c r="J910" s="39"/>
      <c r="K910" s="39"/>
    </row>
    <row r="911" spans="4:11">
      <c r="D911" s="39"/>
      <c r="E911" s="39"/>
      <c r="F911" s="39"/>
      <c r="G911" s="39"/>
      <c r="H911" s="39"/>
      <c r="I911" s="39"/>
      <c r="J911" s="39"/>
      <c r="K911" s="39"/>
    </row>
    <row r="912" spans="4:11">
      <c r="D912" s="39"/>
      <c r="E912" s="39"/>
      <c r="F912" s="39"/>
      <c r="G912" s="39"/>
      <c r="H912" s="39"/>
      <c r="I912" s="39"/>
      <c r="J912" s="39"/>
      <c r="K912" s="39"/>
    </row>
    <row r="913" spans="4:11">
      <c r="D913" s="39"/>
      <c r="E913" s="39"/>
      <c r="F913" s="39"/>
      <c r="G913" s="39"/>
      <c r="H913" s="39"/>
      <c r="I913" s="39"/>
      <c r="J913" s="39"/>
      <c r="K913" s="39"/>
    </row>
    <row r="914" spans="4:11">
      <c r="D914" s="39"/>
      <c r="E914" s="39"/>
      <c r="F914" s="39"/>
      <c r="G914" s="39"/>
      <c r="H914" s="39"/>
      <c r="I914" s="39"/>
      <c r="J914" s="39"/>
      <c r="K914" s="39"/>
    </row>
    <row r="915" spans="4:11">
      <c r="D915" s="39"/>
      <c r="E915" s="39"/>
      <c r="F915" s="39"/>
      <c r="G915" s="39"/>
      <c r="H915" s="39"/>
      <c r="I915" s="39"/>
      <c r="J915" s="39"/>
      <c r="K915" s="39"/>
    </row>
    <row r="916" spans="4:11">
      <c r="D916" s="39"/>
      <c r="E916" s="39"/>
      <c r="F916" s="39"/>
      <c r="G916" s="39"/>
      <c r="H916" s="39"/>
      <c r="I916" s="39"/>
      <c r="J916" s="39"/>
      <c r="K916" s="39"/>
    </row>
    <row r="917" spans="4:11">
      <c r="D917" s="39"/>
      <c r="E917" s="39"/>
      <c r="F917" s="39"/>
      <c r="G917" s="39"/>
      <c r="H917" s="39"/>
      <c r="I917" s="39"/>
      <c r="J917" s="39"/>
      <c r="K917" s="39"/>
    </row>
    <row r="918" spans="4:11">
      <c r="D918" s="39"/>
      <c r="E918" s="39"/>
      <c r="F918" s="39"/>
      <c r="G918" s="39"/>
      <c r="H918" s="39"/>
      <c r="I918" s="39"/>
      <c r="J918" s="39"/>
      <c r="K918" s="39"/>
    </row>
    <row r="919" spans="4:11">
      <c r="D919" s="39"/>
      <c r="E919" s="39"/>
      <c r="F919" s="39"/>
      <c r="G919" s="39"/>
      <c r="H919" s="39"/>
      <c r="I919" s="39"/>
      <c r="J919" s="39"/>
      <c r="K919" s="39"/>
    </row>
    <row r="920" spans="4:11">
      <c r="D920" s="39"/>
      <c r="E920" s="39"/>
      <c r="F920" s="39"/>
      <c r="G920" s="39"/>
      <c r="H920" s="39"/>
      <c r="I920" s="39"/>
      <c r="J920" s="39"/>
      <c r="K920" s="39"/>
    </row>
    <row r="921" spans="4:11">
      <c r="D921" s="39"/>
      <c r="E921" s="39"/>
      <c r="F921" s="39"/>
      <c r="G921" s="39"/>
      <c r="H921" s="39"/>
      <c r="I921" s="39"/>
      <c r="J921" s="39"/>
      <c r="K921" s="39"/>
    </row>
    <row r="922" spans="4:11">
      <c r="D922" s="39"/>
      <c r="E922" s="39"/>
      <c r="F922" s="39"/>
      <c r="G922" s="39"/>
      <c r="H922" s="39"/>
      <c r="I922" s="39"/>
      <c r="J922" s="39"/>
      <c r="K922" s="39"/>
    </row>
    <row r="923" spans="4:11">
      <c r="D923" s="39"/>
      <c r="E923" s="39"/>
      <c r="F923" s="39"/>
      <c r="G923" s="39"/>
      <c r="H923" s="39"/>
      <c r="I923" s="39"/>
      <c r="J923" s="39"/>
      <c r="K923" s="39"/>
    </row>
    <row r="924" spans="4:11">
      <c r="D924" s="39"/>
      <c r="E924" s="39"/>
      <c r="F924" s="39"/>
      <c r="G924" s="39"/>
      <c r="H924" s="39"/>
      <c r="I924" s="39"/>
      <c r="J924" s="39"/>
      <c r="K924" s="39"/>
    </row>
    <row r="925" spans="4:11">
      <c r="D925" s="39"/>
      <c r="E925" s="39"/>
      <c r="F925" s="39"/>
      <c r="G925" s="39"/>
      <c r="H925" s="39"/>
      <c r="I925" s="39"/>
      <c r="J925" s="39"/>
      <c r="K925" s="39"/>
    </row>
    <row r="926" spans="4:11">
      <c r="D926" s="39"/>
      <c r="E926" s="39"/>
      <c r="F926" s="39"/>
      <c r="G926" s="39"/>
      <c r="H926" s="39"/>
      <c r="I926" s="39"/>
      <c r="J926" s="39"/>
      <c r="K926" s="39"/>
    </row>
    <row r="927" spans="4:11">
      <c r="D927" s="39"/>
      <c r="E927" s="39"/>
      <c r="F927" s="39"/>
      <c r="G927" s="39"/>
      <c r="H927" s="39"/>
      <c r="I927" s="39"/>
      <c r="J927" s="39"/>
      <c r="K927" s="39"/>
    </row>
    <row r="928" spans="4:11">
      <c r="D928" s="39"/>
      <c r="E928" s="39"/>
      <c r="F928" s="39"/>
      <c r="G928" s="39"/>
      <c r="H928" s="39"/>
      <c r="I928" s="39"/>
      <c r="J928" s="39"/>
      <c r="K928" s="39"/>
    </row>
    <row r="929" spans="4:11">
      <c r="D929" s="39"/>
      <c r="E929" s="39"/>
      <c r="F929" s="39"/>
      <c r="G929" s="39"/>
      <c r="H929" s="39"/>
      <c r="I929" s="39"/>
      <c r="J929" s="39"/>
      <c r="K929" s="39"/>
    </row>
    <row r="930" spans="4:11">
      <c r="D930" s="39"/>
      <c r="E930" s="39"/>
      <c r="F930" s="39"/>
      <c r="G930" s="39"/>
      <c r="H930" s="39"/>
      <c r="I930" s="39"/>
      <c r="J930" s="39"/>
      <c r="K930" s="39"/>
    </row>
    <row r="931" spans="4:11">
      <c r="D931" s="39"/>
      <c r="E931" s="39"/>
      <c r="F931" s="39"/>
      <c r="G931" s="39"/>
      <c r="H931" s="39"/>
      <c r="I931" s="39"/>
      <c r="J931" s="39"/>
      <c r="K931" s="39"/>
    </row>
    <row r="932" spans="4:11">
      <c r="D932" s="39"/>
      <c r="E932" s="39"/>
      <c r="F932" s="39"/>
      <c r="G932" s="39"/>
      <c r="H932" s="39"/>
      <c r="I932" s="39"/>
      <c r="J932" s="39"/>
      <c r="K932" s="39"/>
    </row>
    <row r="933" spans="4:11">
      <c r="D933" s="39"/>
      <c r="E933" s="39"/>
      <c r="F933" s="39"/>
      <c r="G933" s="39"/>
      <c r="H933" s="39"/>
      <c r="I933" s="39"/>
      <c r="J933" s="39"/>
      <c r="K933" s="39"/>
    </row>
    <row r="934" spans="4:11">
      <c r="D934" s="39"/>
      <c r="E934" s="39"/>
      <c r="F934" s="39"/>
      <c r="G934" s="39"/>
      <c r="H934" s="39"/>
      <c r="I934" s="39"/>
      <c r="J934" s="39"/>
      <c r="K934" s="39"/>
    </row>
    <row r="935" spans="4:11">
      <c r="D935" s="39"/>
      <c r="E935" s="39"/>
      <c r="F935" s="39"/>
      <c r="G935" s="39"/>
      <c r="H935" s="39"/>
      <c r="I935" s="39"/>
      <c r="J935" s="39"/>
      <c r="K935" s="39"/>
    </row>
    <row r="936" spans="4:11">
      <c r="D936" s="39"/>
      <c r="E936" s="39"/>
      <c r="F936" s="39"/>
      <c r="G936" s="39"/>
      <c r="H936" s="39"/>
      <c r="I936" s="39"/>
      <c r="J936" s="39"/>
      <c r="K936" s="39"/>
    </row>
    <row r="937" spans="4:11">
      <c r="D937" s="39"/>
      <c r="E937" s="39"/>
      <c r="F937" s="39"/>
      <c r="G937" s="39"/>
      <c r="H937" s="39"/>
      <c r="I937" s="39"/>
      <c r="J937" s="39"/>
      <c r="K937" s="39"/>
    </row>
    <row r="938" spans="4:11">
      <c r="D938" s="39"/>
      <c r="E938" s="39"/>
      <c r="F938" s="39"/>
      <c r="G938" s="39"/>
      <c r="H938" s="39"/>
      <c r="I938" s="39"/>
      <c r="J938" s="39"/>
      <c r="K938" s="39"/>
    </row>
    <row r="939" spans="4:11">
      <c r="D939" s="39"/>
      <c r="E939" s="39"/>
      <c r="F939" s="39"/>
      <c r="G939" s="39"/>
      <c r="H939" s="39"/>
      <c r="I939" s="39"/>
      <c r="J939" s="39"/>
      <c r="K939" s="39"/>
    </row>
    <row r="940" spans="4:11">
      <c r="D940" s="39"/>
      <c r="E940" s="39"/>
      <c r="F940" s="39"/>
      <c r="G940" s="39"/>
      <c r="H940" s="39"/>
      <c r="I940" s="39"/>
      <c r="J940" s="39"/>
      <c r="K940" s="39"/>
    </row>
    <row r="941" spans="4:11">
      <c r="D941" s="39"/>
      <c r="E941" s="39"/>
      <c r="F941" s="39"/>
      <c r="G941" s="39"/>
      <c r="H941" s="39"/>
      <c r="I941" s="39"/>
      <c r="J941" s="39"/>
      <c r="K941" s="39"/>
    </row>
    <row r="942" spans="4:11">
      <c r="D942" s="39"/>
      <c r="E942" s="39"/>
      <c r="F942" s="39"/>
      <c r="G942" s="39"/>
      <c r="H942" s="39"/>
      <c r="I942" s="39"/>
      <c r="J942" s="39"/>
      <c r="K942" s="39"/>
    </row>
    <row r="943" spans="4:11">
      <c r="D943" s="39"/>
      <c r="E943" s="39"/>
      <c r="F943" s="39"/>
      <c r="G943" s="39"/>
      <c r="H943" s="39"/>
      <c r="I943" s="39"/>
      <c r="J943" s="39"/>
      <c r="K943" s="39"/>
    </row>
    <row r="944" spans="4:11">
      <c r="D944" s="39"/>
      <c r="E944" s="39"/>
      <c r="F944" s="39"/>
      <c r="G944" s="39"/>
      <c r="H944" s="39"/>
      <c r="I944" s="39"/>
      <c r="J944" s="39"/>
      <c r="K944" s="39"/>
    </row>
    <row r="945" spans="4:11">
      <c r="D945" s="39"/>
      <c r="E945" s="39"/>
      <c r="F945" s="39"/>
      <c r="G945" s="39"/>
      <c r="H945" s="39"/>
      <c r="I945" s="39"/>
      <c r="J945" s="39"/>
      <c r="K945" s="39"/>
    </row>
    <row r="946" spans="4:11">
      <c r="D946" s="39"/>
      <c r="E946" s="39"/>
      <c r="F946" s="39"/>
      <c r="G946" s="39"/>
      <c r="H946" s="39"/>
      <c r="I946" s="39"/>
      <c r="J946" s="39"/>
      <c r="K946" s="39"/>
    </row>
    <row r="947" spans="4:11">
      <c r="D947" s="39"/>
      <c r="E947" s="39"/>
      <c r="F947" s="39"/>
      <c r="G947" s="39"/>
      <c r="H947" s="39"/>
      <c r="I947" s="39"/>
      <c r="J947" s="39"/>
      <c r="K947" s="39"/>
    </row>
    <row r="948" spans="4:11">
      <c r="D948" s="39"/>
      <c r="E948" s="39"/>
      <c r="F948" s="39"/>
      <c r="G948" s="39"/>
      <c r="H948" s="39"/>
      <c r="I948" s="39"/>
      <c r="J948" s="39"/>
      <c r="K948" s="39"/>
    </row>
    <row r="949" spans="4:11">
      <c r="D949" s="39"/>
      <c r="E949" s="39"/>
      <c r="F949" s="39"/>
      <c r="G949" s="39"/>
      <c r="H949" s="39"/>
      <c r="I949" s="39"/>
      <c r="J949" s="39"/>
      <c r="K949" s="39"/>
    </row>
    <row r="950" spans="4:11">
      <c r="D950" s="39"/>
      <c r="E950" s="39"/>
      <c r="F950" s="39"/>
      <c r="G950" s="39"/>
      <c r="H950" s="39"/>
      <c r="I950" s="39"/>
      <c r="J950" s="39"/>
      <c r="K950" s="39"/>
    </row>
    <row r="951" spans="4:11">
      <c r="D951" s="39"/>
      <c r="E951" s="39"/>
      <c r="F951" s="39"/>
      <c r="G951" s="39"/>
      <c r="H951" s="39"/>
      <c r="I951" s="39"/>
      <c r="J951" s="39"/>
      <c r="K951" s="39"/>
    </row>
    <row r="952" spans="4:11">
      <c r="D952" s="39"/>
      <c r="E952" s="39"/>
      <c r="F952" s="39"/>
      <c r="G952" s="39"/>
      <c r="H952" s="39"/>
      <c r="I952" s="39"/>
      <c r="J952" s="39"/>
      <c r="K952" s="39"/>
    </row>
    <row r="953" spans="4:11">
      <c r="D953" s="39"/>
      <c r="E953" s="39"/>
      <c r="F953" s="39"/>
      <c r="G953" s="39"/>
      <c r="H953" s="39"/>
      <c r="I953" s="39"/>
      <c r="J953" s="39"/>
      <c r="K953" s="39"/>
    </row>
    <row r="954" spans="4:11">
      <c r="D954" s="39"/>
      <c r="E954" s="39"/>
      <c r="F954" s="39"/>
      <c r="G954" s="39"/>
      <c r="H954" s="39"/>
      <c r="I954" s="39"/>
      <c r="J954" s="39"/>
      <c r="K954" s="39"/>
    </row>
    <row r="955" spans="4:11">
      <c r="D955" s="39"/>
      <c r="E955" s="39"/>
      <c r="F955" s="39"/>
      <c r="G955" s="39"/>
      <c r="H955" s="39"/>
      <c r="I955" s="39"/>
      <c r="J955" s="39"/>
      <c r="K955" s="39"/>
    </row>
    <row r="956" spans="4:11">
      <c r="D956" s="39"/>
      <c r="E956" s="39"/>
      <c r="F956" s="39"/>
      <c r="G956" s="39"/>
      <c r="H956" s="39"/>
      <c r="I956" s="39"/>
      <c r="J956" s="39"/>
      <c r="K956" s="39"/>
    </row>
    <row r="957" spans="4:11">
      <c r="D957" s="39"/>
      <c r="E957" s="39"/>
      <c r="F957" s="39"/>
      <c r="G957" s="39"/>
      <c r="H957" s="39"/>
      <c r="I957" s="39"/>
      <c r="J957" s="39"/>
      <c r="K957" s="39"/>
    </row>
    <row r="958" spans="4:11">
      <c r="D958" s="39"/>
      <c r="E958" s="39"/>
      <c r="F958" s="39"/>
      <c r="G958" s="39"/>
      <c r="H958" s="39"/>
      <c r="I958" s="39"/>
      <c r="J958" s="39"/>
      <c r="K958" s="39"/>
    </row>
    <row r="959" spans="4:11">
      <c r="D959" s="39"/>
      <c r="E959" s="39"/>
      <c r="F959" s="39"/>
      <c r="G959" s="39"/>
      <c r="H959" s="39"/>
      <c r="I959" s="39"/>
      <c r="J959" s="39"/>
      <c r="K959" s="39"/>
    </row>
    <row r="960" spans="4:11">
      <c r="D960" s="39"/>
      <c r="E960" s="39"/>
      <c r="F960" s="39"/>
      <c r="G960" s="39"/>
      <c r="H960" s="39"/>
      <c r="I960" s="39"/>
      <c r="J960" s="39"/>
      <c r="K960" s="39"/>
    </row>
    <row r="961" spans="4:11">
      <c r="D961" s="39"/>
      <c r="E961" s="39"/>
      <c r="F961" s="39"/>
      <c r="G961" s="39"/>
      <c r="H961" s="39"/>
      <c r="I961" s="39"/>
      <c r="J961" s="39"/>
      <c r="K961" s="39"/>
    </row>
    <row r="962" spans="4:11">
      <c r="D962" s="39"/>
      <c r="E962" s="39"/>
      <c r="F962" s="39"/>
      <c r="G962" s="39"/>
      <c r="H962" s="39"/>
      <c r="I962" s="39"/>
      <c r="J962" s="39"/>
      <c r="K962" s="39"/>
    </row>
    <row r="963" spans="4:11">
      <c r="D963" s="39"/>
      <c r="E963" s="39"/>
      <c r="F963" s="39"/>
      <c r="G963" s="39"/>
      <c r="H963" s="39"/>
      <c r="I963" s="39"/>
      <c r="J963" s="39"/>
      <c r="K963" s="39"/>
    </row>
    <row r="964" spans="4:11">
      <c r="D964" s="39"/>
      <c r="E964" s="39"/>
      <c r="F964" s="39"/>
      <c r="G964" s="39"/>
      <c r="H964" s="39"/>
      <c r="I964" s="39"/>
      <c r="J964" s="39"/>
      <c r="K964" s="39"/>
    </row>
    <row r="965" spans="4:11">
      <c r="D965" s="39"/>
      <c r="E965" s="39"/>
      <c r="F965" s="39"/>
      <c r="G965" s="39"/>
      <c r="H965" s="39"/>
      <c r="I965" s="39"/>
      <c r="J965" s="39"/>
      <c r="K965" s="39"/>
    </row>
    <row r="966" spans="4:11">
      <c r="D966" s="39"/>
      <c r="E966" s="39"/>
      <c r="F966" s="39"/>
      <c r="G966" s="39"/>
      <c r="H966" s="39"/>
      <c r="I966" s="39"/>
      <c r="J966" s="39"/>
      <c r="K966" s="39"/>
    </row>
    <row r="967" spans="4:11">
      <c r="D967" s="39"/>
      <c r="E967" s="39"/>
      <c r="F967" s="39"/>
      <c r="G967" s="39"/>
      <c r="H967" s="39"/>
      <c r="I967" s="39"/>
      <c r="J967" s="39"/>
      <c r="K967" s="39"/>
    </row>
    <row r="968" spans="4:11">
      <c r="D968" s="39"/>
      <c r="E968" s="39"/>
      <c r="F968" s="39"/>
      <c r="G968" s="39"/>
      <c r="H968" s="39"/>
      <c r="I968" s="39"/>
      <c r="J968" s="39"/>
      <c r="K968" s="39"/>
    </row>
    <row r="969" spans="4:11">
      <c r="D969" s="39"/>
      <c r="E969" s="39"/>
      <c r="F969" s="39"/>
      <c r="G969" s="39"/>
      <c r="H969" s="39"/>
      <c r="I969" s="39"/>
      <c r="J969" s="39"/>
      <c r="K969" s="39"/>
    </row>
    <row r="970" spans="4:11">
      <c r="D970" s="39"/>
      <c r="E970" s="39"/>
      <c r="F970" s="39"/>
      <c r="G970" s="39"/>
      <c r="H970" s="39"/>
      <c r="I970" s="39"/>
      <c r="J970" s="39"/>
      <c r="K970" s="39"/>
    </row>
    <row r="971" spans="4:11">
      <c r="D971" s="39"/>
      <c r="E971" s="39"/>
      <c r="F971" s="39"/>
      <c r="G971" s="39"/>
      <c r="H971" s="39"/>
      <c r="I971" s="39"/>
      <c r="J971" s="39"/>
      <c r="K971" s="39"/>
    </row>
    <row r="972" spans="4:11">
      <c r="D972" s="39"/>
      <c r="E972" s="39"/>
      <c r="F972" s="39"/>
      <c r="G972" s="39"/>
      <c r="H972" s="39"/>
      <c r="I972" s="39"/>
      <c r="J972" s="39"/>
      <c r="K972" s="39"/>
    </row>
    <row r="973" spans="4:11">
      <c r="D973" s="39"/>
      <c r="E973" s="39"/>
      <c r="F973" s="39"/>
      <c r="G973" s="39"/>
      <c r="H973" s="39"/>
      <c r="I973" s="39"/>
      <c r="J973" s="39"/>
      <c r="K973" s="39"/>
    </row>
    <row r="974" spans="4:11">
      <c r="D974" s="39"/>
      <c r="E974" s="39"/>
      <c r="F974" s="39"/>
      <c r="G974" s="39"/>
      <c r="H974" s="39"/>
      <c r="I974" s="39"/>
      <c r="J974" s="39"/>
      <c r="K974" s="39"/>
    </row>
    <row r="975" spans="4:11">
      <c r="D975" s="39"/>
      <c r="E975" s="39"/>
      <c r="F975" s="39"/>
      <c r="G975" s="39"/>
      <c r="H975" s="39"/>
      <c r="I975" s="39"/>
      <c r="J975" s="39"/>
      <c r="K975" s="39"/>
    </row>
    <row r="976" spans="4:11">
      <c r="D976" s="39"/>
      <c r="E976" s="39"/>
      <c r="F976" s="39"/>
      <c r="G976" s="39"/>
      <c r="H976" s="39"/>
      <c r="I976" s="39"/>
      <c r="J976" s="39"/>
      <c r="K976" s="39"/>
    </row>
    <row r="977" spans="4:11">
      <c r="D977" s="39"/>
      <c r="E977" s="39"/>
      <c r="F977" s="39"/>
      <c r="G977" s="39"/>
      <c r="H977" s="39"/>
      <c r="I977" s="39"/>
      <c r="J977" s="39"/>
      <c r="K977" s="39"/>
    </row>
    <row r="978" spans="4:11">
      <c r="D978" s="39"/>
      <c r="E978" s="39"/>
      <c r="F978" s="39"/>
      <c r="G978" s="39"/>
      <c r="H978" s="39"/>
      <c r="I978" s="39"/>
      <c r="J978" s="39"/>
      <c r="K978" s="39"/>
    </row>
    <row r="979" spans="4:11">
      <c r="D979" s="39"/>
      <c r="E979" s="39"/>
      <c r="F979" s="39"/>
      <c r="G979" s="39"/>
      <c r="H979" s="39"/>
      <c r="I979" s="39"/>
      <c r="J979" s="39"/>
      <c r="K979" s="39"/>
    </row>
    <row r="980" spans="4:11">
      <c r="D980" s="39"/>
      <c r="E980" s="39"/>
      <c r="F980" s="39"/>
      <c r="G980" s="39"/>
      <c r="H980" s="39"/>
      <c r="I980" s="39"/>
      <c r="J980" s="39"/>
      <c r="K980" s="39"/>
    </row>
    <row r="981" spans="4:11">
      <c r="D981" s="39"/>
      <c r="E981" s="39"/>
      <c r="F981" s="39"/>
      <c r="G981" s="39"/>
      <c r="H981" s="39"/>
      <c r="I981" s="39"/>
      <c r="J981" s="39"/>
      <c r="K981" s="39"/>
    </row>
    <row r="982" spans="4:11">
      <c r="D982" s="39"/>
      <c r="E982" s="39"/>
      <c r="F982" s="39"/>
      <c r="G982" s="39"/>
      <c r="H982" s="39"/>
      <c r="I982" s="39"/>
      <c r="J982" s="39"/>
      <c r="K982" s="39"/>
    </row>
    <row r="983" spans="4:11">
      <c r="D983" s="39"/>
      <c r="E983" s="39"/>
      <c r="F983" s="39"/>
      <c r="G983" s="39"/>
      <c r="H983" s="39"/>
      <c r="I983" s="39"/>
      <c r="J983" s="39"/>
      <c r="K983" s="39"/>
    </row>
    <row r="984" spans="4:11">
      <c r="D984" s="39"/>
      <c r="E984" s="39"/>
      <c r="F984" s="39"/>
      <c r="G984" s="39"/>
      <c r="H984" s="39"/>
      <c r="I984" s="39"/>
      <c r="J984" s="39"/>
      <c r="K984" s="39"/>
    </row>
    <row r="985" spans="4:11">
      <c r="D985" s="39"/>
      <c r="E985" s="39"/>
      <c r="F985" s="39"/>
      <c r="G985" s="39"/>
      <c r="H985" s="39"/>
      <c r="I985" s="39"/>
      <c r="J985" s="39"/>
      <c r="K985" s="39"/>
    </row>
    <row r="986" spans="4:11">
      <c r="D986" s="39"/>
      <c r="E986" s="39"/>
      <c r="F986" s="39"/>
      <c r="G986" s="39"/>
      <c r="H986" s="39"/>
      <c r="I986" s="39"/>
      <c r="J986" s="39"/>
      <c r="K986" s="39"/>
    </row>
    <row r="987" spans="4:11">
      <c r="D987" s="39"/>
      <c r="E987" s="39"/>
      <c r="F987" s="39"/>
      <c r="G987" s="39"/>
      <c r="H987" s="39"/>
      <c r="I987" s="39"/>
      <c r="J987" s="39"/>
      <c r="K987" s="39"/>
    </row>
    <row r="988" spans="4:11">
      <c r="D988" s="39"/>
      <c r="E988" s="39"/>
      <c r="F988" s="39"/>
      <c r="G988" s="39"/>
      <c r="H988" s="39"/>
      <c r="I988" s="39"/>
      <c r="J988" s="39"/>
      <c r="K988" s="39"/>
    </row>
    <row r="989" spans="4:11">
      <c r="D989" s="39"/>
      <c r="E989" s="39"/>
      <c r="F989" s="39"/>
      <c r="G989" s="39"/>
      <c r="H989" s="39"/>
      <c r="I989" s="39"/>
      <c r="J989" s="39"/>
      <c r="K989" s="39"/>
    </row>
    <row r="990" spans="4:11">
      <c r="D990" s="39"/>
      <c r="E990" s="39"/>
      <c r="F990" s="39"/>
      <c r="G990" s="39"/>
      <c r="H990" s="39"/>
      <c r="I990" s="39"/>
      <c r="J990" s="39"/>
      <c r="K990" s="39"/>
    </row>
    <row r="991" spans="4:11">
      <c r="D991" s="39"/>
      <c r="E991" s="39"/>
      <c r="F991" s="39"/>
      <c r="G991" s="39"/>
      <c r="H991" s="39"/>
      <c r="I991" s="39"/>
      <c r="J991" s="39"/>
      <c r="K991" s="39"/>
    </row>
    <row r="992" spans="4:11">
      <c r="D992" s="39"/>
      <c r="E992" s="39"/>
      <c r="F992" s="39"/>
      <c r="G992" s="39"/>
      <c r="H992" s="39"/>
      <c r="I992" s="39"/>
      <c r="J992" s="39"/>
      <c r="K992" s="39"/>
    </row>
    <row r="993" spans="4:11">
      <c r="D993" s="39"/>
      <c r="E993" s="39"/>
      <c r="F993" s="39"/>
      <c r="G993" s="39"/>
      <c r="H993" s="39"/>
      <c r="I993" s="39"/>
      <c r="J993" s="39"/>
      <c r="K993" s="39"/>
    </row>
    <row r="994" spans="4:11">
      <c r="D994" s="39"/>
      <c r="E994" s="39"/>
      <c r="F994" s="39"/>
      <c r="G994" s="39"/>
      <c r="H994" s="39"/>
      <c r="I994" s="39"/>
      <c r="J994" s="39"/>
      <c r="K994" s="39"/>
    </row>
    <row r="995" spans="4:11">
      <c r="D995" s="39"/>
      <c r="E995" s="39"/>
      <c r="F995" s="39"/>
      <c r="G995" s="39"/>
      <c r="H995" s="39"/>
      <c r="I995" s="39"/>
      <c r="J995" s="39"/>
      <c r="K995" s="39"/>
    </row>
    <row r="996" spans="4:11">
      <c r="D996" s="39"/>
      <c r="E996" s="39"/>
      <c r="F996" s="39"/>
      <c r="G996" s="39"/>
      <c r="H996" s="39"/>
      <c r="I996" s="39"/>
      <c r="J996" s="39"/>
      <c r="K996" s="39"/>
    </row>
    <row r="997" spans="4:11">
      <c r="D997" s="39"/>
      <c r="E997" s="39"/>
      <c r="F997" s="39"/>
      <c r="G997" s="39"/>
      <c r="H997" s="39"/>
      <c r="I997" s="39"/>
      <c r="J997" s="39"/>
      <c r="K997" s="39"/>
    </row>
    <row r="998" spans="4:11">
      <c r="D998" s="39"/>
      <c r="E998" s="39"/>
      <c r="F998" s="39"/>
      <c r="G998" s="39"/>
      <c r="H998" s="39"/>
      <c r="I998" s="39"/>
      <c r="J998" s="39"/>
      <c r="K998" s="39"/>
    </row>
    <row r="999" spans="4:11">
      <c r="D999" s="39"/>
      <c r="E999" s="39"/>
      <c r="F999" s="39"/>
      <c r="G999" s="39"/>
      <c r="H999" s="39"/>
      <c r="I999" s="39"/>
      <c r="J999" s="39"/>
      <c r="K999" s="39"/>
    </row>
    <row r="1000" spans="4:11">
      <c r="D1000" s="39"/>
      <c r="E1000" s="39"/>
      <c r="F1000" s="39"/>
      <c r="G1000" s="39"/>
      <c r="H1000" s="39"/>
      <c r="I1000" s="39"/>
      <c r="J1000" s="39"/>
      <c r="K1000" s="39"/>
    </row>
    <row r="1001" spans="4:11">
      <c r="D1001" s="39"/>
      <c r="E1001" s="39"/>
      <c r="F1001" s="39"/>
      <c r="G1001" s="39"/>
      <c r="H1001" s="39"/>
      <c r="I1001" s="39"/>
      <c r="J1001" s="39"/>
      <c r="K1001" s="39"/>
    </row>
    <row r="1002" spans="4:11">
      <c r="D1002" s="39"/>
      <c r="E1002" s="39"/>
      <c r="F1002" s="39"/>
      <c r="G1002" s="39"/>
      <c r="H1002" s="39"/>
      <c r="I1002" s="39"/>
      <c r="J1002" s="39"/>
      <c r="K1002" s="39"/>
    </row>
    <row r="1003" spans="4:11">
      <c r="D1003" s="39"/>
      <c r="E1003" s="39"/>
      <c r="F1003" s="39"/>
      <c r="G1003" s="39"/>
      <c r="H1003" s="39"/>
      <c r="I1003" s="39"/>
      <c r="J1003" s="39"/>
      <c r="K1003" s="39"/>
    </row>
    <row r="1004" spans="4:11">
      <c r="D1004" s="39"/>
      <c r="E1004" s="39"/>
      <c r="F1004" s="39"/>
      <c r="G1004" s="39"/>
      <c r="H1004" s="39"/>
      <c r="I1004" s="39"/>
      <c r="J1004" s="39"/>
      <c r="K1004" s="39"/>
    </row>
    <row r="1005" spans="4:11">
      <c r="D1005" s="39"/>
      <c r="E1005" s="39"/>
      <c r="F1005" s="39"/>
      <c r="G1005" s="39"/>
      <c r="H1005" s="39"/>
      <c r="I1005" s="39"/>
      <c r="J1005" s="39"/>
      <c r="K1005" s="39"/>
    </row>
    <row r="1006" spans="4:11">
      <c r="D1006" s="39"/>
      <c r="E1006" s="39"/>
      <c r="F1006" s="39"/>
      <c r="G1006" s="39"/>
      <c r="H1006" s="39"/>
      <c r="I1006" s="39"/>
      <c r="J1006" s="39"/>
      <c r="K1006" s="39"/>
    </row>
    <row r="1007" spans="4:11">
      <c r="D1007" s="39"/>
      <c r="E1007" s="39"/>
      <c r="F1007" s="39"/>
      <c r="G1007" s="39"/>
      <c r="H1007" s="39"/>
      <c r="I1007" s="39"/>
      <c r="J1007" s="39"/>
      <c r="K1007" s="39"/>
    </row>
    <row r="1008" spans="4:11">
      <c r="D1008" s="39"/>
      <c r="E1008" s="39"/>
      <c r="F1008" s="39"/>
      <c r="G1008" s="39"/>
      <c r="H1008" s="39"/>
      <c r="I1008" s="39"/>
      <c r="J1008" s="39"/>
      <c r="K1008" s="39"/>
    </row>
    <row r="1009" spans="4:11">
      <c r="D1009" s="39"/>
      <c r="E1009" s="39"/>
      <c r="F1009" s="39"/>
      <c r="G1009" s="39"/>
      <c r="H1009" s="39"/>
      <c r="I1009" s="39"/>
      <c r="J1009" s="39"/>
      <c r="K1009" s="39"/>
    </row>
    <row r="1010" spans="4:11">
      <c r="D1010" s="39"/>
      <c r="E1010" s="39"/>
      <c r="F1010" s="39"/>
      <c r="G1010" s="39"/>
      <c r="H1010" s="39"/>
      <c r="I1010" s="39"/>
      <c r="J1010" s="39"/>
      <c r="K1010" s="39"/>
    </row>
    <row r="1011" spans="4:11">
      <c r="D1011" s="39"/>
      <c r="E1011" s="39"/>
      <c r="F1011" s="39"/>
      <c r="G1011" s="39"/>
      <c r="H1011" s="39"/>
      <c r="I1011" s="39"/>
      <c r="J1011" s="39"/>
      <c r="K1011" s="39"/>
    </row>
    <row r="1012" spans="4:11">
      <c r="D1012" s="39"/>
      <c r="E1012" s="39"/>
      <c r="F1012" s="39"/>
      <c r="G1012" s="39"/>
      <c r="H1012" s="39"/>
      <c r="I1012" s="39"/>
      <c r="J1012" s="39"/>
      <c r="K1012" s="39"/>
    </row>
    <row r="1013" spans="4:11">
      <c r="D1013" s="39"/>
      <c r="E1013" s="39"/>
      <c r="F1013" s="39"/>
      <c r="G1013" s="39"/>
      <c r="H1013" s="39"/>
      <c r="I1013" s="39"/>
      <c r="J1013" s="39"/>
      <c r="K1013" s="39"/>
    </row>
    <row r="1014" spans="4:11">
      <c r="D1014" s="39"/>
      <c r="E1014" s="39"/>
      <c r="F1014" s="39"/>
      <c r="G1014" s="39"/>
      <c r="H1014" s="39"/>
      <c r="I1014" s="39"/>
      <c r="J1014" s="39"/>
      <c r="K1014" s="39"/>
    </row>
    <row r="1015" spans="4:11">
      <c r="D1015" s="39"/>
      <c r="E1015" s="39"/>
      <c r="F1015" s="39"/>
      <c r="G1015" s="39"/>
      <c r="H1015" s="39"/>
      <c r="I1015" s="39"/>
      <c r="J1015" s="39"/>
      <c r="K1015" s="39"/>
    </row>
    <row r="1016" spans="4:11">
      <c r="D1016" s="39"/>
      <c r="E1016" s="39"/>
      <c r="F1016" s="39"/>
      <c r="G1016" s="39"/>
      <c r="H1016" s="39"/>
      <c r="I1016" s="39"/>
      <c r="J1016" s="39"/>
      <c r="K1016" s="39"/>
    </row>
    <row r="1017" spans="4:11">
      <c r="D1017" s="39"/>
      <c r="E1017" s="39"/>
      <c r="F1017" s="39"/>
      <c r="G1017" s="39"/>
      <c r="H1017" s="39"/>
      <c r="I1017" s="39"/>
      <c r="J1017" s="39"/>
      <c r="K1017" s="39"/>
    </row>
    <row r="1018" spans="4:11">
      <c r="D1018" s="39"/>
      <c r="E1018" s="39"/>
      <c r="F1018" s="39"/>
      <c r="G1018" s="39"/>
      <c r="H1018" s="39"/>
      <c r="I1018" s="39"/>
      <c r="J1018" s="39"/>
      <c r="K1018" s="39"/>
    </row>
    <row r="1019" spans="4:11">
      <c r="D1019" s="39"/>
      <c r="E1019" s="39"/>
      <c r="F1019" s="39"/>
      <c r="G1019" s="39"/>
      <c r="H1019" s="39"/>
      <c r="I1019" s="39"/>
      <c r="J1019" s="39"/>
      <c r="K1019" s="39"/>
    </row>
    <row r="1020" spans="4:11">
      <c r="D1020" s="39"/>
      <c r="E1020" s="39"/>
      <c r="F1020" s="39"/>
      <c r="G1020" s="39"/>
      <c r="H1020" s="39"/>
      <c r="I1020" s="39"/>
      <c r="J1020" s="39"/>
      <c r="K1020" s="39"/>
    </row>
    <row r="1021" spans="4:11">
      <c r="D1021" s="39"/>
      <c r="E1021" s="39"/>
      <c r="F1021" s="39"/>
      <c r="G1021" s="39"/>
      <c r="H1021" s="39"/>
      <c r="I1021" s="39"/>
      <c r="J1021" s="39"/>
      <c r="K1021" s="39"/>
    </row>
    <row r="1022" spans="4:11">
      <c r="D1022" s="39"/>
      <c r="E1022" s="39"/>
      <c r="F1022" s="39"/>
      <c r="G1022" s="39"/>
      <c r="H1022" s="39"/>
      <c r="I1022" s="39"/>
      <c r="J1022" s="39"/>
      <c r="K1022" s="39"/>
    </row>
    <row r="1023" spans="4:11">
      <c r="D1023" s="39"/>
      <c r="E1023" s="39"/>
      <c r="F1023" s="39"/>
      <c r="G1023" s="39"/>
      <c r="H1023" s="39"/>
      <c r="I1023" s="39"/>
      <c r="J1023" s="39"/>
      <c r="K1023" s="39"/>
    </row>
    <row r="1024" spans="4:11">
      <c r="D1024" s="39"/>
      <c r="E1024" s="39"/>
      <c r="F1024" s="39"/>
      <c r="G1024" s="39"/>
      <c r="H1024" s="39"/>
      <c r="I1024" s="39"/>
      <c r="J1024" s="39"/>
      <c r="K1024" s="39"/>
    </row>
    <row r="1025" spans="4:11">
      <c r="D1025" s="39"/>
      <c r="E1025" s="39"/>
      <c r="F1025" s="39"/>
      <c r="G1025" s="39"/>
      <c r="H1025" s="39"/>
      <c r="I1025" s="39"/>
      <c r="J1025" s="39"/>
      <c r="K1025" s="39"/>
    </row>
    <row r="1026" spans="4:11">
      <c r="D1026" s="39"/>
      <c r="E1026" s="39"/>
      <c r="F1026" s="39"/>
      <c r="G1026" s="39"/>
      <c r="H1026" s="39"/>
      <c r="I1026" s="39"/>
      <c r="J1026" s="39"/>
      <c r="K1026" s="39"/>
    </row>
    <row r="1027" spans="4:11">
      <c r="D1027" s="39"/>
      <c r="E1027" s="39"/>
      <c r="F1027" s="39"/>
      <c r="G1027" s="39"/>
      <c r="H1027" s="39"/>
      <c r="I1027" s="39"/>
      <c r="J1027" s="39"/>
      <c r="K1027" s="39"/>
    </row>
    <row r="1028" spans="4:11">
      <c r="D1028" s="39"/>
      <c r="E1028" s="39"/>
      <c r="F1028" s="39"/>
      <c r="G1028" s="39"/>
      <c r="H1028" s="39"/>
      <c r="I1028" s="39"/>
      <c r="J1028" s="39"/>
      <c r="K1028" s="39"/>
    </row>
    <row r="1029" spans="4:11">
      <c r="D1029" s="39"/>
      <c r="E1029" s="39"/>
      <c r="F1029" s="39"/>
      <c r="G1029" s="39"/>
      <c r="H1029" s="39"/>
      <c r="I1029" s="39"/>
      <c r="J1029" s="39"/>
      <c r="K1029" s="39"/>
    </row>
    <row r="1030" spans="4:11">
      <c r="D1030" s="39"/>
      <c r="E1030" s="39"/>
      <c r="F1030" s="39"/>
      <c r="G1030" s="39"/>
      <c r="H1030" s="39"/>
      <c r="I1030" s="39"/>
      <c r="J1030" s="39"/>
      <c r="K1030" s="39"/>
    </row>
    <row r="1031" spans="4:11">
      <c r="D1031" s="39"/>
      <c r="E1031" s="39"/>
      <c r="F1031" s="39"/>
      <c r="G1031" s="39"/>
      <c r="H1031" s="39"/>
      <c r="I1031" s="39"/>
      <c r="J1031" s="39"/>
      <c r="K1031" s="39"/>
    </row>
    <row r="1032" spans="4:11">
      <c r="D1032" s="39"/>
      <c r="E1032" s="39"/>
      <c r="F1032" s="39"/>
      <c r="G1032" s="39"/>
      <c r="H1032" s="39"/>
      <c r="I1032" s="39"/>
      <c r="J1032" s="39"/>
      <c r="K1032" s="39"/>
    </row>
    <row r="1033" spans="4:11">
      <c r="D1033" s="39"/>
      <c r="E1033" s="39"/>
      <c r="F1033" s="39"/>
      <c r="G1033" s="39"/>
      <c r="H1033" s="39"/>
      <c r="I1033" s="39"/>
      <c r="J1033" s="39"/>
      <c r="K1033" s="39"/>
    </row>
    <row r="1034" spans="4:11">
      <c r="D1034" s="39"/>
      <c r="E1034" s="39"/>
      <c r="F1034" s="39"/>
      <c r="G1034" s="39"/>
      <c r="H1034" s="39"/>
      <c r="I1034" s="39"/>
      <c r="J1034" s="39"/>
      <c r="K1034" s="39"/>
    </row>
    <row r="1035" spans="4:11">
      <c r="D1035" s="39"/>
      <c r="E1035" s="39"/>
      <c r="F1035" s="39"/>
      <c r="G1035" s="39"/>
      <c r="H1035" s="39"/>
      <c r="I1035" s="39"/>
      <c r="J1035" s="39"/>
      <c r="K1035" s="39"/>
    </row>
    <row r="1036" spans="4:11">
      <c r="D1036" s="39"/>
      <c r="E1036" s="39"/>
      <c r="F1036" s="39"/>
      <c r="G1036" s="39"/>
      <c r="H1036" s="39"/>
      <c r="I1036" s="39"/>
      <c r="J1036" s="39"/>
      <c r="K1036" s="39"/>
    </row>
    <row r="1037" spans="4:11">
      <c r="D1037" s="39"/>
      <c r="E1037" s="39"/>
      <c r="F1037" s="39"/>
      <c r="G1037" s="39"/>
      <c r="H1037" s="39"/>
      <c r="I1037" s="39"/>
      <c r="J1037" s="39"/>
      <c r="K1037" s="39"/>
    </row>
    <row r="1038" spans="4:11">
      <c r="D1038" s="39"/>
      <c r="E1038" s="39"/>
      <c r="F1038" s="39"/>
      <c r="G1038" s="39"/>
      <c r="H1038" s="39"/>
      <c r="I1038" s="39"/>
      <c r="J1038" s="39"/>
      <c r="K1038" s="39"/>
    </row>
    <row r="1039" spans="4:11">
      <c r="D1039" s="39"/>
      <c r="E1039" s="39"/>
      <c r="F1039" s="39"/>
      <c r="G1039" s="39"/>
      <c r="H1039" s="39"/>
      <c r="I1039" s="39"/>
      <c r="J1039" s="39"/>
      <c r="K1039" s="39"/>
    </row>
    <row r="1040" spans="4:11">
      <c r="D1040" s="39"/>
      <c r="E1040" s="39"/>
      <c r="F1040" s="39"/>
      <c r="G1040" s="39"/>
      <c r="H1040" s="39"/>
      <c r="I1040" s="39"/>
      <c r="J1040" s="39"/>
      <c r="K1040" s="39"/>
    </row>
    <row r="1041" spans="4:11">
      <c r="D1041" s="39"/>
      <c r="E1041" s="39"/>
      <c r="F1041" s="39"/>
      <c r="G1041" s="39"/>
      <c r="H1041" s="39"/>
      <c r="I1041" s="39"/>
      <c r="J1041" s="39"/>
      <c r="K1041" s="39"/>
    </row>
    <row r="1042" spans="4:11">
      <c r="D1042" s="39"/>
      <c r="E1042" s="39"/>
      <c r="F1042" s="39"/>
      <c r="G1042" s="39"/>
      <c r="H1042" s="39"/>
      <c r="I1042" s="39"/>
      <c r="J1042" s="39"/>
      <c r="K1042" s="39"/>
    </row>
    <row r="1043" spans="4:11">
      <c r="D1043" s="39"/>
      <c r="E1043" s="39"/>
      <c r="F1043" s="39"/>
      <c r="G1043" s="39"/>
      <c r="H1043" s="39"/>
      <c r="I1043" s="39"/>
      <c r="J1043" s="39"/>
      <c r="K1043" s="39"/>
    </row>
    <row r="1044" spans="4:11">
      <c r="D1044" s="39"/>
      <c r="E1044" s="39"/>
      <c r="F1044" s="39"/>
      <c r="G1044" s="39"/>
      <c r="H1044" s="39"/>
      <c r="I1044" s="39"/>
      <c r="J1044" s="39"/>
      <c r="K1044" s="39"/>
    </row>
    <row r="1045" spans="4:11">
      <c r="D1045" s="39"/>
      <c r="E1045" s="39"/>
      <c r="F1045" s="39"/>
      <c r="G1045" s="39"/>
      <c r="H1045" s="39"/>
      <c r="I1045" s="39"/>
      <c r="J1045" s="39"/>
      <c r="K1045" s="39"/>
    </row>
    <row r="1046" spans="4:11">
      <c r="D1046" s="39"/>
      <c r="E1046" s="39"/>
      <c r="F1046" s="39"/>
      <c r="G1046" s="39"/>
      <c r="H1046" s="39"/>
      <c r="I1046" s="39"/>
      <c r="J1046" s="39"/>
      <c r="K1046" s="39"/>
    </row>
    <row r="1047" spans="4:11">
      <c r="D1047" s="39"/>
      <c r="E1047" s="39"/>
      <c r="F1047" s="39"/>
      <c r="G1047" s="39"/>
      <c r="H1047" s="39"/>
      <c r="I1047" s="39"/>
      <c r="J1047" s="39"/>
      <c r="K1047" s="39"/>
    </row>
    <row r="1048" spans="4:11">
      <c r="D1048" s="39"/>
      <c r="E1048" s="39"/>
      <c r="F1048" s="39"/>
      <c r="G1048" s="39"/>
      <c r="H1048" s="39"/>
      <c r="I1048" s="39"/>
      <c r="J1048" s="39"/>
      <c r="K1048" s="39"/>
    </row>
    <row r="1049" spans="4:11">
      <c r="D1049" s="39"/>
      <c r="E1049" s="39"/>
      <c r="F1049" s="39"/>
      <c r="G1049" s="39"/>
      <c r="H1049" s="39"/>
      <c r="I1049" s="39"/>
      <c r="J1049" s="39"/>
      <c r="K1049" s="39"/>
    </row>
    <row r="1050" spans="4:11">
      <c r="D1050" s="39"/>
      <c r="E1050" s="39"/>
      <c r="F1050" s="39"/>
      <c r="G1050" s="39"/>
      <c r="H1050" s="39"/>
      <c r="I1050" s="39"/>
      <c r="J1050" s="39"/>
      <c r="K1050" s="39"/>
    </row>
    <row r="1051" spans="4:11">
      <c r="D1051" s="39"/>
      <c r="E1051" s="39"/>
      <c r="F1051" s="39"/>
      <c r="G1051" s="39"/>
      <c r="H1051" s="39"/>
      <c r="I1051" s="39"/>
      <c r="J1051" s="39"/>
      <c r="K1051" s="39"/>
    </row>
    <row r="1052" spans="4:11">
      <c r="D1052" s="39"/>
      <c r="E1052" s="39"/>
      <c r="F1052" s="39"/>
      <c r="G1052" s="39"/>
      <c r="H1052" s="39"/>
      <c r="I1052" s="39"/>
      <c r="J1052" s="39"/>
      <c r="K1052" s="39"/>
    </row>
    <row r="1053" spans="4:11">
      <c r="D1053" s="39"/>
      <c r="E1053" s="39"/>
      <c r="F1053" s="39"/>
      <c r="G1053" s="39"/>
      <c r="H1053" s="39"/>
      <c r="I1053" s="39"/>
      <c r="J1053" s="39"/>
      <c r="K1053" s="39"/>
    </row>
    <row r="1054" spans="4:11">
      <c r="D1054" s="39"/>
      <c r="E1054" s="39"/>
      <c r="F1054" s="39"/>
      <c r="G1054" s="39"/>
      <c r="H1054" s="39"/>
      <c r="I1054" s="39"/>
      <c r="J1054" s="39"/>
      <c r="K1054" s="39"/>
    </row>
    <row r="1055" spans="4:11">
      <c r="D1055" s="39"/>
      <c r="E1055" s="39"/>
      <c r="F1055" s="39"/>
      <c r="G1055" s="39"/>
      <c r="H1055" s="39"/>
      <c r="I1055" s="39"/>
      <c r="J1055" s="39"/>
      <c r="K1055" s="39"/>
    </row>
    <row r="1056" spans="4:11">
      <c r="D1056" s="39"/>
      <c r="E1056" s="39"/>
      <c r="F1056" s="39"/>
      <c r="G1056" s="39"/>
      <c r="H1056" s="39"/>
      <c r="I1056" s="39"/>
      <c r="J1056" s="39"/>
      <c r="K1056" s="39"/>
    </row>
    <row r="1057" spans="4:11">
      <c r="D1057" s="39"/>
      <c r="E1057" s="39"/>
      <c r="F1057" s="39"/>
      <c r="G1057" s="39"/>
      <c r="H1057" s="39"/>
      <c r="I1057" s="39"/>
      <c r="J1057" s="39"/>
      <c r="K1057" s="39"/>
    </row>
    <row r="1058" spans="4:11">
      <c r="D1058" s="39"/>
      <c r="E1058" s="39"/>
      <c r="F1058" s="39"/>
      <c r="G1058" s="39"/>
      <c r="H1058" s="39"/>
      <c r="I1058" s="39"/>
      <c r="J1058" s="39"/>
      <c r="K1058" s="39"/>
    </row>
    <row r="1059" spans="4:11">
      <c r="D1059" s="39"/>
      <c r="E1059" s="39"/>
      <c r="F1059" s="39"/>
      <c r="G1059" s="39"/>
      <c r="H1059" s="39"/>
      <c r="I1059" s="39"/>
      <c r="J1059" s="39"/>
      <c r="K1059" s="39"/>
    </row>
    <row r="1060" spans="4:11">
      <c r="D1060" s="39"/>
      <c r="E1060" s="39"/>
      <c r="F1060" s="39"/>
      <c r="G1060" s="39"/>
      <c r="H1060" s="39"/>
      <c r="I1060" s="39"/>
      <c r="J1060" s="39"/>
      <c r="K1060" s="39"/>
    </row>
    <row r="1061" spans="4:11">
      <c r="D1061" s="39"/>
      <c r="E1061" s="39"/>
      <c r="F1061" s="39"/>
      <c r="G1061" s="39"/>
      <c r="H1061" s="39"/>
      <c r="I1061" s="39"/>
      <c r="J1061" s="39"/>
      <c r="K1061" s="39"/>
    </row>
    <row r="1062" spans="4:11">
      <c r="D1062" s="39"/>
      <c r="E1062" s="39"/>
      <c r="F1062" s="39"/>
      <c r="G1062" s="39"/>
      <c r="H1062" s="39"/>
      <c r="I1062" s="39"/>
      <c r="J1062" s="39"/>
      <c r="K1062" s="39"/>
    </row>
    <row r="1063" spans="4:11">
      <c r="D1063" s="39"/>
      <c r="E1063" s="39"/>
      <c r="F1063" s="39"/>
      <c r="G1063" s="39"/>
      <c r="H1063" s="39"/>
      <c r="I1063" s="39"/>
      <c r="J1063" s="39"/>
      <c r="K1063" s="39"/>
    </row>
    <row r="1064" spans="4:11">
      <c r="D1064" s="39"/>
      <c r="E1064" s="39"/>
      <c r="F1064" s="39"/>
      <c r="G1064" s="39"/>
      <c r="H1064" s="39"/>
      <c r="I1064" s="39"/>
      <c r="J1064" s="39"/>
      <c r="K1064" s="39"/>
    </row>
    <row r="1065" spans="4:11">
      <c r="D1065" s="39"/>
      <c r="E1065" s="39"/>
      <c r="F1065" s="39"/>
      <c r="G1065" s="39"/>
      <c r="H1065" s="39"/>
      <c r="I1065" s="39"/>
      <c r="J1065" s="39"/>
      <c r="K1065" s="39"/>
    </row>
    <row r="1066" spans="4:11">
      <c r="D1066" s="39"/>
      <c r="E1066" s="39"/>
      <c r="F1066" s="39"/>
      <c r="G1066" s="39"/>
      <c r="H1066" s="39"/>
      <c r="I1066" s="39"/>
      <c r="J1066" s="39"/>
      <c r="K1066" s="39"/>
    </row>
    <row r="1067" spans="4:11">
      <c r="D1067" s="39"/>
      <c r="E1067" s="39"/>
      <c r="F1067" s="39"/>
      <c r="G1067" s="39"/>
      <c r="H1067" s="39"/>
      <c r="I1067" s="39"/>
      <c r="J1067" s="39"/>
      <c r="K1067" s="39"/>
    </row>
    <row r="1068" spans="4:11">
      <c r="D1068" s="39"/>
      <c r="E1068" s="39"/>
      <c r="F1068" s="39"/>
      <c r="G1068" s="39"/>
      <c r="H1068" s="39"/>
      <c r="I1068" s="39"/>
      <c r="J1068" s="39"/>
      <c r="K1068" s="39"/>
    </row>
    <row r="1069" spans="4:11">
      <c r="D1069" s="39"/>
      <c r="E1069" s="39"/>
      <c r="F1069" s="39"/>
      <c r="G1069" s="39"/>
      <c r="H1069" s="39"/>
      <c r="I1069" s="39"/>
      <c r="J1069" s="39"/>
      <c r="K1069" s="39"/>
    </row>
    <row r="1070" spans="4:11">
      <c r="D1070" s="39"/>
      <c r="E1070" s="39"/>
      <c r="F1070" s="39"/>
      <c r="G1070" s="39"/>
      <c r="H1070" s="39"/>
      <c r="I1070" s="39"/>
      <c r="J1070" s="39"/>
      <c r="K1070" s="39"/>
    </row>
    <row r="1071" spans="4:11">
      <c r="D1071" s="39"/>
      <c r="E1071" s="39"/>
      <c r="F1071" s="39"/>
      <c r="G1071" s="39"/>
      <c r="H1071" s="39"/>
      <c r="I1071" s="39"/>
      <c r="J1071" s="39"/>
      <c r="K1071" s="39"/>
    </row>
    <row r="1072" spans="4:11">
      <c r="D1072" s="39"/>
      <c r="E1072" s="39"/>
      <c r="F1072" s="39"/>
      <c r="G1072" s="39"/>
      <c r="H1072" s="39"/>
      <c r="I1072" s="39"/>
      <c r="J1072" s="39"/>
      <c r="K1072" s="39"/>
    </row>
    <row r="1073" spans="4:11">
      <c r="D1073" s="39"/>
      <c r="E1073" s="39"/>
      <c r="F1073" s="39"/>
      <c r="G1073" s="39"/>
      <c r="H1073" s="39"/>
      <c r="I1073" s="39"/>
      <c r="J1073" s="39"/>
      <c r="K1073" s="39"/>
    </row>
    <row r="1074" spans="4:11">
      <c r="D1074" s="39"/>
      <c r="E1074" s="39"/>
      <c r="F1074" s="39"/>
      <c r="G1074" s="39"/>
      <c r="H1074" s="39"/>
      <c r="I1074" s="39"/>
      <c r="J1074" s="39"/>
      <c r="K1074" s="39"/>
    </row>
    <row r="1075" spans="4:11">
      <c r="D1075" s="39"/>
      <c r="E1075" s="39"/>
      <c r="F1075" s="39"/>
      <c r="G1075" s="39"/>
      <c r="H1075" s="39"/>
      <c r="I1075" s="39"/>
      <c r="J1075" s="39"/>
      <c r="K1075" s="39"/>
    </row>
    <row r="1076" spans="4:11">
      <c r="D1076" s="39"/>
      <c r="E1076" s="39"/>
      <c r="F1076" s="39"/>
      <c r="G1076" s="39"/>
      <c r="H1076" s="39"/>
      <c r="I1076" s="39"/>
      <c r="J1076" s="39"/>
      <c r="K1076" s="39"/>
    </row>
    <row r="1077" spans="4:11">
      <c r="D1077" s="39"/>
      <c r="E1077" s="39"/>
      <c r="F1077" s="39"/>
      <c r="G1077" s="39"/>
      <c r="H1077" s="39"/>
      <c r="I1077" s="39"/>
      <c r="J1077" s="39"/>
      <c r="K1077" s="39"/>
    </row>
    <row r="1078" spans="4:11">
      <c r="D1078" s="39"/>
      <c r="E1078" s="39"/>
      <c r="F1078" s="39"/>
      <c r="G1078" s="39"/>
      <c r="H1078" s="39"/>
      <c r="I1078" s="39"/>
      <c r="J1078" s="39"/>
      <c r="K1078" s="39"/>
    </row>
    <row r="1079" spans="4:11">
      <c r="D1079" s="39"/>
      <c r="E1079" s="39"/>
      <c r="F1079" s="39"/>
      <c r="G1079" s="39"/>
      <c r="H1079" s="39"/>
      <c r="I1079" s="39"/>
      <c r="J1079" s="39"/>
      <c r="K1079" s="39"/>
    </row>
    <row r="1080" spans="4:11">
      <c r="D1080" s="39"/>
      <c r="E1080" s="39"/>
      <c r="F1080" s="39"/>
      <c r="G1080" s="39"/>
      <c r="H1080" s="39"/>
      <c r="I1080" s="39"/>
      <c r="J1080" s="39"/>
      <c r="K1080" s="39"/>
    </row>
    <row r="1081" spans="4:11">
      <c r="D1081" s="39"/>
      <c r="E1081" s="39"/>
      <c r="F1081" s="39"/>
      <c r="G1081" s="39"/>
      <c r="H1081" s="39"/>
      <c r="I1081" s="39"/>
      <c r="J1081" s="39"/>
      <c r="K1081" s="39"/>
    </row>
    <row r="1082" spans="4:11">
      <c r="D1082" s="39"/>
      <c r="E1082" s="39"/>
      <c r="F1082" s="39"/>
      <c r="G1082" s="39"/>
      <c r="H1082" s="39"/>
      <c r="I1082" s="39"/>
      <c r="J1082" s="39"/>
      <c r="K1082" s="39"/>
    </row>
    <row r="1083" spans="4:11">
      <c r="D1083" s="39"/>
      <c r="E1083" s="39"/>
      <c r="F1083" s="39"/>
      <c r="G1083" s="39"/>
      <c r="H1083" s="39"/>
      <c r="I1083" s="39"/>
      <c r="J1083" s="39"/>
      <c r="K1083" s="39"/>
    </row>
    <row r="1084" spans="4:11">
      <c r="D1084" s="39"/>
      <c r="E1084" s="39"/>
      <c r="F1084" s="39"/>
      <c r="G1084" s="39"/>
      <c r="H1084" s="39"/>
      <c r="I1084" s="39"/>
      <c r="J1084" s="39"/>
      <c r="K1084" s="39"/>
    </row>
    <row r="1085" spans="4:11">
      <c r="D1085" s="39"/>
      <c r="E1085" s="39"/>
      <c r="F1085" s="39"/>
      <c r="G1085" s="39"/>
      <c r="H1085" s="39"/>
      <c r="I1085" s="39"/>
      <c r="J1085" s="39"/>
      <c r="K1085" s="39"/>
    </row>
    <row r="1086" spans="4:11">
      <c r="D1086" s="39"/>
      <c r="E1086" s="39"/>
      <c r="F1086" s="39"/>
      <c r="G1086" s="39"/>
      <c r="H1086" s="39"/>
      <c r="I1086" s="39"/>
      <c r="J1086" s="39"/>
      <c r="K1086" s="39"/>
    </row>
    <row r="1087" spans="4:11">
      <c r="D1087" s="39"/>
      <c r="E1087" s="39"/>
      <c r="F1087" s="39"/>
      <c r="G1087" s="39"/>
      <c r="H1087" s="39"/>
      <c r="I1087" s="39"/>
      <c r="J1087" s="39"/>
      <c r="K1087" s="39"/>
    </row>
    <row r="1088" spans="4:11">
      <c r="D1088" s="39"/>
      <c r="E1088" s="39"/>
      <c r="F1088" s="39"/>
      <c r="G1088" s="39"/>
      <c r="H1088" s="39"/>
      <c r="I1088" s="39"/>
      <c r="J1088" s="39"/>
      <c r="K1088" s="39"/>
    </row>
    <row r="1089" spans="4:11">
      <c r="D1089" s="39"/>
      <c r="E1089" s="39"/>
      <c r="F1089" s="39"/>
      <c r="G1089" s="39"/>
      <c r="H1089" s="39"/>
      <c r="I1089" s="39"/>
      <c r="J1089" s="39"/>
      <c r="K1089" s="39"/>
    </row>
    <row r="1090" spans="4:11">
      <c r="D1090" s="39"/>
      <c r="E1090" s="39"/>
      <c r="F1090" s="39"/>
      <c r="G1090" s="39"/>
      <c r="H1090" s="39"/>
      <c r="I1090" s="39"/>
      <c r="J1090" s="39"/>
      <c r="K1090" s="39"/>
    </row>
    <row r="1091" spans="4:11">
      <c r="D1091" s="39"/>
      <c r="E1091" s="39"/>
      <c r="F1091" s="39"/>
      <c r="G1091" s="39"/>
      <c r="H1091" s="39"/>
      <c r="I1091" s="39"/>
      <c r="J1091" s="39"/>
      <c r="K1091" s="39"/>
    </row>
    <row r="1092" spans="4:11">
      <c r="D1092" s="39"/>
      <c r="E1092" s="39"/>
      <c r="F1092" s="39"/>
      <c r="G1092" s="39"/>
      <c r="H1092" s="39"/>
      <c r="I1092" s="39"/>
      <c r="J1092" s="39"/>
      <c r="K1092" s="39"/>
    </row>
    <row r="1093" spans="4:11">
      <c r="D1093" s="39"/>
      <c r="E1093" s="39"/>
      <c r="F1093" s="39"/>
      <c r="G1093" s="39"/>
      <c r="H1093" s="39"/>
      <c r="I1093" s="39"/>
      <c r="J1093" s="39"/>
      <c r="K1093" s="39"/>
    </row>
    <row r="1094" spans="4:11">
      <c r="D1094" s="39"/>
      <c r="E1094" s="39"/>
      <c r="F1094" s="39"/>
      <c r="G1094" s="39"/>
      <c r="H1094" s="39"/>
      <c r="I1094" s="39"/>
      <c r="J1094" s="39"/>
      <c r="K1094" s="39"/>
    </row>
    <row r="1095" spans="4:11">
      <c r="D1095" s="39"/>
      <c r="E1095" s="39"/>
      <c r="F1095" s="39"/>
      <c r="G1095" s="39"/>
      <c r="H1095" s="39"/>
      <c r="I1095" s="39"/>
      <c r="J1095" s="39"/>
      <c r="K1095" s="39"/>
    </row>
    <row r="1096" spans="4:11">
      <c r="D1096" s="39"/>
      <c r="E1096" s="39"/>
      <c r="F1096" s="39"/>
      <c r="G1096" s="39"/>
      <c r="H1096" s="39"/>
      <c r="I1096" s="39"/>
      <c r="J1096" s="39"/>
      <c r="K1096" s="39"/>
    </row>
    <row r="1097" spans="4:11">
      <c r="D1097" s="39"/>
      <c r="E1097" s="39"/>
      <c r="F1097" s="39"/>
      <c r="G1097" s="39"/>
      <c r="H1097" s="39"/>
      <c r="I1097" s="39"/>
      <c r="J1097" s="39"/>
      <c r="K1097" s="39"/>
    </row>
    <row r="1098" spans="4:11">
      <c r="D1098" s="39"/>
      <c r="E1098" s="39"/>
      <c r="F1098" s="39"/>
      <c r="G1098" s="39"/>
      <c r="H1098" s="39"/>
      <c r="I1098" s="39"/>
      <c r="J1098" s="39"/>
      <c r="K1098" s="39"/>
    </row>
    <row r="1099" spans="4:11">
      <c r="D1099" s="39"/>
      <c r="E1099" s="39"/>
      <c r="F1099" s="39"/>
      <c r="G1099" s="39"/>
      <c r="H1099" s="39"/>
      <c r="I1099" s="39"/>
      <c r="J1099" s="39"/>
      <c r="K1099" s="39"/>
    </row>
    <row r="1100" spans="4:11">
      <c r="D1100" s="39"/>
      <c r="E1100" s="39"/>
      <c r="F1100" s="39"/>
      <c r="G1100" s="39"/>
      <c r="H1100" s="39"/>
      <c r="I1100" s="39"/>
      <c r="J1100" s="39"/>
      <c r="K1100" s="39"/>
    </row>
    <row r="1101" spans="4:11">
      <c r="D1101" s="39"/>
      <c r="E1101" s="39"/>
      <c r="F1101" s="39"/>
      <c r="G1101" s="39"/>
      <c r="H1101" s="39"/>
      <c r="I1101" s="39"/>
      <c r="J1101" s="39"/>
      <c r="K1101" s="39"/>
    </row>
    <row r="1102" spans="4:11">
      <c r="D1102" s="39"/>
      <c r="E1102" s="39"/>
      <c r="F1102" s="39"/>
      <c r="G1102" s="39"/>
      <c r="H1102" s="39"/>
      <c r="I1102" s="39"/>
      <c r="J1102" s="39"/>
      <c r="K1102" s="39"/>
    </row>
    <row r="1103" spans="4:11">
      <c r="D1103" s="39"/>
      <c r="E1103" s="39"/>
      <c r="F1103" s="39"/>
      <c r="G1103" s="39"/>
      <c r="H1103" s="39"/>
      <c r="I1103" s="39"/>
      <c r="J1103" s="39"/>
      <c r="K1103" s="39"/>
    </row>
    <row r="1104" spans="4:11">
      <c r="D1104" s="39"/>
      <c r="E1104" s="39"/>
      <c r="F1104" s="39"/>
      <c r="G1104" s="39"/>
      <c r="H1104" s="39"/>
      <c r="I1104" s="39"/>
      <c r="J1104" s="39"/>
      <c r="K1104" s="39"/>
    </row>
    <row r="1105" spans="4:11">
      <c r="D1105" s="39"/>
      <c r="E1105" s="39"/>
      <c r="F1105" s="39"/>
      <c r="G1105" s="39"/>
      <c r="H1105" s="39"/>
      <c r="I1105" s="39"/>
      <c r="J1105" s="39"/>
      <c r="K1105" s="39"/>
    </row>
    <row r="1106" spans="4:11">
      <c r="D1106" s="39"/>
      <c r="E1106" s="39"/>
      <c r="F1106" s="39"/>
      <c r="G1106" s="39"/>
      <c r="H1106" s="39"/>
      <c r="I1106" s="39"/>
      <c r="J1106" s="39"/>
      <c r="K1106" s="39"/>
    </row>
    <row r="1107" spans="4:11">
      <c r="D1107" s="39"/>
      <c r="E1107" s="39"/>
      <c r="F1107" s="39"/>
      <c r="G1107" s="39"/>
      <c r="H1107" s="39"/>
      <c r="I1107" s="39"/>
      <c r="J1107" s="39"/>
      <c r="K1107" s="39"/>
    </row>
    <row r="1108" spans="4:11">
      <c r="D1108" s="39"/>
      <c r="E1108" s="39"/>
      <c r="F1108" s="39"/>
      <c r="G1108" s="39"/>
      <c r="H1108" s="39"/>
      <c r="I1108" s="39"/>
      <c r="J1108" s="39"/>
      <c r="K1108" s="39"/>
    </row>
    <row r="1109" spans="4:11">
      <c r="D1109" s="39"/>
      <c r="E1109" s="39"/>
      <c r="F1109" s="39"/>
      <c r="G1109" s="39"/>
      <c r="H1109" s="39"/>
      <c r="I1109" s="39"/>
      <c r="J1109" s="39"/>
      <c r="K1109" s="39"/>
    </row>
    <row r="1110" spans="4:11">
      <c r="D1110" s="39"/>
      <c r="E1110" s="39"/>
      <c r="F1110" s="39"/>
      <c r="G1110" s="39"/>
      <c r="H1110" s="39"/>
      <c r="I1110" s="39"/>
      <c r="J1110" s="39"/>
      <c r="K1110" s="39"/>
    </row>
    <row r="1111" spans="4:11">
      <c r="D1111" s="39"/>
      <c r="E1111" s="39"/>
      <c r="F1111" s="39"/>
      <c r="G1111" s="39"/>
      <c r="H1111" s="39"/>
      <c r="I1111" s="39"/>
      <c r="J1111" s="39"/>
      <c r="K1111" s="39"/>
    </row>
    <row r="1112" spans="4:11">
      <c r="D1112" s="39"/>
      <c r="E1112" s="39"/>
      <c r="F1112" s="39"/>
      <c r="G1112" s="39"/>
      <c r="H1112" s="39"/>
      <c r="I1112" s="39"/>
      <c r="J1112" s="39"/>
      <c r="K1112" s="39"/>
    </row>
    <row r="1113" spans="4:11">
      <c r="D1113" s="39"/>
      <c r="E1113" s="39"/>
      <c r="F1113" s="39"/>
      <c r="G1113" s="39"/>
      <c r="H1113" s="39"/>
      <c r="I1113" s="39"/>
      <c r="J1113" s="39"/>
      <c r="K1113" s="39"/>
    </row>
    <row r="1114" spans="4:11">
      <c r="D1114" s="39"/>
      <c r="E1114" s="39"/>
      <c r="F1114" s="39"/>
      <c r="G1114" s="39"/>
      <c r="H1114" s="39"/>
      <c r="I1114" s="39"/>
      <c r="J1114" s="39"/>
      <c r="K1114" s="39"/>
    </row>
    <row r="1115" spans="4:11">
      <c r="D1115" s="39"/>
      <c r="E1115" s="39"/>
      <c r="F1115" s="39"/>
      <c r="G1115" s="39"/>
      <c r="H1115" s="39"/>
      <c r="I1115" s="39"/>
      <c r="J1115" s="39"/>
      <c r="K1115" s="39"/>
    </row>
    <row r="1116" spans="4:11">
      <c r="D1116" s="39"/>
      <c r="E1116" s="39"/>
      <c r="F1116" s="39"/>
      <c r="G1116" s="39"/>
      <c r="H1116" s="39"/>
      <c r="I1116" s="39"/>
      <c r="J1116" s="39"/>
      <c r="K1116" s="39"/>
    </row>
    <row r="1117" spans="4:11">
      <c r="D1117" s="39"/>
      <c r="E1117" s="39"/>
      <c r="F1117" s="39"/>
      <c r="G1117" s="39"/>
      <c r="H1117" s="39"/>
      <c r="I1117" s="39"/>
      <c r="J1117" s="39"/>
      <c r="K1117" s="39"/>
    </row>
    <row r="1118" spans="4:11">
      <c r="D1118" s="39"/>
      <c r="E1118" s="39"/>
      <c r="F1118" s="39"/>
      <c r="G1118" s="39"/>
      <c r="H1118" s="39"/>
      <c r="I1118" s="39"/>
      <c r="J1118" s="39"/>
      <c r="K1118" s="39"/>
    </row>
    <row r="1119" spans="4:11">
      <c r="D1119" s="39"/>
      <c r="E1119" s="39"/>
      <c r="F1119" s="39"/>
      <c r="G1119" s="39"/>
      <c r="H1119" s="39"/>
      <c r="I1119" s="39"/>
      <c r="J1119" s="39"/>
      <c r="K1119" s="39"/>
    </row>
    <row r="1120" spans="4:11">
      <c r="D1120" s="39"/>
      <c r="E1120" s="39"/>
      <c r="F1120" s="39"/>
      <c r="G1120" s="39"/>
      <c r="H1120" s="39"/>
      <c r="I1120" s="39"/>
      <c r="J1120" s="39"/>
      <c r="K1120" s="39"/>
    </row>
    <row r="1121" spans="4:11">
      <c r="D1121" s="39"/>
      <c r="E1121" s="39"/>
      <c r="F1121" s="39"/>
      <c r="G1121" s="39"/>
      <c r="H1121" s="39"/>
      <c r="I1121" s="39"/>
      <c r="J1121" s="39"/>
      <c r="K1121" s="39"/>
    </row>
    <row r="1122" spans="4:11">
      <c r="D1122" s="39"/>
      <c r="E1122" s="39"/>
      <c r="F1122" s="39"/>
      <c r="G1122" s="39"/>
      <c r="H1122" s="39"/>
      <c r="I1122" s="39"/>
      <c r="J1122" s="39"/>
      <c r="K1122" s="39"/>
    </row>
    <row r="1123" spans="4:11">
      <c r="D1123" s="39"/>
      <c r="E1123" s="39"/>
      <c r="F1123" s="39"/>
      <c r="G1123" s="39"/>
      <c r="H1123" s="39"/>
      <c r="I1123" s="39"/>
      <c r="J1123" s="39"/>
      <c r="K1123" s="39"/>
    </row>
    <row r="1124" spans="4:11">
      <c r="D1124" s="39"/>
      <c r="E1124" s="39"/>
      <c r="F1124" s="39"/>
      <c r="G1124" s="39"/>
      <c r="H1124" s="39"/>
      <c r="I1124" s="39"/>
      <c r="J1124" s="39"/>
      <c r="K1124" s="39"/>
    </row>
    <row r="1125" spans="4:11">
      <c r="D1125" s="39"/>
      <c r="E1125" s="39"/>
      <c r="F1125" s="39"/>
      <c r="G1125" s="39"/>
      <c r="H1125" s="39"/>
      <c r="I1125" s="39"/>
      <c r="J1125" s="39"/>
      <c r="K1125" s="39"/>
    </row>
    <row r="1126" spans="4:11">
      <c r="D1126" s="39"/>
      <c r="E1126" s="39"/>
      <c r="F1126" s="39"/>
      <c r="G1126" s="39"/>
      <c r="H1126" s="39"/>
      <c r="I1126" s="39"/>
      <c r="J1126" s="39"/>
      <c r="K1126" s="39"/>
    </row>
    <row r="1127" spans="4:11">
      <c r="D1127" s="39"/>
      <c r="E1127" s="39"/>
      <c r="F1127" s="39"/>
      <c r="G1127" s="39"/>
      <c r="H1127" s="39"/>
      <c r="I1127" s="39"/>
      <c r="J1127" s="39"/>
      <c r="K1127" s="39"/>
    </row>
    <row r="1128" spans="4:11">
      <c r="D1128" s="39"/>
      <c r="E1128" s="39"/>
      <c r="F1128" s="39"/>
      <c r="G1128" s="39"/>
      <c r="H1128" s="39"/>
      <c r="I1128" s="39"/>
      <c r="J1128" s="39"/>
      <c r="K1128" s="39"/>
    </row>
    <row r="1129" spans="4:11">
      <c r="D1129" s="39"/>
      <c r="E1129" s="39"/>
      <c r="F1129" s="39"/>
      <c r="G1129" s="39"/>
      <c r="H1129" s="39"/>
      <c r="I1129" s="39"/>
      <c r="J1129" s="39"/>
      <c r="K1129" s="39"/>
    </row>
    <row r="1130" spans="4:11">
      <c r="D1130" s="39"/>
      <c r="E1130" s="39"/>
      <c r="F1130" s="39"/>
      <c r="G1130" s="39"/>
      <c r="H1130" s="39"/>
      <c r="I1130" s="39"/>
      <c r="J1130" s="39"/>
      <c r="K1130" s="39"/>
    </row>
    <row r="1131" spans="4:11">
      <c r="D1131" s="39"/>
      <c r="E1131" s="39"/>
      <c r="F1131" s="39"/>
      <c r="G1131" s="39"/>
      <c r="H1131" s="39"/>
      <c r="I1131" s="39"/>
      <c r="J1131" s="39"/>
      <c r="K1131" s="39"/>
    </row>
    <row r="1132" spans="4:11">
      <c r="D1132" s="39"/>
      <c r="E1132" s="39"/>
      <c r="F1132" s="39"/>
      <c r="G1132" s="39"/>
      <c r="H1132" s="39"/>
      <c r="I1132" s="39"/>
      <c r="J1132" s="39"/>
      <c r="K1132" s="39"/>
    </row>
    <row r="1133" spans="4:11">
      <c r="D1133" s="39"/>
      <c r="E1133" s="39"/>
      <c r="F1133" s="39"/>
      <c r="G1133" s="39"/>
      <c r="H1133" s="39"/>
      <c r="I1133" s="39"/>
      <c r="J1133" s="39"/>
      <c r="K1133" s="39"/>
    </row>
    <row r="1134" spans="4:11">
      <c r="D1134" s="39"/>
      <c r="E1134" s="39"/>
      <c r="F1134" s="39"/>
      <c r="G1134" s="39"/>
      <c r="H1134" s="39"/>
      <c r="I1134" s="39"/>
      <c r="J1134" s="39"/>
      <c r="K1134" s="39"/>
    </row>
    <row r="1135" spans="4:11">
      <c r="D1135" s="39"/>
      <c r="E1135" s="39"/>
      <c r="F1135" s="39"/>
      <c r="G1135" s="39"/>
      <c r="H1135" s="39"/>
      <c r="I1135" s="39"/>
      <c r="J1135" s="39"/>
      <c r="K1135" s="39"/>
    </row>
    <row r="1136" spans="4:11">
      <c r="D1136" s="39"/>
      <c r="E1136" s="39"/>
      <c r="F1136" s="39"/>
      <c r="G1136" s="39"/>
      <c r="H1136" s="39"/>
      <c r="I1136" s="39"/>
      <c r="J1136" s="39"/>
      <c r="K1136" s="39"/>
    </row>
    <row r="1137" spans="4:11">
      <c r="D1137" s="39"/>
      <c r="E1137" s="39"/>
      <c r="F1137" s="39"/>
      <c r="G1137" s="39"/>
      <c r="H1137" s="39"/>
      <c r="I1137" s="39"/>
      <c r="J1137" s="39"/>
      <c r="K1137" s="39"/>
    </row>
    <row r="1138" spans="4:11">
      <c r="D1138" s="39"/>
      <c r="E1138" s="39"/>
      <c r="F1138" s="39"/>
      <c r="G1138" s="39"/>
      <c r="H1138" s="39"/>
      <c r="I1138" s="39"/>
      <c r="J1138" s="39"/>
      <c r="K1138" s="39"/>
    </row>
    <row r="1139" spans="4:11">
      <c r="D1139" s="39"/>
      <c r="E1139" s="39"/>
      <c r="F1139" s="39"/>
      <c r="G1139" s="39"/>
      <c r="H1139" s="39"/>
      <c r="I1139" s="39"/>
      <c r="J1139" s="39"/>
      <c r="K1139" s="39"/>
    </row>
    <row r="1140" spans="4:11">
      <c r="D1140" s="39"/>
      <c r="E1140" s="39"/>
      <c r="F1140" s="39"/>
      <c r="G1140" s="39"/>
      <c r="H1140" s="39"/>
      <c r="I1140" s="39"/>
      <c r="J1140" s="39"/>
      <c r="K1140" s="39"/>
    </row>
    <row r="1141" spans="4:11">
      <c r="D1141" s="39"/>
      <c r="E1141" s="39"/>
      <c r="F1141" s="39"/>
      <c r="G1141" s="39"/>
      <c r="H1141" s="39"/>
      <c r="I1141" s="39"/>
      <c r="J1141" s="39"/>
      <c r="K1141" s="39"/>
    </row>
    <row r="1142" spans="4:11">
      <c r="D1142" s="39"/>
      <c r="E1142" s="39"/>
      <c r="F1142" s="39"/>
      <c r="G1142" s="39"/>
      <c r="H1142" s="39"/>
      <c r="I1142" s="39"/>
      <c r="J1142" s="39"/>
      <c r="K1142" s="39"/>
    </row>
    <row r="1143" spans="4:11">
      <c r="D1143" s="39"/>
      <c r="E1143" s="39"/>
      <c r="F1143" s="39"/>
      <c r="G1143" s="39"/>
      <c r="H1143" s="39"/>
      <c r="I1143" s="39"/>
      <c r="J1143" s="39"/>
      <c r="K1143" s="39"/>
    </row>
    <row r="1144" spans="4:11">
      <c r="D1144" s="39"/>
      <c r="E1144" s="39"/>
      <c r="F1144" s="39"/>
      <c r="G1144" s="39"/>
      <c r="H1144" s="39"/>
      <c r="I1144" s="39"/>
      <c r="J1144" s="39"/>
      <c r="K1144" s="39"/>
    </row>
    <row r="1145" spans="4:11">
      <c r="D1145" s="39"/>
      <c r="E1145" s="39"/>
      <c r="F1145" s="39"/>
      <c r="G1145" s="39"/>
      <c r="H1145" s="39"/>
      <c r="I1145" s="39"/>
      <c r="J1145" s="39"/>
      <c r="K1145" s="39"/>
    </row>
    <row r="1146" spans="4:11">
      <c r="D1146" s="39"/>
      <c r="E1146" s="39"/>
      <c r="F1146" s="39"/>
      <c r="G1146" s="39"/>
      <c r="H1146" s="39"/>
      <c r="I1146" s="39"/>
      <c r="J1146" s="39"/>
      <c r="K1146" s="39"/>
    </row>
    <row r="1147" spans="4:11">
      <c r="D1147" s="39"/>
      <c r="E1147" s="39"/>
      <c r="F1147" s="39"/>
      <c r="G1147" s="39"/>
      <c r="H1147" s="39"/>
      <c r="I1147" s="39"/>
      <c r="J1147" s="39"/>
      <c r="K1147" s="39"/>
    </row>
    <row r="1148" spans="4:11">
      <c r="D1148" s="39"/>
      <c r="E1148" s="39"/>
      <c r="F1148" s="39"/>
      <c r="G1148" s="39"/>
      <c r="H1148" s="39"/>
      <c r="I1148" s="39"/>
      <c r="J1148" s="39"/>
      <c r="K1148" s="39"/>
    </row>
    <row r="1149" spans="4:11">
      <c r="D1149" s="39"/>
      <c r="E1149" s="39"/>
      <c r="F1149" s="39"/>
      <c r="G1149" s="39"/>
      <c r="H1149" s="39"/>
      <c r="I1149" s="39"/>
      <c r="J1149" s="39"/>
      <c r="K1149" s="39"/>
    </row>
    <row r="1150" spans="4:11">
      <c r="D1150" s="39"/>
      <c r="E1150" s="39"/>
      <c r="F1150" s="39"/>
      <c r="G1150" s="39"/>
      <c r="H1150" s="39"/>
      <c r="I1150" s="39"/>
      <c r="J1150" s="39"/>
      <c r="K1150" s="39"/>
    </row>
    <row r="1151" spans="4:11">
      <c r="D1151" s="39"/>
      <c r="E1151" s="39"/>
      <c r="F1151" s="39"/>
      <c r="G1151" s="39"/>
      <c r="H1151" s="39"/>
      <c r="I1151" s="39"/>
      <c r="J1151" s="39"/>
      <c r="K1151" s="39"/>
    </row>
    <row r="1152" spans="4:11">
      <c r="D1152" s="39"/>
      <c r="E1152" s="39"/>
      <c r="F1152" s="39"/>
      <c r="G1152" s="39"/>
      <c r="H1152" s="39"/>
      <c r="I1152" s="39"/>
      <c r="J1152" s="39"/>
      <c r="K1152" s="39"/>
    </row>
    <row r="1153" spans="4:11">
      <c r="D1153" s="39"/>
      <c r="E1153" s="39"/>
      <c r="F1153" s="39"/>
      <c r="G1153" s="39"/>
      <c r="H1153" s="39"/>
      <c r="I1153" s="39"/>
      <c r="J1153" s="39"/>
      <c r="K1153" s="39"/>
    </row>
    <row r="1154" spans="4:11">
      <c r="D1154" s="39"/>
      <c r="E1154" s="39"/>
      <c r="F1154" s="39"/>
      <c r="G1154" s="39"/>
      <c r="H1154" s="39"/>
      <c r="I1154" s="39"/>
      <c r="J1154" s="39"/>
      <c r="K1154" s="39"/>
    </row>
    <row r="1155" spans="4:11">
      <c r="D1155" s="39"/>
      <c r="E1155" s="39"/>
      <c r="F1155" s="39"/>
      <c r="G1155" s="39"/>
      <c r="H1155" s="39"/>
      <c r="I1155" s="39"/>
      <c r="J1155" s="39"/>
      <c r="K1155" s="39"/>
    </row>
    <row r="1156" spans="4:11">
      <c r="D1156" s="39"/>
      <c r="E1156" s="39"/>
      <c r="F1156" s="39"/>
      <c r="G1156" s="39"/>
      <c r="H1156" s="39"/>
      <c r="I1156" s="39"/>
      <c r="J1156" s="39"/>
      <c r="K1156" s="39"/>
    </row>
    <row r="1157" spans="4:11">
      <c r="D1157" s="39"/>
      <c r="E1157" s="39"/>
      <c r="F1157" s="39"/>
      <c r="G1157" s="39"/>
      <c r="H1157" s="39"/>
      <c r="I1157" s="39"/>
      <c r="J1157" s="39"/>
      <c r="K1157" s="39"/>
    </row>
    <row r="1158" spans="4:11">
      <c r="D1158" s="39"/>
      <c r="E1158" s="39"/>
      <c r="F1158" s="39"/>
      <c r="G1158" s="39"/>
      <c r="H1158" s="39"/>
      <c r="I1158" s="39"/>
      <c r="J1158" s="39"/>
      <c r="K1158" s="39"/>
    </row>
    <row r="1159" spans="4:11">
      <c r="D1159" s="39"/>
      <c r="E1159" s="39"/>
      <c r="F1159" s="39"/>
      <c r="G1159" s="39"/>
      <c r="H1159" s="39"/>
      <c r="I1159" s="39"/>
      <c r="J1159" s="39"/>
      <c r="K1159" s="39"/>
    </row>
    <row r="1160" spans="4:11">
      <c r="D1160" s="39"/>
      <c r="E1160" s="39"/>
      <c r="F1160" s="39"/>
      <c r="G1160" s="39"/>
      <c r="H1160" s="39"/>
      <c r="I1160" s="39"/>
      <c r="J1160" s="39"/>
      <c r="K1160" s="39"/>
    </row>
    <row r="1161" spans="4:11">
      <c r="D1161" s="39"/>
      <c r="E1161" s="39"/>
      <c r="F1161" s="39"/>
      <c r="G1161" s="39"/>
      <c r="H1161" s="39"/>
      <c r="I1161" s="39"/>
      <c r="J1161" s="39"/>
      <c r="K1161" s="39"/>
    </row>
    <row r="1162" spans="4:11">
      <c r="D1162" s="39"/>
      <c r="E1162" s="39"/>
      <c r="F1162" s="39"/>
      <c r="G1162" s="39"/>
      <c r="H1162" s="39"/>
      <c r="I1162" s="39"/>
      <c r="J1162" s="39"/>
      <c r="K1162" s="39"/>
    </row>
    <row r="1163" spans="4:11">
      <c r="D1163" s="39"/>
      <c r="E1163" s="39"/>
      <c r="F1163" s="39"/>
      <c r="G1163" s="39"/>
      <c r="H1163" s="39"/>
      <c r="I1163" s="39"/>
      <c r="J1163" s="39"/>
      <c r="K1163" s="39"/>
    </row>
    <row r="1164" spans="4:11">
      <c r="D1164" s="39"/>
      <c r="E1164" s="39"/>
      <c r="F1164" s="39"/>
      <c r="G1164" s="39"/>
      <c r="H1164" s="39"/>
      <c r="I1164" s="39"/>
      <c r="J1164" s="39"/>
      <c r="K1164" s="39"/>
    </row>
    <row r="1165" spans="4:11">
      <c r="D1165" s="39"/>
      <c r="E1165" s="39"/>
      <c r="F1165" s="39"/>
      <c r="G1165" s="39"/>
      <c r="H1165" s="39"/>
      <c r="I1165" s="39"/>
      <c r="J1165" s="39"/>
      <c r="K1165" s="39"/>
    </row>
    <row r="1166" spans="4:11">
      <c r="D1166" s="39"/>
      <c r="E1166" s="39"/>
      <c r="F1166" s="39"/>
      <c r="G1166" s="39"/>
      <c r="H1166" s="39"/>
      <c r="I1166" s="39"/>
      <c r="J1166" s="39"/>
      <c r="K1166" s="39"/>
    </row>
    <row r="1167" spans="4:11">
      <c r="D1167" s="39"/>
      <c r="E1167" s="39"/>
      <c r="F1167" s="39"/>
      <c r="G1167" s="39"/>
      <c r="H1167" s="39"/>
      <c r="I1167" s="39"/>
      <c r="J1167" s="39"/>
      <c r="K1167" s="39"/>
    </row>
    <row r="1168" spans="4:11">
      <c r="D1168" s="39"/>
      <c r="E1168" s="39"/>
      <c r="F1168" s="39"/>
      <c r="G1168" s="39"/>
      <c r="H1168" s="39"/>
      <c r="I1168" s="39"/>
      <c r="J1168" s="39"/>
      <c r="K1168" s="39"/>
    </row>
    <row r="1169" spans="4:11">
      <c r="D1169" s="39"/>
      <c r="E1169" s="39"/>
      <c r="F1169" s="39"/>
      <c r="G1169" s="39"/>
      <c r="H1169" s="39"/>
      <c r="I1169" s="39"/>
      <c r="J1169" s="39"/>
      <c r="K1169" s="39"/>
    </row>
    <row r="1170" spans="4:11">
      <c r="D1170" s="39"/>
      <c r="E1170" s="39"/>
      <c r="F1170" s="39"/>
      <c r="G1170" s="39"/>
      <c r="H1170" s="39"/>
      <c r="I1170" s="39"/>
      <c r="J1170" s="39"/>
      <c r="K1170" s="39"/>
    </row>
    <row r="1171" spans="4:11">
      <c r="D1171" s="39"/>
      <c r="E1171" s="39"/>
      <c r="F1171" s="39"/>
      <c r="G1171" s="39"/>
      <c r="H1171" s="39"/>
      <c r="I1171" s="39"/>
      <c r="J1171" s="39"/>
      <c r="K1171" s="39"/>
    </row>
    <row r="1172" spans="4:11">
      <c r="D1172" s="39"/>
      <c r="E1172" s="39"/>
      <c r="F1172" s="39"/>
      <c r="G1172" s="39"/>
      <c r="H1172" s="39"/>
      <c r="I1172" s="39"/>
      <c r="J1172" s="39"/>
      <c r="K1172" s="39"/>
    </row>
    <row r="1173" spans="4:11">
      <c r="D1173" s="39"/>
      <c r="E1173" s="39"/>
      <c r="F1173" s="39"/>
      <c r="G1173" s="39"/>
      <c r="H1173" s="39"/>
      <c r="I1173" s="39"/>
      <c r="J1173" s="39"/>
      <c r="K1173" s="39"/>
    </row>
    <row r="1174" spans="4:11">
      <c r="D1174" s="39"/>
      <c r="E1174" s="39"/>
      <c r="F1174" s="39"/>
      <c r="G1174" s="39"/>
      <c r="H1174" s="39"/>
      <c r="I1174" s="39"/>
      <c r="J1174" s="39"/>
      <c r="K1174" s="39"/>
    </row>
    <row r="1175" spans="4:11">
      <c r="D1175" s="39"/>
      <c r="E1175" s="39"/>
      <c r="F1175" s="39"/>
      <c r="G1175" s="39"/>
      <c r="H1175" s="39"/>
      <c r="I1175" s="39"/>
      <c r="J1175" s="39"/>
      <c r="K1175" s="39"/>
    </row>
    <row r="1176" spans="4:11">
      <c r="D1176" s="39"/>
      <c r="E1176" s="39"/>
      <c r="F1176" s="39"/>
      <c r="G1176" s="39"/>
      <c r="H1176" s="39"/>
      <c r="I1176" s="39"/>
      <c r="J1176" s="39"/>
      <c r="K1176" s="39"/>
    </row>
    <row r="1177" spans="4:11">
      <c r="D1177" s="39"/>
      <c r="E1177" s="39"/>
      <c r="F1177" s="39"/>
      <c r="G1177" s="39"/>
      <c r="H1177" s="39"/>
      <c r="I1177" s="39"/>
      <c r="J1177" s="39"/>
      <c r="K1177" s="39"/>
    </row>
    <row r="1178" spans="4:11">
      <c r="D1178" s="39"/>
      <c r="E1178" s="39"/>
      <c r="F1178" s="39"/>
      <c r="G1178" s="39"/>
      <c r="H1178" s="39"/>
      <c r="I1178" s="39"/>
      <c r="J1178" s="39"/>
      <c r="K1178" s="39"/>
    </row>
    <row r="1179" spans="4:11">
      <c r="D1179" s="39"/>
      <c r="E1179" s="39"/>
      <c r="F1179" s="39"/>
      <c r="G1179" s="39"/>
      <c r="H1179" s="39"/>
      <c r="I1179" s="39"/>
      <c r="J1179" s="39"/>
      <c r="K1179" s="39"/>
    </row>
    <row r="1180" spans="4:11">
      <c r="D1180" s="39"/>
      <c r="E1180" s="39"/>
      <c r="F1180" s="39"/>
      <c r="G1180" s="39"/>
      <c r="H1180" s="39"/>
      <c r="I1180" s="39"/>
      <c r="J1180" s="39"/>
      <c r="K1180" s="39"/>
    </row>
    <row r="1181" spans="4:11">
      <c r="D1181" s="39"/>
      <c r="E1181" s="39"/>
      <c r="F1181" s="39"/>
      <c r="G1181" s="39"/>
      <c r="H1181" s="39"/>
      <c r="I1181" s="39"/>
      <c r="J1181" s="39"/>
      <c r="K1181" s="39"/>
    </row>
    <row r="1182" spans="4:11">
      <c r="D1182" s="39"/>
      <c r="E1182" s="39"/>
      <c r="F1182" s="39"/>
      <c r="G1182" s="39"/>
      <c r="H1182" s="39"/>
      <c r="I1182" s="39"/>
      <c r="J1182" s="39"/>
      <c r="K1182" s="39"/>
    </row>
    <row r="1183" spans="4:11">
      <c r="D1183" s="39"/>
      <c r="E1183" s="39"/>
      <c r="F1183" s="39"/>
      <c r="G1183" s="39"/>
      <c r="H1183" s="39"/>
      <c r="I1183" s="39"/>
      <c r="J1183" s="39"/>
      <c r="K1183" s="39"/>
    </row>
    <row r="1184" spans="4:11">
      <c r="D1184" s="39"/>
      <c r="E1184" s="39"/>
      <c r="F1184" s="39"/>
      <c r="G1184" s="39"/>
      <c r="H1184" s="39"/>
      <c r="I1184" s="39"/>
      <c r="J1184" s="39"/>
      <c r="K1184" s="39"/>
    </row>
    <row r="1185" spans="4:11">
      <c r="D1185" s="39"/>
      <c r="E1185" s="39"/>
      <c r="F1185" s="39"/>
      <c r="G1185" s="39"/>
      <c r="H1185" s="39"/>
      <c r="I1185" s="39"/>
      <c r="J1185" s="39"/>
      <c r="K1185" s="39"/>
    </row>
    <row r="1186" spans="4:11">
      <c r="D1186" s="39"/>
      <c r="E1186" s="39"/>
      <c r="F1186" s="39"/>
      <c r="G1186" s="39"/>
      <c r="H1186" s="39"/>
      <c r="I1186" s="39"/>
      <c r="J1186" s="39"/>
      <c r="K1186" s="39"/>
    </row>
    <row r="1187" spans="4:11">
      <c r="D1187" s="39"/>
      <c r="E1187" s="39"/>
      <c r="F1187" s="39"/>
      <c r="G1187" s="39"/>
      <c r="H1187" s="39"/>
      <c r="I1187" s="39"/>
      <c r="J1187" s="39"/>
      <c r="K1187" s="39"/>
    </row>
    <row r="1188" spans="4:11">
      <c r="D1188" s="39"/>
      <c r="E1188" s="39"/>
      <c r="F1188" s="39"/>
      <c r="G1188" s="39"/>
      <c r="H1188" s="39"/>
      <c r="I1188" s="39"/>
      <c r="J1188" s="39"/>
      <c r="K1188" s="39"/>
    </row>
    <row r="1189" spans="4:11">
      <c r="D1189" s="39"/>
      <c r="E1189" s="39"/>
      <c r="F1189" s="39"/>
      <c r="G1189" s="39"/>
      <c r="H1189" s="39"/>
      <c r="I1189" s="39"/>
      <c r="J1189" s="39"/>
      <c r="K1189" s="39"/>
    </row>
    <row r="1190" spans="4:11">
      <c r="D1190" s="39"/>
      <c r="E1190" s="39"/>
      <c r="F1190" s="39"/>
      <c r="G1190" s="39"/>
      <c r="H1190" s="39"/>
      <c r="I1190" s="39"/>
      <c r="J1190" s="39"/>
      <c r="K1190" s="39"/>
    </row>
    <row r="1191" spans="4:11">
      <c r="D1191" s="39"/>
      <c r="E1191" s="39"/>
      <c r="F1191" s="39"/>
      <c r="G1191" s="39"/>
      <c r="H1191" s="39"/>
      <c r="I1191" s="39"/>
      <c r="J1191" s="39"/>
      <c r="K1191" s="39"/>
    </row>
    <row r="1192" spans="4:11">
      <c r="D1192" s="39"/>
      <c r="E1192" s="39"/>
      <c r="F1192" s="39"/>
      <c r="G1192" s="39"/>
      <c r="H1192" s="39"/>
      <c r="I1192" s="39"/>
      <c r="J1192" s="39"/>
      <c r="K1192" s="39"/>
    </row>
    <row r="1193" spans="4:11">
      <c r="D1193" s="39"/>
      <c r="E1193" s="39"/>
      <c r="F1193" s="39"/>
      <c r="G1193" s="39"/>
      <c r="H1193" s="39"/>
      <c r="I1193" s="39"/>
      <c r="J1193" s="39"/>
      <c r="K1193" s="39"/>
    </row>
    <row r="1194" spans="4:11">
      <c r="D1194" s="39"/>
      <c r="E1194" s="39"/>
      <c r="F1194" s="39"/>
      <c r="G1194" s="39"/>
      <c r="H1194" s="39"/>
      <c r="I1194" s="39"/>
      <c r="J1194" s="39"/>
      <c r="K1194" s="39"/>
    </row>
    <row r="1195" spans="4:11">
      <c r="D1195" s="39"/>
      <c r="E1195" s="39"/>
      <c r="F1195" s="39"/>
      <c r="G1195" s="39"/>
      <c r="H1195" s="39"/>
      <c r="I1195" s="39"/>
      <c r="J1195" s="39"/>
      <c r="K1195" s="39"/>
    </row>
    <row r="1196" spans="4:11">
      <c r="D1196" s="39"/>
      <c r="E1196" s="39"/>
      <c r="F1196" s="39"/>
      <c r="G1196" s="39"/>
      <c r="H1196" s="39"/>
      <c r="I1196" s="39"/>
      <c r="J1196" s="39"/>
      <c r="K1196" s="39"/>
    </row>
    <row r="1197" spans="4:11">
      <c r="D1197" s="39"/>
      <c r="E1197" s="39"/>
      <c r="F1197" s="39"/>
      <c r="G1197" s="39"/>
      <c r="H1197" s="39"/>
      <c r="I1197" s="39"/>
      <c r="J1197" s="39"/>
      <c r="K1197" s="39"/>
    </row>
    <row r="1198" spans="4:11">
      <c r="D1198" s="39"/>
      <c r="E1198" s="39"/>
      <c r="F1198" s="39"/>
      <c r="G1198" s="39"/>
      <c r="H1198" s="39"/>
      <c r="I1198" s="39"/>
      <c r="J1198" s="39"/>
      <c r="K1198" s="39"/>
    </row>
    <row r="1199" spans="4:11">
      <c r="D1199" s="39"/>
      <c r="E1199" s="39"/>
      <c r="F1199" s="39"/>
      <c r="G1199" s="39"/>
      <c r="H1199" s="39"/>
      <c r="I1199" s="39"/>
      <c r="J1199" s="39"/>
      <c r="K1199" s="39"/>
    </row>
    <row r="1200" spans="4:11">
      <c r="D1200" s="39"/>
      <c r="E1200" s="39"/>
      <c r="F1200" s="39"/>
      <c r="G1200" s="39"/>
      <c r="H1200" s="39"/>
      <c r="I1200" s="39"/>
      <c r="J1200" s="39"/>
      <c r="K1200" s="39"/>
    </row>
    <row r="1201" spans="4:11">
      <c r="D1201" s="39"/>
      <c r="E1201" s="39"/>
      <c r="F1201" s="39"/>
      <c r="G1201" s="39"/>
      <c r="H1201" s="39"/>
      <c r="I1201" s="39"/>
      <c r="J1201" s="39"/>
      <c r="K1201" s="39"/>
    </row>
    <row r="1202" spans="4:11">
      <c r="D1202" s="39"/>
      <c r="E1202" s="39"/>
      <c r="F1202" s="39"/>
      <c r="G1202" s="39"/>
      <c r="H1202" s="39"/>
      <c r="I1202" s="39"/>
      <c r="J1202" s="39"/>
      <c r="K1202" s="39"/>
    </row>
    <row r="1203" spans="4:11">
      <c r="D1203" s="39"/>
      <c r="E1203" s="39"/>
      <c r="F1203" s="39"/>
      <c r="G1203" s="39"/>
      <c r="H1203" s="39"/>
      <c r="I1203" s="39"/>
      <c r="J1203" s="39"/>
      <c r="K1203" s="39"/>
    </row>
    <row r="1204" spans="4:11">
      <c r="D1204" s="39"/>
      <c r="E1204" s="39"/>
      <c r="F1204" s="39"/>
      <c r="G1204" s="39"/>
      <c r="H1204" s="39"/>
      <c r="I1204" s="39"/>
      <c r="J1204" s="39"/>
      <c r="K1204" s="39"/>
    </row>
    <row r="1205" spans="4:11">
      <c r="D1205" s="39"/>
      <c r="E1205" s="39"/>
      <c r="F1205" s="39"/>
      <c r="G1205" s="39"/>
      <c r="H1205" s="39"/>
      <c r="I1205" s="39"/>
      <c r="J1205" s="39"/>
      <c r="K1205" s="39"/>
    </row>
    <row r="1206" spans="4:11">
      <c r="D1206" s="39"/>
      <c r="E1206" s="39"/>
      <c r="F1206" s="39"/>
      <c r="G1206" s="39"/>
      <c r="H1206" s="39"/>
      <c r="I1206" s="39"/>
      <c r="J1206" s="39"/>
      <c r="K1206" s="39"/>
    </row>
    <row r="1207" spans="4:11">
      <c r="D1207" s="39"/>
      <c r="E1207" s="39"/>
      <c r="F1207" s="39"/>
      <c r="G1207" s="39"/>
      <c r="H1207" s="39"/>
      <c r="I1207" s="39"/>
      <c r="J1207" s="39"/>
      <c r="K1207" s="39"/>
    </row>
    <row r="1208" spans="4:11">
      <c r="D1208" s="39"/>
      <c r="E1208" s="39"/>
      <c r="F1208" s="39"/>
      <c r="G1208" s="39"/>
      <c r="H1208" s="39"/>
      <c r="I1208" s="39"/>
      <c r="J1208" s="39"/>
      <c r="K1208" s="39"/>
    </row>
    <row r="1209" spans="4:11">
      <c r="D1209" s="39"/>
      <c r="E1209" s="39"/>
      <c r="F1209" s="39"/>
      <c r="G1209" s="39"/>
      <c r="H1209" s="39"/>
      <c r="I1209" s="39"/>
      <c r="J1209" s="39"/>
      <c r="K1209" s="39"/>
    </row>
    <row r="1210" spans="4:11">
      <c r="D1210" s="39"/>
      <c r="E1210" s="39"/>
      <c r="F1210" s="39"/>
      <c r="G1210" s="39"/>
      <c r="H1210" s="39"/>
      <c r="I1210" s="39"/>
      <c r="J1210" s="39"/>
      <c r="K1210" s="39"/>
    </row>
    <row r="1211" spans="4:11">
      <c r="D1211" s="39"/>
      <c r="E1211" s="39"/>
      <c r="F1211" s="39"/>
      <c r="G1211" s="39"/>
      <c r="H1211" s="39"/>
      <c r="I1211" s="39"/>
      <c r="J1211" s="39"/>
      <c r="K1211" s="39"/>
    </row>
    <row r="1212" spans="4:11">
      <c r="D1212" s="39"/>
      <c r="E1212" s="39"/>
      <c r="F1212" s="39"/>
      <c r="G1212" s="39"/>
      <c r="H1212" s="39"/>
      <c r="I1212" s="39"/>
      <c r="J1212" s="39"/>
      <c r="K1212" s="39"/>
    </row>
    <row r="1213" spans="4:11">
      <c r="D1213" s="39"/>
      <c r="E1213" s="39"/>
      <c r="F1213" s="39"/>
      <c r="G1213" s="39"/>
      <c r="H1213" s="39"/>
      <c r="I1213" s="39"/>
      <c r="J1213" s="39"/>
      <c r="K1213" s="39"/>
    </row>
    <row r="1214" spans="4:11">
      <c r="D1214" s="39"/>
      <c r="E1214" s="39"/>
      <c r="F1214" s="39"/>
      <c r="G1214" s="39"/>
      <c r="H1214" s="39"/>
      <c r="I1214" s="39"/>
      <c r="J1214" s="39"/>
      <c r="K1214" s="39"/>
    </row>
    <row r="1215" spans="4:11">
      <c r="D1215" s="39"/>
      <c r="E1215" s="39"/>
      <c r="F1215" s="39"/>
      <c r="G1215" s="39"/>
      <c r="H1215" s="39"/>
      <c r="I1215" s="39"/>
      <c r="J1215" s="39"/>
      <c r="K1215" s="39"/>
    </row>
    <row r="1216" spans="4:11">
      <c r="D1216" s="39"/>
      <c r="E1216" s="39"/>
      <c r="F1216" s="39"/>
      <c r="G1216" s="39"/>
      <c r="H1216" s="39"/>
      <c r="I1216" s="39"/>
      <c r="J1216" s="39"/>
      <c r="K1216" s="39"/>
    </row>
    <row r="1217" spans="4:11">
      <c r="D1217" s="39"/>
      <c r="E1217" s="39"/>
      <c r="F1217" s="39"/>
      <c r="G1217" s="39"/>
      <c r="H1217" s="39"/>
      <c r="I1217" s="39"/>
      <c r="J1217" s="39"/>
      <c r="K1217" s="39"/>
    </row>
    <row r="1218" spans="4:11">
      <c r="D1218" s="39"/>
      <c r="E1218" s="39"/>
      <c r="F1218" s="39"/>
      <c r="G1218" s="39"/>
      <c r="H1218" s="39"/>
      <c r="I1218" s="39"/>
      <c r="J1218" s="39"/>
      <c r="K1218" s="39"/>
    </row>
    <row r="1219" spans="4:11">
      <c r="D1219" s="39"/>
      <c r="E1219" s="39"/>
      <c r="F1219" s="39"/>
      <c r="G1219" s="39"/>
      <c r="H1219" s="39"/>
      <c r="I1219" s="39"/>
      <c r="J1219" s="39"/>
      <c r="K1219" s="39"/>
    </row>
    <row r="1220" spans="4:11">
      <c r="D1220" s="39"/>
      <c r="E1220" s="39"/>
      <c r="F1220" s="39"/>
      <c r="G1220" s="39"/>
      <c r="H1220" s="39"/>
      <c r="I1220" s="39"/>
      <c r="J1220" s="39"/>
      <c r="K1220" s="39"/>
    </row>
    <row r="1221" spans="4:11">
      <c r="D1221" s="39"/>
      <c r="E1221" s="39"/>
      <c r="F1221" s="39"/>
      <c r="G1221" s="39"/>
      <c r="H1221" s="39"/>
      <c r="I1221" s="39"/>
      <c r="J1221" s="39"/>
      <c r="K1221" s="39"/>
    </row>
    <row r="1222" spans="4:11">
      <c r="D1222" s="39"/>
      <c r="E1222" s="39"/>
      <c r="F1222" s="39"/>
      <c r="G1222" s="39"/>
      <c r="H1222" s="39"/>
      <c r="I1222" s="39"/>
      <c r="J1222" s="39"/>
      <c r="K1222" s="39"/>
    </row>
    <row r="1223" spans="4:11">
      <c r="D1223" s="39"/>
      <c r="E1223" s="39"/>
      <c r="F1223" s="39"/>
      <c r="G1223" s="39"/>
      <c r="H1223" s="39"/>
      <c r="I1223" s="39"/>
      <c r="J1223" s="39"/>
      <c r="K1223" s="39"/>
    </row>
    <row r="1224" spans="4:11">
      <c r="D1224" s="39"/>
      <c r="E1224" s="39"/>
      <c r="F1224" s="39"/>
      <c r="G1224" s="39"/>
      <c r="H1224" s="39"/>
      <c r="I1224" s="39"/>
      <c r="J1224" s="39"/>
      <c r="K1224" s="39"/>
    </row>
    <row r="1225" spans="4:11">
      <c r="D1225" s="39"/>
      <c r="E1225" s="39"/>
      <c r="F1225" s="39"/>
      <c r="G1225" s="39"/>
      <c r="H1225" s="39"/>
      <c r="I1225" s="39"/>
      <c r="J1225" s="39"/>
      <c r="K1225" s="39"/>
    </row>
    <row r="1226" spans="4:11">
      <c r="D1226" s="39"/>
      <c r="E1226" s="39"/>
      <c r="F1226" s="39"/>
      <c r="G1226" s="39"/>
      <c r="H1226" s="39"/>
      <c r="I1226" s="39"/>
      <c r="J1226" s="39"/>
      <c r="K1226" s="39"/>
    </row>
    <row r="1227" spans="4:11">
      <c r="D1227" s="39"/>
      <c r="E1227" s="39"/>
      <c r="F1227" s="39"/>
      <c r="G1227" s="39"/>
      <c r="H1227" s="39"/>
      <c r="I1227" s="39"/>
      <c r="J1227" s="39"/>
      <c r="K1227" s="39"/>
    </row>
    <row r="1228" spans="4:11">
      <c r="D1228" s="39"/>
      <c r="E1228" s="39"/>
      <c r="F1228" s="39"/>
      <c r="G1228" s="39"/>
      <c r="H1228" s="39"/>
      <c r="I1228" s="39"/>
      <c r="J1228" s="39"/>
      <c r="K1228" s="39"/>
    </row>
    <row r="1229" spans="4:11">
      <c r="D1229" s="39"/>
      <c r="E1229" s="39"/>
      <c r="F1229" s="39"/>
      <c r="G1229" s="39"/>
      <c r="H1229" s="39"/>
      <c r="I1229" s="39"/>
      <c r="J1229" s="39"/>
      <c r="K1229" s="39"/>
    </row>
    <row r="1230" spans="4:11">
      <c r="D1230" s="39"/>
      <c r="E1230" s="39"/>
      <c r="F1230" s="39"/>
      <c r="G1230" s="39"/>
      <c r="H1230" s="39"/>
      <c r="I1230" s="39"/>
      <c r="J1230" s="39"/>
      <c r="K1230" s="39"/>
    </row>
    <row r="1231" spans="4:11">
      <c r="D1231" s="39"/>
      <c r="E1231" s="39"/>
      <c r="F1231" s="39"/>
      <c r="G1231" s="39"/>
      <c r="H1231" s="39"/>
      <c r="I1231" s="39"/>
      <c r="J1231" s="39"/>
      <c r="K1231" s="39"/>
    </row>
    <row r="1232" spans="4:11">
      <c r="D1232" s="39"/>
      <c r="E1232" s="39"/>
      <c r="F1232" s="39"/>
      <c r="G1232" s="39"/>
      <c r="H1232" s="39"/>
      <c r="I1232" s="39"/>
      <c r="J1232" s="39"/>
      <c r="K1232" s="39"/>
    </row>
    <row r="1233" spans="4:11">
      <c r="D1233" s="39"/>
      <c r="E1233" s="39"/>
      <c r="F1233" s="39"/>
      <c r="G1233" s="39"/>
      <c r="H1233" s="39"/>
      <c r="I1233" s="39"/>
      <c r="J1233" s="39"/>
      <c r="K1233" s="39"/>
    </row>
    <row r="1234" spans="4:11">
      <c r="D1234" s="39"/>
      <c r="E1234" s="39"/>
      <c r="F1234" s="39"/>
      <c r="G1234" s="39"/>
      <c r="H1234" s="39"/>
      <c r="I1234" s="39"/>
      <c r="J1234" s="39"/>
      <c r="K1234" s="39"/>
    </row>
    <row r="1235" spans="4:11">
      <c r="D1235" s="39"/>
      <c r="E1235" s="39"/>
      <c r="F1235" s="39"/>
      <c r="G1235" s="39"/>
      <c r="H1235" s="39"/>
      <c r="I1235" s="39"/>
      <c r="J1235" s="39"/>
      <c r="K1235" s="39"/>
    </row>
    <row r="1236" spans="4:11">
      <c r="D1236" s="39"/>
      <c r="E1236" s="39"/>
      <c r="F1236" s="39"/>
      <c r="G1236" s="39"/>
      <c r="H1236" s="39"/>
      <c r="I1236" s="39"/>
      <c r="J1236" s="39"/>
      <c r="K1236" s="39"/>
    </row>
    <row r="1237" spans="4:11">
      <c r="D1237" s="39"/>
      <c r="E1237" s="39"/>
      <c r="F1237" s="39"/>
      <c r="G1237" s="39"/>
      <c r="H1237" s="39"/>
      <c r="I1237" s="39"/>
      <c r="J1237" s="39"/>
      <c r="K1237" s="39"/>
    </row>
    <row r="1238" spans="4:11">
      <c r="D1238" s="39"/>
      <c r="E1238" s="39"/>
      <c r="F1238" s="39"/>
      <c r="G1238" s="39"/>
      <c r="H1238" s="39"/>
      <c r="I1238" s="39"/>
      <c r="J1238" s="39"/>
      <c r="K1238" s="39"/>
    </row>
    <row r="1239" spans="4:11">
      <c r="D1239" s="39"/>
      <c r="E1239" s="39"/>
      <c r="F1239" s="39"/>
      <c r="G1239" s="39"/>
      <c r="H1239" s="39"/>
      <c r="I1239" s="39"/>
      <c r="J1239" s="39"/>
      <c r="K1239" s="39"/>
    </row>
    <row r="1240" spans="4:11">
      <c r="D1240" s="39"/>
      <c r="E1240" s="39"/>
      <c r="F1240" s="39"/>
      <c r="G1240" s="39"/>
      <c r="H1240" s="39"/>
      <c r="I1240" s="39"/>
      <c r="J1240" s="39"/>
      <c r="K1240" s="39"/>
    </row>
    <row r="1241" spans="4:11">
      <c r="D1241" s="39"/>
      <c r="E1241" s="39"/>
      <c r="F1241" s="39"/>
      <c r="G1241" s="39"/>
      <c r="H1241" s="39"/>
      <c r="I1241" s="39"/>
      <c r="J1241" s="39"/>
      <c r="K1241" s="39"/>
    </row>
    <row r="1242" spans="4:11">
      <c r="D1242" s="39"/>
      <c r="E1242" s="39"/>
      <c r="F1242" s="39"/>
      <c r="G1242" s="39"/>
      <c r="H1242" s="39"/>
      <c r="I1242" s="39"/>
      <c r="J1242" s="39"/>
      <c r="K1242" s="39"/>
    </row>
    <row r="1243" spans="4:11">
      <c r="D1243" s="39"/>
      <c r="E1243" s="39"/>
      <c r="F1243" s="39"/>
      <c r="G1243" s="39"/>
      <c r="H1243" s="39"/>
      <c r="I1243" s="39"/>
      <c r="J1243" s="39"/>
      <c r="K1243" s="39"/>
    </row>
    <row r="1244" spans="4:11">
      <c r="D1244" s="39"/>
      <c r="E1244" s="39"/>
      <c r="F1244" s="39"/>
      <c r="G1244" s="39"/>
      <c r="H1244" s="39"/>
      <c r="I1244" s="39"/>
      <c r="J1244" s="39"/>
      <c r="K1244" s="39"/>
    </row>
    <row r="1245" spans="4:11">
      <c r="D1245" s="39"/>
      <c r="E1245" s="39"/>
      <c r="F1245" s="39"/>
      <c r="G1245" s="39"/>
      <c r="H1245" s="39"/>
      <c r="I1245" s="39"/>
      <c r="J1245" s="39"/>
      <c r="K1245" s="39"/>
    </row>
    <row r="1246" spans="4:11">
      <c r="D1246" s="39"/>
      <c r="E1246" s="39"/>
      <c r="F1246" s="39"/>
      <c r="G1246" s="39"/>
      <c r="H1246" s="39"/>
      <c r="I1246" s="39"/>
      <c r="J1246" s="39"/>
      <c r="K1246" s="39"/>
    </row>
    <row r="1247" spans="4:11">
      <c r="D1247" s="39"/>
      <c r="E1247" s="39"/>
      <c r="F1247" s="39"/>
      <c r="G1247" s="39"/>
      <c r="H1247" s="39"/>
      <c r="I1247" s="39"/>
      <c r="J1247" s="39"/>
      <c r="K1247" s="39"/>
    </row>
    <row r="1248" spans="4:11">
      <c r="D1248" s="39"/>
      <c r="E1248" s="39"/>
      <c r="F1248" s="39"/>
      <c r="G1248" s="39"/>
      <c r="H1248" s="39"/>
      <c r="I1248" s="39"/>
      <c r="J1248" s="39"/>
      <c r="K1248" s="39"/>
    </row>
    <row r="1249" spans="4:11">
      <c r="D1249" s="39"/>
      <c r="E1249" s="39"/>
      <c r="F1249" s="39"/>
      <c r="G1249" s="39"/>
      <c r="H1249" s="39"/>
      <c r="I1249" s="39"/>
      <c r="J1249" s="39"/>
      <c r="K1249" s="39"/>
    </row>
    <row r="1250" spans="4:11">
      <c r="D1250" s="39"/>
      <c r="E1250" s="39"/>
      <c r="F1250" s="39"/>
      <c r="G1250" s="39"/>
      <c r="H1250" s="39"/>
      <c r="I1250" s="39"/>
      <c r="J1250" s="39"/>
      <c r="K1250" s="39"/>
    </row>
    <row r="1251" spans="4:11">
      <c r="D1251" s="39"/>
      <c r="E1251" s="39"/>
      <c r="F1251" s="39"/>
      <c r="G1251" s="39"/>
      <c r="H1251" s="39"/>
      <c r="I1251" s="39"/>
      <c r="J1251" s="39"/>
      <c r="K1251" s="39"/>
    </row>
    <row r="1252" spans="4:11">
      <c r="D1252" s="39"/>
      <c r="E1252" s="39"/>
      <c r="F1252" s="39"/>
      <c r="G1252" s="39"/>
      <c r="H1252" s="39"/>
      <c r="I1252" s="39"/>
      <c r="J1252" s="39"/>
      <c r="K1252" s="39"/>
    </row>
    <row r="1253" spans="4:11">
      <c r="D1253" s="39"/>
      <c r="E1253" s="39"/>
      <c r="F1253" s="39"/>
      <c r="G1253" s="39"/>
      <c r="H1253" s="39"/>
      <c r="I1253" s="39"/>
      <c r="J1253" s="39"/>
      <c r="K1253" s="39"/>
    </row>
    <row r="1254" spans="4:11">
      <c r="D1254" s="39"/>
      <c r="E1254" s="39"/>
      <c r="F1254" s="39"/>
      <c r="G1254" s="39"/>
      <c r="H1254" s="39"/>
      <c r="I1254" s="39"/>
      <c r="J1254" s="39"/>
      <c r="K1254" s="39"/>
    </row>
    <row r="1255" spans="4:11">
      <c r="D1255" s="39"/>
      <c r="E1255" s="39"/>
      <c r="F1255" s="39"/>
      <c r="G1255" s="39"/>
      <c r="H1255" s="39"/>
      <c r="I1255" s="39"/>
      <c r="J1255" s="39"/>
      <c r="K1255" s="39"/>
    </row>
    <row r="1256" spans="4:11">
      <c r="D1256" s="39"/>
      <c r="E1256" s="39"/>
      <c r="F1256" s="39"/>
      <c r="G1256" s="39"/>
      <c r="H1256" s="39"/>
      <c r="I1256" s="39"/>
      <c r="J1256" s="39"/>
      <c r="K1256" s="39"/>
    </row>
    <row r="1257" spans="4:11">
      <c r="D1257" s="39"/>
      <c r="E1257" s="39"/>
      <c r="F1257" s="39"/>
      <c r="G1257" s="39"/>
      <c r="H1257" s="39"/>
      <c r="I1257" s="39"/>
      <c r="J1257" s="39"/>
      <c r="K1257" s="39"/>
    </row>
    <row r="1258" spans="4:11">
      <c r="D1258" s="39"/>
      <c r="E1258" s="39"/>
      <c r="F1258" s="39"/>
      <c r="G1258" s="39"/>
      <c r="H1258" s="39"/>
      <c r="I1258" s="39"/>
      <c r="J1258" s="39"/>
      <c r="K1258" s="39"/>
    </row>
    <row r="1259" spans="4:11">
      <c r="D1259" s="39"/>
      <c r="E1259" s="39"/>
      <c r="F1259" s="39"/>
      <c r="G1259" s="39"/>
      <c r="H1259" s="39"/>
      <c r="I1259" s="39"/>
      <c r="J1259" s="39"/>
      <c r="K1259" s="39"/>
    </row>
    <row r="1260" spans="4:11">
      <c r="D1260" s="39"/>
      <c r="E1260" s="39"/>
      <c r="F1260" s="39"/>
      <c r="G1260" s="39"/>
      <c r="H1260" s="39"/>
      <c r="I1260" s="39"/>
      <c r="J1260" s="39"/>
      <c r="K1260" s="39"/>
    </row>
    <row r="1261" spans="4:11">
      <c r="D1261" s="39"/>
      <c r="E1261" s="39"/>
      <c r="F1261" s="39"/>
      <c r="G1261" s="39"/>
      <c r="H1261" s="39"/>
      <c r="I1261" s="39"/>
      <c r="J1261" s="39"/>
      <c r="K1261" s="39"/>
    </row>
    <row r="1262" spans="4:11">
      <c r="D1262" s="39"/>
      <c r="E1262" s="39"/>
      <c r="F1262" s="39"/>
      <c r="G1262" s="39"/>
      <c r="H1262" s="39"/>
      <c r="I1262" s="39"/>
      <c r="J1262" s="39"/>
      <c r="K1262" s="39"/>
    </row>
    <row r="1263" spans="4:11">
      <c r="D1263" s="39"/>
      <c r="E1263" s="39"/>
      <c r="F1263" s="39"/>
      <c r="G1263" s="39"/>
      <c r="H1263" s="39"/>
      <c r="I1263" s="39"/>
      <c r="J1263" s="39"/>
      <c r="K1263" s="39"/>
    </row>
    <row r="1264" spans="4:11">
      <c r="D1264" s="39"/>
      <c r="E1264" s="39"/>
      <c r="F1264" s="39"/>
      <c r="G1264" s="39"/>
      <c r="H1264" s="39"/>
      <c r="I1264" s="39"/>
      <c r="J1264" s="39"/>
      <c r="K1264" s="39"/>
    </row>
    <row r="1265" spans="4:11">
      <c r="D1265" s="39"/>
      <c r="E1265" s="39"/>
      <c r="F1265" s="39"/>
      <c r="G1265" s="39"/>
      <c r="H1265" s="39"/>
      <c r="I1265" s="39"/>
      <c r="J1265" s="39"/>
      <c r="K1265" s="39"/>
    </row>
    <row r="1266" spans="4:11">
      <c r="D1266" s="39"/>
      <c r="E1266" s="39"/>
      <c r="F1266" s="39"/>
      <c r="G1266" s="39"/>
      <c r="H1266" s="39"/>
      <c r="I1266" s="39"/>
      <c r="J1266" s="39"/>
      <c r="K1266" s="39"/>
    </row>
    <row r="1267" spans="4:11">
      <c r="D1267" s="39"/>
      <c r="E1267" s="39"/>
      <c r="F1267" s="39"/>
      <c r="G1267" s="39"/>
      <c r="H1267" s="39"/>
      <c r="I1267" s="39"/>
      <c r="J1267" s="39"/>
      <c r="K1267" s="39"/>
    </row>
    <row r="1268" spans="4:11">
      <c r="D1268" s="39"/>
      <c r="E1268" s="39"/>
      <c r="F1268" s="39"/>
      <c r="G1268" s="39"/>
      <c r="H1268" s="39"/>
      <c r="I1268" s="39"/>
      <c r="J1268" s="39"/>
      <c r="K1268" s="39"/>
    </row>
    <row r="1269" spans="4:11">
      <c r="D1269" s="39"/>
      <c r="E1269" s="39"/>
      <c r="F1269" s="39"/>
      <c r="G1269" s="39"/>
      <c r="H1269" s="39"/>
      <c r="I1269" s="39"/>
      <c r="J1269" s="39"/>
      <c r="K1269" s="39"/>
    </row>
    <row r="1270" spans="4:11">
      <c r="D1270" s="39"/>
      <c r="E1270" s="39"/>
      <c r="F1270" s="39"/>
      <c r="G1270" s="39"/>
      <c r="H1270" s="39"/>
      <c r="I1270" s="39"/>
      <c r="J1270" s="39"/>
      <c r="K1270" s="39"/>
    </row>
    <row r="1271" spans="4:11">
      <c r="D1271" s="39"/>
      <c r="E1271" s="39"/>
      <c r="F1271" s="39"/>
      <c r="G1271" s="39"/>
      <c r="H1271" s="39"/>
      <c r="I1271" s="39"/>
      <c r="J1271" s="39"/>
      <c r="K1271" s="39"/>
    </row>
    <row r="1272" spans="4:11">
      <c r="D1272" s="39"/>
      <c r="E1272" s="39"/>
      <c r="F1272" s="39"/>
      <c r="G1272" s="39"/>
      <c r="H1272" s="39"/>
      <c r="I1272" s="39"/>
      <c r="J1272" s="39"/>
      <c r="K1272" s="39"/>
    </row>
    <row r="1273" spans="4:11">
      <c r="D1273" s="39"/>
      <c r="E1273" s="39"/>
      <c r="F1273" s="39"/>
      <c r="G1273" s="39"/>
      <c r="H1273" s="39"/>
      <c r="I1273" s="39"/>
      <c r="J1273" s="39"/>
      <c r="K1273" s="39"/>
    </row>
    <row r="1274" spans="4:11">
      <c r="D1274" s="39"/>
      <c r="E1274" s="39"/>
      <c r="F1274" s="39"/>
      <c r="G1274" s="39"/>
      <c r="H1274" s="39"/>
      <c r="I1274" s="39"/>
      <c r="J1274" s="39"/>
      <c r="K1274" s="39"/>
    </row>
    <row r="1275" spans="4:11">
      <c r="D1275" s="39"/>
      <c r="E1275" s="39"/>
      <c r="F1275" s="39"/>
      <c r="G1275" s="39"/>
      <c r="H1275" s="39"/>
      <c r="I1275" s="39"/>
      <c r="J1275" s="39"/>
      <c r="K1275" s="39"/>
    </row>
    <row r="1276" spans="4:11">
      <c r="D1276" s="39"/>
      <c r="E1276" s="39"/>
      <c r="F1276" s="39"/>
      <c r="G1276" s="39"/>
      <c r="H1276" s="39"/>
      <c r="I1276" s="39"/>
      <c r="J1276" s="39"/>
      <c r="K1276" s="39"/>
    </row>
    <row r="1277" spans="4:11">
      <c r="D1277" s="39"/>
      <c r="E1277" s="39"/>
      <c r="F1277" s="39"/>
      <c r="G1277" s="39"/>
      <c r="H1277" s="39"/>
      <c r="I1277" s="39"/>
      <c r="J1277" s="39"/>
      <c r="K1277" s="39"/>
    </row>
    <row r="1278" spans="4:11">
      <c r="D1278" s="39"/>
      <c r="E1278" s="39"/>
      <c r="F1278" s="39"/>
      <c r="G1278" s="39"/>
      <c r="H1278" s="39"/>
      <c r="I1278" s="39"/>
      <c r="J1278" s="39"/>
      <c r="K1278" s="39"/>
    </row>
    <row r="1279" spans="4:11">
      <c r="D1279" s="39"/>
      <c r="E1279" s="39"/>
      <c r="F1279" s="39"/>
      <c r="G1279" s="39"/>
      <c r="H1279" s="39"/>
      <c r="I1279" s="39"/>
      <c r="J1279" s="39"/>
      <c r="K1279" s="39"/>
    </row>
    <row r="1280" spans="4:11">
      <c r="D1280" s="39"/>
      <c r="E1280" s="39"/>
      <c r="F1280" s="39"/>
      <c r="G1280" s="39"/>
      <c r="H1280" s="39"/>
      <c r="I1280" s="39"/>
      <c r="J1280" s="39"/>
      <c r="K1280" s="39"/>
    </row>
    <row r="1281" spans="4:11">
      <c r="D1281" s="39"/>
      <c r="E1281" s="39"/>
      <c r="F1281" s="39"/>
      <c r="G1281" s="39"/>
      <c r="H1281" s="39"/>
      <c r="I1281" s="39"/>
      <c r="J1281" s="39"/>
      <c r="K1281" s="39"/>
    </row>
    <row r="1282" spans="4:11">
      <c r="D1282" s="39"/>
      <c r="E1282" s="39"/>
      <c r="F1282" s="39"/>
      <c r="G1282" s="39"/>
      <c r="H1282" s="39"/>
      <c r="I1282" s="39"/>
      <c r="J1282" s="39"/>
      <c r="K1282" s="39"/>
    </row>
    <row r="1283" spans="4:11">
      <c r="D1283" s="39"/>
      <c r="E1283" s="39"/>
      <c r="F1283" s="39"/>
      <c r="G1283" s="39"/>
      <c r="H1283" s="39"/>
      <c r="I1283" s="39"/>
      <c r="J1283" s="39"/>
      <c r="K1283" s="39"/>
    </row>
    <row r="1284" spans="4:11">
      <c r="D1284" s="39"/>
      <c r="E1284" s="39"/>
      <c r="F1284" s="39"/>
      <c r="G1284" s="39"/>
      <c r="H1284" s="39"/>
      <c r="I1284" s="39"/>
      <c r="J1284" s="39"/>
      <c r="K1284" s="39"/>
    </row>
    <row r="1285" spans="4:11">
      <c r="D1285" s="39"/>
      <c r="E1285" s="39"/>
      <c r="F1285" s="39"/>
      <c r="G1285" s="39"/>
      <c r="H1285" s="39"/>
      <c r="I1285" s="39"/>
      <c r="J1285" s="39"/>
      <c r="K1285" s="39"/>
    </row>
    <row r="1286" spans="4:11">
      <c r="D1286" s="39"/>
      <c r="E1286" s="39"/>
      <c r="F1286" s="39"/>
      <c r="G1286" s="39"/>
      <c r="H1286" s="39"/>
      <c r="I1286" s="39"/>
      <c r="J1286" s="39"/>
      <c r="K1286" s="39"/>
    </row>
    <row r="1287" spans="4:11">
      <c r="D1287" s="39"/>
      <c r="E1287" s="39"/>
      <c r="F1287" s="39"/>
      <c r="G1287" s="39"/>
      <c r="H1287" s="39"/>
      <c r="I1287" s="39"/>
      <c r="J1287" s="39"/>
      <c r="K1287" s="39"/>
    </row>
    <row r="1288" spans="4:11">
      <c r="D1288" s="39"/>
      <c r="E1288" s="39"/>
      <c r="F1288" s="39"/>
      <c r="G1288" s="39"/>
      <c r="H1288" s="39"/>
      <c r="I1288" s="39"/>
      <c r="J1288" s="39"/>
      <c r="K1288" s="39"/>
    </row>
    <row r="1289" spans="4:11">
      <c r="D1289" s="39"/>
      <c r="E1289" s="39"/>
      <c r="F1289" s="39"/>
      <c r="G1289" s="39"/>
      <c r="H1289" s="39"/>
      <c r="I1289" s="39"/>
      <c r="J1289" s="39"/>
      <c r="K1289" s="39"/>
    </row>
    <row r="1290" spans="4:11">
      <c r="D1290" s="39"/>
      <c r="E1290" s="39"/>
      <c r="F1290" s="39"/>
      <c r="G1290" s="39"/>
      <c r="H1290" s="39"/>
      <c r="I1290" s="39"/>
      <c r="J1290" s="39"/>
      <c r="K1290" s="39"/>
    </row>
    <row r="1291" spans="4:11">
      <c r="D1291" s="39"/>
      <c r="E1291" s="39"/>
      <c r="F1291" s="39"/>
      <c r="G1291" s="39"/>
      <c r="H1291" s="39"/>
      <c r="I1291" s="39"/>
      <c r="J1291" s="39"/>
      <c r="K1291" s="39"/>
    </row>
    <row r="1292" spans="4:11">
      <c r="D1292" s="39"/>
      <c r="E1292" s="39"/>
      <c r="F1292" s="39"/>
      <c r="G1292" s="39"/>
      <c r="H1292" s="39"/>
      <c r="I1292" s="39"/>
      <c r="J1292" s="39"/>
      <c r="K1292" s="39"/>
    </row>
    <row r="1293" spans="4:11">
      <c r="D1293" s="39"/>
      <c r="E1293" s="39"/>
      <c r="F1293" s="39"/>
      <c r="G1293" s="39"/>
      <c r="H1293" s="39"/>
      <c r="I1293" s="39"/>
      <c r="J1293" s="39"/>
      <c r="K1293" s="39"/>
    </row>
    <row r="1294" spans="4:11">
      <c r="D1294" s="39"/>
      <c r="E1294" s="39"/>
      <c r="F1294" s="39"/>
      <c r="G1294" s="39"/>
      <c r="H1294" s="39"/>
      <c r="I1294" s="39"/>
      <c r="J1294" s="39"/>
      <c r="K1294" s="39"/>
    </row>
    <row r="1295" spans="4:11">
      <c r="D1295" s="39"/>
      <c r="E1295" s="39"/>
      <c r="F1295" s="39"/>
      <c r="G1295" s="39"/>
      <c r="H1295" s="39"/>
      <c r="I1295" s="39"/>
      <c r="J1295" s="39"/>
      <c r="K1295" s="39"/>
    </row>
    <row r="1296" spans="4:11">
      <c r="D1296" s="39"/>
      <c r="E1296" s="39"/>
      <c r="F1296" s="39"/>
      <c r="G1296" s="39"/>
      <c r="H1296" s="39"/>
      <c r="I1296" s="39"/>
      <c r="J1296" s="39"/>
      <c r="K1296" s="39"/>
    </row>
    <row r="1297" spans="4:11">
      <c r="D1297" s="39"/>
      <c r="E1297" s="39"/>
      <c r="F1297" s="39"/>
      <c r="G1297" s="39"/>
      <c r="H1297" s="39"/>
      <c r="I1297" s="39"/>
      <c r="J1297" s="39"/>
      <c r="K1297" s="39"/>
    </row>
    <row r="1298" spans="4:11">
      <c r="D1298" s="39"/>
      <c r="E1298" s="39"/>
      <c r="F1298" s="39"/>
      <c r="G1298" s="39"/>
      <c r="H1298" s="39"/>
      <c r="I1298" s="39"/>
      <c r="J1298" s="39"/>
      <c r="K1298" s="39"/>
    </row>
    <row r="1299" spans="4:11">
      <c r="D1299" s="39"/>
      <c r="E1299" s="39"/>
      <c r="F1299" s="39"/>
      <c r="G1299" s="39"/>
      <c r="H1299" s="39"/>
      <c r="I1299" s="39"/>
      <c r="J1299" s="39"/>
      <c r="K1299" s="39"/>
    </row>
    <row r="1300" spans="4:11">
      <c r="D1300" s="39"/>
      <c r="E1300" s="39"/>
      <c r="F1300" s="39"/>
      <c r="G1300" s="39"/>
      <c r="H1300" s="39"/>
      <c r="I1300" s="39"/>
      <c r="J1300" s="39"/>
      <c r="K1300" s="39"/>
    </row>
    <row r="1301" spans="4:11">
      <c r="D1301" s="39"/>
      <c r="E1301" s="39"/>
      <c r="F1301" s="39"/>
      <c r="G1301" s="39"/>
      <c r="H1301" s="39"/>
      <c r="I1301" s="39"/>
      <c r="J1301" s="39"/>
      <c r="K1301" s="39"/>
    </row>
    <row r="1302" spans="4:11">
      <c r="D1302" s="39"/>
      <c r="E1302" s="39"/>
      <c r="F1302" s="39"/>
      <c r="G1302" s="39"/>
      <c r="H1302" s="39"/>
      <c r="I1302" s="39"/>
      <c r="J1302" s="39"/>
      <c r="K1302" s="39"/>
    </row>
    <row r="1303" spans="4:11">
      <c r="D1303" s="39"/>
      <c r="E1303" s="39"/>
      <c r="F1303" s="39"/>
      <c r="G1303" s="39"/>
      <c r="H1303" s="39"/>
      <c r="I1303" s="39"/>
      <c r="J1303" s="39"/>
      <c r="K1303" s="39"/>
    </row>
    <row r="1304" spans="4:11">
      <c r="D1304" s="39"/>
      <c r="E1304" s="39"/>
      <c r="F1304" s="39"/>
      <c r="G1304" s="39"/>
      <c r="H1304" s="39"/>
      <c r="I1304" s="39"/>
      <c r="J1304" s="39"/>
      <c r="K1304" s="39"/>
    </row>
    <row r="1305" spans="4:11">
      <c r="D1305" s="39"/>
      <c r="E1305" s="39"/>
      <c r="F1305" s="39"/>
      <c r="G1305" s="39"/>
      <c r="H1305" s="39"/>
      <c r="I1305" s="39"/>
      <c r="J1305" s="39"/>
      <c r="K1305" s="39"/>
    </row>
    <row r="1306" spans="4:11">
      <c r="D1306" s="39"/>
      <c r="E1306" s="39"/>
      <c r="F1306" s="39"/>
      <c r="G1306" s="39"/>
      <c r="H1306" s="39"/>
      <c r="I1306" s="39"/>
      <c r="J1306" s="39"/>
      <c r="K1306" s="39"/>
    </row>
    <row r="1307" spans="4:11">
      <c r="D1307" s="39"/>
      <c r="E1307" s="39"/>
      <c r="F1307" s="39"/>
      <c r="G1307" s="39"/>
      <c r="H1307" s="39"/>
      <c r="I1307" s="39"/>
      <c r="J1307" s="39"/>
      <c r="K1307" s="39"/>
    </row>
    <row r="1308" spans="4:11">
      <c r="D1308" s="39"/>
      <c r="E1308" s="39"/>
      <c r="F1308" s="39"/>
      <c r="G1308" s="39"/>
      <c r="H1308" s="39"/>
      <c r="I1308" s="39"/>
      <c r="J1308" s="39"/>
      <c r="K1308" s="39"/>
    </row>
    <row r="1309" spans="4:11">
      <c r="D1309" s="39"/>
      <c r="E1309" s="39"/>
      <c r="F1309" s="39"/>
      <c r="G1309" s="39"/>
      <c r="H1309" s="39"/>
      <c r="I1309" s="39"/>
      <c r="J1309" s="39"/>
      <c r="K1309" s="39"/>
    </row>
    <row r="1310" spans="4:11">
      <c r="D1310" s="39"/>
      <c r="E1310" s="39"/>
      <c r="F1310" s="39"/>
      <c r="G1310" s="39"/>
      <c r="H1310" s="39"/>
      <c r="I1310" s="39"/>
      <c r="J1310" s="39"/>
      <c r="K1310" s="39"/>
    </row>
    <row r="1311" spans="4:11">
      <c r="D1311" s="39"/>
      <c r="E1311" s="39"/>
      <c r="F1311" s="39"/>
      <c r="G1311" s="39"/>
      <c r="H1311" s="39"/>
      <c r="I1311" s="39"/>
      <c r="J1311" s="39"/>
      <c r="K1311" s="39"/>
    </row>
    <row r="1312" spans="4:11">
      <c r="D1312" s="39"/>
      <c r="E1312" s="39"/>
      <c r="F1312" s="39"/>
      <c r="G1312" s="39"/>
      <c r="H1312" s="39"/>
      <c r="I1312" s="39"/>
      <c r="J1312" s="39"/>
      <c r="K1312" s="39"/>
    </row>
    <row r="1313" spans="4:11">
      <c r="D1313" s="39"/>
      <c r="E1313" s="39"/>
      <c r="F1313" s="39"/>
      <c r="G1313" s="39"/>
      <c r="H1313" s="39"/>
      <c r="I1313" s="39"/>
      <c r="J1313" s="39"/>
      <c r="K1313" s="39"/>
    </row>
    <row r="1314" spans="4:11">
      <c r="D1314" s="39"/>
      <c r="E1314" s="39"/>
      <c r="F1314" s="39"/>
      <c r="G1314" s="39"/>
      <c r="H1314" s="39"/>
      <c r="I1314" s="39"/>
      <c r="J1314" s="39"/>
      <c r="K1314" s="39"/>
    </row>
    <row r="1315" spans="4:11">
      <c r="D1315" s="39"/>
      <c r="E1315" s="39"/>
      <c r="F1315" s="39"/>
      <c r="G1315" s="39"/>
      <c r="H1315" s="39"/>
      <c r="I1315" s="39"/>
      <c r="J1315" s="39"/>
      <c r="K1315" s="39"/>
    </row>
    <row r="1316" spans="4:11">
      <c r="D1316" s="39"/>
      <c r="E1316" s="39"/>
      <c r="F1316" s="39"/>
      <c r="G1316" s="39"/>
      <c r="H1316" s="39"/>
      <c r="I1316" s="39"/>
      <c r="J1316" s="39"/>
      <c r="K1316" s="39"/>
    </row>
    <row r="1317" spans="4:11">
      <c r="D1317" s="39"/>
      <c r="E1317" s="39"/>
      <c r="F1317" s="39"/>
      <c r="G1317" s="39"/>
      <c r="H1317" s="39"/>
      <c r="I1317" s="39"/>
      <c r="J1317" s="39"/>
      <c r="K1317" s="39"/>
    </row>
    <row r="1318" spans="4:11">
      <c r="D1318" s="39"/>
      <c r="E1318" s="39"/>
      <c r="F1318" s="39"/>
      <c r="G1318" s="39"/>
      <c r="H1318" s="39"/>
      <c r="I1318" s="39"/>
      <c r="J1318" s="39"/>
      <c r="K1318" s="39"/>
    </row>
    <row r="1319" spans="4:11">
      <c r="D1319" s="39"/>
      <c r="E1319" s="39"/>
      <c r="F1319" s="39"/>
      <c r="G1319" s="39"/>
      <c r="H1319" s="39"/>
      <c r="I1319" s="39"/>
      <c r="J1319" s="39"/>
      <c r="K1319" s="39"/>
    </row>
    <row r="1320" spans="4:11">
      <c r="D1320" s="39"/>
      <c r="E1320" s="39"/>
      <c r="F1320" s="39"/>
      <c r="G1320" s="39"/>
      <c r="H1320" s="39"/>
      <c r="I1320" s="39"/>
      <c r="J1320" s="39"/>
      <c r="K1320" s="39"/>
    </row>
    <row r="1321" spans="4:11">
      <c r="D1321" s="39"/>
      <c r="E1321" s="39"/>
      <c r="F1321" s="39"/>
      <c r="G1321" s="39"/>
      <c r="H1321" s="39"/>
      <c r="I1321" s="39"/>
      <c r="J1321" s="39"/>
      <c r="K1321" s="39"/>
    </row>
    <row r="1322" spans="4:11">
      <c r="D1322" s="39"/>
      <c r="E1322" s="39"/>
      <c r="F1322" s="39"/>
      <c r="G1322" s="39"/>
      <c r="H1322" s="39"/>
      <c r="I1322" s="39"/>
      <c r="J1322" s="39"/>
      <c r="K1322" s="39"/>
    </row>
    <row r="1323" spans="4:11">
      <c r="D1323" s="39"/>
      <c r="E1323" s="39"/>
      <c r="F1323" s="39"/>
      <c r="G1323" s="39"/>
      <c r="H1323" s="39"/>
      <c r="I1323" s="39"/>
      <c r="J1323" s="39"/>
      <c r="K1323" s="39"/>
    </row>
    <row r="1324" spans="4:11">
      <c r="D1324" s="39"/>
      <c r="E1324" s="39"/>
      <c r="F1324" s="39"/>
      <c r="G1324" s="39"/>
      <c r="H1324" s="39"/>
      <c r="I1324" s="39"/>
      <c r="J1324" s="39"/>
      <c r="K1324" s="39"/>
    </row>
    <row r="1325" spans="4:11">
      <c r="D1325" s="39"/>
      <c r="E1325" s="39"/>
      <c r="F1325" s="39"/>
      <c r="G1325" s="39"/>
      <c r="H1325" s="39"/>
      <c r="I1325" s="39"/>
      <c r="J1325" s="39"/>
      <c r="K1325" s="39"/>
    </row>
    <row r="1326" spans="4:11">
      <c r="D1326" s="39"/>
      <c r="E1326" s="39"/>
      <c r="F1326" s="39"/>
      <c r="G1326" s="39"/>
      <c r="H1326" s="39"/>
      <c r="I1326" s="39"/>
      <c r="J1326" s="39"/>
      <c r="K1326" s="39"/>
    </row>
    <row r="1327" spans="4:11">
      <c r="D1327" s="39"/>
      <c r="E1327" s="39"/>
      <c r="F1327" s="39"/>
      <c r="G1327" s="39"/>
      <c r="H1327" s="39"/>
      <c r="I1327" s="39"/>
      <c r="J1327" s="39"/>
      <c r="K1327" s="39"/>
    </row>
    <row r="1328" spans="4:11">
      <c r="D1328" s="39"/>
      <c r="E1328" s="39"/>
      <c r="F1328" s="39"/>
      <c r="G1328" s="39"/>
      <c r="H1328" s="39"/>
      <c r="I1328" s="39"/>
      <c r="J1328" s="39"/>
      <c r="K1328" s="39"/>
    </row>
    <row r="1329" spans="4:11">
      <c r="D1329" s="39"/>
      <c r="E1329" s="39"/>
      <c r="F1329" s="39"/>
      <c r="G1329" s="39"/>
      <c r="H1329" s="39"/>
      <c r="I1329" s="39"/>
      <c r="J1329" s="39"/>
      <c r="K1329" s="39"/>
    </row>
    <row r="1330" spans="4:11">
      <c r="D1330" s="39"/>
      <c r="E1330" s="39"/>
      <c r="F1330" s="39"/>
      <c r="G1330" s="39"/>
      <c r="H1330" s="39"/>
      <c r="I1330" s="39"/>
      <c r="J1330" s="39"/>
      <c r="K1330" s="39"/>
    </row>
    <row r="1331" spans="4:11">
      <c r="D1331" s="39"/>
      <c r="E1331" s="39"/>
      <c r="F1331" s="39"/>
      <c r="G1331" s="39"/>
      <c r="H1331" s="39"/>
      <c r="I1331" s="39"/>
      <c r="J1331" s="39"/>
      <c r="K1331" s="39"/>
    </row>
    <row r="1332" spans="4:11">
      <c r="D1332" s="39"/>
      <c r="E1332" s="39"/>
      <c r="F1332" s="39"/>
      <c r="G1332" s="39"/>
      <c r="H1332" s="39"/>
      <c r="I1332" s="39"/>
      <c r="J1332" s="39"/>
      <c r="K1332" s="39"/>
    </row>
    <row r="1333" spans="4:11">
      <c r="D1333" s="39"/>
      <c r="E1333" s="39"/>
      <c r="F1333" s="39"/>
      <c r="G1333" s="39"/>
      <c r="H1333" s="39"/>
      <c r="I1333" s="39"/>
      <c r="J1333" s="39"/>
      <c r="K1333" s="39"/>
    </row>
    <row r="1334" spans="4:11">
      <c r="D1334" s="39"/>
      <c r="E1334" s="39"/>
      <c r="F1334" s="39"/>
      <c r="G1334" s="39"/>
      <c r="H1334" s="39"/>
      <c r="I1334" s="39"/>
      <c r="J1334" s="39"/>
      <c r="K1334" s="39"/>
    </row>
    <row r="1335" spans="4:11">
      <c r="D1335" s="39"/>
      <c r="E1335" s="39"/>
      <c r="F1335" s="39"/>
      <c r="G1335" s="39"/>
      <c r="H1335" s="39"/>
      <c r="I1335" s="39"/>
      <c r="J1335" s="39"/>
      <c r="K1335" s="39"/>
    </row>
    <row r="1336" spans="4:11">
      <c r="D1336" s="39"/>
      <c r="E1336" s="39"/>
      <c r="F1336" s="39"/>
      <c r="G1336" s="39"/>
      <c r="H1336" s="39"/>
      <c r="I1336" s="39"/>
      <c r="J1336" s="39"/>
      <c r="K1336" s="39"/>
    </row>
    <row r="1337" spans="4:11">
      <c r="D1337" s="39"/>
      <c r="E1337" s="39"/>
      <c r="F1337" s="39"/>
      <c r="G1337" s="39"/>
      <c r="H1337" s="39"/>
      <c r="I1337" s="39"/>
      <c r="J1337" s="39"/>
      <c r="K1337" s="39"/>
    </row>
    <row r="1338" spans="4:11">
      <c r="D1338" s="39"/>
      <c r="E1338" s="39"/>
      <c r="F1338" s="39"/>
      <c r="G1338" s="39"/>
      <c r="H1338" s="39"/>
      <c r="I1338" s="39"/>
      <c r="J1338" s="39"/>
      <c r="K1338" s="39"/>
    </row>
    <row r="1339" spans="4:11">
      <c r="D1339" s="39"/>
      <c r="E1339" s="39"/>
      <c r="F1339" s="39"/>
      <c r="G1339" s="39"/>
      <c r="H1339" s="39"/>
      <c r="I1339" s="39"/>
      <c r="J1339" s="39"/>
      <c r="K1339" s="39"/>
    </row>
    <row r="1340" spans="4:11">
      <c r="D1340" s="39"/>
      <c r="E1340" s="39"/>
      <c r="F1340" s="39"/>
      <c r="G1340" s="39"/>
      <c r="H1340" s="39"/>
      <c r="I1340" s="39"/>
      <c r="J1340" s="39"/>
      <c r="K1340" s="39"/>
    </row>
    <row r="1341" spans="4:11">
      <c r="D1341" s="39"/>
      <c r="E1341" s="39"/>
      <c r="F1341" s="39"/>
      <c r="G1341" s="39"/>
      <c r="H1341" s="39"/>
      <c r="I1341" s="39"/>
      <c r="J1341" s="39"/>
      <c r="K1341" s="39"/>
    </row>
    <row r="1342" spans="4:11">
      <c r="D1342" s="39"/>
      <c r="E1342" s="39"/>
      <c r="F1342" s="39"/>
      <c r="G1342" s="39"/>
      <c r="H1342" s="39"/>
      <c r="I1342" s="39"/>
      <c r="J1342" s="39"/>
      <c r="K1342" s="39"/>
    </row>
    <row r="1343" spans="4:11">
      <c r="D1343" s="39"/>
      <c r="E1343" s="39"/>
      <c r="F1343" s="39"/>
      <c r="G1343" s="39"/>
      <c r="H1343" s="39"/>
      <c r="I1343" s="39"/>
      <c r="J1343" s="39"/>
      <c r="K1343" s="39"/>
    </row>
    <row r="1344" spans="4:11">
      <c r="D1344" s="39"/>
      <c r="E1344" s="39"/>
      <c r="F1344" s="39"/>
      <c r="G1344" s="39"/>
      <c r="H1344" s="39"/>
      <c r="I1344" s="39"/>
      <c r="J1344" s="39"/>
      <c r="K1344" s="39"/>
    </row>
    <row r="1345" spans="4:11">
      <c r="D1345" s="39"/>
      <c r="E1345" s="39"/>
      <c r="F1345" s="39"/>
      <c r="G1345" s="39"/>
      <c r="H1345" s="39"/>
      <c r="I1345" s="39"/>
      <c r="J1345" s="39"/>
      <c r="K1345" s="39"/>
    </row>
    <row r="1346" spans="4:11">
      <c r="D1346" s="39"/>
      <c r="E1346" s="39"/>
      <c r="F1346" s="39"/>
      <c r="G1346" s="39"/>
      <c r="H1346" s="39"/>
      <c r="I1346" s="39"/>
      <c r="J1346" s="39"/>
      <c r="K1346" s="39"/>
    </row>
    <row r="1347" spans="4:11">
      <c r="D1347" s="39"/>
      <c r="E1347" s="39"/>
      <c r="F1347" s="39"/>
      <c r="G1347" s="39"/>
      <c r="H1347" s="39"/>
      <c r="I1347" s="39"/>
      <c r="J1347" s="39"/>
      <c r="K1347" s="39"/>
    </row>
    <row r="1348" spans="4:11">
      <c r="D1348" s="39"/>
      <c r="E1348" s="39"/>
      <c r="F1348" s="39"/>
      <c r="G1348" s="39"/>
      <c r="H1348" s="39"/>
      <c r="I1348" s="39"/>
      <c r="J1348" s="39"/>
      <c r="K1348" s="39"/>
    </row>
    <row r="1349" spans="4:11">
      <c r="D1349" s="39"/>
      <c r="E1349" s="39"/>
      <c r="F1349" s="39"/>
      <c r="G1349" s="39"/>
      <c r="H1349" s="39"/>
      <c r="I1349" s="39"/>
      <c r="J1349" s="39"/>
      <c r="K1349" s="39"/>
    </row>
    <row r="1350" spans="4:11">
      <c r="D1350" s="39"/>
      <c r="E1350" s="39"/>
      <c r="F1350" s="39"/>
      <c r="G1350" s="39"/>
      <c r="H1350" s="39"/>
      <c r="I1350" s="39"/>
      <c r="J1350" s="39"/>
      <c r="K1350" s="39"/>
    </row>
    <row r="1351" spans="4:11">
      <c r="D1351" s="39"/>
      <c r="E1351" s="39"/>
      <c r="F1351" s="39"/>
      <c r="G1351" s="39"/>
      <c r="H1351" s="39"/>
      <c r="I1351" s="39"/>
      <c r="J1351" s="39"/>
      <c r="K1351" s="39"/>
    </row>
    <row r="1352" spans="4:11">
      <c r="D1352" s="39"/>
      <c r="E1352" s="39"/>
      <c r="F1352" s="39"/>
      <c r="G1352" s="39"/>
      <c r="H1352" s="39"/>
      <c r="I1352" s="39"/>
      <c r="J1352" s="39"/>
      <c r="K1352" s="39"/>
    </row>
    <row r="1353" spans="4:11">
      <c r="D1353" s="39"/>
      <c r="E1353" s="39"/>
      <c r="F1353" s="39"/>
      <c r="G1353" s="39"/>
      <c r="H1353" s="39"/>
      <c r="I1353" s="39"/>
      <c r="J1353" s="39"/>
      <c r="K1353" s="39"/>
    </row>
    <row r="1354" spans="4:11">
      <c r="D1354" s="39"/>
      <c r="E1354" s="39"/>
      <c r="F1354" s="39"/>
      <c r="G1354" s="39"/>
      <c r="H1354" s="39"/>
      <c r="I1354" s="39"/>
      <c r="J1354" s="39"/>
      <c r="K1354" s="39"/>
    </row>
    <row r="1355" spans="4:11">
      <c r="D1355" s="39"/>
      <c r="E1355" s="39"/>
      <c r="F1355" s="39"/>
      <c r="G1355" s="39"/>
      <c r="H1355" s="39"/>
      <c r="I1355" s="39"/>
      <c r="J1355" s="39"/>
      <c r="K1355" s="39"/>
    </row>
    <row r="1356" spans="4:11">
      <c r="D1356" s="39"/>
      <c r="E1356" s="39"/>
      <c r="F1356" s="39"/>
      <c r="G1356" s="39"/>
      <c r="H1356" s="39"/>
      <c r="I1356" s="39"/>
      <c r="J1356" s="39"/>
      <c r="K1356" s="39"/>
    </row>
    <row r="1357" spans="4:11">
      <c r="D1357" s="39"/>
      <c r="E1357" s="39"/>
      <c r="F1357" s="39"/>
      <c r="G1357" s="39"/>
      <c r="H1357" s="39"/>
      <c r="I1357" s="39"/>
      <c r="J1357" s="39"/>
      <c r="K1357" s="39"/>
    </row>
    <row r="1358" spans="4:11">
      <c r="D1358" s="39"/>
      <c r="E1358" s="39"/>
      <c r="F1358" s="39"/>
      <c r="G1358" s="39"/>
      <c r="H1358" s="39"/>
      <c r="I1358" s="39"/>
      <c r="J1358" s="39"/>
      <c r="K1358" s="39"/>
    </row>
    <row r="1359" spans="4:11">
      <c r="D1359" s="39"/>
      <c r="E1359" s="39"/>
      <c r="F1359" s="39"/>
      <c r="G1359" s="39"/>
      <c r="H1359" s="39"/>
      <c r="I1359" s="39"/>
      <c r="J1359" s="39"/>
      <c r="K1359" s="39"/>
    </row>
    <row r="1360" spans="4:11">
      <c r="D1360" s="39"/>
      <c r="E1360" s="39"/>
      <c r="F1360" s="39"/>
      <c r="G1360" s="39"/>
      <c r="H1360" s="39"/>
      <c r="I1360" s="39"/>
      <c r="J1360" s="39"/>
      <c r="K1360" s="39"/>
    </row>
    <row r="1361" spans="4:11">
      <c r="D1361" s="39"/>
      <c r="E1361" s="39"/>
      <c r="F1361" s="39"/>
      <c r="G1361" s="39"/>
      <c r="H1361" s="39"/>
      <c r="I1361" s="39"/>
      <c r="J1361" s="39"/>
      <c r="K1361" s="39"/>
    </row>
    <row r="1362" spans="4:11">
      <c r="D1362" s="39"/>
      <c r="E1362" s="39"/>
      <c r="F1362" s="39"/>
      <c r="G1362" s="39"/>
      <c r="H1362" s="39"/>
      <c r="I1362" s="39"/>
      <c r="J1362" s="39"/>
      <c r="K1362" s="39"/>
    </row>
    <row r="1363" spans="4:11">
      <c r="D1363" s="39"/>
      <c r="E1363" s="39"/>
      <c r="F1363" s="39"/>
      <c r="G1363" s="39"/>
      <c r="H1363" s="39"/>
      <c r="I1363" s="39"/>
      <c r="J1363" s="39"/>
      <c r="K1363" s="39"/>
    </row>
    <row r="1364" spans="4:11">
      <c r="D1364" s="39"/>
      <c r="E1364" s="39"/>
      <c r="F1364" s="39"/>
      <c r="G1364" s="39"/>
      <c r="H1364" s="39"/>
      <c r="I1364" s="39"/>
      <c r="J1364" s="39"/>
      <c r="K1364" s="39"/>
    </row>
    <row r="1365" spans="4:11">
      <c r="D1365" s="39"/>
      <c r="E1365" s="39"/>
      <c r="F1365" s="39"/>
      <c r="G1365" s="39"/>
      <c r="H1365" s="39"/>
      <c r="I1365" s="39"/>
      <c r="J1365" s="39"/>
      <c r="K1365" s="39"/>
    </row>
    <row r="1366" spans="4:11">
      <c r="D1366" s="39"/>
      <c r="E1366" s="39"/>
      <c r="F1366" s="39"/>
      <c r="G1366" s="39"/>
      <c r="H1366" s="39"/>
      <c r="I1366" s="39"/>
      <c r="J1366" s="39"/>
      <c r="K1366" s="39"/>
    </row>
    <row r="1367" spans="4:11">
      <c r="D1367" s="39"/>
      <c r="E1367" s="39"/>
      <c r="F1367" s="39"/>
      <c r="G1367" s="39"/>
      <c r="H1367" s="39"/>
      <c r="I1367" s="39"/>
      <c r="J1367" s="39"/>
      <c r="K1367" s="39"/>
    </row>
    <row r="1368" spans="4:11">
      <c r="D1368" s="39"/>
      <c r="E1368" s="39"/>
      <c r="F1368" s="39"/>
      <c r="G1368" s="39"/>
      <c r="H1368" s="39"/>
      <c r="I1368" s="39"/>
      <c r="J1368" s="39"/>
      <c r="K1368" s="39"/>
    </row>
    <row r="1369" spans="4:11">
      <c r="D1369" s="39"/>
      <c r="E1369" s="39"/>
      <c r="F1369" s="39"/>
      <c r="G1369" s="39"/>
      <c r="H1369" s="39"/>
      <c r="I1369" s="39"/>
      <c r="J1369" s="39"/>
      <c r="K1369" s="39"/>
    </row>
    <row r="1370" spans="4:11">
      <c r="D1370" s="39"/>
      <c r="E1370" s="39"/>
      <c r="F1370" s="39"/>
      <c r="G1370" s="39"/>
      <c r="H1370" s="39"/>
      <c r="I1370" s="39"/>
      <c r="J1370" s="39"/>
      <c r="K1370" s="39"/>
    </row>
    <row r="1371" spans="4:11">
      <c r="D1371" s="39"/>
      <c r="E1371" s="39"/>
      <c r="F1371" s="39"/>
      <c r="G1371" s="39"/>
      <c r="H1371" s="39"/>
      <c r="I1371" s="39"/>
      <c r="J1371" s="39"/>
      <c r="K1371" s="39"/>
    </row>
    <row r="1372" spans="4:11">
      <c r="D1372" s="39"/>
      <c r="E1372" s="39"/>
      <c r="F1372" s="39"/>
      <c r="G1372" s="39"/>
      <c r="H1372" s="39"/>
      <c r="I1372" s="39"/>
      <c r="J1372" s="39"/>
      <c r="K1372" s="39"/>
    </row>
    <row r="1373" spans="4:11">
      <c r="D1373" s="39"/>
      <c r="E1373" s="39"/>
      <c r="F1373" s="39"/>
      <c r="G1373" s="39"/>
      <c r="H1373" s="39"/>
      <c r="I1373" s="39"/>
      <c r="J1373" s="39"/>
      <c r="K1373" s="39"/>
    </row>
    <row r="1374" spans="4:11">
      <c r="D1374" s="39"/>
      <c r="E1374" s="39"/>
      <c r="F1374" s="39"/>
      <c r="G1374" s="39"/>
      <c r="H1374" s="39"/>
      <c r="I1374" s="39"/>
      <c r="J1374" s="39"/>
      <c r="K1374" s="39"/>
    </row>
    <row r="1375" spans="4:11">
      <c r="D1375" s="39"/>
      <c r="E1375" s="39"/>
      <c r="F1375" s="39"/>
      <c r="G1375" s="39"/>
      <c r="H1375" s="39"/>
      <c r="I1375" s="39"/>
      <c r="J1375" s="39"/>
      <c r="K1375" s="39"/>
    </row>
    <row r="1376" spans="4:11">
      <c r="D1376" s="39"/>
      <c r="E1376" s="39"/>
      <c r="F1376" s="39"/>
      <c r="G1376" s="39"/>
      <c r="H1376" s="39"/>
      <c r="I1376" s="39"/>
      <c r="J1376" s="39"/>
      <c r="K1376" s="39"/>
    </row>
    <row r="1377" spans="4:11">
      <c r="D1377" s="39"/>
      <c r="E1377" s="39"/>
      <c r="F1377" s="39"/>
      <c r="G1377" s="39"/>
      <c r="H1377" s="39"/>
      <c r="I1377" s="39"/>
      <c r="J1377" s="39"/>
      <c r="K1377" s="39"/>
    </row>
    <row r="1378" spans="4:11">
      <c r="D1378" s="39"/>
      <c r="E1378" s="39"/>
      <c r="F1378" s="39"/>
      <c r="G1378" s="39"/>
      <c r="H1378" s="39"/>
      <c r="I1378" s="39"/>
      <c r="J1378" s="39"/>
      <c r="K1378" s="39"/>
    </row>
    <row r="1379" spans="4:11">
      <c r="D1379" s="39"/>
      <c r="E1379" s="39"/>
      <c r="F1379" s="39"/>
      <c r="G1379" s="39"/>
      <c r="H1379" s="39"/>
      <c r="I1379" s="39"/>
      <c r="J1379" s="39"/>
      <c r="K1379" s="39"/>
    </row>
    <row r="1380" spans="4:11">
      <c r="D1380" s="39"/>
      <c r="E1380" s="39"/>
      <c r="F1380" s="39"/>
      <c r="G1380" s="39"/>
      <c r="H1380" s="39"/>
      <c r="I1380" s="39"/>
      <c r="J1380" s="39"/>
      <c r="K1380" s="39"/>
    </row>
    <row r="1381" spans="4:11">
      <c r="D1381" s="39"/>
      <c r="E1381" s="39"/>
      <c r="F1381" s="39"/>
      <c r="G1381" s="39"/>
      <c r="H1381" s="39"/>
      <c r="I1381" s="39"/>
      <c r="J1381" s="39"/>
      <c r="K1381" s="39"/>
    </row>
    <row r="1382" spans="4:11">
      <c r="D1382" s="39"/>
      <c r="E1382" s="39"/>
      <c r="F1382" s="39"/>
      <c r="G1382" s="39"/>
      <c r="H1382" s="39"/>
      <c r="I1382" s="39"/>
      <c r="J1382" s="39"/>
      <c r="K1382" s="39"/>
    </row>
    <row r="1383" spans="4:11">
      <c r="D1383" s="39"/>
      <c r="E1383" s="39"/>
      <c r="F1383" s="39"/>
      <c r="G1383" s="39"/>
      <c r="H1383" s="39"/>
      <c r="I1383" s="39"/>
      <c r="J1383" s="39"/>
      <c r="K1383" s="39"/>
    </row>
    <row r="1384" spans="4:11">
      <c r="D1384" s="39"/>
      <c r="E1384" s="39"/>
      <c r="F1384" s="39"/>
      <c r="G1384" s="39"/>
      <c r="H1384" s="39"/>
      <c r="I1384" s="39"/>
      <c r="J1384" s="39"/>
      <c r="K1384" s="39"/>
    </row>
    <row r="1385" spans="4:11">
      <c r="D1385" s="39"/>
      <c r="E1385" s="39"/>
      <c r="F1385" s="39"/>
      <c r="G1385" s="39"/>
      <c r="H1385" s="39"/>
      <c r="I1385" s="39"/>
      <c r="J1385" s="39"/>
      <c r="K1385" s="39"/>
    </row>
    <row r="1386" spans="4:11">
      <c r="D1386" s="39"/>
      <c r="E1386" s="39"/>
      <c r="F1386" s="39"/>
      <c r="G1386" s="39"/>
      <c r="H1386" s="39"/>
      <c r="I1386" s="39"/>
      <c r="J1386" s="39"/>
      <c r="K1386" s="39"/>
    </row>
    <row r="1387" spans="4:11">
      <c r="D1387" s="39"/>
      <c r="E1387" s="39"/>
      <c r="F1387" s="39"/>
      <c r="G1387" s="39"/>
      <c r="H1387" s="39"/>
      <c r="I1387" s="39"/>
      <c r="J1387" s="39"/>
      <c r="K1387" s="39"/>
    </row>
    <row r="1388" spans="4:11">
      <c r="D1388" s="39"/>
      <c r="E1388" s="39"/>
      <c r="F1388" s="39"/>
      <c r="G1388" s="39"/>
      <c r="H1388" s="39"/>
      <c r="I1388" s="39"/>
      <c r="J1388" s="39"/>
      <c r="K1388" s="39"/>
    </row>
    <row r="1389" spans="4:11">
      <c r="D1389" s="39"/>
      <c r="E1389" s="39"/>
      <c r="F1389" s="39"/>
      <c r="G1389" s="39"/>
      <c r="H1389" s="39"/>
      <c r="I1389" s="39"/>
      <c r="J1389" s="39"/>
      <c r="K1389" s="39"/>
    </row>
    <row r="1390" spans="4:11">
      <c r="D1390" s="39"/>
      <c r="E1390" s="39"/>
      <c r="F1390" s="39"/>
      <c r="G1390" s="39"/>
      <c r="H1390" s="39"/>
      <c r="I1390" s="39"/>
      <c r="J1390" s="39"/>
      <c r="K1390" s="39"/>
    </row>
    <row r="1391" spans="4:11">
      <c r="D1391" s="39"/>
      <c r="E1391" s="39"/>
      <c r="F1391" s="39"/>
      <c r="G1391" s="39"/>
      <c r="H1391" s="39"/>
      <c r="I1391" s="39"/>
      <c r="J1391" s="39"/>
      <c r="K1391" s="39"/>
    </row>
    <row r="1392" spans="4:11">
      <c r="D1392" s="39"/>
      <c r="E1392" s="39"/>
      <c r="F1392" s="39"/>
      <c r="G1392" s="39"/>
      <c r="H1392" s="39"/>
      <c r="I1392" s="39"/>
      <c r="J1392" s="39"/>
      <c r="K1392" s="39"/>
    </row>
    <row r="1393" spans="4:11">
      <c r="D1393" s="39"/>
      <c r="E1393" s="39"/>
      <c r="F1393" s="39"/>
      <c r="G1393" s="39"/>
      <c r="H1393" s="39"/>
      <c r="I1393" s="39"/>
      <c r="J1393" s="39"/>
      <c r="K1393" s="39"/>
    </row>
    <row r="1394" spans="4:11">
      <c r="D1394" s="39"/>
      <c r="E1394" s="39"/>
      <c r="F1394" s="39"/>
      <c r="G1394" s="39"/>
      <c r="H1394" s="39"/>
      <c r="I1394" s="39"/>
      <c r="J1394" s="39"/>
      <c r="K1394" s="39"/>
    </row>
    <row r="1395" spans="4:11">
      <c r="D1395" s="39"/>
      <c r="E1395" s="39"/>
      <c r="F1395" s="39"/>
      <c r="G1395" s="39"/>
      <c r="H1395" s="39"/>
      <c r="I1395" s="39"/>
      <c r="J1395" s="39"/>
      <c r="K1395" s="39"/>
    </row>
    <row r="1396" spans="4:11">
      <c r="D1396" s="39"/>
      <c r="E1396" s="39"/>
      <c r="F1396" s="39"/>
      <c r="G1396" s="39"/>
      <c r="H1396" s="39"/>
      <c r="I1396" s="39"/>
      <c r="J1396" s="39"/>
      <c r="K1396" s="39"/>
    </row>
    <row r="1397" spans="4:11">
      <c r="D1397" s="39"/>
      <c r="E1397" s="39"/>
      <c r="F1397" s="39"/>
      <c r="G1397" s="39"/>
      <c r="H1397" s="39"/>
      <c r="I1397" s="39"/>
      <c r="J1397" s="39"/>
      <c r="K1397" s="39"/>
    </row>
    <row r="1398" spans="4:11">
      <c r="D1398" s="39"/>
      <c r="E1398" s="39"/>
      <c r="F1398" s="39"/>
      <c r="G1398" s="39"/>
      <c r="H1398" s="39"/>
      <c r="I1398" s="39"/>
      <c r="J1398" s="39"/>
      <c r="K1398" s="39"/>
    </row>
    <row r="1399" spans="4:11">
      <c r="D1399" s="39"/>
      <c r="E1399" s="39"/>
      <c r="F1399" s="39"/>
      <c r="G1399" s="39"/>
      <c r="H1399" s="39"/>
      <c r="I1399" s="39"/>
      <c r="J1399" s="39"/>
      <c r="K1399" s="39"/>
    </row>
    <row r="1400" spans="4:11">
      <c r="D1400" s="39"/>
      <c r="E1400" s="39"/>
      <c r="F1400" s="39"/>
      <c r="G1400" s="39"/>
      <c r="H1400" s="39"/>
      <c r="I1400" s="39"/>
      <c r="J1400" s="39"/>
      <c r="K1400" s="39"/>
    </row>
    <row r="1401" spans="4:11">
      <c r="D1401" s="39"/>
      <c r="E1401" s="39"/>
      <c r="F1401" s="39"/>
      <c r="G1401" s="39"/>
      <c r="H1401" s="39"/>
      <c r="I1401" s="39"/>
      <c r="J1401" s="39"/>
      <c r="K1401" s="39"/>
    </row>
    <row r="1402" spans="4:11">
      <c r="D1402" s="39"/>
      <c r="E1402" s="39"/>
      <c r="F1402" s="39"/>
      <c r="G1402" s="39"/>
      <c r="H1402" s="39"/>
      <c r="I1402" s="39"/>
      <c r="J1402" s="39"/>
      <c r="K1402" s="39"/>
    </row>
    <row r="1403" spans="4:11">
      <c r="D1403" s="39"/>
      <c r="E1403" s="39"/>
      <c r="F1403" s="39"/>
      <c r="G1403" s="39"/>
      <c r="H1403" s="39"/>
      <c r="I1403" s="39"/>
      <c r="J1403" s="39"/>
      <c r="K1403" s="39"/>
    </row>
    <row r="1404" spans="4:11">
      <c r="D1404" s="39"/>
      <c r="E1404" s="39"/>
      <c r="F1404" s="39"/>
      <c r="G1404" s="39"/>
      <c r="H1404" s="39"/>
      <c r="I1404" s="39"/>
      <c r="J1404" s="39"/>
      <c r="K1404" s="39"/>
    </row>
    <row r="1405" spans="4:11">
      <c r="D1405" s="39"/>
      <c r="E1405" s="39"/>
      <c r="F1405" s="39"/>
      <c r="G1405" s="39"/>
      <c r="H1405" s="39"/>
      <c r="I1405" s="39"/>
      <c r="J1405" s="39"/>
      <c r="K1405" s="39"/>
    </row>
    <row r="1406" spans="4:11">
      <c r="D1406" s="39"/>
      <c r="E1406" s="39"/>
      <c r="F1406" s="39"/>
      <c r="G1406" s="39"/>
      <c r="H1406" s="39"/>
      <c r="I1406" s="39"/>
      <c r="J1406" s="39"/>
      <c r="K1406" s="39"/>
    </row>
    <row r="1407" spans="4:11">
      <c r="D1407" s="39"/>
      <c r="E1407" s="39"/>
      <c r="F1407" s="39"/>
      <c r="G1407" s="39"/>
      <c r="H1407" s="39"/>
      <c r="I1407" s="39"/>
      <c r="J1407" s="39"/>
      <c r="K1407" s="39"/>
    </row>
    <row r="1408" spans="4:11">
      <c r="D1408" s="39"/>
      <c r="E1408" s="39"/>
      <c r="F1408" s="39"/>
      <c r="G1408" s="39"/>
      <c r="H1408" s="39"/>
      <c r="I1408" s="39"/>
      <c r="J1408" s="39"/>
      <c r="K1408" s="39"/>
    </row>
    <row r="1409" spans="4:11">
      <c r="D1409" s="39"/>
      <c r="E1409" s="39"/>
      <c r="F1409" s="39"/>
      <c r="G1409" s="39"/>
      <c r="H1409" s="39"/>
      <c r="I1409" s="39"/>
      <c r="J1409" s="39"/>
      <c r="K1409" s="39"/>
    </row>
    <row r="1410" spans="4:11">
      <c r="D1410" s="39"/>
      <c r="E1410" s="39"/>
      <c r="F1410" s="39"/>
      <c r="G1410" s="39"/>
      <c r="H1410" s="39"/>
      <c r="I1410" s="39"/>
      <c r="J1410" s="39"/>
      <c r="K1410" s="39"/>
    </row>
    <row r="1411" spans="4:11">
      <c r="D1411" s="39"/>
      <c r="E1411" s="39"/>
      <c r="F1411" s="39"/>
      <c r="G1411" s="39"/>
      <c r="H1411" s="39"/>
      <c r="I1411" s="39"/>
      <c r="J1411" s="39"/>
      <c r="K1411" s="39"/>
    </row>
    <row r="1412" spans="4:11">
      <c r="D1412" s="39"/>
      <c r="E1412" s="39"/>
      <c r="F1412" s="39"/>
      <c r="G1412" s="39"/>
      <c r="H1412" s="39"/>
      <c r="I1412" s="39"/>
      <c r="J1412" s="39"/>
      <c r="K1412" s="39"/>
    </row>
    <row r="1413" spans="4:11">
      <c r="D1413" s="39"/>
      <c r="E1413" s="39"/>
      <c r="F1413" s="39"/>
      <c r="G1413" s="39"/>
      <c r="H1413" s="39"/>
      <c r="I1413" s="39"/>
      <c r="J1413" s="39"/>
      <c r="K1413" s="39"/>
    </row>
    <row r="1414" spans="4:11">
      <c r="D1414" s="39"/>
      <c r="E1414" s="39"/>
      <c r="F1414" s="39"/>
      <c r="G1414" s="39"/>
      <c r="H1414" s="39"/>
      <c r="I1414" s="39"/>
      <c r="J1414" s="39"/>
      <c r="K1414" s="39"/>
    </row>
    <row r="1415" spans="4:11">
      <c r="D1415" s="39"/>
      <c r="E1415" s="39"/>
      <c r="F1415" s="39"/>
      <c r="G1415" s="39"/>
      <c r="H1415" s="39"/>
      <c r="I1415" s="39"/>
      <c r="J1415" s="39"/>
      <c r="K1415" s="39"/>
    </row>
    <row r="1416" spans="4:11">
      <c r="D1416" s="39"/>
      <c r="E1416" s="39"/>
      <c r="F1416" s="39"/>
      <c r="G1416" s="39"/>
      <c r="H1416" s="39"/>
      <c r="I1416" s="39"/>
      <c r="J1416" s="39"/>
      <c r="K1416" s="39"/>
    </row>
    <row r="1417" spans="4:11">
      <c r="D1417" s="39"/>
      <c r="E1417" s="39"/>
      <c r="F1417" s="39"/>
      <c r="G1417" s="39"/>
      <c r="H1417" s="39"/>
      <c r="I1417" s="39"/>
      <c r="J1417" s="39"/>
      <c r="K1417" s="39"/>
    </row>
    <row r="1418" spans="4:11">
      <c r="D1418" s="39"/>
      <c r="E1418" s="39"/>
      <c r="F1418" s="39"/>
      <c r="G1418" s="39"/>
      <c r="H1418" s="39"/>
      <c r="I1418" s="39"/>
      <c r="J1418" s="39"/>
      <c r="K1418" s="39"/>
    </row>
    <row r="1419" spans="4:11">
      <c r="D1419" s="39"/>
      <c r="E1419" s="39"/>
      <c r="F1419" s="39"/>
      <c r="G1419" s="39"/>
      <c r="H1419" s="39"/>
      <c r="I1419" s="39"/>
      <c r="J1419" s="39"/>
      <c r="K1419" s="39"/>
    </row>
    <row r="1420" spans="4:11">
      <c r="D1420" s="39"/>
      <c r="E1420" s="39"/>
      <c r="F1420" s="39"/>
      <c r="G1420" s="39"/>
      <c r="H1420" s="39"/>
      <c r="I1420" s="39"/>
      <c r="J1420" s="39"/>
      <c r="K1420" s="39"/>
    </row>
    <row r="1421" spans="4:11">
      <c r="D1421" s="39"/>
      <c r="E1421" s="39"/>
      <c r="F1421" s="39"/>
      <c r="G1421" s="39"/>
      <c r="H1421" s="39"/>
      <c r="I1421" s="39"/>
      <c r="J1421" s="39"/>
      <c r="K1421" s="39"/>
    </row>
    <row r="1422" spans="4:11">
      <c r="D1422" s="39"/>
      <c r="E1422" s="39"/>
      <c r="F1422" s="39"/>
      <c r="G1422" s="39"/>
      <c r="H1422" s="39"/>
      <c r="I1422" s="39"/>
      <c r="J1422" s="39"/>
      <c r="K1422" s="39"/>
    </row>
    <row r="1423" spans="4:11">
      <c r="D1423" s="39"/>
      <c r="E1423" s="39"/>
      <c r="F1423" s="39"/>
      <c r="G1423" s="39"/>
      <c r="H1423" s="39"/>
      <c r="I1423" s="39"/>
      <c r="J1423" s="39"/>
      <c r="K1423" s="39"/>
    </row>
    <row r="1424" spans="4:11">
      <c r="D1424" s="39"/>
      <c r="E1424" s="39"/>
      <c r="F1424" s="39"/>
      <c r="G1424" s="39"/>
      <c r="H1424" s="39"/>
      <c r="I1424" s="39"/>
      <c r="J1424" s="39"/>
      <c r="K1424" s="39"/>
    </row>
    <row r="1425" spans="4:11">
      <c r="D1425" s="39"/>
      <c r="E1425" s="39"/>
      <c r="F1425" s="39"/>
      <c r="G1425" s="39"/>
      <c r="H1425" s="39"/>
      <c r="I1425" s="39"/>
      <c r="J1425" s="39"/>
      <c r="K1425" s="39"/>
    </row>
    <row r="1426" spans="4:11">
      <c r="D1426" s="39"/>
      <c r="E1426" s="39"/>
      <c r="F1426" s="39"/>
      <c r="G1426" s="39"/>
      <c r="H1426" s="39"/>
      <c r="I1426" s="39"/>
      <c r="J1426" s="39"/>
      <c r="K1426" s="39"/>
    </row>
    <row r="1427" spans="4:11">
      <c r="D1427" s="39"/>
      <c r="E1427" s="39"/>
      <c r="F1427" s="39"/>
      <c r="G1427" s="39"/>
      <c r="H1427" s="39"/>
      <c r="I1427" s="39"/>
      <c r="J1427" s="39"/>
      <c r="K1427" s="39"/>
    </row>
    <row r="1428" spans="4:11">
      <c r="D1428" s="39"/>
      <c r="E1428" s="39"/>
      <c r="F1428" s="39"/>
      <c r="G1428" s="39"/>
      <c r="H1428" s="39"/>
      <c r="I1428" s="39"/>
      <c r="J1428" s="39"/>
      <c r="K1428" s="39"/>
    </row>
    <row r="1429" spans="4:11">
      <c r="D1429" s="39"/>
      <c r="E1429" s="39"/>
      <c r="F1429" s="39"/>
      <c r="G1429" s="39"/>
      <c r="H1429" s="39"/>
      <c r="I1429" s="39"/>
      <c r="J1429" s="39"/>
      <c r="K1429" s="39"/>
    </row>
    <row r="1430" spans="4:11">
      <c r="D1430" s="39"/>
      <c r="E1430" s="39"/>
      <c r="F1430" s="39"/>
      <c r="G1430" s="39"/>
      <c r="H1430" s="39"/>
      <c r="I1430" s="39"/>
      <c r="J1430" s="39"/>
      <c r="K1430" s="39"/>
    </row>
    <row r="1431" spans="4:11">
      <c r="D1431" s="39"/>
      <c r="E1431" s="39"/>
      <c r="F1431" s="39"/>
      <c r="G1431" s="39"/>
      <c r="H1431" s="39"/>
      <c r="I1431" s="39"/>
      <c r="J1431" s="39"/>
      <c r="K1431" s="39"/>
    </row>
    <row r="1432" spans="4:11">
      <c r="D1432" s="39"/>
      <c r="E1432" s="39"/>
      <c r="F1432" s="39"/>
      <c r="G1432" s="39"/>
      <c r="H1432" s="39"/>
      <c r="I1432" s="39"/>
      <c r="J1432" s="39"/>
      <c r="K1432" s="39"/>
    </row>
    <row r="1433" spans="4:11">
      <c r="D1433" s="39"/>
      <c r="E1433" s="39"/>
      <c r="F1433" s="39"/>
      <c r="G1433" s="39"/>
      <c r="H1433" s="39"/>
      <c r="I1433" s="39"/>
      <c r="J1433" s="39"/>
      <c r="K1433" s="39"/>
    </row>
    <row r="1434" spans="4:11">
      <c r="D1434" s="39"/>
      <c r="E1434" s="39"/>
      <c r="F1434" s="39"/>
      <c r="G1434" s="39"/>
      <c r="H1434" s="39"/>
      <c r="I1434" s="39"/>
      <c r="J1434" s="39"/>
      <c r="K1434" s="39"/>
    </row>
    <row r="1435" spans="4:11">
      <c r="D1435" s="39"/>
      <c r="E1435" s="39"/>
      <c r="F1435" s="39"/>
      <c r="G1435" s="39"/>
      <c r="H1435" s="39"/>
      <c r="I1435" s="39"/>
      <c r="J1435" s="39"/>
      <c r="K1435" s="39"/>
    </row>
    <row r="1436" spans="4:11">
      <c r="D1436" s="39"/>
      <c r="E1436" s="39"/>
      <c r="F1436" s="39"/>
      <c r="G1436" s="39"/>
      <c r="H1436" s="39"/>
      <c r="I1436" s="39"/>
      <c r="J1436" s="39"/>
      <c r="K1436" s="39"/>
    </row>
    <row r="1437" spans="4:11">
      <c r="D1437" s="39"/>
      <c r="E1437" s="39"/>
      <c r="F1437" s="39"/>
      <c r="G1437" s="39"/>
      <c r="H1437" s="39"/>
      <c r="I1437" s="39"/>
      <c r="J1437" s="39"/>
      <c r="K1437" s="39"/>
    </row>
    <row r="1438" spans="4:11">
      <c r="D1438" s="39"/>
      <c r="E1438" s="39"/>
      <c r="F1438" s="39"/>
      <c r="G1438" s="39"/>
      <c r="H1438" s="39"/>
      <c r="I1438" s="39"/>
      <c r="J1438" s="39"/>
      <c r="K1438" s="39"/>
    </row>
    <row r="1439" spans="4:11">
      <c r="D1439" s="39"/>
      <c r="E1439" s="39"/>
      <c r="F1439" s="39"/>
      <c r="G1439" s="39"/>
      <c r="H1439" s="39"/>
      <c r="I1439" s="39"/>
      <c r="J1439" s="39"/>
      <c r="K1439" s="39"/>
    </row>
    <row r="1440" spans="4:11">
      <c r="D1440" s="39"/>
      <c r="E1440" s="39"/>
      <c r="F1440" s="39"/>
      <c r="G1440" s="39"/>
      <c r="H1440" s="39"/>
      <c r="I1440" s="39"/>
      <c r="J1440" s="39"/>
      <c r="K1440" s="39"/>
    </row>
    <row r="1441" spans="4:11">
      <c r="D1441" s="39"/>
      <c r="E1441" s="39"/>
      <c r="F1441" s="39"/>
      <c r="G1441" s="39"/>
      <c r="H1441" s="39"/>
      <c r="I1441" s="39"/>
      <c r="J1441" s="39"/>
      <c r="K1441" s="39"/>
    </row>
    <row r="1442" spans="4:11">
      <c r="D1442" s="39"/>
      <c r="E1442" s="39"/>
      <c r="F1442" s="39"/>
      <c r="G1442" s="39"/>
      <c r="H1442" s="39"/>
      <c r="I1442" s="39"/>
      <c r="J1442" s="39"/>
      <c r="K1442" s="39"/>
    </row>
    <row r="1443" spans="4:11">
      <c r="D1443" s="39"/>
      <c r="E1443" s="39"/>
      <c r="F1443" s="39"/>
      <c r="G1443" s="39"/>
      <c r="H1443" s="39"/>
      <c r="I1443" s="39"/>
      <c r="J1443" s="39"/>
      <c r="K1443" s="39"/>
    </row>
    <row r="1444" spans="4:11">
      <c r="D1444" s="39"/>
      <c r="E1444" s="39"/>
      <c r="F1444" s="39"/>
      <c r="G1444" s="39"/>
      <c r="H1444" s="39"/>
      <c r="I1444" s="39"/>
      <c r="J1444" s="39"/>
      <c r="K1444" s="39"/>
    </row>
    <row r="1445" spans="4:11">
      <c r="D1445" s="39"/>
      <c r="E1445" s="39"/>
      <c r="F1445" s="39"/>
      <c r="G1445" s="39"/>
      <c r="H1445" s="39"/>
      <c r="I1445" s="39"/>
      <c r="J1445" s="39"/>
      <c r="K1445" s="39"/>
    </row>
    <row r="1446" spans="4:11">
      <c r="D1446" s="39"/>
      <c r="E1446" s="39"/>
      <c r="F1446" s="39"/>
      <c r="G1446" s="39"/>
      <c r="H1446" s="39"/>
      <c r="I1446" s="39"/>
      <c r="J1446" s="39"/>
      <c r="K1446" s="39"/>
    </row>
    <row r="1447" spans="4:11">
      <c r="D1447" s="39"/>
      <c r="E1447" s="39"/>
      <c r="F1447" s="39"/>
      <c r="G1447" s="39"/>
      <c r="H1447" s="39"/>
      <c r="I1447" s="39"/>
      <c r="J1447" s="39"/>
      <c r="K1447" s="39"/>
    </row>
    <row r="1448" spans="4:11">
      <c r="D1448" s="39"/>
      <c r="E1448" s="39"/>
      <c r="F1448" s="39"/>
      <c r="G1448" s="39"/>
      <c r="H1448" s="39"/>
      <c r="I1448" s="39"/>
      <c r="J1448" s="39"/>
      <c r="K1448" s="39"/>
    </row>
    <row r="1449" spans="4:11">
      <c r="D1449" s="39"/>
      <c r="E1449" s="39"/>
      <c r="F1449" s="39"/>
      <c r="G1449" s="39"/>
      <c r="H1449" s="39"/>
      <c r="I1449" s="39"/>
      <c r="J1449" s="39"/>
      <c r="K1449" s="39"/>
    </row>
    <row r="1450" spans="4:11">
      <c r="D1450" s="39"/>
      <c r="E1450" s="39"/>
      <c r="F1450" s="39"/>
      <c r="G1450" s="39"/>
      <c r="H1450" s="39"/>
      <c r="I1450" s="39"/>
      <c r="J1450" s="39"/>
      <c r="K1450" s="39"/>
    </row>
    <row r="1451" spans="4:11">
      <c r="D1451" s="39"/>
      <c r="E1451" s="39"/>
      <c r="F1451" s="39"/>
      <c r="G1451" s="39"/>
      <c r="H1451" s="39"/>
      <c r="I1451" s="39"/>
      <c r="J1451" s="39"/>
      <c r="K1451" s="39"/>
    </row>
    <row r="1452" spans="4:11">
      <c r="D1452" s="39"/>
      <c r="E1452" s="39"/>
      <c r="F1452" s="39"/>
      <c r="G1452" s="39"/>
      <c r="H1452" s="39"/>
      <c r="I1452" s="39"/>
      <c r="J1452" s="39"/>
      <c r="K1452" s="39"/>
    </row>
    <row r="1453" spans="4:11">
      <c r="D1453" s="39"/>
      <c r="E1453" s="39"/>
      <c r="F1453" s="39"/>
      <c r="G1453" s="39"/>
      <c r="H1453" s="39"/>
      <c r="I1453" s="39"/>
      <c r="J1453" s="39"/>
      <c r="K1453" s="39"/>
    </row>
    <row r="1454" spans="4:11">
      <c r="D1454" s="39"/>
      <c r="E1454" s="39"/>
      <c r="F1454" s="39"/>
      <c r="G1454" s="39"/>
      <c r="H1454" s="39"/>
      <c r="I1454" s="39"/>
      <c r="J1454" s="39"/>
      <c r="K1454" s="39"/>
    </row>
    <row r="1455" spans="4:11">
      <c r="D1455" s="39"/>
      <c r="E1455" s="39"/>
      <c r="F1455" s="39"/>
      <c r="G1455" s="39"/>
      <c r="H1455" s="39"/>
      <c r="I1455" s="39"/>
      <c r="J1455" s="39"/>
      <c r="K1455" s="39"/>
    </row>
    <row r="1456" spans="4:11">
      <c r="D1456" s="39"/>
      <c r="E1456" s="39"/>
      <c r="F1456" s="39"/>
      <c r="G1456" s="39"/>
      <c r="H1456" s="39"/>
      <c r="I1456" s="39"/>
      <c r="J1456" s="39"/>
      <c r="K1456" s="39"/>
    </row>
    <row r="1457" spans="4:11">
      <c r="D1457" s="39"/>
      <c r="E1457" s="39"/>
      <c r="F1457" s="39"/>
      <c r="G1457" s="39"/>
      <c r="H1457" s="39"/>
      <c r="I1457" s="39"/>
      <c r="J1457" s="39"/>
      <c r="K1457" s="39"/>
    </row>
    <row r="1458" spans="4:11">
      <c r="D1458" s="39"/>
      <c r="E1458" s="39"/>
      <c r="F1458" s="39"/>
      <c r="G1458" s="39"/>
      <c r="H1458" s="39"/>
      <c r="I1458" s="39"/>
      <c r="J1458" s="39"/>
      <c r="K1458" s="39"/>
    </row>
    <row r="1459" spans="4:11">
      <c r="D1459" s="39"/>
      <c r="E1459" s="39"/>
      <c r="F1459" s="39"/>
      <c r="G1459" s="39"/>
      <c r="H1459" s="39"/>
      <c r="I1459" s="39"/>
      <c r="J1459" s="39"/>
      <c r="K1459" s="39"/>
    </row>
    <row r="1460" spans="4:11">
      <c r="D1460" s="39"/>
      <c r="E1460" s="39"/>
      <c r="F1460" s="39"/>
      <c r="G1460" s="39"/>
      <c r="H1460" s="39"/>
      <c r="I1460" s="39"/>
      <c r="J1460" s="39"/>
      <c r="K1460" s="39"/>
    </row>
    <row r="1461" spans="4:11">
      <c r="D1461" s="39"/>
      <c r="E1461" s="39"/>
      <c r="F1461" s="39"/>
      <c r="G1461" s="39"/>
      <c r="H1461" s="39"/>
      <c r="I1461" s="39"/>
      <c r="J1461" s="39"/>
      <c r="K1461" s="39"/>
    </row>
    <row r="1462" spans="4:11">
      <c r="D1462" s="39"/>
      <c r="E1462" s="39"/>
      <c r="F1462" s="39"/>
      <c r="G1462" s="39"/>
      <c r="H1462" s="39"/>
      <c r="I1462" s="39"/>
      <c r="J1462" s="39"/>
      <c r="K1462" s="39"/>
    </row>
    <row r="1463" spans="4:11">
      <c r="D1463" s="39"/>
      <c r="E1463" s="39"/>
      <c r="F1463" s="39"/>
      <c r="G1463" s="39"/>
      <c r="H1463" s="39"/>
      <c r="I1463" s="39"/>
      <c r="J1463" s="39"/>
      <c r="K1463" s="39"/>
    </row>
    <row r="1464" spans="4:11">
      <c r="D1464" s="39"/>
      <c r="E1464" s="39"/>
      <c r="F1464" s="39"/>
      <c r="G1464" s="39"/>
      <c r="H1464" s="39"/>
      <c r="I1464" s="39"/>
      <c r="J1464" s="39"/>
      <c r="K1464" s="39"/>
    </row>
    <row r="1465" spans="4:11">
      <c r="D1465" s="39"/>
      <c r="E1465" s="39"/>
      <c r="F1465" s="39"/>
      <c r="G1465" s="39"/>
      <c r="H1465" s="39"/>
      <c r="I1465" s="39"/>
      <c r="J1465" s="39"/>
      <c r="K1465" s="39"/>
    </row>
    <row r="1466" spans="4:11">
      <c r="D1466" s="39"/>
      <c r="E1466" s="39"/>
      <c r="F1466" s="39"/>
      <c r="G1466" s="39"/>
      <c r="H1466" s="39"/>
      <c r="I1466" s="39"/>
      <c r="J1466" s="39"/>
      <c r="K1466" s="39"/>
    </row>
    <row r="1467" spans="4:11">
      <c r="D1467" s="39"/>
      <c r="E1467" s="39"/>
      <c r="F1467" s="39"/>
      <c r="G1467" s="39"/>
      <c r="H1467" s="39"/>
      <c r="I1467" s="39"/>
      <c r="J1467" s="39"/>
      <c r="K1467" s="39"/>
    </row>
    <row r="1468" spans="4:11">
      <c r="D1468" s="39"/>
      <c r="E1468" s="39"/>
      <c r="F1468" s="39"/>
      <c r="G1468" s="39"/>
      <c r="H1468" s="39"/>
      <c r="I1468" s="39"/>
      <c r="J1468" s="39"/>
      <c r="K1468" s="39"/>
    </row>
    <row r="1469" spans="4:11">
      <c r="D1469" s="39"/>
      <c r="E1469" s="39"/>
      <c r="F1469" s="39"/>
      <c r="G1469" s="39"/>
      <c r="H1469" s="39"/>
      <c r="I1469" s="39"/>
      <c r="J1469" s="39"/>
      <c r="K1469" s="39"/>
    </row>
    <row r="1470" spans="4:11">
      <c r="D1470" s="39"/>
      <c r="E1470" s="39"/>
      <c r="F1470" s="39"/>
      <c r="G1470" s="39"/>
      <c r="H1470" s="39"/>
      <c r="I1470" s="39"/>
      <c r="J1470" s="39"/>
      <c r="K1470" s="39"/>
    </row>
    <row r="1471" spans="4:11">
      <c r="D1471" s="39"/>
      <c r="E1471" s="39"/>
      <c r="F1471" s="39"/>
      <c r="G1471" s="39"/>
      <c r="H1471" s="39"/>
      <c r="I1471" s="39"/>
      <c r="J1471" s="39"/>
      <c r="K1471" s="39"/>
    </row>
    <row r="1472" spans="4:11">
      <c r="D1472" s="39"/>
      <c r="E1472" s="39"/>
      <c r="F1472" s="39"/>
      <c r="G1472" s="39"/>
      <c r="H1472" s="39"/>
      <c r="I1472" s="39"/>
      <c r="J1472" s="39"/>
      <c r="K1472" s="39"/>
    </row>
    <row r="1473" spans="4:11">
      <c r="D1473" s="39"/>
      <c r="E1473" s="39"/>
      <c r="F1473" s="39"/>
      <c r="G1473" s="39"/>
      <c r="H1473" s="39"/>
      <c r="I1473" s="39"/>
      <c r="J1473" s="39"/>
      <c r="K1473" s="39"/>
    </row>
    <row r="1474" spans="4:11">
      <c r="D1474" s="39"/>
      <c r="E1474" s="39"/>
      <c r="F1474" s="39"/>
      <c r="G1474" s="39"/>
      <c r="H1474" s="39"/>
      <c r="I1474" s="39"/>
      <c r="J1474" s="39"/>
      <c r="K1474" s="39"/>
    </row>
    <row r="1475" spans="4:11">
      <c r="D1475" s="39"/>
      <c r="E1475" s="39"/>
      <c r="F1475" s="39"/>
      <c r="G1475" s="39"/>
      <c r="H1475" s="39"/>
      <c r="I1475" s="39"/>
      <c r="J1475" s="39"/>
      <c r="K1475" s="39"/>
    </row>
    <row r="1476" spans="4:11">
      <c r="D1476" s="39"/>
      <c r="E1476" s="39"/>
      <c r="F1476" s="39"/>
      <c r="G1476" s="39"/>
      <c r="H1476" s="39"/>
      <c r="I1476" s="39"/>
      <c r="J1476" s="39"/>
      <c r="K1476" s="39"/>
    </row>
    <row r="1477" spans="4:11">
      <c r="D1477" s="39"/>
      <c r="E1477" s="39"/>
      <c r="F1477" s="39"/>
      <c r="G1477" s="39"/>
      <c r="H1477" s="39"/>
      <c r="I1477" s="39"/>
      <c r="J1477" s="39"/>
      <c r="K1477" s="39"/>
    </row>
    <row r="1478" spans="4:11">
      <c r="D1478" s="39"/>
      <c r="E1478" s="39"/>
      <c r="F1478" s="39"/>
      <c r="G1478" s="39"/>
      <c r="H1478" s="39"/>
      <c r="I1478" s="39"/>
      <c r="J1478" s="39"/>
      <c r="K1478" s="39"/>
    </row>
    <row r="1479" spans="4:11">
      <c r="D1479" s="39"/>
      <c r="E1479" s="39"/>
      <c r="F1479" s="39"/>
      <c r="G1479" s="39"/>
      <c r="H1479" s="39"/>
      <c r="I1479" s="39"/>
      <c r="J1479" s="39"/>
      <c r="K1479" s="39"/>
    </row>
    <row r="1480" spans="4:11">
      <c r="D1480" s="39"/>
      <c r="E1480" s="39"/>
      <c r="F1480" s="39"/>
      <c r="G1480" s="39"/>
      <c r="H1480" s="39"/>
      <c r="I1480" s="39"/>
      <c r="J1480" s="39"/>
      <c r="K1480" s="39"/>
    </row>
    <row r="1481" spans="4:11">
      <c r="D1481" s="39"/>
      <c r="E1481" s="39"/>
      <c r="F1481" s="39"/>
      <c r="G1481" s="39"/>
      <c r="H1481" s="39"/>
      <c r="I1481" s="39"/>
      <c r="J1481" s="39"/>
      <c r="K1481" s="39"/>
    </row>
    <row r="1482" spans="4:11">
      <c r="D1482" s="39"/>
      <c r="E1482" s="39"/>
      <c r="F1482" s="39"/>
      <c r="G1482" s="39"/>
      <c r="H1482" s="39"/>
      <c r="I1482" s="39"/>
      <c r="J1482" s="39"/>
      <c r="K1482" s="39"/>
    </row>
    <row r="1483" spans="4:11">
      <c r="D1483" s="39"/>
      <c r="E1483" s="39"/>
      <c r="F1483" s="39"/>
      <c r="G1483" s="39"/>
      <c r="H1483" s="39"/>
      <c r="I1483" s="39"/>
      <c r="J1483" s="39"/>
      <c r="K1483" s="39"/>
    </row>
    <row r="1484" spans="4:11">
      <c r="D1484" s="39"/>
      <c r="E1484" s="39"/>
      <c r="F1484" s="39"/>
      <c r="G1484" s="39"/>
      <c r="H1484" s="39"/>
      <c r="I1484" s="39"/>
      <c r="J1484" s="39"/>
      <c r="K1484" s="39"/>
    </row>
    <row r="1485" spans="4:11">
      <c r="D1485" s="39"/>
      <c r="E1485" s="39"/>
      <c r="F1485" s="39"/>
      <c r="G1485" s="39"/>
      <c r="H1485" s="39"/>
      <c r="I1485" s="39"/>
      <c r="J1485" s="39"/>
      <c r="K1485" s="39"/>
    </row>
    <row r="1486" spans="4:11">
      <c r="D1486" s="39"/>
      <c r="E1486" s="39"/>
      <c r="F1486" s="39"/>
      <c r="G1486" s="39"/>
      <c r="H1486" s="39"/>
      <c r="I1486" s="39"/>
      <c r="J1486" s="39"/>
      <c r="K1486" s="39"/>
    </row>
    <row r="1487" spans="4:11">
      <c r="D1487" s="39"/>
      <c r="E1487" s="39"/>
      <c r="F1487" s="39"/>
      <c r="G1487" s="39"/>
      <c r="H1487" s="39"/>
      <c r="I1487" s="39"/>
      <c r="J1487" s="39"/>
      <c r="K1487" s="39"/>
    </row>
    <row r="1488" spans="4:11">
      <c r="D1488" s="39"/>
      <c r="E1488" s="39"/>
      <c r="F1488" s="39"/>
      <c r="G1488" s="39"/>
      <c r="H1488" s="39"/>
      <c r="I1488" s="39"/>
      <c r="J1488" s="39"/>
      <c r="K1488" s="39"/>
    </row>
    <row r="1489" spans="4:11">
      <c r="D1489" s="39"/>
      <c r="E1489" s="39"/>
      <c r="F1489" s="39"/>
      <c r="G1489" s="39"/>
      <c r="H1489" s="39"/>
      <c r="I1489" s="39"/>
      <c r="J1489" s="39"/>
      <c r="K1489" s="39"/>
    </row>
    <row r="1490" spans="4:11">
      <c r="D1490" s="39"/>
      <c r="E1490" s="39"/>
      <c r="F1490" s="39"/>
      <c r="G1490" s="39"/>
      <c r="H1490" s="39"/>
      <c r="I1490" s="39"/>
      <c r="J1490" s="39"/>
      <c r="K1490" s="39"/>
    </row>
    <row r="1491" spans="4:11">
      <c r="D1491" s="39"/>
      <c r="E1491" s="39"/>
      <c r="F1491" s="39"/>
      <c r="G1491" s="39"/>
      <c r="H1491" s="39"/>
      <c r="I1491" s="39"/>
      <c r="J1491" s="39"/>
      <c r="K1491" s="39"/>
    </row>
    <row r="1492" spans="4:11">
      <c r="D1492" s="39"/>
      <c r="E1492" s="39"/>
      <c r="F1492" s="39"/>
      <c r="G1492" s="39"/>
      <c r="H1492" s="39"/>
      <c r="I1492" s="39"/>
      <c r="J1492" s="39"/>
      <c r="K1492" s="39"/>
    </row>
    <row r="1493" spans="4:11">
      <c r="D1493" s="39"/>
      <c r="E1493" s="39"/>
      <c r="F1493" s="39"/>
      <c r="G1493" s="39"/>
      <c r="H1493" s="39"/>
      <c r="I1493" s="39"/>
      <c r="J1493" s="39"/>
      <c r="K1493" s="39"/>
    </row>
    <row r="1494" spans="4:11">
      <c r="D1494" s="39"/>
      <c r="E1494" s="39"/>
      <c r="F1494" s="39"/>
      <c r="G1494" s="39"/>
      <c r="H1494" s="39"/>
      <c r="I1494" s="39"/>
      <c r="J1494" s="39"/>
      <c r="K1494" s="39"/>
    </row>
    <row r="1495" spans="4:11">
      <c r="D1495" s="39"/>
      <c r="E1495" s="39"/>
      <c r="F1495" s="39"/>
      <c r="G1495" s="39"/>
      <c r="H1495" s="39"/>
      <c r="I1495" s="39"/>
      <c r="J1495" s="39"/>
      <c r="K1495" s="39"/>
    </row>
    <row r="1496" spans="4:11">
      <c r="D1496" s="39"/>
      <c r="E1496" s="39"/>
      <c r="F1496" s="39"/>
      <c r="G1496" s="39"/>
      <c r="H1496" s="39"/>
      <c r="I1496" s="39"/>
      <c r="J1496" s="39"/>
      <c r="K1496" s="39"/>
    </row>
    <row r="1497" spans="4:11">
      <c r="D1497" s="39"/>
      <c r="E1497" s="39"/>
      <c r="F1497" s="39"/>
      <c r="G1497" s="39"/>
      <c r="H1497" s="39"/>
      <c r="I1497" s="39"/>
      <c r="J1497" s="39"/>
      <c r="K1497" s="39"/>
    </row>
    <row r="1498" spans="4:11">
      <c r="D1498" s="39"/>
      <c r="E1498" s="39"/>
      <c r="F1498" s="39"/>
      <c r="G1498" s="39"/>
      <c r="H1498" s="39"/>
      <c r="I1498" s="39"/>
      <c r="J1498" s="39"/>
      <c r="K1498" s="39"/>
    </row>
    <row r="1499" spans="4:11">
      <c r="D1499" s="39"/>
      <c r="E1499" s="39"/>
      <c r="F1499" s="39"/>
      <c r="G1499" s="39"/>
      <c r="H1499" s="39"/>
      <c r="I1499" s="39"/>
      <c r="J1499" s="39"/>
      <c r="K1499" s="39"/>
    </row>
    <row r="1500" spans="4:11">
      <c r="D1500" s="39"/>
      <c r="E1500" s="39"/>
      <c r="F1500" s="39"/>
      <c r="G1500" s="39"/>
      <c r="H1500" s="39"/>
      <c r="I1500" s="39"/>
      <c r="J1500" s="39"/>
      <c r="K1500" s="39"/>
    </row>
    <row r="1501" spans="4:11">
      <c r="D1501" s="39"/>
      <c r="E1501" s="39"/>
      <c r="F1501" s="39"/>
      <c r="G1501" s="39"/>
      <c r="H1501" s="39"/>
      <c r="I1501" s="39"/>
      <c r="J1501" s="39"/>
      <c r="K1501" s="39"/>
    </row>
    <row r="1502" spans="4:11">
      <c r="D1502" s="39"/>
      <c r="E1502" s="39"/>
      <c r="F1502" s="39"/>
      <c r="G1502" s="39"/>
      <c r="H1502" s="39"/>
      <c r="I1502" s="39"/>
      <c r="J1502" s="39"/>
      <c r="K1502" s="39"/>
    </row>
    <row r="1503" spans="4:11">
      <c r="D1503" s="39"/>
      <c r="E1503" s="39"/>
      <c r="F1503" s="39"/>
      <c r="G1503" s="39"/>
      <c r="H1503" s="39"/>
      <c r="I1503" s="39"/>
      <c r="J1503" s="39"/>
      <c r="K1503" s="39"/>
    </row>
    <row r="1504" spans="4:11">
      <c r="D1504" s="39"/>
      <c r="E1504" s="39"/>
      <c r="F1504" s="39"/>
      <c r="G1504" s="39"/>
      <c r="H1504" s="39"/>
      <c r="I1504" s="39"/>
      <c r="J1504" s="39"/>
      <c r="K1504" s="39"/>
    </row>
    <row r="1505" spans="4:11">
      <c r="D1505" s="39"/>
      <c r="E1505" s="39"/>
      <c r="F1505" s="39"/>
      <c r="G1505" s="39"/>
      <c r="H1505" s="39"/>
      <c r="I1505" s="39"/>
      <c r="J1505" s="39"/>
      <c r="K1505" s="39"/>
    </row>
    <row r="1506" spans="4:11">
      <c r="D1506" s="39"/>
      <c r="E1506" s="39"/>
      <c r="F1506" s="39"/>
      <c r="G1506" s="39"/>
      <c r="H1506" s="39"/>
      <c r="I1506" s="39"/>
      <c r="J1506" s="39"/>
      <c r="K1506" s="39"/>
    </row>
    <row r="1048575" spans="4:58" ht="11.25" hidden="1">
      <c r="D1048575" s="32">
        <v>886</v>
      </c>
      <c r="E1048575" s="32">
        <v>887</v>
      </c>
      <c r="F1048575" s="32">
        <v>888</v>
      </c>
      <c r="G1048575" s="32">
        <v>889</v>
      </c>
      <c r="H1048575" s="32">
        <v>890</v>
      </c>
      <c r="I1048575" s="32">
        <v>891</v>
      </c>
      <c r="J1048575" s="32">
        <v>892</v>
      </c>
      <c r="K1048575" s="32">
        <v>893</v>
      </c>
      <c r="L1048575" s="32">
        <v>894</v>
      </c>
      <c r="M1048575" s="32">
        <v>895</v>
      </c>
      <c r="N1048575" s="32">
        <v>896</v>
      </c>
      <c r="O1048575" s="32">
        <v>897</v>
      </c>
      <c r="P1048575" s="32">
        <v>898</v>
      </c>
      <c r="Q1048575" s="32">
        <v>899</v>
      </c>
      <c r="R1048575" s="32">
        <v>900</v>
      </c>
      <c r="S1048575" s="32">
        <v>901</v>
      </c>
      <c r="T1048575" s="32">
        <v>902</v>
      </c>
      <c r="U1048575" s="32">
        <v>903</v>
      </c>
      <c r="V1048575" s="32">
        <v>904</v>
      </c>
      <c r="W1048575" s="32">
        <v>905</v>
      </c>
      <c r="X1048575" s="32">
        <v>906</v>
      </c>
      <c r="Y1048575" s="32">
        <v>907</v>
      </c>
      <c r="Z1048575" s="32">
        <v>908</v>
      </c>
      <c r="AA1048575" s="32">
        <v>909</v>
      </c>
      <c r="AB1048575" s="32">
        <v>910</v>
      </c>
      <c r="AC1048575" s="32">
        <v>911</v>
      </c>
      <c r="AD1048575" s="32">
        <v>912</v>
      </c>
      <c r="AE1048575" s="32">
        <v>913</v>
      </c>
      <c r="AF1048575" s="32">
        <v>914</v>
      </c>
      <c r="AG1048575" s="32">
        <v>915</v>
      </c>
      <c r="AH1048575" s="32">
        <v>916</v>
      </c>
      <c r="AI1048575" s="32">
        <v>917</v>
      </c>
      <c r="AJ1048575" s="32">
        <v>918</v>
      </c>
      <c r="AK1048575" s="32">
        <v>919</v>
      </c>
      <c r="AL1048575" s="32">
        <v>920</v>
      </c>
      <c r="AM1048575" s="32">
        <v>921</v>
      </c>
      <c r="AN1048575" s="32">
        <v>922</v>
      </c>
      <c r="AO1048575" s="32">
        <v>923</v>
      </c>
      <c r="AP1048575" s="32">
        <v>924</v>
      </c>
      <c r="AQ1048575" s="32">
        <v>930</v>
      </c>
      <c r="AR1048575" s="32">
        <v>931</v>
      </c>
      <c r="AS1048575" s="32">
        <v>933</v>
      </c>
      <c r="AT1048575" s="32">
        <v>942</v>
      </c>
      <c r="AU1048575" s="32">
        <v>947</v>
      </c>
      <c r="AV1048575" s="32">
        <v>950</v>
      </c>
      <c r="AW1048575" s="32">
        <v>951</v>
      </c>
      <c r="AX1048575" s="32">
        <v>952</v>
      </c>
      <c r="AY1048575" s="32">
        <v>953</v>
      </c>
      <c r="AZ1048575" s="32">
        <v>954</v>
      </c>
      <c r="BA1048575" s="32">
        <v>955</v>
      </c>
      <c r="BB1048575" s="32">
        <v>956</v>
      </c>
      <c r="BC1048575" s="32">
        <v>957</v>
      </c>
      <c r="BD1048575" s="32">
        <v>1091</v>
      </c>
      <c r="BE1048575" s="32">
        <v>1092</v>
      </c>
      <c r="BF1048575" s="27">
        <v>1093</v>
      </c>
    </row>
    <row r="1048576" spans="4:58" hidden="1"/>
  </sheetData>
  <mergeCells count="3">
    <mergeCell ref="A3:B3"/>
    <mergeCell ref="W3:Z3"/>
    <mergeCell ref="AA3:AG3"/>
  </mergeCells>
  <printOptions horizontalCentered="1"/>
  <pageMargins left="0.2" right="0.2" top="0.2" bottom="0.16" header="0.17" footer="0.51181102362204722"/>
  <pageSetup paperSize="9" scale="63"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pageSetUpPr fitToPage="1"/>
  </sheetPr>
  <dimension ref="A1:XFD35"/>
  <sheetViews>
    <sheetView zoomScale="90" zoomScaleNormal="90" workbookViewId="0">
      <pane ySplit="3" topLeftCell="A4" activePane="bottomLeft" state="frozen"/>
      <selection pane="bottomLeft" activeCell="A29" sqref="A29"/>
    </sheetView>
  </sheetViews>
  <sheetFormatPr defaultColWidth="10.140625" defaultRowHeight="11.25"/>
  <cols>
    <col min="1" max="1" width="39.28515625" style="13" bestFit="1" customWidth="1"/>
    <col min="2" max="3" width="16.28515625" style="13" customWidth="1"/>
    <col min="4" max="5" width="16" style="13" customWidth="1"/>
    <col min="6" max="6" width="32.28515625" style="13" customWidth="1"/>
    <col min="7" max="7" width="15.28515625" style="13" customWidth="1"/>
    <col min="8" max="9" width="10.140625" style="13" bestFit="1" customWidth="1"/>
    <col min="10" max="16375" width="10.140625" style="13" customWidth="1"/>
    <col min="16376" max="16376" width="10.140625" style="13"/>
    <col min="16377" max="16377" width="10.140625" style="13" customWidth="1"/>
    <col min="16378" max="16378" width="35.42578125" style="13" hidden="1" customWidth="1"/>
    <col min="16379" max="16379" width="9.28515625" style="13" hidden="1" customWidth="1"/>
    <col min="16380" max="16380" width="10" style="13" hidden="1" customWidth="1"/>
    <col min="16381" max="16381" width="12.7109375" style="13" hidden="1" customWidth="1"/>
    <col min="16382" max="16382" width="14.140625" style="13" hidden="1" customWidth="1"/>
    <col min="16383" max="16383" width="16.28515625" style="13" hidden="1" customWidth="1"/>
    <col min="16384" max="16384" width="10.140625" style="13" hidden="1" customWidth="1"/>
  </cols>
  <sheetData>
    <row r="1" spans="1:193 16378:16384" s="58" customFormat="1" ht="33" customHeight="1" thickBot="1">
      <c r="A1" s="2432" t="str">
        <f>INDEX(tblTrans[[English]:[Polski]],MATCH(XEX1,tblTrans[ID],0),LangSelID)</f>
        <v>Share Capital</v>
      </c>
      <c r="B1" s="2442" t="e">
        <f>INDEX(tblTrans[[English]:[Polski]],MATCH(A1,tblTrans[ID],0),LangSelID)</f>
        <v>#N/A</v>
      </c>
      <c r="C1" s="1492"/>
      <c r="D1" s="1492"/>
      <c r="E1" s="1492"/>
      <c r="F1" s="1492"/>
      <c r="G1" s="2411"/>
      <c r="H1" s="2415"/>
      <c r="I1" s="2415"/>
      <c r="J1" s="2415"/>
      <c r="K1" s="2415"/>
      <c r="L1" s="2415"/>
      <c r="M1" s="2415"/>
      <c r="N1" s="2415"/>
      <c r="O1" s="2415"/>
      <c r="P1" s="2415"/>
      <c r="Q1" s="2415"/>
      <c r="R1" s="890"/>
      <c r="S1" s="890"/>
      <c r="T1" s="890"/>
      <c r="U1" s="890"/>
      <c r="V1" s="890"/>
      <c r="W1" s="890"/>
      <c r="X1" s="890"/>
      <c r="Y1" s="890"/>
      <c r="Z1" s="890"/>
      <c r="AA1" s="890"/>
      <c r="AB1" s="890"/>
      <c r="AC1" s="890"/>
      <c r="AD1" s="890"/>
      <c r="AE1" s="890"/>
      <c r="AF1" s="890"/>
      <c r="AG1" s="890"/>
      <c r="AH1" s="890"/>
      <c r="AI1" s="890"/>
      <c r="AJ1" s="890"/>
      <c r="AK1" s="890"/>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EX1" s="2432">
        <v>371</v>
      </c>
      <c r="XEY1" s="2442"/>
      <c r="XEZ1" s="545"/>
      <c r="XFA1" s="545"/>
      <c r="XFB1" s="545"/>
      <c r="XFC1" s="545"/>
      <c r="XFD1" s="545"/>
    </row>
    <row r="2" spans="1:193 16378:16384" s="890" customFormat="1" ht="16.5" customHeight="1">
      <c r="A2" s="2461">
        <v>43738</v>
      </c>
      <c r="B2" s="2462"/>
      <c r="C2" s="2462"/>
      <c r="D2" s="2462"/>
      <c r="E2" s="2462"/>
      <c r="F2" s="2462"/>
      <c r="G2" s="2462"/>
      <c r="H2" s="2415"/>
      <c r="I2" s="2415"/>
      <c r="J2" s="2415"/>
      <c r="K2" s="2415"/>
      <c r="L2" s="2415"/>
      <c r="M2" s="2415"/>
      <c r="N2" s="2415"/>
      <c r="O2" s="2415"/>
      <c r="P2" s="2415"/>
      <c r="Q2" s="2415"/>
      <c r="XEX2" s="2463" t="s">
        <v>932</v>
      </c>
      <c r="XEY2" s="2462"/>
      <c r="XEZ2" s="2462"/>
      <c r="XFA2" s="2462"/>
      <c r="XFB2" s="2462"/>
      <c r="XFC2" s="2462"/>
      <c r="XFD2" s="2464"/>
    </row>
    <row r="3" spans="1:193 16378:16384" s="890" customFormat="1" ht="58.5" customHeight="1">
      <c r="A3" s="891" t="str">
        <f>INDEX(tblTrans[[English]:[Polski]],MATCH(XEX3,tblTrans[ID],0),LangSelID)</f>
        <v>Share type</v>
      </c>
      <c r="B3" s="891" t="str">
        <f>INDEX(tblTrans[[English]:[Polski]],MATCH(XEY3,tblTrans[ID],0),LangSelID)</f>
        <v>Type of privilege</v>
      </c>
      <c r="C3" s="891" t="str">
        <f>INDEX(tblTrans[[English]:[Polski]],MATCH(XEZ3,tblTrans[ID],0),LangSelID)</f>
        <v>Type of limitation</v>
      </c>
      <c r="D3" s="891" t="str">
        <f>INDEX(tblTrans[[English]:[Polski]],MATCH(XFA3,tblTrans[ID],0),LangSelID)</f>
        <v>Number of shares</v>
      </c>
      <c r="E3" s="891" t="str">
        <f>INDEX(tblTrans[[English]:[Polski]],MATCH(XFB3,tblTrans[ID],0),LangSelID)</f>
        <v>Value of series / issue value</v>
      </c>
      <c r="F3" s="891" t="str">
        <f>INDEX(tblTrans[[English]:[Polski]],MATCH(XFC3,tblTrans[ID],0),LangSelID)</f>
        <v>Paid up</v>
      </c>
      <c r="G3" s="2412" t="str">
        <f>INDEX(tblTrans[[English]:[Polski]],MATCH(XFD3,tblTrans[ID],0),LangSelID)</f>
        <v>Registered in</v>
      </c>
      <c r="H3" s="2415"/>
      <c r="I3" s="2415"/>
      <c r="J3" s="2415"/>
      <c r="K3" s="2415"/>
      <c r="L3" s="2415"/>
      <c r="M3" s="2415"/>
      <c r="N3" s="2415"/>
      <c r="O3" s="2415"/>
      <c r="P3" s="2415"/>
      <c r="Q3" s="2415"/>
      <c r="XEX3" s="891">
        <v>372</v>
      </c>
      <c r="XEY3" s="891">
        <v>373</v>
      </c>
      <c r="XEZ3" s="891">
        <v>374</v>
      </c>
      <c r="XFA3" s="891">
        <v>375</v>
      </c>
      <c r="XFB3" s="891">
        <v>376</v>
      </c>
      <c r="XFC3" s="891">
        <v>377</v>
      </c>
      <c r="XFD3" s="891">
        <v>378</v>
      </c>
    </row>
    <row r="4" spans="1:193 16378:16384" s="19" customFormat="1" ht="15" customHeight="1">
      <c r="A4" s="444" t="str">
        <f>INDEX(tblTrans[[English]:[Polski]],MATCH(XEX4,tblTrans[ID],0),LangSelID)</f>
        <v>ordinary bearer</v>
      </c>
      <c r="B4" s="445" t="s">
        <v>0</v>
      </c>
      <c r="C4" s="445" t="s">
        <v>0</v>
      </c>
      <c r="D4" s="446">
        <v>9988000</v>
      </c>
      <c r="E4" s="446">
        <v>39952000</v>
      </c>
      <c r="F4" s="444" t="str">
        <f>INDEX(tblTrans[[English]:[Polski]],MATCH(XFC4,tblTrans[ID],0),LangSelID)</f>
        <v>paid up in cash</v>
      </c>
      <c r="G4" s="2413">
        <v>1986</v>
      </c>
      <c r="H4" s="1316"/>
      <c r="I4" s="1688"/>
      <c r="J4" s="1316"/>
      <c r="K4" s="1316"/>
      <c r="L4" s="1316"/>
      <c r="M4" s="2426"/>
      <c r="N4" s="1316"/>
      <c r="O4" s="1316"/>
      <c r="P4" s="1316"/>
      <c r="Q4" s="1316"/>
      <c r="XEX4" s="444">
        <v>379</v>
      </c>
      <c r="XEY4" s="445"/>
      <c r="XEZ4" s="445"/>
      <c r="XFA4" s="446"/>
      <c r="XFB4" s="446"/>
      <c r="XFC4" s="1024">
        <v>381</v>
      </c>
      <c r="XFD4" s="447">
        <v>1986</v>
      </c>
    </row>
    <row r="5" spans="1:193 16378:16384" s="15" customFormat="1" ht="15" customHeight="1">
      <c r="A5" s="448" t="str">
        <f>INDEX(tblTrans[[English]:[Polski]],MATCH(XEX5,tblTrans[ID],0),LangSelID)</f>
        <v>ordinary registered</v>
      </c>
      <c r="B5" s="449" t="s">
        <v>0</v>
      </c>
      <c r="C5" s="449" t="s">
        <v>0</v>
      </c>
      <c r="D5" s="450">
        <v>12000</v>
      </c>
      <c r="E5" s="450">
        <v>48000</v>
      </c>
      <c r="F5" s="448" t="str">
        <f>INDEX(tblTrans[[English]:[Polski]],MATCH(XFC5,tblTrans[ID],0),LangSelID)</f>
        <v>paid up in cash</v>
      </c>
      <c r="G5" s="2414">
        <v>1986</v>
      </c>
      <c r="H5" s="1316"/>
      <c r="I5" s="1688"/>
      <c r="J5" s="1316"/>
      <c r="K5" s="1316"/>
      <c r="L5" s="1316"/>
      <c r="M5" s="2426"/>
      <c r="N5" s="1316"/>
      <c r="O5" s="1316"/>
      <c r="P5" s="1316"/>
      <c r="Q5" s="1316"/>
      <c r="XEX5" s="448">
        <v>380</v>
      </c>
      <c r="XEY5" s="449"/>
      <c r="XEZ5" s="449"/>
      <c r="XFA5" s="450"/>
      <c r="XFB5" s="450"/>
      <c r="XFC5" s="1024">
        <v>381</v>
      </c>
      <c r="XFD5" s="451">
        <v>1986</v>
      </c>
    </row>
    <row r="6" spans="1:193 16378:16384" s="15" customFormat="1" ht="15" customHeight="1">
      <c r="A6" s="448" t="str">
        <f>INDEX(tblTrans[[English]:[Polski]],MATCH(XEX6,tblTrans[ID],0),LangSelID)</f>
        <v>ordinary bearer</v>
      </c>
      <c r="B6" s="449" t="s">
        <v>0</v>
      </c>
      <c r="C6" s="449" t="s">
        <v>0</v>
      </c>
      <c r="D6" s="450">
        <v>2500000</v>
      </c>
      <c r="E6" s="450">
        <v>10000000</v>
      </c>
      <c r="F6" s="448" t="str">
        <f>INDEX(tblTrans[[English]:[Polski]],MATCH(XFC6,tblTrans[ID],0),LangSelID)</f>
        <v>paid up in cash</v>
      </c>
      <c r="G6" s="2414" t="s">
        <v>61</v>
      </c>
      <c r="H6" s="1316"/>
      <c r="I6" s="1688"/>
      <c r="J6" s="1316"/>
      <c r="K6" s="1316"/>
      <c r="L6" s="1316"/>
      <c r="M6" s="2426"/>
      <c r="N6" s="1316"/>
      <c r="O6" s="1316"/>
      <c r="P6" s="1316"/>
      <c r="Q6" s="1316"/>
      <c r="XEX6" s="444">
        <v>379</v>
      </c>
      <c r="XEY6" s="449"/>
      <c r="XEZ6" s="449"/>
      <c r="XFA6" s="450"/>
      <c r="XFB6" s="450"/>
      <c r="XFC6" s="1024">
        <v>381</v>
      </c>
      <c r="XFD6" s="451" t="s">
        <v>61</v>
      </c>
    </row>
    <row r="7" spans="1:193 16378:16384" s="15" customFormat="1" ht="15" customHeight="1">
      <c r="A7" s="448" t="str">
        <f>INDEX(tblTrans[[English]:[Polski]],MATCH(XEX7,tblTrans[ID],0),LangSelID)</f>
        <v>ordinary bearer</v>
      </c>
      <c r="B7" s="449" t="s">
        <v>0</v>
      </c>
      <c r="C7" s="449" t="s">
        <v>0</v>
      </c>
      <c r="D7" s="450">
        <v>2000000</v>
      </c>
      <c r="E7" s="450">
        <v>8000000</v>
      </c>
      <c r="F7" s="448" t="str">
        <f>INDEX(tblTrans[[English]:[Polski]],MATCH(XFC7,tblTrans[ID],0),LangSelID)</f>
        <v>paid up in cash</v>
      </c>
      <c r="G7" s="2414" t="s">
        <v>62</v>
      </c>
      <c r="H7" s="1316"/>
      <c r="I7" s="1688"/>
      <c r="J7" s="1316"/>
      <c r="K7" s="1316"/>
      <c r="L7" s="1316"/>
      <c r="M7" s="2426"/>
      <c r="N7" s="1316"/>
      <c r="O7" s="1316"/>
      <c r="P7" s="1316"/>
      <c r="Q7" s="1316"/>
      <c r="XEX7" s="444">
        <v>379</v>
      </c>
      <c r="XEY7" s="449"/>
      <c r="XEZ7" s="449"/>
      <c r="XFA7" s="450"/>
      <c r="XFB7" s="450"/>
      <c r="XFC7" s="1024">
        <v>381</v>
      </c>
      <c r="XFD7" s="451" t="s">
        <v>62</v>
      </c>
    </row>
    <row r="8" spans="1:193 16378:16384" s="15" customFormat="1" ht="15" customHeight="1">
      <c r="A8" s="448" t="str">
        <f>INDEX(tblTrans[[English]:[Polski]],MATCH(XEX8,tblTrans[ID],0),LangSelID)</f>
        <v>ordinary bearer</v>
      </c>
      <c r="B8" s="449" t="s">
        <v>0</v>
      </c>
      <c r="C8" s="449" t="s">
        <v>0</v>
      </c>
      <c r="D8" s="450">
        <v>4500000</v>
      </c>
      <c r="E8" s="450">
        <v>18000000</v>
      </c>
      <c r="F8" s="448" t="str">
        <f>INDEX(tblTrans[[English]:[Polski]],MATCH(XFC8,tblTrans[ID],0),LangSelID)</f>
        <v>paid up in cash</v>
      </c>
      <c r="G8" s="2414" t="s">
        <v>63</v>
      </c>
      <c r="H8" s="1316"/>
      <c r="I8" s="1688"/>
      <c r="J8" s="1316"/>
      <c r="K8" s="1316"/>
      <c r="L8" s="1316"/>
      <c r="M8" s="2426"/>
      <c r="N8" s="1316"/>
      <c r="O8" s="1316"/>
      <c r="P8" s="1316"/>
      <c r="Q8" s="1316"/>
      <c r="XEX8" s="444">
        <v>379</v>
      </c>
      <c r="XEY8" s="449"/>
      <c r="XEZ8" s="449"/>
      <c r="XFA8" s="450"/>
      <c r="XFB8" s="450"/>
      <c r="XFC8" s="1024">
        <v>381</v>
      </c>
      <c r="XFD8" s="451" t="s">
        <v>63</v>
      </c>
    </row>
    <row r="9" spans="1:193 16378:16384" s="15" customFormat="1" ht="15" customHeight="1">
      <c r="A9" s="448" t="str">
        <f>INDEX(tblTrans[[English]:[Polski]],MATCH(XEX9,tblTrans[ID],0),LangSelID)</f>
        <v>ordinary bearer</v>
      </c>
      <c r="B9" s="449" t="s">
        <v>0</v>
      </c>
      <c r="C9" s="449" t="s">
        <v>0</v>
      </c>
      <c r="D9" s="450">
        <v>3800000</v>
      </c>
      <c r="E9" s="450">
        <v>15200000</v>
      </c>
      <c r="F9" s="448" t="str">
        <f>INDEX(tblTrans[[English]:[Polski]],MATCH(XFC9,tblTrans[ID],0),LangSelID)</f>
        <v>paid up in cash</v>
      </c>
      <c r="G9" s="2414" t="s">
        <v>64</v>
      </c>
      <c r="H9" s="1316"/>
      <c r="I9" s="1688"/>
      <c r="J9" s="1316"/>
      <c r="K9" s="1316"/>
      <c r="L9" s="1316"/>
      <c r="M9" s="2426"/>
      <c r="N9" s="1316"/>
      <c r="O9" s="1316"/>
      <c r="P9" s="1316"/>
      <c r="Q9" s="1316"/>
      <c r="XEX9" s="444">
        <v>379</v>
      </c>
      <c r="XEY9" s="449"/>
      <c r="XEZ9" s="449"/>
      <c r="XFA9" s="450"/>
      <c r="XFB9" s="450"/>
      <c r="XFC9" s="1024">
        <v>381</v>
      </c>
      <c r="XFD9" s="451" t="s">
        <v>64</v>
      </c>
    </row>
    <row r="10" spans="1:193 16378:16384" s="15" customFormat="1" ht="15" customHeight="1">
      <c r="A10" s="448" t="str">
        <f>INDEX(tblTrans[[English]:[Polski]],MATCH(XEX10,tblTrans[ID],0),LangSelID)</f>
        <v>ordinary bearer</v>
      </c>
      <c r="B10" s="449" t="s">
        <v>0</v>
      </c>
      <c r="C10" s="449" t="s">
        <v>0</v>
      </c>
      <c r="D10" s="450">
        <v>170500</v>
      </c>
      <c r="E10" s="450">
        <v>682000</v>
      </c>
      <c r="F10" s="448" t="str">
        <f>INDEX(tblTrans[[English]:[Polski]],MATCH(XFC10,tblTrans[ID],0),LangSelID)</f>
        <v>paid up in cash</v>
      </c>
      <c r="G10" s="2414" t="s">
        <v>65</v>
      </c>
      <c r="H10" s="1316"/>
      <c r="I10" s="1688"/>
      <c r="J10" s="1316"/>
      <c r="K10" s="1316"/>
      <c r="L10" s="1316"/>
      <c r="M10" s="2426"/>
      <c r="N10" s="1316"/>
      <c r="O10" s="1316"/>
      <c r="P10" s="1316"/>
      <c r="Q10" s="1316"/>
      <c r="XEX10" s="444">
        <v>379</v>
      </c>
      <c r="XEY10" s="449"/>
      <c r="XEZ10" s="449"/>
      <c r="XFA10" s="450"/>
      <c r="XFB10" s="450"/>
      <c r="XFC10" s="1024">
        <v>381</v>
      </c>
      <c r="XFD10" s="451" t="s">
        <v>65</v>
      </c>
    </row>
    <row r="11" spans="1:193 16378:16384" s="15" customFormat="1" ht="15" customHeight="1">
      <c r="A11" s="448" t="str">
        <f>INDEX(tblTrans[[English]:[Polski]],MATCH(XEX11,tblTrans[ID],0),LangSelID)</f>
        <v>ordinary bearer</v>
      </c>
      <c r="B11" s="449" t="s">
        <v>0</v>
      </c>
      <c r="C11" s="449" t="s">
        <v>0</v>
      </c>
      <c r="D11" s="450">
        <v>5742625</v>
      </c>
      <c r="E11" s="450">
        <v>22970500</v>
      </c>
      <c r="F11" s="448" t="str">
        <f>INDEX(tblTrans[[English]:[Polski]],MATCH(XFC11,tblTrans[ID],0),LangSelID)</f>
        <v>paid up in cash</v>
      </c>
      <c r="G11" s="2414" t="s">
        <v>66</v>
      </c>
      <c r="H11" s="1688"/>
      <c r="I11" s="1688"/>
      <c r="J11" s="1316"/>
      <c r="K11" s="1316"/>
      <c r="L11" s="1316"/>
      <c r="M11" s="2426"/>
      <c r="N11" s="1316"/>
      <c r="O11" s="1316"/>
      <c r="P11" s="1316"/>
      <c r="Q11" s="1316"/>
      <c r="XEX11" s="444">
        <v>379</v>
      </c>
      <c r="XEY11" s="449"/>
      <c r="XEZ11" s="449"/>
      <c r="XFA11" s="450"/>
      <c r="XFB11" s="450"/>
      <c r="XFC11" s="1024">
        <v>381</v>
      </c>
      <c r="XFD11" s="451" t="s">
        <v>66</v>
      </c>
    </row>
    <row r="12" spans="1:193 16378:16384" s="15" customFormat="1" ht="15" customHeight="1">
      <c r="A12" s="448" t="str">
        <f>INDEX(tblTrans[[English]:[Polski]],MATCH(XEX12,tblTrans[ID],0),LangSelID)</f>
        <v>ordinary bearer</v>
      </c>
      <c r="B12" s="449" t="s">
        <v>0</v>
      </c>
      <c r="C12" s="449" t="s">
        <v>0</v>
      </c>
      <c r="D12" s="450">
        <v>270847</v>
      </c>
      <c r="E12" s="450">
        <v>1083388</v>
      </c>
      <c r="F12" s="448" t="str">
        <f>INDEX(tblTrans[[English]:[Polski]],MATCH(XFC12,tblTrans[ID],0),LangSelID)</f>
        <v>paid up in cash</v>
      </c>
      <c r="G12" s="2414" t="s">
        <v>67</v>
      </c>
      <c r="H12" s="1316"/>
      <c r="I12" s="1688"/>
      <c r="J12" s="1316"/>
      <c r="K12" s="1316"/>
      <c r="L12" s="1316"/>
      <c r="M12" s="2426"/>
      <c r="N12" s="1316"/>
      <c r="O12" s="1316"/>
      <c r="P12" s="1316"/>
      <c r="Q12" s="1316"/>
      <c r="XEX12" s="444">
        <v>379</v>
      </c>
      <c r="XEY12" s="449"/>
      <c r="XEZ12" s="449"/>
      <c r="XFA12" s="450"/>
      <c r="XFB12" s="450"/>
      <c r="XFC12" s="1024">
        <v>381</v>
      </c>
      <c r="XFD12" s="451" t="s">
        <v>67</v>
      </c>
    </row>
    <row r="13" spans="1:193 16378:16384" s="15" customFormat="1" ht="15" customHeight="1">
      <c r="A13" s="448" t="str">
        <f>INDEX(tblTrans[[English]:[Polski]],MATCH(XEX13,tblTrans[ID],0),LangSelID)</f>
        <v>ordinary bearer</v>
      </c>
      <c r="B13" s="449" t="s">
        <v>0</v>
      </c>
      <c r="C13" s="449" t="s">
        <v>0</v>
      </c>
      <c r="D13" s="452">
        <v>532063</v>
      </c>
      <c r="E13" s="450">
        <v>2128252</v>
      </c>
      <c r="F13" s="448" t="str">
        <f>INDEX(tblTrans[[English]:[Polski]],MATCH(XFC13,tblTrans[ID],0),LangSelID)</f>
        <v>paid up in cash</v>
      </c>
      <c r="G13" s="2414" t="s">
        <v>68</v>
      </c>
      <c r="H13" s="1316"/>
      <c r="I13" s="1688"/>
      <c r="J13" s="1316"/>
      <c r="K13" s="1316"/>
      <c r="L13" s="1316"/>
      <c r="M13" s="2426"/>
      <c r="N13" s="1316"/>
      <c r="O13" s="1316"/>
      <c r="P13" s="1316"/>
      <c r="Q13" s="1316"/>
      <c r="XEX13" s="444">
        <v>379</v>
      </c>
      <c r="XEY13" s="449"/>
      <c r="XEZ13" s="449"/>
      <c r="XFA13" s="452"/>
      <c r="XFB13" s="450"/>
      <c r="XFC13" s="1024">
        <v>381</v>
      </c>
      <c r="XFD13" s="451" t="s">
        <v>68</v>
      </c>
    </row>
    <row r="14" spans="1:193 16378:16384" s="15" customFormat="1" ht="15" customHeight="1">
      <c r="A14" s="448" t="str">
        <f>INDEX(tblTrans[[English]:[Polski]],MATCH(XEX14,tblTrans[ID],0),LangSelID)</f>
        <v>ordinary bearer</v>
      </c>
      <c r="B14" s="449" t="s">
        <v>0</v>
      </c>
      <c r="C14" s="449" t="s">
        <v>0</v>
      </c>
      <c r="D14" s="452">
        <v>144633</v>
      </c>
      <c r="E14" s="450">
        <v>578532</v>
      </c>
      <c r="F14" s="448" t="str">
        <f>INDEX(tblTrans[[English]:[Polski]],MATCH(XFC14,tblTrans[ID],0),LangSelID)</f>
        <v>paid up in cash</v>
      </c>
      <c r="G14" s="2414" t="s">
        <v>69</v>
      </c>
      <c r="H14" s="1316"/>
      <c r="I14" s="1688"/>
      <c r="J14" s="1316"/>
      <c r="K14" s="1316"/>
      <c r="L14" s="1316"/>
      <c r="M14" s="2426"/>
      <c r="N14" s="1316"/>
      <c r="O14" s="1316"/>
      <c r="P14" s="1316"/>
      <c r="Q14" s="1316"/>
      <c r="XEX14" s="444">
        <v>379</v>
      </c>
      <c r="XEY14" s="449"/>
      <c r="XEZ14" s="449"/>
      <c r="XFA14" s="452"/>
      <c r="XFB14" s="450"/>
      <c r="XFC14" s="1024">
        <v>381</v>
      </c>
      <c r="XFD14" s="451" t="s">
        <v>69</v>
      </c>
    </row>
    <row r="15" spans="1:193 16378:16384" s="15" customFormat="1" ht="15" customHeight="1">
      <c r="A15" s="448" t="str">
        <f>INDEX(tblTrans[[English]:[Polski]],MATCH(XEX15,tblTrans[ID],0),LangSelID)</f>
        <v>ordinary bearer</v>
      </c>
      <c r="B15" s="449" t="s">
        <v>0</v>
      </c>
      <c r="C15" s="449" t="s">
        <v>0</v>
      </c>
      <c r="D15" s="452">
        <v>30214</v>
      </c>
      <c r="E15" s="450">
        <v>120856</v>
      </c>
      <c r="F15" s="448" t="str">
        <f>INDEX(tblTrans[[English]:[Polski]],MATCH(XFC15,tblTrans[ID],0),LangSelID)</f>
        <v>paid up in cash</v>
      </c>
      <c r="G15" s="2414" t="s">
        <v>70</v>
      </c>
      <c r="H15" s="1688"/>
      <c r="I15" s="1688"/>
      <c r="J15" s="1316"/>
      <c r="K15" s="1316"/>
      <c r="L15" s="1316"/>
      <c r="M15" s="2426"/>
      <c r="N15" s="1316"/>
      <c r="O15" s="1316"/>
      <c r="P15" s="1316"/>
      <c r="Q15" s="1316"/>
      <c r="XEX15" s="444">
        <v>379</v>
      </c>
      <c r="XEY15" s="449"/>
      <c r="XEZ15" s="449"/>
      <c r="XFA15" s="452"/>
      <c r="XFB15" s="450"/>
      <c r="XFC15" s="1024">
        <v>381</v>
      </c>
      <c r="XFD15" s="451" t="s">
        <v>70</v>
      </c>
    </row>
    <row r="16" spans="1:193 16378:16384" s="15" customFormat="1" ht="15" customHeight="1">
      <c r="A16" s="448" t="str">
        <f>INDEX(tblTrans[[English]:[Polski]],MATCH(XEX16,tblTrans[ID],0),LangSelID)</f>
        <v>ordinary bearer</v>
      </c>
      <c r="B16" s="449" t="s">
        <v>0</v>
      </c>
      <c r="C16" s="449" t="s">
        <v>0</v>
      </c>
      <c r="D16" s="452">
        <v>12395792</v>
      </c>
      <c r="E16" s="450">
        <v>49583168</v>
      </c>
      <c r="F16" s="448" t="str">
        <f>INDEX(tblTrans[[English]:[Polski]],MATCH(XFC16,tblTrans[ID],0),LangSelID)</f>
        <v>paid up in cash</v>
      </c>
      <c r="G16" s="2414" t="s">
        <v>71</v>
      </c>
      <c r="H16" s="1316"/>
      <c r="I16" s="1688"/>
      <c r="J16" s="1316"/>
      <c r="K16" s="1316"/>
      <c r="L16" s="1316"/>
      <c r="M16" s="2426"/>
      <c r="N16" s="1316"/>
      <c r="O16" s="1316"/>
      <c r="P16" s="1316"/>
      <c r="Q16" s="1316"/>
      <c r="XEX16" s="444">
        <v>379</v>
      </c>
      <c r="XEY16" s="449"/>
      <c r="XEZ16" s="449"/>
      <c r="XFA16" s="452"/>
      <c r="XFB16" s="450"/>
      <c r="XFC16" s="1024">
        <v>381</v>
      </c>
      <c r="XFD16" s="451" t="s">
        <v>71</v>
      </c>
    </row>
    <row r="17" spans="1:17 16378:16384" s="15" customFormat="1" ht="15" customHeight="1">
      <c r="A17" s="448" t="str">
        <f>INDEX(tblTrans[[English]:[Polski]],MATCH(XEX17,tblTrans[ID],0),LangSelID)</f>
        <v>ordinary bearer</v>
      </c>
      <c r="B17" s="449" t="s">
        <v>0</v>
      </c>
      <c r="C17" s="449" t="s">
        <v>0</v>
      </c>
      <c r="D17" s="452">
        <v>16072</v>
      </c>
      <c r="E17" s="450">
        <v>64288</v>
      </c>
      <c r="F17" s="448" t="str">
        <f>INDEX(tblTrans[[English]:[Polski]],MATCH(XFC17,tblTrans[ID],0),LangSelID)</f>
        <v>paid up in cash</v>
      </c>
      <c r="G17" s="2414" t="s">
        <v>76</v>
      </c>
      <c r="H17" s="1316"/>
      <c r="I17" s="1688"/>
      <c r="J17" s="1316"/>
      <c r="K17" s="1316"/>
      <c r="L17" s="1316"/>
      <c r="M17" s="2426"/>
      <c r="N17" s="1316"/>
      <c r="O17" s="1316"/>
      <c r="P17" s="1316"/>
      <c r="Q17" s="1316"/>
      <c r="XEX17" s="444">
        <v>379</v>
      </c>
      <c r="XEY17" s="449"/>
      <c r="XEZ17" s="449"/>
      <c r="XFA17" s="452"/>
      <c r="XFB17" s="450"/>
      <c r="XFC17" s="1024">
        <v>381</v>
      </c>
      <c r="XFD17" s="451" t="s">
        <v>76</v>
      </c>
    </row>
    <row r="18" spans="1:17 16378:16384" s="15" customFormat="1" ht="15" customHeight="1">
      <c r="A18" s="448" t="str">
        <f>INDEX(tblTrans[[English]:[Polski]],MATCH(XEX18,tblTrans[ID],0),LangSelID)</f>
        <v>ordinary bearer</v>
      </c>
      <c r="B18" s="449" t="s">
        <v>0</v>
      </c>
      <c r="C18" s="449" t="s">
        <v>0</v>
      </c>
      <c r="D18" s="452">
        <v>36230</v>
      </c>
      <c r="E18" s="450">
        <v>144920</v>
      </c>
      <c r="F18" s="448" t="str">
        <f>INDEX(tblTrans[[English]:[Polski]],MATCH(XFC18,tblTrans[ID],0),LangSelID)</f>
        <v>paid up in cash</v>
      </c>
      <c r="G18" s="2414" t="s">
        <v>85</v>
      </c>
      <c r="H18" s="1316"/>
      <c r="I18" s="1688"/>
      <c r="J18" s="1316"/>
      <c r="K18" s="1316"/>
      <c r="L18" s="1316"/>
      <c r="M18" s="2426"/>
      <c r="N18" s="1316"/>
      <c r="O18" s="1316"/>
      <c r="P18" s="1316"/>
      <c r="Q18" s="1316"/>
      <c r="XEX18" s="444">
        <v>379</v>
      </c>
      <c r="XEY18" s="449"/>
      <c r="XEZ18" s="449"/>
      <c r="XFA18" s="452"/>
      <c r="XFB18" s="450"/>
      <c r="XFC18" s="1024">
        <v>381</v>
      </c>
      <c r="XFD18" s="451" t="s">
        <v>85</v>
      </c>
    </row>
    <row r="19" spans="1:17 16378:16384" s="15" customFormat="1" ht="15" customHeight="1">
      <c r="A19" s="448" t="str">
        <f>INDEX(tblTrans[[English]:[Polski]],MATCH(XEX19,tblTrans[ID],0),LangSelID)</f>
        <v>ordinary bearer</v>
      </c>
      <c r="B19" s="449" t="s">
        <v>0</v>
      </c>
      <c r="C19" s="449" t="s">
        <v>0</v>
      </c>
      <c r="D19" s="452">
        <v>35037</v>
      </c>
      <c r="E19" s="450">
        <v>140148</v>
      </c>
      <c r="F19" s="448" t="str">
        <f>INDEX(tblTrans[[English]:[Polski]],MATCH(XFC19,tblTrans[ID],0),LangSelID)</f>
        <v>paid up in cash</v>
      </c>
      <c r="G19" s="2414" t="s">
        <v>86</v>
      </c>
      <c r="H19" s="1316"/>
      <c r="I19" s="1688"/>
      <c r="J19" s="1316"/>
      <c r="K19" s="1316"/>
      <c r="L19" s="1316"/>
      <c r="M19" s="2426"/>
      <c r="N19" s="1316"/>
      <c r="O19" s="1316"/>
      <c r="P19" s="1316"/>
      <c r="Q19" s="1316"/>
      <c r="XEX19" s="444">
        <v>379</v>
      </c>
      <c r="XEY19" s="449"/>
      <c r="XEZ19" s="449"/>
      <c r="XFA19" s="452"/>
      <c r="XFB19" s="450"/>
      <c r="XFC19" s="1024">
        <v>381</v>
      </c>
      <c r="XFD19" s="451" t="s">
        <v>86</v>
      </c>
    </row>
    <row r="20" spans="1:17 16378:16384" s="15" customFormat="1" ht="15" customHeight="1">
      <c r="A20" s="448" t="str">
        <f>INDEX(tblTrans[[English]:[Polski]],MATCH(XEX20,tblTrans[ID],0),LangSelID)</f>
        <v>ordinary bearer</v>
      </c>
      <c r="B20" s="449" t="s">
        <v>0</v>
      </c>
      <c r="C20" s="449" t="s">
        <v>0</v>
      </c>
      <c r="D20" s="452">
        <v>36044</v>
      </c>
      <c r="E20" s="450">
        <v>144176</v>
      </c>
      <c r="F20" s="448" t="str">
        <f>INDEX(tblTrans[[English]:[Polski]],MATCH(XFC20,tblTrans[ID],0),LangSelID)</f>
        <v>paid up in cash</v>
      </c>
      <c r="G20" s="2414" t="s">
        <v>1916</v>
      </c>
      <c r="H20" s="1316"/>
      <c r="I20" s="1688"/>
      <c r="J20" s="1316"/>
      <c r="K20" s="1316"/>
      <c r="L20" s="1316"/>
      <c r="M20" s="2426"/>
      <c r="N20" s="1316"/>
      <c r="O20" s="1316"/>
      <c r="P20" s="1316"/>
      <c r="Q20" s="1316"/>
      <c r="XEX20" s="444">
        <v>379</v>
      </c>
      <c r="XEY20" s="449"/>
      <c r="XEZ20" s="449"/>
      <c r="XFA20" s="452"/>
      <c r="XFB20" s="450"/>
      <c r="XFC20" s="1024">
        <v>381</v>
      </c>
      <c r="XFD20" s="451">
        <v>2014</v>
      </c>
    </row>
    <row r="21" spans="1:17 16378:16384" s="15" customFormat="1" ht="15" customHeight="1">
      <c r="A21" s="448" t="str">
        <f>INDEX(tblTrans[[English]:[Polski]],MATCH(XEX21,tblTrans[ID],0),LangSelID)</f>
        <v>ordinary bearer</v>
      </c>
      <c r="B21" s="449" t="s">
        <v>0</v>
      </c>
      <c r="C21" s="449" t="s">
        <v>0</v>
      </c>
      <c r="D21" s="452">
        <v>28867</v>
      </c>
      <c r="E21" s="450">
        <v>115468</v>
      </c>
      <c r="F21" s="448" t="str">
        <f>INDEX(tblTrans[[English]:[Polski]],MATCH(XFC21,tblTrans[ID],0),LangSelID)</f>
        <v>paid up in cash</v>
      </c>
      <c r="G21" s="2414" t="s">
        <v>513</v>
      </c>
      <c r="H21" s="1316"/>
      <c r="I21" s="1688"/>
      <c r="J21" s="1316"/>
      <c r="K21" s="1316"/>
      <c r="L21" s="1316"/>
      <c r="M21" s="2426"/>
      <c r="N21" s="1316"/>
      <c r="O21" s="1316"/>
      <c r="P21" s="1316"/>
      <c r="Q21" s="1316"/>
      <c r="XEX21" s="444">
        <v>379</v>
      </c>
      <c r="XEY21" s="449"/>
      <c r="XEZ21" s="449"/>
      <c r="XFA21" s="452"/>
      <c r="XFB21" s="450"/>
      <c r="XFC21" s="1024">
        <v>381</v>
      </c>
      <c r="XFD21" s="451" t="s">
        <v>513</v>
      </c>
    </row>
    <row r="22" spans="1:17 16378:16384" s="15" customFormat="1" ht="15" customHeight="1">
      <c r="A22" s="448" t="str">
        <f>INDEX(tblTrans[[English]:[Polski]],MATCH(XEX22,tblTrans[ID],0),LangSelID)</f>
        <v>ordinary bearer</v>
      </c>
      <c r="B22" s="449" t="s">
        <v>0</v>
      </c>
      <c r="C22" s="449" t="s">
        <v>0</v>
      </c>
      <c r="D22" s="452">
        <v>41203</v>
      </c>
      <c r="E22" s="450">
        <v>164812</v>
      </c>
      <c r="F22" s="448" t="str">
        <f>INDEX(tblTrans[[English]:[Polski]],MATCH(XFC22,tblTrans[ID],0),LangSelID)</f>
        <v>paid up in cash</v>
      </c>
      <c r="G22" s="2414" t="s">
        <v>1565</v>
      </c>
      <c r="H22" s="1316"/>
      <c r="I22" s="1688"/>
      <c r="J22" s="1316"/>
      <c r="K22" s="1316"/>
      <c r="L22" s="1316"/>
      <c r="M22" s="2426"/>
      <c r="N22" s="1316"/>
      <c r="O22" s="1316"/>
      <c r="P22" s="1316"/>
      <c r="Q22" s="1316"/>
      <c r="XEX22" s="444">
        <v>379</v>
      </c>
      <c r="XEY22" s="449"/>
      <c r="XEZ22" s="449"/>
      <c r="XFA22" s="452"/>
      <c r="XFB22" s="450"/>
      <c r="XFC22" s="1024">
        <v>381</v>
      </c>
      <c r="XFD22" s="451" t="s">
        <v>1565</v>
      </c>
    </row>
    <row r="23" spans="1:17 16378:16384" s="15" customFormat="1" ht="15" customHeight="1">
      <c r="A23" s="448" t="str">
        <f>INDEX(tblTrans[[English]:[Polski]],MATCH(XEX23,tblTrans[ID],0),LangSelID)</f>
        <v>ordinary bearer</v>
      </c>
      <c r="B23" s="449" t="s">
        <v>0</v>
      </c>
      <c r="C23" s="449" t="s">
        <v>0</v>
      </c>
      <c r="D23" s="452">
        <v>31995</v>
      </c>
      <c r="E23" s="450">
        <v>127980</v>
      </c>
      <c r="F23" s="448" t="str">
        <f>INDEX(tblTrans[[English]:[Polski]],MATCH(XFC23,tblTrans[ID],0),LangSelID)</f>
        <v>paid up in cash</v>
      </c>
      <c r="G23" s="2414" t="s">
        <v>1917</v>
      </c>
      <c r="H23" s="1316"/>
      <c r="I23" s="1688"/>
      <c r="J23" s="1316"/>
      <c r="K23" s="1316"/>
      <c r="L23" s="1316"/>
      <c r="M23" s="2426"/>
      <c r="N23" s="1316"/>
      <c r="O23" s="1316"/>
      <c r="P23" s="1316"/>
      <c r="Q23" s="1316"/>
      <c r="XEX23" s="444">
        <v>379</v>
      </c>
      <c r="XEY23" s="449"/>
      <c r="XEZ23" s="449"/>
      <c r="XFA23" s="452"/>
      <c r="XFB23" s="450"/>
      <c r="XFC23" s="1024">
        <v>381</v>
      </c>
      <c r="XFD23" s="451" t="s">
        <v>1917</v>
      </c>
    </row>
    <row r="24" spans="1:17 16378:16384" s="15" customFormat="1" ht="15" customHeight="1">
      <c r="A24" s="448" t="str">
        <f>INDEX(tblTrans[[English]:[Polski]],MATCH(XEX24,tblTrans[ID],0),LangSelID)</f>
        <v>ordinary bearer</v>
      </c>
      <c r="B24" s="2178" t="s">
        <v>0</v>
      </c>
      <c r="C24" s="2178" t="s">
        <v>0</v>
      </c>
      <c r="D24" s="2209">
        <v>24860</v>
      </c>
      <c r="E24" s="2210">
        <v>99440</v>
      </c>
      <c r="F24" s="448" t="str">
        <f>INDEX(tblTrans[[English]:[Polski]],MATCH(XFC24,tblTrans[ID],0),LangSelID)</f>
        <v>paid up in cash</v>
      </c>
      <c r="G24" s="2179" t="s">
        <v>1847</v>
      </c>
      <c r="I24" s="1688"/>
      <c r="J24" s="1316"/>
      <c r="K24" s="1316"/>
      <c r="L24" s="1316"/>
      <c r="M24" s="2426"/>
      <c r="N24" s="1316"/>
      <c r="O24" s="1316"/>
      <c r="P24" s="1316"/>
      <c r="Q24" s="1316"/>
      <c r="XEX24" s="444">
        <v>379</v>
      </c>
      <c r="XEY24" s="449"/>
      <c r="XEZ24" s="449"/>
      <c r="XFA24" s="452"/>
      <c r="XFB24" s="450"/>
      <c r="XFC24" s="1024">
        <v>381</v>
      </c>
      <c r="XFD24" s="2179" t="s">
        <v>1847</v>
      </c>
    </row>
    <row r="25" spans="1:17 16378:16384" s="15" customFormat="1" ht="15" customHeight="1">
      <c r="A25" s="448" t="str">
        <f>INDEX(tblTrans[[English]:[Polski]],MATCH(XEX25,tblTrans[ID],0),LangSelID)</f>
        <v>ordinary bearer</v>
      </c>
      <c r="B25" s="2178" t="s">
        <v>0</v>
      </c>
      <c r="C25" s="2178" t="s">
        <v>0</v>
      </c>
      <c r="D25" s="2209">
        <v>11455</v>
      </c>
      <c r="E25" s="2210">
        <f t="shared" ref="E25" si="0">D25*4</f>
        <v>45820</v>
      </c>
      <c r="F25" s="448" t="str">
        <f>INDEX(tblTrans[[English]:[Polski]],MATCH(XFC25,tblTrans[ID],0),LangSelID)</f>
        <v>paid up in cash</v>
      </c>
      <c r="G25" s="2179" t="s">
        <v>1951</v>
      </c>
      <c r="I25" s="1688"/>
      <c r="J25" s="1316"/>
      <c r="K25" s="1316"/>
      <c r="L25" s="1316"/>
      <c r="M25" s="2426"/>
      <c r="N25" s="1316"/>
      <c r="O25" s="1316"/>
      <c r="P25" s="1316"/>
      <c r="Q25" s="1316"/>
      <c r="XEX25" s="444">
        <v>379</v>
      </c>
      <c r="XEY25" s="449"/>
      <c r="XEZ25" s="449"/>
      <c r="XFA25" s="452"/>
      <c r="XFB25" s="450"/>
      <c r="XFC25" s="1024">
        <v>381</v>
      </c>
      <c r="XFD25" s="2179" t="s">
        <v>1951</v>
      </c>
    </row>
    <row r="26" spans="1:17 16378:16384" ht="15" customHeight="1">
      <c r="A26" s="550" t="str">
        <f>INDEX(tblTrans[[English]:[Polski]],MATCH(XEX26,tblTrans[ID],0),LangSelID)</f>
        <v>Total number of shares</v>
      </c>
      <c r="B26" s="551"/>
      <c r="C26" s="551"/>
      <c r="D26" s="551">
        <v>42348437</v>
      </c>
      <c r="E26" s="551"/>
      <c r="F26" s="551"/>
      <c r="G26" s="1756"/>
      <c r="H26" s="15"/>
      <c r="I26" s="1316"/>
      <c r="J26" s="1316"/>
      <c r="K26" s="1316"/>
      <c r="L26" s="1316"/>
      <c r="M26" s="1316"/>
      <c r="N26" s="1316"/>
      <c r="O26" s="1316"/>
      <c r="P26" s="1316"/>
      <c r="Q26" s="1316"/>
      <c r="XEX26" s="550">
        <v>382</v>
      </c>
      <c r="XEY26" s="551"/>
      <c r="XEZ26" s="551"/>
      <c r="XFA26" s="551"/>
      <c r="XFB26" s="551"/>
      <c r="XFC26" s="551"/>
      <c r="XFD26" s="551"/>
    </row>
    <row r="27" spans="1:17 16378:16384" ht="15" customHeight="1">
      <c r="A27" s="550" t="str">
        <f>INDEX(tblTrans[[English]:[Polski]],MATCH(XEX27,tblTrans[ID],0),LangSelID)</f>
        <v>Total of registered share capital</v>
      </c>
      <c r="B27" s="551"/>
      <c r="C27" s="551"/>
      <c r="D27" s="551"/>
      <c r="E27" s="551">
        <v>169393748</v>
      </c>
      <c r="F27" s="551"/>
      <c r="G27" s="1756"/>
      <c r="H27" s="15"/>
      <c r="I27" s="1316"/>
      <c r="J27" s="1316"/>
      <c r="K27" s="1316"/>
      <c r="L27" s="1316"/>
      <c r="M27" s="1316"/>
      <c r="N27" s="1316"/>
      <c r="O27" s="1316"/>
      <c r="P27" s="1316"/>
      <c r="Q27" s="1316"/>
      <c r="XEX27" s="550">
        <v>383</v>
      </c>
      <c r="XEY27" s="551"/>
      <c r="XEZ27" s="551"/>
      <c r="XFA27" s="551"/>
      <c r="XFB27" s="551"/>
      <c r="XFC27" s="551"/>
      <c r="XFD27" s="551"/>
    </row>
    <row r="28" spans="1:17 16378:16384" ht="15" customHeight="1">
      <c r="A28" s="550" t="str">
        <f>INDEX(tblTrans[[English]:[Polski]],MATCH(XEX28,tblTrans[ID],0),LangSelID)</f>
        <v>Nominal value per share (PLN)</v>
      </c>
      <c r="B28" s="551"/>
      <c r="C28" s="551">
        <v>4</v>
      </c>
      <c r="D28" s="551"/>
      <c r="E28" s="551"/>
      <c r="F28" s="551"/>
      <c r="G28" s="1756"/>
      <c r="H28" s="1316"/>
      <c r="I28" s="1316"/>
      <c r="J28" s="1316"/>
      <c r="K28" s="1316"/>
      <c r="L28" s="1316"/>
      <c r="M28" s="1316"/>
      <c r="N28" s="1316"/>
      <c r="O28" s="1316"/>
      <c r="P28" s="1316"/>
      <c r="Q28" s="1316"/>
      <c r="XEX28" s="550">
        <v>384</v>
      </c>
      <c r="XEY28" s="551"/>
      <c r="XEZ28" s="551"/>
      <c r="XFA28" s="551"/>
      <c r="XFB28" s="551"/>
      <c r="XFC28" s="551"/>
      <c r="XFD28" s="551"/>
    </row>
    <row r="29" spans="1:17 16378:16384">
      <c r="A29" s="1685"/>
      <c r="B29" s="1685"/>
      <c r="C29" s="1686"/>
      <c r="D29" s="1685"/>
      <c r="E29" s="1685"/>
      <c r="F29" s="1316"/>
      <c r="G29" s="1316"/>
      <c r="H29" s="1316"/>
      <c r="I29" s="1316"/>
      <c r="J29" s="1316"/>
      <c r="K29" s="1316"/>
      <c r="L29" s="1316"/>
      <c r="M29" s="1316"/>
      <c r="N29" s="1316"/>
      <c r="O29" s="1316"/>
      <c r="P29" s="1316"/>
      <c r="Q29" s="1316"/>
    </row>
    <row r="30" spans="1:17 16378:16384">
      <c r="A30" s="1685"/>
      <c r="B30" s="1685"/>
      <c r="C30" s="1686"/>
      <c r="D30" s="1687"/>
      <c r="E30" s="1687"/>
      <c r="F30" s="1316"/>
      <c r="G30" s="1316"/>
      <c r="H30" s="1316"/>
      <c r="I30" s="1316"/>
      <c r="J30" s="1316"/>
      <c r="K30" s="1316"/>
      <c r="L30" s="1316"/>
      <c r="M30" s="1316"/>
      <c r="N30" s="1316"/>
      <c r="O30" s="1316"/>
      <c r="P30" s="1316"/>
      <c r="Q30" s="1316"/>
    </row>
    <row r="31" spans="1:17 16378:16384">
      <c r="A31" s="141"/>
      <c r="B31" s="141"/>
      <c r="C31" s="141"/>
      <c r="D31" s="1481"/>
      <c r="E31" s="1481"/>
      <c r="F31" s="141"/>
      <c r="G31" s="141"/>
      <c r="H31" s="1316"/>
      <c r="I31" s="1316"/>
      <c r="J31" s="1316"/>
      <c r="K31" s="1316"/>
      <c r="L31" s="1316"/>
      <c r="M31" s="1316"/>
      <c r="N31" s="1316"/>
      <c r="O31" s="1316"/>
      <c r="P31" s="1316"/>
      <c r="Q31" s="1316"/>
    </row>
    <row r="32" spans="1:17 16378:16384">
      <c r="A32" s="141"/>
      <c r="B32" s="141"/>
      <c r="C32" s="141"/>
      <c r="D32" s="141"/>
      <c r="E32" s="141"/>
      <c r="F32" s="141"/>
      <c r="G32" s="141"/>
      <c r="H32" s="1316"/>
      <c r="I32" s="1316"/>
      <c r="J32" s="1316"/>
      <c r="K32" s="1316"/>
      <c r="L32" s="1316"/>
      <c r="M32" s="1316"/>
      <c r="N32" s="1316"/>
      <c r="O32" s="1316"/>
      <c r="P32" s="1316"/>
      <c r="Q32" s="1316"/>
    </row>
    <row r="33" spans="1:17">
      <c r="A33" s="141"/>
      <c r="B33" s="141"/>
      <c r="C33" s="141"/>
      <c r="D33" s="141"/>
      <c r="E33" s="141"/>
      <c r="F33" s="141"/>
      <c r="G33" s="141"/>
      <c r="H33" s="1316"/>
      <c r="I33" s="1316"/>
      <c r="J33" s="1316"/>
      <c r="K33" s="1316"/>
      <c r="L33" s="1316"/>
      <c r="M33" s="1316"/>
      <c r="N33" s="1316"/>
      <c r="O33" s="1316"/>
      <c r="P33" s="1316"/>
      <c r="Q33" s="1316"/>
    </row>
    <row r="34" spans="1:17">
      <c r="A34" s="141"/>
      <c r="B34" s="141"/>
      <c r="C34" s="141"/>
      <c r="D34" s="141"/>
      <c r="E34" s="141"/>
      <c r="F34" s="141"/>
      <c r="G34" s="141"/>
      <c r="H34" s="1316"/>
      <c r="I34" s="1316"/>
      <c r="J34" s="1316"/>
      <c r="K34" s="1316"/>
      <c r="L34" s="1316"/>
      <c r="M34" s="1316"/>
      <c r="N34" s="1316"/>
      <c r="O34" s="1316"/>
      <c r="P34" s="1316"/>
      <c r="Q34" s="1316"/>
    </row>
    <row r="35" spans="1:17">
      <c r="A35" s="141"/>
      <c r="B35" s="141"/>
      <c r="C35" s="141"/>
      <c r="D35" s="141"/>
      <c r="E35" s="141"/>
      <c r="F35" s="141"/>
      <c r="G35" s="141"/>
      <c r="H35" s="1316"/>
      <c r="I35" s="1316"/>
      <c r="J35" s="1316"/>
      <c r="K35" s="1316"/>
      <c r="L35" s="1316"/>
      <c r="M35" s="1316"/>
      <c r="N35" s="1316"/>
      <c r="O35" s="1316"/>
      <c r="P35" s="1316"/>
      <c r="Q35" s="1316"/>
    </row>
  </sheetData>
  <mergeCells count="4">
    <mergeCell ref="A2:G2"/>
    <mergeCell ref="A1:B1"/>
    <mergeCell ref="XEX1:XEY1"/>
    <mergeCell ref="XEX2:XFD2"/>
  </mergeCells>
  <phoneticPr fontId="4" type="noConversion"/>
  <printOptions horizontalCentered="1"/>
  <pageMargins left="0.78740157480314965" right="0.78740157480314965" top="0.70866141732283472" bottom="0.59055118110236227" header="0.51181102362204722" footer="0.51181102362204722"/>
  <pageSetup paperSize="9" scale="8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pageSetUpPr fitToPage="1"/>
  </sheetPr>
  <dimension ref="A1:XFD1120"/>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1.25" outlineLevelCol="1"/>
  <cols>
    <col min="1" max="1" width="0.85546875" style="4" hidden="1" customWidth="1"/>
    <col min="2" max="2" width="64.28515625" style="2" customWidth="1"/>
    <col min="3" max="11" width="14.140625" style="1" hidden="1" customWidth="1" outlineLevel="1"/>
    <col min="12" max="12" width="14.140625" style="21" hidden="1" customWidth="1" outlineLevel="1"/>
    <col min="13" max="13" width="14.140625" style="1" hidden="1" customWidth="1" outlineLevel="1"/>
    <col min="14" max="14" width="14.140625" style="21" hidden="1" customWidth="1" outlineLevel="1"/>
    <col min="15" max="15" width="14.140625" style="1" hidden="1" customWidth="1" outlineLevel="1"/>
    <col min="16" max="16" width="14.140625" style="21" hidden="1" customWidth="1" outlineLevel="1"/>
    <col min="17" max="29" width="14.140625" style="1" hidden="1" customWidth="1" outlineLevel="1"/>
    <col min="30" max="34" width="14" style="1" hidden="1" customWidth="1" outlineLevel="1"/>
    <col min="35" max="35" width="13.7109375" style="1" customWidth="1" collapsed="1"/>
    <col min="36" max="51" width="13.7109375" style="1" customWidth="1"/>
    <col min="52" max="54" width="13.7109375" style="141" customWidth="1"/>
    <col min="55" max="55" width="13.5703125" style="141" customWidth="1"/>
    <col min="56" max="57" width="13.7109375" style="141" customWidth="1"/>
    <col min="58" max="62" width="9.140625" style="141"/>
    <col min="63" max="16383" width="9.140625" style="1"/>
    <col min="16384" max="16384" width="0" style="1" hidden="1" customWidth="1"/>
  </cols>
  <sheetData>
    <row r="1" spans="1:16384" s="58" customFormat="1" ht="33" customHeight="1" thickBot="1">
      <c r="A1" s="2432" t="str">
        <f>INDEX(tblTrans[[English]:[Polski]],MATCH(XFD1,tblTrans[ID],0),LangSelID)</f>
        <v>Off-Balance Sheet</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61"/>
      <c r="BG1" s="161"/>
      <c r="BH1" s="161"/>
      <c r="BI1" s="161"/>
      <c r="BJ1" s="161"/>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XFD1" s="58">
        <v>385</v>
      </c>
    </row>
    <row r="2" spans="1:16384" s="187" customFormat="1" ht="18" customHeight="1">
      <c r="A2" s="184"/>
      <c r="B2" s="303"/>
      <c r="C2" s="300" t="s">
        <v>6</v>
      </c>
      <c r="D2" s="176" t="s">
        <v>8</v>
      </c>
      <c r="E2" s="176" t="s">
        <v>7</v>
      </c>
      <c r="F2" s="301" t="s">
        <v>4</v>
      </c>
      <c r="G2" s="302" t="s">
        <v>5</v>
      </c>
      <c r="H2" s="176" t="s">
        <v>37</v>
      </c>
      <c r="I2" s="176" t="s">
        <v>38</v>
      </c>
      <c r="J2" s="299" t="s">
        <v>39</v>
      </c>
      <c r="K2" s="300" t="s">
        <v>41</v>
      </c>
      <c r="L2" s="176" t="s">
        <v>47</v>
      </c>
      <c r="M2" s="176" t="s">
        <v>48</v>
      </c>
      <c r="N2" s="301" t="s">
        <v>50</v>
      </c>
      <c r="O2" s="330" t="s">
        <v>51</v>
      </c>
      <c r="P2" s="176" t="s">
        <v>49</v>
      </c>
      <c r="Q2" s="176" t="s">
        <v>56</v>
      </c>
      <c r="R2" s="299" t="s">
        <v>57</v>
      </c>
      <c r="S2" s="300" t="s">
        <v>58</v>
      </c>
      <c r="T2" s="176" t="s">
        <v>59</v>
      </c>
      <c r="U2" s="176" t="s">
        <v>60</v>
      </c>
      <c r="V2" s="301" t="s">
        <v>72</v>
      </c>
      <c r="W2" s="302" t="s">
        <v>73</v>
      </c>
      <c r="X2" s="176" t="s">
        <v>74</v>
      </c>
      <c r="Y2" s="176" t="s">
        <v>75</v>
      </c>
      <c r="Z2" s="299" t="s">
        <v>77</v>
      </c>
      <c r="AA2" s="300" t="s">
        <v>78</v>
      </c>
      <c r="AB2" s="176" t="s">
        <v>80</v>
      </c>
      <c r="AC2" s="176" t="s">
        <v>81</v>
      </c>
      <c r="AD2" s="301" t="s">
        <v>82</v>
      </c>
      <c r="AE2" s="302" t="s">
        <v>83</v>
      </c>
      <c r="AF2" s="176" t="s">
        <v>87</v>
      </c>
      <c r="AG2" s="176" t="s">
        <v>88</v>
      </c>
      <c r="AH2" s="301" t="s">
        <v>90</v>
      </c>
      <c r="AI2" s="301" t="s">
        <v>98</v>
      </c>
      <c r="AJ2" s="301" t="s">
        <v>101</v>
      </c>
      <c r="AK2" s="301" t="s">
        <v>112</v>
      </c>
      <c r="AL2" s="980" t="s">
        <v>505</v>
      </c>
      <c r="AM2" s="980" t="s">
        <v>511</v>
      </c>
      <c r="AN2" s="980" t="s">
        <v>525</v>
      </c>
      <c r="AO2" s="980" t="s">
        <v>932</v>
      </c>
      <c r="AP2" s="980" t="s">
        <v>1552</v>
      </c>
      <c r="AQ2" s="980" t="s">
        <v>1563</v>
      </c>
      <c r="AR2" s="980" t="s">
        <v>1582</v>
      </c>
      <c r="AS2" s="980" t="s">
        <v>1601</v>
      </c>
      <c r="AT2" s="980" t="s">
        <v>1620</v>
      </c>
      <c r="AU2" s="980" t="s">
        <v>1639</v>
      </c>
      <c r="AV2" s="980" t="s">
        <v>1654</v>
      </c>
      <c r="AW2" s="980" t="s">
        <v>1671</v>
      </c>
      <c r="AX2" s="980" t="s">
        <v>1679</v>
      </c>
      <c r="AY2" s="980" t="s">
        <v>1689</v>
      </c>
      <c r="AZ2" s="980" t="s">
        <v>1834</v>
      </c>
      <c r="BA2" s="980" t="s">
        <v>1842</v>
      </c>
      <c r="BB2" s="980" t="s">
        <v>1851</v>
      </c>
      <c r="BC2" s="980">
        <v>43555</v>
      </c>
      <c r="BD2" s="980">
        <v>43646</v>
      </c>
      <c r="BE2" s="980">
        <v>43738</v>
      </c>
      <c r="BF2" s="2066"/>
      <c r="BG2" s="2066"/>
      <c r="BH2" s="2066"/>
      <c r="BI2" s="2066"/>
      <c r="BJ2" s="2066"/>
    </row>
    <row r="3" spans="1:16384" s="163" customFormat="1" ht="6" customHeight="1" thickBot="1">
      <c r="A3" s="185"/>
      <c r="B3" s="421"/>
      <c r="C3" s="285"/>
      <c r="D3" s="228"/>
      <c r="E3" s="228"/>
      <c r="F3" s="346"/>
      <c r="G3" s="272"/>
      <c r="H3" s="228"/>
      <c r="I3" s="228"/>
      <c r="J3" s="278"/>
      <c r="K3" s="285"/>
      <c r="L3" s="228"/>
      <c r="M3" s="228"/>
      <c r="N3" s="346"/>
      <c r="O3" s="272"/>
      <c r="P3" s="228"/>
      <c r="Q3" s="228"/>
      <c r="R3" s="453"/>
      <c r="S3" s="454"/>
      <c r="T3" s="455"/>
      <c r="U3" s="228"/>
      <c r="V3" s="346"/>
      <c r="W3" s="272"/>
      <c r="X3" s="228"/>
      <c r="Y3" s="228"/>
      <c r="Z3" s="278"/>
      <c r="AA3" s="285"/>
      <c r="AB3" s="228"/>
      <c r="AC3" s="228"/>
      <c r="AD3" s="346"/>
      <c r="AE3" s="272"/>
      <c r="AF3" s="228"/>
      <c r="AG3" s="228"/>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1498"/>
      <c r="BG3" s="1498"/>
      <c r="BH3" s="1498"/>
      <c r="BI3" s="1498"/>
      <c r="BJ3" s="1498"/>
    </row>
    <row r="4" spans="1:16384" s="58" customFormat="1" ht="15" customHeight="1" thickBot="1">
      <c r="A4" s="550"/>
      <c r="B4" s="550" t="str">
        <f>INDEX(tblTrans[[English]:[Polski]],MATCH(XFD4,tblTrans[ID],0),LangSelID)</f>
        <v>Contingent liabilities granted and received</v>
      </c>
      <c r="C4" s="551">
        <f>C6+C10</f>
        <v>13789249</v>
      </c>
      <c r="D4" s="551">
        <f>D6+D10</f>
        <v>12451602</v>
      </c>
      <c r="E4" s="551">
        <v>12416963</v>
      </c>
      <c r="F4" s="551">
        <f t="shared" ref="F4:S4" si="0">F6+F10</f>
        <v>14266135</v>
      </c>
      <c r="G4" s="551">
        <f t="shared" si="0"/>
        <v>16893316</v>
      </c>
      <c r="H4" s="551">
        <f t="shared" si="0"/>
        <v>16394010</v>
      </c>
      <c r="I4" s="551">
        <f t="shared" si="0"/>
        <v>18325364</v>
      </c>
      <c r="J4" s="551">
        <f t="shared" si="0"/>
        <v>18574876</v>
      </c>
      <c r="K4" s="551">
        <f t="shared" si="0"/>
        <v>17070362</v>
      </c>
      <c r="L4" s="551">
        <f t="shared" si="0"/>
        <v>19504575</v>
      </c>
      <c r="M4" s="551">
        <f t="shared" si="0"/>
        <v>22862428</v>
      </c>
      <c r="N4" s="551">
        <f t="shared" si="0"/>
        <v>20735831</v>
      </c>
      <c r="O4" s="551">
        <f t="shared" si="0"/>
        <v>19636414</v>
      </c>
      <c r="P4" s="551">
        <f t="shared" si="0"/>
        <v>16123284</v>
      </c>
      <c r="Q4" s="551">
        <f t="shared" si="0"/>
        <v>14421250</v>
      </c>
      <c r="R4" s="551">
        <f t="shared" si="0"/>
        <v>13191260</v>
      </c>
      <c r="S4" s="551">
        <f t="shared" si="0"/>
        <v>13667364</v>
      </c>
      <c r="T4" s="551">
        <f t="shared" ref="T4:AG4" si="1">T6+T10</f>
        <v>14629613</v>
      </c>
      <c r="U4" s="551">
        <f t="shared" si="1"/>
        <v>15548496</v>
      </c>
      <c r="V4" s="551">
        <f t="shared" si="1"/>
        <v>15461996</v>
      </c>
      <c r="W4" s="551">
        <f t="shared" si="1"/>
        <v>16990798</v>
      </c>
      <c r="X4" s="551">
        <f t="shared" si="1"/>
        <v>18519472</v>
      </c>
      <c r="Y4" s="551">
        <f t="shared" si="1"/>
        <v>19244032</v>
      </c>
      <c r="Z4" s="551">
        <f t="shared" si="1"/>
        <v>18360547</v>
      </c>
      <c r="AA4" s="551">
        <f t="shared" si="1"/>
        <v>18820409</v>
      </c>
      <c r="AB4" s="551">
        <f t="shared" si="1"/>
        <v>19091808</v>
      </c>
      <c r="AC4" s="551">
        <f t="shared" si="1"/>
        <v>19184508</v>
      </c>
      <c r="AD4" s="551">
        <f t="shared" si="1"/>
        <v>18327283</v>
      </c>
      <c r="AE4" s="551">
        <f t="shared" si="1"/>
        <v>19001399</v>
      </c>
      <c r="AF4" s="551">
        <f t="shared" si="1"/>
        <v>18865172</v>
      </c>
      <c r="AG4" s="551">
        <f t="shared" si="1"/>
        <v>20098684</v>
      </c>
      <c r="AH4" s="551">
        <v>23128865</v>
      </c>
      <c r="AI4" s="551">
        <v>25228065</v>
      </c>
      <c r="AJ4" s="551">
        <v>22765468</v>
      </c>
      <c r="AK4" s="551">
        <v>24079395</v>
      </c>
      <c r="AL4" s="551">
        <v>25269992</v>
      </c>
      <c r="AM4" s="551">
        <v>25751775</v>
      </c>
      <c r="AN4" s="551">
        <v>26732643</v>
      </c>
      <c r="AO4" s="551">
        <v>28299517</v>
      </c>
      <c r="AP4" s="551">
        <v>27926983</v>
      </c>
      <c r="AQ4" s="551">
        <v>28108894</v>
      </c>
      <c r="AR4" s="551">
        <v>29443205</v>
      </c>
      <c r="AS4" s="551">
        <v>28772967</v>
      </c>
      <c r="AT4" s="551">
        <v>31292889</v>
      </c>
      <c r="AU4" s="551">
        <v>31395401</v>
      </c>
      <c r="AV4" s="551">
        <v>32570295</v>
      </c>
      <c r="AW4" s="551">
        <v>34520904</v>
      </c>
      <c r="AX4" s="551">
        <v>37494697</v>
      </c>
      <c r="AY4" s="551">
        <v>38479606</v>
      </c>
      <c r="AZ4" s="551">
        <v>40595316</v>
      </c>
      <c r="BA4" s="551">
        <v>40610412</v>
      </c>
      <c r="BB4" s="551">
        <v>40041417</v>
      </c>
      <c r="BC4" s="551">
        <v>41569845</v>
      </c>
      <c r="BD4" s="551">
        <v>42099028</v>
      </c>
      <c r="BE4" s="551">
        <v>43265464</v>
      </c>
      <c r="BF4" s="1486"/>
      <c r="BG4" s="1486"/>
      <c r="BH4" s="2193"/>
      <c r="BI4" s="1486"/>
      <c r="BJ4" s="1486"/>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v>386</v>
      </c>
    </row>
    <row r="5" spans="1:16384" s="163" customFormat="1" ht="6" customHeight="1" thickBot="1">
      <c r="A5" s="185"/>
      <c r="B5" s="421"/>
      <c r="C5" s="406"/>
      <c r="D5" s="407"/>
      <c r="E5" s="407"/>
      <c r="F5" s="408"/>
      <c r="G5" s="409"/>
      <c r="H5" s="407"/>
      <c r="I5" s="407"/>
      <c r="J5" s="410"/>
      <c r="K5" s="406"/>
      <c r="L5" s="407"/>
      <c r="M5" s="407"/>
      <c r="N5" s="408"/>
      <c r="O5" s="323"/>
      <c r="P5" s="407"/>
      <c r="Q5" s="407"/>
      <c r="R5" s="320"/>
      <c r="S5" s="321"/>
      <c r="T5" s="233"/>
      <c r="U5" s="233"/>
      <c r="V5" s="322"/>
      <c r="W5" s="323"/>
      <c r="X5" s="233"/>
      <c r="Y5" s="233"/>
      <c r="Z5" s="320"/>
      <c r="AA5" s="456"/>
      <c r="AB5" s="233"/>
      <c r="AC5" s="233"/>
      <c r="AD5" s="322"/>
      <c r="AE5" s="323"/>
      <c r="AF5" s="233"/>
      <c r="AG5" s="233"/>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1498"/>
      <c r="BG5" s="1498"/>
      <c r="BH5" s="2193"/>
      <c r="BI5" s="1498"/>
      <c r="BJ5" s="1498"/>
    </row>
    <row r="6" spans="1:16384" s="58" customFormat="1" ht="15" customHeight="1" thickBot="1">
      <c r="A6" s="550"/>
      <c r="B6" s="550" t="str">
        <f>INDEX(tblTrans[[English]:[Polski]],MATCH(XFD6,tblTrans[ID],0),LangSelID)</f>
        <v>Libilities granted</v>
      </c>
      <c r="C6" s="551">
        <f t="shared" ref="C6:I6" si="2">SUM(C7:C8)</f>
        <v>12188913</v>
      </c>
      <c r="D6" s="551">
        <f t="shared" si="2"/>
        <v>10722345</v>
      </c>
      <c r="E6" s="551">
        <f t="shared" si="2"/>
        <v>11127039</v>
      </c>
      <c r="F6" s="551">
        <f t="shared" si="2"/>
        <v>13226611</v>
      </c>
      <c r="G6" s="551">
        <f t="shared" si="2"/>
        <v>13881953</v>
      </c>
      <c r="H6" s="551">
        <f t="shared" si="2"/>
        <v>13734639</v>
      </c>
      <c r="I6" s="551">
        <f t="shared" si="2"/>
        <v>15375890</v>
      </c>
      <c r="J6" s="551">
        <f>SUM(J7:J9)</f>
        <v>16622228</v>
      </c>
      <c r="K6" s="551">
        <f>SUM(K7:K9)</f>
        <v>16480411</v>
      </c>
      <c r="L6" s="551">
        <f t="shared" ref="L6:S6" si="3">SUM(L7:L9)</f>
        <v>18712565</v>
      </c>
      <c r="M6" s="551">
        <f t="shared" si="3"/>
        <v>20530574</v>
      </c>
      <c r="N6" s="551">
        <f t="shared" si="3"/>
        <v>19152615</v>
      </c>
      <c r="O6" s="551">
        <f t="shared" si="3"/>
        <v>18059484</v>
      </c>
      <c r="P6" s="551">
        <f t="shared" si="3"/>
        <v>15465704</v>
      </c>
      <c r="Q6" s="551">
        <f t="shared" si="3"/>
        <v>13504476</v>
      </c>
      <c r="R6" s="551">
        <f t="shared" si="3"/>
        <v>12458234</v>
      </c>
      <c r="S6" s="551">
        <f t="shared" si="3"/>
        <v>13039310</v>
      </c>
      <c r="T6" s="551">
        <f t="shared" ref="T6:AI6" si="4">SUM(T7:T9)</f>
        <v>13416317</v>
      </c>
      <c r="U6" s="551">
        <f t="shared" si="4"/>
        <v>14407545</v>
      </c>
      <c r="V6" s="551">
        <f t="shared" si="4"/>
        <v>14330715</v>
      </c>
      <c r="W6" s="551">
        <f t="shared" si="4"/>
        <v>15573885</v>
      </c>
      <c r="X6" s="551">
        <f t="shared" si="4"/>
        <v>16620431</v>
      </c>
      <c r="Y6" s="551">
        <f t="shared" si="4"/>
        <v>17822673</v>
      </c>
      <c r="Z6" s="551">
        <f t="shared" si="4"/>
        <v>17346021</v>
      </c>
      <c r="AA6" s="551">
        <f t="shared" si="4"/>
        <v>17868524</v>
      </c>
      <c r="AB6" s="551">
        <f t="shared" si="4"/>
        <v>18193158</v>
      </c>
      <c r="AC6" s="551">
        <f t="shared" si="4"/>
        <v>17997467</v>
      </c>
      <c r="AD6" s="551">
        <f t="shared" si="4"/>
        <v>17550043</v>
      </c>
      <c r="AE6" s="551">
        <f t="shared" si="4"/>
        <v>18026710</v>
      </c>
      <c r="AF6" s="551">
        <f t="shared" si="4"/>
        <v>17561120</v>
      </c>
      <c r="AG6" s="551">
        <f t="shared" si="4"/>
        <v>18589472</v>
      </c>
      <c r="AH6" s="551">
        <f t="shared" si="4"/>
        <v>21729866</v>
      </c>
      <c r="AI6" s="551">
        <f t="shared" si="4"/>
        <v>21834285</v>
      </c>
      <c r="AJ6" s="551">
        <v>21243787</v>
      </c>
      <c r="AK6" s="551">
        <v>22509302</v>
      </c>
      <c r="AL6" s="551">
        <v>23611095</v>
      </c>
      <c r="AM6" s="551">
        <v>24142673</v>
      </c>
      <c r="AN6" s="551">
        <v>24999624</v>
      </c>
      <c r="AO6" s="551">
        <v>26336982</v>
      </c>
      <c r="AP6" s="551">
        <v>26180428</v>
      </c>
      <c r="AQ6" s="551">
        <v>26339011</v>
      </c>
      <c r="AR6" s="551">
        <v>27549856</v>
      </c>
      <c r="AS6" s="551">
        <v>26849458</v>
      </c>
      <c r="AT6" s="551">
        <v>28681726</v>
      </c>
      <c r="AU6" s="551">
        <v>28578947</v>
      </c>
      <c r="AV6" s="551">
        <v>29672153</v>
      </c>
      <c r="AW6" s="551">
        <v>31605087</v>
      </c>
      <c r="AX6" s="551">
        <v>33491642</v>
      </c>
      <c r="AY6" s="551">
        <v>34039223</v>
      </c>
      <c r="AZ6" s="551">
        <v>36313829</v>
      </c>
      <c r="BA6" s="551">
        <v>37105861</v>
      </c>
      <c r="BB6" s="551">
        <v>36461423</v>
      </c>
      <c r="BC6" s="551">
        <v>37513324</v>
      </c>
      <c r="BD6" s="551">
        <v>37797633</v>
      </c>
      <c r="BE6" s="551">
        <v>39540471</v>
      </c>
      <c r="BF6" s="1498"/>
      <c r="BG6" s="1498"/>
      <c r="BH6" s="2193"/>
      <c r="BI6" s="1486"/>
      <c r="BJ6" s="148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v>387</v>
      </c>
    </row>
    <row r="7" spans="1:16384" s="163" customFormat="1" ht="15" customHeight="1">
      <c r="A7" s="185"/>
      <c r="B7" s="884" t="str">
        <f>INDEX(tblTrans[[English]:[Polski]],MATCH(XFD7,tblTrans[ID],0),LangSelID)</f>
        <v>- financing</v>
      </c>
      <c r="C7" s="836">
        <v>10270187</v>
      </c>
      <c r="D7" s="837">
        <v>8753900</v>
      </c>
      <c r="E7" s="837">
        <v>8900661</v>
      </c>
      <c r="F7" s="839">
        <v>10957503</v>
      </c>
      <c r="G7" s="840">
        <v>11393141</v>
      </c>
      <c r="H7" s="837">
        <v>11413304</v>
      </c>
      <c r="I7" s="837">
        <v>12863766</v>
      </c>
      <c r="J7" s="838">
        <v>14101941</v>
      </c>
      <c r="K7" s="836">
        <v>12804825</v>
      </c>
      <c r="L7" s="837">
        <v>15048261</v>
      </c>
      <c r="M7" s="837">
        <v>16389479</v>
      </c>
      <c r="N7" s="839">
        <v>15940051</v>
      </c>
      <c r="O7" s="907">
        <v>15096463</v>
      </c>
      <c r="P7" s="837">
        <v>12973497</v>
      </c>
      <c r="Q7" s="837">
        <v>10578424</v>
      </c>
      <c r="R7" s="908">
        <v>10102505</v>
      </c>
      <c r="S7" s="909">
        <v>10331239</v>
      </c>
      <c r="T7" s="910">
        <v>10757477</v>
      </c>
      <c r="U7" s="910">
        <v>11921228</v>
      </c>
      <c r="V7" s="911">
        <v>11882448</v>
      </c>
      <c r="W7" s="907">
        <v>12852188</v>
      </c>
      <c r="X7" s="910">
        <v>13882016</v>
      </c>
      <c r="Y7" s="910">
        <v>14494928</v>
      </c>
      <c r="Z7" s="908">
        <v>14375193</v>
      </c>
      <c r="AA7" s="912">
        <v>14775178</v>
      </c>
      <c r="AB7" s="910">
        <v>15223604</v>
      </c>
      <c r="AC7" s="910">
        <v>14872660</v>
      </c>
      <c r="AD7" s="911">
        <v>14585184</v>
      </c>
      <c r="AE7" s="907">
        <v>15093680</v>
      </c>
      <c r="AF7" s="910">
        <v>14493549</v>
      </c>
      <c r="AG7" s="910">
        <v>15625339</v>
      </c>
      <c r="AH7" s="911">
        <v>18532287</v>
      </c>
      <c r="AI7" s="911">
        <v>18496122</v>
      </c>
      <c r="AJ7" s="911">
        <v>17678010</v>
      </c>
      <c r="AK7" s="911">
        <v>18912925</v>
      </c>
      <c r="AL7" s="911">
        <v>19973966</v>
      </c>
      <c r="AM7" s="911">
        <v>20346171</v>
      </c>
      <c r="AN7" s="911">
        <v>20448304</v>
      </c>
      <c r="AO7" s="911">
        <v>21410085</v>
      </c>
      <c r="AP7" s="911">
        <v>21098198</v>
      </c>
      <c r="AQ7" s="911">
        <v>21350033</v>
      </c>
      <c r="AR7" s="911">
        <v>22424673</v>
      </c>
      <c r="AS7" s="911">
        <v>21557354</v>
      </c>
      <c r="AT7" s="911">
        <v>22799950</v>
      </c>
      <c r="AU7" s="911">
        <v>22483611</v>
      </c>
      <c r="AV7" s="911">
        <v>23240124</v>
      </c>
      <c r="AW7" s="911">
        <v>24542463</v>
      </c>
      <c r="AX7" s="911">
        <v>25947991</v>
      </c>
      <c r="AY7" s="911">
        <v>26324420</v>
      </c>
      <c r="AZ7" s="911">
        <v>26920167</v>
      </c>
      <c r="BA7" s="911">
        <v>26935234</v>
      </c>
      <c r="BB7" s="911">
        <v>27882914</v>
      </c>
      <c r="BC7" s="911">
        <v>28403122</v>
      </c>
      <c r="BD7" s="911">
        <v>28279871</v>
      </c>
      <c r="BE7" s="911">
        <v>28647793</v>
      </c>
      <c r="BF7" s="1486"/>
      <c r="BG7" s="1486"/>
      <c r="BH7" s="2193"/>
      <c r="BI7" s="1498"/>
      <c r="BJ7" s="1498"/>
      <c r="XFD7" s="163">
        <v>388</v>
      </c>
    </row>
    <row r="8" spans="1:16384" s="163" customFormat="1" ht="15" customHeight="1">
      <c r="A8" s="185"/>
      <c r="B8" s="913" t="str">
        <f>INDEX(tblTrans[[English]:[Polski]],MATCH(XFD8,tblTrans[ID],0),LangSelID)</f>
        <v>- guarantees</v>
      </c>
      <c r="C8" s="621">
        <v>1918726</v>
      </c>
      <c r="D8" s="622">
        <v>1968445</v>
      </c>
      <c r="E8" s="622">
        <v>2226378</v>
      </c>
      <c r="F8" s="623">
        <v>2269108</v>
      </c>
      <c r="G8" s="624">
        <v>2488812</v>
      </c>
      <c r="H8" s="622">
        <v>2321335</v>
      </c>
      <c r="I8" s="622">
        <v>2512124</v>
      </c>
      <c r="J8" s="625">
        <v>2520287</v>
      </c>
      <c r="K8" s="621">
        <v>2956995</v>
      </c>
      <c r="L8" s="622">
        <v>2878408</v>
      </c>
      <c r="M8" s="622">
        <v>2883969</v>
      </c>
      <c r="N8" s="623">
        <v>3027249</v>
      </c>
      <c r="O8" s="914">
        <v>2962113</v>
      </c>
      <c r="P8" s="622">
        <v>2491299</v>
      </c>
      <c r="Q8" s="622">
        <v>2618857</v>
      </c>
      <c r="R8" s="915">
        <v>2312114</v>
      </c>
      <c r="S8" s="782">
        <v>1753226</v>
      </c>
      <c r="T8" s="916">
        <v>1908216</v>
      </c>
      <c r="U8" s="916">
        <v>2483700</v>
      </c>
      <c r="V8" s="784">
        <v>2447406</v>
      </c>
      <c r="W8" s="914">
        <v>2695777</v>
      </c>
      <c r="X8" s="916">
        <v>2737703</v>
      </c>
      <c r="Y8" s="916">
        <v>3327033</v>
      </c>
      <c r="Z8" s="915">
        <v>2967250</v>
      </c>
      <c r="AA8" s="917">
        <v>2993112</v>
      </c>
      <c r="AB8" s="916">
        <v>2969554</v>
      </c>
      <c r="AC8" s="916">
        <v>2759573</v>
      </c>
      <c r="AD8" s="784">
        <v>2562225</v>
      </c>
      <c r="AE8" s="914">
        <v>2856983</v>
      </c>
      <c r="AF8" s="916">
        <v>2901462</v>
      </c>
      <c r="AG8" s="916">
        <v>2963801</v>
      </c>
      <c r="AH8" s="784">
        <v>3188247</v>
      </c>
      <c r="AI8" s="784">
        <v>3337831</v>
      </c>
      <c r="AJ8" s="784">
        <v>3560049</v>
      </c>
      <c r="AK8" s="784">
        <v>3572146</v>
      </c>
      <c r="AL8" s="784">
        <v>3622399</v>
      </c>
      <c r="AM8" s="784">
        <v>3796172</v>
      </c>
      <c r="AN8" s="784">
        <v>4550990</v>
      </c>
      <c r="AO8" s="784">
        <v>4806567</v>
      </c>
      <c r="AP8" s="784">
        <v>5081900</v>
      </c>
      <c r="AQ8" s="784">
        <v>4988648</v>
      </c>
      <c r="AR8" s="784">
        <v>5124853</v>
      </c>
      <c r="AS8" s="784">
        <v>5279274</v>
      </c>
      <c r="AT8" s="784">
        <v>5881446</v>
      </c>
      <c r="AU8" s="784">
        <v>6091906</v>
      </c>
      <c r="AV8" s="784">
        <v>6431699</v>
      </c>
      <c r="AW8" s="784">
        <v>6849624</v>
      </c>
      <c r="AX8" s="784">
        <v>7143651</v>
      </c>
      <c r="AY8" s="784">
        <v>7547011</v>
      </c>
      <c r="AZ8" s="784">
        <v>7575047</v>
      </c>
      <c r="BA8" s="784">
        <v>7898868</v>
      </c>
      <c r="BB8" s="784">
        <v>8541433</v>
      </c>
      <c r="BC8" s="784">
        <v>8951504</v>
      </c>
      <c r="BD8" s="784">
        <v>8888216</v>
      </c>
      <c r="BE8" s="784">
        <v>9104010</v>
      </c>
      <c r="BF8" s="1498"/>
      <c r="BG8" s="1498"/>
      <c r="BH8" s="2193"/>
      <c r="BI8" s="1498"/>
      <c r="BJ8" s="1498"/>
      <c r="XFD8">
        <v>389</v>
      </c>
    </row>
    <row r="9" spans="1:16384" s="163" customFormat="1" ht="15" customHeight="1" thickBot="1">
      <c r="A9" s="185"/>
      <c r="B9" s="886" t="str">
        <f>INDEX(tblTrans[[English]:[Polski]],MATCH(XFD9,tblTrans[ID],0),LangSelID)</f>
        <v>- other liabilities</v>
      </c>
      <c r="C9" s="694"/>
      <c r="D9" s="695"/>
      <c r="E9" s="695"/>
      <c r="F9" s="696"/>
      <c r="G9" s="697"/>
      <c r="H9" s="695"/>
      <c r="I9" s="695"/>
      <c r="J9" s="698"/>
      <c r="K9" s="694">
        <v>718591</v>
      </c>
      <c r="L9" s="695">
        <v>785896</v>
      </c>
      <c r="M9" s="695">
        <v>1257126</v>
      </c>
      <c r="N9" s="696">
        <v>185315</v>
      </c>
      <c r="O9" s="849">
        <v>908</v>
      </c>
      <c r="P9" s="695">
        <v>908</v>
      </c>
      <c r="Q9" s="695">
        <v>307195</v>
      </c>
      <c r="R9" s="847">
        <v>43615</v>
      </c>
      <c r="S9" s="845">
        <v>954845</v>
      </c>
      <c r="T9" s="846">
        <v>750624</v>
      </c>
      <c r="U9" s="846">
        <v>2617</v>
      </c>
      <c r="V9" s="848">
        <v>861</v>
      </c>
      <c r="W9" s="849">
        <v>25920</v>
      </c>
      <c r="X9" s="846">
        <v>712</v>
      </c>
      <c r="Y9" s="846">
        <v>712</v>
      </c>
      <c r="Z9" s="847">
        <v>3578</v>
      </c>
      <c r="AA9" s="918">
        <v>100234</v>
      </c>
      <c r="AB9" s="846">
        <v>0</v>
      </c>
      <c r="AC9" s="846">
        <v>365234</v>
      </c>
      <c r="AD9" s="848">
        <v>402634</v>
      </c>
      <c r="AE9" s="849">
        <v>76047</v>
      </c>
      <c r="AF9" s="846">
        <v>166109</v>
      </c>
      <c r="AG9" s="846">
        <v>332</v>
      </c>
      <c r="AH9" s="848">
        <v>9332</v>
      </c>
      <c r="AI9" s="848">
        <v>332</v>
      </c>
      <c r="AJ9" s="848">
        <v>5728</v>
      </c>
      <c r="AK9" s="848">
        <v>24231</v>
      </c>
      <c r="AL9" s="848">
        <v>14730</v>
      </c>
      <c r="AM9" s="848">
        <v>330</v>
      </c>
      <c r="AN9" s="848">
        <v>330</v>
      </c>
      <c r="AO9" s="848">
        <v>120330</v>
      </c>
      <c r="AP9" s="848">
        <v>330</v>
      </c>
      <c r="AQ9" s="848">
        <v>330</v>
      </c>
      <c r="AR9" s="848">
        <v>330</v>
      </c>
      <c r="AS9" s="848">
        <v>12830</v>
      </c>
      <c r="AT9" s="848">
        <v>330</v>
      </c>
      <c r="AU9" s="848">
        <v>3430</v>
      </c>
      <c r="AV9" s="848">
        <v>330</v>
      </c>
      <c r="AW9" s="848">
        <v>213000</v>
      </c>
      <c r="AX9" s="848">
        <v>400000</v>
      </c>
      <c r="AY9" s="848">
        <v>167792</v>
      </c>
      <c r="AZ9" s="848">
        <v>1818615</v>
      </c>
      <c r="BA9" s="848">
        <v>2271759</v>
      </c>
      <c r="BB9" s="848">
        <v>37076</v>
      </c>
      <c r="BC9" s="848">
        <v>158698</v>
      </c>
      <c r="BD9" s="848">
        <v>629546</v>
      </c>
      <c r="BE9" s="848">
        <v>1788668</v>
      </c>
      <c r="BF9" s="1498"/>
      <c r="BG9" s="1498"/>
      <c r="BH9" s="2193"/>
      <c r="BI9" s="1498"/>
      <c r="BJ9" s="1498"/>
      <c r="XFD9" s="163">
        <v>390</v>
      </c>
    </row>
    <row r="10" spans="1:16384" s="58" customFormat="1" ht="15" customHeight="1" thickBot="1">
      <c r="A10" s="550"/>
      <c r="B10" s="892" t="str">
        <f>INDEX(tblTrans[[English]:[Polski]],MATCH(XFD10,tblTrans[ID],0),LangSelID)</f>
        <v>Liabilities received</v>
      </c>
      <c r="C10" s="801">
        <f t="shared" ref="C10:M10" si="5">SUM(C11:C12)</f>
        <v>1600336</v>
      </c>
      <c r="D10" s="801">
        <f t="shared" si="5"/>
        <v>1729257</v>
      </c>
      <c r="E10" s="801">
        <f t="shared" si="5"/>
        <v>1289924</v>
      </c>
      <c r="F10" s="801">
        <f t="shared" si="5"/>
        <v>1039524</v>
      </c>
      <c r="G10" s="801">
        <f t="shared" si="5"/>
        <v>3011363</v>
      </c>
      <c r="H10" s="801">
        <f t="shared" si="5"/>
        <v>2659371</v>
      </c>
      <c r="I10" s="801">
        <f t="shared" si="5"/>
        <v>2949474</v>
      </c>
      <c r="J10" s="801">
        <f t="shared" si="5"/>
        <v>1952648</v>
      </c>
      <c r="K10" s="801">
        <f t="shared" si="5"/>
        <v>589951</v>
      </c>
      <c r="L10" s="801">
        <f>SUM(L11:L13)</f>
        <v>792010</v>
      </c>
      <c r="M10" s="801">
        <f t="shared" si="5"/>
        <v>2331854</v>
      </c>
      <c r="N10" s="801">
        <f>SUM(N11:N13)</f>
        <v>1583216</v>
      </c>
      <c r="O10" s="801">
        <v>1576930</v>
      </c>
      <c r="P10" s="801">
        <f>P11+P12+P13</f>
        <v>657580</v>
      </c>
      <c r="Q10" s="801">
        <f>Q11+Q12+Q13</f>
        <v>916774</v>
      </c>
      <c r="R10" s="801">
        <v>733026</v>
      </c>
      <c r="S10" s="801">
        <v>628054</v>
      </c>
      <c r="T10" s="801">
        <f t="shared" ref="T10:AI10" si="6">SUM(T11:T12)</f>
        <v>1213296</v>
      </c>
      <c r="U10" s="801">
        <f t="shared" si="6"/>
        <v>1140951</v>
      </c>
      <c r="V10" s="801">
        <f t="shared" si="6"/>
        <v>1131281</v>
      </c>
      <c r="W10" s="801">
        <f t="shared" si="6"/>
        <v>1416913</v>
      </c>
      <c r="X10" s="801">
        <f t="shared" si="6"/>
        <v>1899041</v>
      </c>
      <c r="Y10" s="801">
        <f t="shared" si="6"/>
        <v>1421359</v>
      </c>
      <c r="Z10" s="801">
        <f t="shared" si="6"/>
        <v>1014526</v>
      </c>
      <c r="AA10" s="801">
        <f t="shared" si="6"/>
        <v>951885</v>
      </c>
      <c r="AB10" s="801">
        <f t="shared" si="6"/>
        <v>898650</v>
      </c>
      <c r="AC10" s="801">
        <f t="shared" si="6"/>
        <v>1187041</v>
      </c>
      <c r="AD10" s="801">
        <f t="shared" si="6"/>
        <v>777240</v>
      </c>
      <c r="AE10" s="801">
        <f t="shared" si="6"/>
        <v>974689</v>
      </c>
      <c r="AF10" s="801">
        <f t="shared" si="6"/>
        <v>1304052</v>
      </c>
      <c r="AG10" s="801">
        <f t="shared" si="6"/>
        <v>1509212</v>
      </c>
      <c r="AH10" s="801">
        <f t="shared" si="6"/>
        <v>1398999</v>
      </c>
      <c r="AI10" s="801">
        <f t="shared" si="6"/>
        <v>3393780</v>
      </c>
      <c r="AJ10" s="801">
        <v>1521681</v>
      </c>
      <c r="AK10" s="801">
        <v>1570093</v>
      </c>
      <c r="AL10" s="801">
        <v>1658897</v>
      </c>
      <c r="AM10" s="801">
        <v>1609102</v>
      </c>
      <c r="AN10" s="801">
        <v>1733019</v>
      </c>
      <c r="AO10" s="801">
        <v>1962535</v>
      </c>
      <c r="AP10" s="801">
        <v>1746555</v>
      </c>
      <c r="AQ10" s="801">
        <v>1769883</v>
      </c>
      <c r="AR10" s="801">
        <v>1893349</v>
      </c>
      <c r="AS10" s="801">
        <v>1923509</v>
      </c>
      <c r="AT10" s="801">
        <v>2611163</v>
      </c>
      <c r="AU10" s="801">
        <v>2816454</v>
      </c>
      <c r="AV10" s="801">
        <v>2898142</v>
      </c>
      <c r="AW10" s="801">
        <v>2915817</v>
      </c>
      <c r="AX10" s="801">
        <v>4003055</v>
      </c>
      <c r="AY10" s="801">
        <v>4440383</v>
      </c>
      <c r="AZ10" s="801">
        <v>4281487</v>
      </c>
      <c r="BA10" s="801">
        <v>3504551</v>
      </c>
      <c r="BB10" s="801">
        <v>3579994</v>
      </c>
      <c r="BC10" s="801">
        <v>4056521</v>
      </c>
      <c r="BD10" s="801">
        <v>4301395</v>
      </c>
      <c r="BE10" s="801">
        <v>3724993</v>
      </c>
      <c r="BF10" s="1498"/>
      <c r="BG10" s="1498"/>
      <c r="BH10" s="2193"/>
      <c r="BI10" s="1486"/>
      <c r="BJ10" s="1486"/>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v>391</v>
      </c>
    </row>
    <row r="11" spans="1:16384" s="163" customFormat="1" ht="15" customHeight="1">
      <c r="A11" s="185"/>
      <c r="B11" s="884" t="str">
        <f>INDEX(tblTrans[[English]:[Polski]],MATCH(XFD11,tblTrans[ID],0),LangSelID)</f>
        <v>- financing</v>
      </c>
      <c r="C11" s="909">
        <v>650878</v>
      </c>
      <c r="D11" s="910">
        <v>563589</v>
      </c>
      <c r="E11" s="910">
        <v>224534</v>
      </c>
      <c r="F11" s="911">
        <v>109134</v>
      </c>
      <c r="G11" s="907">
        <v>615548</v>
      </c>
      <c r="H11" s="910">
        <v>1985723</v>
      </c>
      <c r="I11" s="910">
        <v>2379440</v>
      </c>
      <c r="J11" s="908">
        <v>1317021</v>
      </c>
      <c r="K11" s="909">
        <v>100000</v>
      </c>
      <c r="L11" s="910">
        <v>252071</v>
      </c>
      <c r="M11" s="910">
        <v>1746072</v>
      </c>
      <c r="N11" s="911">
        <v>956208</v>
      </c>
      <c r="O11" s="907">
        <v>943556</v>
      </c>
      <c r="P11" s="910">
        <v>59105</v>
      </c>
      <c r="Q11" s="910">
        <v>429330</v>
      </c>
      <c r="R11" s="908">
        <v>260410</v>
      </c>
      <c r="S11" s="909">
        <v>223778</v>
      </c>
      <c r="T11" s="910">
        <v>689724</v>
      </c>
      <c r="U11" s="910">
        <v>63664</v>
      </c>
      <c r="V11" s="911">
        <v>14828</v>
      </c>
      <c r="W11" s="907">
        <v>197083</v>
      </c>
      <c r="X11" s="910">
        <v>798790</v>
      </c>
      <c r="Y11" s="910">
        <v>391347</v>
      </c>
      <c r="Z11" s="908">
        <v>430</v>
      </c>
      <c r="AA11" s="912">
        <v>200</v>
      </c>
      <c r="AB11" s="910">
        <v>426</v>
      </c>
      <c r="AC11" s="910">
        <v>259000</v>
      </c>
      <c r="AD11" s="911">
        <v>0</v>
      </c>
      <c r="AE11" s="907">
        <v>206372</v>
      </c>
      <c r="AF11" s="910">
        <v>434260</v>
      </c>
      <c r="AG11" s="910">
        <v>524089</v>
      </c>
      <c r="AH11" s="911">
        <v>210735</v>
      </c>
      <c r="AI11" s="911">
        <v>2105374</v>
      </c>
      <c r="AJ11" s="911">
        <v>0</v>
      </c>
      <c r="AK11" s="911">
        <v>21763</v>
      </c>
      <c r="AL11" s="911">
        <v>31841</v>
      </c>
      <c r="AM11" s="911">
        <v>65808</v>
      </c>
      <c r="AN11" s="911">
        <v>72000</v>
      </c>
      <c r="AO11" s="911">
        <v>251270</v>
      </c>
      <c r="AP11" s="911">
        <v>0</v>
      </c>
      <c r="AQ11" s="911">
        <v>16000</v>
      </c>
      <c r="AR11" s="911">
        <v>51627</v>
      </c>
      <c r="AS11" s="911">
        <v>59200</v>
      </c>
      <c r="AT11" s="911">
        <v>24579</v>
      </c>
      <c r="AU11" s="911">
        <v>150001</v>
      </c>
      <c r="AV11" s="911">
        <v>200277</v>
      </c>
      <c r="AW11" s="911">
        <v>224637</v>
      </c>
      <c r="AX11" s="911">
        <v>13222</v>
      </c>
      <c r="AY11" s="911">
        <v>466712</v>
      </c>
      <c r="AZ11" s="911">
        <v>1492190</v>
      </c>
      <c r="BA11" s="911">
        <v>591468</v>
      </c>
      <c r="BB11" s="911">
        <v>381660</v>
      </c>
      <c r="BC11" s="911">
        <v>663627</v>
      </c>
      <c r="BD11" s="911">
        <v>909698</v>
      </c>
      <c r="BE11" s="911">
        <v>425187</v>
      </c>
      <c r="BF11" s="1486"/>
      <c r="BG11" s="1486"/>
      <c r="BH11" s="2193"/>
      <c r="BI11" s="1498"/>
      <c r="BJ11" s="1498"/>
      <c r="XFD11" s="163">
        <v>392</v>
      </c>
    </row>
    <row r="12" spans="1:16384" s="163" customFormat="1" ht="15" customHeight="1">
      <c r="A12" s="185"/>
      <c r="B12" s="913" t="str">
        <f>INDEX(tblTrans[[English]:[Polski]],MATCH(XFD12,tblTrans[ID],0),LangSelID)</f>
        <v>- guarantees</v>
      </c>
      <c r="C12" s="782">
        <v>949458</v>
      </c>
      <c r="D12" s="916">
        <v>1165668</v>
      </c>
      <c r="E12" s="916">
        <v>1065390</v>
      </c>
      <c r="F12" s="784">
        <v>930390</v>
      </c>
      <c r="G12" s="914">
        <v>2395815</v>
      </c>
      <c r="H12" s="916">
        <v>673648</v>
      </c>
      <c r="I12" s="916">
        <v>570034</v>
      </c>
      <c r="J12" s="915">
        <v>635627</v>
      </c>
      <c r="K12" s="782">
        <v>489951</v>
      </c>
      <c r="L12" s="916">
        <v>539939</v>
      </c>
      <c r="M12" s="916">
        <v>585782</v>
      </c>
      <c r="N12" s="784">
        <v>627008</v>
      </c>
      <c r="O12" s="914">
        <v>633374</v>
      </c>
      <c r="P12" s="916">
        <v>598475</v>
      </c>
      <c r="Q12" s="916">
        <v>487444</v>
      </c>
      <c r="R12" s="915">
        <v>472616</v>
      </c>
      <c r="S12" s="782">
        <v>404276</v>
      </c>
      <c r="T12" s="916">
        <v>523572</v>
      </c>
      <c r="U12" s="916">
        <v>1077287</v>
      </c>
      <c r="V12" s="784">
        <v>1116453</v>
      </c>
      <c r="W12" s="914">
        <v>1219830</v>
      </c>
      <c r="X12" s="916">
        <v>1100251</v>
      </c>
      <c r="Y12" s="916">
        <v>1030012</v>
      </c>
      <c r="Z12" s="915">
        <v>1014096</v>
      </c>
      <c r="AA12" s="917">
        <v>951685</v>
      </c>
      <c r="AB12" s="916">
        <v>898224</v>
      </c>
      <c r="AC12" s="916">
        <v>928041</v>
      </c>
      <c r="AD12" s="784">
        <v>777240</v>
      </c>
      <c r="AE12" s="914">
        <v>768317</v>
      </c>
      <c r="AF12" s="916">
        <v>869792</v>
      </c>
      <c r="AG12" s="916">
        <v>985123</v>
      </c>
      <c r="AH12" s="784">
        <v>1188264</v>
      </c>
      <c r="AI12" s="784">
        <v>1288406</v>
      </c>
      <c r="AJ12" s="784">
        <v>1521681</v>
      </c>
      <c r="AK12" s="784">
        <v>1548330</v>
      </c>
      <c r="AL12" s="784">
        <v>1627056</v>
      </c>
      <c r="AM12" s="784">
        <v>1543294</v>
      </c>
      <c r="AN12" s="784">
        <v>1661019</v>
      </c>
      <c r="AO12" s="784">
        <v>1711265</v>
      </c>
      <c r="AP12" s="784">
        <v>1746555</v>
      </c>
      <c r="AQ12" s="784">
        <v>1753883</v>
      </c>
      <c r="AR12" s="784">
        <v>1841722</v>
      </c>
      <c r="AS12" s="784">
        <v>1864309</v>
      </c>
      <c r="AT12" s="784">
        <v>2586584</v>
      </c>
      <c r="AU12" s="784">
        <v>2666453</v>
      </c>
      <c r="AV12" s="784">
        <v>2697865</v>
      </c>
      <c r="AW12" s="784">
        <v>2691180</v>
      </c>
      <c r="AX12" s="784">
        <v>3989833</v>
      </c>
      <c r="AY12" s="784">
        <v>3973671</v>
      </c>
      <c r="AZ12" s="784">
        <v>2789297</v>
      </c>
      <c r="BA12" s="784">
        <v>2913083</v>
      </c>
      <c r="BB12" s="784">
        <v>3198334</v>
      </c>
      <c r="BC12" s="784">
        <v>3392894</v>
      </c>
      <c r="BD12" s="784">
        <v>3391697</v>
      </c>
      <c r="BE12" s="784">
        <v>3299806</v>
      </c>
      <c r="BF12" s="1498"/>
      <c r="BG12" s="1498"/>
      <c r="BH12" s="2193"/>
      <c r="BI12" s="1498"/>
      <c r="BJ12" s="1498"/>
      <c r="XFD12">
        <v>393</v>
      </c>
    </row>
    <row r="13" spans="1:16384" s="163" customFormat="1" ht="15" customHeight="1">
      <c r="A13" s="185"/>
      <c r="B13" s="913" t="str">
        <f>INDEX(tblTrans[[English]:[Polski]],MATCH(XFD13,tblTrans[ID],0),LangSelID)</f>
        <v>- other liabilities</v>
      </c>
      <c r="C13" s="782"/>
      <c r="D13" s="916"/>
      <c r="E13" s="916"/>
      <c r="F13" s="784"/>
      <c r="G13" s="914"/>
      <c r="H13" s="916"/>
      <c r="I13" s="916"/>
      <c r="J13" s="915"/>
      <c r="K13" s="782"/>
      <c r="L13" s="916"/>
      <c r="M13" s="916"/>
      <c r="N13" s="784"/>
      <c r="O13" s="914"/>
      <c r="P13" s="916"/>
      <c r="Q13" s="916"/>
      <c r="R13" s="919"/>
      <c r="S13" s="920"/>
      <c r="T13" s="921"/>
      <c r="U13" s="921"/>
      <c r="V13" s="922"/>
      <c r="W13" s="923"/>
      <c r="X13" s="921"/>
      <c r="Y13" s="921"/>
      <c r="Z13" s="919"/>
      <c r="AA13" s="924"/>
      <c r="AB13" s="921"/>
      <c r="AC13" s="921"/>
      <c r="AD13" s="922"/>
      <c r="AE13" s="923"/>
      <c r="AF13" s="921"/>
      <c r="AG13" s="921"/>
      <c r="AH13" s="922"/>
      <c r="AI13" s="922"/>
      <c r="AJ13" s="922">
        <v>0</v>
      </c>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1498"/>
      <c r="BG13" s="1498"/>
      <c r="BH13" s="2193"/>
      <c r="BI13" s="1498"/>
      <c r="BJ13" s="1498"/>
      <c r="XFD13" s="163">
        <v>394</v>
      </c>
    </row>
    <row r="14" spans="1:16384" s="163" customFormat="1" ht="15" customHeight="1">
      <c r="A14" s="185"/>
      <c r="B14" s="889" t="str">
        <f>INDEX(tblTrans[[English]:[Polski]],MATCH(XFD14,tblTrans[ID],0),LangSelID)</f>
        <v>Liabilities arising from purchase/sale operations</v>
      </c>
      <c r="C14" s="694">
        <v>420627871</v>
      </c>
      <c r="D14" s="695">
        <v>506225321</v>
      </c>
      <c r="E14" s="695">
        <v>549596919</v>
      </c>
      <c r="F14" s="696">
        <v>541501749</v>
      </c>
      <c r="G14" s="697">
        <v>563630001</v>
      </c>
      <c r="H14" s="695">
        <v>641934457</v>
      </c>
      <c r="I14" s="695">
        <v>634251280</v>
      </c>
      <c r="J14" s="698">
        <v>636990965.22248936</v>
      </c>
      <c r="K14" s="694">
        <v>700701566</v>
      </c>
      <c r="L14" s="695"/>
      <c r="M14" s="695">
        <v>0</v>
      </c>
      <c r="N14" s="696"/>
      <c r="O14" s="697"/>
      <c r="P14" s="695"/>
      <c r="Q14" s="695"/>
      <c r="R14" s="925"/>
      <c r="S14" s="926"/>
      <c r="T14" s="927"/>
      <c r="U14" s="927"/>
      <c r="V14" s="928"/>
      <c r="W14" s="929"/>
      <c r="X14" s="927"/>
      <c r="Y14" s="927"/>
      <c r="Z14" s="925"/>
      <c r="AA14" s="930"/>
      <c r="AB14" s="927"/>
      <c r="AC14" s="927"/>
      <c r="AD14" s="928"/>
      <c r="AE14" s="929"/>
      <c r="AF14" s="927"/>
      <c r="AG14" s="927"/>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928"/>
      <c r="BF14" s="1498"/>
      <c r="BG14" s="1498"/>
      <c r="BH14" s="2193"/>
      <c r="BI14" s="1498"/>
      <c r="BJ14" s="1498"/>
      <c r="XFD14">
        <v>395</v>
      </c>
    </row>
    <row r="15" spans="1:16384" s="221" customFormat="1" ht="6" customHeight="1" thickBot="1">
      <c r="A15" s="189"/>
      <c r="B15" s="893"/>
      <c r="C15" s="894"/>
      <c r="D15" s="895"/>
      <c r="E15" s="895"/>
      <c r="F15" s="896"/>
      <c r="G15" s="897"/>
      <c r="H15" s="895"/>
      <c r="I15" s="895"/>
      <c r="J15" s="898"/>
      <c r="K15" s="894"/>
      <c r="L15" s="895"/>
      <c r="M15" s="895"/>
      <c r="N15" s="896"/>
      <c r="O15" s="897"/>
      <c r="P15" s="895"/>
      <c r="Q15" s="895"/>
      <c r="R15" s="898"/>
      <c r="S15" s="894"/>
      <c r="T15" s="895"/>
      <c r="U15" s="895"/>
      <c r="V15" s="896"/>
      <c r="W15" s="897"/>
      <c r="X15" s="895"/>
      <c r="Y15" s="895"/>
      <c r="Z15" s="898"/>
      <c r="AA15" s="894"/>
      <c r="AB15" s="895"/>
      <c r="AC15" s="895"/>
      <c r="AD15" s="896"/>
      <c r="AE15" s="897"/>
      <c r="AF15" s="895"/>
      <c r="AG15" s="895"/>
      <c r="AH15" s="896"/>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896"/>
      <c r="BF15" s="1498"/>
      <c r="BG15" s="1498"/>
      <c r="BH15" s="2193"/>
      <c r="BI15" s="1498"/>
      <c r="BJ15" s="1498"/>
      <c r="XFD15" s="163"/>
    </row>
    <row r="16" spans="1:16384" s="58" customFormat="1" ht="15" customHeight="1" thickBot="1">
      <c r="A16" s="550"/>
      <c r="B16" s="550" t="str">
        <f>INDEX(tblTrans[[English]:[Polski]],MATCH(XFD16,tblTrans[ID],0),LangSelID)</f>
        <v>Derivative financial instruments</v>
      </c>
      <c r="C16" s="551"/>
      <c r="D16" s="551"/>
      <c r="E16" s="551"/>
      <c r="F16" s="551"/>
      <c r="G16" s="551"/>
      <c r="H16" s="551"/>
      <c r="I16" s="551"/>
      <c r="J16" s="551">
        <f>SUM(J17:J19)</f>
        <v>632234990</v>
      </c>
      <c r="K16" s="551">
        <f>SUM(K17:K19)</f>
        <v>699341447</v>
      </c>
      <c r="L16" s="551">
        <f>SUM(L17:L19)</f>
        <v>735218282</v>
      </c>
      <c r="M16" s="551">
        <v>775907437</v>
      </c>
      <c r="N16" s="551">
        <f>SUM(N17:N19)</f>
        <v>654609081</v>
      </c>
      <c r="O16" s="551">
        <f>SUM(O17:O19)</f>
        <v>554845740</v>
      </c>
      <c r="P16" s="551">
        <v>467036780</v>
      </c>
      <c r="Q16" s="551">
        <v>376178936</v>
      </c>
      <c r="R16" s="551">
        <v>315781176</v>
      </c>
      <c r="S16" s="551">
        <v>326593878</v>
      </c>
      <c r="T16" s="551">
        <f t="shared" ref="T16:AG16" si="7">SUM(T17:T19)</f>
        <v>332547396</v>
      </c>
      <c r="U16" s="551">
        <f t="shared" si="7"/>
        <v>349851851</v>
      </c>
      <c r="V16" s="551">
        <f t="shared" si="7"/>
        <v>304382025</v>
      </c>
      <c r="W16" s="551">
        <f t="shared" si="7"/>
        <v>382774944</v>
      </c>
      <c r="X16" s="551">
        <f t="shared" si="7"/>
        <v>428709636</v>
      </c>
      <c r="Y16" s="551">
        <f t="shared" si="7"/>
        <v>462071967</v>
      </c>
      <c r="Z16" s="551">
        <f t="shared" si="7"/>
        <v>490688148</v>
      </c>
      <c r="AA16" s="551">
        <f t="shared" si="7"/>
        <v>475021222</v>
      </c>
      <c r="AB16" s="551">
        <f t="shared" si="7"/>
        <v>568766245</v>
      </c>
      <c r="AC16" s="551">
        <f t="shared" si="7"/>
        <v>652110445</v>
      </c>
      <c r="AD16" s="551">
        <f t="shared" si="7"/>
        <v>643818208</v>
      </c>
      <c r="AE16" s="551">
        <f t="shared" si="7"/>
        <v>729794036</v>
      </c>
      <c r="AF16" s="551">
        <f t="shared" si="7"/>
        <v>719738161</v>
      </c>
      <c r="AG16" s="551">
        <f t="shared" si="7"/>
        <v>676769864</v>
      </c>
      <c r="AH16" s="551">
        <f>SUM(AH17:AH19)</f>
        <v>602679315</v>
      </c>
      <c r="AI16" s="551">
        <v>634445481</v>
      </c>
      <c r="AJ16" s="551">
        <v>685487837</v>
      </c>
      <c r="AK16" s="551">
        <v>724748774</v>
      </c>
      <c r="AL16" s="551">
        <v>754171408</v>
      </c>
      <c r="AM16" s="551">
        <v>738364266</v>
      </c>
      <c r="AN16" s="551">
        <v>639716020</v>
      </c>
      <c r="AO16" s="551">
        <v>605444950</v>
      </c>
      <c r="AP16" s="551">
        <v>579188355</v>
      </c>
      <c r="AQ16" s="551">
        <v>455454178</v>
      </c>
      <c r="AR16" s="551">
        <v>432902195</v>
      </c>
      <c r="AS16" s="551">
        <v>453083535</v>
      </c>
      <c r="AT16" s="551">
        <v>429230340</v>
      </c>
      <c r="AU16" s="551">
        <v>415158037</v>
      </c>
      <c r="AV16" s="551">
        <v>411075045</v>
      </c>
      <c r="AW16" s="551">
        <v>426738647</v>
      </c>
      <c r="AX16" s="551">
        <v>429312795</v>
      </c>
      <c r="AY16" s="551">
        <v>455943814</v>
      </c>
      <c r="AZ16" s="551">
        <v>499676512</v>
      </c>
      <c r="BA16" s="551">
        <v>532496969</v>
      </c>
      <c r="BB16" s="551">
        <v>517423172</v>
      </c>
      <c r="BC16" s="551">
        <v>562401906</v>
      </c>
      <c r="BD16" s="551">
        <v>586846345</v>
      </c>
      <c r="BE16" s="551">
        <v>641807307</v>
      </c>
      <c r="BF16" s="1498"/>
      <c r="BG16" s="1498"/>
      <c r="BH16" s="2193"/>
      <c r="BI16" s="1486"/>
      <c r="BJ16" s="148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v>396</v>
      </c>
    </row>
    <row r="17" spans="1:16384" s="163" customFormat="1" ht="15" customHeight="1">
      <c r="A17" s="185"/>
      <c r="B17" s="931" t="str">
        <f>INDEX(tblTrans[[English]:[Polski]],MATCH(XFD17,tblTrans[ID],0),LangSelID)</f>
        <v>Interest rate instruments</v>
      </c>
      <c r="C17" s="909"/>
      <c r="D17" s="910"/>
      <c r="E17" s="910"/>
      <c r="F17" s="911"/>
      <c r="G17" s="907"/>
      <c r="H17" s="910"/>
      <c r="I17" s="910"/>
      <c r="J17" s="908">
        <v>536404414</v>
      </c>
      <c r="K17" s="909">
        <v>609764239</v>
      </c>
      <c r="L17" s="910">
        <v>648637177</v>
      </c>
      <c r="M17" s="910">
        <v>674670294</v>
      </c>
      <c r="N17" s="911">
        <v>561929698</v>
      </c>
      <c r="O17" s="907">
        <v>458654798</v>
      </c>
      <c r="P17" s="910">
        <v>382896802</v>
      </c>
      <c r="Q17" s="910">
        <v>306745611</v>
      </c>
      <c r="R17" s="908">
        <v>256843650</v>
      </c>
      <c r="S17" s="909">
        <v>268285629</v>
      </c>
      <c r="T17" s="910">
        <v>274797225</v>
      </c>
      <c r="U17" s="910">
        <v>295909664</v>
      </c>
      <c r="V17" s="911">
        <v>255567002</v>
      </c>
      <c r="W17" s="907">
        <v>334978931</v>
      </c>
      <c r="X17" s="910">
        <v>389372350</v>
      </c>
      <c r="Y17" s="910">
        <v>419172055</v>
      </c>
      <c r="Z17" s="908">
        <v>442303962</v>
      </c>
      <c r="AA17" s="912">
        <v>438186629</v>
      </c>
      <c r="AB17" s="910">
        <v>525284015</v>
      </c>
      <c r="AC17" s="910">
        <v>604765232</v>
      </c>
      <c r="AD17" s="911">
        <v>604007736</v>
      </c>
      <c r="AE17" s="907">
        <v>682059578</v>
      </c>
      <c r="AF17" s="910">
        <v>666554238</v>
      </c>
      <c r="AG17" s="910">
        <v>630259071</v>
      </c>
      <c r="AH17" s="911">
        <v>558866813</v>
      </c>
      <c r="AI17" s="911">
        <v>570625936</v>
      </c>
      <c r="AJ17" s="911">
        <v>627592983</v>
      </c>
      <c r="AK17" s="911">
        <v>655686126</v>
      </c>
      <c r="AL17" s="911">
        <v>677374381</v>
      </c>
      <c r="AM17" s="911">
        <v>664477949</v>
      </c>
      <c r="AN17" s="911">
        <v>540145504</v>
      </c>
      <c r="AO17" s="911">
        <v>504677346</v>
      </c>
      <c r="AP17" s="911">
        <v>494009390</v>
      </c>
      <c r="AQ17" s="911">
        <v>365772901</v>
      </c>
      <c r="AR17" s="911">
        <v>334119854</v>
      </c>
      <c r="AS17" s="911">
        <v>341168916</v>
      </c>
      <c r="AT17" s="911">
        <v>334491101</v>
      </c>
      <c r="AU17" s="911">
        <v>321044573</v>
      </c>
      <c r="AV17" s="911">
        <v>315271515</v>
      </c>
      <c r="AW17" s="911">
        <v>332467909</v>
      </c>
      <c r="AX17" s="911">
        <v>334308351</v>
      </c>
      <c r="AY17" s="911">
        <v>359348918</v>
      </c>
      <c r="AZ17" s="911">
        <v>389896661</v>
      </c>
      <c r="BA17" s="911">
        <v>418458984</v>
      </c>
      <c r="BB17" s="911">
        <v>420056711</v>
      </c>
      <c r="BC17" s="911">
        <v>440144405</v>
      </c>
      <c r="BD17" s="911">
        <v>477093242</v>
      </c>
      <c r="BE17" s="911">
        <v>532790770</v>
      </c>
      <c r="BF17" s="1498"/>
      <c r="BG17" s="1498"/>
      <c r="BH17" s="2193"/>
      <c r="BI17" s="1498"/>
      <c r="BJ17" s="1498"/>
      <c r="XFD17" s="163">
        <v>397</v>
      </c>
    </row>
    <row r="18" spans="1:16384" s="163" customFormat="1" ht="15" customHeight="1">
      <c r="A18" s="185"/>
      <c r="B18" s="781" t="str">
        <f>INDEX(tblTrans[[English]:[Polski]],MATCH(XFD18,tblTrans[ID],0),LangSelID)</f>
        <v>FX instruments</v>
      </c>
      <c r="C18" s="782"/>
      <c r="D18" s="916"/>
      <c r="E18" s="916"/>
      <c r="F18" s="784"/>
      <c r="G18" s="914"/>
      <c r="H18" s="916"/>
      <c r="I18" s="916"/>
      <c r="J18" s="915">
        <v>93879246</v>
      </c>
      <c r="K18" s="782">
        <v>82298281</v>
      </c>
      <c r="L18" s="916">
        <v>80339236</v>
      </c>
      <c r="M18" s="916">
        <v>97988449</v>
      </c>
      <c r="N18" s="784">
        <v>91281575</v>
      </c>
      <c r="O18" s="914">
        <v>94963522</v>
      </c>
      <c r="P18" s="916">
        <v>82255847</v>
      </c>
      <c r="Q18" s="916">
        <v>67494684</v>
      </c>
      <c r="R18" s="915">
        <v>57286283</v>
      </c>
      <c r="S18" s="782">
        <v>53340000</v>
      </c>
      <c r="T18" s="916">
        <v>55527975</v>
      </c>
      <c r="U18" s="916">
        <v>51604820</v>
      </c>
      <c r="V18" s="784">
        <v>46913860</v>
      </c>
      <c r="W18" s="914">
        <v>42697218</v>
      </c>
      <c r="X18" s="916">
        <v>37809984</v>
      </c>
      <c r="Y18" s="916">
        <v>40502264</v>
      </c>
      <c r="Z18" s="915">
        <v>47130792</v>
      </c>
      <c r="AA18" s="917">
        <v>34163022</v>
      </c>
      <c r="AB18" s="916">
        <v>40772839</v>
      </c>
      <c r="AC18" s="916">
        <v>41788011</v>
      </c>
      <c r="AD18" s="784">
        <v>38923605</v>
      </c>
      <c r="AE18" s="914">
        <v>46443824</v>
      </c>
      <c r="AF18" s="916">
        <v>51509149</v>
      </c>
      <c r="AG18" s="916">
        <v>43742513</v>
      </c>
      <c r="AH18" s="784">
        <v>42339260</v>
      </c>
      <c r="AI18" s="784">
        <v>61512541</v>
      </c>
      <c r="AJ18" s="784">
        <v>56410802</v>
      </c>
      <c r="AK18" s="784">
        <v>67307551</v>
      </c>
      <c r="AL18" s="784">
        <v>75432608</v>
      </c>
      <c r="AM18" s="784">
        <v>72059833</v>
      </c>
      <c r="AN18" s="784">
        <v>98043405</v>
      </c>
      <c r="AO18" s="784">
        <v>97443346</v>
      </c>
      <c r="AP18" s="784">
        <v>81124026</v>
      </c>
      <c r="AQ18" s="784">
        <v>83039131</v>
      </c>
      <c r="AR18" s="784">
        <v>92301141</v>
      </c>
      <c r="AS18" s="784">
        <v>100889884</v>
      </c>
      <c r="AT18" s="784">
        <v>88280960</v>
      </c>
      <c r="AU18" s="784">
        <v>85071484</v>
      </c>
      <c r="AV18" s="784">
        <v>85875149</v>
      </c>
      <c r="AW18" s="784">
        <v>86212302</v>
      </c>
      <c r="AX18" s="784">
        <v>91837298</v>
      </c>
      <c r="AY18" s="784">
        <v>92054524</v>
      </c>
      <c r="AZ18" s="784">
        <v>103858398</v>
      </c>
      <c r="BA18" s="784">
        <v>109071473</v>
      </c>
      <c r="BB18" s="784">
        <v>93080870</v>
      </c>
      <c r="BC18" s="784">
        <v>116880571</v>
      </c>
      <c r="BD18" s="784">
        <v>101389756</v>
      </c>
      <c r="BE18" s="784">
        <v>104172651</v>
      </c>
      <c r="BF18" s="1498"/>
      <c r="BG18" s="1498"/>
      <c r="BH18" s="2193"/>
      <c r="BI18" s="1498"/>
      <c r="BJ18" s="1498"/>
      <c r="XFD18" s="163">
        <v>398</v>
      </c>
    </row>
    <row r="19" spans="1:16384" s="163" customFormat="1" ht="15" customHeight="1">
      <c r="A19" s="185"/>
      <c r="B19" s="932" t="str">
        <f>INDEX(tblTrans[[English]:[Polski]],MATCH(XFD19,tblTrans[ID],0),LangSelID)</f>
        <v>Market risk instruments</v>
      </c>
      <c r="C19" s="845"/>
      <c r="D19" s="846"/>
      <c r="E19" s="846"/>
      <c r="F19" s="848"/>
      <c r="G19" s="849"/>
      <c r="H19" s="846"/>
      <c r="I19" s="846"/>
      <c r="J19" s="847">
        <v>1951330</v>
      </c>
      <c r="K19" s="845">
        <v>7278927</v>
      </c>
      <c r="L19" s="846">
        <v>6241869</v>
      </c>
      <c r="M19" s="846">
        <v>3248694</v>
      </c>
      <c r="N19" s="848">
        <v>1397808</v>
      </c>
      <c r="O19" s="849">
        <v>1227420</v>
      </c>
      <c r="P19" s="846">
        <v>1884131</v>
      </c>
      <c r="Q19" s="846">
        <v>1938641</v>
      </c>
      <c r="R19" s="847">
        <v>1651243</v>
      </c>
      <c r="S19" s="845">
        <v>4968249</v>
      </c>
      <c r="T19" s="846">
        <v>2222196</v>
      </c>
      <c r="U19" s="846">
        <v>2337367</v>
      </c>
      <c r="V19" s="848">
        <v>1901163</v>
      </c>
      <c r="W19" s="849">
        <v>5098795</v>
      </c>
      <c r="X19" s="846">
        <v>1527302</v>
      </c>
      <c r="Y19" s="846">
        <v>2397648</v>
      </c>
      <c r="Z19" s="847">
        <v>1253394</v>
      </c>
      <c r="AA19" s="918">
        <v>2671571</v>
      </c>
      <c r="AB19" s="846">
        <v>2709391</v>
      </c>
      <c r="AC19" s="846">
        <v>5557202</v>
      </c>
      <c r="AD19" s="848">
        <v>886867</v>
      </c>
      <c r="AE19" s="849">
        <v>1290634</v>
      </c>
      <c r="AF19" s="846">
        <v>1674774</v>
      </c>
      <c r="AG19" s="846">
        <v>2768280</v>
      </c>
      <c r="AH19" s="848">
        <v>1473242</v>
      </c>
      <c r="AI19" s="848">
        <v>2307004</v>
      </c>
      <c r="AJ19" s="848">
        <v>1484052</v>
      </c>
      <c r="AK19" s="848">
        <v>1755097</v>
      </c>
      <c r="AL19" s="848">
        <v>1364419</v>
      </c>
      <c r="AM19" s="848">
        <v>1826484</v>
      </c>
      <c r="AN19" s="848">
        <v>1527111</v>
      </c>
      <c r="AO19" s="848">
        <v>3324258</v>
      </c>
      <c r="AP19" s="848">
        <v>4054939</v>
      </c>
      <c r="AQ19" s="848">
        <v>6642146</v>
      </c>
      <c r="AR19" s="848">
        <v>6481200</v>
      </c>
      <c r="AS19" s="848">
        <v>11024735</v>
      </c>
      <c r="AT19" s="848">
        <v>6458279</v>
      </c>
      <c r="AU19" s="848">
        <v>9041980</v>
      </c>
      <c r="AV19" s="848">
        <v>9928381</v>
      </c>
      <c r="AW19" s="848">
        <v>8058436</v>
      </c>
      <c r="AX19" s="848">
        <v>3167146</v>
      </c>
      <c r="AY19" s="848">
        <v>4540372</v>
      </c>
      <c r="AZ19" s="848">
        <v>5921453</v>
      </c>
      <c r="BA19" s="848">
        <v>4966512</v>
      </c>
      <c r="BB19" s="848">
        <v>4285591</v>
      </c>
      <c r="BC19" s="848">
        <v>5376930</v>
      </c>
      <c r="BD19" s="848">
        <v>8363347</v>
      </c>
      <c r="BE19" s="848">
        <v>4843886</v>
      </c>
      <c r="BF19" s="1486"/>
      <c r="BG19" s="1486"/>
      <c r="BH19" s="2193"/>
      <c r="BI19" s="1498"/>
      <c r="BJ19" s="1498"/>
      <c r="XFD19" s="163">
        <v>399</v>
      </c>
    </row>
    <row r="20" spans="1:16384" s="163" customFormat="1" ht="6" customHeight="1" thickBot="1">
      <c r="A20" s="185"/>
      <c r="B20" s="899"/>
      <c r="C20" s="900"/>
      <c r="D20" s="901"/>
      <c r="E20" s="901"/>
      <c r="F20" s="572"/>
      <c r="G20" s="902"/>
      <c r="H20" s="901"/>
      <c r="I20" s="901"/>
      <c r="J20" s="903"/>
      <c r="K20" s="900"/>
      <c r="L20" s="904"/>
      <c r="M20" s="901"/>
      <c r="N20" s="905"/>
      <c r="O20" s="902"/>
      <c r="P20" s="904"/>
      <c r="Q20" s="901"/>
      <c r="R20" s="903"/>
      <c r="S20" s="900"/>
      <c r="T20" s="901"/>
      <c r="U20" s="901"/>
      <c r="V20" s="572"/>
      <c r="W20" s="902"/>
      <c r="X20" s="901"/>
      <c r="Y20" s="901"/>
      <c r="Z20" s="903"/>
      <c r="AA20" s="906"/>
      <c r="AB20" s="901"/>
      <c r="AC20" s="901"/>
      <c r="AD20" s="572"/>
      <c r="AE20" s="357"/>
      <c r="AF20" s="901"/>
      <c r="AG20" s="901"/>
      <c r="AH20" s="572"/>
      <c r="AI20" s="572"/>
      <c r="AJ20" s="572"/>
      <c r="AK20" s="572"/>
      <c r="AL20" s="572"/>
      <c r="AM20" s="572"/>
      <c r="AN20" s="572"/>
      <c r="AO20" s="572"/>
      <c r="AP20" s="572"/>
      <c r="AQ20" s="572"/>
      <c r="AR20" s="572"/>
      <c r="AS20" s="572"/>
      <c r="AT20" s="572"/>
      <c r="AU20" s="572"/>
      <c r="AV20" s="572"/>
      <c r="AW20" s="572"/>
      <c r="AX20" s="572"/>
      <c r="AY20" s="572"/>
      <c r="AZ20" s="572"/>
      <c r="BA20" s="572"/>
      <c r="BB20" s="572"/>
      <c r="BC20" s="572"/>
      <c r="BD20" s="572"/>
      <c r="BE20" s="572"/>
      <c r="BF20" s="1498"/>
      <c r="BG20" s="1498"/>
      <c r="BH20" s="2193"/>
      <c r="BI20" s="1498"/>
      <c r="BJ20" s="1498"/>
    </row>
    <row r="21" spans="1:16384" s="58" customFormat="1" ht="15" customHeight="1" thickBot="1">
      <c r="A21" s="550"/>
      <c r="B21" s="550" t="str">
        <f>INDEX(tblTrans[[English]:[Polski]],MATCH(XFD21,tblTrans[ID],0),LangSelID)</f>
        <v>Total off-balance-sheet items</v>
      </c>
      <c r="C21" s="551">
        <f t="shared" ref="C21:H21" si="8">C4+C9+C16</f>
        <v>13789249</v>
      </c>
      <c r="D21" s="551">
        <f t="shared" si="8"/>
        <v>12451602</v>
      </c>
      <c r="E21" s="551">
        <f t="shared" si="8"/>
        <v>12416963</v>
      </c>
      <c r="F21" s="551">
        <f t="shared" si="8"/>
        <v>14266135</v>
      </c>
      <c r="G21" s="551">
        <f t="shared" si="8"/>
        <v>16893316</v>
      </c>
      <c r="H21" s="551">
        <f t="shared" si="8"/>
        <v>16394010</v>
      </c>
      <c r="I21" s="551">
        <f>I4+I9+I14</f>
        <v>652576644</v>
      </c>
      <c r="J21" s="551">
        <f>J4+J16</f>
        <v>650809866</v>
      </c>
      <c r="K21" s="551">
        <f>K4+K9+K16</f>
        <v>717130400</v>
      </c>
      <c r="L21" s="551">
        <f>L4+L16+L9</f>
        <v>755508753</v>
      </c>
      <c r="M21" s="551">
        <f>M4+M9+M16</f>
        <v>800026991</v>
      </c>
      <c r="N21" s="551">
        <f>N6+N10+N16+N9</f>
        <v>675530227</v>
      </c>
      <c r="O21" s="551">
        <f>O6+O10+O16</f>
        <v>574482154</v>
      </c>
      <c r="P21" s="551">
        <f>P4+P16+P9</f>
        <v>483160972</v>
      </c>
      <c r="Q21" s="551">
        <f>Q4+Q16+Q9</f>
        <v>390907381</v>
      </c>
      <c r="R21" s="551">
        <f t="shared" ref="R21:AG21" si="9">R6+R10+R16</f>
        <v>328972436</v>
      </c>
      <c r="S21" s="551">
        <f t="shared" si="9"/>
        <v>340261242</v>
      </c>
      <c r="T21" s="551">
        <f t="shared" si="9"/>
        <v>347177009</v>
      </c>
      <c r="U21" s="551">
        <f t="shared" si="9"/>
        <v>365400347</v>
      </c>
      <c r="V21" s="551">
        <f t="shared" si="9"/>
        <v>319844021</v>
      </c>
      <c r="W21" s="551">
        <f t="shared" si="9"/>
        <v>399765742</v>
      </c>
      <c r="X21" s="551">
        <f t="shared" si="9"/>
        <v>447229108</v>
      </c>
      <c r="Y21" s="551">
        <f t="shared" si="9"/>
        <v>481315999</v>
      </c>
      <c r="Z21" s="551">
        <f t="shared" si="9"/>
        <v>509048695</v>
      </c>
      <c r="AA21" s="551">
        <f t="shared" si="9"/>
        <v>493841631</v>
      </c>
      <c r="AB21" s="551">
        <f t="shared" si="9"/>
        <v>587858053</v>
      </c>
      <c r="AC21" s="551">
        <f t="shared" si="9"/>
        <v>671294953</v>
      </c>
      <c r="AD21" s="551">
        <f t="shared" si="9"/>
        <v>662145491</v>
      </c>
      <c r="AE21" s="551">
        <f t="shared" si="9"/>
        <v>748795435</v>
      </c>
      <c r="AF21" s="551">
        <f t="shared" si="9"/>
        <v>738603333</v>
      </c>
      <c r="AG21" s="551">
        <f t="shared" si="9"/>
        <v>696868548</v>
      </c>
      <c r="AH21" s="551">
        <f>AH6+AH10+AH16</f>
        <v>625808180</v>
      </c>
      <c r="AI21" s="551">
        <f>AI6+AI10+AI16</f>
        <v>659673546</v>
      </c>
      <c r="AJ21" s="551">
        <v>708253305</v>
      </c>
      <c r="AK21" s="551">
        <v>748828169</v>
      </c>
      <c r="AL21" s="551">
        <v>779441400</v>
      </c>
      <c r="AM21" s="551">
        <v>764116041</v>
      </c>
      <c r="AN21" s="551">
        <v>666448663</v>
      </c>
      <c r="AO21" s="551">
        <v>633744467</v>
      </c>
      <c r="AP21" s="551">
        <v>607115338</v>
      </c>
      <c r="AQ21" s="551">
        <v>483563072</v>
      </c>
      <c r="AR21" s="551">
        <v>462345400</v>
      </c>
      <c r="AS21" s="551">
        <v>481856502</v>
      </c>
      <c r="AT21" s="551">
        <v>460523229</v>
      </c>
      <c r="AU21" s="551">
        <v>446553438</v>
      </c>
      <c r="AV21" s="551">
        <v>443645340</v>
      </c>
      <c r="AW21" s="551">
        <v>461259551</v>
      </c>
      <c r="AX21" s="551">
        <v>466807492</v>
      </c>
      <c r="AY21" s="551">
        <v>494423420</v>
      </c>
      <c r="AZ21" s="551">
        <v>540271828</v>
      </c>
      <c r="BA21" s="551">
        <v>573107381</v>
      </c>
      <c r="BB21" s="551">
        <v>557464589</v>
      </c>
      <c r="BC21" s="551">
        <v>603971751</v>
      </c>
      <c r="BD21" s="551">
        <v>628945373</v>
      </c>
      <c r="BE21" s="551">
        <v>685072771</v>
      </c>
      <c r="BF21" s="1498"/>
      <c r="BG21" s="1498"/>
      <c r="BH21" s="2193"/>
      <c r="BI21" s="1486"/>
      <c r="BJ21" s="1486"/>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s="163">
        <v>400</v>
      </c>
    </row>
    <row r="22" spans="1:16384">
      <c r="A22" s="140"/>
      <c r="B22" s="1493"/>
      <c r="C22" s="1494"/>
      <c r="D22" s="1494"/>
      <c r="E22" s="1494"/>
      <c r="F22" s="1494"/>
      <c r="G22" s="1494"/>
      <c r="H22" s="1495"/>
      <c r="I22" s="141"/>
      <c r="J22" s="141"/>
      <c r="K22" s="141"/>
      <c r="L22" s="1480"/>
      <c r="M22" s="141"/>
      <c r="N22" s="1480"/>
      <c r="O22" s="141"/>
      <c r="P22" s="1480"/>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BF22" s="1498"/>
      <c r="BG22" s="1498"/>
    </row>
    <row r="23" spans="1:16384" ht="12.75">
      <c r="A23" s="140"/>
      <c r="B23" s="1496"/>
      <c r="C23" s="1497"/>
      <c r="D23" s="1497"/>
      <c r="E23" s="1497"/>
      <c r="F23" s="1497"/>
      <c r="G23" s="1497"/>
      <c r="H23" s="1497"/>
      <c r="I23" s="141"/>
      <c r="J23" s="141"/>
      <c r="K23" s="141"/>
      <c r="L23" s="1480"/>
      <c r="M23" s="141"/>
      <c r="N23" s="1480"/>
      <c r="O23" s="141"/>
      <c r="P23" s="1480"/>
      <c r="Q23" s="141"/>
      <c r="R23" s="141"/>
      <c r="S23" s="141"/>
      <c r="T23" s="141"/>
      <c r="U23" s="141"/>
      <c r="V23" s="141"/>
      <c r="W23" s="141"/>
      <c r="X23" s="141"/>
      <c r="Y23" s="141"/>
      <c r="Z23" s="141"/>
      <c r="AA23" s="141"/>
      <c r="AB23" s="141"/>
      <c r="AC23" s="141"/>
      <c r="AD23" s="141"/>
      <c r="AE23" s="141"/>
      <c r="AF23" s="141"/>
      <c r="AG23" s="141"/>
      <c r="AH23" s="141"/>
      <c r="AI23" s="141"/>
      <c r="AJ23" s="141"/>
      <c r="AK23" s="141"/>
      <c r="AL23" s="141"/>
      <c r="AM23" s="141"/>
      <c r="AN23" s="141"/>
      <c r="AO23" s="141"/>
      <c r="AP23" s="141"/>
      <c r="AQ23" s="141"/>
      <c r="AR23" s="141"/>
      <c r="AS23" s="141"/>
      <c r="AT23" s="1498"/>
      <c r="AU23" s="1498"/>
      <c r="AV23" s="1498"/>
      <c r="AW23" s="1498"/>
      <c r="AX23" s="1498"/>
      <c r="AY23" s="1498"/>
      <c r="AZ23" s="1498"/>
      <c r="BA23" s="1498"/>
      <c r="BB23" s="1498"/>
      <c r="BC23" s="1498"/>
      <c r="BD23" s="1498"/>
      <c r="BE23" s="1498"/>
      <c r="BF23" s="1486"/>
      <c r="BG23" s="1486"/>
    </row>
    <row r="24" spans="1:16384" ht="12.75">
      <c r="A24" s="140"/>
      <c r="B24" s="1496"/>
      <c r="C24" s="1499"/>
      <c r="D24" s="1499"/>
      <c r="E24" s="1499"/>
      <c r="F24" s="1499"/>
      <c r="G24" s="1499"/>
      <c r="H24" s="1499"/>
      <c r="I24" s="141"/>
      <c r="J24" s="141"/>
      <c r="K24" s="141"/>
      <c r="L24" s="1480"/>
      <c r="M24" s="141"/>
      <c r="N24" s="1480"/>
      <c r="O24" s="141"/>
      <c r="P24" s="1480"/>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86"/>
      <c r="AU24" s="1486"/>
      <c r="AV24" s="1486"/>
      <c r="AW24" s="1486"/>
      <c r="AX24" s="1486"/>
      <c r="AY24" s="1486"/>
      <c r="AZ24" s="1486"/>
    </row>
    <row r="25" spans="1:16384">
      <c r="A25" s="140"/>
      <c r="B25" s="1493"/>
      <c r="C25" s="1500"/>
      <c r="D25" s="1500"/>
      <c r="E25" s="1500"/>
      <c r="F25" s="1500"/>
      <c r="G25" s="1500"/>
      <c r="H25" s="1500"/>
      <c r="I25" s="141"/>
      <c r="J25" s="141"/>
      <c r="K25" s="141"/>
      <c r="L25" s="1480"/>
      <c r="M25" s="141"/>
      <c r="N25" s="1480"/>
      <c r="O25" s="141"/>
      <c r="P25" s="1480"/>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row>
    <row r="26" spans="1:16384">
      <c r="A26" s="140"/>
      <c r="B26" s="1501"/>
      <c r="C26" s="1500"/>
      <c r="D26" s="1500"/>
      <c r="E26" s="1500"/>
      <c r="F26" s="1500"/>
      <c r="G26" s="1500"/>
      <c r="H26" s="1500"/>
      <c r="I26" s="141"/>
      <c r="J26" s="141"/>
      <c r="K26" s="141"/>
      <c r="L26" s="1480"/>
      <c r="M26" s="141"/>
      <c r="N26" s="1480"/>
      <c r="O26" s="141"/>
      <c r="P26" s="1480"/>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141"/>
    </row>
    <row r="27" spans="1:16384">
      <c r="A27" s="140"/>
      <c r="B27" s="1501"/>
      <c r="C27" s="1500"/>
      <c r="D27" s="1500"/>
      <c r="E27" s="1500"/>
      <c r="F27" s="1500"/>
      <c r="G27" s="1500"/>
      <c r="H27" s="1500"/>
      <c r="I27" s="141"/>
      <c r="J27" s="141"/>
      <c r="K27" s="141"/>
      <c r="L27" s="1480"/>
      <c r="M27" s="141"/>
      <c r="N27" s="1480"/>
      <c r="O27" s="141"/>
      <c r="P27" s="1480"/>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c r="AV27" s="141"/>
      <c r="AW27" s="141"/>
      <c r="AX27" s="141"/>
      <c r="AY27" s="141"/>
    </row>
    <row r="28" spans="1:16384">
      <c r="A28" s="140"/>
      <c r="B28" s="1501"/>
      <c r="C28" s="1500"/>
      <c r="D28" s="1500"/>
      <c r="E28" s="1500"/>
      <c r="F28" s="1500"/>
      <c r="G28" s="1500"/>
      <c r="H28" s="1500"/>
      <c r="I28" s="141"/>
      <c r="J28" s="141"/>
      <c r="K28" s="141"/>
      <c r="L28" s="1480"/>
      <c r="M28" s="141"/>
      <c r="N28" s="1480"/>
      <c r="O28" s="141"/>
      <c r="P28" s="1480"/>
      <c r="Q28" s="141"/>
      <c r="R28" s="141"/>
      <c r="S28" s="141"/>
      <c r="T28" s="141"/>
      <c r="U28" s="141"/>
      <c r="V28" s="141"/>
      <c r="W28" s="141"/>
      <c r="X28" s="141"/>
      <c r="Y28" s="141"/>
      <c r="Z28" s="141"/>
      <c r="AA28" s="141"/>
      <c r="AB28" s="141"/>
      <c r="AC28" s="141"/>
      <c r="AD28" s="141"/>
      <c r="AE28" s="141"/>
      <c r="AF28" s="141"/>
      <c r="AG28" s="141"/>
      <c r="AH28" s="141"/>
      <c r="AI28" s="141"/>
      <c r="AJ28" s="141"/>
      <c r="AK28" s="141"/>
      <c r="AL28" s="141"/>
      <c r="AM28" s="141"/>
      <c r="AN28" s="141"/>
      <c r="AO28" s="141"/>
      <c r="AP28" s="141"/>
      <c r="AQ28" s="141"/>
      <c r="AR28" s="141"/>
      <c r="AS28" s="141"/>
      <c r="AT28" s="141"/>
      <c r="AU28" s="141"/>
      <c r="AV28" s="141"/>
      <c r="AW28" s="141"/>
      <c r="AX28" s="141"/>
      <c r="AY28" s="141"/>
    </row>
    <row r="29" spans="1:16384" s="141" customFormat="1">
      <c r="A29" s="140"/>
      <c r="B29" s="1501"/>
      <c r="C29" s="1500"/>
      <c r="D29" s="1500"/>
      <c r="E29" s="1500"/>
      <c r="F29" s="1500"/>
      <c r="G29" s="1500"/>
      <c r="H29" s="1500"/>
      <c r="L29" s="1480"/>
      <c r="N29" s="1480"/>
      <c r="P29" s="1480"/>
    </row>
    <row r="30" spans="1:16384" s="141" customFormat="1">
      <c r="A30" s="140"/>
      <c r="B30" s="1493"/>
      <c r="C30" s="1500"/>
      <c r="D30" s="1500"/>
      <c r="E30" s="1500"/>
      <c r="F30" s="1500"/>
      <c r="G30" s="1500"/>
      <c r="H30" s="1500"/>
      <c r="L30" s="1480"/>
      <c r="N30" s="1480"/>
      <c r="P30" s="1480"/>
    </row>
    <row r="31" spans="1:16384" s="141" customFormat="1">
      <c r="A31" s="140"/>
      <c r="B31" s="1493"/>
      <c r="C31" s="1500"/>
      <c r="D31" s="1500"/>
      <c r="E31" s="1500"/>
      <c r="F31" s="1500"/>
      <c r="G31" s="1500"/>
      <c r="H31" s="1500"/>
      <c r="L31" s="1480"/>
      <c r="N31" s="1480"/>
      <c r="P31" s="1480"/>
    </row>
    <row r="32" spans="1:16384" s="141" customFormat="1">
      <c r="A32" s="140"/>
      <c r="B32" s="1501"/>
      <c r="C32" s="1500"/>
      <c r="D32" s="1500"/>
      <c r="E32" s="1500"/>
      <c r="F32" s="1500"/>
      <c r="G32" s="1500"/>
      <c r="H32" s="1500"/>
      <c r="L32" s="1480"/>
      <c r="N32" s="1480"/>
      <c r="P32" s="1480"/>
    </row>
    <row r="33" spans="1:16" s="141" customFormat="1">
      <c r="A33" s="140"/>
      <c r="B33" s="1501"/>
      <c r="C33" s="1500"/>
      <c r="D33" s="1500"/>
      <c r="E33" s="1500"/>
      <c r="F33" s="1500"/>
      <c r="G33" s="1500"/>
      <c r="H33" s="1500"/>
      <c r="L33" s="1480"/>
      <c r="N33" s="1480"/>
      <c r="P33" s="1480"/>
    </row>
    <row r="34" spans="1:16" s="141" customFormat="1">
      <c r="A34" s="140"/>
      <c r="B34" s="1501"/>
      <c r="C34" s="1500"/>
      <c r="D34" s="1500"/>
      <c r="E34" s="1500"/>
      <c r="F34" s="1500"/>
      <c r="G34" s="1500"/>
      <c r="H34" s="1500"/>
      <c r="L34" s="1480"/>
      <c r="N34" s="1480"/>
      <c r="P34" s="1480"/>
    </row>
    <row r="35" spans="1:16" s="141" customFormat="1">
      <c r="A35" s="140"/>
      <c r="B35" s="1501"/>
      <c r="C35" s="1500"/>
      <c r="D35" s="1500"/>
      <c r="E35" s="1500"/>
      <c r="F35" s="1500"/>
      <c r="G35" s="1500"/>
      <c r="H35" s="1500"/>
      <c r="L35" s="1480"/>
      <c r="N35" s="1480"/>
      <c r="P35" s="1480"/>
    </row>
    <row r="36" spans="1:16" s="141" customFormat="1">
      <c r="A36" s="140"/>
      <c r="B36" s="1496"/>
      <c r="C36" s="1500"/>
      <c r="D36" s="1500"/>
      <c r="E36" s="1500"/>
      <c r="F36" s="1500"/>
      <c r="G36" s="1500"/>
      <c r="H36" s="1500"/>
      <c r="L36" s="1480"/>
      <c r="N36" s="1480"/>
      <c r="P36" s="1480"/>
    </row>
    <row r="37" spans="1:16" s="141" customFormat="1">
      <c r="A37" s="140"/>
      <c r="B37" s="1493"/>
      <c r="C37" s="2081"/>
      <c r="D37" s="2081"/>
      <c r="E37" s="2081"/>
      <c r="F37" s="2081"/>
      <c r="G37" s="2081"/>
      <c r="H37" s="2081"/>
      <c r="L37" s="1480"/>
      <c r="N37" s="1480"/>
      <c r="P37" s="1480"/>
    </row>
    <row r="38" spans="1:16" s="141" customFormat="1">
      <c r="A38" s="140"/>
      <c r="B38" s="1493"/>
      <c r="C38" s="1497"/>
      <c r="D38" s="1497"/>
      <c r="E38" s="1497"/>
      <c r="F38" s="1497"/>
      <c r="G38" s="1497"/>
      <c r="H38" s="1497"/>
      <c r="L38" s="1480"/>
      <c r="N38" s="1480"/>
      <c r="P38" s="1480"/>
    </row>
    <row r="39" spans="1:16" s="141" customFormat="1">
      <c r="A39" s="140"/>
      <c r="B39" s="2082"/>
      <c r="C39" s="2083"/>
      <c r="D39" s="2083"/>
      <c r="E39" s="2083"/>
      <c r="F39" s="2083"/>
      <c r="G39" s="2083"/>
      <c r="H39" s="2083"/>
      <c r="L39" s="1480"/>
      <c r="N39" s="1480"/>
      <c r="P39" s="1480"/>
    </row>
    <row r="40" spans="1:16" s="141" customFormat="1">
      <c r="A40" s="140"/>
      <c r="B40" s="1493"/>
      <c r="C40" s="1497"/>
      <c r="D40" s="1497"/>
      <c r="E40" s="1497"/>
      <c r="F40" s="1497"/>
      <c r="G40" s="1497"/>
      <c r="H40" s="1497"/>
      <c r="L40" s="1480"/>
      <c r="N40" s="1480"/>
      <c r="P40" s="1480"/>
    </row>
    <row r="41" spans="1:16" s="141" customFormat="1">
      <c r="A41" s="140"/>
      <c r="B41" s="1493"/>
      <c r="C41" s="1497"/>
      <c r="D41" s="1497"/>
      <c r="E41" s="1497"/>
      <c r="F41" s="1497"/>
      <c r="G41" s="1497"/>
      <c r="H41" s="1497"/>
      <c r="L41" s="1480"/>
      <c r="N41" s="1480"/>
      <c r="P41" s="1480"/>
    </row>
    <row r="42" spans="1:16" s="141" customFormat="1">
      <c r="A42" s="140"/>
      <c r="B42" s="1493"/>
      <c r="C42" s="1497"/>
      <c r="D42" s="1497"/>
      <c r="E42" s="1497"/>
      <c r="F42" s="1497"/>
      <c r="G42" s="1497"/>
      <c r="H42" s="1497"/>
      <c r="L42" s="1480"/>
      <c r="N42" s="1480"/>
      <c r="P42" s="1480"/>
    </row>
    <row r="43" spans="1:16" s="141" customFormat="1">
      <c r="A43" s="140"/>
      <c r="B43" s="1493"/>
      <c r="C43" s="1497"/>
      <c r="D43" s="1497"/>
      <c r="E43" s="1497"/>
      <c r="F43" s="1497"/>
      <c r="G43" s="1497"/>
      <c r="H43" s="1497"/>
      <c r="L43" s="1480"/>
      <c r="N43" s="1480"/>
      <c r="P43" s="1480"/>
    </row>
    <row r="44" spans="1:16" s="141" customFormat="1">
      <c r="A44" s="140"/>
      <c r="B44" s="1493"/>
      <c r="C44" s="1497"/>
      <c r="D44" s="1497"/>
      <c r="E44" s="1497"/>
      <c r="F44" s="1497"/>
      <c r="G44" s="1497"/>
      <c r="H44" s="1497"/>
      <c r="L44" s="1480"/>
      <c r="N44" s="1480"/>
      <c r="P44" s="1480"/>
    </row>
    <row r="45" spans="1:16" s="141" customFormat="1">
      <c r="A45" s="140"/>
      <c r="B45" s="1493"/>
      <c r="C45" s="1497"/>
      <c r="D45" s="1497"/>
      <c r="E45" s="1497"/>
      <c r="F45" s="1497"/>
      <c r="G45" s="1497"/>
      <c r="H45" s="1497"/>
      <c r="L45" s="1480"/>
      <c r="N45" s="1480"/>
      <c r="P45" s="1480"/>
    </row>
    <row r="46" spans="1:16" s="141" customFormat="1">
      <c r="A46" s="140"/>
      <c r="B46" s="1493"/>
      <c r="C46" s="1497"/>
      <c r="D46" s="1497"/>
      <c r="E46" s="1497"/>
      <c r="F46" s="1497"/>
      <c r="G46" s="1497"/>
      <c r="H46" s="1497"/>
      <c r="L46" s="1480"/>
      <c r="N46" s="1480"/>
      <c r="P46" s="1480"/>
    </row>
    <row r="47" spans="1:16" s="141" customFormat="1">
      <c r="A47" s="140"/>
      <c r="B47" s="1493"/>
      <c r="C47" s="1497"/>
      <c r="D47" s="1497"/>
      <c r="E47" s="1497"/>
      <c r="F47" s="1497"/>
      <c r="G47" s="1497"/>
      <c r="H47" s="1497"/>
      <c r="L47" s="1480"/>
      <c r="N47" s="1480"/>
      <c r="P47" s="1480"/>
    </row>
    <row r="48" spans="1:16" s="141" customFormat="1">
      <c r="A48" s="140"/>
      <c r="B48" s="1493"/>
      <c r="C48" s="1497"/>
      <c r="D48" s="1497"/>
      <c r="E48" s="1497"/>
      <c r="F48" s="1497"/>
      <c r="G48" s="1497"/>
      <c r="H48" s="1497"/>
      <c r="L48" s="1480"/>
      <c r="N48" s="1480"/>
      <c r="P48" s="1480"/>
    </row>
    <row r="49" spans="1:16" s="141" customFormat="1">
      <c r="A49" s="140"/>
      <c r="B49" s="1493"/>
      <c r="C49" s="1497"/>
      <c r="D49" s="1497"/>
      <c r="E49" s="1497"/>
      <c r="F49" s="1497"/>
      <c r="G49" s="1497"/>
      <c r="H49" s="1497"/>
      <c r="L49" s="1480"/>
      <c r="N49" s="1480"/>
      <c r="P49" s="1480"/>
    </row>
    <row r="50" spans="1:16" s="141" customFormat="1">
      <c r="A50" s="140"/>
      <c r="B50" s="1493"/>
      <c r="C50" s="1497"/>
      <c r="D50" s="1497"/>
      <c r="E50" s="1497"/>
      <c r="F50" s="1497"/>
      <c r="G50" s="1497"/>
      <c r="H50" s="1497"/>
      <c r="L50" s="1480"/>
      <c r="N50" s="1480"/>
      <c r="P50" s="1480"/>
    </row>
    <row r="51" spans="1:16" s="141" customFormat="1">
      <c r="A51" s="140"/>
      <c r="B51" s="1493"/>
      <c r="C51" s="1497"/>
      <c r="D51" s="1497"/>
      <c r="E51" s="1497"/>
      <c r="F51" s="1497"/>
      <c r="G51" s="1497"/>
      <c r="H51" s="1497"/>
      <c r="L51" s="1480"/>
      <c r="N51" s="1480"/>
      <c r="P51" s="1480"/>
    </row>
    <row r="52" spans="1:16" s="141" customFormat="1">
      <c r="A52" s="140"/>
      <c r="B52" s="1493"/>
      <c r="C52" s="1497"/>
      <c r="D52" s="1497"/>
      <c r="E52" s="1497"/>
      <c r="F52" s="1497"/>
      <c r="G52" s="1497"/>
      <c r="H52" s="1497"/>
      <c r="L52" s="1480"/>
      <c r="N52" s="1480"/>
      <c r="P52" s="1480"/>
    </row>
    <row r="53" spans="1:16" s="141" customFormat="1">
      <c r="A53" s="140"/>
      <c r="B53" s="1493"/>
      <c r="C53" s="1497"/>
      <c r="D53" s="1497"/>
      <c r="E53" s="1497"/>
      <c r="F53" s="1497"/>
      <c r="G53" s="1497"/>
      <c r="H53" s="1497"/>
      <c r="L53" s="1480"/>
      <c r="N53" s="1480"/>
      <c r="P53" s="1480"/>
    </row>
    <row r="54" spans="1:16" s="141" customFormat="1">
      <c r="A54" s="140"/>
      <c r="B54" s="1493"/>
      <c r="C54" s="1497"/>
      <c r="D54" s="1497"/>
      <c r="E54" s="1497"/>
      <c r="F54" s="1497"/>
      <c r="G54" s="1497"/>
      <c r="H54" s="1497"/>
      <c r="L54" s="1480"/>
      <c r="N54" s="1480"/>
      <c r="P54" s="1480"/>
    </row>
    <row r="55" spans="1:16" s="141" customFormat="1">
      <c r="A55" s="140"/>
      <c r="B55" s="1493"/>
      <c r="C55" s="1497"/>
      <c r="D55" s="1497"/>
      <c r="E55" s="1497"/>
      <c r="F55" s="1497"/>
      <c r="G55" s="1497"/>
      <c r="H55" s="1497"/>
      <c r="L55" s="1480"/>
      <c r="N55" s="1480"/>
      <c r="P55" s="1480"/>
    </row>
    <row r="56" spans="1:16" s="141" customFormat="1">
      <c r="A56" s="140"/>
      <c r="B56" s="1493"/>
      <c r="C56" s="1497"/>
      <c r="D56" s="1497"/>
      <c r="E56" s="1497"/>
      <c r="F56" s="1497"/>
      <c r="G56" s="1497"/>
      <c r="H56" s="1497"/>
      <c r="L56" s="1480"/>
      <c r="N56" s="1480"/>
      <c r="P56" s="1480"/>
    </row>
    <row r="57" spans="1:16" s="141" customFormat="1">
      <c r="A57" s="140"/>
      <c r="B57" s="1493"/>
      <c r="C57" s="1497"/>
      <c r="D57" s="1497"/>
      <c r="E57" s="1497"/>
      <c r="F57" s="1497"/>
      <c r="G57" s="1497"/>
      <c r="H57" s="1497"/>
      <c r="L57" s="1480"/>
      <c r="N57" s="1480"/>
      <c r="P57" s="1480"/>
    </row>
    <row r="58" spans="1:16" s="141" customFormat="1">
      <c r="A58" s="140"/>
      <c r="B58" s="1493"/>
      <c r="C58" s="1497"/>
      <c r="D58" s="1497"/>
      <c r="E58" s="1497"/>
      <c r="F58" s="1497"/>
      <c r="G58" s="1497"/>
      <c r="H58" s="1497"/>
      <c r="L58" s="1480"/>
      <c r="N58" s="1480"/>
      <c r="P58" s="1480"/>
    </row>
    <row r="59" spans="1:16" s="141" customFormat="1">
      <c r="A59" s="140"/>
      <c r="B59" s="1493"/>
      <c r="C59" s="1497"/>
      <c r="D59" s="1497"/>
      <c r="E59" s="1497"/>
      <c r="F59" s="1497"/>
      <c r="G59" s="1497"/>
      <c r="H59" s="1497"/>
      <c r="L59" s="1480"/>
      <c r="N59" s="1480"/>
      <c r="P59" s="1480"/>
    </row>
    <row r="60" spans="1:16" s="141" customFormat="1">
      <c r="A60" s="140"/>
      <c r="B60" s="1493"/>
      <c r="C60" s="1497"/>
      <c r="D60" s="1497"/>
      <c r="E60" s="1497"/>
      <c r="F60" s="1497"/>
      <c r="G60" s="1497"/>
      <c r="H60" s="1497"/>
      <c r="L60" s="1480"/>
      <c r="N60" s="1480"/>
      <c r="P60" s="1480"/>
    </row>
    <row r="61" spans="1:16" s="141" customFormat="1">
      <c r="A61" s="140"/>
      <c r="B61" s="1493"/>
      <c r="C61" s="1497"/>
      <c r="D61" s="1497"/>
      <c r="E61" s="1497"/>
      <c r="F61" s="1497"/>
      <c r="G61" s="1497"/>
      <c r="H61" s="1497"/>
      <c r="L61" s="1480"/>
      <c r="N61" s="1480"/>
      <c r="P61" s="1480"/>
    </row>
    <row r="62" spans="1:16" s="141" customFormat="1">
      <c r="A62" s="140"/>
      <c r="B62" s="1493"/>
      <c r="C62" s="1497"/>
      <c r="D62" s="1497"/>
      <c r="E62" s="1497"/>
      <c r="F62" s="1497"/>
      <c r="G62" s="1497"/>
      <c r="H62" s="1497"/>
      <c r="L62" s="1480"/>
      <c r="N62" s="1480"/>
      <c r="P62" s="1480"/>
    </row>
    <row r="63" spans="1:16" s="141" customFormat="1">
      <c r="A63" s="140"/>
      <c r="B63" s="1493"/>
      <c r="C63" s="1497"/>
      <c r="D63" s="1497"/>
      <c r="E63" s="1497"/>
      <c r="F63" s="1497"/>
      <c r="G63" s="1497"/>
      <c r="H63" s="1497"/>
      <c r="L63" s="1480"/>
      <c r="N63" s="1480"/>
      <c r="P63" s="1480"/>
    </row>
    <row r="64" spans="1:16" s="141" customFormat="1">
      <c r="A64" s="140"/>
      <c r="B64" s="1493"/>
      <c r="C64" s="1497"/>
      <c r="D64" s="1497"/>
      <c r="E64" s="1497"/>
      <c r="F64" s="1497"/>
      <c r="G64" s="1497"/>
      <c r="H64" s="1497"/>
      <c r="L64" s="1480"/>
      <c r="N64" s="1480"/>
      <c r="P64" s="1480"/>
    </row>
    <row r="65" spans="1:16" s="141" customFormat="1">
      <c r="A65" s="140"/>
      <c r="B65" s="1493"/>
      <c r="C65" s="1497"/>
      <c r="D65" s="1497"/>
      <c r="E65" s="1497"/>
      <c r="F65" s="1497"/>
      <c r="G65" s="1497"/>
      <c r="H65" s="1497"/>
      <c r="L65" s="1480"/>
      <c r="N65" s="1480"/>
      <c r="P65" s="1480"/>
    </row>
    <row r="66" spans="1:16" s="141" customFormat="1">
      <c r="A66" s="140"/>
      <c r="B66" s="1493"/>
      <c r="C66" s="1497"/>
      <c r="D66" s="1497"/>
      <c r="E66" s="1497"/>
      <c r="F66" s="1497"/>
      <c r="G66" s="1497"/>
      <c r="H66" s="1497"/>
      <c r="L66" s="1480"/>
      <c r="N66" s="1480"/>
      <c r="P66" s="1480"/>
    </row>
    <row r="67" spans="1:16" s="141" customFormat="1">
      <c r="A67" s="140"/>
      <c r="B67" s="1493"/>
      <c r="C67" s="1497"/>
      <c r="D67" s="1497"/>
      <c r="E67" s="1497"/>
      <c r="F67" s="1497"/>
      <c r="G67" s="1497"/>
      <c r="H67" s="1497"/>
      <c r="L67" s="1480"/>
      <c r="N67" s="1480"/>
      <c r="P67" s="1480"/>
    </row>
    <row r="68" spans="1:16" s="141" customFormat="1">
      <c r="A68" s="140"/>
      <c r="B68" s="1493"/>
      <c r="C68" s="1497"/>
      <c r="D68" s="1497"/>
      <c r="E68" s="1497"/>
      <c r="F68" s="1497"/>
      <c r="G68" s="1497"/>
      <c r="H68" s="1497"/>
      <c r="L68" s="1480"/>
      <c r="N68" s="1480"/>
      <c r="P68" s="1480"/>
    </row>
    <row r="69" spans="1:16" s="141" customFormat="1">
      <c r="A69" s="140"/>
      <c r="B69" s="1493"/>
      <c r="C69" s="1497"/>
      <c r="D69" s="1497"/>
      <c r="E69" s="1497"/>
      <c r="F69" s="1497"/>
      <c r="G69" s="1497"/>
      <c r="H69" s="1497"/>
      <c r="L69" s="1480"/>
      <c r="N69" s="1480"/>
      <c r="P69" s="1480"/>
    </row>
    <row r="70" spans="1:16" s="141" customFormat="1">
      <c r="A70" s="140"/>
      <c r="B70" s="1493"/>
      <c r="C70" s="1497"/>
      <c r="D70" s="1497"/>
      <c r="E70" s="1497"/>
      <c r="F70" s="1497"/>
      <c r="G70" s="1497"/>
      <c r="H70" s="1497"/>
      <c r="L70" s="1480"/>
      <c r="N70" s="1480"/>
      <c r="P70" s="1480"/>
    </row>
    <row r="71" spans="1:16" s="141" customFormat="1">
      <c r="A71" s="140"/>
      <c r="B71" s="1493"/>
      <c r="C71" s="1497"/>
      <c r="D71" s="1497"/>
      <c r="E71" s="1497"/>
      <c r="F71" s="1497"/>
      <c r="G71" s="1497"/>
      <c r="H71" s="1497"/>
      <c r="L71" s="1480"/>
      <c r="N71" s="1480"/>
      <c r="P71" s="1480"/>
    </row>
    <row r="72" spans="1:16" s="141" customFormat="1">
      <c r="A72" s="140"/>
      <c r="B72" s="1493"/>
      <c r="C72" s="1497"/>
      <c r="D72" s="1497"/>
      <c r="E72" s="1497"/>
      <c r="F72" s="1497"/>
      <c r="G72" s="1497"/>
      <c r="H72" s="1497"/>
      <c r="L72" s="1480"/>
      <c r="N72" s="1480"/>
      <c r="P72" s="1480"/>
    </row>
    <row r="73" spans="1:16" s="141" customFormat="1">
      <c r="A73" s="140"/>
      <c r="B73" s="1493"/>
      <c r="C73" s="1497"/>
      <c r="D73" s="1497"/>
      <c r="E73" s="1497"/>
      <c r="F73" s="1497"/>
      <c r="G73" s="1497"/>
      <c r="H73" s="1497"/>
      <c r="L73" s="1480"/>
      <c r="N73" s="1480"/>
      <c r="P73" s="1480"/>
    </row>
    <row r="74" spans="1:16" s="141" customFormat="1">
      <c r="A74" s="140"/>
      <c r="B74" s="1493"/>
      <c r="C74" s="1497"/>
      <c r="D74" s="1497"/>
      <c r="E74" s="1497"/>
      <c r="F74" s="1497"/>
      <c r="G74" s="1497"/>
      <c r="H74" s="1497"/>
      <c r="L74" s="1480"/>
      <c r="N74" s="1480"/>
      <c r="P74" s="1480"/>
    </row>
    <row r="75" spans="1:16" s="141" customFormat="1">
      <c r="A75" s="140"/>
      <c r="B75" s="1493"/>
      <c r="C75" s="1497"/>
      <c r="D75" s="1497"/>
      <c r="E75" s="1497"/>
      <c r="F75" s="1497"/>
      <c r="G75" s="1497"/>
      <c r="H75" s="1497"/>
      <c r="L75" s="1480"/>
      <c r="N75" s="1480"/>
      <c r="P75" s="1480"/>
    </row>
    <row r="76" spans="1:16" s="141" customFormat="1">
      <c r="A76" s="140"/>
      <c r="B76" s="1493"/>
      <c r="C76" s="1497"/>
      <c r="D76" s="1497"/>
      <c r="E76" s="1497"/>
      <c r="F76" s="1497"/>
      <c r="G76" s="1497"/>
      <c r="H76" s="1497"/>
      <c r="L76" s="1480"/>
      <c r="N76" s="1480"/>
      <c r="P76" s="1480"/>
    </row>
    <row r="77" spans="1:16" s="141" customFormat="1">
      <c r="A77" s="140"/>
      <c r="B77" s="1493"/>
      <c r="C77" s="1497"/>
      <c r="D77" s="1497"/>
      <c r="E77" s="1497"/>
      <c r="F77" s="1497"/>
      <c r="G77" s="1497"/>
      <c r="H77" s="1497"/>
      <c r="L77" s="1480"/>
      <c r="N77" s="1480"/>
      <c r="P77" s="1480"/>
    </row>
    <row r="78" spans="1:16" s="141" customFormat="1">
      <c r="A78" s="140"/>
      <c r="B78" s="1493"/>
      <c r="C78" s="1497"/>
      <c r="D78" s="1497"/>
      <c r="E78" s="1497"/>
      <c r="F78" s="1497"/>
      <c r="G78" s="1497"/>
      <c r="H78" s="1497"/>
      <c r="L78" s="1480"/>
      <c r="N78" s="1480"/>
      <c r="P78" s="1480"/>
    </row>
    <row r="79" spans="1:16" s="141" customFormat="1">
      <c r="A79" s="140"/>
      <c r="B79" s="1493"/>
      <c r="C79" s="1497"/>
      <c r="D79" s="1497"/>
      <c r="E79" s="1497"/>
      <c r="F79" s="1497"/>
      <c r="G79" s="1497"/>
      <c r="H79" s="1497"/>
      <c r="L79" s="1480"/>
      <c r="N79" s="1480"/>
      <c r="P79" s="1480"/>
    </row>
    <row r="80" spans="1:16" s="141" customFormat="1">
      <c r="A80" s="140"/>
      <c r="B80" s="1493"/>
      <c r="C80" s="1497"/>
      <c r="D80" s="1497"/>
      <c r="E80" s="1497"/>
      <c r="F80" s="1497"/>
      <c r="G80" s="1497"/>
      <c r="H80" s="1497"/>
      <c r="L80" s="1480"/>
      <c r="N80" s="1480"/>
      <c r="P80" s="1480"/>
    </row>
    <row r="81" spans="1:16" s="141" customFormat="1">
      <c r="A81" s="140"/>
      <c r="B81" s="1493"/>
      <c r="C81" s="1497"/>
      <c r="D81" s="1497"/>
      <c r="E81" s="1497"/>
      <c r="F81" s="1497"/>
      <c r="G81" s="1497"/>
      <c r="H81" s="1497"/>
      <c r="L81" s="1480"/>
      <c r="N81" s="1480"/>
      <c r="P81" s="1480"/>
    </row>
    <row r="82" spans="1:16" s="141" customFormat="1">
      <c r="A82" s="140"/>
      <c r="B82" s="1493"/>
      <c r="C82" s="1497"/>
      <c r="D82" s="1497"/>
      <c r="E82" s="1497"/>
      <c r="F82" s="1497"/>
      <c r="G82" s="1497"/>
      <c r="H82" s="1497"/>
      <c r="L82" s="1480"/>
      <c r="N82" s="1480"/>
      <c r="P82" s="1480"/>
    </row>
    <row r="83" spans="1:16" s="141" customFormat="1">
      <c r="A83" s="140"/>
      <c r="B83" s="1493"/>
      <c r="C83" s="1497"/>
      <c r="D83" s="1497"/>
      <c r="E83" s="1497"/>
      <c r="F83" s="1497"/>
      <c r="G83" s="1497"/>
      <c r="H83" s="1497"/>
      <c r="L83" s="1480"/>
      <c r="N83" s="1480"/>
      <c r="P83" s="1480"/>
    </row>
    <row r="84" spans="1:16" s="141" customFormat="1">
      <c r="A84" s="140"/>
      <c r="B84" s="1493"/>
      <c r="C84" s="1497"/>
      <c r="D84" s="1497"/>
      <c r="E84" s="1497"/>
      <c r="F84" s="1497"/>
      <c r="G84" s="1497"/>
      <c r="H84" s="1497"/>
      <c r="L84" s="1480"/>
      <c r="N84" s="1480"/>
      <c r="P84" s="1480"/>
    </row>
    <row r="85" spans="1:16" s="141" customFormat="1">
      <c r="A85" s="140"/>
      <c r="B85" s="1493"/>
      <c r="C85" s="1497"/>
      <c r="D85" s="1497"/>
      <c r="E85" s="1497"/>
      <c r="F85" s="1497"/>
      <c r="G85" s="1497"/>
      <c r="H85" s="1497"/>
      <c r="L85" s="1480"/>
      <c r="N85" s="1480"/>
      <c r="P85" s="1480"/>
    </row>
    <row r="86" spans="1:16" s="141" customFormat="1">
      <c r="A86" s="140"/>
      <c r="B86" s="1493"/>
      <c r="C86" s="1497"/>
      <c r="D86" s="1497"/>
      <c r="E86" s="1497"/>
      <c r="F86" s="1497"/>
      <c r="G86" s="1497"/>
      <c r="H86" s="1497"/>
      <c r="L86" s="1480"/>
      <c r="N86" s="1480"/>
      <c r="P86" s="1480"/>
    </row>
    <row r="87" spans="1:16" s="141" customFormat="1">
      <c r="A87" s="140"/>
      <c r="B87" s="1493"/>
      <c r="C87" s="1497"/>
      <c r="D87" s="1497"/>
      <c r="E87" s="1497"/>
      <c r="F87" s="1497"/>
      <c r="G87" s="1497"/>
      <c r="H87" s="1497"/>
      <c r="L87" s="1480"/>
      <c r="N87" s="1480"/>
      <c r="P87" s="1480"/>
    </row>
    <row r="88" spans="1:16" s="141" customFormat="1">
      <c r="A88" s="140"/>
      <c r="B88" s="1493"/>
      <c r="C88" s="1497"/>
      <c r="D88" s="1497"/>
      <c r="E88" s="1497"/>
      <c r="F88" s="1497"/>
      <c r="G88" s="1497"/>
      <c r="H88" s="1497"/>
      <c r="L88" s="1480"/>
      <c r="N88" s="1480"/>
      <c r="P88" s="1480"/>
    </row>
    <row r="89" spans="1:16" s="141" customFormat="1">
      <c r="A89" s="140"/>
      <c r="B89" s="1493"/>
      <c r="C89" s="1497"/>
      <c r="D89" s="1497"/>
      <c r="E89" s="1497"/>
      <c r="F89" s="1497"/>
      <c r="G89" s="1497"/>
      <c r="H89" s="1497"/>
      <c r="L89" s="1480"/>
      <c r="N89" s="1480"/>
      <c r="P89" s="1480"/>
    </row>
    <row r="90" spans="1:16" s="141" customFormat="1">
      <c r="A90" s="140"/>
      <c r="B90" s="1493"/>
      <c r="C90" s="1497"/>
      <c r="D90" s="1497"/>
      <c r="E90" s="1497"/>
      <c r="F90" s="1497"/>
      <c r="G90" s="1497"/>
      <c r="H90" s="1497"/>
      <c r="L90" s="1480"/>
      <c r="N90" s="1480"/>
      <c r="P90" s="1480"/>
    </row>
    <row r="91" spans="1:16" s="141" customFormat="1">
      <c r="A91" s="140"/>
      <c r="B91" s="1493"/>
      <c r="C91" s="1497"/>
      <c r="D91" s="1497"/>
      <c r="E91" s="1497"/>
      <c r="F91" s="1497"/>
      <c r="G91" s="1497"/>
      <c r="H91" s="1497"/>
      <c r="L91" s="1480"/>
      <c r="N91" s="1480"/>
      <c r="P91" s="1480"/>
    </row>
    <row r="92" spans="1:16" s="141" customFormat="1">
      <c r="A92" s="140"/>
      <c r="B92" s="1493"/>
      <c r="C92" s="1497"/>
      <c r="D92" s="1497"/>
      <c r="E92" s="1497"/>
      <c r="F92" s="1497"/>
      <c r="G92" s="1497"/>
      <c r="H92" s="1497"/>
      <c r="L92" s="1480"/>
      <c r="N92" s="1480"/>
      <c r="P92" s="1480"/>
    </row>
    <row r="93" spans="1:16" s="141" customFormat="1">
      <c r="A93" s="140"/>
      <c r="B93" s="1493"/>
      <c r="C93" s="1497"/>
      <c r="D93" s="1497"/>
      <c r="E93" s="1497"/>
      <c r="F93" s="1497"/>
      <c r="G93" s="1497"/>
      <c r="H93" s="1497"/>
      <c r="L93" s="1480"/>
      <c r="N93" s="1480"/>
      <c r="P93" s="1480"/>
    </row>
    <row r="94" spans="1:16" s="141" customFormat="1">
      <c r="A94" s="140"/>
      <c r="B94" s="1493"/>
      <c r="C94" s="1497"/>
      <c r="D94" s="1497"/>
      <c r="E94" s="1497"/>
      <c r="F94" s="1497"/>
      <c r="G94" s="1497"/>
      <c r="H94" s="1497"/>
      <c r="L94" s="1480"/>
      <c r="N94" s="1480"/>
      <c r="P94" s="1480"/>
    </row>
    <row r="95" spans="1:16" s="141" customFormat="1">
      <c r="A95" s="140"/>
      <c r="B95" s="1493"/>
      <c r="C95" s="1497"/>
      <c r="D95" s="1497"/>
      <c r="E95" s="1497"/>
      <c r="F95" s="1497"/>
      <c r="G95" s="1497"/>
      <c r="H95" s="1497"/>
      <c r="L95" s="1480"/>
      <c r="N95" s="1480"/>
      <c r="P95" s="1480"/>
    </row>
    <row r="96" spans="1:16" s="141" customFormat="1">
      <c r="A96" s="140"/>
      <c r="B96" s="1493"/>
      <c r="C96" s="1497"/>
      <c r="D96" s="1497"/>
      <c r="E96" s="1497"/>
      <c r="F96" s="1497"/>
      <c r="G96" s="1497"/>
      <c r="H96" s="1497"/>
      <c r="L96" s="1480"/>
      <c r="N96" s="1480"/>
      <c r="P96" s="1480"/>
    </row>
    <row r="97" spans="1:16" s="141" customFormat="1">
      <c r="A97" s="140"/>
      <c r="B97" s="1493"/>
      <c r="C97" s="1497"/>
      <c r="D97" s="1497"/>
      <c r="E97" s="1497"/>
      <c r="F97" s="1497"/>
      <c r="G97" s="1497"/>
      <c r="H97" s="1497"/>
      <c r="L97" s="1480"/>
      <c r="N97" s="1480"/>
      <c r="P97" s="1480"/>
    </row>
    <row r="98" spans="1:16" s="141" customFormat="1">
      <c r="A98" s="140"/>
      <c r="B98" s="1493"/>
      <c r="C98" s="1497"/>
      <c r="D98" s="1497"/>
      <c r="E98" s="1497"/>
      <c r="F98" s="1497"/>
      <c r="G98" s="1497"/>
      <c r="H98" s="1497"/>
      <c r="L98" s="1480"/>
      <c r="N98" s="1480"/>
      <c r="P98" s="1480"/>
    </row>
    <row r="99" spans="1:16" s="141" customFormat="1">
      <c r="A99" s="140"/>
      <c r="B99" s="1493"/>
      <c r="C99" s="1497"/>
      <c r="D99" s="1497"/>
      <c r="E99" s="1497"/>
      <c r="F99" s="1497"/>
      <c r="G99" s="1497"/>
      <c r="H99" s="1497"/>
      <c r="L99" s="1480"/>
      <c r="N99" s="1480"/>
      <c r="P99" s="1480"/>
    </row>
    <row r="100" spans="1:16" s="141" customFormat="1">
      <c r="A100" s="140"/>
      <c r="B100" s="1493"/>
      <c r="C100" s="1497"/>
      <c r="D100" s="1497"/>
      <c r="E100" s="1497"/>
      <c r="F100" s="1497"/>
      <c r="G100" s="1497"/>
      <c r="H100" s="1497"/>
      <c r="L100" s="1480"/>
      <c r="N100" s="1480"/>
      <c r="P100" s="1480"/>
    </row>
    <row r="101" spans="1:16" s="141" customFormat="1">
      <c r="A101" s="140"/>
      <c r="B101" s="1493"/>
      <c r="C101" s="1497"/>
      <c r="D101" s="1497"/>
      <c r="E101" s="1497"/>
      <c r="F101" s="1497"/>
      <c r="G101" s="1497"/>
      <c r="H101" s="1497"/>
      <c r="L101" s="1480"/>
      <c r="N101" s="1480"/>
      <c r="P101" s="1480"/>
    </row>
    <row r="102" spans="1:16" s="141" customFormat="1">
      <c r="A102" s="140"/>
      <c r="B102" s="1493"/>
      <c r="C102" s="1497"/>
      <c r="D102" s="1497"/>
      <c r="E102" s="1497"/>
      <c r="F102" s="1497"/>
      <c r="G102" s="1497"/>
      <c r="H102" s="1497"/>
      <c r="L102" s="1480"/>
      <c r="N102" s="1480"/>
      <c r="P102" s="1480"/>
    </row>
    <row r="103" spans="1:16" s="141" customFormat="1">
      <c r="A103" s="140"/>
      <c r="B103" s="1493"/>
      <c r="C103" s="1497"/>
      <c r="D103" s="1497"/>
      <c r="E103" s="1497"/>
      <c r="F103" s="1497"/>
      <c r="G103" s="1497"/>
      <c r="H103" s="1497"/>
      <c r="L103" s="1480"/>
      <c r="N103" s="1480"/>
      <c r="P103" s="1480"/>
    </row>
    <row r="104" spans="1:16" s="141" customFormat="1">
      <c r="A104" s="140"/>
      <c r="B104" s="1493"/>
      <c r="C104" s="1497"/>
      <c r="D104" s="1497"/>
      <c r="E104" s="1497"/>
      <c r="F104" s="1497"/>
      <c r="G104" s="1497"/>
      <c r="H104" s="1497"/>
      <c r="L104" s="1480"/>
      <c r="N104" s="1480"/>
      <c r="P104" s="1480"/>
    </row>
    <row r="105" spans="1:16" s="141" customFormat="1">
      <c r="A105" s="140"/>
      <c r="B105" s="1493"/>
      <c r="C105" s="1497"/>
      <c r="D105" s="1497"/>
      <c r="E105" s="1497"/>
      <c r="F105" s="1497"/>
      <c r="G105" s="1497"/>
      <c r="H105" s="1497"/>
      <c r="L105" s="1480"/>
      <c r="N105" s="1480"/>
      <c r="P105" s="1480"/>
    </row>
    <row r="106" spans="1:16" s="141" customFormat="1">
      <c r="A106" s="140"/>
      <c r="B106" s="1493"/>
      <c r="C106" s="1497"/>
      <c r="D106" s="1497"/>
      <c r="E106" s="1497"/>
      <c r="F106" s="1497"/>
      <c r="G106" s="1497"/>
      <c r="H106" s="1497"/>
      <c r="L106" s="1480"/>
      <c r="N106" s="1480"/>
      <c r="P106" s="1480"/>
    </row>
    <row r="107" spans="1:16" s="141" customFormat="1">
      <c r="A107" s="140"/>
      <c r="B107" s="1493"/>
      <c r="C107" s="1497"/>
      <c r="D107" s="1497"/>
      <c r="E107" s="1497"/>
      <c r="F107" s="1497"/>
      <c r="G107" s="1497"/>
      <c r="H107" s="1497"/>
      <c r="L107" s="1480"/>
      <c r="N107" s="1480"/>
      <c r="P107" s="1480"/>
    </row>
    <row r="108" spans="1:16" s="141" customFormat="1">
      <c r="A108" s="140"/>
      <c r="B108" s="1493"/>
      <c r="C108" s="1497"/>
      <c r="D108" s="1497"/>
      <c r="E108" s="1497"/>
      <c r="F108" s="1497"/>
      <c r="G108" s="1497"/>
      <c r="H108" s="1497"/>
      <c r="L108" s="1480"/>
      <c r="N108" s="1480"/>
      <c r="P108" s="1480"/>
    </row>
    <row r="109" spans="1:16" s="141" customFormat="1">
      <c r="A109" s="140"/>
      <c r="B109" s="1493"/>
      <c r="C109" s="1497"/>
      <c r="D109" s="1497"/>
      <c r="E109" s="1497"/>
      <c r="F109" s="1497"/>
      <c r="G109" s="1497"/>
      <c r="H109" s="1497"/>
      <c r="L109" s="1480"/>
      <c r="N109" s="1480"/>
      <c r="P109" s="1480"/>
    </row>
    <row r="110" spans="1:16" s="141" customFormat="1">
      <c r="A110" s="140"/>
      <c r="B110" s="1493"/>
      <c r="C110" s="1497"/>
      <c r="D110" s="1497"/>
      <c r="E110" s="1497"/>
      <c r="F110" s="1497"/>
      <c r="G110" s="1497"/>
      <c r="H110" s="1497"/>
      <c r="L110" s="1480"/>
      <c r="N110" s="1480"/>
      <c r="P110" s="1480"/>
    </row>
    <row r="111" spans="1:16" s="141" customFormat="1">
      <c r="A111" s="140"/>
      <c r="B111" s="1493"/>
      <c r="C111" s="1497"/>
      <c r="D111" s="1497"/>
      <c r="E111" s="1497"/>
      <c r="F111" s="1497"/>
      <c r="G111" s="1497"/>
      <c r="H111" s="1497"/>
      <c r="L111" s="1480"/>
      <c r="N111" s="1480"/>
      <c r="P111" s="1480"/>
    </row>
    <row r="112" spans="1:16" s="141" customFormat="1">
      <c r="A112" s="140"/>
      <c r="B112" s="1493"/>
      <c r="C112" s="1497"/>
      <c r="D112" s="1497"/>
      <c r="E112" s="1497"/>
      <c r="F112" s="1497"/>
      <c r="G112" s="1497"/>
      <c r="H112" s="1497"/>
      <c r="L112" s="1480"/>
      <c r="N112" s="1480"/>
      <c r="P112" s="1480"/>
    </row>
    <row r="113" spans="1:16" s="141" customFormat="1">
      <c r="A113" s="140"/>
      <c r="B113" s="1493"/>
      <c r="C113" s="1497"/>
      <c r="D113" s="1497"/>
      <c r="E113" s="1497"/>
      <c r="F113" s="1497"/>
      <c r="G113" s="1497"/>
      <c r="H113" s="1497"/>
      <c r="L113" s="1480"/>
      <c r="N113" s="1480"/>
      <c r="P113" s="1480"/>
    </row>
    <row r="114" spans="1:16" s="141" customFormat="1">
      <c r="A114" s="140"/>
      <c r="B114" s="1493"/>
      <c r="C114" s="1497"/>
      <c r="D114" s="1497"/>
      <c r="E114" s="1497"/>
      <c r="F114" s="1497"/>
      <c r="G114" s="1497"/>
      <c r="H114" s="1497"/>
      <c r="L114" s="1480"/>
      <c r="N114" s="1480"/>
      <c r="P114" s="1480"/>
    </row>
    <row r="115" spans="1:16" s="141" customFormat="1">
      <c r="A115" s="140"/>
      <c r="B115" s="1493"/>
      <c r="C115" s="1497"/>
      <c r="D115" s="1497"/>
      <c r="E115" s="1497"/>
      <c r="F115" s="1497"/>
      <c r="G115" s="1497"/>
      <c r="H115" s="1497"/>
      <c r="L115" s="1480"/>
      <c r="N115" s="1480"/>
      <c r="P115" s="1480"/>
    </row>
    <row r="116" spans="1:16" s="141" customFormat="1">
      <c r="A116" s="140"/>
      <c r="B116" s="1493"/>
      <c r="C116" s="1497"/>
      <c r="D116" s="1497"/>
      <c r="E116" s="1497"/>
      <c r="F116" s="1497"/>
      <c r="G116" s="1497"/>
      <c r="H116" s="1497"/>
      <c r="L116" s="1480"/>
      <c r="N116" s="1480"/>
      <c r="P116" s="1480"/>
    </row>
    <row r="117" spans="1:16" s="141" customFormat="1">
      <c r="A117" s="140"/>
      <c r="B117" s="1493"/>
      <c r="C117" s="1497"/>
      <c r="D117" s="1497"/>
      <c r="E117" s="1497"/>
      <c r="F117" s="1497"/>
      <c r="G117" s="1497"/>
      <c r="H117" s="1497"/>
      <c r="L117" s="1480"/>
      <c r="N117" s="1480"/>
      <c r="P117" s="1480"/>
    </row>
    <row r="118" spans="1:16" s="141" customFormat="1">
      <c r="A118" s="140"/>
      <c r="B118" s="1493"/>
      <c r="C118" s="1497"/>
      <c r="D118" s="1497"/>
      <c r="E118" s="1497"/>
      <c r="F118" s="1497"/>
      <c r="G118" s="1497"/>
      <c r="H118" s="1497"/>
      <c r="L118" s="1480"/>
      <c r="N118" s="1480"/>
      <c r="P118" s="1480"/>
    </row>
    <row r="119" spans="1:16" s="141" customFormat="1">
      <c r="A119" s="140"/>
      <c r="B119" s="1493"/>
      <c r="C119" s="1497"/>
      <c r="D119" s="1497"/>
      <c r="E119" s="1497"/>
      <c r="F119" s="1497"/>
      <c r="G119" s="1497"/>
      <c r="H119" s="1497"/>
      <c r="L119" s="1480"/>
      <c r="N119" s="1480"/>
      <c r="P119" s="1480"/>
    </row>
    <row r="120" spans="1:16" s="141" customFormat="1">
      <c r="A120" s="140"/>
      <c r="B120" s="1493"/>
      <c r="C120" s="1497"/>
      <c r="D120" s="1497"/>
      <c r="E120" s="1497"/>
      <c r="F120" s="1497"/>
      <c r="G120" s="1497"/>
      <c r="H120" s="1497"/>
      <c r="L120" s="1480"/>
      <c r="N120" s="1480"/>
      <c r="P120" s="1480"/>
    </row>
    <row r="121" spans="1:16" s="141" customFormat="1">
      <c r="A121" s="140"/>
      <c r="B121" s="1493"/>
      <c r="C121" s="1497"/>
      <c r="D121" s="1497"/>
      <c r="E121" s="1497"/>
      <c r="F121" s="1497"/>
      <c r="G121" s="1497"/>
      <c r="H121" s="1497"/>
      <c r="L121" s="1480"/>
      <c r="N121" s="1480"/>
      <c r="P121" s="1480"/>
    </row>
    <row r="122" spans="1:16" s="141" customFormat="1">
      <c r="A122" s="140"/>
      <c r="B122" s="1493"/>
      <c r="C122" s="1497"/>
      <c r="D122" s="1497"/>
      <c r="E122" s="1497"/>
      <c r="F122" s="1497"/>
      <c r="G122" s="1497"/>
      <c r="H122" s="1497"/>
      <c r="L122" s="1480"/>
      <c r="N122" s="1480"/>
      <c r="P122" s="1480"/>
    </row>
    <row r="123" spans="1:16" s="141" customFormat="1">
      <c r="A123" s="140"/>
      <c r="B123" s="1493"/>
      <c r="C123" s="1497"/>
      <c r="D123" s="1497"/>
      <c r="E123" s="1497"/>
      <c r="F123" s="1497"/>
      <c r="G123" s="1497"/>
      <c r="H123" s="1497"/>
      <c r="L123" s="1480"/>
      <c r="N123" s="1480"/>
      <c r="P123" s="1480"/>
    </row>
    <row r="124" spans="1:16" s="141" customFormat="1">
      <c r="A124" s="140"/>
      <c r="B124" s="1493"/>
      <c r="C124" s="1497"/>
      <c r="D124" s="1497"/>
      <c r="E124" s="1497"/>
      <c r="F124" s="1497"/>
      <c r="G124" s="1497"/>
      <c r="H124" s="1497"/>
      <c r="L124" s="1480"/>
      <c r="N124" s="1480"/>
      <c r="P124" s="1480"/>
    </row>
    <row r="125" spans="1:16" s="141" customFormat="1">
      <c r="A125" s="140"/>
      <c r="B125" s="1493"/>
      <c r="C125" s="1497"/>
      <c r="D125" s="1497"/>
      <c r="E125" s="1497"/>
      <c r="F125" s="1497"/>
      <c r="G125" s="1497"/>
      <c r="H125" s="1497"/>
      <c r="L125" s="1480"/>
      <c r="N125" s="1480"/>
      <c r="P125" s="1480"/>
    </row>
    <row r="126" spans="1:16" s="141" customFormat="1">
      <c r="A126" s="140"/>
      <c r="B126" s="1493"/>
      <c r="C126" s="1497"/>
      <c r="D126" s="1497"/>
      <c r="E126" s="1497"/>
      <c r="F126" s="1497"/>
      <c r="G126" s="1497"/>
      <c r="H126" s="1497"/>
      <c r="L126" s="1480"/>
      <c r="N126" s="1480"/>
      <c r="P126" s="1480"/>
    </row>
    <row r="127" spans="1:16" s="141" customFormat="1">
      <c r="A127" s="140"/>
      <c r="B127" s="1493"/>
      <c r="C127" s="1497"/>
      <c r="D127" s="1497"/>
      <c r="E127" s="1497"/>
      <c r="F127" s="1497"/>
      <c r="G127" s="1497"/>
      <c r="H127" s="1497"/>
      <c r="L127" s="1480"/>
      <c r="N127" s="1480"/>
      <c r="P127" s="1480"/>
    </row>
    <row r="128" spans="1:16" s="141" customFormat="1">
      <c r="A128" s="140"/>
      <c r="B128" s="1493"/>
      <c r="C128" s="1497"/>
      <c r="D128" s="1497"/>
      <c r="E128" s="1497"/>
      <c r="F128" s="1497"/>
      <c r="G128" s="1497"/>
      <c r="H128" s="1497"/>
      <c r="L128" s="1480"/>
      <c r="N128" s="1480"/>
      <c r="P128" s="1480"/>
    </row>
    <row r="129" spans="1:16" s="141" customFormat="1">
      <c r="A129" s="140"/>
      <c r="B129" s="1493"/>
      <c r="C129" s="1497"/>
      <c r="D129" s="1497"/>
      <c r="E129" s="1497"/>
      <c r="F129" s="1497"/>
      <c r="G129" s="1497"/>
      <c r="H129" s="1497"/>
      <c r="L129" s="1480"/>
      <c r="N129" s="1480"/>
      <c r="P129" s="1480"/>
    </row>
    <row r="130" spans="1:16" s="141" customFormat="1">
      <c r="A130" s="140"/>
      <c r="B130" s="1493"/>
      <c r="C130" s="1497"/>
      <c r="D130" s="1497"/>
      <c r="E130" s="1497"/>
      <c r="F130" s="1497"/>
      <c r="G130" s="1497"/>
      <c r="H130" s="1497"/>
      <c r="L130" s="1480"/>
      <c r="N130" s="1480"/>
      <c r="P130" s="1480"/>
    </row>
    <row r="131" spans="1:16" s="141" customFormat="1">
      <c r="A131" s="140"/>
      <c r="B131" s="1493"/>
      <c r="C131" s="1497"/>
      <c r="D131" s="1497"/>
      <c r="E131" s="1497"/>
      <c r="F131" s="1497"/>
      <c r="G131" s="1497"/>
      <c r="H131" s="1497"/>
      <c r="L131" s="1480"/>
      <c r="N131" s="1480"/>
      <c r="P131" s="1480"/>
    </row>
    <row r="132" spans="1:16" s="141" customFormat="1">
      <c r="A132" s="140"/>
      <c r="B132" s="1493"/>
      <c r="C132" s="1497"/>
      <c r="D132" s="1497"/>
      <c r="E132" s="1497"/>
      <c r="F132" s="1497"/>
      <c r="G132" s="1497"/>
      <c r="H132" s="1497"/>
      <c r="L132" s="1480"/>
      <c r="N132" s="1480"/>
      <c r="P132" s="1480"/>
    </row>
    <row r="133" spans="1:16" s="141" customFormat="1">
      <c r="A133" s="140"/>
      <c r="B133" s="1493"/>
      <c r="C133" s="1497"/>
      <c r="D133" s="1497"/>
      <c r="E133" s="1497"/>
      <c r="F133" s="1497"/>
      <c r="G133" s="1497"/>
      <c r="H133" s="1497"/>
      <c r="L133" s="1480"/>
      <c r="N133" s="1480"/>
      <c r="P133" s="1480"/>
    </row>
    <row r="134" spans="1:16" s="141" customFormat="1">
      <c r="A134" s="140"/>
      <c r="B134" s="1493"/>
      <c r="C134" s="1497"/>
      <c r="D134" s="1497"/>
      <c r="E134" s="1497"/>
      <c r="F134" s="1497"/>
      <c r="G134" s="1497"/>
      <c r="H134" s="1497"/>
      <c r="L134" s="1480"/>
      <c r="N134" s="1480"/>
      <c r="P134" s="1480"/>
    </row>
    <row r="135" spans="1:16" s="141" customFormat="1">
      <c r="A135" s="140"/>
      <c r="B135" s="1493"/>
      <c r="C135" s="1497"/>
      <c r="D135" s="1497"/>
      <c r="E135" s="1497"/>
      <c r="F135" s="1497"/>
      <c r="G135" s="1497"/>
      <c r="H135" s="1497"/>
      <c r="L135" s="1480"/>
      <c r="N135" s="1480"/>
      <c r="P135" s="1480"/>
    </row>
    <row r="136" spans="1:16" s="141" customFormat="1">
      <c r="A136" s="140"/>
      <c r="B136" s="1493"/>
      <c r="C136" s="1497"/>
      <c r="D136" s="1497"/>
      <c r="E136" s="1497"/>
      <c r="F136" s="1497"/>
      <c r="G136" s="1497"/>
      <c r="H136" s="1497"/>
      <c r="L136" s="1480"/>
      <c r="N136" s="1480"/>
      <c r="P136" s="1480"/>
    </row>
    <row r="137" spans="1:16" s="141" customFormat="1">
      <c r="A137" s="140"/>
      <c r="B137" s="1493"/>
      <c r="C137" s="1497"/>
      <c r="D137" s="1497"/>
      <c r="E137" s="1497"/>
      <c r="F137" s="1497"/>
      <c r="G137" s="1497"/>
      <c r="H137" s="1497"/>
      <c r="L137" s="1480"/>
      <c r="N137" s="1480"/>
      <c r="P137" s="1480"/>
    </row>
    <row r="138" spans="1:16" s="141" customFormat="1">
      <c r="A138" s="140"/>
      <c r="B138" s="1493"/>
      <c r="C138" s="1497"/>
      <c r="D138" s="1497"/>
      <c r="E138" s="1497"/>
      <c r="F138" s="1497"/>
      <c r="G138" s="1497"/>
      <c r="H138" s="1497"/>
      <c r="L138" s="1480"/>
      <c r="N138" s="1480"/>
      <c r="P138" s="1480"/>
    </row>
    <row r="139" spans="1:16" s="141" customFormat="1">
      <c r="A139" s="140"/>
      <c r="B139" s="1493"/>
      <c r="C139" s="1497"/>
      <c r="D139" s="1497"/>
      <c r="E139" s="1497"/>
      <c r="F139" s="1497"/>
      <c r="G139" s="1497"/>
      <c r="H139" s="1497"/>
      <c r="L139" s="1480"/>
      <c r="N139" s="1480"/>
      <c r="P139" s="1480"/>
    </row>
    <row r="140" spans="1:16" s="141" customFormat="1">
      <c r="A140" s="140"/>
      <c r="B140" s="1493"/>
      <c r="C140" s="1497"/>
      <c r="D140" s="1497"/>
      <c r="E140" s="1497"/>
      <c r="F140" s="1497"/>
      <c r="G140" s="1497"/>
      <c r="H140" s="1497"/>
      <c r="L140" s="1480"/>
      <c r="N140" s="1480"/>
      <c r="P140" s="1480"/>
    </row>
    <row r="141" spans="1:16" s="141" customFormat="1">
      <c r="A141" s="140"/>
      <c r="B141" s="1493"/>
      <c r="C141" s="1497"/>
      <c r="D141" s="1497"/>
      <c r="E141" s="1497"/>
      <c r="F141" s="1497"/>
      <c r="G141" s="1497"/>
      <c r="H141" s="1497"/>
      <c r="L141" s="1480"/>
      <c r="N141" s="1480"/>
      <c r="P141" s="1480"/>
    </row>
    <row r="142" spans="1:16" s="141" customFormat="1">
      <c r="A142" s="140"/>
      <c r="B142" s="1493"/>
      <c r="C142" s="1497"/>
      <c r="D142" s="1497"/>
      <c r="E142" s="1497"/>
      <c r="F142" s="1497"/>
      <c r="G142" s="1497"/>
      <c r="H142" s="1497"/>
      <c r="L142" s="1480"/>
      <c r="N142" s="1480"/>
      <c r="P142" s="1480"/>
    </row>
    <row r="143" spans="1:16" s="141" customFormat="1">
      <c r="A143" s="140"/>
      <c r="B143" s="1493"/>
      <c r="C143" s="1497"/>
      <c r="D143" s="1497"/>
      <c r="E143" s="1497"/>
      <c r="F143" s="1497"/>
      <c r="G143" s="1497"/>
      <c r="H143" s="1497"/>
      <c r="L143" s="1480"/>
      <c r="N143" s="1480"/>
      <c r="P143" s="1480"/>
    </row>
    <row r="144" spans="1:16" s="141" customFormat="1">
      <c r="A144" s="140"/>
      <c r="B144" s="1493"/>
      <c r="C144" s="1497"/>
      <c r="D144" s="1497"/>
      <c r="E144" s="1497"/>
      <c r="F144" s="1497"/>
      <c r="G144" s="1497"/>
      <c r="H144" s="1497"/>
      <c r="L144" s="1480"/>
      <c r="N144" s="1480"/>
      <c r="P144" s="1480"/>
    </row>
    <row r="145" spans="1:16" s="141" customFormat="1">
      <c r="A145" s="140"/>
      <c r="B145" s="1493"/>
      <c r="C145" s="1497"/>
      <c r="D145" s="1497"/>
      <c r="E145" s="1497"/>
      <c r="F145" s="1497"/>
      <c r="G145" s="1497"/>
      <c r="H145" s="1497"/>
      <c r="L145" s="1480"/>
      <c r="N145" s="1480"/>
      <c r="P145" s="1480"/>
    </row>
    <row r="146" spans="1:16" s="141" customFormat="1">
      <c r="A146" s="140"/>
      <c r="B146" s="1493"/>
      <c r="C146" s="1497"/>
      <c r="D146" s="1497"/>
      <c r="E146" s="1497"/>
      <c r="F146" s="1497"/>
      <c r="G146" s="1497"/>
      <c r="H146" s="1497"/>
      <c r="L146" s="1480"/>
      <c r="N146" s="1480"/>
      <c r="P146" s="1480"/>
    </row>
    <row r="147" spans="1:16" s="141" customFormat="1">
      <c r="A147" s="140"/>
      <c r="B147" s="1493"/>
      <c r="C147" s="1497"/>
      <c r="D147" s="1497"/>
      <c r="E147" s="1497"/>
      <c r="F147" s="1497"/>
      <c r="G147" s="1497"/>
      <c r="H147" s="1497"/>
      <c r="L147" s="1480"/>
      <c r="N147" s="1480"/>
      <c r="P147" s="1480"/>
    </row>
    <row r="148" spans="1:16" s="141" customFormat="1">
      <c r="A148" s="140"/>
      <c r="B148" s="1493"/>
      <c r="C148" s="1497"/>
      <c r="D148" s="1497"/>
      <c r="E148" s="1497"/>
      <c r="F148" s="1497"/>
      <c r="G148" s="1497"/>
      <c r="H148" s="1497"/>
      <c r="L148" s="1480"/>
      <c r="N148" s="1480"/>
      <c r="P148" s="1480"/>
    </row>
    <row r="149" spans="1:16" s="141" customFormat="1">
      <c r="A149" s="140"/>
      <c r="B149" s="1493"/>
      <c r="C149" s="1497"/>
      <c r="D149" s="1497"/>
      <c r="E149" s="1497"/>
      <c r="F149" s="1497"/>
      <c r="G149" s="1497"/>
      <c r="H149" s="1497"/>
      <c r="L149" s="1480"/>
      <c r="N149" s="1480"/>
      <c r="P149" s="1480"/>
    </row>
    <row r="150" spans="1:16" s="141" customFormat="1">
      <c r="A150" s="140"/>
      <c r="B150" s="1493"/>
      <c r="C150" s="1497"/>
      <c r="D150" s="1497"/>
      <c r="E150" s="1497"/>
      <c r="F150" s="1497"/>
      <c r="G150" s="1497"/>
      <c r="H150" s="1497"/>
      <c r="L150" s="1480"/>
      <c r="N150" s="1480"/>
      <c r="P150" s="1480"/>
    </row>
    <row r="151" spans="1:16" s="141" customFormat="1">
      <c r="A151" s="140"/>
      <c r="B151" s="1493"/>
      <c r="C151" s="1497"/>
      <c r="D151" s="1497"/>
      <c r="E151" s="1497"/>
      <c r="F151" s="1497"/>
      <c r="G151" s="1497"/>
      <c r="H151" s="1497"/>
      <c r="L151" s="1480"/>
      <c r="N151" s="1480"/>
      <c r="P151" s="1480"/>
    </row>
    <row r="152" spans="1:16" s="141" customFormat="1">
      <c r="A152" s="140"/>
      <c r="B152" s="1493"/>
      <c r="C152" s="1497"/>
      <c r="D152" s="1497"/>
      <c r="E152" s="1497"/>
      <c r="F152" s="1497"/>
      <c r="G152" s="1497"/>
      <c r="H152" s="1497"/>
      <c r="L152" s="1480"/>
      <c r="N152" s="1480"/>
      <c r="P152" s="1480"/>
    </row>
    <row r="153" spans="1:16" s="141" customFormat="1">
      <c r="A153" s="140"/>
      <c r="B153" s="1493"/>
      <c r="C153" s="1497"/>
      <c r="D153" s="1497"/>
      <c r="E153" s="1497"/>
      <c r="F153" s="1497"/>
      <c r="G153" s="1497"/>
      <c r="H153" s="1497"/>
      <c r="L153" s="1480"/>
      <c r="N153" s="1480"/>
      <c r="P153" s="1480"/>
    </row>
    <row r="154" spans="1:16" s="141" customFormat="1">
      <c r="A154" s="140"/>
      <c r="B154" s="1493"/>
      <c r="C154" s="1497"/>
      <c r="D154" s="1497"/>
      <c r="E154" s="1497"/>
      <c r="F154" s="1497"/>
      <c r="G154" s="1497"/>
      <c r="H154" s="1497"/>
      <c r="L154" s="1480"/>
      <c r="N154" s="1480"/>
      <c r="P154" s="1480"/>
    </row>
    <row r="155" spans="1:16" s="141" customFormat="1">
      <c r="A155" s="140"/>
      <c r="B155" s="1493"/>
      <c r="C155" s="1497"/>
      <c r="D155" s="1497"/>
      <c r="E155" s="1497"/>
      <c r="F155" s="1497"/>
      <c r="G155" s="1497"/>
      <c r="H155" s="1497"/>
      <c r="L155" s="1480"/>
      <c r="N155" s="1480"/>
      <c r="P155" s="1480"/>
    </row>
    <row r="156" spans="1:16" s="141" customFormat="1">
      <c r="A156" s="140"/>
      <c r="B156" s="1493"/>
      <c r="C156" s="1497"/>
      <c r="D156" s="1497"/>
      <c r="E156" s="1497"/>
      <c r="F156" s="1497"/>
      <c r="G156" s="1497"/>
      <c r="H156" s="1497"/>
      <c r="L156" s="1480"/>
      <c r="N156" s="1480"/>
      <c r="P156" s="1480"/>
    </row>
    <row r="157" spans="1:16" s="141" customFormat="1">
      <c r="A157" s="140"/>
      <c r="B157" s="1493"/>
      <c r="C157" s="1497"/>
      <c r="D157" s="1497"/>
      <c r="E157" s="1497"/>
      <c r="F157" s="1497"/>
      <c r="G157" s="1497"/>
      <c r="H157" s="1497"/>
      <c r="L157" s="1480"/>
      <c r="N157" s="1480"/>
      <c r="P157" s="1480"/>
    </row>
    <row r="158" spans="1:16" s="141" customFormat="1">
      <c r="A158" s="140"/>
      <c r="B158" s="1493"/>
      <c r="C158" s="1497"/>
      <c r="D158" s="1497"/>
      <c r="E158" s="1497"/>
      <c r="F158" s="1497"/>
      <c r="G158" s="1497"/>
      <c r="H158" s="1497"/>
      <c r="L158" s="1480"/>
      <c r="N158" s="1480"/>
      <c r="P158" s="1480"/>
    </row>
    <row r="159" spans="1:16" s="141" customFormat="1">
      <c r="A159" s="140"/>
      <c r="B159" s="1493"/>
      <c r="C159" s="1497"/>
      <c r="D159" s="1497"/>
      <c r="E159" s="1497"/>
      <c r="F159" s="1497"/>
      <c r="G159" s="1497"/>
      <c r="H159" s="1497"/>
      <c r="L159" s="1480"/>
      <c r="N159" s="1480"/>
      <c r="P159" s="1480"/>
    </row>
    <row r="160" spans="1:16" s="141" customFormat="1">
      <c r="A160" s="140"/>
      <c r="B160" s="1493"/>
      <c r="C160" s="1497"/>
      <c r="D160" s="1497"/>
      <c r="E160" s="1497"/>
      <c r="F160" s="1497"/>
      <c r="G160" s="1497"/>
      <c r="H160" s="1497"/>
      <c r="L160" s="1480"/>
      <c r="N160" s="1480"/>
      <c r="P160" s="1480"/>
    </row>
    <row r="161" spans="1:16" s="141" customFormat="1">
      <c r="A161" s="140"/>
      <c r="B161" s="1493"/>
      <c r="C161" s="1497"/>
      <c r="D161" s="1497"/>
      <c r="E161" s="1497"/>
      <c r="F161" s="1497"/>
      <c r="G161" s="1497"/>
      <c r="H161" s="1497"/>
      <c r="L161" s="1480"/>
      <c r="N161" s="1480"/>
      <c r="P161" s="1480"/>
    </row>
    <row r="162" spans="1:16" s="141" customFormat="1">
      <c r="A162" s="140"/>
      <c r="B162" s="1493"/>
      <c r="C162" s="1497"/>
      <c r="D162" s="1497"/>
      <c r="E162" s="1497"/>
      <c r="F162" s="1497"/>
      <c r="G162" s="1497"/>
      <c r="H162" s="1497"/>
      <c r="L162" s="1480"/>
      <c r="N162" s="1480"/>
      <c r="P162" s="1480"/>
    </row>
    <row r="163" spans="1:16" s="141" customFormat="1">
      <c r="A163" s="140"/>
      <c r="B163" s="1493"/>
      <c r="C163" s="1497"/>
      <c r="D163" s="1497"/>
      <c r="E163" s="1497"/>
      <c r="F163" s="1497"/>
      <c r="G163" s="1497"/>
      <c r="H163" s="1497"/>
      <c r="L163" s="1480"/>
      <c r="N163" s="1480"/>
      <c r="P163" s="1480"/>
    </row>
    <row r="164" spans="1:16" s="141" customFormat="1">
      <c r="A164" s="140"/>
      <c r="B164" s="1493"/>
      <c r="C164" s="1497"/>
      <c r="D164" s="1497"/>
      <c r="E164" s="1497"/>
      <c r="F164" s="1497"/>
      <c r="G164" s="1497"/>
      <c r="H164" s="1497"/>
      <c r="L164" s="1480"/>
      <c r="N164" s="1480"/>
      <c r="P164" s="1480"/>
    </row>
    <row r="165" spans="1:16" s="141" customFormat="1">
      <c r="A165" s="140"/>
      <c r="B165" s="1493"/>
      <c r="C165" s="1497"/>
      <c r="D165" s="1497"/>
      <c r="E165" s="1497"/>
      <c r="F165" s="1497"/>
      <c r="G165" s="1497"/>
      <c r="H165" s="1497"/>
      <c r="L165" s="1480"/>
      <c r="N165" s="1480"/>
      <c r="P165" s="1480"/>
    </row>
    <row r="166" spans="1:16" s="141" customFormat="1">
      <c r="A166" s="140"/>
      <c r="B166" s="1493"/>
      <c r="C166" s="1497"/>
      <c r="D166" s="1497"/>
      <c r="E166" s="1497"/>
      <c r="F166" s="1497"/>
      <c r="G166" s="1497"/>
      <c r="H166" s="1497"/>
      <c r="L166" s="1480"/>
      <c r="N166" s="1480"/>
      <c r="P166" s="1480"/>
    </row>
    <row r="167" spans="1:16" s="141" customFormat="1">
      <c r="A167" s="140"/>
      <c r="B167" s="1493"/>
      <c r="C167" s="1497"/>
      <c r="D167" s="1497"/>
      <c r="E167" s="1497"/>
      <c r="F167" s="1497"/>
      <c r="G167" s="1497"/>
      <c r="H167" s="1497"/>
      <c r="L167" s="1480"/>
      <c r="N167" s="1480"/>
      <c r="P167" s="1480"/>
    </row>
    <row r="168" spans="1:16" s="141" customFormat="1">
      <c r="A168" s="140"/>
      <c r="B168" s="1493"/>
      <c r="C168" s="1497"/>
      <c r="D168" s="1497"/>
      <c r="E168" s="1497"/>
      <c r="F168" s="1497"/>
      <c r="G168" s="1497"/>
      <c r="H168" s="1497"/>
      <c r="L168" s="1480"/>
      <c r="N168" s="1480"/>
      <c r="P168" s="1480"/>
    </row>
    <row r="169" spans="1:16" s="141" customFormat="1">
      <c r="A169" s="140"/>
      <c r="B169" s="1493"/>
      <c r="C169" s="1497"/>
      <c r="D169" s="1497"/>
      <c r="E169" s="1497"/>
      <c r="F169" s="1497"/>
      <c r="G169" s="1497"/>
      <c r="H169" s="1497"/>
      <c r="L169" s="1480"/>
      <c r="N169" s="1480"/>
      <c r="P169" s="1480"/>
    </row>
    <row r="170" spans="1:16" s="141" customFormat="1">
      <c r="A170" s="140"/>
      <c r="B170" s="1493"/>
      <c r="C170" s="1497"/>
      <c r="D170" s="1497"/>
      <c r="E170" s="1497"/>
      <c r="F170" s="1497"/>
      <c r="G170" s="1497"/>
      <c r="H170" s="1497"/>
      <c r="L170" s="1480"/>
      <c r="N170" s="1480"/>
      <c r="P170" s="1480"/>
    </row>
    <row r="171" spans="1:16" s="141" customFormat="1">
      <c r="A171" s="140"/>
      <c r="B171" s="1493"/>
      <c r="C171" s="1497"/>
      <c r="D171" s="1497"/>
      <c r="E171" s="1497"/>
      <c r="F171" s="1497"/>
      <c r="G171" s="1497"/>
      <c r="H171" s="1497"/>
      <c r="L171" s="1480"/>
      <c r="N171" s="1480"/>
      <c r="P171" s="1480"/>
    </row>
    <row r="172" spans="1:16" s="141" customFormat="1">
      <c r="A172" s="140"/>
      <c r="B172" s="1493"/>
      <c r="C172" s="1497"/>
      <c r="D172" s="1497"/>
      <c r="E172" s="1497"/>
      <c r="F172" s="1497"/>
      <c r="G172" s="1497"/>
      <c r="H172" s="1497"/>
      <c r="L172" s="1480"/>
      <c r="N172" s="1480"/>
      <c r="P172" s="1480"/>
    </row>
    <row r="173" spans="1:16" s="141" customFormat="1">
      <c r="A173" s="140"/>
      <c r="B173" s="1493"/>
      <c r="C173" s="1497"/>
      <c r="D173" s="1497"/>
      <c r="E173" s="1497"/>
      <c r="F173" s="1497"/>
      <c r="G173" s="1497"/>
      <c r="H173" s="1497"/>
      <c r="L173" s="1480"/>
      <c r="N173" s="1480"/>
      <c r="P173" s="1480"/>
    </row>
    <row r="174" spans="1:16" s="141" customFormat="1">
      <c r="A174" s="140"/>
      <c r="B174" s="1493"/>
      <c r="C174" s="1497"/>
      <c r="D174" s="1497"/>
      <c r="E174" s="1497"/>
      <c r="F174" s="1497"/>
      <c r="G174" s="1497"/>
      <c r="H174" s="1497"/>
      <c r="L174" s="1480"/>
      <c r="N174" s="1480"/>
      <c r="P174" s="1480"/>
    </row>
    <row r="175" spans="1:16" s="141" customFormat="1">
      <c r="A175" s="140"/>
      <c r="B175" s="1493"/>
      <c r="C175" s="1497"/>
      <c r="D175" s="1497"/>
      <c r="E175" s="1497"/>
      <c r="F175" s="1497"/>
      <c r="G175" s="1497"/>
      <c r="H175" s="1497"/>
      <c r="L175" s="1480"/>
      <c r="N175" s="1480"/>
      <c r="P175" s="1480"/>
    </row>
    <row r="176" spans="1:16" s="141" customFormat="1">
      <c r="A176" s="140"/>
      <c r="B176" s="1493"/>
      <c r="C176" s="1497"/>
      <c r="D176" s="1497"/>
      <c r="E176" s="1497"/>
      <c r="F176" s="1497"/>
      <c r="G176" s="1497"/>
      <c r="H176" s="1497"/>
      <c r="L176" s="1480"/>
      <c r="N176" s="1480"/>
      <c r="P176" s="1480"/>
    </row>
    <row r="177" spans="1:16" s="141" customFormat="1">
      <c r="A177" s="140"/>
      <c r="B177" s="1493"/>
      <c r="C177" s="1497"/>
      <c r="D177" s="1497"/>
      <c r="E177" s="1497"/>
      <c r="F177" s="1497"/>
      <c r="G177" s="1497"/>
      <c r="H177" s="1497"/>
      <c r="L177" s="1480"/>
      <c r="N177" s="1480"/>
      <c r="P177" s="1480"/>
    </row>
    <row r="178" spans="1:16" s="141" customFormat="1">
      <c r="A178" s="140"/>
      <c r="B178" s="1493"/>
      <c r="C178" s="1497"/>
      <c r="D178" s="1497"/>
      <c r="E178" s="1497"/>
      <c r="F178" s="1497"/>
      <c r="G178" s="1497"/>
      <c r="H178" s="1497"/>
      <c r="L178" s="1480"/>
      <c r="N178" s="1480"/>
      <c r="P178" s="1480"/>
    </row>
    <row r="179" spans="1:16" s="141" customFormat="1">
      <c r="A179" s="140"/>
      <c r="B179" s="1493"/>
      <c r="C179" s="1497"/>
      <c r="D179" s="1497"/>
      <c r="E179" s="1497"/>
      <c r="F179" s="1497"/>
      <c r="G179" s="1497"/>
      <c r="H179" s="1497"/>
      <c r="L179" s="1480"/>
      <c r="N179" s="1480"/>
      <c r="P179" s="1480"/>
    </row>
    <row r="180" spans="1:16" s="141" customFormat="1">
      <c r="A180" s="140"/>
      <c r="B180" s="1493"/>
      <c r="C180" s="1497"/>
      <c r="D180" s="1497"/>
      <c r="E180" s="1497"/>
      <c r="F180" s="1497"/>
      <c r="G180" s="1497"/>
      <c r="H180" s="1497"/>
      <c r="L180" s="1480"/>
      <c r="N180" s="1480"/>
      <c r="P180" s="1480"/>
    </row>
    <row r="181" spans="1:16" s="141" customFormat="1">
      <c r="A181" s="140"/>
      <c r="B181" s="1493"/>
      <c r="C181" s="1497"/>
      <c r="D181" s="1497"/>
      <c r="E181" s="1497"/>
      <c r="F181" s="1497"/>
      <c r="G181" s="1497"/>
      <c r="H181" s="1497"/>
      <c r="L181" s="1480"/>
      <c r="N181" s="1480"/>
      <c r="P181" s="1480"/>
    </row>
    <row r="182" spans="1:16" s="141" customFormat="1">
      <c r="A182" s="140"/>
      <c r="B182" s="1493"/>
      <c r="C182" s="1497"/>
      <c r="D182" s="1497"/>
      <c r="E182" s="1497"/>
      <c r="F182" s="1497"/>
      <c r="G182" s="1497"/>
      <c r="H182" s="1497"/>
      <c r="L182" s="1480"/>
      <c r="N182" s="1480"/>
      <c r="P182" s="1480"/>
    </row>
    <row r="183" spans="1:16" s="141" customFormat="1">
      <c r="A183" s="140"/>
      <c r="B183" s="1493"/>
      <c r="C183" s="1497"/>
      <c r="D183" s="1497"/>
      <c r="E183" s="1497"/>
      <c r="F183" s="1497"/>
      <c r="G183" s="1497"/>
      <c r="H183" s="1497"/>
      <c r="L183" s="1480"/>
      <c r="N183" s="1480"/>
      <c r="P183" s="1480"/>
    </row>
    <row r="184" spans="1:16" s="141" customFormat="1">
      <c r="A184" s="140"/>
      <c r="B184" s="1493"/>
      <c r="C184" s="1497"/>
      <c r="D184" s="1497"/>
      <c r="E184" s="1497"/>
      <c r="F184" s="1497"/>
      <c r="G184" s="1497"/>
      <c r="H184" s="1497"/>
      <c r="L184" s="1480"/>
      <c r="N184" s="1480"/>
      <c r="P184" s="1480"/>
    </row>
    <row r="185" spans="1:16" s="141" customFormat="1">
      <c r="A185" s="140"/>
      <c r="B185" s="1493"/>
      <c r="C185" s="1497"/>
      <c r="D185" s="1497"/>
      <c r="E185" s="1497"/>
      <c r="F185" s="1497"/>
      <c r="G185" s="1497"/>
      <c r="H185" s="1497"/>
      <c r="L185" s="1480"/>
      <c r="N185" s="1480"/>
      <c r="P185" s="1480"/>
    </row>
    <row r="186" spans="1:16" s="141" customFormat="1">
      <c r="A186" s="140"/>
      <c r="B186" s="1493"/>
      <c r="C186" s="1497"/>
      <c r="D186" s="1497"/>
      <c r="E186" s="1497"/>
      <c r="F186" s="1497"/>
      <c r="G186" s="1497"/>
      <c r="H186" s="1497"/>
      <c r="L186" s="1480"/>
      <c r="N186" s="1480"/>
      <c r="P186" s="1480"/>
    </row>
    <row r="187" spans="1:16" s="141" customFormat="1">
      <c r="A187" s="140"/>
      <c r="B187" s="1493"/>
      <c r="C187" s="1497"/>
      <c r="D187" s="1497"/>
      <c r="E187" s="1497"/>
      <c r="F187" s="1497"/>
      <c r="G187" s="1497"/>
      <c r="H187" s="1497"/>
      <c r="L187" s="1480"/>
      <c r="N187" s="1480"/>
      <c r="P187" s="1480"/>
    </row>
    <row r="188" spans="1:16" s="141" customFormat="1">
      <c r="A188" s="140"/>
      <c r="B188" s="1493"/>
      <c r="C188" s="1497"/>
      <c r="D188" s="1497"/>
      <c r="E188" s="1497"/>
      <c r="F188" s="1497"/>
      <c r="G188" s="1497"/>
      <c r="H188" s="1497"/>
      <c r="L188" s="1480"/>
      <c r="N188" s="1480"/>
      <c r="P188" s="1480"/>
    </row>
    <row r="189" spans="1:16" s="141" customFormat="1">
      <c r="A189" s="140"/>
      <c r="B189" s="1493"/>
      <c r="C189" s="1497"/>
      <c r="D189" s="1497"/>
      <c r="E189" s="1497"/>
      <c r="F189" s="1497"/>
      <c r="G189" s="1497"/>
      <c r="H189" s="1497"/>
      <c r="L189" s="1480"/>
      <c r="N189" s="1480"/>
      <c r="P189" s="1480"/>
    </row>
    <row r="190" spans="1:16" s="141" customFormat="1">
      <c r="A190" s="140"/>
      <c r="B190" s="1493"/>
      <c r="C190" s="1497"/>
      <c r="D190" s="1497"/>
      <c r="E190" s="1497"/>
      <c r="F190" s="1497"/>
      <c r="G190" s="1497"/>
      <c r="H190" s="1497"/>
      <c r="L190" s="1480"/>
      <c r="N190" s="1480"/>
      <c r="P190" s="1480"/>
    </row>
    <row r="191" spans="1:16" s="141" customFormat="1">
      <c r="A191" s="140"/>
      <c r="B191" s="1493"/>
      <c r="C191" s="1497"/>
      <c r="D191" s="1497"/>
      <c r="E191" s="1497"/>
      <c r="F191" s="1497"/>
      <c r="G191" s="1497"/>
      <c r="H191" s="1497"/>
      <c r="L191" s="1480"/>
      <c r="N191" s="1480"/>
      <c r="P191" s="1480"/>
    </row>
    <row r="192" spans="1:16" s="141" customFormat="1">
      <c r="A192" s="140"/>
      <c r="B192" s="1493"/>
      <c r="C192" s="1497"/>
      <c r="D192" s="1497"/>
      <c r="E192" s="1497"/>
      <c r="F192" s="1497"/>
      <c r="G192" s="1497"/>
      <c r="H192" s="1497"/>
      <c r="L192" s="1480"/>
      <c r="N192" s="1480"/>
      <c r="P192" s="1480"/>
    </row>
    <row r="193" spans="1:16" s="141" customFormat="1">
      <c r="A193" s="140"/>
      <c r="B193" s="1493"/>
      <c r="C193" s="1497"/>
      <c r="D193" s="1497"/>
      <c r="E193" s="1497"/>
      <c r="F193" s="1497"/>
      <c r="G193" s="1497"/>
      <c r="H193" s="1497"/>
      <c r="L193" s="1480"/>
      <c r="N193" s="1480"/>
      <c r="P193" s="1480"/>
    </row>
    <row r="194" spans="1:16" s="141" customFormat="1">
      <c r="A194" s="140"/>
      <c r="B194" s="1493"/>
      <c r="C194" s="1497"/>
      <c r="D194" s="1497"/>
      <c r="E194" s="1497"/>
      <c r="F194" s="1497"/>
      <c r="G194" s="1497"/>
      <c r="H194" s="1497"/>
      <c r="L194" s="1480"/>
      <c r="N194" s="1480"/>
      <c r="P194" s="1480"/>
    </row>
    <row r="195" spans="1:16" s="141" customFormat="1">
      <c r="A195" s="140"/>
      <c r="B195" s="1493"/>
      <c r="C195" s="1497"/>
      <c r="D195" s="1497"/>
      <c r="E195" s="1497"/>
      <c r="F195" s="1497"/>
      <c r="G195" s="1497"/>
      <c r="H195" s="1497"/>
      <c r="L195" s="1480"/>
      <c r="N195" s="1480"/>
      <c r="P195" s="1480"/>
    </row>
    <row r="196" spans="1:16" s="141" customFormat="1">
      <c r="A196" s="140"/>
      <c r="B196" s="1493"/>
      <c r="C196" s="1497"/>
      <c r="D196" s="1497"/>
      <c r="E196" s="1497"/>
      <c r="F196" s="1497"/>
      <c r="G196" s="1497"/>
      <c r="H196" s="1497"/>
      <c r="L196" s="1480"/>
      <c r="N196" s="1480"/>
      <c r="P196" s="1480"/>
    </row>
    <row r="197" spans="1:16" s="141" customFormat="1">
      <c r="A197" s="140"/>
      <c r="B197" s="1493"/>
      <c r="C197" s="1497"/>
      <c r="D197" s="1497"/>
      <c r="E197" s="1497"/>
      <c r="F197" s="1497"/>
      <c r="G197" s="1497"/>
      <c r="H197" s="1497"/>
      <c r="L197" s="1480"/>
      <c r="N197" s="1480"/>
      <c r="P197" s="1480"/>
    </row>
    <row r="198" spans="1:16" s="141" customFormat="1">
      <c r="A198" s="140"/>
      <c r="B198" s="1493"/>
      <c r="C198" s="1497"/>
      <c r="D198" s="1497"/>
      <c r="E198" s="1497"/>
      <c r="F198" s="1497"/>
      <c r="G198" s="1497"/>
      <c r="H198" s="1497"/>
      <c r="L198" s="1480"/>
      <c r="N198" s="1480"/>
      <c r="P198" s="1480"/>
    </row>
    <row r="199" spans="1:16" s="141" customFormat="1">
      <c r="A199" s="140"/>
      <c r="B199" s="1493"/>
      <c r="C199" s="1497"/>
      <c r="D199" s="1497"/>
      <c r="E199" s="1497"/>
      <c r="F199" s="1497"/>
      <c r="G199" s="1497"/>
      <c r="H199" s="1497"/>
      <c r="L199" s="1480"/>
      <c r="N199" s="1480"/>
      <c r="P199" s="1480"/>
    </row>
    <row r="200" spans="1:16" s="141" customFormat="1">
      <c r="A200" s="140"/>
      <c r="B200" s="1493"/>
      <c r="C200" s="1497"/>
      <c r="D200" s="1497"/>
      <c r="E200" s="1497"/>
      <c r="F200" s="1497"/>
      <c r="G200" s="1497"/>
      <c r="H200" s="1497"/>
      <c r="L200" s="1480"/>
      <c r="N200" s="1480"/>
      <c r="P200" s="1480"/>
    </row>
    <row r="201" spans="1:16" s="141" customFormat="1">
      <c r="A201" s="140"/>
      <c r="B201" s="1493"/>
      <c r="C201" s="1497"/>
      <c r="D201" s="1497"/>
      <c r="E201" s="1497"/>
      <c r="F201" s="1497"/>
      <c r="G201" s="1497"/>
      <c r="H201" s="1497"/>
      <c r="L201" s="1480"/>
      <c r="N201" s="1480"/>
      <c r="P201" s="1480"/>
    </row>
    <row r="202" spans="1:16" s="141" customFormat="1">
      <c r="A202" s="140"/>
      <c r="B202" s="1493"/>
      <c r="C202" s="1497"/>
      <c r="D202" s="1497"/>
      <c r="E202" s="1497"/>
      <c r="F202" s="1497"/>
      <c r="G202" s="1497"/>
      <c r="H202" s="1497"/>
      <c r="L202" s="1480"/>
      <c r="N202" s="1480"/>
      <c r="P202" s="1480"/>
    </row>
    <row r="203" spans="1:16" s="141" customFormat="1">
      <c r="A203" s="140"/>
      <c r="B203" s="1493"/>
      <c r="C203" s="1497"/>
      <c r="D203" s="1497"/>
      <c r="E203" s="1497"/>
      <c r="F203" s="1497"/>
      <c r="G203" s="1497"/>
      <c r="H203" s="1497"/>
      <c r="L203" s="1480"/>
      <c r="N203" s="1480"/>
      <c r="P203" s="1480"/>
    </row>
    <row r="204" spans="1:16" s="141" customFormat="1">
      <c r="A204" s="140"/>
      <c r="B204" s="1493"/>
      <c r="C204" s="1497"/>
      <c r="D204" s="1497"/>
      <c r="E204" s="1497"/>
      <c r="F204" s="1497"/>
      <c r="G204" s="1497"/>
      <c r="H204" s="1497"/>
      <c r="L204" s="1480"/>
      <c r="N204" s="1480"/>
      <c r="P204" s="1480"/>
    </row>
    <row r="205" spans="1:16" s="141" customFormat="1">
      <c r="A205" s="140"/>
      <c r="B205" s="1493"/>
      <c r="C205" s="1497"/>
      <c r="D205" s="1497"/>
      <c r="E205" s="1497"/>
      <c r="F205" s="1497"/>
      <c r="G205" s="1497"/>
      <c r="H205" s="1497"/>
      <c r="L205" s="1480"/>
      <c r="N205" s="1480"/>
      <c r="P205" s="1480"/>
    </row>
    <row r="206" spans="1:16" s="141" customFormat="1">
      <c r="A206" s="140"/>
      <c r="B206" s="1493"/>
      <c r="C206" s="1497"/>
      <c r="D206" s="1497"/>
      <c r="E206" s="1497"/>
      <c r="F206" s="1497"/>
      <c r="G206" s="1497"/>
      <c r="H206" s="1497"/>
      <c r="L206" s="1480"/>
      <c r="N206" s="1480"/>
      <c r="P206" s="1480"/>
    </row>
    <row r="207" spans="1:16" s="141" customFormat="1">
      <c r="A207" s="140"/>
      <c r="B207" s="1493"/>
      <c r="C207" s="1497"/>
      <c r="D207" s="1497"/>
      <c r="E207" s="1497"/>
      <c r="F207" s="1497"/>
      <c r="G207" s="1497"/>
      <c r="H207" s="1497"/>
      <c r="L207" s="1480"/>
      <c r="N207" s="1480"/>
      <c r="P207" s="1480"/>
    </row>
    <row r="208" spans="1:16" s="141" customFormat="1">
      <c r="A208" s="140"/>
      <c r="B208" s="1493"/>
      <c r="C208" s="1497"/>
      <c r="D208" s="1497"/>
      <c r="E208" s="1497"/>
      <c r="F208" s="1497"/>
      <c r="G208" s="1497"/>
      <c r="H208" s="1497"/>
      <c r="L208" s="1480"/>
      <c r="N208" s="1480"/>
      <c r="P208" s="1480"/>
    </row>
    <row r="209" spans="1:16" s="141" customFormat="1">
      <c r="A209" s="140"/>
      <c r="B209" s="1493"/>
      <c r="C209" s="1497"/>
      <c r="D209" s="1497"/>
      <c r="E209" s="1497"/>
      <c r="F209" s="1497"/>
      <c r="G209" s="1497"/>
      <c r="H209" s="1497"/>
      <c r="L209" s="1480"/>
      <c r="N209" s="1480"/>
      <c r="P209" s="1480"/>
    </row>
    <row r="210" spans="1:16" s="141" customFormat="1">
      <c r="A210" s="140"/>
      <c r="B210" s="1493"/>
      <c r="C210" s="1497"/>
      <c r="D210" s="1497"/>
      <c r="E210" s="1497"/>
      <c r="F210" s="1497"/>
      <c r="G210" s="1497"/>
      <c r="H210" s="1497"/>
      <c r="L210" s="1480"/>
      <c r="N210" s="1480"/>
      <c r="P210" s="1480"/>
    </row>
    <row r="211" spans="1:16" s="141" customFormat="1">
      <c r="A211" s="140"/>
      <c r="B211" s="1493"/>
      <c r="C211" s="1497"/>
      <c r="D211" s="1497"/>
      <c r="E211" s="1497"/>
      <c r="F211" s="1497"/>
      <c r="G211" s="1497"/>
      <c r="H211" s="1497"/>
      <c r="L211" s="1480"/>
      <c r="N211" s="1480"/>
      <c r="P211" s="1480"/>
    </row>
    <row r="212" spans="1:16" s="141" customFormat="1">
      <c r="A212" s="140"/>
      <c r="B212" s="1493"/>
      <c r="C212" s="1497"/>
      <c r="D212" s="1497"/>
      <c r="E212" s="1497"/>
      <c r="F212" s="1497"/>
      <c r="G212" s="1497"/>
      <c r="H212" s="1497"/>
      <c r="L212" s="1480"/>
      <c r="N212" s="1480"/>
      <c r="P212" s="1480"/>
    </row>
    <row r="213" spans="1:16" s="141" customFormat="1">
      <c r="A213" s="140"/>
      <c r="B213" s="1493"/>
      <c r="C213" s="1497"/>
      <c r="D213" s="1497"/>
      <c r="E213" s="1497"/>
      <c r="F213" s="1497"/>
      <c r="G213" s="1497"/>
      <c r="H213" s="1497"/>
      <c r="L213" s="1480"/>
      <c r="N213" s="1480"/>
      <c r="P213" s="1480"/>
    </row>
    <row r="214" spans="1:16" s="141" customFormat="1">
      <c r="A214" s="140"/>
      <c r="B214" s="1493"/>
      <c r="C214" s="1497"/>
      <c r="D214" s="1497"/>
      <c r="E214" s="1497"/>
      <c r="F214" s="1497"/>
      <c r="G214" s="1497"/>
      <c r="H214" s="1497"/>
      <c r="L214" s="1480"/>
      <c r="N214" s="1480"/>
      <c r="P214" s="1480"/>
    </row>
    <row r="215" spans="1:16" s="141" customFormat="1">
      <c r="A215" s="140"/>
      <c r="B215" s="1493"/>
      <c r="C215" s="1497"/>
      <c r="D215" s="1497"/>
      <c r="E215" s="1497"/>
      <c r="F215" s="1497"/>
      <c r="G215" s="1497"/>
      <c r="H215" s="1497"/>
      <c r="L215" s="1480"/>
      <c r="N215" s="1480"/>
      <c r="P215" s="1480"/>
    </row>
    <row r="216" spans="1:16" s="141" customFormat="1">
      <c r="A216" s="140"/>
      <c r="B216" s="1493"/>
      <c r="C216" s="1497"/>
      <c r="D216" s="1497"/>
      <c r="E216" s="1497"/>
      <c r="F216" s="1497"/>
      <c r="G216" s="1497"/>
      <c r="H216" s="1497"/>
      <c r="L216" s="1480"/>
      <c r="N216" s="1480"/>
      <c r="P216" s="1480"/>
    </row>
    <row r="217" spans="1:16" s="141" customFormat="1">
      <c r="A217" s="140"/>
      <c r="B217" s="1493"/>
      <c r="C217" s="1497"/>
      <c r="D217" s="1497"/>
      <c r="E217" s="1497"/>
      <c r="F217" s="1497"/>
      <c r="G217" s="1497"/>
      <c r="H217" s="1497"/>
      <c r="L217" s="1480"/>
      <c r="N217" s="1480"/>
      <c r="P217" s="1480"/>
    </row>
    <row r="218" spans="1:16" s="141" customFormat="1">
      <c r="A218" s="140"/>
      <c r="B218" s="1493"/>
      <c r="C218" s="1497"/>
      <c r="D218" s="1497"/>
      <c r="E218" s="1497"/>
      <c r="F218" s="1497"/>
      <c r="G218" s="1497"/>
      <c r="H218" s="1497"/>
      <c r="L218" s="1480"/>
      <c r="N218" s="1480"/>
      <c r="P218" s="1480"/>
    </row>
    <row r="219" spans="1:16" s="141" customFormat="1">
      <c r="A219" s="140"/>
      <c r="B219" s="1493"/>
      <c r="C219" s="1497"/>
      <c r="D219" s="1497"/>
      <c r="E219" s="1497"/>
      <c r="F219" s="1497"/>
      <c r="G219" s="1497"/>
      <c r="H219" s="1497"/>
      <c r="L219" s="1480"/>
      <c r="N219" s="1480"/>
      <c r="P219" s="1480"/>
    </row>
    <row r="220" spans="1:16" s="141" customFormat="1">
      <c r="A220" s="140"/>
      <c r="B220" s="1493"/>
      <c r="C220" s="1497"/>
      <c r="D220" s="1497"/>
      <c r="E220" s="1497"/>
      <c r="F220" s="1497"/>
      <c r="G220" s="1497"/>
      <c r="H220" s="1497"/>
      <c r="L220" s="1480"/>
      <c r="N220" s="1480"/>
      <c r="P220" s="1480"/>
    </row>
    <row r="221" spans="1:16" s="141" customFormat="1">
      <c r="A221" s="140"/>
      <c r="B221" s="1493"/>
      <c r="C221" s="1497"/>
      <c r="D221" s="1497"/>
      <c r="E221" s="1497"/>
      <c r="F221" s="1497"/>
      <c r="G221" s="1497"/>
      <c r="H221" s="1497"/>
      <c r="L221" s="1480"/>
      <c r="N221" s="1480"/>
      <c r="P221" s="1480"/>
    </row>
    <row r="222" spans="1:16" s="141" customFormat="1">
      <c r="A222" s="140"/>
      <c r="B222" s="1493"/>
      <c r="C222" s="1497"/>
      <c r="D222" s="1497"/>
      <c r="E222" s="1497"/>
      <c r="F222" s="1497"/>
      <c r="G222" s="1497"/>
      <c r="H222" s="1497"/>
      <c r="L222" s="1480"/>
      <c r="N222" s="1480"/>
      <c r="P222" s="1480"/>
    </row>
    <row r="223" spans="1:16" s="141" customFormat="1">
      <c r="A223" s="140"/>
      <c r="B223" s="1493"/>
      <c r="C223" s="1497"/>
      <c r="D223" s="1497"/>
      <c r="E223" s="1497"/>
      <c r="F223" s="1497"/>
      <c r="G223" s="1497"/>
      <c r="H223" s="1497"/>
      <c r="L223" s="1480"/>
      <c r="N223" s="1480"/>
      <c r="P223" s="1480"/>
    </row>
    <row r="224" spans="1:16" s="141" customFormat="1">
      <c r="A224" s="140"/>
      <c r="B224" s="1493"/>
      <c r="C224" s="1497"/>
      <c r="D224" s="1497"/>
      <c r="E224" s="1497"/>
      <c r="F224" s="1497"/>
      <c r="G224" s="1497"/>
      <c r="H224" s="1497"/>
      <c r="L224" s="1480"/>
      <c r="N224" s="1480"/>
      <c r="P224" s="1480"/>
    </row>
    <row r="225" spans="1:16" s="141" customFormat="1">
      <c r="A225" s="140"/>
      <c r="B225" s="1493"/>
      <c r="C225" s="1497"/>
      <c r="D225" s="1497"/>
      <c r="E225" s="1497"/>
      <c r="F225" s="1497"/>
      <c r="G225" s="1497"/>
      <c r="H225" s="1497"/>
      <c r="L225" s="1480"/>
      <c r="N225" s="1480"/>
      <c r="P225" s="1480"/>
    </row>
    <row r="226" spans="1:16" s="141" customFormat="1">
      <c r="A226" s="140"/>
      <c r="B226" s="1493"/>
      <c r="C226" s="1497"/>
      <c r="D226" s="1497"/>
      <c r="E226" s="1497"/>
      <c r="F226" s="1497"/>
      <c r="G226" s="1497"/>
      <c r="H226" s="1497"/>
      <c r="L226" s="1480"/>
      <c r="N226" s="1480"/>
      <c r="P226" s="1480"/>
    </row>
    <row r="227" spans="1:16" s="141" customFormat="1">
      <c r="A227" s="140"/>
      <c r="B227" s="1493"/>
      <c r="C227" s="1497"/>
      <c r="D227" s="1497"/>
      <c r="E227" s="1497"/>
      <c r="F227" s="1497"/>
      <c r="G227" s="1497"/>
      <c r="H227" s="1497"/>
      <c r="L227" s="1480"/>
      <c r="N227" s="1480"/>
      <c r="P227" s="1480"/>
    </row>
    <row r="228" spans="1:16" s="141" customFormat="1">
      <c r="A228" s="140"/>
      <c r="B228" s="1493"/>
      <c r="C228" s="1497"/>
      <c r="D228" s="1497"/>
      <c r="E228" s="1497"/>
      <c r="F228" s="1497"/>
      <c r="G228" s="1497"/>
      <c r="H228" s="1497"/>
      <c r="L228" s="1480"/>
      <c r="N228" s="1480"/>
      <c r="P228" s="1480"/>
    </row>
    <row r="229" spans="1:16" s="141" customFormat="1">
      <c r="A229" s="140"/>
      <c r="B229" s="1493"/>
      <c r="C229" s="1497"/>
      <c r="D229" s="1497"/>
      <c r="E229" s="1497"/>
      <c r="F229" s="1497"/>
      <c r="G229" s="1497"/>
      <c r="H229" s="1497"/>
      <c r="L229" s="1480"/>
      <c r="N229" s="1480"/>
      <c r="P229" s="1480"/>
    </row>
    <row r="230" spans="1:16" s="141" customFormat="1">
      <c r="A230" s="140"/>
      <c r="B230" s="1493"/>
      <c r="C230" s="1497"/>
      <c r="D230" s="1497"/>
      <c r="E230" s="1497"/>
      <c r="F230" s="1497"/>
      <c r="G230" s="1497"/>
      <c r="H230" s="1497"/>
      <c r="L230" s="1480"/>
      <c r="N230" s="1480"/>
      <c r="P230" s="1480"/>
    </row>
    <row r="231" spans="1:16" s="141" customFormat="1">
      <c r="A231" s="140"/>
      <c r="B231" s="1493"/>
      <c r="C231" s="1497"/>
      <c r="D231" s="1497"/>
      <c r="E231" s="1497"/>
      <c r="F231" s="1497"/>
      <c r="G231" s="1497"/>
      <c r="H231" s="1497"/>
      <c r="L231" s="1480"/>
      <c r="N231" s="1480"/>
      <c r="P231" s="1480"/>
    </row>
    <row r="232" spans="1:16" s="141" customFormat="1">
      <c r="A232" s="140"/>
      <c r="B232" s="1493"/>
      <c r="C232" s="1497"/>
      <c r="D232" s="1497"/>
      <c r="E232" s="1497"/>
      <c r="F232" s="1497"/>
      <c r="G232" s="1497"/>
      <c r="H232" s="1497"/>
      <c r="L232" s="1480"/>
      <c r="N232" s="1480"/>
      <c r="P232" s="1480"/>
    </row>
    <row r="233" spans="1:16" s="141" customFormat="1">
      <c r="A233" s="140"/>
      <c r="B233" s="1493"/>
      <c r="C233" s="1497"/>
      <c r="D233" s="1497"/>
      <c r="E233" s="1497"/>
      <c r="F233" s="1497"/>
      <c r="G233" s="1497"/>
      <c r="H233" s="1497"/>
      <c r="L233" s="1480"/>
      <c r="N233" s="1480"/>
      <c r="P233" s="1480"/>
    </row>
    <row r="234" spans="1:16" s="141" customFormat="1">
      <c r="A234" s="140"/>
      <c r="B234" s="1493"/>
      <c r="C234" s="1497"/>
      <c r="D234" s="1497"/>
      <c r="E234" s="1497"/>
      <c r="F234" s="1497"/>
      <c r="G234" s="1497"/>
      <c r="H234" s="1497"/>
      <c r="L234" s="1480"/>
      <c r="N234" s="1480"/>
      <c r="P234" s="1480"/>
    </row>
    <row r="235" spans="1:16" s="141" customFormat="1">
      <c r="A235" s="140"/>
      <c r="B235" s="1493"/>
      <c r="C235" s="1497"/>
      <c r="D235" s="1497"/>
      <c r="E235" s="1497"/>
      <c r="F235" s="1497"/>
      <c r="G235" s="1497"/>
      <c r="H235" s="1497"/>
      <c r="L235" s="1480"/>
      <c r="N235" s="1480"/>
      <c r="P235" s="1480"/>
    </row>
    <row r="236" spans="1:16" s="141" customFormat="1">
      <c r="A236" s="140"/>
      <c r="B236" s="1493"/>
      <c r="C236" s="1497"/>
      <c r="D236" s="1497"/>
      <c r="E236" s="1497"/>
      <c r="F236" s="1497"/>
      <c r="G236" s="1497"/>
      <c r="H236" s="1497"/>
      <c r="L236" s="1480"/>
      <c r="N236" s="1480"/>
      <c r="P236" s="1480"/>
    </row>
    <row r="237" spans="1:16" s="141" customFormat="1">
      <c r="A237" s="140"/>
      <c r="B237" s="1493"/>
      <c r="C237" s="1497"/>
      <c r="D237" s="1497"/>
      <c r="E237" s="1497"/>
      <c r="F237" s="1497"/>
      <c r="G237" s="1497"/>
      <c r="H237" s="1497"/>
      <c r="L237" s="1480"/>
      <c r="N237" s="1480"/>
      <c r="P237" s="1480"/>
    </row>
    <row r="238" spans="1:16" s="141" customFormat="1">
      <c r="A238" s="140"/>
      <c r="B238" s="1493"/>
      <c r="C238" s="1497"/>
      <c r="D238" s="1497"/>
      <c r="E238" s="1497"/>
      <c r="F238" s="1497"/>
      <c r="G238" s="1497"/>
      <c r="H238" s="1497"/>
      <c r="L238" s="1480"/>
      <c r="N238" s="1480"/>
      <c r="P238" s="1480"/>
    </row>
    <row r="239" spans="1:16" s="141" customFormat="1">
      <c r="A239" s="140"/>
      <c r="B239" s="1493"/>
      <c r="C239" s="1497"/>
      <c r="D239" s="1497"/>
      <c r="E239" s="1497"/>
      <c r="F239" s="1497"/>
      <c r="G239" s="1497"/>
      <c r="H239" s="1497"/>
      <c r="L239" s="1480"/>
      <c r="N239" s="1480"/>
      <c r="P239" s="1480"/>
    </row>
    <row r="240" spans="1:16" s="141" customFormat="1">
      <c r="A240" s="140"/>
      <c r="B240" s="1493"/>
      <c r="C240" s="1497"/>
      <c r="D240" s="1497"/>
      <c r="E240" s="1497"/>
      <c r="F240" s="1497"/>
      <c r="G240" s="1497"/>
      <c r="H240" s="1497"/>
      <c r="L240" s="1480"/>
      <c r="N240" s="1480"/>
      <c r="P240" s="1480"/>
    </row>
    <row r="241" spans="1:16" s="141" customFormat="1">
      <c r="A241" s="140"/>
      <c r="B241" s="1493"/>
      <c r="C241" s="1497"/>
      <c r="D241" s="1497"/>
      <c r="E241" s="1497"/>
      <c r="F241" s="1497"/>
      <c r="G241" s="1497"/>
      <c r="H241" s="1497"/>
      <c r="L241" s="1480"/>
      <c r="N241" s="1480"/>
      <c r="P241" s="1480"/>
    </row>
    <row r="242" spans="1:16" s="141" customFormat="1">
      <c r="A242" s="140"/>
      <c r="B242" s="1493"/>
      <c r="C242" s="1497"/>
      <c r="D242" s="1497"/>
      <c r="E242" s="1497"/>
      <c r="F242" s="1497"/>
      <c r="G242" s="1497"/>
      <c r="H242" s="1497"/>
      <c r="L242" s="1480"/>
      <c r="N242" s="1480"/>
      <c r="P242" s="1480"/>
    </row>
    <row r="243" spans="1:16" s="141" customFormat="1">
      <c r="A243" s="140"/>
      <c r="B243" s="1493"/>
      <c r="C243" s="1497"/>
      <c r="D243" s="1497"/>
      <c r="E243" s="1497"/>
      <c r="F243" s="1497"/>
      <c r="G243" s="1497"/>
      <c r="H243" s="1497"/>
      <c r="L243" s="1480"/>
      <c r="N243" s="1480"/>
      <c r="P243" s="1480"/>
    </row>
    <row r="244" spans="1:16" s="141" customFormat="1">
      <c r="A244" s="140"/>
      <c r="B244" s="1493"/>
      <c r="C244" s="1497"/>
      <c r="D244" s="1497"/>
      <c r="E244" s="1497"/>
      <c r="F244" s="1497"/>
      <c r="G244" s="1497"/>
      <c r="H244" s="1497"/>
      <c r="L244" s="1480"/>
      <c r="N244" s="1480"/>
      <c r="P244" s="1480"/>
    </row>
    <row r="245" spans="1:16" s="141" customFormat="1">
      <c r="A245" s="140"/>
      <c r="B245" s="1493"/>
      <c r="C245" s="1497"/>
      <c r="D245" s="1497"/>
      <c r="E245" s="1497"/>
      <c r="F245" s="1497"/>
      <c r="G245" s="1497"/>
      <c r="H245" s="1497"/>
      <c r="L245" s="1480"/>
      <c r="N245" s="1480"/>
      <c r="P245" s="1480"/>
    </row>
    <row r="246" spans="1:16" s="141" customFormat="1">
      <c r="A246" s="140"/>
      <c r="B246" s="1493"/>
      <c r="C246" s="1497"/>
      <c r="D246" s="1497"/>
      <c r="E246" s="1497"/>
      <c r="F246" s="1497"/>
      <c r="G246" s="1497"/>
      <c r="H246" s="1497"/>
      <c r="L246" s="1480"/>
      <c r="N246" s="1480"/>
      <c r="P246" s="1480"/>
    </row>
    <row r="247" spans="1:16" s="141" customFormat="1">
      <c r="A247" s="140"/>
      <c r="B247" s="1493"/>
      <c r="C247" s="1497"/>
      <c r="D247" s="1497"/>
      <c r="E247" s="1497"/>
      <c r="F247" s="1497"/>
      <c r="G247" s="1497"/>
      <c r="H247" s="1497"/>
      <c r="L247" s="1480"/>
      <c r="N247" s="1480"/>
      <c r="P247" s="1480"/>
    </row>
    <row r="248" spans="1:16" s="141" customFormat="1">
      <c r="A248" s="140"/>
      <c r="B248" s="1493"/>
      <c r="C248" s="1497"/>
      <c r="D248" s="1497"/>
      <c r="E248" s="1497"/>
      <c r="F248" s="1497"/>
      <c r="G248" s="1497"/>
      <c r="H248" s="1497"/>
      <c r="L248" s="1480"/>
      <c r="N248" s="1480"/>
      <c r="P248" s="1480"/>
    </row>
    <row r="249" spans="1:16" s="141" customFormat="1">
      <c r="A249" s="140"/>
      <c r="B249" s="1493"/>
      <c r="C249" s="1497"/>
      <c r="D249" s="1497"/>
      <c r="E249" s="1497"/>
      <c r="F249" s="1497"/>
      <c r="G249" s="1497"/>
      <c r="H249" s="1497"/>
      <c r="L249" s="1480"/>
      <c r="N249" s="1480"/>
      <c r="P249" s="1480"/>
    </row>
    <row r="250" spans="1:16" s="141" customFormat="1">
      <c r="A250" s="140"/>
      <c r="B250" s="1493"/>
      <c r="C250" s="1497"/>
      <c r="D250" s="1497"/>
      <c r="E250" s="1497"/>
      <c r="F250" s="1497"/>
      <c r="G250" s="1497"/>
      <c r="H250" s="1497"/>
      <c r="L250" s="1480"/>
      <c r="N250" s="1480"/>
      <c r="P250" s="1480"/>
    </row>
    <row r="251" spans="1:16" s="141" customFormat="1">
      <c r="A251" s="140"/>
      <c r="B251" s="1493"/>
      <c r="C251" s="1497"/>
      <c r="D251" s="1497"/>
      <c r="E251" s="1497"/>
      <c r="F251" s="1497"/>
      <c r="G251" s="1497"/>
      <c r="H251" s="1497"/>
      <c r="L251" s="1480"/>
      <c r="N251" s="1480"/>
      <c r="P251" s="1480"/>
    </row>
    <row r="252" spans="1:16" s="141" customFormat="1">
      <c r="A252" s="140"/>
      <c r="B252" s="1493"/>
      <c r="C252" s="1497"/>
      <c r="D252" s="1497"/>
      <c r="E252" s="1497"/>
      <c r="F252" s="1497"/>
      <c r="G252" s="1497"/>
      <c r="H252" s="1497"/>
      <c r="L252" s="1480"/>
      <c r="N252" s="1480"/>
      <c r="P252" s="1480"/>
    </row>
    <row r="253" spans="1:16" s="141" customFormat="1">
      <c r="A253" s="140"/>
      <c r="B253" s="1493"/>
      <c r="C253" s="1497"/>
      <c r="D253" s="1497"/>
      <c r="E253" s="1497"/>
      <c r="F253" s="1497"/>
      <c r="G253" s="1497"/>
      <c r="H253" s="1497"/>
      <c r="L253" s="1480"/>
      <c r="N253" s="1480"/>
      <c r="P253" s="1480"/>
    </row>
    <row r="254" spans="1:16" s="141" customFormat="1">
      <c r="A254" s="140"/>
      <c r="B254" s="1493"/>
      <c r="C254" s="1497"/>
      <c r="D254" s="1497"/>
      <c r="E254" s="1497"/>
      <c r="F254" s="1497"/>
      <c r="G254" s="1497"/>
      <c r="H254" s="1497"/>
      <c r="L254" s="1480"/>
      <c r="N254" s="1480"/>
      <c r="P254" s="1480"/>
    </row>
    <row r="255" spans="1:16" s="141" customFormat="1">
      <c r="A255" s="140"/>
      <c r="B255" s="1493"/>
      <c r="C255" s="1497"/>
      <c r="D255" s="1497"/>
      <c r="E255" s="1497"/>
      <c r="F255" s="1497"/>
      <c r="G255" s="1497"/>
      <c r="H255" s="1497"/>
      <c r="L255" s="1480"/>
      <c r="N255" s="1480"/>
      <c r="P255" s="1480"/>
    </row>
    <row r="256" spans="1:16" s="141" customFormat="1">
      <c r="A256" s="140"/>
      <c r="B256" s="1493"/>
      <c r="C256" s="1497"/>
      <c r="D256" s="1497"/>
      <c r="E256" s="1497"/>
      <c r="F256" s="1497"/>
      <c r="G256" s="1497"/>
      <c r="H256" s="1497"/>
      <c r="L256" s="1480"/>
      <c r="N256" s="1480"/>
      <c r="P256" s="1480"/>
    </row>
    <row r="257" spans="1:16" s="141" customFormat="1">
      <c r="A257" s="140"/>
      <c r="B257" s="1493"/>
      <c r="C257" s="1497"/>
      <c r="D257" s="1497"/>
      <c r="E257" s="1497"/>
      <c r="F257" s="1497"/>
      <c r="G257" s="1497"/>
      <c r="H257" s="1497"/>
      <c r="L257" s="1480"/>
      <c r="N257" s="1480"/>
      <c r="P257" s="1480"/>
    </row>
    <row r="258" spans="1:16" s="141" customFormat="1">
      <c r="A258" s="140"/>
      <c r="B258" s="1493"/>
      <c r="C258" s="1497"/>
      <c r="D258" s="1497"/>
      <c r="E258" s="1497"/>
      <c r="F258" s="1497"/>
      <c r="G258" s="1497"/>
      <c r="H258" s="1497"/>
      <c r="L258" s="1480"/>
      <c r="N258" s="1480"/>
      <c r="P258" s="1480"/>
    </row>
    <row r="259" spans="1:16" s="141" customFormat="1">
      <c r="A259" s="140"/>
      <c r="B259" s="1493"/>
      <c r="C259" s="1497"/>
      <c r="D259" s="1497"/>
      <c r="E259" s="1497"/>
      <c r="F259" s="1497"/>
      <c r="G259" s="1497"/>
      <c r="H259" s="1497"/>
      <c r="L259" s="1480"/>
      <c r="N259" s="1480"/>
      <c r="P259" s="1480"/>
    </row>
    <row r="260" spans="1:16" s="141" customFormat="1">
      <c r="A260" s="140"/>
      <c r="B260" s="1493"/>
      <c r="C260" s="1497"/>
      <c r="D260" s="1497"/>
      <c r="E260" s="1497"/>
      <c r="F260" s="1497"/>
      <c r="G260" s="1497"/>
      <c r="H260" s="1497"/>
      <c r="L260" s="1480"/>
      <c r="N260" s="1480"/>
      <c r="P260" s="1480"/>
    </row>
    <row r="261" spans="1:16" s="141" customFormat="1">
      <c r="A261" s="140"/>
      <c r="B261" s="1493"/>
      <c r="C261" s="1497"/>
      <c r="D261" s="1497"/>
      <c r="E261" s="1497"/>
      <c r="F261" s="1497"/>
      <c r="G261" s="1497"/>
      <c r="H261" s="1497"/>
      <c r="L261" s="1480"/>
      <c r="N261" s="1480"/>
      <c r="P261" s="1480"/>
    </row>
    <row r="262" spans="1:16" s="141" customFormat="1">
      <c r="A262" s="140"/>
      <c r="B262" s="1493"/>
      <c r="C262" s="1497"/>
      <c r="D262" s="1497"/>
      <c r="E262" s="1497"/>
      <c r="F262" s="1497"/>
      <c r="G262" s="1497"/>
      <c r="H262" s="1497"/>
      <c r="L262" s="1480"/>
      <c r="N262" s="1480"/>
      <c r="P262" s="1480"/>
    </row>
    <row r="263" spans="1:16" s="141" customFormat="1">
      <c r="A263" s="140"/>
      <c r="B263" s="1493"/>
      <c r="C263" s="1497"/>
      <c r="D263" s="1497"/>
      <c r="E263" s="1497"/>
      <c r="F263" s="1497"/>
      <c r="G263" s="1497"/>
      <c r="H263" s="1497"/>
      <c r="L263" s="1480"/>
      <c r="N263" s="1480"/>
      <c r="P263" s="1480"/>
    </row>
    <row r="264" spans="1:16" s="141" customFormat="1">
      <c r="A264" s="140"/>
      <c r="B264" s="1493"/>
      <c r="C264" s="1497"/>
      <c r="D264" s="1497"/>
      <c r="E264" s="1497"/>
      <c r="F264" s="1497"/>
      <c r="G264" s="1497"/>
      <c r="H264" s="1497"/>
      <c r="L264" s="1480"/>
      <c r="N264" s="1480"/>
      <c r="P264" s="1480"/>
    </row>
    <row r="265" spans="1:16" s="141" customFormat="1">
      <c r="A265" s="140"/>
      <c r="B265" s="1493"/>
      <c r="C265" s="1497"/>
      <c r="D265" s="1497"/>
      <c r="E265" s="1497"/>
      <c r="F265" s="1497"/>
      <c r="G265" s="1497"/>
      <c r="H265" s="1497"/>
      <c r="L265" s="1480"/>
      <c r="N265" s="1480"/>
      <c r="P265" s="1480"/>
    </row>
    <row r="266" spans="1:16" s="141" customFormat="1">
      <c r="A266" s="140"/>
      <c r="B266" s="1493"/>
      <c r="C266" s="1497"/>
      <c r="D266" s="1497"/>
      <c r="E266" s="1497"/>
      <c r="F266" s="1497"/>
      <c r="G266" s="1497"/>
      <c r="H266" s="1497"/>
      <c r="L266" s="1480"/>
      <c r="N266" s="1480"/>
      <c r="P266" s="1480"/>
    </row>
    <row r="267" spans="1:16" s="141" customFormat="1">
      <c r="A267" s="140"/>
      <c r="B267" s="1493"/>
      <c r="C267" s="1497"/>
      <c r="D267" s="1497"/>
      <c r="E267" s="1497"/>
      <c r="F267" s="1497"/>
      <c r="G267" s="1497"/>
      <c r="H267" s="1497"/>
      <c r="L267" s="1480"/>
      <c r="N267" s="1480"/>
      <c r="P267" s="1480"/>
    </row>
    <row r="268" spans="1:16" s="141" customFormat="1">
      <c r="A268" s="140"/>
      <c r="B268" s="1493"/>
      <c r="C268" s="1497"/>
      <c r="D268" s="1497"/>
      <c r="E268" s="1497"/>
      <c r="F268" s="1497"/>
      <c r="G268" s="1497"/>
      <c r="H268" s="1497"/>
      <c r="L268" s="1480"/>
      <c r="N268" s="1480"/>
      <c r="P268" s="1480"/>
    </row>
    <row r="269" spans="1:16" s="141" customFormat="1">
      <c r="A269" s="140"/>
      <c r="B269" s="1493"/>
      <c r="C269" s="1497"/>
      <c r="D269" s="1497"/>
      <c r="E269" s="1497"/>
      <c r="F269" s="1497"/>
      <c r="G269" s="1497"/>
      <c r="H269" s="1497"/>
      <c r="L269" s="1480"/>
      <c r="N269" s="1480"/>
      <c r="P269" s="1480"/>
    </row>
    <row r="270" spans="1:16" s="141" customFormat="1">
      <c r="A270" s="140"/>
      <c r="B270" s="1493"/>
      <c r="C270" s="1497"/>
      <c r="D270" s="1497"/>
      <c r="E270" s="1497"/>
      <c r="F270" s="1497"/>
      <c r="G270" s="1497"/>
      <c r="H270" s="1497"/>
      <c r="L270" s="1480"/>
      <c r="N270" s="1480"/>
      <c r="P270" s="1480"/>
    </row>
    <row r="271" spans="1:16" s="141" customFormat="1">
      <c r="A271" s="140"/>
      <c r="B271" s="1493"/>
      <c r="C271" s="1497"/>
      <c r="D271" s="1497"/>
      <c r="E271" s="1497"/>
      <c r="F271" s="1497"/>
      <c r="G271" s="1497"/>
      <c r="H271" s="1497"/>
      <c r="L271" s="1480"/>
      <c r="N271" s="1480"/>
      <c r="P271" s="1480"/>
    </row>
    <row r="272" spans="1:16" s="141" customFormat="1">
      <c r="A272" s="140"/>
      <c r="B272" s="1493"/>
      <c r="C272" s="1497"/>
      <c r="D272" s="1497"/>
      <c r="E272" s="1497"/>
      <c r="F272" s="1497"/>
      <c r="G272" s="1497"/>
      <c r="H272" s="1497"/>
      <c r="L272" s="1480"/>
      <c r="N272" s="1480"/>
      <c r="P272" s="1480"/>
    </row>
    <row r="273" spans="1:16" s="141" customFormat="1">
      <c r="A273" s="140"/>
      <c r="B273" s="1493"/>
      <c r="C273" s="1497"/>
      <c r="D273" s="1497"/>
      <c r="E273" s="1497"/>
      <c r="F273" s="1497"/>
      <c r="G273" s="1497"/>
      <c r="H273" s="1497"/>
      <c r="L273" s="1480"/>
      <c r="N273" s="1480"/>
      <c r="P273" s="1480"/>
    </row>
    <row r="274" spans="1:16" s="141" customFormat="1">
      <c r="A274" s="140"/>
      <c r="B274" s="1493"/>
      <c r="C274" s="1497"/>
      <c r="D274" s="1497"/>
      <c r="E274" s="1497"/>
      <c r="F274" s="1497"/>
      <c r="G274" s="1497"/>
      <c r="H274" s="1497"/>
      <c r="L274" s="1480"/>
      <c r="N274" s="1480"/>
      <c r="P274" s="1480"/>
    </row>
    <row r="275" spans="1:16" s="141" customFormat="1">
      <c r="A275" s="140"/>
      <c r="B275" s="1493"/>
      <c r="C275" s="1497"/>
      <c r="D275" s="1497"/>
      <c r="E275" s="1497"/>
      <c r="F275" s="1497"/>
      <c r="G275" s="1497"/>
      <c r="H275" s="1497"/>
      <c r="L275" s="1480"/>
      <c r="N275" s="1480"/>
      <c r="P275" s="1480"/>
    </row>
    <row r="276" spans="1:16" s="141" customFormat="1">
      <c r="A276" s="140"/>
      <c r="B276" s="1493"/>
      <c r="C276" s="1497"/>
      <c r="D276" s="1497"/>
      <c r="E276" s="1497"/>
      <c r="F276" s="1497"/>
      <c r="G276" s="1497"/>
      <c r="H276" s="1497"/>
      <c r="L276" s="1480"/>
      <c r="N276" s="1480"/>
      <c r="P276" s="1480"/>
    </row>
    <row r="277" spans="1:16" s="141" customFormat="1">
      <c r="A277" s="140"/>
      <c r="B277" s="1493"/>
      <c r="C277" s="1497"/>
      <c r="D277" s="1497"/>
      <c r="E277" s="1497"/>
      <c r="F277" s="1497"/>
      <c r="G277" s="1497"/>
      <c r="H277" s="1497"/>
      <c r="L277" s="1480"/>
      <c r="N277" s="1480"/>
      <c r="P277" s="1480"/>
    </row>
    <row r="278" spans="1:16" s="141" customFormat="1">
      <c r="A278" s="140"/>
      <c r="B278" s="1493"/>
      <c r="C278" s="1497"/>
      <c r="D278" s="1497"/>
      <c r="E278" s="1497"/>
      <c r="F278" s="1497"/>
      <c r="G278" s="1497"/>
      <c r="H278" s="1497"/>
      <c r="L278" s="1480"/>
      <c r="N278" s="1480"/>
      <c r="P278" s="1480"/>
    </row>
    <row r="279" spans="1:16" s="141" customFormat="1">
      <c r="A279" s="140"/>
      <c r="B279" s="1493"/>
      <c r="C279" s="1497"/>
      <c r="D279" s="1497"/>
      <c r="E279" s="1497"/>
      <c r="F279" s="1497"/>
      <c r="G279" s="1497"/>
      <c r="H279" s="1497"/>
      <c r="L279" s="1480"/>
      <c r="N279" s="1480"/>
      <c r="P279" s="1480"/>
    </row>
    <row r="280" spans="1:16" s="141" customFormat="1">
      <c r="A280" s="140"/>
      <c r="B280" s="1493"/>
      <c r="C280" s="1497"/>
      <c r="D280" s="1497"/>
      <c r="E280" s="1497"/>
      <c r="F280" s="1497"/>
      <c r="G280" s="1497"/>
      <c r="H280" s="1497"/>
      <c r="L280" s="1480"/>
      <c r="N280" s="1480"/>
      <c r="P280" s="1480"/>
    </row>
    <row r="281" spans="1:16" s="141" customFormat="1">
      <c r="A281" s="140"/>
      <c r="B281" s="1493"/>
      <c r="C281" s="1497"/>
      <c r="D281" s="1497"/>
      <c r="E281" s="1497"/>
      <c r="F281" s="1497"/>
      <c r="G281" s="1497"/>
      <c r="H281" s="1497"/>
      <c r="L281" s="1480"/>
      <c r="N281" s="1480"/>
      <c r="P281" s="1480"/>
    </row>
    <row r="282" spans="1:16" s="141" customFormat="1">
      <c r="A282" s="140"/>
      <c r="B282" s="1493"/>
      <c r="C282" s="1497"/>
      <c r="D282" s="1497"/>
      <c r="E282" s="1497"/>
      <c r="F282" s="1497"/>
      <c r="G282" s="1497"/>
      <c r="H282" s="1497"/>
      <c r="L282" s="1480"/>
      <c r="N282" s="1480"/>
      <c r="P282" s="1480"/>
    </row>
    <row r="283" spans="1:16" s="141" customFormat="1">
      <c r="A283" s="140"/>
      <c r="B283" s="1493"/>
      <c r="C283" s="1497"/>
      <c r="D283" s="1497"/>
      <c r="E283" s="1497"/>
      <c r="F283" s="1497"/>
      <c r="G283" s="1497"/>
      <c r="H283" s="1497"/>
      <c r="L283" s="1480"/>
      <c r="N283" s="1480"/>
      <c r="P283" s="1480"/>
    </row>
    <row r="284" spans="1:16" s="141" customFormat="1">
      <c r="A284" s="140"/>
      <c r="B284" s="1493"/>
      <c r="C284" s="1497"/>
      <c r="D284" s="1497"/>
      <c r="E284" s="1497"/>
      <c r="F284" s="1497"/>
      <c r="G284" s="1497"/>
      <c r="H284" s="1497"/>
      <c r="L284" s="1480"/>
      <c r="N284" s="1480"/>
      <c r="P284" s="1480"/>
    </row>
    <row r="285" spans="1:16" s="141" customFormat="1">
      <c r="A285" s="140"/>
      <c r="B285" s="1493"/>
      <c r="C285" s="1497"/>
      <c r="D285" s="1497"/>
      <c r="E285" s="1497"/>
      <c r="F285" s="1497"/>
      <c r="G285" s="1497"/>
      <c r="H285" s="1497"/>
      <c r="L285" s="1480"/>
      <c r="N285" s="1480"/>
      <c r="P285" s="1480"/>
    </row>
    <row r="286" spans="1:16" s="141" customFormat="1">
      <c r="A286" s="140"/>
      <c r="B286" s="1493"/>
      <c r="C286" s="1497"/>
      <c r="D286" s="1497"/>
      <c r="E286" s="1497"/>
      <c r="F286" s="1497"/>
      <c r="G286" s="1497"/>
      <c r="H286" s="1497"/>
      <c r="L286" s="1480"/>
      <c r="N286" s="1480"/>
      <c r="P286" s="1480"/>
    </row>
    <row r="287" spans="1:16" s="141" customFormat="1">
      <c r="A287" s="140"/>
      <c r="B287" s="1493"/>
      <c r="C287" s="1497"/>
      <c r="D287" s="1497"/>
      <c r="E287" s="1497"/>
      <c r="F287" s="1497"/>
      <c r="G287" s="1497"/>
      <c r="H287" s="1497"/>
      <c r="L287" s="1480"/>
      <c r="N287" s="1480"/>
      <c r="P287" s="1480"/>
    </row>
    <row r="288" spans="1:16" s="141" customFormat="1">
      <c r="A288" s="140"/>
      <c r="B288" s="1493"/>
      <c r="C288" s="1497"/>
      <c r="D288" s="1497"/>
      <c r="E288" s="1497"/>
      <c r="F288" s="1497"/>
      <c r="G288" s="1497"/>
      <c r="H288" s="1497"/>
      <c r="L288" s="1480"/>
      <c r="N288" s="1480"/>
      <c r="P288" s="1480"/>
    </row>
    <row r="289" spans="1:16" s="141" customFormat="1">
      <c r="A289" s="140"/>
      <c r="B289" s="1493"/>
      <c r="C289" s="1497"/>
      <c r="D289" s="1497"/>
      <c r="E289" s="1497"/>
      <c r="F289" s="1497"/>
      <c r="G289" s="1497"/>
      <c r="H289" s="1497"/>
      <c r="L289" s="1480"/>
      <c r="N289" s="1480"/>
      <c r="P289" s="1480"/>
    </row>
    <row r="290" spans="1:16" s="141" customFormat="1">
      <c r="A290" s="140"/>
      <c r="B290" s="1493"/>
      <c r="C290" s="1497"/>
      <c r="D290" s="1497"/>
      <c r="E290" s="1497"/>
      <c r="F290" s="1497"/>
      <c r="G290" s="1497"/>
      <c r="H290" s="1497"/>
      <c r="L290" s="1480"/>
      <c r="N290" s="1480"/>
      <c r="P290" s="1480"/>
    </row>
    <row r="291" spans="1:16" s="141" customFormat="1">
      <c r="A291" s="140"/>
      <c r="B291" s="1493"/>
      <c r="C291" s="1497"/>
      <c r="D291" s="1497"/>
      <c r="E291" s="1497"/>
      <c r="F291" s="1497"/>
      <c r="G291" s="1497"/>
      <c r="H291" s="1497"/>
      <c r="L291" s="1480"/>
      <c r="N291" s="1480"/>
      <c r="P291" s="1480"/>
    </row>
    <row r="292" spans="1:16" s="141" customFormat="1">
      <c r="A292" s="140"/>
      <c r="B292" s="1493"/>
      <c r="C292" s="1497"/>
      <c r="D292" s="1497"/>
      <c r="E292" s="1497"/>
      <c r="F292" s="1497"/>
      <c r="G292" s="1497"/>
      <c r="H292" s="1497"/>
      <c r="L292" s="1480"/>
      <c r="N292" s="1480"/>
      <c r="P292" s="1480"/>
    </row>
    <row r="293" spans="1:16" s="141" customFormat="1">
      <c r="A293" s="140"/>
      <c r="B293" s="1493"/>
      <c r="C293" s="1497"/>
      <c r="D293" s="1497"/>
      <c r="E293" s="1497"/>
      <c r="F293" s="1497"/>
      <c r="G293" s="1497"/>
      <c r="H293" s="1497"/>
      <c r="L293" s="1480"/>
      <c r="N293" s="1480"/>
      <c r="P293" s="1480"/>
    </row>
    <row r="294" spans="1:16" s="141" customFormat="1">
      <c r="A294" s="140"/>
      <c r="B294" s="1493"/>
      <c r="C294" s="1497"/>
      <c r="D294" s="1497"/>
      <c r="E294" s="1497"/>
      <c r="F294" s="1497"/>
      <c r="G294" s="1497"/>
      <c r="H294" s="1497"/>
      <c r="L294" s="1480"/>
      <c r="N294" s="1480"/>
      <c r="P294" s="1480"/>
    </row>
    <row r="295" spans="1:16" s="141" customFormat="1">
      <c r="A295" s="140"/>
      <c r="B295" s="1493"/>
      <c r="C295" s="1497"/>
      <c r="D295" s="1497"/>
      <c r="E295" s="1497"/>
      <c r="F295" s="1497"/>
      <c r="G295" s="1497"/>
      <c r="H295" s="1497"/>
      <c r="L295" s="1480"/>
      <c r="N295" s="1480"/>
      <c r="P295" s="1480"/>
    </row>
    <row r="296" spans="1:16" s="141" customFormat="1">
      <c r="A296" s="140"/>
      <c r="B296" s="1493"/>
      <c r="C296" s="1497"/>
      <c r="D296" s="1497"/>
      <c r="E296" s="1497"/>
      <c r="F296" s="1497"/>
      <c r="G296" s="1497"/>
      <c r="H296" s="1497"/>
      <c r="L296" s="1480"/>
      <c r="N296" s="1480"/>
      <c r="P296" s="1480"/>
    </row>
    <row r="297" spans="1:16" s="141" customFormat="1">
      <c r="A297" s="140"/>
      <c r="B297" s="1493"/>
      <c r="C297" s="1497"/>
      <c r="D297" s="1497"/>
      <c r="E297" s="1497"/>
      <c r="F297" s="1497"/>
      <c r="G297" s="1497"/>
      <c r="H297" s="1497"/>
      <c r="L297" s="1480"/>
      <c r="N297" s="1480"/>
      <c r="P297" s="1480"/>
    </row>
    <row r="298" spans="1:16" s="141" customFormat="1">
      <c r="A298" s="140"/>
      <c r="B298" s="1493"/>
      <c r="C298" s="1497"/>
      <c r="D298" s="1497"/>
      <c r="E298" s="1497"/>
      <c r="F298" s="1497"/>
      <c r="G298" s="1497"/>
      <c r="H298" s="1497"/>
      <c r="L298" s="1480"/>
      <c r="N298" s="1480"/>
      <c r="P298" s="1480"/>
    </row>
    <row r="299" spans="1:16" s="141" customFormat="1">
      <c r="A299" s="140"/>
      <c r="B299" s="1493"/>
      <c r="C299" s="1497"/>
      <c r="D299" s="1497"/>
      <c r="E299" s="1497"/>
      <c r="F299" s="1497"/>
      <c r="G299" s="1497"/>
      <c r="H299" s="1497"/>
      <c r="L299" s="1480"/>
      <c r="N299" s="1480"/>
      <c r="P299" s="1480"/>
    </row>
    <row r="300" spans="1:16" s="141" customFormat="1">
      <c r="A300" s="140"/>
      <c r="B300" s="1493"/>
      <c r="C300" s="1497"/>
      <c r="D300" s="1497"/>
      <c r="E300" s="1497"/>
      <c r="F300" s="1497"/>
      <c r="G300" s="1497"/>
      <c r="H300" s="1497"/>
      <c r="L300" s="1480"/>
      <c r="N300" s="1480"/>
      <c r="P300" s="1480"/>
    </row>
    <row r="301" spans="1:16" s="141" customFormat="1">
      <c r="A301" s="140"/>
      <c r="B301" s="1493"/>
      <c r="C301" s="1497"/>
      <c r="D301" s="1497"/>
      <c r="E301" s="1497"/>
      <c r="F301" s="1497"/>
      <c r="G301" s="1497"/>
      <c r="H301" s="1497"/>
      <c r="L301" s="1480"/>
      <c r="N301" s="1480"/>
      <c r="P301" s="1480"/>
    </row>
    <row r="302" spans="1:16" s="141" customFormat="1">
      <c r="A302" s="140"/>
      <c r="B302" s="1493"/>
      <c r="C302" s="1497"/>
      <c r="D302" s="1497"/>
      <c r="E302" s="1497"/>
      <c r="F302" s="1497"/>
      <c r="G302" s="1497"/>
      <c r="H302" s="1497"/>
      <c r="L302" s="1480"/>
      <c r="N302" s="1480"/>
      <c r="P302" s="1480"/>
    </row>
    <row r="303" spans="1:16" s="141" customFormat="1">
      <c r="A303" s="140"/>
      <c r="B303" s="1493"/>
      <c r="C303" s="1497"/>
      <c r="D303" s="1497"/>
      <c r="E303" s="1497"/>
      <c r="F303" s="1497"/>
      <c r="G303" s="1497"/>
      <c r="H303" s="1497"/>
      <c r="L303" s="1480"/>
      <c r="N303" s="1480"/>
      <c r="P303" s="1480"/>
    </row>
    <row r="304" spans="1:16" s="141" customFormat="1">
      <c r="A304" s="140"/>
      <c r="B304" s="1493"/>
      <c r="C304" s="1497"/>
      <c r="D304" s="1497"/>
      <c r="E304" s="1497"/>
      <c r="F304" s="1497"/>
      <c r="G304" s="1497"/>
      <c r="H304" s="1497"/>
      <c r="L304" s="1480"/>
      <c r="N304" s="1480"/>
      <c r="P304" s="1480"/>
    </row>
    <row r="305" spans="1:16" s="141" customFormat="1">
      <c r="A305" s="140"/>
      <c r="B305" s="1493"/>
      <c r="C305" s="1497"/>
      <c r="D305" s="1497"/>
      <c r="E305" s="1497"/>
      <c r="F305" s="1497"/>
      <c r="G305" s="1497"/>
      <c r="H305" s="1497"/>
      <c r="L305" s="1480"/>
      <c r="N305" s="1480"/>
      <c r="P305" s="1480"/>
    </row>
    <row r="306" spans="1:16" s="141" customFormat="1">
      <c r="A306" s="140"/>
      <c r="B306" s="1493"/>
      <c r="C306" s="1497"/>
      <c r="D306" s="1497"/>
      <c r="E306" s="1497"/>
      <c r="F306" s="1497"/>
      <c r="G306" s="1497"/>
      <c r="H306" s="1497"/>
      <c r="L306" s="1480"/>
      <c r="N306" s="1480"/>
      <c r="P306" s="1480"/>
    </row>
    <row r="307" spans="1:16" s="141" customFormat="1">
      <c r="A307" s="140"/>
      <c r="B307" s="1493"/>
      <c r="C307" s="1497"/>
      <c r="D307" s="1497"/>
      <c r="E307" s="1497"/>
      <c r="F307" s="1497"/>
      <c r="G307" s="1497"/>
      <c r="H307" s="1497"/>
      <c r="L307" s="1480"/>
      <c r="N307" s="1480"/>
      <c r="P307" s="1480"/>
    </row>
    <row r="308" spans="1:16" s="141" customFormat="1">
      <c r="A308" s="140"/>
      <c r="B308" s="1493"/>
      <c r="C308" s="1497"/>
      <c r="D308" s="1497"/>
      <c r="E308" s="1497"/>
      <c r="F308" s="1497"/>
      <c r="G308" s="1497"/>
      <c r="H308" s="1497"/>
      <c r="L308" s="1480"/>
      <c r="N308" s="1480"/>
      <c r="P308" s="1480"/>
    </row>
    <row r="309" spans="1:16" s="141" customFormat="1">
      <c r="A309" s="140"/>
      <c r="B309" s="1493"/>
      <c r="C309" s="1497"/>
      <c r="D309" s="1497"/>
      <c r="E309" s="1497"/>
      <c r="F309" s="1497"/>
      <c r="G309" s="1497"/>
      <c r="H309" s="1497"/>
      <c r="L309" s="1480"/>
      <c r="N309" s="1480"/>
      <c r="P309" s="1480"/>
    </row>
    <row r="310" spans="1:16" s="141" customFormat="1">
      <c r="A310" s="140"/>
      <c r="B310" s="1493"/>
      <c r="C310" s="1497"/>
      <c r="D310" s="1497"/>
      <c r="E310" s="1497"/>
      <c r="F310" s="1497"/>
      <c r="G310" s="1497"/>
      <c r="H310" s="1497"/>
      <c r="L310" s="1480"/>
      <c r="N310" s="1480"/>
      <c r="P310" s="1480"/>
    </row>
    <row r="311" spans="1:16" s="141" customFormat="1">
      <c r="A311" s="140"/>
      <c r="B311" s="1493"/>
      <c r="C311" s="1497"/>
      <c r="D311" s="1497"/>
      <c r="E311" s="1497"/>
      <c r="F311" s="1497"/>
      <c r="G311" s="1497"/>
      <c r="H311" s="1497"/>
      <c r="L311" s="1480"/>
      <c r="N311" s="1480"/>
      <c r="P311" s="1480"/>
    </row>
    <row r="312" spans="1:16" s="141" customFormat="1">
      <c r="A312" s="140"/>
      <c r="B312" s="1493"/>
      <c r="C312" s="1497"/>
      <c r="D312" s="1497"/>
      <c r="E312" s="1497"/>
      <c r="F312" s="1497"/>
      <c r="G312" s="1497"/>
      <c r="H312" s="1497"/>
      <c r="L312" s="1480"/>
      <c r="N312" s="1480"/>
      <c r="P312" s="1480"/>
    </row>
    <row r="313" spans="1:16" s="141" customFormat="1">
      <c r="A313" s="140"/>
      <c r="B313" s="1493"/>
      <c r="C313" s="1497"/>
      <c r="D313" s="1497"/>
      <c r="E313" s="1497"/>
      <c r="F313" s="1497"/>
      <c r="G313" s="1497"/>
      <c r="H313" s="1497"/>
      <c r="L313" s="1480"/>
      <c r="N313" s="1480"/>
      <c r="P313" s="1480"/>
    </row>
    <row r="314" spans="1:16" s="141" customFormat="1">
      <c r="A314" s="140"/>
      <c r="B314" s="1493"/>
      <c r="C314" s="1497"/>
      <c r="D314" s="1497"/>
      <c r="E314" s="1497"/>
      <c r="F314" s="1497"/>
      <c r="G314" s="1497"/>
      <c r="H314" s="1497"/>
      <c r="L314" s="1480"/>
      <c r="N314" s="1480"/>
      <c r="P314" s="1480"/>
    </row>
    <row r="315" spans="1:16" s="141" customFormat="1">
      <c r="A315" s="140"/>
      <c r="B315" s="1493"/>
      <c r="C315" s="1497"/>
      <c r="D315" s="1497"/>
      <c r="E315" s="1497"/>
      <c r="F315" s="1497"/>
      <c r="G315" s="1497"/>
      <c r="H315" s="1497"/>
      <c r="L315" s="1480"/>
      <c r="N315" s="1480"/>
      <c r="P315" s="1480"/>
    </row>
    <row r="316" spans="1:16" s="141" customFormat="1">
      <c r="A316" s="140"/>
      <c r="B316" s="1493"/>
      <c r="C316" s="1497"/>
      <c r="D316" s="1497"/>
      <c r="E316" s="1497"/>
      <c r="F316" s="1497"/>
      <c r="G316" s="1497"/>
      <c r="H316" s="1497"/>
      <c r="L316" s="1480"/>
      <c r="N316" s="1480"/>
      <c r="P316" s="1480"/>
    </row>
    <row r="317" spans="1:16" s="141" customFormat="1">
      <c r="A317" s="140"/>
      <c r="B317" s="1493"/>
      <c r="C317" s="1497"/>
      <c r="D317" s="1497"/>
      <c r="E317" s="1497"/>
      <c r="F317" s="1497"/>
      <c r="G317" s="1497"/>
      <c r="H317" s="1497"/>
      <c r="L317" s="1480"/>
      <c r="N317" s="1480"/>
      <c r="P317" s="1480"/>
    </row>
    <row r="318" spans="1:16" s="141" customFormat="1">
      <c r="A318" s="140"/>
      <c r="B318" s="1493"/>
      <c r="C318" s="1497"/>
      <c r="D318" s="1497"/>
      <c r="E318" s="1497"/>
      <c r="F318" s="1497"/>
      <c r="G318" s="1497"/>
      <c r="H318" s="1497"/>
      <c r="L318" s="1480"/>
      <c r="N318" s="1480"/>
      <c r="P318" s="1480"/>
    </row>
    <row r="319" spans="1:16" s="141" customFormat="1">
      <c r="A319" s="140"/>
      <c r="B319" s="1493"/>
      <c r="C319" s="1497"/>
      <c r="D319" s="1497"/>
      <c r="E319" s="1497"/>
      <c r="F319" s="1497"/>
      <c r="G319" s="1497"/>
      <c r="H319" s="1497"/>
      <c r="L319" s="1480"/>
      <c r="N319" s="1480"/>
      <c r="P319" s="1480"/>
    </row>
    <row r="320" spans="1:16" s="141" customFormat="1">
      <c r="A320" s="140"/>
      <c r="B320" s="1493"/>
      <c r="C320" s="1497"/>
      <c r="D320" s="1497"/>
      <c r="E320" s="1497"/>
      <c r="F320" s="1497"/>
      <c r="G320" s="1497"/>
      <c r="H320" s="1497"/>
      <c r="L320" s="1480"/>
      <c r="N320" s="1480"/>
      <c r="P320" s="1480"/>
    </row>
    <row r="321" spans="1:16" s="141" customFormat="1">
      <c r="A321" s="140"/>
      <c r="B321" s="1493"/>
      <c r="C321" s="1497"/>
      <c r="D321" s="1497"/>
      <c r="E321" s="1497"/>
      <c r="F321" s="1497"/>
      <c r="G321" s="1497"/>
      <c r="H321" s="1497"/>
      <c r="L321" s="1480"/>
      <c r="N321" s="1480"/>
      <c r="P321" s="1480"/>
    </row>
    <row r="322" spans="1:16" s="141" customFormat="1">
      <c r="A322" s="140"/>
      <c r="B322" s="1493"/>
      <c r="C322" s="1497"/>
      <c r="D322" s="1497"/>
      <c r="E322" s="1497"/>
      <c r="F322" s="1497"/>
      <c r="G322" s="1497"/>
      <c r="H322" s="1497"/>
      <c r="L322" s="1480"/>
      <c r="N322" s="1480"/>
      <c r="P322" s="1480"/>
    </row>
    <row r="323" spans="1:16" s="141" customFormat="1">
      <c r="A323" s="140"/>
      <c r="B323" s="1493"/>
      <c r="C323" s="1497"/>
      <c r="D323" s="1497"/>
      <c r="E323" s="1497"/>
      <c r="F323" s="1497"/>
      <c r="G323" s="1497"/>
      <c r="H323" s="1497"/>
      <c r="L323" s="1480"/>
      <c r="N323" s="1480"/>
      <c r="P323" s="1480"/>
    </row>
    <row r="324" spans="1:16" s="141" customFormat="1">
      <c r="A324" s="140"/>
      <c r="B324" s="1493"/>
      <c r="C324" s="1497"/>
      <c r="D324" s="1497"/>
      <c r="E324" s="1497"/>
      <c r="F324" s="1497"/>
      <c r="G324" s="1497"/>
      <c r="H324" s="1497"/>
      <c r="L324" s="1480"/>
      <c r="N324" s="1480"/>
      <c r="P324" s="1480"/>
    </row>
    <row r="325" spans="1:16" s="141" customFormat="1">
      <c r="A325" s="140"/>
      <c r="B325" s="1493"/>
      <c r="C325" s="1497"/>
      <c r="D325" s="1497"/>
      <c r="E325" s="1497"/>
      <c r="F325" s="1497"/>
      <c r="G325" s="1497"/>
      <c r="H325" s="1497"/>
      <c r="L325" s="1480"/>
      <c r="N325" s="1480"/>
      <c r="P325" s="1480"/>
    </row>
    <row r="326" spans="1:16" s="141" customFormat="1">
      <c r="A326" s="140"/>
      <c r="B326" s="1493"/>
      <c r="C326" s="1497"/>
      <c r="D326" s="1497"/>
      <c r="E326" s="1497"/>
      <c r="F326" s="1497"/>
      <c r="G326" s="1497"/>
      <c r="H326" s="1497"/>
      <c r="L326" s="1480"/>
      <c r="N326" s="1480"/>
      <c r="P326" s="1480"/>
    </row>
    <row r="327" spans="1:16" s="141" customFormat="1">
      <c r="A327" s="140"/>
      <c r="B327" s="1493"/>
      <c r="C327" s="1497"/>
      <c r="D327" s="1497"/>
      <c r="E327" s="1497"/>
      <c r="F327" s="1497"/>
      <c r="G327" s="1497"/>
      <c r="H327" s="1497"/>
      <c r="L327" s="1480"/>
      <c r="N327" s="1480"/>
      <c r="P327" s="1480"/>
    </row>
    <row r="328" spans="1:16" s="141" customFormat="1">
      <c r="A328" s="140"/>
      <c r="B328" s="1493"/>
      <c r="C328" s="1497"/>
      <c r="D328" s="1497"/>
      <c r="E328" s="1497"/>
      <c r="F328" s="1497"/>
      <c r="G328" s="1497"/>
      <c r="H328" s="1497"/>
      <c r="L328" s="1480"/>
      <c r="N328" s="1480"/>
      <c r="P328" s="1480"/>
    </row>
    <row r="329" spans="1:16" s="141" customFormat="1">
      <c r="A329" s="140"/>
      <c r="B329" s="1493"/>
      <c r="C329" s="1497"/>
      <c r="D329" s="1497"/>
      <c r="E329" s="1497"/>
      <c r="F329" s="1497"/>
      <c r="G329" s="1497"/>
      <c r="H329" s="1497"/>
      <c r="L329" s="1480"/>
      <c r="N329" s="1480"/>
      <c r="P329" s="1480"/>
    </row>
    <row r="330" spans="1:16" s="141" customFormat="1">
      <c r="A330" s="140"/>
      <c r="B330" s="1493"/>
      <c r="C330" s="1497"/>
      <c r="D330" s="1497"/>
      <c r="E330" s="1497"/>
      <c r="F330" s="1497"/>
      <c r="G330" s="1497"/>
      <c r="H330" s="1497"/>
      <c r="L330" s="1480"/>
      <c r="N330" s="1480"/>
      <c r="P330" s="1480"/>
    </row>
    <row r="331" spans="1:16" s="141" customFormat="1">
      <c r="A331" s="140"/>
      <c r="B331" s="1493"/>
      <c r="C331" s="1497"/>
      <c r="D331" s="1497"/>
      <c r="E331" s="1497"/>
      <c r="F331" s="1497"/>
      <c r="G331" s="1497"/>
      <c r="H331" s="1497"/>
      <c r="L331" s="1480"/>
      <c r="N331" s="1480"/>
      <c r="P331" s="1480"/>
    </row>
    <row r="332" spans="1:16" s="141" customFormat="1">
      <c r="A332" s="140"/>
      <c r="B332" s="1493"/>
      <c r="C332" s="1497"/>
      <c r="D332" s="1497"/>
      <c r="E332" s="1497"/>
      <c r="F332" s="1497"/>
      <c r="G332" s="1497"/>
      <c r="H332" s="1497"/>
      <c r="L332" s="1480"/>
      <c r="N332" s="1480"/>
      <c r="P332" s="1480"/>
    </row>
    <row r="333" spans="1:16" s="141" customFormat="1">
      <c r="A333" s="140"/>
      <c r="B333" s="1493"/>
      <c r="C333" s="1497"/>
      <c r="D333" s="1497"/>
      <c r="E333" s="1497"/>
      <c r="F333" s="1497"/>
      <c r="G333" s="1497"/>
      <c r="H333" s="1497"/>
      <c r="L333" s="1480"/>
      <c r="N333" s="1480"/>
      <c r="P333" s="1480"/>
    </row>
    <row r="334" spans="1:16" s="141" customFormat="1">
      <c r="A334" s="140"/>
      <c r="B334" s="1493"/>
      <c r="C334" s="1497"/>
      <c r="D334" s="1497"/>
      <c r="E334" s="1497"/>
      <c r="F334" s="1497"/>
      <c r="G334" s="1497"/>
      <c r="H334" s="1497"/>
      <c r="L334" s="1480"/>
      <c r="N334" s="1480"/>
      <c r="P334" s="1480"/>
    </row>
    <row r="335" spans="1:16" s="141" customFormat="1">
      <c r="A335" s="140"/>
      <c r="B335" s="1493"/>
      <c r="C335" s="1497"/>
      <c r="D335" s="1497"/>
      <c r="E335" s="1497"/>
      <c r="F335" s="1497"/>
      <c r="G335" s="1497"/>
      <c r="H335" s="1497"/>
      <c r="L335" s="1480"/>
      <c r="N335" s="1480"/>
      <c r="P335" s="1480"/>
    </row>
    <row r="336" spans="1:16" s="141" customFormat="1">
      <c r="A336" s="140"/>
      <c r="B336" s="1493"/>
      <c r="C336" s="1497"/>
      <c r="D336" s="1497"/>
      <c r="E336" s="1497"/>
      <c r="F336" s="1497"/>
      <c r="G336" s="1497"/>
      <c r="H336" s="1497"/>
      <c r="L336" s="1480"/>
      <c r="N336" s="1480"/>
      <c r="P336" s="1480"/>
    </row>
    <row r="337" spans="1:16" s="141" customFormat="1">
      <c r="A337" s="140"/>
      <c r="B337" s="1493"/>
      <c r="C337" s="1497"/>
      <c r="D337" s="1497"/>
      <c r="E337" s="1497"/>
      <c r="F337" s="1497"/>
      <c r="G337" s="1497"/>
      <c r="H337" s="1497"/>
      <c r="L337" s="1480"/>
      <c r="N337" s="1480"/>
      <c r="P337" s="1480"/>
    </row>
    <row r="338" spans="1:16" s="141" customFormat="1">
      <c r="A338" s="140"/>
      <c r="B338" s="1493"/>
      <c r="C338" s="1497"/>
      <c r="D338" s="1497"/>
      <c r="E338" s="1497"/>
      <c r="F338" s="1497"/>
      <c r="G338" s="1497"/>
      <c r="H338" s="1497"/>
      <c r="L338" s="1480"/>
      <c r="N338" s="1480"/>
      <c r="P338" s="1480"/>
    </row>
    <row r="339" spans="1:16" s="141" customFormat="1">
      <c r="A339" s="140"/>
      <c r="B339" s="1493"/>
      <c r="C339" s="1497"/>
      <c r="D339" s="1497"/>
      <c r="E339" s="1497"/>
      <c r="F339" s="1497"/>
      <c r="G339" s="1497"/>
      <c r="H339" s="1497"/>
      <c r="L339" s="1480"/>
      <c r="N339" s="1480"/>
      <c r="P339" s="1480"/>
    </row>
    <row r="340" spans="1:16" s="141" customFormat="1">
      <c r="A340" s="140"/>
      <c r="B340" s="1493"/>
      <c r="C340" s="1497"/>
      <c r="D340" s="1497"/>
      <c r="E340" s="1497"/>
      <c r="F340" s="1497"/>
      <c r="G340" s="1497"/>
      <c r="H340" s="1497"/>
      <c r="L340" s="1480"/>
      <c r="N340" s="1480"/>
      <c r="P340" s="1480"/>
    </row>
    <row r="341" spans="1:16" s="141" customFormat="1">
      <c r="A341" s="140"/>
      <c r="B341" s="1493"/>
      <c r="C341" s="1497"/>
      <c r="D341" s="1497"/>
      <c r="E341" s="1497"/>
      <c r="F341" s="1497"/>
      <c r="G341" s="1497"/>
      <c r="H341" s="1497"/>
      <c r="L341" s="1480"/>
      <c r="N341" s="1480"/>
      <c r="P341" s="1480"/>
    </row>
    <row r="342" spans="1:16" s="141" customFormat="1">
      <c r="A342" s="140"/>
      <c r="B342" s="1493"/>
      <c r="C342" s="1497"/>
      <c r="D342" s="1497"/>
      <c r="E342" s="1497"/>
      <c r="F342" s="1497"/>
      <c r="G342" s="1497"/>
      <c r="H342" s="1497"/>
      <c r="L342" s="1480"/>
      <c r="N342" s="1480"/>
      <c r="P342" s="1480"/>
    </row>
    <row r="343" spans="1:16" s="141" customFormat="1">
      <c r="A343" s="140"/>
      <c r="B343" s="1493"/>
      <c r="C343" s="1497"/>
      <c r="D343" s="1497"/>
      <c r="E343" s="1497"/>
      <c r="F343" s="1497"/>
      <c r="G343" s="1497"/>
      <c r="H343" s="1497"/>
      <c r="L343" s="1480"/>
      <c r="N343" s="1480"/>
      <c r="P343" s="1480"/>
    </row>
    <row r="344" spans="1:16" s="141" customFormat="1">
      <c r="A344" s="140"/>
      <c r="B344" s="1493"/>
      <c r="C344" s="1497"/>
      <c r="D344" s="1497"/>
      <c r="E344" s="1497"/>
      <c r="F344" s="1497"/>
      <c r="G344" s="1497"/>
      <c r="H344" s="1497"/>
      <c r="L344" s="1480"/>
      <c r="N344" s="1480"/>
      <c r="P344" s="1480"/>
    </row>
    <row r="345" spans="1:16" s="141" customFormat="1">
      <c r="A345" s="140"/>
      <c r="B345" s="1493"/>
      <c r="C345" s="1497"/>
      <c r="D345" s="1497"/>
      <c r="E345" s="1497"/>
      <c r="F345" s="1497"/>
      <c r="G345" s="1497"/>
      <c r="H345" s="1497"/>
      <c r="L345" s="1480"/>
      <c r="N345" s="1480"/>
      <c r="P345" s="1480"/>
    </row>
    <row r="346" spans="1:16" s="141" customFormat="1">
      <c r="A346" s="140"/>
      <c r="B346" s="1493"/>
      <c r="C346" s="1497"/>
      <c r="D346" s="1497"/>
      <c r="E346" s="1497"/>
      <c r="F346" s="1497"/>
      <c r="G346" s="1497"/>
      <c r="H346" s="1497"/>
      <c r="L346" s="1480"/>
      <c r="N346" s="1480"/>
      <c r="P346" s="1480"/>
    </row>
    <row r="347" spans="1:16" s="141" customFormat="1">
      <c r="A347" s="140"/>
      <c r="B347" s="1493"/>
      <c r="C347" s="1497"/>
      <c r="D347" s="1497"/>
      <c r="E347" s="1497"/>
      <c r="F347" s="1497"/>
      <c r="G347" s="1497"/>
      <c r="H347" s="1497"/>
      <c r="L347" s="1480"/>
      <c r="N347" s="1480"/>
      <c r="P347" s="1480"/>
    </row>
    <row r="348" spans="1:16" s="141" customFormat="1">
      <c r="A348" s="140"/>
      <c r="B348" s="1493"/>
      <c r="C348" s="1497"/>
      <c r="D348" s="1497"/>
      <c r="E348" s="1497"/>
      <c r="F348" s="1497"/>
      <c r="G348" s="1497"/>
      <c r="H348" s="1497"/>
      <c r="L348" s="1480"/>
      <c r="N348" s="1480"/>
      <c r="P348" s="1480"/>
    </row>
    <row r="349" spans="1:16" s="141" customFormat="1">
      <c r="A349" s="140"/>
      <c r="B349" s="1493"/>
      <c r="C349" s="1497"/>
      <c r="D349" s="1497"/>
      <c r="E349" s="1497"/>
      <c r="F349" s="1497"/>
      <c r="G349" s="1497"/>
      <c r="H349" s="1497"/>
      <c r="L349" s="1480"/>
      <c r="N349" s="1480"/>
      <c r="P349" s="1480"/>
    </row>
    <row r="350" spans="1:16" s="141" customFormat="1">
      <c r="A350" s="140"/>
      <c r="B350" s="1493"/>
      <c r="C350" s="1497"/>
      <c r="D350" s="1497"/>
      <c r="E350" s="1497"/>
      <c r="F350" s="1497"/>
      <c r="G350" s="1497"/>
      <c r="H350" s="1497"/>
      <c r="L350" s="1480"/>
      <c r="N350" s="1480"/>
      <c r="P350" s="1480"/>
    </row>
    <row r="351" spans="1:16" s="141" customFormat="1">
      <c r="A351" s="140"/>
      <c r="B351" s="1493"/>
      <c r="C351" s="1497"/>
      <c r="D351" s="1497"/>
      <c r="E351" s="1497"/>
      <c r="F351" s="1497"/>
      <c r="G351" s="1497"/>
      <c r="H351" s="1497"/>
      <c r="L351" s="1480"/>
      <c r="N351" s="1480"/>
      <c r="P351" s="1480"/>
    </row>
    <row r="352" spans="1:16" s="141" customFormat="1">
      <c r="A352" s="140"/>
      <c r="B352" s="1493"/>
      <c r="C352" s="1497"/>
      <c r="D352" s="1497"/>
      <c r="E352" s="1497"/>
      <c r="F352" s="1497"/>
      <c r="G352" s="1497"/>
      <c r="H352" s="1497"/>
      <c r="L352" s="1480"/>
      <c r="N352" s="1480"/>
      <c r="P352" s="1480"/>
    </row>
    <row r="353" spans="1:16" s="141" customFormat="1">
      <c r="A353" s="140"/>
      <c r="B353" s="1493"/>
      <c r="C353" s="1497"/>
      <c r="D353" s="1497"/>
      <c r="E353" s="1497"/>
      <c r="F353" s="1497"/>
      <c r="G353" s="1497"/>
      <c r="H353" s="1497"/>
      <c r="L353" s="1480"/>
      <c r="N353" s="1480"/>
      <c r="P353" s="1480"/>
    </row>
    <row r="354" spans="1:16" s="141" customFormat="1">
      <c r="A354" s="140"/>
      <c r="B354" s="1493"/>
      <c r="C354" s="1497"/>
      <c r="D354" s="1497"/>
      <c r="E354" s="1497"/>
      <c r="F354" s="1497"/>
      <c r="G354" s="1497"/>
      <c r="H354" s="1497"/>
      <c r="L354" s="1480"/>
      <c r="N354" s="1480"/>
      <c r="P354" s="1480"/>
    </row>
    <row r="355" spans="1:16" s="141" customFormat="1">
      <c r="A355" s="140"/>
      <c r="B355" s="1493"/>
      <c r="C355" s="1497"/>
      <c r="D355" s="1497"/>
      <c r="E355" s="1497"/>
      <c r="F355" s="1497"/>
      <c r="G355" s="1497"/>
      <c r="H355" s="1497"/>
      <c r="L355" s="1480"/>
      <c r="N355" s="1480"/>
      <c r="P355" s="1480"/>
    </row>
    <row r="356" spans="1:16" s="141" customFormat="1">
      <c r="A356" s="140"/>
      <c r="B356" s="1493"/>
      <c r="C356" s="1497"/>
      <c r="D356" s="1497"/>
      <c r="E356" s="1497"/>
      <c r="F356" s="1497"/>
      <c r="G356" s="1497"/>
      <c r="H356" s="1497"/>
      <c r="L356" s="1480"/>
      <c r="N356" s="1480"/>
      <c r="P356" s="1480"/>
    </row>
    <row r="357" spans="1:16" s="141" customFormat="1">
      <c r="A357" s="140"/>
      <c r="B357" s="1493"/>
      <c r="C357" s="1497"/>
      <c r="D357" s="1497"/>
      <c r="E357" s="1497"/>
      <c r="F357" s="1497"/>
      <c r="G357" s="1497"/>
      <c r="H357" s="1497"/>
      <c r="L357" s="1480"/>
      <c r="N357" s="1480"/>
      <c r="P357" s="1480"/>
    </row>
    <row r="358" spans="1:16" s="141" customFormat="1">
      <c r="A358" s="140"/>
      <c r="B358" s="1493"/>
      <c r="C358" s="1497"/>
      <c r="D358" s="1497"/>
      <c r="E358" s="1497"/>
      <c r="F358" s="1497"/>
      <c r="G358" s="1497"/>
      <c r="H358" s="1497"/>
      <c r="L358" s="1480"/>
      <c r="N358" s="1480"/>
      <c r="P358" s="1480"/>
    </row>
    <row r="359" spans="1:16" s="141" customFormat="1">
      <c r="A359" s="140"/>
      <c r="B359" s="1493"/>
      <c r="C359" s="1497"/>
      <c r="D359" s="1497"/>
      <c r="E359" s="1497"/>
      <c r="F359" s="1497"/>
      <c r="G359" s="1497"/>
      <c r="H359" s="1497"/>
      <c r="L359" s="1480"/>
      <c r="N359" s="1480"/>
      <c r="P359" s="1480"/>
    </row>
    <row r="360" spans="1:16" s="141" customFormat="1">
      <c r="A360" s="140"/>
      <c r="B360" s="1493"/>
      <c r="C360" s="1497"/>
      <c r="D360" s="1497"/>
      <c r="E360" s="1497"/>
      <c r="F360" s="1497"/>
      <c r="G360" s="1497"/>
      <c r="H360" s="1497"/>
      <c r="L360" s="1480"/>
      <c r="N360" s="1480"/>
      <c r="P360" s="1480"/>
    </row>
    <row r="361" spans="1:16" s="141" customFormat="1">
      <c r="A361" s="140"/>
      <c r="B361" s="1493"/>
      <c r="C361" s="1497"/>
      <c r="D361" s="1497"/>
      <c r="E361" s="1497"/>
      <c r="F361" s="1497"/>
      <c r="G361" s="1497"/>
      <c r="H361" s="1497"/>
      <c r="L361" s="1480"/>
      <c r="N361" s="1480"/>
      <c r="P361" s="1480"/>
    </row>
    <row r="362" spans="1:16" s="141" customFormat="1">
      <c r="A362" s="140"/>
      <c r="B362" s="1493"/>
      <c r="C362" s="1497"/>
      <c r="D362" s="1497"/>
      <c r="E362" s="1497"/>
      <c r="F362" s="1497"/>
      <c r="G362" s="1497"/>
      <c r="H362" s="1497"/>
      <c r="L362" s="1480"/>
      <c r="N362" s="1480"/>
      <c r="P362" s="1480"/>
    </row>
    <row r="363" spans="1:16" s="141" customFormat="1">
      <c r="A363" s="140"/>
      <c r="B363" s="1493"/>
      <c r="C363" s="1497"/>
      <c r="D363" s="1497"/>
      <c r="E363" s="1497"/>
      <c r="F363" s="1497"/>
      <c r="G363" s="1497"/>
      <c r="H363" s="1497"/>
      <c r="L363" s="1480"/>
      <c r="N363" s="1480"/>
      <c r="P363" s="1480"/>
    </row>
    <row r="364" spans="1:16" s="141" customFormat="1">
      <c r="A364" s="140"/>
      <c r="B364" s="1493"/>
      <c r="C364" s="1497"/>
      <c r="D364" s="1497"/>
      <c r="E364" s="1497"/>
      <c r="F364" s="1497"/>
      <c r="G364" s="1497"/>
      <c r="H364" s="1497"/>
      <c r="L364" s="1480"/>
      <c r="N364" s="1480"/>
      <c r="P364" s="1480"/>
    </row>
    <row r="365" spans="1:16" s="141" customFormat="1">
      <c r="A365" s="140"/>
      <c r="B365" s="1493"/>
      <c r="C365" s="1497"/>
      <c r="D365" s="1497"/>
      <c r="E365" s="1497"/>
      <c r="F365" s="1497"/>
      <c r="G365" s="1497"/>
      <c r="H365" s="1497"/>
      <c r="L365" s="1480"/>
      <c r="N365" s="1480"/>
      <c r="P365" s="1480"/>
    </row>
    <row r="366" spans="1:16" s="141" customFormat="1">
      <c r="A366" s="140"/>
      <c r="B366" s="1493"/>
      <c r="C366" s="1497"/>
      <c r="D366" s="1497"/>
      <c r="E366" s="1497"/>
      <c r="F366" s="1497"/>
      <c r="G366" s="1497"/>
      <c r="H366" s="1497"/>
      <c r="L366" s="1480"/>
      <c r="N366" s="1480"/>
      <c r="P366" s="1480"/>
    </row>
    <row r="367" spans="1:16" s="141" customFormat="1">
      <c r="A367" s="140"/>
      <c r="B367" s="1493"/>
      <c r="C367" s="1497"/>
      <c r="D367" s="1497"/>
      <c r="E367" s="1497"/>
      <c r="F367" s="1497"/>
      <c r="G367" s="1497"/>
      <c r="H367" s="1497"/>
      <c r="L367" s="1480"/>
      <c r="N367" s="1480"/>
      <c r="P367" s="1480"/>
    </row>
    <row r="368" spans="1:16" s="141" customFormat="1">
      <c r="A368" s="140"/>
      <c r="B368" s="1493"/>
      <c r="C368" s="1497"/>
      <c r="D368" s="1497"/>
      <c r="E368" s="1497"/>
      <c r="F368" s="1497"/>
      <c r="G368" s="1497"/>
      <c r="H368" s="1497"/>
      <c r="L368" s="1480"/>
      <c r="N368" s="1480"/>
      <c r="P368" s="1480"/>
    </row>
    <row r="369" spans="1:16" s="141" customFormat="1">
      <c r="A369" s="140"/>
      <c r="B369" s="1493"/>
      <c r="C369" s="1497"/>
      <c r="D369" s="1497"/>
      <c r="E369" s="1497"/>
      <c r="F369" s="1497"/>
      <c r="G369" s="1497"/>
      <c r="H369" s="1497"/>
      <c r="L369" s="1480"/>
      <c r="N369" s="1480"/>
      <c r="P369" s="1480"/>
    </row>
    <row r="370" spans="1:16" s="141" customFormat="1">
      <c r="A370" s="140"/>
      <c r="B370" s="1493"/>
      <c r="C370" s="1497"/>
      <c r="D370" s="1497"/>
      <c r="E370" s="1497"/>
      <c r="F370" s="1497"/>
      <c r="G370" s="1497"/>
      <c r="H370" s="1497"/>
      <c r="L370" s="1480"/>
      <c r="N370" s="1480"/>
      <c r="P370" s="1480"/>
    </row>
    <row r="371" spans="1:16" s="141" customFormat="1">
      <c r="A371" s="140"/>
      <c r="B371" s="1493"/>
      <c r="C371" s="1497"/>
      <c r="D371" s="1497"/>
      <c r="E371" s="1497"/>
      <c r="F371" s="1497"/>
      <c r="G371" s="1497"/>
      <c r="H371" s="1497"/>
      <c r="L371" s="1480"/>
      <c r="N371" s="1480"/>
      <c r="P371" s="1480"/>
    </row>
    <row r="372" spans="1:16" s="141" customFormat="1">
      <c r="A372" s="140"/>
      <c r="B372" s="1493"/>
      <c r="C372" s="1497"/>
      <c r="D372" s="1497"/>
      <c r="E372" s="1497"/>
      <c r="F372" s="1497"/>
      <c r="G372" s="1497"/>
      <c r="H372" s="1497"/>
      <c r="L372" s="1480"/>
      <c r="N372" s="1480"/>
      <c r="P372" s="1480"/>
    </row>
    <row r="373" spans="1:16" s="141" customFormat="1">
      <c r="A373" s="140"/>
      <c r="B373" s="1493"/>
      <c r="C373" s="1497"/>
      <c r="D373" s="1497"/>
      <c r="E373" s="1497"/>
      <c r="F373" s="1497"/>
      <c r="G373" s="1497"/>
      <c r="H373" s="1497"/>
      <c r="L373" s="1480"/>
      <c r="N373" s="1480"/>
      <c r="P373" s="1480"/>
    </row>
    <row r="374" spans="1:16" s="141" customFormat="1">
      <c r="A374" s="140"/>
      <c r="B374" s="1493"/>
      <c r="C374" s="1497"/>
      <c r="D374" s="1497"/>
      <c r="E374" s="1497"/>
      <c r="F374" s="1497"/>
      <c r="G374" s="1497"/>
      <c r="H374" s="1497"/>
      <c r="L374" s="1480"/>
      <c r="N374" s="1480"/>
      <c r="P374" s="1480"/>
    </row>
    <row r="375" spans="1:16" s="141" customFormat="1">
      <c r="A375" s="140"/>
      <c r="B375" s="1493"/>
      <c r="C375" s="1497"/>
      <c r="D375" s="1497"/>
      <c r="E375" s="1497"/>
      <c r="F375" s="1497"/>
      <c r="G375" s="1497"/>
      <c r="H375" s="1497"/>
      <c r="L375" s="1480"/>
      <c r="N375" s="1480"/>
      <c r="P375" s="1480"/>
    </row>
    <row r="376" spans="1:16" s="141" customFormat="1">
      <c r="A376" s="140"/>
      <c r="B376" s="1493"/>
      <c r="C376" s="1497"/>
      <c r="D376" s="1497"/>
      <c r="E376" s="1497"/>
      <c r="F376" s="1497"/>
      <c r="G376" s="1497"/>
      <c r="H376" s="1497"/>
      <c r="L376" s="1480"/>
      <c r="N376" s="1480"/>
      <c r="P376" s="1480"/>
    </row>
    <row r="377" spans="1:16" s="141" customFormat="1">
      <c r="A377" s="140"/>
      <c r="B377" s="1493"/>
      <c r="C377" s="1497"/>
      <c r="D377" s="1497"/>
      <c r="E377" s="1497"/>
      <c r="F377" s="1497"/>
      <c r="G377" s="1497"/>
      <c r="H377" s="1497"/>
      <c r="L377" s="1480"/>
      <c r="N377" s="1480"/>
      <c r="P377" s="1480"/>
    </row>
    <row r="378" spans="1:16" s="141" customFormat="1">
      <c r="A378" s="140"/>
      <c r="B378" s="1493"/>
      <c r="C378" s="1497"/>
      <c r="D378" s="1497"/>
      <c r="E378" s="1497"/>
      <c r="F378" s="1497"/>
      <c r="G378" s="1497"/>
      <c r="H378" s="1497"/>
      <c r="L378" s="1480"/>
      <c r="N378" s="1480"/>
      <c r="P378" s="1480"/>
    </row>
    <row r="379" spans="1:16" s="141" customFormat="1">
      <c r="A379" s="140"/>
      <c r="B379" s="1493"/>
      <c r="C379" s="1497"/>
      <c r="D379" s="1497"/>
      <c r="E379" s="1497"/>
      <c r="F379" s="1497"/>
      <c r="G379" s="1497"/>
      <c r="H379" s="1497"/>
      <c r="L379" s="1480"/>
      <c r="N379" s="1480"/>
      <c r="P379" s="1480"/>
    </row>
    <row r="380" spans="1:16" s="141" customFormat="1">
      <c r="A380" s="140"/>
      <c r="B380" s="1493"/>
      <c r="C380" s="1497"/>
      <c r="D380" s="1497"/>
      <c r="E380" s="1497"/>
      <c r="F380" s="1497"/>
      <c r="G380" s="1497"/>
      <c r="H380" s="1497"/>
      <c r="L380" s="1480"/>
      <c r="N380" s="1480"/>
      <c r="P380" s="1480"/>
    </row>
    <row r="381" spans="1:16" s="141" customFormat="1">
      <c r="A381" s="140"/>
      <c r="B381" s="1493"/>
      <c r="C381" s="1497"/>
      <c r="D381" s="1497"/>
      <c r="E381" s="1497"/>
      <c r="F381" s="1497"/>
      <c r="G381" s="1497"/>
      <c r="H381" s="1497"/>
      <c r="L381" s="1480"/>
      <c r="N381" s="1480"/>
      <c r="P381" s="1480"/>
    </row>
    <row r="382" spans="1:16" s="141" customFormat="1">
      <c r="A382" s="140"/>
      <c r="B382" s="1493"/>
      <c r="C382" s="1497"/>
      <c r="D382" s="1497"/>
      <c r="E382" s="1497"/>
      <c r="F382" s="1497"/>
      <c r="G382" s="1497"/>
      <c r="H382" s="1497"/>
      <c r="L382" s="1480"/>
      <c r="N382" s="1480"/>
      <c r="P382" s="1480"/>
    </row>
    <row r="383" spans="1:16" s="141" customFormat="1">
      <c r="A383" s="140"/>
      <c r="B383" s="1493"/>
      <c r="C383" s="1497"/>
      <c r="D383" s="1497"/>
      <c r="E383" s="1497"/>
      <c r="F383" s="1497"/>
      <c r="G383" s="1497"/>
      <c r="H383" s="1497"/>
      <c r="L383" s="1480"/>
      <c r="N383" s="1480"/>
      <c r="P383" s="1480"/>
    </row>
    <row r="384" spans="1:16" s="141" customFormat="1">
      <c r="A384" s="140"/>
      <c r="B384" s="1493"/>
      <c r="C384" s="1497"/>
      <c r="D384" s="1497"/>
      <c r="E384" s="1497"/>
      <c r="F384" s="1497"/>
      <c r="G384" s="1497"/>
      <c r="H384" s="1497"/>
      <c r="L384" s="1480"/>
      <c r="N384" s="1480"/>
      <c r="P384" s="1480"/>
    </row>
    <row r="385" spans="1:16" s="141" customFormat="1">
      <c r="A385" s="140"/>
      <c r="B385" s="1493"/>
      <c r="C385" s="1497"/>
      <c r="D385" s="1497"/>
      <c r="E385" s="1497"/>
      <c r="F385" s="1497"/>
      <c r="G385" s="1497"/>
      <c r="H385" s="1497"/>
      <c r="L385" s="1480"/>
      <c r="N385" s="1480"/>
      <c r="P385" s="1480"/>
    </row>
    <row r="386" spans="1:16" s="141" customFormat="1">
      <c r="A386" s="140"/>
      <c r="B386" s="1493"/>
      <c r="C386" s="1497"/>
      <c r="D386" s="1497"/>
      <c r="E386" s="1497"/>
      <c r="F386" s="1497"/>
      <c r="G386" s="1497"/>
      <c r="H386" s="1497"/>
      <c r="L386" s="1480"/>
      <c r="N386" s="1480"/>
      <c r="P386" s="1480"/>
    </row>
    <row r="387" spans="1:16" s="141" customFormat="1">
      <c r="A387" s="140"/>
      <c r="B387" s="1493"/>
      <c r="C387" s="1497"/>
      <c r="D387" s="1497"/>
      <c r="E387" s="1497"/>
      <c r="F387" s="1497"/>
      <c r="G387" s="1497"/>
      <c r="H387" s="1497"/>
      <c r="L387" s="1480"/>
      <c r="N387" s="1480"/>
      <c r="P387" s="1480"/>
    </row>
    <row r="388" spans="1:16" s="141" customFormat="1">
      <c r="A388" s="140"/>
      <c r="B388" s="1493"/>
      <c r="C388" s="1497"/>
      <c r="D388" s="1497"/>
      <c r="E388" s="1497"/>
      <c r="F388" s="1497"/>
      <c r="G388" s="1497"/>
      <c r="H388" s="1497"/>
      <c r="L388" s="1480"/>
      <c r="N388" s="1480"/>
      <c r="P388" s="1480"/>
    </row>
    <row r="389" spans="1:16" s="141" customFormat="1">
      <c r="A389" s="140"/>
      <c r="B389" s="1493"/>
      <c r="C389" s="1497"/>
      <c r="D389" s="1497"/>
      <c r="E389" s="1497"/>
      <c r="F389" s="1497"/>
      <c r="G389" s="1497"/>
      <c r="H389" s="1497"/>
      <c r="L389" s="1480"/>
      <c r="N389" s="1480"/>
      <c r="P389" s="1480"/>
    </row>
    <row r="390" spans="1:16" s="141" customFormat="1">
      <c r="A390" s="140"/>
      <c r="B390" s="1493"/>
      <c r="C390" s="1497"/>
      <c r="D390" s="1497"/>
      <c r="E390" s="1497"/>
      <c r="F390" s="1497"/>
      <c r="G390" s="1497"/>
      <c r="H390" s="1497"/>
      <c r="L390" s="1480"/>
      <c r="N390" s="1480"/>
      <c r="P390" s="1480"/>
    </row>
    <row r="391" spans="1:16" s="141" customFormat="1">
      <c r="A391" s="140"/>
      <c r="B391" s="1493"/>
      <c r="C391" s="1497"/>
      <c r="D391" s="1497"/>
      <c r="E391" s="1497"/>
      <c r="F391" s="1497"/>
      <c r="G391" s="1497"/>
      <c r="H391" s="1497"/>
      <c r="L391" s="1480"/>
      <c r="N391" s="1480"/>
      <c r="P391" s="1480"/>
    </row>
    <row r="392" spans="1:16" s="141" customFormat="1">
      <c r="A392" s="140"/>
      <c r="B392" s="1493"/>
      <c r="C392" s="1497"/>
      <c r="D392" s="1497"/>
      <c r="E392" s="1497"/>
      <c r="F392" s="1497"/>
      <c r="G392" s="1497"/>
      <c r="H392" s="1497"/>
      <c r="L392" s="1480"/>
      <c r="N392" s="1480"/>
      <c r="P392" s="1480"/>
    </row>
    <row r="393" spans="1:16" s="141" customFormat="1">
      <c r="A393" s="140"/>
      <c r="B393" s="1493"/>
      <c r="C393" s="1497"/>
      <c r="D393" s="1497"/>
      <c r="E393" s="1497"/>
      <c r="F393" s="1497"/>
      <c r="G393" s="1497"/>
      <c r="H393" s="1497"/>
      <c r="L393" s="1480"/>
      <c r="N393" s="1480"/>
      <c r="P393" s="1480"/>
    </row>
    <row r="394" spans="1:16" s="141" customFormat="1">
      <c r="A394" s="140"/>
      <c r="B394" s="1493"/>
      <c r="C394" s="1497"/>
      <c r="D394" s="1497"/>
      <c r="E394" s="1497"/>
      <c r="F394" s="1497"/>
      <c r="G394" s="1497"/>
      <c r="H394" s="1497"/>
      <c r="L394" s="1480"/>
      <c r="N394" s="1480"/>
      <c r="P394" s="1480"/>
    </row>
    <row r="395" spans="1:16" s="141" customFormat="1">
      <c r="A395" s="140"/>
      <c r="B395" s="1493"/>
      <c r="C395" s="1497"/>
      <c r="D395" s="1497"/>
      <c r="E395" s="1497"/>
      <c r="F395" s="1497"/>
      <c r="G395" s="1497"/>
      <c r="H395" s="1497"/>
      <c r="L395" s="1480"/>
      <c r="N395" s="1480"/>
      <c r="P395" s="1480"/>
    </row>
    <row r="396" spans="1:16" s="141" customFormat="1">
      <c r="A396" s="140"/>
      <c r="B396" s="1493"/>
      <c r="C396" s="1497"/>
      <c r="D396" s="1497"/>
      <c r="E396" s="1497"/>
      <c r="F396" s="1497"/>
      <c r="G396" s="1497"/>
      <c r="H396" s="1497"/>
      <c r="L396" s="1480"/>
      <c r="N396" s="1480"/>
      <c r="P396" s="1480"/>
    </row>
    <row r="397" spans="1:16" s="141" customFormat="1">
      <c r="A397" s="140"/>
      <c r="B397" s="1493"/>
      <c r="C397" s="1497"/>
      <c r="D397" s="1497"/>
      <c r="E397" s="1497"/>
      <c r="F397" s="1497"/>
      <c r="G397" s="1497"/>
      <c r="H397" s="1497"/>
      <c r="L397" s="1480"/>
      <c r="N397" s="1480"/>
      <c r="P397" s="1480"/>
    </row>
    <row r="398" spans="1:16" s="141" customFormat="1">
      <c r="A398" s="140"/>
      <c r="B398" s="1493"/>
      <c r="C398" s="1497"/>
      <c r="D398" s="1497"/>
      <c r="E398" s="1497"/>
      <c r="F398" s="1497"/>
      <c r="G398" s="1497"/>
      <c r="H398" s="1497"/>
      <c r="L398" s="1480"/>
      <c r="N398" s="1480"/>
      <c r="P398" s="1480"/>
    </row>
    <row r="399" spans="1:16" s="141" customFormat="1">
      <c r="A399" s="140"/>
      <c r="B399" s="1493"/>
      <c r="C399" s="1497"/>
      <c r="D399" s="1497"/>
      <c r="E399" s="1497"/>
      <c r="F399" s="1497"/>
      <c r="G399" s="1497"/>
      <c r="H399" s="1497"/>
      <c r="L399" s="1480"/>
      <c r="N399" s="1480"/>
      <c r="P399" s="1480"/>
    </row>
    <row r="400" spans="1:16" s="141" customFormat="1">
      <c r="A400" s="140"/>
      <c r="B400" s="1493"/>
      <c r="C400" s="1497"/>
      <c r="D400" s="1497"/>
      <c r="E400" s="1497"/>
      <c r="F400" s="1497"/>
      <c r="G400" s="1497"/>
      <c r="H400" s="1497"/>
      <c r="L400" s="1480"/>
      <c r="N400" s="1480"/>
      <c r="P400" s="1480"/>
    </row>
    <row r="401" spans="1:16" s="141" customFormat="1">
      <c r="A401" s="140"/>
      <c r="B401" s="1493"/>
      <c r="C401" s="1497"/>
      <c r="D401" s="1497"/>
      <c r="E401" s="1497"/>
      <c r="F401" s="1497"/>
      <c r="G401" s="1497"/>
      <c r="H401" s="1497"/>
      <c r="L401" s="1480"/>
      <c r="N401" s="1480"/>
      <c r="P401" s="1480"/>
    </row>
    <row r="402" spans="1:16" s="141" customFormat="1">
      <c r="A402" s="140"/>
      <c r="B402" s="1493"/>
      <c r="C402" s="1497"/>
      <c r="D402" s="1497"/>
      <c r="E402" s="1497"/>
      <c r="F402" s="1497"/>
      <c r="G402" s="1497"/>
      <c r="H402" s="1497"/>
      <c r="L402" s="1480"/>
      <c r="N402" s="1480"/>
      <c r="P402" s="1480"/>
    </row>
    <row r="403" spans="1:16" s="141" customFormat="1">
      <c r="A403" s="140"/>
      <c r="B403" s="1493"/>
      <c r="C403" s="1497"/>
      <c r="D403" s="1497"/>
      <c r="E403" s="1497"/>
      <c r="F403" s="1497"/>
      <c r="G403" s="1497"/>
      <c r="H403" s="1497"/>
      <c r="L403" s="1480"/>
      <c r="N403" s="1480"/>
      <c r="P403" s="1480"/>
    </row>
    <row r="404" spans="1:16" s="141" customFormat="1">
      <c r="A404" s="140"/>
      <c r="B404" s="1493"/>
      <c r="C404" s="1497"/>
      <c r="D404" s="1497"/>
      <c r="E404" s="1497"/>
      <c r="F404" s="1497"/>
      <c r="G404" s="1497"/>
      <c r="H404" s="1497"/>
      <c r="L404" s="1480"/>
      <c r="N404" s="1480"/>
      <c r="P404" s="1480"/>
    </row>
    <row r="405" spans="1:16" s="141" customFormat="1">
      <c r="A405" s="140"/>
      <c r="B405" s="1493"/>
      <c r="C405" s="1497"/>
      <c r="D405" s="1497"/>
      <c r="E405" s="1497"/>
      <c r="F405" s="1497"/>
      <c r="G405" s="1497"/>
      <c r="H405" s="1497"/>
      <c r="L405" s="1480"/>
      <c r="N405" s="1480"/>
      <c r="P405" s="1480"/>
    </row>
    <row r="406" spans="1:16" s="141" customFormat="1">
      <c r="A406" s="140"/>
      <c r="B406" s="1493"/>
      <c r="C406" s="1497"/>
      <c r="D406" s="1497"/>
      <c r="E406" s="1497"/>
      <c r="F406" s="1497"/>
      <c r="G406" s="1497"/>
      <c r="H406" s="1497"/>
      <c r="L406" s="1480"/>
      <c r="N406" s="1480"/>
      <c r="P406" s="1480"/>
    </row>
    <row r="407" spans="1:16" s="141" customFormat="1">
      <c r="A407" s="140"/>
      <c r="B407" s="1493"/>
      <c r="C407" s="1497"/>
      <c r="D407" s="1497"/>
      <c r="E407" s="1497"/>
      <c r="F407" s="1497"/>
      <c r="G407" s="1497"/>
      <c r="H407" s="1497"/>
      <c r="L407" s="1480"/>
      <c r="N407" s="1480"/>
      <c r="P407" s="1480"/>
    </row>
    <row r="408" spans="1:16" s="141" customFormat="1">
      <c r="A408" s="140"/>
      <c r="B408" s="1493"/>
      <c r="C408" s="1497"/>
      <c r="D408" s="1497"/>
      <c r="E408" s="1497"/>
      <c r="F408" s="1497"/>
      <c r="G408" s="1497"/>
      <c r="H408" s="1497"/>
      <c r="L408" s="1480"/>
      <c r="N408" s="1480"/>
      <c r="P408" s="1480"/>
    </row>
    <row r="409" spans="1:16" s="141" customFormat="1">
      <c r="A409" s="140"/>
      <c r="B409" s="1493"/>
      <c r="C409" s="1497"/>
      <c r="D409" s="1497"/>
      <c r="E409" s="1497"/>
      <c r="F409" s="1497"/>
      <c r="G409" s="1497"/>
      <c r="H409" s="1497"/>
      <c r="L409" s="1480"/>
      <c r="N409" s="1480"/>
      <c r="P409" s="1480"/>
    </row>
    <row r="410" spans="1:16" s="141" customFormat="1">
      <c r="A410" s="140"/>
      <c r="B410" s="1493"/>
      <c r="C410" s="1497"/>
      <c r="D410" s="1497"/>
      <c r="E410" s="1497"/>
      <c r="F410" s="1497"/>
      <c r="G410" s="1497"/>
      <c r="H410" s="1497"/>
      <c r="L410" s="1480"/>
      <c r="N410" s="1480"/>
      <c r="P410" s="1480"/>
    </row>
    <row r="411" spans="1:16" s="141" customFormat="1">
      <c r="A411" s="140"/>
      <c r="B411" s="1493"/>
      <c r="C411" s="1497"/>
      <c r="D411" s="1497"/>
      <c r="E411" s="1497"/>
      <c r="F411" s="1497"/>
      <c r="G411" s="1497"/>
      <c r="H411" s="1497"/>
      <c r="L411" s="1480"/>
      <c r="N411" s="1480"/>
      <c r="P411" s="1480"/>
    </row>
    <row r="412" spans="1:16" s="141" customFormat="1">
      <c r="A412" s="140"/>
      <c r="B412" s="1493"/>
      <c r="C412" s="1497"/>
      <c r="D412" s="1497"/>
      <c r="E412" s="1497"/>
      <c r="F412" s="1497"/>
      <c r="G412" s="1497"/>
      <c r="H412" s="1497"/>
      <c r="L412" s="1480"/>
      <c r="N412" s="1480"/>
      <c r="P412" s="1480"/>
    </row>
    <row r="413" spans="1:16" s="141" customFormat="1">
      <c r="A413" s="140"/>
      <c r="B413" s="1493"/>
      <c r="C413" s="1497"/>
      <c r="D413" s="1497"/>
      <c r="E413" s="1497"/>
      <c r="F413" s="1497"/>
      <c r="G413" s="1497"/>
      <c r="H413" s="1497"/>
      <c r="L413" s="1480"/>
      <c r="N413" s="1480"/>
      <c r="P413" s="1480"/>
    </row>
    <row r="414" spans="1:16" s="141" customFormat="1">
      <c r="A414" s="140"/>
      <c r="B414" s="1493"/>
      <c r="C414" s="1497"/>
      <c r="D414" s="1497"/>
      <c r="E414" s="1497"/>
      <c r="F414" s="1497"/>
      <c r="G414" s="1497"/>
      <c r="H414" s="1497"/>
      <c r="L414" s="1480"/>
      <c r="N414" s="1480"/>
      <c r="P414" s="1480"/>
    </row>
    <row r="415" spans="1:16" s="141" customFormat="1">
      <c r="A415" s="140"/>
      <c r="B415" s="1493"/>
      <c r="C415" s="1497"/>
      <c r="D415" s="1497"/>
      <c r="E415" s="1497"/>
      <c r="F415" s="1497"/>
      <c r="G415" s="1497"/>
      <c r="H415" s="1497"/>
      <c r="L415" s="1480"/>
      <c r="N415" s="1480"/>
      <c r="P415" s="1480"/>
    </row>
    <row r="416" spans="1:16" s="141" customFormat="1">
      <c r="A416" s="140"/>
      <c r="B416" s="1493"/>
      <c r="C416" s="1497"/>
      <c r="D416" s="1497"/>
      <c r="E416" s="1497"/>
      <c r="F416" s="1497"/>
      <c r="G416" s="1497"/>
      <c r="H416" s="1497"/>
      <c r="L416" s="1480"/>
      <c r="N416" s="1480"/>
      <c r="P416" s="1480"/>
    </row>
    <row r="417" spans="1:16" s="141" customFormat="1">
      <c r="A417" s="140"/>
      <c r="B417" s="1493"/>
      <c r="C417" s="1497"/>
      <c r="D417" s="1497"/>
      <c r="E417" s="1497"/>
      <c r="F417" s="1497"/>
      <c r="G417" s="1497"/>
      <c r="H417" s="1497"/>
      <c r="L417" s="1480"/>
      <c r="N417" s="1480"/>
      <c r="P417" s="1480"/>
    </row>
    <row r="418" spans="1:16" s="141" customFormat="1">
      <c r="A418" s="140"/>
      <c r="B418" s="1493"/>
      <c r="C418" s="1497"/>
      <c r="D418" s="1497"/>
      <c r="E418" s="1497"/>
      <c r="F418" s="1497"/>
      <c r="G418" s="1497"/>
      <c r="H418" s="1497"/>
      <c r="L418" s="1480"/>
      <c r="N418" s="1480"/>
      <c r="P418" s="1480"/>
    </row>
    <row r="419" spans="1:16" s="141" customFormat="1">
      <c r="A419" s="140"/>
      <c r="B419" s="1493"/>
      <c r="C419" s="1497"/>
      <c r="D419" s="1497"/>
      <c r="E419" s="1497"/>
      <c r="F419" s="1497"/>
      <c r="G419" s="1497"/>
      <c r="H419" s="1497"/>
      <c r="L419" s="1480"/>
      <c r="N419" s="1480"/>
      <c r="P419" s="1480"/>
    </row>
    <row r="420" spans="1:16" s="141" customFormat="1">
      <c r="A420" s="140"/>
      <c r="B420" s="1493"/>
      <c r="C420" s="1497"/>
      <c r="D420" s="1497"/>
      <c r="E420" s="1497"/>
      <c r="F420" s="1497"/>
      <c r="G420" s="1497"/>
      <c r="H420" s="1497"/>
      <c r="L420" s="1480"/>
      <c r="N420" s="1480"/>
      <c r="P420" s="1480"/>
    </row>
    <row r="421" spans="1:16" s="141" customFormat="1">
      <c r="A421" s="140"/>
      <c r="B421" s="1493"/>
      <c r="C421" s="1497"/>
      <c r="D421" s="1497"/>
      <c r="E421" s="1497"/>
      <c r="F421" s="1497"/>
      <c r="G421" s="1497"/>
      <c r="H421" s="1497"/>
      <c r="L421" s="1480"/>
      <c r="N421" s="1480"/>
      <c r="P421" s="1480"/>
    </row>
    <row r="422" spans="1:16" s="141" customFormat="1">
      <c r="A422" s="140"/>
      <c r="B422" s="1493"/>
      <c r="C422" s="1497"/>
      <c r="D422" s="1497"/>
      <c r="E422" s="1497"/>
      <c r="F422" s="1497"/>
      <c r="G422" s="1497"/>
      <c r="H422" s="1497"/>
      <c r="L422" s="1480"/>
      <c r="N422" s="1480"/>
      <c r="P422" s="1480"/>
    </row>
    <row r="423" spans="1:16" s="141" customFormat="1">
      <c r="A423" s="140"/>
      <c r="B423" s="1493"/>
      <c r="C423" s="1497"/>
      <c r="D423" s="1497"/>
      <c r="E423" s="1497"/>
      <c r="F423" s="1497"/>
      <c r="G423" s="1497"/>
      <c r="H423" s="1497"/>
      <c r="L423" s="1480"/>
      <c r="N423" s="1480"/>
      <c r="P423" s="1480"/>
    </row>
    <row r="424" spans="1:16" s="141" customFormat="1">
      <c r="A424" s="140"/>
      <c r="B424" s="1493"/>
      <c r="C424" s="1497"/>
      <c r="D424" s="1497"/>
      <c r="E424" s="1497"/>
      <c r="F424" s="1497"/>
      <c r="G424" s="1497"/>
      <c r="H424" s="1497"/>
      <c r="L424" s="1480"/>
      <c r="N424" s="1480"/>
      <c r="P424" s="1480"/>
    </row>
    <row r="425" spans="1:16" s="141" customFormat="1">
      <c r="A425" s="140"/>
      <c r="B425" s="1493"/>
      <c r="C425" s="1497"/>
      <c r="D425" s="1497"/>
      <c r="E425" s="1497"/>
      <c r="F425" s="1497"/>
      <c r="G425" s="1497"/>
      <c r="H425" s="1497"/>
      <c r="L425" s="1480"/>
      <c r="N425" s="1480"/>
      <c r="P425" s="1480"/>
    </row>
    <row r="426" spans="1:16" s="141" customFormat="1">
      <c r="A426" s="140"/>
      <c r="B426" s="1493"/>
      <c r="C426" s="1497"/>
      <c r="D426" s="1497"/>
      <c r="E426" s="1497"/>
      <c r="F426" s="1497"/>
      <c r="G426" s="1497"/>
      <c r="H426" s="1497"/>
      <c r="L426" s="1480"/>
      <c r="N426" s="1480"/>
      <c r="P426" s="1480"/>
    </row>
    <row r="427" spans="1:16" s="141" customFormat="1">
      <c r="A427" s="140"/>
      <c r="B427" s="1493"/>
      <c r="C427" s="1497"/>
      <c r="D427" s="1497"/>
      <c r="E427" s="1497"/>
      <c r="F427" s="1497"/>
      <c r="G427" s="1497"/>
      <c r="H427" s="1497"/>
      <c r="L427" s="1480"/>
      <c r="N427" s="1480"/>
      <c r="P427" s="1480"/>
    </row>
    <row r="428" spans="1:16" s="141" customFormat="1">
      <c r="A428" s="140"/>
      <c r="B428" s="1493"/>
      <c r="C428" s="1497"/>
      <c r="D428" s="1497"/>
      <c r="E428" s="1497"/>
      <c r="F428" s="1497"/>
      <c r="G428" s="1497"/>
      <c r="H428" s="1497"/>
      <c r="L428" s="1480"/>
      <c r="N428" s="1480"/>
      <c r="P428" s="1480"/>
    </row>
    <row r="429" spans="1:16" s="141" customFormat="1">
      <c r="A429" s="140"/>
      <c r="B429" s="1493"/>
      <c r="C429" s="1497"/>
      <c r="D429" s="1497"/>
      <c r="E429" s="1497"/>
      <c r="F429" s="1497"/>
      <c r="G429" s="1497"/>
      <c r="H429" s="1497"/>
      <c r="L429" s="1480"/>
      <c r="N429" s="1480"/>
      <c r="P429" s="1480"/>
    </row>
    <row r="430" spans="1:16" s="141" customFormat="1">
      <c r="A430" s="140"/>
      <c r="B430" s="1493"/>
      <c r="C430" s="1497"/>
      <c r="D430" s="1497"/>
      <c r="E430" s="1497"/>
      <c r="F430" s="1497"/>
      <c r="G430" s="1497"/>
      <c r="H430" s="1497"/>
      <c r="L430" s="1480"/>
      <c r="N430" s="1480"/>
      <c r="P430" s="1480"/>
    </row>
    <row r="431" spans="1:16" s="141" customFormat="1">
      <c r="A431" s="140"/>
      <c r="B431" s="1493"/>
      <c r="C431" s="1497"/>
      <c r="D431" s="1497"/>
      <c r="E431" s="1497"/>
      <c r="F431" s="1497"/>
      <c r="G431" s="1497"/>
      <c r="H431" s="1497"/>
      <c r="L431" s="1480"/>
      <c r="N431" s="1480"/>
      <c r="P431" s="1480"/>
    </row>
    <row r="432" spans="1:16" s="141" customFormat="1">
      <c r="A432" s="140"/>
      <c r="B432" s="1493"/>
      <c r="C432" s="1497"/>
      <c r="D432" s="1497"/>
      <c r="E432" s="1497"/>
      <c r="F432" s="1497"/>
      <c r="G432" s="1497"/>
      <c r="H432" s="1497"/>
      <c r="L432" s="1480"/>
      <c r="N432" s="1480"/>
      <c r="P432" s="1480"/>
    </row>
    <row r="433" spans="1:16" s="141" customFormat="1">
      <c r="A433" s="140"/>
      <c r="B433" s="1493"/>
      <c r="C433" s="1497"/>
      <c r="D433" s="1497"/>
      <c r="E433" s="1497"/>
      <c r="F433" s="1497"/>
      <c r="G433" s="1497"/>
      <c r="H433" s="1497"/>
      <c r="L433" s="1480"/>
      <c r="N433" s="1480"/>
      <c r="P433" s="1480"/>
    </row>
    <row r="434" spans="1:16" s="141" customFormat="1">
      <c r="A434" s="140"/>
      <c r="B434" s="1493"/>
      <c r="C434" s="1497"/>
      <c r="D434" s="1497"/>
      <c r="E434" s="1497"/>
      <c r="F434" s="1497"/>
      <c r="G434" s="1497"/>
      <c r="H434" s="1497"/>
      <c r="L434" s="1480"/>
      <c r="N434" s="1480"/>
      <c r="P434" s="1480"/>
    </row>
    <row r="435" spans="1:16" s="141" customFormat="1">
      <c r="A435" s="140"/>
      <c r="B435" s="1493"/>
      <c r="C435" s="1497"/>
      <c r="D435" s="1497"/>
      <c r="E435" s="1497"/>
      <c r="F435" s="1497"/>
      <c r="G435" s="1497"/>
      <c r="H435" s="1497"/>
      <c r="L435" s="1480"/>
      <c r="N435" s="1480"/>
      <c r="P435" s="1480"/>
    </row>
    <row r="436" spans="1:16" s="141" customFormat="1">
      <c r="A436" s="140"/>
      <c r="B436" s="1493"/>
      <c r="C436" s="1497"/>
      <c r="D436" s="1497"/>
      <c r="E436" s="1497"/>
      <c r="F436" s="1497"/>
      <c r="G436" s="1497"/>
      <c r="H436" s="1497"/>
      <c r="L436" s="1480"/>
      <c r="N436" s="1480"/>
      <c r="P436" s="1480"/>
    </row>
    <row r="437" spans="1:16" s="141" customFormat="1">
      <c r="A437" s="140"/>
      <c r="B437" s="1493"/>
      <c r="C437" s="1497"/>
      <c r="D437" s="1497"/>
      <c r="E437" s="1497"/>
      <c r="F437" s="1497"/>
      <c r="G437" s="1497"/>
      <c r="H437" s="1497"/>
      <c r="L437" s="1480"/>
      <c r="N437" s="1480"/>
      <c r="P437" s="1480"/>
    </row>
    <row r="438" spans="1:16" s="141" customFormat="1">
      <c r="A438" s="140"/>
      <c r="B438" s="1493"/>
      <c r="C438" s="1497"/>
      <c r="D438" s="1497"/>
      <c r="E438" s="1497"/>
      <c r="F438" s="1497"/>
      <c r="G438" s="1497"/>
      <c r="H438" s="1497"/>
      <c r="L438" s="1480"/>
      <c r="N438" s="1480"/>
      <c r="P438" s="1480"/>
    </row>
    <row r="439" spans="1:16" s="141" customFormat="1">
      <c r="A439" s="140"/>
      <c r="B439" s="1493"/>
      <c r="C439" s="1497"/>
      <c r="D439" s="1497"/>
      <c r="E439" s="1497"/>
      <c r="F439" s="1497"/>
      <c r="G439" s="1497"/>
      <c r="H439" s="1497"/>
      <c r="L439" s="1480"/>
      <c r="N439" s="1480"/>
      <c r="P439" s="1480"/>
    </row>
    <row r="440" spans="1:16" s="141" customFormat="1">
      <c r="A440" s="140"/>
      <c r="B440" s="1493"/>
      <c r="C440" s="1497"/>
      <c r="D440" s="1497"/>
      <c r="E440" s="1497"/>
      <c r="F440" s="1497"/>
      <c r="G440" s="1497"/>
      <c r="H440" s="1497"/>
      <c r="L440" s="1480"/>
      <c r="N440" s="1480"/>
      <c r="P440" s="1480"/>
    </row>
    <row r="441" spans="1:16" s="141" customFormat="1">
      <c r="A441" s="140"/>
      <c r="B441" s="1493"/>
      <c r="C441" s="1497"/>
      <c r="D441" s="1497"/>
      <c r="E441" s="1497"/>
      <c r="F441" s="1497"/>
      <c r="G441" s="1497"/>
      <c r="H441" s="1497"/>
      <c r="L441" s="1480"/>
      <c r="N441" s="1480"/>
      <c r="P441" s="1480"/>
    </row>
    <row r="442" spans="1:16" s="141" customFormat="1">
      <c r="A442" s="140"/>
      <c r="B442" s="1493"/>
      <c r="C442" s="1497"/>
      <c r="D442" s="1497"/>
      <c r="E442" s="1497"/>
      <c r="F442" s="1497"/>
      <c r="G442" s="1497"/>
      <c r="H442" s="1497"/>
      <c r="L442" s="1480"/>
      <c r="N442" s="1480"/>
      <c r="P442" s="1480"/>
    </row>
    <row r="443" spans="1:16" s="141" customFormat="1">
      <c r="A443" s="140"/>
      <c r="B443" s="1493"/>
      <c r="C443" s="1497"/>
      <c r="D443" s="1497"/>
      <c r="E443" s="1497"/>
      <c r="F443" s="1497"/>
      <c r="G443" s="1497"/>
      <c r="H443" s="1497"/>
      <c r="L443" s="1480"/>
      <c r="N443" s="1480"/>
      <c r="P443" s="1480"/>
    </row>
    <row r="444" spans="1:16" s="141" customFormat="1">
      <c r="A444" s="140"/>
      <c r="B444" s="1493"/>
      <c r="C444" s="1497"/>
      <c r="D444" s="1497"/>
      <c r="E444" s="1497"/>
      <c r="F444" s="1497"/>
      <c r="G444" s="1497"/>
      <c r="H444" s="1497"/>
      <c r="L444" s="1480"/>
      <c r="N444" s="1480"/>
      <c r="P444" s="1480"/>
    </row>
    <row r="445" spans="1:16" s="141" customFormat="1">
      <c r="A445" s="140"/>
      <c r="B445" s="1493"/>
      <c r="C445" s="1497"/>
      <c r="D445" s="1497"/>
      <c r="E445" s="1497"/>
      <c r="F445" s="1497"/>
      <c r="G445" s="1497"/>
      <c r="H445" s="1497"/>
      <c r="L445" s="1480"/>
      <c r="N445" s="1480"/>
      <c r="P445" s="1480"/>
    </row>
    <row r="446" spans="1:16" s="141" customFormat="1">
      <c r="A446" s="140"/>
      <c r="B446" s="1493"/>
      <c r="C446" s="1497"/>
      <c r="D446" s="1497"/>
      <c r="E446" s="1497"/>
      <c r="F446" s="1497"/>
      <c r="G446" s="1497"/>
      <c r="H446" s="1497"/>
      <c r="L446" s="1480"/>
      <c r="N446" s="1480"/>
      <c r="P446" s="1480"/>
    </row>
    <row r="447" spans="1:16" s="141" customFormat="1">
      <c r="A447" s="140"/>
      <c r="B447" s="1493"/>
      <c r="C447" s="1497"/>
      <c r="D447" s="1497"/>
      <c r="E447" s="1497"/>
      <c r="F447" s="1497"/>
      <c r="G447" s="1497"/>
      <c r="H447" s="1497"/>
      <c r="L447" s="1480"/>
      <c r="N447" s="1480"/>
      <c r="P447" s="1480"/>
    </row>
    <row r="448" spans="1:16" s="141" customFormat="1">
      <c r="A448" s="140"/>
      <c r="B448" s="1493"/>
      <c r="C448" s="1497"/>
      <c r="D448" s="1497"/>
      <c r="E448" s="1497"/>
      <c r="F448" s="1497"/>
      <c r="G448" s="1497"/>
      <c r="H448" s="1497"/>
      <c r="L448" s="1480"/>
      <c r="N448" s="1480"/>
      <c r="P448" s="1480"/>
    </row>
    <row r="449" spans="1:16" s="141" customFormat="1">
      <c r="A449" s="140"/>
      <c r="B449" s="1493"/>
      <c r="C449" s="1497"/>
      <c r="D449" s="1497"/>
      <c r="E449" s="1497"/>
      <c r="F449" s="1497"/>
      <c r="G449" s="1497"/>
      <c r="H449" s="1497"/>
      <c r="L449" s="1480"/>
      <c r="N449" s="1480"/>
      <c r="P449" s="1480"/>
    </row>
    <row r="450" spans="1:16" s="141" customFormat="1">
      <c r="A450" s="140"/>
      <c r="B450" s="1493"/>
      <c r="C450" s="1497"/>
      <c r="D450" s="1497"/>
      <c r="E450" s="1497"/>
      <c r="F450" s="1497"/>
      <c r="G450" s="1497"/>
      <c r="H450" s="1497"/>
      <c r="L450" s="1480"/>
      <c r="N450" s="1480"/>
      <c r="P450" s="1480"/>
    </row>
    <row r="451" spans="1:16" s="141" customFormat="1">
      <c r="A451" s="140"/>
      <c r="B451" s="1493"/>
      <c r="C451" s="1497"/>
      <c r="D451" s="1497"/>
      <c r="E451" s="1497"/>
      <c r="F451" s="1497"/>
      <c r="G451" s="1497"/>
      <c r="H451" s="1497"/>
      <c r="L451" s="1480"/>
      <c r="N451" s="1480"/>
      <c r="P451" s="1480"/>
    </row>
    <row r="452" spans="1:16" s="141" customFormat="1">
      <c r="A452" s="140"/>
      <c r="B452" s="1493"/>
      <c r="C452" s="1497"/>
      <c r="D452" s="1497"/>
      <c r="E452" s="1497"/>
      <c r="F452" s="1497"/>
      <c r="G452" s="1497"/>
      <c r="H452" s="1497"/>
      <c r="L452" s="1480"/>
      <c r="N452" s="1480"/>
      <c r="P452" s="1480"/>
    </row>
    <row r="453" spans="1:16" s="141" customFormat="1">
      <c r="A453" s="140"/>
      <c r="B453" s="1493"/>
      <c r="C453" s="1497"/>
      <c r="D453" s="1497"/>
      <c r="E453" s="1497"/>
      <c r="F453" s="1497"/>
      <c r="G453" s="1497"/>
      <c r="H453" s="1497"/>
      <c r="L453" s="1480"/>
      <c r="N453" s="1480"/>
      <c r="P453" s="1480"/>
    </row>
    <row r="454" spans="1:16" s="141" customFormat="1">
      <c r="A454" s="140"/>
      <c r="B454" s="1493"/>
      <c r="C454" s="1497"/>
      <c r="D454" s="1497"/>
      <c r="E454" s="1497"/>
      <c r="F454" s="1497"/>
      <c r="G454" s="1497"/>
      <c r="H454" s="1497"/>
      <c r="L454" s="1480"/>
      <c r="N454" s="1480"/>
      <c r="P454" s="1480"/>
    </row>
    <row r="455" spans="1:16" s="141" customFormat="1">
      <c r="A455" s="140"/>
      <c r="B455" s="1493"/>
      <c r="C455" s="1497"/>
      <c r="D455" s="1497"/>
      <c r="E455" s="1497"/>
      <c r="F455" s="1497"/>
      <c r="G455" s="1497"/>
      <c r="H455" s="1497"/>
      <c r="L455" s="1480"/>
      <c r="N455" s="1480"/>
      <c r="P455" s="1480"/>
    </row>
    <row r="456" spans="1:16" s="141" customFormat="1">
      <c r="A456" s="140"/>
      <c r="B456" s="1493"/>
      <c r="C456" s="1497"/>
      <c r="D456" s="1497"/>
      <c r="E456" s="1497"/>
      <c r="F456" s="1497"/>
      <c r="G456" s="1497"/>
      <c r="H456" s="1497"/>
      <c r="L456" s="1480"/>
      <c r="N456" s="1480"/>
      <c r="P456" s="1480"/>
    </row>
    <row r="457" spans="1:16" s="141" customFormat="1">
      <c r="A457" s="140"/>
      <c r="B457" s="1493"/>
      <c r="C457" s="1497"/>
      <c r="D457" s="1497"/>
      <c r="E457" s="1497"/>
      <c r="F457" s="1497"/>
      <c r="G457" s="1497"/>
      <c r="H457" s="1497"/>
      <c r="L457" s="1480"/>
      <c r="N457" s="1480"/>
      <c r="P457" s="1480"/>
    </row>
    <row r="458" spans="1:16" s="141" customFormat="1">
      <c r="A458" s="140"/>
      <c r="B458" s="1493"/>
      <c r="C458" s="1497"/>
      <c r="D458" s="1497"/>
      <c r="E458" s="1497"/>
      <c r="F458" s="1497"/>
      <c r="G458" s="1497"/>
      <c r="H458" s="1497"/>
      <c r="L458" s="1480"/>
      <c r="N458" s="1480"/>
      <c r="P458" s="1480"/>
    </row>
    <row r="459" spans="1:16" s="141" customFormat="1">
      <c r="A459" s="140"/>
      <c r="B459" s="1493"/>
      <c r="C459" s="1497"/>
      <c r="D459" s="1497"/>
      <c r="E459" s="1497"/>
      <c r="F459" s="1497"/>
      <c r="G459" s="1497"/>
      <c r="H459" s="1497"/>
      <c r="L459" s="1480"/>
      <c r="N459" s="1480"/>
      <c r="P459" s="1480"/>
    </row>
    <row r="460" spans="1:16" s="141" customFormat="1">
      <c r="A460" s="140"/>
      <c r="B460" s="1493"/>
      <c r="C460" s="1497"/>
      <c r="D460" s="1497"/>
      <c r="E460" s="1497"/>
      <c r="F460" s="1497"/>
      <c r="G460" s="1497"/>
      <c r="H460" s="1497"/>
      <c r="L460" s="1480"/>
      <c r="N460" s="1480"/>
      <c r="P460" s="1480"/>
    </row>
    <row r="461" spans="1:16" s="141" customFormat="1">
      <c r="A461" s="140"/>
      <c r="B461" s="1493"/>
      <c r="C461" s="1497"/>
      <c r="D461" s="1497"/>
      <c r="E461" s="1497"/>
      <c r="F461" s="1497"/>
      <c r="G461" s="1497"/>
      <c r="H461" s="1497"/>
      <c r="L461" s="1480"/>
      <c r="N461" s="1480"/>
      <c r="P461" s="1480"/>
    </row>
    <row r="462" spans="1:16" s="141" customFormat="1">
      <c r="A462" s="140"/>
      <c r="B462" s="1493"/>
      <c r="C462" s="1497"/>
      <c r="D462" s="1497"/>
      <c r="E462" s="1497"/>
      <c r="F462" s="1497"/>
      <c r="G462" s="1497"/>
      <c r="H462" s="1497"/>
      <c r="L462" s="1480"/>
      <c r="N462" s="1480"/>
      <c r="P462" s="1480"/>
    </row>
    <row r="463" spans="1:16" s="141" customFormat="1">
      <c r="A463" s="140"/>
      <c r="B463" s="1493"/>
      <c r="C463" s="1497"/>
      <c r="D463" s="1497"/>
      <c r="E463" s="1497"/>
      <c r="F463" s="1497"/>
      <c r="G463" s="1497"/>
      <c r="H463" s="1497"/>
      <c r="L463" s="1480"/>
      <c r="N463" s="1480"/>
      <c r="P463" s="1480"/>
    </row>
    <row r="464" spans="1:16" s="141" customFormat="1">
      <c r="A464" s="140"/>
      <c r="B464" s="1493"/>
      <c r="C464" s="1497"/>
      <c r="D464" s="1497"/>
      <c r="E464" s="1497"/>
      <c r="F464" s="1497"/>
      <c r="G464" s="1497"/>
      <c r="H464" s="1497"/>
      <c r="L464" s="1480"/>
      <c r="N464" s="1480"/>
      <c r="P464" s="1480"/>
    </row>
    <row r="465" spans="1:16" s="141" customFormat="1">
      <c r="A465" s="140"/>
      <c r="B465" s="1493"/>
      <c r="C465" s="1497"/>
      <c r="D465" s="1497"/>
      <c r="E465" s="1497"/>
      <c r="F465" s="1497"/>
      <c r="G465" s="1497"/>
      <c r="H465" s="1497"/>
      <c r="L465" s="1480"/>
      <c r="N465" s="1480"/>
      <c r="P465" s="1480"/>
    </row>
    <row r="466" spans="1:16" s="141" customFormat="1">
      <c r="A466" s="140"/>
      <c r="B466" s="1493"/>
      <c r="C466" s="1497"/>
      <c r="D466" s="1497"/>
      <c r="E466" s="1497"/>
      <c r="F466" s="1497"/>
      <c r="G466" s="1497"/>
      <c r="H466" s="1497"/>
      <c r="L466" s="1480"/>
      <c r="N466" s="1480"/>
      <c r="P466" s="1480"/>
    </row>
    <row r="467" spans="1:16" s="141" customFormat="1">
      <c r="A467" s="140"/>
      <c r="B467" s="1493"/>
      <c r="C467" s="1497"/>
      <c r="D467" s="1497"/>
      <c r="E467" s="1497"/>
      <c r="F467" s="1497"/>
      <c r="G467" s="1497"/>
      <c r="H467" s="1497"/>
      <c r="L467" s="1480"/>
      <c r="N467" s="1480"/>
      <c r="P467" s="1480"/>
    </row>
    <row r="468" spans="1:16" s="141" customFormat="1">
      <c r="A468" s="140"/>
      <c r="B468" s="1493"/>
      <c r="C468" s="1497"/>
      <c r="D468" s="1497"/>
      <c r="E468" s="1497"/>
      <c r="F468" s="1497"/>
      <c r="G468" s="1497"/>
      <c r="H468" s="1497"/>
      <c r="L468" s="1480"/>
      <c r="N468" s="1480"/>
      <c r="P468" s="1480"/>
    </row>
    <row r="469" spans="1:16" s="141" customFormat="1">
      <c r="A469" s="140"/>
      <c r="B469" s="1493"/>
      <c r="C469" s="1497"/>
      <c r="D469" s="1497"/>
      <c r="E469" s="1497"/>
      <c r="F469" s="1497"/>
      <c r="G469" s="1497"/>
      <c r="H469" s="1497"/>
      <c r="L469" s="1480"/>
      <c r="N469" s="1480"/>
      <c r="P469" s="1480"/>
    </row>
    <row r="470" spans="1:16" s="141" customFormat="1">
      <c r="A470" s="140"/>
      <c r="B470" s="1493"/>
      <c r="C470" s="1497"/>
      <c r="D470" s="1497"/>
      <c r="E470" s="1497"/>
      <c r="F470" s="1497"/>
      <c r="G470" s="1497"/>
      <c r="H470" s="1497"/>
      <c r="L470" s="1480"/>
      <c r="N470" s="1480"/>
      <c r="P470" s="1480"/>
    </row>
    <row r="471" spans="1:16" s="141" customFormat="1">
      <c r="A471" s="140"/>
      <c r="B471" s="1493"/>
      <c r="C471" s="1497"/>
      <c r="D471" s="1497"/>
      <c r="E471" s="1497"/>
      <c r="F471" s="1497"/>
      <c r="G471" s="1497"/>
      <c r="H471" s="1497"/>
      <c r="L471" s="1480"/>
      <c r="N471" s="1480"/>
      <c r="P471" s="1480"/>
    </row>
    <row r="472" spans="1:16" s="141" customFormat="1">
      <c r="A472" s="140"/>
      <c r="B472" s="1493"/>
      <c r="C472" s="1497"/>
      <c r="D472" s="1497"/>
      <c r="E472" s="1497"/>
      <c r="F472" s="1497"/>
      <c r="G472" s="1497"/>
      <c r="H472" s="1497"/>
      <c r="L472" s="1480"/>
      <c r="N472" s="1480"/>
      <c r="P472" s="1480"/>
    </row>
    <row r="473" spans="1:16" s="141" customFormat="1">
      <c r="A473" s="140"/>
      <c r="B473" s="1493"/>
      <c r="C473" s="1497"/>
      <c r="D473" s="1497"/>
      <c r="E473" s="1497"/>
      <c r="F473" s="1497"/>
      <c r="G473" s="1497"/>
      <c r="H473" s="1497"/>
      <c r="L473" s="1480"/>
      <c r="N473" s="1480"/>
      <c r="P473" s="1480"/>
    </row>
    <row r="474" spans="1:16" s="141" customFormat="1">
      <c r="A474" s="140"/>
      <c r="B474" s="1493"/>
      <c r="C474" s="1497"/>
      <c r="D474" s="1497"/>
      <c r="E474" s="1497"/>
      <c r="F474" s="1497"/>
      <c r="G474" s="1497"/>
      <c r="H474" s="1497"/>
      <c r="L474" s="1480"/>
      <c r="N474" s="1480"/>
      <c r="P474" s="1480"/>
    </row>
    <row r="475" spans="1:16" s="141" customFormat="1">
      <c r="A475" s="140"/>
      <c r="B475" s="1493"/>
      <c r="C475" s="1497"/>
      <c r="D475" s="1497"/>
      <c r="E475" s="1497"/>
      <c r="F475" s="1497"/>
      <c r="G475" s="1497"/>
      <c r="H475" s="1497"/>
      <c r="L475" s="1480"/>
      <c r="N475" s="1480"/>
      <c r="P475" s="1480"/>
    </row>
    <row r="476" spans="1:16" s="141" customFormat="1">
      <c r="A476" s="140"/>
      <c r="B476" s="1493"/>
      <c r="C476" s="1497"/>
      <c r="D476" s="1497"/>
      <c r="E476" s="1497"/>
      <c r="F476" s="1497"/>
      <c r="G476" s="1497"/>
      <c r="H476" s="1497"/>
      <c r="L476" s="1480"/>
      <c r="N476" s="1480"/>
      <c r="P476" s="1480"/>
    </row>
    <row r="477" spans="1:16" s="141" customFormat="1">
      <c r="A477" s="140"/>
      <c r="B477" s="1493"/>
      <c r="C477" s="1497"/>
      <c r="D477" s="1497"/>
      <c r="E477" s="1497"/>
      <c r="F477" s="1497"/>
      <c r="G477" s="1497"/>
      <c r="H477" s="1497"/>
      <c r="L477" s="1480"/>
      <c r="N477" s="1480"/>
      <c r="P477" s="1480"/>
    </row>
    <row r="478" spans="1:16" s="141" customFormat="1">
      <c r="A478" s="140"/>
      <c r="B478" s="1493"/>
      <c r="C478" s="1497"/>
      <c r="D478" s="1497"/>
      <c r="E478" s="1497"/>
      <c r="F478" s="1497"/>
      <c r="G478" s="1497"/>
      <c r="H478" s="1497"/>
      <c r="L478" s="1480"/>
      <c r="N478" s="1480"/>
      <c r="P478" s="1480"/>
    </row>
    <row r="479" spans="1:16" s="141" customFormat="1">
      <c r="A479" s="140"/>
      <c r="B479" s="1493"/>
      <c r="C479" s="1497"/>
      <c r="D479" s="1497"/>
      <c r="E479" s="1497"/>
      <c r="F479" s="1497"/>
      <c r="G479" s="1497"/>
      <c r="H479" s="1497"/>
      <c r="L479" s="1480"/>
      <c r="N479" s="1480"/>
      <c r="P479" s="1480"/>
    </row>
    <row r="480" spans="1:16" s="141" customFormat="1">
      <c r="A480" s="140"/>
      <c r="B480" s="1493"/>
      <c r="C480" s="1497"/>
      <c r="D480" s="1497"/>
      <c r="E480" s="1497"/>
      <c r="F480" s="1497"/>
      <c r="G480" s="1497"/>
      <c r="H480" s="1497"/>
      <c r="L480" s="1480"/>
      <c r="N480" s="1480"/>
      <c r="P480" s="1480"/>
    </row>
    <row r="481" spans="1:16" s="141" customFormat="1">
      <c r="A481" s="140"/>
      <c r="B481" s="1493"/>
      <c r="C481" s="1497"/>
      <c r="D481" s="1497"/>
      <c r="E481" s="1497"/>
      <c r="F481" s="1497"/>
      <c r="G481" s="1497"/>
      <c r="H481" s="1497"/>
      <c r="L481" s="1480"/>
      <c r="N481" s="1480"/>
      <c r="P481" s="1480"/>
    </row>
    <row r="482" spans="1:16" s="141" customFormat="1">
      <c r="A482" s="140"/>
      <c r="B482" s="1493"/>
      <c r="C482" s="1497"/>
      <c r="D482" s="1497"/>
      <c r="E482" s="1497"/>
      <c r="F482" s="1497"/>
      <c r="G482" s="1497"/>
      <c r="H482" s="1497"/>
      <c r="L482" s="1480"/>
      <c r="N482" s="1480"/>
      <c r="P482" s="1480"/>
    </row>
    <row r="483" spans="1:16" s="141" customFormat="1">
      <c r="A483" s="140"/>
      <c r="B483" s="1493"/>
      <c r="C483" s="1497"/>
      <c r="D483" s="1497"/>
      <c r="E483" s="1497"/>
      <c r="F483" s="1497"/>
      <c r="G483" s="1497"/>
      <c r="H483" s="1497"/>
      <c r="L483" s="1480"/>
      <c r="N483" s="1480"/>
      <c r="P483" s="1480"/>
    </row>
    <row r="484" spans="1:16" s="141" customFormat="1">
      <c r="A484" s="140"/>
      <c r="B484" s="1493"/>
      <c r="C484" s="1497"/>
      <c r="D484" s="1497"/>
      <c r="E484" s="1497"/>
      <c r="F484" s="1497"/>
      <c r="G484" s="1497"/>
      <c r="H484" s="1497"/>
      <c r="L484" s="1480"/>
      <c r="N484" s="1480"/>
      <c r="P484" s="1480"/>
    </row>
    <row r="485" spans="1:16" s="141" customFormat="1">
      <c r="A485" s="140"/>
      <c r="B485" s="1493"/>
      <c r="C485" s="1497"/>
      <c r="D485" s="1497"/>
      <c r="E485" s="1497"/>
      <c r="F485" s="1497"/>
      <c r="G485" s="1497"/>
      <c r="H485" s="1497"/>
      <c r="L485" s="1480"/>
      <c r="N485" s="1480"/>
      <c r="P485" s="1480"/>
    </row>
    <row r="486" spans="1:16" s="141" customFormat="1">
      <c r="A486" s="140"/>
      <c r="B486" s="1493"/>
      <c r="C486" s="1497"/>
      <c r="D486" s="1497"/>
      <c r="E486" s="1497"/>
      <c r="F486" s="1497"/>
      <c r="G486" s="1497"/>
      <c r="H486" s="1497"/>
      <c r="L486" s="1480"/>
      <c r="N486" s="1480"/>
      <c r="P486" s="1480"/>
    </row>
    <row r="487" spans="1:16" s="141" customFormat="1">
      <c r="A487" s="140"/>
      <c r="B487" s="1493"/>
      <c r="C487" s="1497"/>
      <c r="D487" s="1497"/>
      <c r="E487" s="1497"/>
      <c r="F487" s="1497"/>
      <c r="G487" s="1497"/>
      <c r="H487" s="1497"/>
      <c r="L487" s="1480"/>
      <c r="N487" s="1480"/>
      <c r="P487" s="1480"/>
    </row>
    <row r="488" spans="1:16" s="141" customFormat="1">
      <c r="A488" s="140"/>
      <c r="B488" s="1493"/>
      <c r="C488" s="1497"/>
      <c r="D488" s="1497"/>
      <c r="E488" s="1497"/>
      <c r="F488" s="1497"/>
      <c r="G488" s="1497"/>
      <c r="H488" s="1497"/>
      <c r="L488" s="1480"/>
      <c r="N488" s="1480"/>
      <c r="P488" s="1480"/>
    </row>
    <row r="489" spans="1:16" s="141" customFormat="1">
      <c r="A489" s="140"/>
      <c r="B489" s="1493"/>
      <c r="C489" s="1497"/>
      <c r="D489" s="1497"/>
      <c r="E489" s="1497"/>
      <c r="F489" s="1497"/>
      <c r="G489" s="1497"/>
      <c r="H489" s="1497"/>
      <c r="L489" s="1480"/>
      <c r="N489" s="1480"/>
      <c r="P489" s="1480"/>
    </row>
    <row r="490" spans="1:16" s="141" customFormat="1">
      <c r="A490" s="140"/>
      <c r="B490" s="1493"/>
      <c r="C490" s="1497"/>
      <c r="D490" s="1497"/>
      <c r="E490" s="1497"/>
      <c r="F490" s="1497"/>
      <c r="G490" s="1497"/>
      <c r="H490" s="1497"/>
      <c r="L490" s="1480"/>
      <c r="N490" s="1480"/>
      <c r="P490" s="1480"/>
    </row>
    <row r="491" spans="1:16" s="141" customFormat="1">
      <c r="A491" s="140"/>
      <c r="B491" s="1493"/>
      <c r="C491" s="1497"/>
      <c r="D491" s="1497"/>
      <c r="E491" s="1497"/>
      <c r="F491" s="1497"/>
      <c r="G491" s="1497"/>
      <c r="H491" s="1497"/>
      <c r="L491" s="1480"/>
      <c r="N491" s="1480"/>
      <c r="P491" s="1480"/>
    </row>
    <row r="492" spans="1:16" s="141" customFormat="1">
      <c r="A492" s="140"/>
      <c r="B492" s="1493"/>
      <c r="C492" s="1497"/>
      <c r="D492" s="1497"/>
      <c r="E492" s="1497"/>
      <c r="F492" s="1497"/>
      <c r="G492" s="1497"/>
      <c r="H492" s="1497"/>
      <c r="L492" s="1480"/>
      <c r="N492" s="1480"/>
      <c r="P492" s="1480"/>
    </row>
    <row r="493" spans="1:16" s="141" customFormat="1">
      <c r="A493" s="140"/>
      <c r="B493" s="1493"/>
      <c r="C493" s="1497"/>
      <c r="D493" s="1497"/>
      <c r="E493" s="1497"/>
      <c r="F493" s="1497"/>
      <c r="G493" s="1497"/>
      <c r="H493" s="1497"/>
      <c r="L493" s="1480"/>
      <c r="N493" s="1480"/>
      <c r="P493" s="1480"/>
    </row>
    <row r="494" spans="1:16" s="141" customFormat="1">
      <c r="A494" s="140"/>
      <c r="B494" s="1493"/>
      <c r="C494" s="1497"/>
      <c r="D494" s="1497"/>
      <c r="E494" s="1497"/>
      <c r="F494" s="1497"/>
      <c r="G494" s="1497"/>
      <c r="H494" s="1497"/>
      <c r="L494" s="1480"/>
      <c r="N494" s="1480"/>
      <c r="P494" s="1480"/>
    </row>
    <row r="495" spans="1:16" s="141" customFormat="1">
      <c r="A495" s="140"/>
      <c r="B495" s="1493"/>
      <c r="C495" s="1497"/>
      <c r="D495" s="1497"/>
      <c r="E495" s="1497"/>
      <c r="F495" s="1497"/>
      <c r="G495" s="1497"/>
      <c r="H495" s="1497"/>
      <c r="L495" s="1480"/>
      <c r="N495" s="1480"/>
      <c r="P495" s="1480"/>
    </row>
    <row r="496" spans="1:16" s="141" customFormat="1">
      <c r="A496" s="140"/>
      <c r="B496" s="1493"/>
      <c r="C496" s="1497"/>
      <c r="D496" s="1497"/>
      <c r="E496" s="1497"/>
      <c r="F496" s="1497"/>
      <c r="G496" s="1497"/>
      <c r="H496" s="1497"/>
      <c r="L496" s="1480"/>
      <c r="N496" s="1480"/>
      <c r="P496" s="1480"/>
    </row>
    <row r="497" spans="1:16" s="141" customFormat="1">
      <c r="A497" s="140"/>
      <c r="B497" s="1493"/>
      <c r="C497" s="1497"/>
      <c r="D497" s="1497"/>
      <c r="E497" s="1497"/>
      <c r="F497" s="1497"/>
      <c r="G497" s="1497"/>
      <c r="H497" s="1497"/>
      <c r="L497" s="1480"/>
      <c r="N497" s="1480"/>
      <c r="P497" s="1480"/>
    </row>
    <row r="498" spans="1:16" s="141" customFormat="1">
      <c r="A498" s="140"/>
      <c r="B498" s="1493"/>
      <c r="C498" s="1497"/>
      <c r="D498" s="1497"/>
      <c r="E498" s="1497"/>
      <c r="F498" s="1497"/>
      <c r="G498" s="1497"/>
      <c r="H498" s="1497"/>
      <c r="L498" s="1480"/>
      <c r="N498" s="1480"/>
      <c r="P498" s="1480"/>
    </row>
    <row r="499" spans="1:16" s="141" customFormat="1">
      <c r="A499" s="140"/>
      <c r="B499" s="1493"/>
      <c r="C499" s="1497"/>
      <c r="D499" s="1497"/>
      <c r="E499" s="1497"/>
      <c r="F499" s="1497"/>
      <c r="G499" s="1497"/>
      <c r="H499" s="1497"/>
      <c r="L499" s="1480"/>
      <c r="N499" s="1480"/>
      <c r="P499" s="1480"/>
    </row>
    <row r="500" spans="1:16" s="141" customFormat="1">
      <c r="A500" s="140"/>
      <c r="B500" s="1493"/>
      <c r="C500" s="1497"/>
      <c r="D500" s="1497"/>
      <c r="E500" s="1497"/>
      <c r="F500" s="1497"/>
      <c r="G500" s="1497"/>
      <c r="H500" s="1497"/>
      <c r="L500" s="1480"/>
      <c r="N500" s="1480"/>
      <c r="P500" s="1480"/>
    </row>
    <row r="501" spans="1:16">
      <c r="C501" s="14"/>
      <c r="D501" s="14"/>
      <c r="E501" s="14"/>
      <c r="F501" s="14"/>
      <c r="G501" s="14"/>
      <c r="H501" s="14"/>
    </row>
    <row r="502" spans="1:16">
      <c r="C502" s="14"/>
      <c r="D502" s="14"/>
      <c r="E502" s="14"/>
      <c r="F502" s="14"/>
      <c r="G502" s="14"/>
      <c r="H502" s="14"/>
    </row>
    <row r="503" spans="1:16">
      <c r="C503" s="14"/>
      <c r="D503" s="14"/>
      <c r="E503" s="14"/>
      <c r="F503" s="14"/>
      <c r="G503" s="14"/>
      <c r="H503" s="14"/>
    </row>
    <row r="504" spans="1:16">
      <c r="C504" s="14"/>
      <c r="D504" s="14"/>
      <c r="E504" s="14"/>
      <c r="F504" s="14"/>
      <c r="G504" s="14"/>
      <c r="H504" s="14"/>
    </row>
    <row r="505" spans="1:16">
      <c r="C505" s="14"/>
      <c r="D505" s="14"/>
      <c r="E505" s="14"/>
      <c r="F505" s="14"/>
      <c r="G505" s="14"/>
      <c r="H505" s="14"/>
    </row>
    <row r="506" spans="1:16">
      <c r="C506" s="14"/>
      <c r="D506" s="14"/>
      <c r="E506" s="14"/>
      <c r="F506" s="14"/>
      <c r="G506" s="14"/>
      <c r="H506" s="14"/>
    </row>
    <row r="507" spans="1:16">
      <c r="C507" s="14"/>
      <c r="D507" s="14"/>
      <c r="E507" s="14"/>
      <c r="F507" s="14"/>
      <c r="G507" s="14"/>
      <c r="H507" s="14"/>
    </row>
    <row r="508" spans="1:16">
      <c r="C508" s="14"/>
      <c r="D508" s="14"/>
      <c r="E508" s="14"/>
      <c r="F508" s="14"/>
      <c r="G508" s="14"/>
      <c r="H508" s="14"/>
    </row>
    <row r="509" spans="1:16">
      <c r="C509" s="14"/>
      <c r="D509" s="14"/>
      <c r="E509" s="14"/>
      <c r="F509" s="14"/>
      <c r="G509" s="14"/>
      <c r="H509" s="14"/>
    </row>
    <row r="510" spans="1:16">
      <c r="C510" s="14"/>
      <c r="D510" s="14"/>
      <c r="E510" s="14"/>
      <c r="F510" s="14"/>
      <c r="G510" s="14"/>
      <c r="H510" s="14"/>
    </row>
    <row r="511" spans="1:16">
      <c r="C511" s="14"/>
      <c r="D511" s="14"/>
      <c r="E511" s="14"/>
      <c r="F511" s="14"/>
      <c r="G511" s="14"/>
      <c r="H511" s="14"/>
    </row>
    <row r="512" spans="1:16">
      <c r="C512" s="14"/>
      <c r="D512" s="14"/>
      <c r="E512" s="14"/>
      <c r="F512" s="14"/>
      <c r="G512" s="14"/>
      <c r="H512" s="14"/>
    </row>
    <row r="513" spans="3:8">
      <c r="C513" s="14"/>
      <c r="D513" s="14"/>
      <c r="E513" s="14"/>
      <c r="F513" s="14"/>
      <c r="G513" s="14"/>
      <c r="H513" s="14"/>
    </row>
    <row r="514" spans="3:8">
      <c r="C514" s="14"/>
      <c r="D514" s="14"/>
      <c r="E514" s="14"/>
      <c r="F514" s="14"/>
      <c r="G514" s="14"/>
      <c r="H514" s="14"/>
    </row>
    <row r="515" spans="3:8">
      <c r="C515" s="14"/>
      <c r="D515" s="14"/>
      <c r="E515" s="14"/>
      <c r="F515" s="14"/>
      <c r="G515" s="14"/>
      <c r="H515" s="14"/>
    </row>
    <row r="516" spans="3:8">
      <c r="C516" s="14"/>
      <c r="D516" s="14"/>
      <c r="E516" s="14"/>
      <c r="F516" s="14"/>
      <c r="G516" s="14"/>
      <c r="H516" s="14"/>
    </row>
    <row r="517" spans="3:8">
      <c r="C517" s="14"/>
      <c r="D517" s="14"/>
      <c r="E517" s="14"/>
      <c r="F517" s="14"/>
      <c r="G517" s="14"/>
      <c r="H517" s="14"/>
    </row>
    <row r="518" spans="3:8">
      <c r="C518" s="14"/>
      <c r="D518" s="14"/>
      <c r="E518" s="14"/>
      <c r="F518" s="14"/>
      <c r="G518" s="14"/>
      <c r="H518" s="14"/>
    </row>
    <row r="519" spans="3:8">
      <c r="C519" s="14"/>
      <c r="D519" s="14"/>
      <c r="E519" s="14"/>
      <c r="F519" s="14"/>
      <c r="G519" s="14"/>
      <c r="H519" s="14"/>
    </row>
    <row r="520" spans="3:8">
      <c r="C520" s="14"/>
      <c r="D520" s="14"/>
      <c r="E520" s="14"/>
      <c r="F520" s="14"/>
      <c r="G520" s="14"/>
      <c r="H520" s="14"/>
    </row>
    <row r="521" spans="3:8">
      <c r="C521" s="14"/>
      <c r="D521" s="14"/>
      <c r="E521" s="14"/>
      <c r="F521" s="14"/>
      <c r="G521" s="14"/>
      <c r="H521" s="14"/>
    </row>
    <row r="522" spans="3:8">
      <c r="C522" s="14"/>
      <c r="D522" s="14"/>
      <c r="E522" s="14"/>
      <c r="F522" s="14"/>
      <c r="G522" s="14"/>
      <c r="H522" s="14"/>
    </row>
    <row r="523" spans="3:8">
      <c r="C523" s="14"/>
      <c r="D523" s="14"/>
      <c r="E523" s="14"/>
      <c r="F523" s="14"/>
      <c r="G523" s="14"/>
      <c r="H523" s="14"/>
    </row>
    <row r="524" spans="3:8">
      <c r="C524" s="14"/>
      <c r="D524" s="14"/>
      <c r="E524" s="14"/>
      <c r="F524" s="14"/>
      <c r="G524" s="14"/>
      <c r="H524" s="14"/>
    </row>
    <row r="525" spans="3:8">
      <c r="C525" s="14"/>
      <c r="D525" s="14"/>
      <c r="E525" s="14"/>
      <c r="F525" s="14"/>
      <c r="G525" s="14"/>
      <c r="H525" s="14"/>
    </row>
    <row r="526" spans="3:8">
      <c r="C526" s="14"/>
      <c r="D526" s="14"/>
      <c r="E526" s="14"/>
      <c r="F526" s="14"/>
      <c r="G526" s="14"/>
      <c r="H526" s="14"/>
    </row>
    <row r="527" spans="3:8">
      <c r="C527" s="14"/>
      <c r="D527" s="14"/>
      <c r="E527" s="14"/>
      <c r="F527" s="14"/>
      <c r="G527" s="14"/>
      <c r="H527" s="14"/>
    </row>
    <row r="528" spans="3:8">
      <c r="C528" s="14"/>
      <c r="D528" s="14"/>
      <c r="E528" s="14"/>
      <c r="F528" s="14"/>
      <c r="G528" s="14"/>
      <c r="H528" s="14"/>
    </row>
    <row r="529" spans="3:8">
      <c r="C529" s="14"/>
      <c r="D529" s="14"/>
      <c r="E529" s="14"/>
      <c r="F529" s="14"/>
      <c r="G529" s="14"/>
      <c r="H529" s="14"/>
    </row>
    <row r="530" spans="3:8">
      <c r="C530" s="14"/>
      <c r="D530" s="14"/>
      <c r="E530" s="14"/>
      <c r="F530" s="14"/>
      <c r="G530" s="14"/>
      <c r="H530" s="14"/>
    </row>
    <row r="531" spans="3:8">
      <c r="C531" s="14"/>
      <c r="D531" s="14"/>
      <c r="E531" s="14"/>
      <c r="F531" s="14"/>
      <c r="G531" s="14"/>
      <c r="H531" s="14"/>
    </row>
    <row r="532" spans="3:8">
      <c r="C532" s="14"/>
      <c r="D532" s="14"/>
      <c r="E532" s="14"/>
      <c r="F532" s="14"/>
      <c r="G532" s="14"/>
      <c r="H532" s="14"/>
    </row>
    <row r="533" spans="3:8">
      <c r="C533" s="14"/>
      <c r="D533" s="14"/>
      <c r="E533" s="14"/>
      <c r="F533" s="14"/>
      <c r="G533" s="14"/>
      <c r="H533" s="14"/>
    </row>
    <row r="534" spans="3:8">
      <c r="C534" s="14"/>
      <c r="D534" s="14"/>
      <c r="E534" s="14"/>
      <c r="F534" s="14"/>
      <c r="G534" s="14"/>
      <c r="H534" s="14"/>
    </row>
    <row r="535" spans="3:8">
      <c r="C535" s="14"/>
      <c r="D535" s="14"/>
      <c r="E535" s="14"/>
      <c r="F535" s="14"/>
      <c r="G535" s="14"/>
      <c r="H535" s="14"/>
    </row>
    <row r="536" spans="3:8">
      <c r="C536" s="14"/>
      <c r="D536" s="14"/>
      <c r="E536" s="14"/>
      <c r="F536" s="14"/>
      <c r="G536" s="14"/>
      <c r="H536" s="14"/>
    </row>
    <row r="537" spans="3:8">
      <c r="C537" s="14"/>
      <c r="D537" s="14"/>
      <c r="E537" s="14"/>
      <c r="F537" s="14"/>
      <c r="G537" s="14"/>
      <c r="H537" s="14"/>
    </row>
    <row r="538" spans="3:8">
      <c r="C538" s="14"/>
      <c r="D538" s="14"/>
      <c r="E538" s="14"/>
      <c r="F538" s="14"/>
      <c r="G538" s="14"/>
      <c r="H538" s="14"/>
    </row>
    <row r="539" spans="3:8">
      <c r="C539" s="14"/>
      <c r="D539" s="14"/>
      <c r="E539" s="14"/>
      <c r="F539" s="14"/>
      <c r="G539" s="14"/>
      <c r="H539" s="14"/>
    </row>
    <row r="540" spans="3:8">
      <c r="C540" s="14"/>
      <c r="D540" s="14"/>
      <c r="E540" s="14"/>
      <c r="F540" s="14"/>
      <c r="G540" s="14"/>
      <c r="H540" s="14"/>
    </row>
    <row r="541" spans="3:8">
      <c r="C541" s="14"/>
      <c r="D541" s="14"/>
      <c r="E541" s="14"/>
      <c r="F541" s="14"/>
      <c r="G541" s="14"/>
      <c r="H541" s="14"/>
    </row>
    <row r="542" spans="3:8">
      <c r="C542" s="14"/>
      <c r="D542" s="14"/>
      <c r="E542" s="14"/>
      <c r="F542" s="14"/>
      <c r="G542" s="14"/>
      <c r="H542" s="14"/>
    </row>
    <row r="543" spans="3:8">
      <c r="C543" s="14"/>
      <c r="D543" s="14"/>
      <c r="E543" s="14"/>
      <c r="F543" s="14"/>
      <c r="G543" s="14"/>
      <c r="H543" s="14"/>
    </row>
    <row r="544" spans="3:8">
      <c r="C544" s="14"/>
      <c r="D544" s="14"/>
      <c r="E544" s="14"/>
      <c r="F544" s="14"/>
      <c r="G544" s="14"/>
      <c r="H544" s="14"/>
    </row>
    <row r="545" spans="3:8">
      <c r="C545" s="14"/>
      <c r="D545" s="14"/>
      <c r="E545" s="14"/>
      <c r="F545" s="14"/>
      <c r="G545" s="14"/>
      <c r="H545" s="14"/>
    </row>
    <row r="546" spans="3:8">
      <c r="C546" s="14"/>
      <c r="D546" s="14"/>
      <c r="E546" s="14"/>
      <c r="F546" s="14"/>
      <c r="G546" s="14"/>
      <c r="H546" s="14"/>
    </row>
    <row r="547" spans="3:8">
      <c r="C547" s="14"/>
      <c r="D547" s="14"/>
      <c r="E547" s="14"/>
      <c r="F547" s="14"/>
      <c r="G547" s="14"/>
      <c r="H547" s="14"/>
    </row>
    <row r="548" spans="3:8">
      <c r="C548" s="14"/>
      <c r="D548" s="14"/>
      <c r="E548" s="14"/>
      <c r="F548" s="14"/>
      <c r="G548" s="14"/>
      <c r="H548" s="14"/>
    </row>
    <row r="549" spans="3:8">
      <c r="C549" s="14"/>
      <c r="D549" s="14"/>
      <c r="E549" s="14"/>
      <c r="F549" s="14"/>
      <c r="G549" s="14"/>
      <c r="H549" s="14"/>
    </row>
    <row r="550" spans="3:8">
      <c r="C550" s="14"/>
      <c r="D550" s="14"/>
      <c r="E550" s="14"/>
      <c r="F550" s="14"/>
      <c r="G550" s="14"/>
      <c r="H550" s="14"/>
    </row>
    <row r="551" spans="3:8">
      <c r="C551" s="14"/>
      <c r="D551" s="14"/>
      <c r="E551" s="14"/>
      <c r="F551" s="14"/>
      <c r="G551" s="14"/>
      <c r="H551" s="14"/>
    </row>
    <row r="552" spans="3:8">
      <c r="C552" s="14"/>
      <c r="D552" s="14"/>
      <c r="E552" s="14"/>
      <c r="F552" s="14"/>
      <c r="G552" s="14"/>
      <c r="H552" s="14"/>
    </row>
    <row r="553" spans="3:8">
      <c r="C553" s="14"/>
      <c r="D553" s="14"/>
      <c r="E553" s="14"/>
      <c r="F553" s="14"/>
      <c r="G553" s="14"/>
      <c r="H553" s="14"/>
    </row>
    <row r="554" spans="3:8">
      <c r="C554" s="14"/>
      <c r="D554" s="14"/>
      <c r="E554" s="14"/>
      <c r="F554" s="14"/>
      <c r="G554" s="14"/>
      <c r="H554" s="14"/>
    </row>
    <row r="555" spans="3:8">
      <c r="C555" s="14"/>
      <c r="D555" s="14"/>
      <c r="E555" s="14"/>
      <c r="F555" s="14"/>
      <c r="G555" s="14"/>
      <c r="H555" s="14"/>
    </row>
    <row r="556" spans="3:8">
      <c r="C556" s="14"/>
      <c r="D556" s="14"/>
      <c r="E556" s="14"/>
      <c r="F556" s="14"/>
      <c r="G556" s="14"/>
      <c r="H556" s="14"/>
    </row>
    <row r="557" spans="3:8">
      <c r="C557" s="14"/>
      <c r="D557" s="14"/>
      <c r="E557" s="14"/>
      <c r="F557" s="14"/>
      <c r="G557" s="14"/>
      <c r="H557" s="14"/>
    </row>
    <row r="558" spans="3:8">
      <c r="C558" s="14"/>
      <c r="D558" s="14"/>
      <c r="E558" s="14"/>
      <c r="F558" s="14"/>
      <c r="G558" s="14"/>
      <c r="H558" s="14"/>
    </row>
    <row r="559" spans="3:8">
      <c r="C559" s="14"/>
      <c r="D559" s="14"/>
      <c r="E559" s="14"/>
      <c r="F559" s="14"/>
      <c r="G559" s="14"/>
      <c r="H559" s="14"/>
    </row>
    <row r="560" spans="3:8">
      <c r="C560" s="14"/>
      <c r="D560" s="14"/>
      <c r="E560" s="14"/>
      <c r="F560" s="14"/>
      <c r="G560" s="14"/>
      <c r="H560" s="14"/>
    </row>
    <row r="561" spans="3:8">
      <c r="C561" s="14"/>
      <c r="D561" s="14"/>
      <c r="E561" s="14"/>
      <c r="F561" s="14"/>
      <c r="G561" s="14"/>
      <c r="H561" s="14"/>
    </row>
    <row r="562" spans="3:8">
      <c r="C562" s="14"/>
      <c r="D562" s="14"/>
      <c r="E562" s="14"/>
      <c r="F562" s="14"/>
      <c r="G562" s="14"/>
      <c r="H562" s="14"/>
    </row>
    <row r="563" spans="3:8">
      <c r="C563" s="14"/>
      <c r="D563" s="14"/>
      <c r="E563" s="14"/>
      <c r="F563" s="14"/>
      <c r="G563" s="14"/>
      <c r="H563" s="14"/>
    </row>
    <row r="564" spans="3:8">
      <c r="C564" s="14"/>
      <c r="D564" s="14"/>
      <c r="E564" s="14"/>
      <c r="F564" s="14"/>
      <c r="G564" s="14"/>
      <c r="H564" s="14"/>
    </row>
    <row r="565" spans="3:8">
      <c r="C565" s="14"/>
      <c r="D565" s="14"/>
      <c r="E565" s="14"/>
      <c r="F565" s="14"/>
      <c r="G565" s="14"/>
      <c r="H565" s="14"/>
    </row>
    <row r="566" spans="3:8">
      <c r="C566" s="14"/>
      <c r="D566" s="14"/>
      <c r="E566" s="14"/>
      <c r="F566" s="14"/>
      <c r="G566" s="14"/>
      <c r="H566" s="14"/>
    </row>
    <row r="567" spans="3:8">
      <c r="C567" s="14"/>
      <c r="D567" s="14"/>
      <c r="E567" s="14"/>
      <c r="F567" s="14"/>
      <c r="G567" s="14"/>
      <c r="H567" s="14"/>
    </row>
    <row r="568" spans="3:8">
      <c r="C568" s="14"/>
      <c r="D568" s="14"/>
      <c r="E568" s="14"/>
      <c r="F568" s="14"/>
      <c r="G568" s="14"/>
      <c r="H568" s="14"/>
    </row>
    <row r="569" spans="3:8">
      <c r="C569" s="14"/>
      <c r="D569" s="14"/>
      <c r="E569" s="14"/>
      <c r="F569" s="14"/>
      <c r="G569" s="14"/>
      <c r="H569" s="14"/>
    </row>
    <row r="570" spans="3:8">
      <c r="C570" s="14"/>
      <c r="D570" s="14"/>
      <c r="E570" s="14"/>
      <c r="F570" s="14"/>
      <c r="G570" s="14"/>
      <c r="H570" s="14"/>
    </row>
    <row r="571" spans="3:8">
      <c r="C571" s="14"/>
      <c r="D571" s="14"/>
      <c r="E571" s="14"/>
      <c r="F571" s="14"/>
      <c r="G571" s="14"/>
      <c r="H571" s="14"/>
    </row>
    <row r="572" spans="3:8">
      <c r="C572" s="14"/>
      <c r="D572" s="14"/>
      <c r="E572" s="14"/>
      <c r="F572" s="14"/>
      <c r="G572" s="14"/>
      <c r="H572" s="14"/>
    </row>
    <row r="573" spans="3:8">
      <c r="C573" s="14"/>
      <c r="D573" s="14"/>
      <c r="E573" s="14"/>
      <c r="F573" s="14"/>
      <c r="G573" s="14"/>
      <c r="H573" s="14"/>
    </row>
    <row r="574" spans="3:8">
      <c r="C574" s="14"/>
      <c r="D574" s="14"/>
      <c r="E574" s="14"/>
      <c r="F574" s="14"/>
      <c r="G574" s="14"/>
      <c r="H574" s="14"/>
    </row>
    <row r="575" spans="3:8">
      <c r="C575" s="14"/>
      <c r="D575" s="14"/>
      <c r="E575" s="14"/>
      <c r="F575" s="14"/>
      <c r="G575" s="14"/>
      <c r="H575" s="14"/>
    </row>
    <row r="576" spans="3:8">
      <c r="C576" s="14"/>
      <c r="D576" s="14"/>
      <c r="E576" s="14"/>
      <c r="F576" s="14"/>
      <c r="G576" s="14"/>
      <c r="H576" s="14"/>
    </row>
    <row r="577" spans="3:8">
      <c r="C577" s="14"/>
      <c r="D577" s="14"/>
      <c r="E577" s="14"/>
      <c r="F577" s="14"/>
      <c r="G577" s="14"/>
      <c r="H577" s="14"/>
    </row>
    <row r="578" spans="3:8">
      <c r="C578" s="14"/>
      <c r="D578" s="14"/>
      <c r="E578" s="14"/>
      <c r="F578" s="14"/>
      <c r="G578" s="14"/>
      <c r="H578" s="14"/>
    </row>
    <row r="579" spans="3:8">
      <c r="C579" s="14"/>
      <c r="D579" s="14"/>
      <c r="E579" s="14"/>
      <c r="F579" s="14"/>
      <c r="G579" s="14"/>
      <c r="H579" s="14"/>
    </row>
    <row r="580" spans="3:8">
      <c r="C580" s="14"/>
      <c r="D580" s="14"/>
      <c r="E580" s="14"/>
      <c r="F580" s="14"/>
      <c r="G580" s="14"/>
      <c r="H580" s="14"/>
    </row>
    <row r="581" spans="3:8">
      <c r="C581" s="14"/>
      <c r="D581" s="14"/>
      <c r="E581" s="14"/>
      <c r="F581" s="14"/>
      <c r="G581" s="14"/>
      <c r="H581" s="14"/>
    </row>
    <row r="582" spans="3:8">
      <c r="C582" s="14"/>
      <c r="D582" s="14"/>
      <c r="E582" s="14"/>
      <c r="F582" s="14"/>
      <c r="G582" s="14"/>
      <c r="H582" s="14"/>
    </row>
    <row r="583" spans="3:8">
      <c r="C583" s="14"/>
      <c r="D583" s="14"/>
      <c r="E583" s="14"/>
      <c r="F583" s="14"/>
      <c r="G583" s="14"/>
      <c r="H583" s="14"/>
    </row>
    <row r="584" spans="3:8">
      <c r="C584" s="14"/>
      <c r="D584" s="14"/>
      <c r="E584" s="14"/>
      <c r="F584" s="14"/>
      <c r="G584" s="14"/>
      <c r="H584" s="14"/>
    </row>
    <row r="585" spans="3:8">
      <c r="C585" s="14"/>
      <c r="D585" s="14"/>
      <c r="E585" s="14"/>
      <c r="F585" s="14"/>
      <c r="G585" s="14"/>
      <c r="H585" s="14"/>
    </row>
    <row r="586" spans="3:8">
      <c r="C586" s="14"/>
      <c r="D586" s="14"/>
      <c r="E586" s="14"/>
      <c r="F586" s="14"/>
      <c r="G586" s="14"/>
      <c r="H586" s="14"/>
    </row>
    <row r="587" spans="3:8">
      <c r="C587" s="14"/>
      <c r="D587" s="14"/>
      <c r="E587" s="14"/>
      <c r="F587" s="14"/>
      <c r="G587" s="14"/>
      <c r="H587" s="14"/>
    </row>
    <row r="588" spans="3:8">
      <c r="C588" s="14"/>
      <c r="D588" s="14"/>
      <c r="E588" s="14"/>
      <c r="F588" s="14"/>
      <c r="G588" s="14"/>
      <c r="H588" s="14"/>
    </row>
    <row r="589" spans="3:8">
      <c r="C589" s="14"/>
      <c r="D589" s="14"/>
      <c r="E589" s="14"/>
      <c r="F589" s="14"/>
      <c r="G589" s="14"/>
      <c r="H589" s="14"/>
    </row>
    <row r="590" spans="3:8">
      <c r="C590" s="14"/>
      <c r="D590" s="14"/>
      <c r="E590" s="14"/>
      <c r="F590" s="14"/>
      <c r="G590" s="14"/>
      <c r="H590" s="14"/>
    </row>
    <row r="591" spans="3:8">
      <c r="C591" s="14"/>
      <c r="D591" s="14"/>
      <c r="E591" s="14"/>
      <c r="F591" s="14"/>
      <c r="G591" s="14"/>
      <c r="H591" s="14"/>
    </row>
    <row r="592" spans="3:8">
      <c r="C592" s="14"/>
      <c r="D592" s="14"/>
      <c r="E592" s="14"/>
      <c r="F592" s="14"/>
      <c r="G592" s="14"/>
      <c r="H592" s="14"/>
    </row>
    <row r="593" spans="3:8">
      <c r="C593" s="14"/>
      <c r="D593" s="14"/>
      <c r="E593" s="14"/>
      <c r="F593" s="14"/>
      <c r="G593" s="14"/>
      <c r="H593" s="14"/>
    </row>
    <row r="594" spans="3:8">
      <c r="C594" s="14"/>
      <c r="D594" s="14"/>
      <c r="E594" s="14"/>
      <c r="F594" s="14"/>
      <c r="G594" s="14"/>
      <c r="H594" s="14"/>
    </row>
    <row r="595" spans="3:8">
      <c r="C595" s="14"/>
      <c r="D595" s="14"/>
      <c r="E595" s="14"/>
      <c r="F595" s="14"/>
      <c r="G595" s="14"/>
      <c r="H595" s="14"/>
    </row>
    <row r="596" spans="3:8">
      <c r="C596" s="14"/>
      <c r="D596" s="14"/>
      <c r="E596" s="14"/>
      <c r="F596" s="14"/>
      <c r="G596" s="14"/>
      <c r="H596" s="14"/>
    </row>
    <row r="597" spans="3:8">
      <c r="C597" s="14"/>
      <c r="D597" s="14"/>
      <c r="E597" s="14"/>
      <c r="F597" s="14"/>
      <c r="G597" s="14"/>
      <c r="H597" s="14"/>
    </row>
    <row r="598" spans="3:8">
      <c r="C598" s="14"/>
      <c r="D598" s="14"/>
      <c r="E598" s="14"/>
      <c r="F598" s="14"/>
      <c r="G598" s="14"/>
      <c r="H598" s="14"/>
    </row>
    <row r="599" spans="3:8">
      <c r="C599" s="14"/>
      <c r="D599" s="14"/>
      <c r="E599" s="14"/>
      <c r="F599" s="14"/>
      <c r="G599" s="14"/>
      <c r="H599" s="14"/>
    </row>
    <row r="600" spans="3:8">
      <c r="C600" s="14"/>
      <c r="D600" s="14"/>
      <c r="E600" s="14"/>
      <c r="F600" s="14"/>
      <c r="G600" s="14"/>
      <c r="H600" s="14"/>
    </row>
    <row r="601" spans="3:8">
      <c r="C601" s="14"/>
      <c r="D601" s="14"/>
      <c r="E601" s="14"/>
      <c r="F601" s="14"/>
      <c r="G601" s="14"/>
      <c r="H601" s="14"/>
    </row>
    <row r="602" spans="3:8">
      <c r="C602" s="14"/>
      <c r="D602" s="14"/>
      <c r="E602" s="14"/>
      <c r="F602" s="14"/>
      <c r="G602" s="14"/>
      <c r="H602" s="14"/>
    </row>
    <row r="603" spans="3:8">
      <c r="C603" s="14"/>
      <c r="D603" s="14"/>
      <c r="E603" s="14"/>
      <c r="F603" s="14"/>
      <c r="G603" s="14"/>
      <c r="H603" s="14"/>
    </row>
    <row r="604" spans="3:8">
      <c r="C604" s="14"/>
      <c r="D604" s="14"/>
      <c r="E604" s="14"/>
      <c r="F604" s="14"/>
      <c r="G604" s="14"/>
      <c r="H604" s="14"/>
    </row>
    <row r="605" spans="3:8">
      <c r="C605" s="14"/>
      <c r="D605" s="14"/>
      <c r="E605" s="14"/>
      <c r="F605" s="14"/>
      <c r="G605" s="14"/>
      <c r="H605" s="14"/>
    </row>
    <row r="606" spans="3:8">
      <c r="C606" s="14"/>
      <c r="D606" s="14"/>
      <c r="E606" s="14"/>
      <c r="F606" s="14"/>
      <c r="G606" s="14"/>
      <c r="H606" s="14"/>
    </row>
    <row r="607" spans="3:8">
      <c r="C607" s="14"/>
      <c r="D607" s="14"/>
      <c r="E607" s="14"/>
      <c r="F607" s="14"/>
      <c r="G607" s="14"/>
      <c r="H607" s="14"/>
    </row>
    <row r="608" spans="3:8">
      <c r="C608" s="14"/>
      <c r="D608" s="14"/>
      <c r="E608" s="14"/>
      <c r="F608" s="14"/>
      <c r="G608" s="14"/>
      <c r="H608" s="14"/>
    </row>
    <row r="609" spans="3:8">
      <c r="C609" s="14"/>
      <c r="D609" s="14"/>
      <c r="E609" s="14"/>
      <c r="F609" s="14"/>
      <c r="G609" s="14"/>
      <c r="H609" s="14"/>
    </row>
    <row r="610" spans="3:8">
      <c r="C610" s="14"/>
      <c r="D610" s="14"/>
      <c r="E610" s="14"/>
      <c r="F610" s="14"/>
      <c r="G610" s="14"/>
      <c r="H610" s="14"/>
    </row>
    <row r="611" spans="3:8">
      <c r="C611" s="14"/>
      <c r="D611" s="14"/>
      <c r="E611" s="14"/>
      <c r="F611" s="14"/>
      <c r="G611" s="14"/>
      <c r="H611" s="14"/>
    </row>
    <row r="612" spans="3:8">
      <c r="C612" s="14"/>
      <c r="D612" s="14"/>
      <c r="E612" s="14"/>
      <c r="F612" s="14"/>
      <c r="G612" s="14"/>
      <c r="H612" s="14"/>
    </row>
    <row r="613" spans="3:8">
      <c r="C613" s="14"/>
      <c r="D613" s="14"/>
      <c r="E613" s="14"/>
      <c r="F613" s="14"/>
      <c r="G613" s="14"/>
      <c r="H613" s="14"/>
    </row>
    <row r="614" spans="3:8">
      <c r="C614" s="14"/>
      <c r="D614" s="14"/>
      <c r="E614" s="14"/>
      <c r="F614" s="14"/>
      <c r="G614" s="14"/>
      <c r="H614" s="14"/>
    </row>
    <row r="615" spans="3:8">
      <c r="C615" s="14"/>
      <c r="D615" s="14"/>
      <c r="E615" s="14"/>
      <c r="F615" s="14"/>
      <c r="G615" s="14"/>
      <c r="H615" s="14"/>
    </row>
    <row r="616" spans="3:8">
      <c r="C616" s="14"/>
      <c r="D616" s="14"/>
      <c r="E616" s="14"/>
      <c r="F616" s="14"/>
      <c r="G616" s="14"/>
      <c r="H616" s="14"/>
    </row>
    <row r="617" spans="3:8">
      <c r="C617" s="14"/>
      <c r="D617" s="14"/>
      <c r="E617" s="14"/>
      <c r="F617" s="14"/>
      <c r="G617" s="14"/>
      <c r="H617" s="14"/>
    </row>
    <row r="618" spans="3:8">
      <c r="C618" s="14"/>
      <c r="D618" s="14"/>
      <c r="E618" s="14"/>
      <c r="F618" s="14"/>
      <c r="G618" s="14"/>
      <c r="H618" s="14"/>
    </row>
    <row r="619" spans="3:8">
      <c r="C619" s="14"/>
      <c r="D619" s="14"/>
      <c r="E619" s="14"/>
      <c r="F619" s="14"/>
      <c r="G619" s="14"/>
      <c r="H619" s="14"/>
    </row>
    <row r="620" spans="3:8">
      <c r="C620" s="14"/>
      <c r="D620" s="14"/>
      <c r="E620" s="14"/>
      <c r="F620" s="14"/>
      <c r="G620" s="14"/>
      <c r="H620" s="14"/>
    </row>
    <row r="621" spans="3:8">
      <c r="C621" s="14"/>
      <c r="D621" s="14"/>
      <c r="E621" s="14"/>
      <c r="F621" s="14"/>
      <c r="G621" s="14"/>
      <c r="H621" s="14"/>
    </row>
    <row r="622" spans="3:8">
      <c r="C622" s="14"/>
      <c r="D622" s="14"/>
      <c r="E622" s="14"/>
      <c r="F622" s="14"/>
      <c r="G622" s="14"/>
      <c r="H622" s="14"/>
    </row>
    <row r="623" spans="3:8">
      <c r="C623" s="14"/>
      <c r="D623" s="14"/>
      <c r="E623" s="14"/>
      <c r="F623" s="14"/>
      <c r="G623" s="14"/>
      <c r="H623" s="14"/>
    </row>
    <row r="624" spans="3:8">
      <c r="C624" s="14"/>
      <c r="D624" s="14"/>
      <c r="E624" s="14"/>
      <c r="F624" s="14"/>
      <c r="G624" s="14"/>
      <c r="H624" s="14"/>
    </row>
    <row r="625" spans="3:8">
      <c r="C625" s="14"/>
      <c r="D625" s="14"/>
      <c r="E625" s="14"/>
      <c r="F625" s="14"/>
      <c r="G625" s="14"/>
      <c r="H625" s="14"/>
    </row>
    <row r="626" spans="3:8">
      <c r="C626" s="14"/>
      <c r="D626" s="14"/>
      <c r="E626" s="14"/>
      <c r="F626" s="14"/>
      <c r="G626" s="14"/>
      <c r="H626" s="14"/>
    </row>
    <row r="627" spans="3:8">
      <c r="C627" s="14"/>
      <c r="D627" s="14"/>
      <c r="E627" s="14"/>
      <c r="F627" s="14"/>
      <c r="G627" s="14"/>
      <c r="H627" s="14"/>
    </row>
    <row r="628" spans="3:8">
      <c r="C628" s="14"/>
      <c r="D628" s="14"/>
      <c r="E628" s="14"/>
      <c r="F628" s="14"/>
      <c r="G628" s="14"/>
      <c r="H628" s="14"/>
    </row>
    <row r="629" spans="3:8">
      <c r="C629" s="14"/>
      <c r="D629" s="14"/>
      <c r="E629" s="14"/>
      <c r="F629" s="14"/>
      <c r="G629" s="14"/>
      <c r="H629" s="14"/>
    </row>
    <row r="630" spans="3:8">
      <c r="C630" s="14"/>
      <c r="D630" s="14"/>
      <c r="E630" s="14"/>
      <c r="F630" s="14"/>
      <c r="G630" s="14"/>
      <c r="H630" s="14"/>
    </row>
    <row r="631" spans="3:8">
      <c r="C631" s="14"/>
      <c r="D631" s="14"/>
      <c r="E631" s="14"/>
      <c r="F631" s="14"/>
      <c r="G631" s="14"/>
      <c r="H631" s="14"/>
    </row>
    <row r="632" spans="3:8">
      <c r="C632" s="14"/>
      <c r="D632" s="14"/>
      <c r="E632" s="14"/>
      <c r="F632" s="14"/>
      <c r="G632" s="14"/>
      <c r="H632" s="14"/>
    </row>
    <row r="633" spans="3:8">
      <c r="C633" s="14"/>
      <c r="D633" s="14"/>
      <c r="E633" s="14"/>
      <c r="F633" s="14"/>
      <c r="G633" s="14"/>
      <c r="H633" s="14"/>
    </row>
    <row r="634" spans="3:8">
      <c r="C634" s="14"/>
      <c r="D634" s="14"/>
      <c r="E634" s="14"/>
      <c r="F634" s="14"/>
      <c r="G634" s="14"/>
      <c r="H634" s="14"/>
    </row>
    <row r="635" spans="3:8">
      <c r="C635" s="14"/>
      <c r="D635" s="14"/>
      <c r="E635" s="14"/>
      <c r="F635" s="14"/>
      <c r="G635" s="14"/>
      <c r="H635" s="14"/>
    </row>
    <row r="636" spans="3:8">
      <c r="C636" s="14"/>
      <c r="D636" s="14"/>
      <c r="E636" s="14"/>
      <c r="F636" s="14"/>
      <c r="G636" s="14"/>
      <c r="H636" s="14"/>
    </row>
    <row r="637" spans="3:8">
      <c r="C637" s="14"/>
      <c r="D637" s="14"/>
      <c r="E637" s="14"/>
      <c r="F637" s="14"/>
      <c r="G637" s="14"/>
      <c r="H637" s="14"/>
    </row>
    <row r="638" spans="3:8">
      <c r="C638" s="14"/>
      <c r="D638" s="14"/>
      <c r="E638" s="14"/>
      <c r="F638" s="14"/>
      <c r="G638" s="14"/>
      <c r="H638" s="14"/>
    </row>
    <row r="639" spans="3:8">
      <c r="C639" s="14"/>
      <c r="D639" s="14"/>
      <c r="E639" s="14"/>
      <c r="F639" s="14"/>
      <c r="G639" s="14"/>
      <c r="H639" s="14"/>
    </row>
    <row r="640" spans="3:8">
      <c r="C640" s="14"/>
      <c r="D640" s="14"/>
      <c r="E640" s="14"/>
      <c r="F640" s="14"/>
      <c r="G640" s="14"/>
      <c r="H640" s="14"/>
    </row>
    <row r="641" spans="3:8">
      <c r="C641" s="14"/>
      <c r="D641" s="14"/>
      <c r="E641" s="14"/>
      <c r="F641" s="14"/>
      <c r="G641" s="14"/>
      <c r="H641" s="14"/>
    </row>
    <row r="642" spans="3:8">
      <c r="C642" s="14"/>
      <c r="D642" s="14"/>
      <c r="E642" s="14"/>
      <c r="F642" s="14"/>
      <c r="G642" s="14"/>
      <c r="H642" s="14"/>
    </row>
    <row r="643" spans="3:8">
      <c r="C643" s="14"/>
      <c r="D643" s="14"/>
      <c r="E643" s="14"/>
      <c r="F643" s="14"/>
      <c r="G643" s="14"/>
      <c r="H643" s="14"/>
    </row>
    <row r="644" spans="3:8">
      <c r="C644" s="14"/>
      <c r="D644" s="14"/>
      <c r="E644" s="14"/>
      <c r="F644" s="14"/>
      <c r="G644" s="14"/>
      <c r="H644" s="14"/>
    </row>
    <row r="645" spans="3:8">
      <c r="C645" s="14"/>
      <c r="D645" s="14"/>
      <c r="E645" s="14"/>
      <c r="F645" s="14"/>
      <c r="G645" s="14"/>
      <c r="H645" s="14"/>
    </row>
    <row r="646" spans="3:8">
      <c r="C646" s="14"/>
      <c r="D646" s="14"/>
      <c r="E646" s="14"/>
      <c r="F646" s="14"/>
      <c r="G646" s="14"/>
      <c r="H646" s="14"/>
    </row>
    <row r="647" spans="3:8">
      <c r="C647" s="14"/>
      <c r="D647" s="14"/>
      <c r="E647" s="14"/>
      <c r="F647" s="14"/>
      <c r="G647" s="14"/>
      <c r="H647" s="14"/>
    </row>
    <row r="648" spans="3:8">
      <c r="C648" s="14"/>
      <c r="D648" s="14"/>
      <c r="E648" s="14"/>
      <c r="F648" s="14"/>
      <c r="G648" s="14"/>
      <c r="H648" s="14"/>
    </row>
    <row r="649" spans="3:8">
      <c r="C649" s="14"/>
      <c r="D649" s="14"/>
      <c r="E649" s="14"/>
      <c r="F649" s="14"/>
      <c r="G649" s="14"/>
      <c r="H649" s="14"/>
    </row>
    <row r="650" spans="3:8">
      <c r="C650" s="14"/>
      <c r="D650" s="14"/>
      <c r="E650" s="14"/>
      <c r="F650" s="14"/>
      <c r="G650" s="14"/>
      <c r="H650" s="14"/>
    </row>
    <row r="651" spans="3:8">
      <c r="C651" s="14"/>
      <c r="D651" s="14"/>
      <c r="E651" s="14"/>
      <c r="F651" s="14"/>
      <c r="G651" s="14"/>
      <c r="H651" s="14"/>
    </row>
    <row r="652" spans="3:8">
      <c r="C652" s="14"/>
      <c r="D652" s="14"/>
      <c r="E652" s="14"/>
      <c r="F652" s="14"/>
      <c r="G652" s="14"/>
      <c r="H652" s="14"/>
    </row>
    <row r="653" spans="3:8">
      <c r="C653" s="14"/>
      <c r="D653" s="14"/>
      <c r="E653" s="14"/>
      <c r="F653" s="14"/>
      <c r="G653" s="14"/>
      <c r="H653" s="14"/>
    </row>
    <row r="654" spans="3:8">
      <c r="C654" s="14"/>
      <c r="D654" s="14"/>
      <c r="E654" s="14"/>
      <c r="F654" s="14"/>
      <c r="G654" s="14"/>
      <c r="H654" s="14"/>
    </row>
    <row r="655" spans="3:8">
      <c r="C655" s="14"/>
      <c r="D655" s="14"/>
      <c r="E655" s="14"/>
      <c r="F655" s="14"/>
      <c r="G655" s="14"/>
      <c r="H655" s="14"/>
    </row>
    <row r="656" spans="3:8">
      <c r="C656" s="14"/>
      <c r="D656" s="14"/>
      <c r="E656" s="14"/>
      <c r="F656" s="14"/>
      <c r="G656" s="14"/>
      <c r="H656" s="14"/>
    </row>
    <row r="657" spans="3:8">
      <c r="C657" s="14"/>
      <c r="D657" s="14"/>
      <c r="E657" s="14"/>
      <c r="F657" s="14"/>
      <c r="G657" s="14"/>
      <c r="H657" s="14"/>
    </row>
    <row r="658" spans="3:8">
      <c r="C658" s="14"/>
      <c r="D658" s="14"/>
      <c r="E658" s="14"/>
      <c r="F658" s="14"/>
      <c r="G658" s="14"/>
      <c r="H658" s="14"/>
    </row>
    <row r="659" spans="3:8">
      <c r="C659" s="14"/>
      <c r="D659" s="14"/>
      <c r="E659" s="14"/>
      <c r="F659" s="14"/>
      <c r="G659" s="14"/>
      <c r="H659" s="14"/>
    </row>
    <row r="660" spans="3:8">
      <c r="C660" s="14"/>
      <c r="D660" s="14"/>
      <c r="E660" s="14"/>
      <c r="F660" s="14"/>
      <c r="G660" s="14"/>
      <c r="H660" s="14"/>
    </row>
    <row r="661" spans="3:8">
      <c r="C661" s="14"/>
      <c r="D661" s="14"/>
      <c r="E661" s="14"/>
      <c r="F661" s="14"/>
      <c r="G661" s="14"/>
      <c r="H661" s="14"/>
    </row>
    <row r="662" spans="3:8">
      <c r="C662" s="14"/>
      <c r="D662" s="14"/>
      <c r="E662" s="14"/>
      <c r="F662" s="14"/>
      <c r="G662" s="14"/>
      <c r="H662" s="14"/>
    </row>
    <row r="663" spans="3:8">
      <c r="C663" s="14"/>
      <c r="D663" s="14"/>
      <c r="E663" s="14"/>
      <c r="F663" s="14"/>
      <c r="G663" s="14"/>
      <c r="H663" s="14"/>
    </row>
    <row r="664" spans="3:8">
      <c r="C664" s="14"/>
      <c r="D664" s="14"/>
      <c r="E664" s="14"/>
      <c r="F664" s="14"/>
      <c r="G664" s="14"/>
      <c r="H664" s="14"/>
    </row>
    <row r="665" spans="3:8">
      <c r="C665" s="14"/>
      <c r="D665" s="14"/>
      <c r="E665" s="14"/>
      <c r="F665" s="14"/>
      <c r="G665" s="14"/>
      <c r="H665" s="14"/>
    </row>
    <row r="666" spans="3:8">
      <c r="C666" s="14"/>
      <c r="D666" s="14"/>
      <c r="E666" s="14"/>
      <c r="F666" s="14"/>
      <c r="G666" s="14"/>
      <c r="H666" s="14"/>
    </row>
    <row r="667" spans="3:8">
      <c r="C667" s="14"/>
      <c r="D667" s="14"/>
      <c r="E667" s="14"/>
      <c r="F667" s="14"/>
      <c r="G667" s="14"/>
      <c r="H667" s="14"/>
    </row>
    <row r="668" spans="3:8">
      <c r="C668" s="14"/>
      <c r="D668" s="14"/>
      <c r="E668" s="14"/>
      <c r="F668" s="14"/>
      <c r="G668" s="14"/>
      <c r="H668" s="14"/>
    </row>
    <row r="669" spans="3:8">
      <c r="C669" s="14"/>
      <c r="D669" s="14"/>
      <c r="E669" s="14"/>
      <c r="F669" s="14"/>
      <c r="G669" s="14"/>
      <c r="H669" s="14"/>
    </row>
    <row r="670" spans="3:8">
      <c r="C670" s="14"/>
      <c r="D670" s="14"/>
      <c r="E670" s="14"/>
      <c r="F670" s="14"/>
      <c r="G670" s="14"/>
      <c r="H670" s="14"/>
    </row>
    <row r="671" spans="3:8">
      <c r="C671" s="14"/>
      <c r="D671" s="14"/>
      <c r="E671" s="14"/>
      <c r="F671" s="14"/>
      <c r="G671" s="14"/>
      <c r="H671" s="14"/>
    </row>
    <row r="672" spans="3:8">
      <c r="C672" s="14"/>
      <c r="D672" s="14"/>
      <c r="E672" s="14"/>
      <c r="F672" s="14"/>
      <c r="G672" s="14"/>
      <c r="H672" s="14"/>
    </row>
    <row r="673" spans="3:8">
      <c r="C673" s="14"/>
      <c r="D673" s="14"/>
      <c r="E673" s="14"/>
      <c r="F673" s="14"/>
      <c r="G673" s="14"/>
      <c r="H673" s="14"/>
    </row>
    <row r="674" spans="3:8">
      <c r="C674" s="14"/>
      <c r="D674" s="14"/>
      <c r="E674" s="14"/>
      <c r="F674" s="14"/>
      <c r="G674" s="14"/>
      <c r="H674" s="14"/>
    </row>
    <row r="675" spans="3:8">
      <c r="C675" s="14"/>
      <c r="D675" s="14"/>
      <c r="E675" s="14"/>
      <c r="F675" s="14"/>
      <c r="G675" s="14"/>
      <c r="H675" s="14"/>
    </row>
    <row r="676" spans="3:8">
      <c r="C676" s="14"/>
      <c r="D676" s="14"/>
      <c r="E676" s="14"/>
      <c r="F676" s="14"/>
      <c r="G676" s="14"/>
      <c r="H676" s="14"/>
    </row>
    <row r="677" spans="3:8">
      <c r="C677" s="14"/>
      <c r="D677" s="14"/>
      <c r="E677" s="14"/>
      <c r="F677" s="14"/>
      <c r="G677" s="14"/>
      <c r="H677" s="14"/>
    </row>
    <row r="678" spans="3:8">
      <c r="C678" s="14"/>
      <c r="D678" s="14"/>
      <c r="E678" s="14"/>
      <c r="F678" s="14"/>
      <c r="G678" s="14"/>
      <c r="H678" s="14"/>
    </row>
    <row r="679" spans="3:8">
      <c r="C679" s="14"/>
      <c r="D679" s="14"/>
      <c r="E679" s="14"/>
      <c r="F679" s="14"/>
      <c r="G679" s="14"/>
      <c r="H679" s="14"/>
    </row>
    <row r="680" spans="3:8">
      <c r="C680" s="14"/>
      <c r="D680" s="14"/>
      <c r="E680" s="14"/>
      <c r="F680" s="14"/>
      <c r="G680" s="14"/>
      <c r="H680" s="14"/>
    </row>
    <row r="681" spans="3:8">
      <c r="C681" s="14"/>
      <c r="D681" s="14"/>
      <c r="E681" s="14"/>
      <c r="F681" s="14"/>
      <c r="G681" s="14"/>
      <c r="H681" s="14"/>
    </row>
    <row r="682" spans="3:8">
      <c r="C682" s="14"/>
      <c r="D682" s="14"/>
      <c r="E682" s="14"/>
      <c r="F682" s="14"/>
      <c r="G682" s="14"/>
      <c r="H682" s="14"/>
    </row>
    <row r="683" spans="3:8">
      <c r="C683" s="14"/>
      <c r="D683" s="14"/>
      <c r="E683" s="14"/>
      <c r="F683" s="14"/>
      <c r="G683" s="14"/>
      <c r="H683" s="14"/>
    </row>
    <row r="684" spans="3:8">
      <c r="C684" s="14"/>
      <c r="D684" s="14"/>
      <c r="E684" s="14"/>
      <c r="F684" s="14"/>
      <c r="G684" s="14"/>
      <c r="H684" s="14"/>
    </row>
    <row r="685" spans="3:8">
      <c r="C685" s="14"/>
      <c r="D685" s="14"/>
      <c r="E685" s="14"/>
      <c r="F685" s="14"/>
      <c r="G685" s="14"/>
      <c r="H685" s="14"/>
    </row>
    <row r="686" spans="3:8">
      <c r="C686" s="14"/>
      <c r="D686" s="14"/>
      <c r="E686" s="14"/>
      <c r="F686" s="14"/>
      <c r="G686" s="14"/>
      <c r="H686" s="14"/>
    </row>
    <row r="687" spans="3:8">
      <c r="C687" s="14"/>
      <c r="D687" s="14"/>
      <c r="E687" s="14"/>
      <c r="F687" s="14"/>
      <c r="G687" s="14"/>
      <c r="H687" s="14"/>
    </row>
    <row r="688" spans="3:8">
      <c r="C688" s="14"/>
      <c r="D688" s="14"/>
      <c r="E688" s="14"/>
      <c r="F688" s="14"/>
      <c r="G688" s="14"/>
      <c r="H688" s="14"/>
    </row>
    <row r="689" spans="3:8">
      <c r="C689" s="14"/>
      <c r="D689" s="14"/>
      <c r="E689" s="14"/>
      <c r="F689" s="14"/>
      <c r="G689" s="14"/>
      <c r="H689" s="14"/>
    </row>
    <row r="690" spans="3:8">
      <c r="C690" s="14"/>
      <c r="D690" s="14"/>
      <c r="E690" s="14"/>
      <c r="F690" s="14"/>
      <c r="G690" s="14"/>
      <c r="H690" s="14"/>
    </row>
    <row r="691" spans="3:8">
      <c r="C691" s="14"/>
      <c r="D691" s="14"/>
      <c r="E691" s="14"/>
      <c r="F691" s="14"/>
      <c r="G691" s="14"/>
      <c r="H691" s="14"/>
    </row>
    <row r="692" spans="3:8">
      <c r="C692" s="14"/>
      <c r="D692" s="14"/>
      <c r="E692" s="14"/>
      <c r="F692" s="14"/>
      <c r="G692" s="14"/>
      <c r="H692" s="14"/>
    </row>
    <row r="693" spans="3:8">
      <c r="C693" s="14"/>
      <c r="D693" s="14"/>
      <c r="E693" s="14"/>
      <c r="F693" s="14"/>
      <c r="G693" s="14"/>
      <c r="H693" s="14"/>
    </row>
    <row r="694" spans="3:8">
      <c r="C694" s="14"/>
      <c r="D694" s="14"/>
      <c r="E694" s="14"/>
      <c r="F694" s="14"/>
      <c r="G694" s="14"/>
      <c r="H694" s="14"/>
    </row>
    <row r="695" spans="3:8">
      <c r="C695" s="14"/>
      <c r="D695" s="14"/>
      <c r="E695" s="14"/>
      <c r="F695" s="14"/>
      <c r="G695" s="14"/>
      <c r="H695" s="14"/>
    </row>
    <row r="696" spans="3:8">
      <c r="C696" s="14"/>
      <c r="D696" s="14"/>
      <c r="E696" s="14"/>
      <c r="F696" s="14"/>
      <c r="G696" s="14"/>
      <c r="H696" s="14"/>
    </row>
    <row r="697" spans="3:8">
      <c r="C697" s="14"/>
      <c r="D697" s="14"/>
      <c r="E697" s="14"/>
      <c r="F697" s="14"/>
      <c r="G697" s="14"/>
      <c r="H697" s="14"/>
    </row>
    <row r="698" spans="3:8">
      <c r="C698" s="14"/>
      <c r="D698" s="14"/>
      <c r="E698" s="14"/>
      <c r="F698" s="14"/>
      <c r="G698" s="14"/>
      <c r="H698" s="14"/>
    </row>
    <row r="699" spans="3:8">
      <c r="C699" s="14"/>
      <c r="D699" s="14"/>
      <c r="E699" s="14"/>
      <c r="F699" s="14"/>
      <c r="G699" s="14"/>
      <c r="H699" s="14"/>
    </row>
    <row r="700" spans="3:8">
      <c r="C700" s="14"/>
      <c r="D700" s="14"/>
      <c r="E700" s="14"/>
      <c r="F700" s="14"/>
      <c r="G700" s="14"/>
      <c r="H700" s="14"/>
    </row>
    <row r="701" spans="3:8">
      <c r="C701" s="14"/>
      <c r="D701" s="14"/>
      <c r="E701" s="14"/>
      <c r="F701" s="14"/>
      <c r="G701" s="14"/>
      <c r="H701" s="14"/>
    </row>
    <row r="702" spans="3:8">
      <c r="C702" s="14"/>
      <c r="D702" s="14"/>
      <c r="E702" s="14"/>
      <c r="F702" s="14"/>
      <c r="G702" s="14"/>
      <c r="H702" s="14"/>
    </row>
    <row r="703" spans="3:8">
      <c r="C703" s="14"/>
      <c r="D703" s="14"/>
      <c r="E703" s="14"/>
      <c r="F703" s="14"/>
      <c r="G703" s="14"/>
      <c r="H703" s="14"/>
    </row>
    <row r="704" spans="3:8">
      <c r="C704" s="14"/>
      <c r="D704" s="14"/>
      <c r="E704" s="14"/>
      <c r="F704" s="14"/>
      <c r="G704" s="14"/>
      <c r="H704" s="14"/>
    </row>
    <row r="705" spans="3:8">
      <c r="C705" s="14"/>
      <c r="D705" s="14"/>
      <c r="E705" s="14"/>
      <c r="F705" s="14"/>
      <c r="G705" s="14"/>
      <c r="H705" s="14"/>
    </row>
    <row r="706" spans="3:8">
      <c r="C706" s="14"/>
      <c r="D706" s="14"/>
      <c r="E706" s="14"/>
      <c r="F706" s="14"/>
      <c r="G706" s="14"/>
      <c r="H706" s="14"/>
    </row>
    <row r="707" spans="3:8">
      <c r="C707" s="14"/>
      <c r="D707" s="14"/>
      <c r="E707" s="14"/>
      <c r="F707" s="14"/>
      <c r="G707" s="14"/>
      <c r="H707" s="14"/>
    </row>
    <row r="708" spans="3:8">
      <c r="C708" s="14"/>
      <c r="D708" s="14"/>
      <c r="E708" s="14"/>
      <c r="F708" s="14"/>
      <c r="G708" s="14"/>
      <c r="H708" s="14"/>
    </row>
    <row r="709" spans="3:8">
      <c r="C709" s="14"/>
      <c r="D709" s="14"/>
      <c r="E709" s="14"/>
      <c r="F709" s="14"/>
      <c r="G709" s="14"/>
      <c r="H709" s="14"/>
    </row>
    <row r="710" spans="3:8">
      <c r="C710" s="14"/>
      <c r="D710" s="14"/>
      <c r="E710" s="14"/>
      <c r="F710" s="14"/>
      <c r="G710" s="14"/>
      <c r="H710" s="14"/>
    </row>
    <row r="711" spans="3:8">
      <c r="C711" s="14"/>
      <c r="D711" s="14"/>
      <c r="E711" s="14"/>
      <c r="F711" s="14"/>
      <c r="G711" s="14"/>
      <c r="H711" s="14"/>
    </row>
    <row r="712" spans="3:8">
      <c r="C712" s="14"/>
      <c r="D712" s="14"/>
      <c r="E712" s="14"/>
      <c r="F712" s="14"/>
      <c r="G712" s="14"/>
      <c r="H712" s="14"/>
    </row>
    <row r="713" spans="3:8">
      <c r="C713" s="14"/>
      <c r="D713" s="14"/>
      <c r="E713" s="14"/>
      <c r="F713" s="14"/>
      <c r="G713" s="14"/>
      <c r="H713" s="14"/>
    </row>
    <row r="714" spans="3:8">
      <c r="C714" s="14"/>
      <c r="D714" s="14"/>
      <c r="E714" s="14"/>
      <c r="F714" s="14"/>
      <c r="G714" s="14"/>
      <c r="H714" s="14"/>
    </row>
    <row r="715" spans="3:8">
      <c r="C715" s="14"/>
      <c r="D715" s="14"/>
      <c r="E715" s="14"/>
      <c r="F715" s="14"/>
      <c r="G715" s="14"/>
      <c r="H715" s="14"/>
    </row>
    <row r="716" spans="3:8">
      <c r="C716" s="14"/>
      <c r="D716" s="14"/>
      <c r="E716" s="14"/>
      <c r="F716" s="14"/>
      <c r="G716" s="14"/>
      <c r="H716" s="14"/>
    </row>
    <row r="717" spans="3:8">
      <c r="C717" s="14"/>
      <c r="D717" s="14"/>
      <c r="E717" s="14"/>
      <c r="F717" s="14"/>
      <c r="G717" s="14"/>
      <c r="H717" s="14"/>
    </row>
    <row r="718" spans="3:8">
      <c r="C718" s="14"/>
      <c r="D718" s="14"/>
      <c r="E718" s="14"/>
      <c r="F718" s="14"/>
      <c r="G718" s="14"/>
      <c r="H718" s="14"/>
    </row>
    <row r="719" spans="3:8">
      <c r="C719" s="14"/>
      <c r="D719" s="14"/>
      <c r="E719" s="14"/>
      <c r="F719" s="14"/>
      <c r="G719" s="14"/>
      <c r="H719" s="14"/>
    </row>
    <row r="720" spans="3:8">
      <c r="C720" s="14"/>
      <c r="D720" s="14"/>
      <c r="E720" s="14"/>
      <c r="F720" s="14"/>
      <c r="G720" s="14"/>
      <c r="H720" s="14"/>
    </row>
    <row r="721" spans="3:8">
      <c r="C721" s="14"/>
      <c r="D721" s="14"/>
      <c r="E721" s="14"/>
      <c r="F721" s="14"/>
      <c r="G721" s="14"/>
      <c r="H721" s="14"/>
    </row>
    <row r="722" spans="3:8">
      <c r="C722" s="14"/>
      <c r="D722" s="14"/>
      <c r="E722" s="14"/>
      <c r="F722" s="14"/>
      <c r="G722" s="14"/>
      <c r="H722" s="14"/>
    </row>
    <row r="723" spans="3:8">
      <c r="C723" s="14"/>
      <c r="D723" s="14"/>
      <c r="E723" s="14"/>
      <c r="F723" s="14"/>
      <c r="G723" s="14"/>
      <c r="H723" s="14"/>
    </row>
    <row r="724" spans="3:8">
      <c r="C724" s="14"/>
      <c r="D724" s="14"/>
      <c r="E724" s="14"/>
      <c r="F724" s="14"/>
      <c r="G724" s="14"/>
      <c r="H724" s="14"/>
    </row>
    <row r="725" spans="3:8">
      <c r="C725" s="14"/>
      <c r="D725" s="14"/>
      <c r="E725" s="14"/>
      <c r="F725" s="14"/>
      <c r="G725" s="14"/>
      <c r="H725" s="14"/>
    </row>
    <row r="726" spans="3:8">
      <c r="C726" s="14"/>
      <c r="D726" s="14"/>
      <c r="E726" s="14"/>
      <c r="F726" s="14"/>
      <c r="G726" s="14"/>
      <c r="H726" s="14"/>
    </row>
    <row r="727" spans="3:8">
      <c r="C727" s="14"/>
      <c r="D727" s="14"/>
      <c r="E727" s="14"/>
      <c r="F727" s="14"/>
      <c r="G727" s="14"/>
      <c r="H727" s="14"/>
    </row>
    <row r="728" spans="3:8">
      <c r="C728" s="14"/>
      <c r="D728" s="14"/>
      <c r="E728" s="14"/>
      <c r="F728" s="14"/>
      <c r="G728" s="14"/>
      <c r="H728" s="14"/>
    </row>
    <row r="729" spans="3:8">
      <c r="C729" s="14"/>
      <c r="D729" s="14"/>
      <c r="E729" s="14"/>
      <c r="F729" s="14"/>
      <c r="G729" s="14"/>
      <c r="H729" s="14"/>
    </row>
    <row r="730" spans="3:8">
      <c r="C730" s="14"/>
      <c r="D730" s="14"/>
      <c r="E730" s="14"/>
      <c r="F730" s="14"/>
      <c r="G730" s="14"/>
      <c r="H730" s="14"/>
    </row>
    <row r="731" spans="3:8">
      <c r="C731" s="14"/>
      <c r="D731" s="14"/>
      <c r="E731" s="14"/>
      <c r="F731" s="14"/>
      <c r="G731" s="14"/>
      <c r="H731" s="14"/>
    </row>
    <row r="732" spans="3:8">
      <c r="C732" s="14"/>
      <c r="D732" s="14"/>
      <c r="E732" s="14"/>
      <c r="F732" s="14"/>
      <c r="G732" s="14"/>
      <c r="H732" s="14"/>
    </row>
    <row r="733" spans="3:8">
      <c r="C733" s="14"/>
      <c r="D733" s="14"/>
      <c r="E733" s="14"/>
      <c r="F733" s="14"/>
      <c r="G733" s="14"/>
      <c r="H733" s="14"/>
    </row>
    <row r="734" spans="3:8">
      <c r="C734" s="14"/>
      <c r="D734" s="14"/>
      <c r="E734" s="14"/>
      <c r="F734" s="14"/>
      <c r="G734" s="14"/>
      <c r="H734" s="14"/>
    </row>
    <row r="735" spans="3:8">
      <c r="C735" s="14"/>
      <c r="D735" s="14"/>
      <c r="E735" s="14"/>
      <c r="F735" s="14"/>
      <c r="G735" s="14"/>
      <c r="H735" s="14"/>
    </row>
    <row r="736" spans="3:8">
      <c r="C736" s="14"/>
      <c r="D736" s="14"/>
      <c r="E736" s="14"/>
      <c r="F736" s="14"/>
      <c r="G736" s="14"/>
      <c r="H736" s="14"/>
    </row>
    <row r="737" spans="3:8">
      <c r="C737" s="14"/>
      <c r="D737" s="14"/>
      <c r="E737" s="14"/>
      <c r="F737" s="14"/>
      <c r="G737" s="14"/>
      <c r="H737" s="14"/>
    </row>
    <row r="738" spans="3:8">
      <c r="C738" s="14"/>
      <c r="D738" s="14"/>
      <c r="E738" s="14"/>
      <c r="F738" s="14"/>
      <c r="G738" s="14"/>
      <c r="H738" s="14"/>
    </row>
    <row r="739" spans="3:8">
      <c r="C739" s="14"/>
      <c r="D739" s="14"/>
      <c r="E739" s="14"/>
      <c r="F739" s="14"/>
      <c r="G739" s="14"/>
      <c r="H739" s="14"/>
    </row>
    <row r="740" spans="3:8">
      <c r="C740" s="14"/>
      <c r="D740" s="14"/>
      <c r="E740" s="14"/>
      <c r="F740" s="14"/>
      <c r="G740" s="14"/>
      <c r="H740" s="14"/>
    </row>
    <row r="741" spans="3:8">
      <c r="C741" s="14"/>
      <c r="D741" s="14"/>
      <c r="E741" s="14"/>
      <c r="F741" s="14"/>
      <c r="G741" s="14"/>
      <c r="H741" s="14"/>
    </row>
    <row r="742" spans="3:8">
      <c r="C742" s="14"/>
      <c r="D742" s="14"/>
      <c r="E742" s="14"/>
      <c r="F742" s="14"/>
      <c r="G742" s="14"/>
      <c r="H742" s="14"/>
    </row>
    <row r="743" spans="3:8">
      <c r="C743" s="14"/>
      <c r="D743" s="14"/>
      <c r="E743" s="14"/>
      <c r="F743" s="14"/>
      <c r="G743" s="14"/>
      <c r="H743" s="14"/>
    </row>
    <row r="744" spans="3:8">
      <c r="C744" s="14"/>
      <c r="D744" s="14"/>
      <c r="E744" s="14"/>
      <c r="F744" s="14"/>
      <c r="G744" s="14"/>
      <c r="H744" s="14"/>
    </row>
    <row r="745" spans="3:8">
      <c r="C745" s="14"/>
      <c r="D745" s="14"/>
      <c r="E745" s="14"/>
      <c r="F745" s="14"/>
      <c r="G745" s="14"/>
      <c r="H745" s="14"/>
    </row>
    <row r="746" spans="3:8">
      <c r="C746" s="14"/>
      <c r="D746" s="14"/>
      <c r="E746" s="14"/>
      <c r="F746" s="14"/>
      <c r="G746" s="14"/>
      <c r="H746" s="14"/>
    </row>
    <row r="747" spans="3:8">
      <c r="C747" s="14"/>
      <c r="D747" s="14"/>
      <c r="E747" s="14"/>
      <c r="F747" s="14"/>
      <c r="G747" s="14"/>
      <c r="H747" s="14"/>
    </row>
    <row r="748" spans="3:8">
      <c r="C748" s="14"/>
      <c r="D748" s="14"/>
      <c r="E748" s="14"/>
      <c r="F748" s="14"/>
      <c r="G748" s="14"/>
      <c r="H748" s="14"/>
    </row>
    <row r="749" spans="3:8">
      <c r="C749" s="14"/>
      <c r="D749" s="14"/>
      <c r="E749" s="14"/>
      <c r="F749" s="14"/>
      <c r="G749" s="14"/>
      <c r="H749" s="14"/>
    </row>
    <row r="750" spans="3:8">
      <c r="C750" s="14"/>
      <c r="D750" s="14"/>
      <c r="E750" s="14"/>
      <c r="F750" s="14"/>
      <c r="G750" s="14"/>
      <c r="H750" s="14"/>
    </row>
    <row r="751" spans="3:8">
      <c r="C751" s="14"/>
      <c r="D751" s="14"/>
      <c r="E751" s="14"/>
      <c r="F751" s="14"/>
      <c r="G751" s="14"/>
      <c r="H751" s="14"/>
    </row>
    <row r="752" spans="3:8">
      <c r="C752" s="14"/>
      <c r="D752" s="14"/>
      <c r="E752" s="14"/>
      <c r="F752" s="14"/>
      <c r="G752" s="14"/>
      <c r="H752" s="14"/>
    </row>
    <row r="753" spans="3:8">
      <c r="C753" s="14"/>
      <c r="D753" s="14"/>
      <c r="E753" s="14"/>
      <c r="F753" s="14"/>
      <c r="G753" s="14"/>
      <c r="H753" s="14"/>
    </row>
    <row r="754" spans="3:8">
      <c r="C754" s="14"/>
      <c r="D754" s="14"/>
      <c r="E754" s="14"/>
      <c r="F754" s="14"/>
      <c r="G754" s="14"/>
      <c r="H754" s="14"/>
    </row>
    <row r="755" spans="3:8">
      <c r="C755" s="14"/>
      <c r="D755" s="14"/>
      <c r="E755" s="14"/>
      <c r="F755" s="14"/>
      <c r="G755" s="14"/>
      <c r="H755" s="14"/>
    </row>
    <row r="756" spans="3:8">
      <c r="C756" s="14"/>
      <c r="D756" s="14"/>
      <c r="E756" s="14"/>
      <c r="F756" s="14"/>
      <c r="G756" s="14"/>
      <c r="H756" s="14"/>
    </row>
    <row r="757" spans="3:8">
      <c r="C757" s="14"/>
      <c r="D757" s="14"/>
      <c r="E757" s="14"/>
      <c r="F757" s="14"/>
      <c r="G757" s="14"/>
      <c r="H757" s="14"/>
    </row>
    <row r="758" spans="3:8">
      <c r="C758" s="14"/>
      <c r="D758" s="14"/>
      <c r="E758" s="14"/>
      <c r="F758" s="14"/>
      <c r="G758" s="14"/>
      <c r="H758" s="14"/>
    </row>
    <row r="759" spans="3:8">
      <c r="C759" s="14"/>
      <c r="D759" s="14"/>
      <c r="E759" s="14"/>
      <c r="F759" s="14"/>
      <c r="G759" s="14"/>
      <c r="H759" s="14"/>
    </row>
    <row r="760" spans="3:8">
      <c r="C760" s="14"/>
      <c r="D760" s="14"/>
      <c r="E760" s="14"/>
      <c r="F760" s="14"/>
      <c r="G760" s="14"/>
      <c r="H760" s="14"/>
    </row>
    <row r="761" spans="3:8">
      <c r="C761" s="14"/>
      <c r="D761" s="14"/>
      <c r="E761" s="14"/>
      <c r="F761" s="14"/>
      <c r="G761" s="14"/>
      <c r="H761" s="14"/>
    </row>
    <row r="762" spans="3:8">
      <c r="C762" s="14"/>
      <c r="D762" s="14"/>
      <c r="E762" s="14"/>
      <c r="F762" s="14"/>
      <c r="G762" s="14"/>
      <c r="H762" s="14"/>
    </row>
    <row r="763" spans="3:8">
      <c r="C763" s="14"/>
      <c r="D763" s="14"/>
      <c r="E763" s="14"/>
      <c r="F763" s="14"/>
      <c r="G763" s="14"/>
      <c r="H763" s="14"/>
    </row>
    <row r="764" spans="3:8">
      <c r="C764" s="14"/>
      <c r="D764" s="14"/>
      <c r="E764" s="14"/>
      <c r="F764" s="14"/>
      <c r="G764" s="14"/>
      <c r="H764" s="14"/>
    </row>
    <row r="765" spans="3:8">
      <c r="C765" s="14"/>
      <c r="D765" s="14"/>
      <c r="E765" s="14"/>
      <c r="F765" s="14"/>
      <c r="G765" s="14"/>
      <c r="H765" s="14"/>
    </row>
    <row r="766" spans="3:8">
      <c r="C766" s="14"/>
      <c r="D766" s="14"/>
      <c r="E766" s="14"/>
      <c r="F766" s="14"/>
      <c r="G766" s="14"/>
      <c r="H766" s="14"/>
    </row>
    <row r="767" spans="3:8">
      <c r="C767" s="14"/>
      <c r="D767" s="14"/>
      <c r="E767" s="14"/>
      <c r="F767" s="14"/>
      <c r="G767" s="14"/>
      <c r="H767" s="14"/>
    </row>
    <row r="768" spans="3:8">
      <c r="C768" s="14"/>
      <c r="D768" s="14"/>
      <c r="E768" s="14"/>
      <c r="F768" s="14"/>
      <c r="G768" s="14"/>
      <c r="H768" s="14"/>
    </row>
    <row r="769" spans="3:8">
      <c r="C769" s="14"/>
      <c r="D769" s="14"/>
      <c r="E769" s="14"/>
      <c r="F769" s="14"/>
      <c r="G769" s="14"/>
      <c r="H769" s="14"/>
    </row>
    <row r="770" spans="3:8">
      <c r="C770" s="14"/>
      <c r="D770" s="14"/>
      <c r="E770" s="14"/>
      <c r="F770" s="14"/>
      <c r="G770" s="14"/>
      <c r="H770" s="14"/>
    </row>
    <row r="771" spans="3:8">
      <c r="C771" s="14"/>
      <c r="D771" s="14"/>
      <c r="E771" s="14"/>
      <c r="F771" s="14"/>
      <c r="G771" s="14"/>
      <c r="H771" s="14"/>
    </row>
    <row r="772" spans="3:8">
      <c r="C772" s="14"/>
      <c r="D772" s="14"/>
      <c r="E772" s="14"/>
      <c r="F772" s="14"/>
      <c r="G772" s="14"/>
      <c r="H772" s="14"/>
    </row>
    <row r="773" spans="3:8">
      <c r="C773" s="14"/>
      <c r="D773" s="14"/>
      <c r="E773" s="14"/>
      <c r="F773" s="14"/>
      <c r="G773" s="14"/>
      <c r="H773" s="14"/>
    </row>
    <row r="774" spans="3:8">
      <c r="C774" s="14"/>
      <c r="D774" s="14"/>
      <c r="E774" s="14"/>
      <c r="F774" s="14"/>
      <c r="G774" s="14"/>
      <c r="H774" s="14"/>
    </row>
    <row r="775" spans="3:8">
      <c r="C775" s="14"/>
      <c r="D775" s="14"/>
      <c r="E775" s="14"/>
      <c r="F775" s="14"/>
      <c r="G775" s="14"/>
      <c r="H775" s="14"/>
    </row>
    <row r="776" spans="3:8">
      <c r="C776" s="14"/>
      <c r="D776" s="14"/>
      <c r="E776" s="14"/>
      <c r="F776" s="14"/>
      <c r="G776" s="14"/>
      <c r="H776" s="14"/>
    </row>
    <row r="777" spans="3:8">
      <c r="C777" s="14"/>
      <c r="D777" s="14"/>
      <c r="E777" s="14"/>
      <c r="F777" s="14"/>
      <c r="G777" s="14"/>
      <c r="H777" s="14"/>
    </row>
    <row r="778" spans="3:8">
      <c r="C778" s="14"/>
      <c r="D778" s="14"/>
      <c r="E778" s="14"/>
      <c r="F778" s="14"/>
      <c r="G778" s="14"/>
      <c r="H778" s="14"/>
    </row>
    <row r="779" spans="3:8">
      <c r="C779" s="14"/>
      <c r="D779" s="14"/>
      <c r="E779" s="14"/>
      <c r="F779" s="14"/>
      <c r="G779" s="14"/>
      <c r="H779" s="14"/>
    </row>
    <row r="780" spans="3:8">
      <c r="C780" s="14"/>
      <c r="D780" s="14"/>
      <c r="E780" s="14"/>
      <c r="F780" s="14"/>
      <c r="G780" s="14"/>
      <c r="H780" s="14"/>
    </row>
    <row r="781" spans="3:8">
      <c r="C781" s="14"/>
      <c r="D781" s="14"/>
      <c r="E781" s="14"/>
      <c r="F781" s="14"/>
      <c r="G781" s="14"/>
      <c r="H781" s="14"/>
    </row>
    <row r="782" spans="3:8">
      <c r="C782" s="14"/>
      <c r="D782" s="14"/>
      <c r="E782" s="14"/>
      <c r="F782" s="14"/>
      <c r="G782" s="14"/>
      <c r="H782" s="14"/>
    </row>
    <row r="783" spans="3:8">
      <c r="C783" s="14"/>
      <c r="D783" s="14"/>
      <c r="E783" s="14"/>
      <c r="F783" s="14"/>
      <c r="G783" s="14"/>
      <c r="H783" s="14"/>
    </row>
    <row r="784" spans="3:8">
      <c r="C784" s="14"/>
      <c r="D784" s="14"/>
      <c r="E784" s="14"/>
      <c r="F784" s="14"/>
      <c r="G784" s="14"/>
      <c r="H784" s="14"/>
    </row>
    <row r="785" spans="3:8">
      <c r="C785" s="14"/>
      <c r="D785" s="14"/>
      <c r="E785" s="14"/>
      <c r="F785" s="14"/>
      <c r="G785" s="14"/>
      <c r="H785" s="14"/>
    </row>
    <row r="786" spans="3:8">
      <c r="C786" s="14"/>
      <c r="D786" s="14"/>
      <c r="E786" s="14"/>
      <c r="F786" s="14"/>
      <c r="G786" s="14"/>
      <c r="H786" s="14"/>
    </row>
    <row r="787" spans="3:8">
      <c r="C787" s="14"/>
      <c r="D787" s="14"/>
      <c r="E787" s="14"/>
      <c r="F787" s="14"/>
      <c r="G787" s="14"/>
      <c r="H787" s="14"/>
    </row>
    <row r="788" spans="3:8">
      <c r="C788" s="14"/>
      <c r="D788" s="14"/>
      <c r="E788" s="14"/>
      <c r="F788" s="14"/>
      <c r="G788" s="14"/>
      <c r="H788" s="14"/>
    </row>
    <row r="789" spans="3:8">
      <c r="C789" s="14"/>
      <c r="D789" s="14"/>
      <c r="E789" s="14"/>
      <c r="F789" s="14"/>
      <c r="G789" s="14"/>
      <c r="H789" s="14"/>
    </row>
    <row r="790" spans="3:8">
      <c r="C790" s="14"/>
      <c r="D790" s="14"/>
      <c r="E790" s="14"/>
      <c r="F790" s="14"/>
      <c r="G790" s="14"/>
      <c r="H790" s="14"/>
    </row>
    <row r="791" spans="3:8">
      <c r="C791" s="14"/>
      <c r="D791" s="14"/>
      <c r="E791" s="14"/>
      <c r="F791" s="14"/>
      <c r="G791" s="14"/>
      <c r="H791" s="14"/>
    </row>
    <row r="792" spans="3:8">
      <c r="C792" s="14"/>
      <c r="D792" s="14"/>
      <c r="E792" s="14"/>
      <c r="F792" s="14"/>
      <c r="G792" s="14"/>
      <c r="H792" s="14"/>
    </row>
    <row r="793" spans="3:8">
      <c r="C793" s="14"/>
      <c r="D793" s="14"/>
      <c r="E793" s="14"/>
      <c r="F793" s="14"/>
      <c r="G793" s="14"/>
      <c r="H793" s="14"/>
    </row>
    <row r="794" spans="3:8">
      <c r="C794" s="14"/>
      <c r="D794" s="14"/>
      <c r="E794" s="14"/>
      <c r="F794" s="14"/>
      <c r="G794" s="14"/>
      <c r="H794" s="14"/>
    </row>
    <row r="795" spans="3:8">
      <c r="C795" s="14"/>
      <c r="D795" s="14"/>
      <c r="E795" s="14"/>
      <c r="F795" s="14"/>
      <c r="G795" s="14"/>
      <c r="H795" s="14"/>
    </row>
    <row r="796" spans="3:8">
      <c r="C796" s="14"/>
      <c r="D796" s="14"/>
      <c r="E796" s="14"/>
      <c r="F796" s="14"/>
      <c r="G796" s="14"/>
      <c r="H796" s="14"/>
    </row>
    <row r="797" spans="3:8">
      <c r="C797" s="14"/>
      <c r="D797" s="14"/>
      <c r="E797" s="14"/>
      <c r="F797" s="14"/>
      <c r="G797" s="14"/>
      <c r="H797" s="14"/>
    </row>
    <row r="798" spans="3:8">
      <c r="C798" s="14"/>
      <c r="D798" s="14"/>
      <c r="E798" s="14"/>
      <c r="F798" s="14"/>
      <c r="G798" s="14"/>
      <c r="H798" s="14"/>
    </row>
    <row r="799" spans="3:8">
      <c r="C799" s="14"/>
      <c r="D799" s="14"/>
      <c r="E799" s="14"/>
      <c r="F799" s="14"/>
      <c r="G799" s="14"/>
      <c r="H799" s="14"/>
    </row>
    <row r="800" spans="3:8">
      <c r="C800" s="14"/>
      <c r="D800" s="14"/>
      <c r="E800" s="14"/>
      <c r="F800" s="14"/>
      <c r="G800" s="14"/>
      <c r="H800" s="14"/>
    </row>
    <row r="801" spans="3:8">
      <c r="C801" s="14"/>
      <c r="D801" s="14"/>
      <c r="E801" s="14"/>
      <c r="F801" s="14"/>
      <c r="G801" s="14"/>
      <c r="H801" s="14"/>
    </row>
    <row r="802" spans="3:8">
      <c r="C802" s="14"/>
      <c r="D802" s="14"/>
      <c r="E802" s="14"/>
      <c r="F802" s="14"/>
      <c r="G802" s="14"/>
      <c r="H802" s="14"/>
    </row>
    <row r="803" spans="3:8">
      <c r="C803" s="14"/>
      <c r="D803" s="14"/>
      <c r="E803" s="14"/>
      <c r="F803" s="14"/>
      <c r="G803" s="14"/>
      <c r="H803" s="14"/>
    </row>
    <row r="804" spans="3:8">
      <c r="C804" s="14"/>
      <c r="D804" s="14"/>
      <c r="E804" s="14"/>
      <c r="F804" s="14"/>
      <c r="G804" s="14"/>
      <c r="H804" s="14"/>
    </row>
    <row r="805" spans="3:8">
      <c r="C805" s="14"/>
      <c r="D805" s="14"/>
      <c r="E805" s="14"/>
      <c r="F805" s="14"/>
      <c r="G805" s="14"/>
      <c r="H805" s="14"/>
    </row>
    <row r="806" spans="3:8">
      <c r="C806" s="14"/>
      <c r="D806" s="14"/>
      <c r="E806" s="14"/>
      <c r="F806" s="14"/>
      <c r="G806" s="14"/>
      <c r="H806" s="14"/>
    </row>
    <row r="807" spans="3:8">
      <c r="C807" s="14"/>
      <c r="D807" s="14"/>
      <c r="E807" s="14"/>
      <c r="F807" s="14"/>
      <c r="G807" s="14"/>
      <c r="H807" s="14"/>
    </row>
    <row r="808" spans="3:8">
      <c r="C808" s="14"/>
      <c r="D808" s="14"/>
      <c r="E808" s="14"/>
      <c r="F808" s="14"/>
      <c r="G808" s="14"/>
      <c r="H808" s="14"/>
    </row>
    <row r="809" spans="3:8">
      <c r="C809" s="14"/>
      <c r="D809" s="14"/>
      <c r="E809" s="14"/>
      <c r="F809" s="14"/>
      <c r="G809" s="14"/>
      <c r="H809" s="14"/>
    </row>
    <row r="810" spans="3:8">
      <c r="C810" s="14"/>
      <c r="D810" s="14"/>
      <c r="E810" s="14"/>
      <c r="F810" s="14"/>
      <c r="G810" s="14"/>
      <c r="H810" s="14"/>
    </row>
    <row r="811" spans="3:8">
      <c r="C811" s="14"/>
      <c r="D811" s="14"/>
      <c r="E811" s="14"/>
      <c r="F811" s="14"/>
      <c r="G811" s="14"/>
      <c r="H811" s="14"/>
    </row>
    <row r="812" spans="3:8">
      <c r="C812" s="14"/>
      <c r="D812" s="14"/>
      <c r="E812" s="14"/>
      <c r="F812" s="14"/>
      <c r="G812" s="14"/>
      <c r="H812" s="14"/>
    </row>
    <row r="813" spans="3:8">
      <c r="C813" s="14"/>
      <c r="D813" s="14"/>
      <c r="E813" s="14"/>
      <c r="F813" s="14"/>
      <c r="G813" s="14"/>
      <c r="H813" s="14"/>
    </row>
    <row r="814" spans="3:8">
      <c r="C814" s="14"/>
      <c r="D814" s="14"/>
      <c r="E814" s="14"/>
      <c r="F814" s="14"/>
      <c r="G814" s="14"/>
      <c r="H814" s="14"/>
    </row>
    <row r="815" spans="3:8">
      <c r="C815" s="14"/>
      <c r="D815" s="14"/>
      <c r="E815" s="14"/>
      <c r="F815" s="14"/>
      <c r="G815" s="14"/>
      <c r="H815" s="14"/>
    </row>
    <row r="816" spans="3:8">
      <c r="C816" s="14"/>
      <c r="D816" s="14"/>
      <c r="E816" s="14"/>
      <c r="F816" s="14"/>
      <c r="G816" s="14"/>
      <c r="H816" s="14"/>
    </row>
    <row r="817" spans="3:8">
      <c r="C817" s="14"/>
      <c r="D817" s="14"/>
      <c r="E817" s="14"/>
      <c r="F817" s="14"/>
      <c r="G817" s="14"/>
      <c r="H817" s="14"/>
    </row>
    <row r="818" spans="3:8">
      <c r="C818" s="14"/>
      <c r="D818" s="14"/>
      <c r="E818" s="14"/>
      <c r="F818" s="14"/>
      <c r="G818" s="14"/>
      <c r="H818" s="14"/>
    </row>
    <row r="819" spans="3:8">
      <c r="C819" s="14"/>
      <c r="D819" s="14"/>
      <c r="E819" s="14"/>
      <c r="F819" s="14"/>
      <c r="G819" s="14"/>
      <c r="H819" s="14"/>
    </row>
    <row r="820" spans="3:8">
      <c r="C820" s="14"/>
      <c r="D820" s="14"/>
      <c r="E820" s="14"/>
      <c r="F820" s="14"/>
      <c r="G820" s="14"/>
      <c r="H820" s="14"/>
    </row>
    <row r="821" spans="3:8">
      <c r="C821" s="14"/>
      <c r="D821" s="14"/>
      <c r="E821" s="14"/>
      <c r="F821" s="14"/>
      <c r="G821" s="14"/>
      <c r="H821" s="14"/>
    </row>
    <row r="822" spans="3:8">
      <c r="C822" s="14"/>
      <c r="D822" s="14"/>
      <c r="E822" s="14"/>
      <c r="F822" s="14"/>
      <c r="G822" s="14"/>
      <c r="H822" s="14"/>
    </row>
    <row r="823" spans="3:8">
      <c r="C823" s="14"/>
      <c r="D823" s="14"/>
      <c r="E823" s="14"/>
      <c r="F823" s="14"/>
      <c r="G823" s="14"/>
      <c r="H823" s="14"/>
    </row>
    <row r="824" spans="3:8">
      <c r="C824" s="14"/>
      <c r="D824" s="14"/>
      <c r="E824" s="14"/>
      <c r="F824" s="14"/>
      <c r="G824" s="14"/>
      <c r="H824" s="14"/>
    </row>
    <row r="825" spans="3:8">
      <c r="C825" s="14"/>
      <c r="D825" s="14"/>
      <c r="E825" s="14"/>
      <c r="F825" s="14"/>
      <c r="G825" s="14"/>
      <c r="H825" s="14"/>
    </row>
    <row r="826" spans="3:8">
      <c r="C826" s="14"/>
      <c r="D826" s="14"/>
      <c r="E826" s="14"/>
      <c r="F826" s="14"/>
      <c r="G826" s="14"/>
      <c r="H826" s="14"/>
    </row>
    <row r="827" spans="3:8">
      <c r="C827" s="14"/>
      <c r="D827" s="14"/>
      <c r="E827" s="14"/>
      <c r="F827" s="14"/>
      <c r="G827" s="14"/>
      <c r="H827" s="14"/>
    </row>
    <row r="828" spans="3:8">
      <c r="C828" s="14"/>
      <c r="D828" s="14"/>
      <c r="E828" s="14"/>
      <c r="F828" s="14"/>
      <c r="G828" s="14"/>
      <c r="H828" s="14"/>
    </row>
    <row r="829" spans="3:8">
      <c r="C829" s="14"/>
      <c r="D829" s="14"/>
      <c r="E829" s="14"/>
      <c r="F829" s="14"/>
      <c r="G829" s="14"/>
      <c r="H829" s="14"/>
    </row>
    <row r="830" spans="3:8">
      <c r="C830" s="14"/>
      <c r="D830" s="14"/>
      <c r="E830" s="14"/>
      <c r="F830" s="14"/>
      <c r="G830" s="14"/>
      <c r="H830" s="14"/>
    </row>
    <row r="831" spans="3:8">
      <c r="C831" s="14"/>
      <c r="D831" s="14"/>
      <c r="E831" s="14"/>
      <c r="F831" s="14"/>
      <c r="G831" s="14"/>
      <c r="H831" s="14"/>
    </row>
    <row r="832" spans="3:8">
      <c r="C832" s="14"/>
      <c r="D832" s="14"/>
      <c r="E832" s="14"/>
      <c r="F832" s="14"/>
      <c r="G832" s="14"/>
      <c r="H832" s="14"/>
    </row>
    <row r="833" spans="3:8">
      <c r="C833" s="14"/>
      <c r="D833" s="14"/>
      <c r="E833" s="14"/>
      <c r="F833" s="14"/>
      <c r="G833" s="14"/>
      <c r="H833" s="14"/>
    </row>
    <row r="834" spans="3:8">
      <c r="C834" s="14"/>
      <c r="D834" s="14"/>
      <c r="E834" s="14"/>
      <c r="F834" s="14"/>
      <c r="G834" s="14"/>
      <c r="H834" s="14"/>
    </row>
    <row r="835" spans="3:8">
      <c r="C835" s="14"/>
      <c r="D835" s="14"/>
      <c r="E835" s="14"/>
      <c r="F835" s="14"/>
      <c r="G835" s="14"/>
      <c r="H835" s="14"/>
    </row>
    <row r="836" spans="3:8">
      <c r="C836" s="14"/>
      <c r="D836" s="14"/>
      <c r="E836" s="14"/>
      <c r="F836" s="14"/>
      <c r="G836" s="14"/>
      <c r="H836" s="14"/>
    </row>
    <row r="837" spans="3:8">
      <c r="C837" s="14"/>
      <c r="D837" s="14"/>
      <c r="E837" s="14"/>
      <c r="F837" s="14"/>
      <c r="G837" s="14"/>
      <c r="H837" s="14"/>
    </row>
    <row r="838" spans="3:8">
      <c r="C838" s="14"/>
      <c r="D838" s="14"/>
      <c r="E838" s="14"/>
      <c r="F838" s="14"/>
      <c r="G838" s="14"/>
      <c r="H838" s="14"/>
    </row>
    <row r="839" spans="3:8">
      <c r="C839" s="14"/>
      <c r="D839" s="14"/>
      <c r="E839" s="14"/>
      <c r="F839" s="14"/>
      <c r="G839" s="14"/>
      <c r="H839" s="14"/>
    </row>
    <row r="840" spans="3:8">
      <c r="C840" s="14"/>
      <c r="D840" s="14"/>
      <c r="E840" s="14"/>
      <c r="F840" s="14"/>
      <c r="G840" s="14"/>
      <c r="H840" s="14"/>
    </row>
    <row r="841" spans="3:8">
      <c r="C841" s="14"/>
      <c r="D841" s="14"/>
      <c r="E841" s="14"/>
      <c r="F841" s="14"/>
      <c r="G841" s="14"/>
      <c r="H841" s="14"/>
    </row>
    <row r="842" spans="3:8">
      <c r="C842" s="14"/>
      <c r="D842" s="14"/>
      <c r="E842" s="14"/>
      <c r="F842" s="14"/>
      <c r="G842" s="14"/>
      <c r="H842" s="14"/>
    </row>
    <row r="843" spans="3:8">
      <c r="C843" s="14"/>
      <c r="D843" s="14"/>
      <c r="E843" s="14"/>
      <c r="F843" s="14"/>
      <c r="G843" s="14"/>
      <c r="H843" s="14"/>
    </row>
    <row r="844" spans="3:8">
      <c r="C844" s="14"/>
      <c r="D844" s="14"/>
      <c r="E844" s="14"/>
      <c r="F844" s="14"/>
      <c r="G844" s="14"/>
      <c r="H844" s="14"/>
    </row>
    <row r="845" spans="3:8">
      <c r="C845" s="14"/>
      <c r="D845" s="14"/>
      <c r="E845" s="14"/>
      <c r="F845" s="14"/>
      <c r="G845" s="14"/>
      <c r="H845" s="14"/>
    </row>
    <row r="846" spans="3:8">
      <c r="C846" s="14"/>
      <c r="D846" s="14"/>
      <c r="E846" s="14"/>
      <c r="F846" s="14"/>
      <c r="G846" s="14"/>
      <c r="H846" s="14"/>
    </row>
    <row r="847" spans="3:8">
      <c r="C847" s="14"/>
      <c r="D847" s="14"/>
      <c r="E847" s="14"/>
      <c r="F847" s="14"/>
      <c r="G847" s="14"/>
      <c r="H847" s="14"/>
    </row>
    <row r="848" spans="3:8">
      <c r="C848" s="14"/>
      <c r="D848" s="14"/>
      <c r="E848" s="14"/>
      <c r="F848" s="14"/>
      <c r="G848" s="14"/>
      <c r="H848" s="14"/>
    </row>
    <row r="849" spans="3:8">
      <c r="C849" s="14"/>
      <c r="D849" s="14"/>
      <c r="E849" s="14"/>
      <c r="F849" s="14"/>
      <c r="G849" s="14"/>
      <c r="H849" s="14"/>
    </row>
    <row r="850" spans="3:8">
      <c r="C850" s="14"/>
      <c r="D850" s="14"/>
      <c r="E850" s="14"/>
      <c r="F850" s="14"/>
      <c r="G850" s="14"/>
      <c r="H850" s="14"/>
    </row>
    <row r="851" spans="3:8">
      <c r="C851" s="14"/>
      <c r="D851" s="14"/>
      <c r="E851" s="14"/>
      <c r="F851" s="14"/>
      <c r="G851" s="14"/>
      <c r="H851" s="14"/>
    </row>
    <row r="852" spans="3:8">
      <c r="C852" s="14"/>
      <c r="D852" s="14"/>
      <c r="E852" s="14"/>
      <c r="F852" s="14"/>
      <c r="G852" s="14"/>
      <c r="H852" s="14"/>
    </row>
    <row r="853" spans="3:8">
      <c r="C853" s="14"/>
      <c r="D853" s="14"/>
      <c r="E853" s="14"/>
      <c r="F853" s="14"/>
      <c r="G853" s="14"/>
      <c r="H853" s="14"/>
    </row>
    <row r="854" spans="3:8">
      <c r="C854" s="14"/>
      <c r="D854" s="14"/>
      <c r="E854" s="14"/>
      <c r="F854" s="14"/>
      <c r="G854" s="14"/>
      <c r="H854" s="14"/>
    </row>
    <row r="855" spans="3:8">
      <c r="C855" s="14"/>
      <c r="D855" s="14"/>
      <c r="E855" s="14"/>
      <c r="F855" s="14"/>
      <c r="G855" s="14"/>
      <c r="H855" s="14"/>
    </row>
    <row r="856" spans="3:8">
      <c r="C856" s="14"/>
      <c r="D856" s="14"/>
      <c r="E856" s="14"/>
      <c r="F856" s="14"/>
      <c r="G856" s="14"/>
      <c r="H856" s="14"/>
    </row>
    <row r="857" spans="3:8">
      <c r="C857" s="14"/>
      <c r="D857" s="14"/>
      <c r="E857" s="14"/>
      <c r="F857" s="14"/>
      <c r="G857" s="14"/>
      <c r="H857" s="14"/>
    </row>
    <row r="858" spans="3:8">
      <c r="C858" s="14"/>
      <c r="D858" s="14"/>
      <c r="E858" s="14"/>
      <c r="F858" s="14"/>
      <c r="G858" s="14"/>
      <c r="H858" s="14"/>
    </row>
    <row r="859" spans="3:8">
      <c r="C859" s="14"/>
      <c r="D859" s="14"/>
      <c r="E859" s="14"/>
      <c r="F859" s="14"/>
      <c r="G859" s="14"/>
      <c r="H859" s="14"/>
    </row>
    <row r="860" spans="3:8">
      <c r="C860" s="14"/>
      <c r="D860" s="14"/>
      <c r="E860" s="14"/>
      <c r="F860" s="14"/>
      <c r="G860" s="14"/>
      <c r="H860" s="14"/>
    </row>
    <row r="861" spans="3:8">
      <c r="C861" s="14"/>
      <c r="D861" s="14"/>
      <c r="E861" s="14"/>
      <c r="F861" s="14"/>
      <c r="G861" s="14"/>
      <c r="H861" s="14"/>
    </row>
    <row r="862" spans="3:8">
      <c r="C862" s="14"/>
      <c r="D862" s="14"/>
      <c r="E862" s="14"/>
      <c r="F862" s="14"/>
      <c r="G862" s="14"/>
      <c r="H862" s="14"/>
    </row>
    <row r="863" spans="3:8">
      <c r="C863" s="14"/>
      <c r="D863" s="14"/>
      <c r="E863" s="14"/>
      <c r="F863" s="14"/>
      <c r="G863" s="14"/>
      <c r="H863" s="14"/>
    </row>
    <row r="864" spans="3:8">
      <c r="C864" s="14"/>
      <c r="D864" s="14"/>
      <c r="E864" s="14"/>
      <c r="F864" s="14"/>
      <c r="G864" s="14"/>
      <c r="H864" s="14"/>
    </row>
    <row r="865" spans="3:8">
      <c r="C865" s="14"/>
      <c r="D865" s="14"/>
      <c r="E865" s="14"/>
      <c r="F865" s="14"/>
      <c r="G865" s="14"/>
      <c r="H865" s="14"/>
    </row>
    <row r="866" spans="3:8">
      <c r="C866" s="14"/>
      <c r="D866" s="14"/>
      <c r="E866" s="14"/>
      <c r="F866" s="14"/>
      <c r="G866" s="14"/>
      <c r="H866" s="14"/>
    </row>
    <row r="867" spans="3:8">
      <c r="C867" s="14"/>
      <c r="D867" s="14"/>
      <c r="E867" s="14"/>
      <c r="F867" s="14"/>
      <c r="G867" s="14"/>
      <c r="H867" s="14"/>
    </row>
    <row r="868" spans="3:8">
      <c r="C868" s="14"/>
      <c r="D868" s="14"/>
      <c r="E868" s="14"/>
      <c r="F868" s="14"/>
      <c r="G868" s="14"/>
      <c r="H868" s="14"/>
    </row>
    <row r="869" spans="3:8">
      <c r="C869" s="14"/>
      <c r="D869" s="14"/>
      <c r="E869" s="14"/>
      <c r="F869" s="14"/>
      <c r="G869" s="14"/>
      <c r="H869" s="14"/>
    </row>
    <row r="870" spans="3:8">
      <c r="C870" s="14"/>
      <c r="D870" s="14"/>
      <c r="E870" s="14"/>
      <c r="F870" s="14"/>
      <c r="G870" s="14"/>
      <c r="H870" s="14"/>
    </row>
    <row r="871" spans="3:8">
      <c r="C871" s="14"/>
      <c r="D871" s="14"/>
      <c r="E871" s="14"/>
      <c r="F871" s="14"/>
      <c r="G871" s="14"/>
      <c r="H871" s="14"/>
    </row>
    <row r="872" spans="3:8">
      <c r="C872" s="14"/>
      <c r="D872" s="14"/>
      <c r="E872" s="14"/>
      <c r="F872" s="14"/>
      <c r="G872" s="14"/>
      <c r="H872" s="14"/>
    </row>
    <row r="873" spans="3:8">
      <c r="C873" s="14"/>
      <c r="D873" s="14"/>
      <c r="E873" s="14"/>
      <c r="F873" s="14"/>
      <c r="G873" s="14"/>
      <c r="H873" s="14"/>
    </row>
    <row r="874" spans="3:8">
      <c r="C874" s="14"/>
      <c r="D874" s="14"/>
      <c r="E874" s="14"/>
      <c r="F874" s="14"/>
      <c r="G874" s="14"/>
      <c r="H874" s="14"/>
    </row>
    <row r="875" spans="3:8">
      <c r="C875" s="14"/>
      <c r="D875" s="14"/>
      <c r="E875" s="14"/>
      <c r="F875" s="14"/>
      <c r="G875" s="14"/>
      <c r="H875" s="14"/>
    </row>
    <row r="876" spans="3:8">
      <c r="C876" s="14"/>
      <c r="D876" s="14"/>
      <c r="E876" s="14"/>
      <c r="F876" s="14"/>
      <c r="G876" s="14"/>
      <c r="H876" s="14"/>
    </row>
    <row r="877" spans="3:8">
      <c r="C877" s="14"/>
      <c r="D877" s="14"/>
      <c r="E877" s="14"/>
      <c r="F877" s="14"/>
      <c r="G877" s="14"/>
      <c r="H877" s="14"/>
    </row>
    <row r="878" spans="3:8">
      <c r="C878" s="14"/>
      <c r="D878" s="14"/>
      <c r="E878" s="14"/>
      <c r="F878" s="14"/>
      <c r="G878" s="14"/>
      <c r="H878" s="14"/>
    </row>
    <row r="879" spans="3:8">
      <c r="C879" s="14"/>
      <c r="D879" s="14"/>
      <c r="E879" s="14"/>
      <c r="F879" s="14"/>
      <c r="G879" s="14"/>
      <c r="H879" s="14"/>
    </row>
    <row r="880" spans="3:8">
      <c r="C880" s="14"/>
      <c r="D880" s="14"/>
      <c r="E880" s="14"/>
      <c r="F880" s="14"/>
      <c r="G880" s="14"/>
      <c r="H880" s="14"/>
    </row>
    <row r="881" spans="3:8">
      <c r="C881" s="14"/>
      <c r="D881" s="14"/>
      <c r="E881" s="14"/>
      <c r="F881" s="14"/>
      <c r="G881" s="14"/>
      <c r="H881" s="14"/>
    </row>
    <row r="882" spans="3:8">
      <c r="C882" s="14"/>
      <c r="D882" s="14"/>
      <c r="E882" s="14"/>
      <c r="F882" s="14"/>
      <c r="G882" s="14"/>
      <c r="H882" s="14"/>
    </row>
    <row r="883" spans="3:8">
      <c r="C883" s="14"/>
      <c r="D883" s="14"/>
      <c r="E883" s="14"/>
      <c r="F883" s="14"/>
      <c r="G883" s="14"/>
      <c r="H883" s="14"/>
    </row>
    <row r="884" spans="3:8">
      <c r="C884" s="14"/>
      <c r="D884" s="14"/>
      <c r="E884" s="14"/>
      <c r="F884" s="14"/>
      <c r="G884" s="14"/>
      <c r="H884" s="14"/>
    </row>
    <row r="885" spans="3:8">
      <c r="C885" s="14"/>
      <c r="D885" s="14"/>
      <c r="E885" s="14"/>
      <c r="F885" s="14"/>
      <c r="G885" s="14"/>
      <c r="H885" s="14"/>
    </row>
    <row r="886" spans="3:8">
      <c r="C886" s="14"/>
      <c r="D886" s="14"/>
      <c r="E886" s="14"/>
      <c r="F886" s="14"/>
      <c r="G886" s="14"/>
      <c r="H886" s="14"/>
    </row>
    <row r="887" spans="3:8">
      <c r="C887" s="14"/>
      <c r="D887" s="14"/>
      <c r="E887" s="14"/>
      <c r="F887" s="14"/>
      <c r="G887" s="14"/>
      <c r="H887" s="14"/>
    </row>
    <row r="888" spans="3:8">
      <c r="C888" s="14"/>
      <c r="D888" s="14"/>
      <c r="E888" s="14"/>
      <c r="F888" s="14"/>
      <c r="G888" s="14"/>
      <c r="H888" s="14"/>
    </row>
    <row r="889" spans="3:8">
      <c r="C889" s="14"/>
      <c r="D889" s="14"/>
      <c r="E889" s="14"/>
      <c r="F889" s="14"/>
      <c r="G889" s="14"/>
      <c r="H889" s="14"/>
    </row>
    <row r="890" spans="3:8">
      <c r="C890" s="14"/>
      <c r="D890" s="14"/>
      <c r="E890" s="14"/>
      <c r="F890" s="14"/>
      <c r="G890" s="14"/>
      <c r="H890" s="14"/>
    </row>
    <row r="891" spans="3:8">
      <c r="C891" s="14"/>
      <c r="D891" s="14"/>
      <c r="E891" s="14"/>
      <c r="F891" s="14"/>
      <c r="G891" s="14"/>
      <c r="H891" s="14"/>
    </row>
    <row r="892" spans="3:8">
      <c r="C892" s="14"/>
      <c r="D892" s="14"/>
      <c r="E892" s="14"/>
      <c r="F892" s="14"/>
      <c r="G892" s="14"/>
      <c r="H892" s="14"/>
    </row>
    <row r="893" spans="3:8">
      <c r="C893" s="14"/>
      <c r="D893" s="14"/>
      <c r="E893" s="14"/>
      <c r="F893" s="14"/>
      <c r="G893" s="14"/>
      <c r="H893" s="14"/>
    </row>
    <row r="894" spans="3:8">
      <c r="C894" s="14"/>
      <c r="D894" s="14"/>
      <c r="E894" s="14"/>
      <c r="F894" s="14"/>
      <c r="G894" s="14"/>
      <c r="H894" s="14"/>
    </row>
    <row r="895" spans="3:8">
      <c r="C895" s="14"/>
      <c r="D895" s="14"/>
      <c r="E895" s="14"/>
      <c r="F895" s="14"/>
      <c r="G895" s="14"/>
      <c r="H895" s="14"/>
    </row>
    <row r="896" spans="3:8">
      <c r="C896" s="14"/>
      <c r="D896" s="14"/>
      <c r="E896" s="14"/>
      <c r="F896" s="14"/>
      <c r="G896" s="14"/>
      <c r="H896" s="14"/>
    </row>
    <row r="897" spans="3:8">
      <c r="C897" s="14"/>
      <c r="D897" s="14"/>
      <c r="E897" s="14"/>
      <c r="F897" s="14"/>
      <c r="G897" s="14"/>
      <c r="H897" s="14"/>
    </row>
    <row r="898" spans="3:8">
      <c r="C898" s="14"/>
      <c r="D898" s="14"/>
      <c r="E898" s="14"/>
      <c r="F898" s="14"/>
      <c r="G898" s="14"/>
      <c r="H898" s="14"/>
    </row>
    <row r="899" spans="3:8">
      <c r="C899" s="14"/>
      <c r="D899" s="14"/>
      <c r="E899" s="14"/>
      <c r="F899" s="14"/>
      <c r="G899" s="14"/>
      <c r="H899" s="14"/>
    </row>
    <row r="900" spans="3:8">
      <c r="C900" s="14"/>
      <c r="D900" s="14"/>
      <c r="E900" s="14"/>
      <c r="F900" s="14"/>
      <c r="G900" s="14"/>
      <c r="H900" s="14"/>
    </row>
    <row r="901" spans="3:8">
      <c r="C901" s="14"/>
      <c r="D901" s="14"/>
      <c r="E901" s="14"/>
      <c r="F901" s="14"/>
      <c r="G901" s="14"/>
      <c r="H901" s="14"/>
    </row>
    <row r="902" spans="3:8">
      <c r="C902" s="14"/>
      <c r="D902" s="14"/>
      <c r="E902" s="14"/>
      <c r="F902" s="14"/>
      <c r="G902" s="14"/>
      <c r="H902" s="14"/>
    </row>
    <row r="903" spans="3:8">
      <c r="C903" s="14"/>
      <c r="D903" s="14"/>
      <c r="E903" s="14"/>
      <c r="F903" s="14"/>
      <c r="G903" s="14"/>
      <c r="H903" s="14"/>
    </row>
    <row r="904" spans="3:8">
      <c r="C904" s="14"/>
      <c r="D904" s="14"/>
      <c r="E904" s="14"/>
      <c r="F904" s="14"/>
      <c r="G904" s="14"/>
      <c r="H904" s="14"/>
    </row>
    <row r="905" spans="3:8">
      <c r="C905" s="14"/>
      <c r="D905" s="14"/>
      <c r="E905" s="14"/>
      <c r="F905" s="14"/>
      <c r="G905" s="14"/>
      <c r="H905" s="14"/>
    </row>
    <row r="906" spans="3:8">
      <c r="C906" s="14"/>
      <c r="D906" s="14"/>
      <c r="E906" s="14"/>
      <c r="F906" s="14"/>
      <c r="G906" s="14"/>
      <c r="H906" s="14"/>
    </row>
    <row r="907" spans="3:8">
      <c r="C907" s="14"/>
      <c r="D907" s="14"/>
      <c r="E907" s="14"/>
      <c r="F907" s="14"/>
      <c r="G907" s="14"/>
      <c r="H907" s="14"/>
    </row>
    <row r="908" spans="3:8">
      <c r="C908" s="14"/>
      <c r="D908" s="14"/>
      <c r="E908" s="14"/>
      <c r="F908" s="14"/>
      <c r="G908" s="14"/>
      <c r="H908" s="14"/>
    </row>
    <row r="909" spans="3:8">
      <c r="C909" s="14"/>
      <c r="D909" s="14"/>
      <c r="E909" s="14"/>
      <c r="F909" s="14"/>
      <c r="G909" s="14"/>
      <c r="H909" s="14"/>
    </row>
    <row r="910" spans="3:8">
      <c r="C910" s="14"/>
      <c r="D910" s="14"/>
      <c r="E910" s="14"/>
      <c r="F910" s="14"/>
      <c r="G910" s="14"/>
      <c r="H910" s="14"/>
    </row>
    <row r="911" spans="3:8">
      <c r="C911" s="14"/>
      <c r="D911" s="14"/>
      <c r="E911" s="14"/>
      <c r="F911" s="14"/>
      <c r="G911" s="14"/>
      <c r="H911" s="14"/>
    </row>
    <row r="912" spans="3:8">
      <c r="C912" s="14"/>
      <c r="D912" s="14"/>
      <c r="E912" s="14"/>
      <c r="F912" s="14"/>
      <c r="G912" s="14"/>
      <c r="H912" s="14"/>
    </row>
    <row r="913" spans="3:8">
      <c r="C913" s="14"/>
      <c r="D913" s="14"/>
      <c r="E913" s="14"/>
      <c r="F913" s="14"/>
      <c r="G913" s="14"/>
      <c r="H913" s="14"/>
    </row>
    <row r="914" spans="3:8">
      <c r="C914" s="14"/>
      <c r="D914" s="14"/>
      <c r="E914" s="14"/>
      <c r="F914" s="14"/>
      <c r="G914" s="14"/>
      <c r="H914" s="14"/>
    </row>
    <row r="915" spans="3:8">
      <c r="C915" s="14"/>
      <c r="D915" s="14"/>
      <c r="E915" s="14"/>
      <c r="F915" s="14"/>
      <c r="G915" s="14"/>
      <c r="H915" s="14"/>
    </row>
    <row r="916" spans="3:8">
      <c r="C916" s="14"/>
      <c r="D916" s="14"/>
      <c r="E916" s="14"/>
      <c r="F916" s="14"/>
      <c r="G916" s="14"/>
      <c r="H916" s="14"/>
    </row>
    <row r="917" spans="3:8">
      <c r="C917" s="14"/>
      <c r="D917" s="14"/>
      <c r="E917" s="14"/>
      <c r="F917" s="14"/>
      <c r="G917" s="14"/>
      <c r="H917" s="14"/>
    </row>
    <row r="918" spans="3:8">
      <c r="C918" s="14"/>
      <c r="D918" s="14"/>
      <c r="E918" s="14"/>
      <c r="F918" s="14"/>
      <c r="G918" s="14"/>
      <c r="H918" s="14"/>
    </row>
    <row r="919" spans="3:8">
      <c r="C919" s="14"/>
      <c r="D919" s="14"/>
      <c r="E919" s="14"/>
      <c r="F919" s="14"/>
      <c r="G919" s="14"/>
      <c r="H919" s="14"/>
    </row>
    <row r="920" spans="3:8">
      <c r="C920" s="14"/>
      <c r="D920" s="14"/>
      <c r="E920" s="14"/>
      <c r="F920" s="14"/>
      <c r="G920" s="14"/>
      <c r="H920" s="14"/>
    </row>
    <row r="921" spans="3:8">
      <c r="C921" s="14"/>
      <c r="D921" s="14"/>
      <c r="E921" s="14"/>
      <c r="F921" s="14"/>
      <c r="G921" s="14"/>
      <c r="H921" s="14"/>
    </row>
    <row r="922" spans="3:8">
      <c r="C922" s="14"/>
      <c r="D922" s="14"/>
      <c r="E922" s="14"/>
      <c r="F922" s="14"/>
      <c r="G922" s="14"/>
      <c r="H922" s="14"/>
    </row>
    <row r="923" spans="3:8">
      <c r="C923" s="14"/>
      <c r="D923" s="14"/>
      <c r="E923" s="14"/>
      <c r="F923" s="14"/>
      <c r="G923" s="14"/>
      <c r="H923" s="14"/>
    </row>
    <row r="924" spans="3:8">
      <c r="C924" s="14"/>
      <c r="D924" s="14"/>
      <c r="E924" s="14"/>
      <c r="F924" s="14"/>
      <c r="G924" s="14"/>
      <c r="H924" s="14"/>
    </row>
    <row r="925" spans="3:8">
      <c r="C925" s="14"/>
      <c r="D925" s="14"/>
      <c r="E925" s="14"/>
      <c r="F925" s="14"/>
      <c r="G925" s="14"/>
      <c r="H925" s="14"/>
    </row>
    <row r="926" spans="3:8">
      <c r="C926" s="14"/>
      <c r="D926" s="14"/>
      <c r="E926" s="14"/>
      <c r="F926" s="14"/>
      <c r="G926" s="14"/>
      <c r="H926" s="14"/>
    </row>
    <row r="927" spans="3:8">
      <c r="C927" s="14"/>
      <c r="D927" s="14"/>
      <c r="E927" s="14"/>
      <c r="F927" s="14"/>
      <c r="G927" s="14"/>
      <c r="H927" s="14"/>
    </row>
    <row r="928" spans="3:8">
      <c r="C928" s="14"/>
      <c r="D928" s="14"/>
      <c r="E928" s="14"/>
      <c r="F928" s="14"/>
      <c r="G928" s="14"/>
      <c r="H928" s="14"/>
    </row>
    <row r="929" spans="3:8">
      <c r="C929" s="14"/>
      <c r="D929" s="14"/>
      <c r="E929" s="14"/>
      <c r="F929" s="14"/>
      <c r="G929" s="14"/>
      <c r="H929" s="14"/>
    </row>
    <row r="930" spans="3:8">
      <c r="C930" s="14"/>
      <c r="D930" s="14"/>
      <c r="E930" s="14"/>
      <c r="F930" s="14"/>
      <c r="G930" s="14"/>
      <c r="H930" s="14"/>
    </row>
    <row r="931" spans="3:8">
      <c r="C931" s="14"/>
      <c r="D931" s="14"/>
      <c r="E931" s="14"/>
      <c r="F931" s="14"/>
      <c r="G931" s="14"/>
      <c r="H931" s="14"/>
    </row>
    <row r="932" spans="3:8">
      <c r="C932" s="14"/>
      <c r="D932" s="14"/>
      <c r="E932" s="14"/>
      <c r="F932" s="14"/>
      <c r="G932" s="14"/>
      <c r="H932" s="14"/>
    </row>
    <row r="933" spans="3:8">
      <c r="C933" s="14"/>
      <c r="D933" s="14"/>
      <c r="E933" s="14"/>
      <c r="F933" s="14"/>
      <c r="G933" s="14"/>
      <c r="H933" s="14"/>
    </row>
    <row r="934" spans="3:8">
      <c r="C934" s="14"/>
      <c r="D934" s="14"/>
      <c r="E934" s="14"/>
      <c r="F934" s="14"/>
      <c r="G934" s="14"/>
      <c r="H934" s="14"/>
    </row>
    <row r="935" spans="3:8">
      <c r="C935" s="14"/>
      <c r="D935" s="14"/>
      <c r="E935" s="14"/>
      <c r="F935" s="14"/>
      <c r="G935" s="14"/>
      <c r="H935" s="14"/>
    </row>
    <row r="936" spans="3:8">
      <c r="C936" s="14"/>
      <c r="D936" s="14"/>
      <c r="E936" s="14"/>
      <c r="F936" s="14"/>
      <c r="G936" s="14"/>
      <c r="H936" s="14"/>
    </row>
    <row r="937" spans="3:8">
      <c r="C937" s="14"/>
      <c r="D937" s="14"/>
      <c r="E937" s="14"/>
      <c r="F937" s="14"/>
      <c r="G937" s="14"/>
      <c r="H937" s="14"/>
    </row>
    <row r="938" spans="3:8">
      <c r="C938" s="14"/>
      <c r="D938" s="14"/>
      <c r="E938" s="14"/>
      <c r="F938" s="14"/>
      <c r="G938" s="14"/>
      <c r="H938" s="14"/>
    </row>
    <row r="939" spans="3:8">
      <c r="C939" s="14"/>
      <c r="D939" s="14"/>
      <c r="E939" s="14"/>
      <c r="F939" s="14"/>
      <c r="G939" s="14"/>
      <c r="H939" s="14"/>
    </row>
    <row r="940" spans="3:8">
      <c r="C940" s="14"/>
      <c r="D940" s="14"/>
      <c r="E940" s="14"/>
      <c r="F940" s="14"/>
      <c r="G940" s="14"/>
      <c r="H940" s="14"/>
    </row>
    <row r="941" spans="3:8">
      <c r="C941" s="14"/>
      <c r="D941" s="14"/>
      <c r="E941" s="14"/>
      <c r="F941" s="14"/>
      <c r="G941" s="14"/>
      <c r="H941" s="14"/>
    </row>
    <row r="942" spans="3:8">
      <c r="C942" s="14"/>
      <c r="D942" s="14"/>
      <c r="E942" s="14"/>
      <c r="F942" s="14"/>
      <c r="G942" s="14"/>
      <c r="H942" s="14"/>
    </row>
    <row r="943" spans="3:8">
      <c r="C943" s="14"/>
      <c r="D943" s="14"/>
      <c r="E943" s="14"/>
      <c r="F943" s="14"/>
      <c r="G943" s="14"/>
      <c r="H943" s="14"/>
    </row>
    <row r="944" spans="3:8">
      <c r="C944" s="14"/>
      <c r="D944" s="14"/>
      <c r="E944" s="14"/>
      <c r="F944" s="14"/>
      <c r="G944" s="14"/>
      <c r="H944" s="14"/>
    </row>
    <row r="945" spans="3:8">
      <c r="C945" s="14"/>
      <c r="D945" s="14"/>
      <c r="E945" s="14"/>
      <c r="F945" s="14"/>
      <c r="G945" s="14"/>
      <c r="H945" s="14"/>
    </row>
    <row r="946" spans="3:8">
      <c r="C946" s="14"/>
      <c r="D946" s="14"/>
      <c r="E946" s="14"/>
      <c r="F946" s="14"/>
      <c r="G946" s="14"/>
      <c r="H946" s="14"/>
    </row>
    <row r="947" spans="3:8">
      <c r="C947" s="14"/>
      <c r="D947" s="14"/>
      <c r="E947" s="14"/>
      <c r="F947" s="14"/>
      <c r="G947" s="14"/>
      <c r="H947" s="14"/>
    </row>
    <row r="948" spans="3:8">
      <c r="C948" s="14"/>
      <c r="D948" s="14"/>
      <c r="E948" s="14"/>
      <c r="F948" s="14"/>
      <c r="G948" s="14"/>
      <c r="H948" s="14"/>
    </row>
    <row r="949" spans="3:8">
      <c r="C949" s="14"/>
      <c r="D949" s="14"/>
      <c r="E949" s="14"/>
      <c r="F949" s="14"/>
      <c r="G949" s="14"/>
      <c r="H949" s="14"/>
    </row>
    <row r="950" spans="3:8">
      <c r="C950" s="14"/>
      <c r="D950" s="14"/>
      <c r="E950" s="14"/>
      <c r="F950" s="14"/>
      <c r="G950" s="14"/>
      <c r="H950" s="14"/>
    </row>
    <row r="951" spans="3:8">
      <c r="C951" s="14"/>
      <c r="D951" s="14"/>
      <c r="E951" s="14"/>
      <c r="F951" s="14"/>
      <c r="G951" s="14"/>
      <c r="H951" s="14"/>
    </row>
    <row r="952" spans="3:8">
      <c r="C952" s="14"/>
      <c r="D952" s="14"/>
      <c r="E952" s="14"/>
      <c r="F952" s="14"/>
      <c r="G952" s="14"/>
      <c r="H952" s="14"/>
    </row>
    <row r="953" spans="3:8">
      <c r="C953" s="14"/>
      <c r="D953" s="14"/>
      <c r="E953" s="14"/>
      <c r="F953" s="14"/>
      <c r="G953" s="14"/>
      <c r="H953" s="14"/>
    </row>
    <row r="954" spans="3:8">
      <c r="C954" s="14"/>
      <c r="D954" s="14"/>
      <c r="E954" s="14"/>
      <c r="F954" s="14"/>
      <c r="G954" s="14"/>
      <c r="H954" s="14"/>
    </row>
    <row r="955" spans="3:8">
      <c r="C955" s="14"/>
      <c r="D955" s="14"/>
      <c r="E955" s="14"/>
      <c r="F955" s="14"/>
      <c r="G955" s="14"/>
      <c r="H955" s="14"/>
    </row>
    <row r="956" spans="3:8">
      <c r="C956" s="14"/>
      <c r="D956" s="14"/>
      <c r="E956" s="14"/>
      <c r="F956" s="14"/>
      <c r="G956" s="14"/>
      <c r="H956" s="14"/>
    </row>
    <row r="957" spans="3:8">
      <c r="C957" s="14"/>
      <c r="D957" s="14"/>
      <c r="E957" s="14"/>
      <c r="F957" s="14"/>
      <c r="G957" s="14"/>
      <c r="H957" s="14"/>
    </row>
    <row r="958" spans="3:8">
      <c r="C958" s="14"/>
      <c r="D958" s="14"/>
      <c r="E958" s="14"/>
      <c r="F958" s="14"/>
      <c r="G958" s="14"/>
      <c r="H958" s="14"/>
    </row>
    <row r="959" spans="3:8">
      <c r="C959" s="14"/>
      <c r="D959" s="14"/>
      <c r="E959" s="14"/>
      <c r="F959" s="14"/>
      <c r="G959" s="14"/>
      <c r="H959" s="14"/>
    </row>
    <row r="960" spans="3:8">
      <c r="C960" s="14"/>
      <c r="D960" s="14"/>
      <c r="E960" s="14"/>
      <c r="F960" s="14"/>
      <c r="G960" s="14"/>
      <c r="H960" s="14"/>
    </row>
    <row r="961" spans="3:8">
      <c r="C961" s="14"/>
      <c r="D961" s="14"/>
      <c r="E961" s="14"/>
      <c r="F961" s="14"/>
      <c r="G961" s="14"/>
      <c r="H961" s="14"/>
    </row>
    <row r="962" spans="3:8">
      <c r="C962" s="14"/>
      <c r="D962" s="14"/>
      <c r="E962" s="14"/>
      <c r="F962" s="14"/>
      <c r="G962" s="14"/>
      <c r="H962" s="14"/>
    </row>
    <row r="963" spans="3:8">
      <c r="C963" s="14"/>
      <c r="D963" s="14"/>
      <c r="E963" s="14"/>
      <c r="F963" s="14"/>
      <c r="G963" s="14"/>
      <c r="H963" s="14"/>
    </row>
    <row r="964" spans="3:8">
      <c r="C964" s="14"/>
      <c r="D964" s="14"/>
      <c r="E964" s="14"/>
      <c r="F964" s="14"/>
      <c r="G964" s="14"/>
      <c r="H964" s="14"/>
    </row>
    <row r="965" spans="3:8">
      <c r="C965" s="14"/>
      <c r="D965" s="14"/>
      <c r="E965" s="14"/>
      <c r="F965" s="14"/>
      <c r="G965" s="14"/>
      <c r="H965" s="14"/>
    </row>
    <row r="966" spans="3:8">
      <c r="C966" s="14"/>
      <c r="D966" s="14"/>
      <c r="E966" s="14"/>
      <c r="F966" s="14"/>
      <c r="G966" s="14"/>
      <c r="H966" s="14"/>
    </row>
    <row r="967" spans="3:8">
      <c r="C967" s="14"/>
      <c r="D967" s="14"/>
      <c r="E967" s="14"/>
      <c r="F967" s="14"/>
      <c r="G967" s="14"/>
      <c r="H967" s="14"/>
    </row>
    <row r="968" spans="3:8">
      <c r="C968" s="14"/>
      <c r="D968" s="14"/>
      <c r="E968" s="14"/>
      <c r="F968" s="14"/>
      <c r="G968" s="14"/>
      <c r="H968" s="14"/>
    </row>
    <row r="969" spans="3:8">
      <c r="C969" s="14"/>
      <c r="D969" s="14"/>
      <c r="E969" s="14"/>
      <c r="F969" s="14"/>
      <c r="G969" s="14"/>
      <c r="H969" s="14"/>
    </row>
    <row r="970" spans="3:8">
      <c r="C970" s="14"/>
      <c r="D970" s="14"/>
      <c r="E970" s="14"/>
      <c r="F970" s="14"/>
      <c r="G970" s="14"/>
      <c r="H970" s="14"/>
    </row>
    <row r="971" spans="3:8">
      <c r="C971" s="14"/>
      <c r="D971" s="14"/>
      <c r="E971" s="14"/>
      <c r="F971" s="14"/>
      <c r="G971" s="14"/>
      <c r="H971" s="14"/>
    </row>
    <row r="972" spans="3:8">
      <c r="C972" s="14"/>
      <c r="D972" s="14"/>
      <c r="E972" s="14"/>
      <c r="F972" s="14"/>
      <c r="G972" s="14"/>
      <c r="H972" s="14"/>
    </row>
    <row r="973" spans="3:8">
      <c r="C973" s="14"/>
      <c r="D973" s="14"/>
      <c r="E973" s="14"/>
      <c r="F973" s="14"/>
      <c r="G973" s="14"/>
      <c r="H973" s="14"/>
    </row>
    <row r="974" spans="3:8">
      <c r="C974" s="14"/>
      <c r="D974" s="14"/>
      <c r="E974" s="14"/>
      <c r="F974" s="14"/>
      <c r="G974" s="14"/>
      <c r="H974" s="14"/>
    </row>
    <row r="975" spans="3:8">
      <c r="C975" s="14"/>
      <c r="D975" s="14"/>
      <c r="E975" s="14"/>
      <c r="F975" s="14"/>
      <c r="G975" s="14"/>
      <c r="H975" s="14"/>
    </row>
    <row r="976" spans="3:8">
      <c r="C976" s="14"/>
      <c r="D976" s="14"/>
      <c r="E976" s="14"/>
      <c r="F976" s="14"/>
      <c r="G976" s="14"/>
      <c r="H976" s="14"/>
    </row>
    <row r="977" spans="3:8">
      <c r="C977" s="14"/>
      <c r="D977" s="14"/>
      <c r="E977" s="14"/>
      <c r="F977" s="14"/>
      <c r="G977" s="14"/>
      <c r="H977" s="14"/>
    </row>
    <row r="978" spans="3:8">
      <c r="C978" s="14"/>
      <c r="D978" s="14"/>
      <c r="E978" s="14"/>
      <c r="F978" s="14"/>
      <c r="G978" s="14"/>
      <c r="H978" s="14"/>
    </row>
    <row r="979" spans="3:8">
      <c r="C979" s="14"/>
      <c r="D979" s="14"/>
      <c r="E979" s="14"/>
      <c r="F979" s="14"/>
      <c r="G979" s="14"/>
      <c r="H979" s="14"/>
    </row>
    <row r="980" spans="3:8">
      <c r="C980" s="14"/>
      <c r="D980" s="14"/>
      <c r="E980" s="14"/>
      <c r="F980" s="14"/>
      <c r="G980" s="14"/>
      <c r="H980" s="14"/>
    </row>
    <row r="981" spans="3:8">
      <c r="C981" s="14"/>
      <c r="D981" s="14"/>
      <c r="E981" s="14"/>
      <c r="F981" s="14"/>
      <c r="G981" s="14"/>
      <c r="H981" s="14"/>
    </row>
    <row r="982" spans="3:8">
      <c r="C982" s="14"/>
      <c r="D982" s="14"/>
      <c r="E982" s="14"/>
      <c r="F982" s="14"/>
      <c r="G982" s="14"/>
      <c r="H982" s="14"/>
    </row>
    <row r="983" spans="3:8">
      <c r="C983" s="14"/>
      <c r="D983" s="14"/>
      <c r="E983" s="14"/>
      <c r="F983" s="14"/>
      <c r="G983" s="14"/>
      <c r="H983" s="14"/>
    </row>
    <row r="984" spans="3:8">
      <c r="C984" s="14"/>
      <c r="D984" s="14"/>
      <c r="E984" s="14"/>
      <c r="F984" s="14"/>
      <c r="G984" s="14"/>
      <c r="H984" s="14"/>
    </row>
    <row r="985" spans="3:8">
      <c r="C985" s="14"/>
      <c r="D985" s="14"/>
      <c r="E985" s="14"/>
      <c r="F985" s="14"/>
      <c r="G985" s="14"/>
      <c r="H985" s="14"/>
    </row>
    <row r="986" spans="3:8">
      <c r="C986" s="14"/>
      <c r="D986" s="14"/>
      <c r="E986" s="14"/>
      <c r="F986" s="14"/>
      <c r="G986" s="14"/>
      <c r="H986" s="14"/>
    </row>
    <row r="987" spans="3:8">
      <c r="C987" s="14"/>
      <c r="D987" s="14"/>
      <c r="E987" s="14"/>
      <c r="F987" s="14"/>
      <c r="G987" s="14"/>
      <c r="H987" s="14"/>
    </row>
    <row r="988" spans="3:8">
      <c r="C988" s="14"/>
      <c r="D988" s="14"/>
      <c r="E988" s="14"/>
      <c r="F988" s="14"/>
      <c r="G988" s="14"/>
      <c r="H988" s="14"/>
    </row>
    <row r="989" spans="3:8">
      <c r="C989" s="14"/>
      <c r="D989" s="14"/>
      <c r="E989" s="14"/>
      <c r="F989" s="14"/>
      <c r="G989" s="14"/>
      <c r="H989" s="14"/>
    </row>
    <row r="990" spans="3:8">
      <c r="C990" s="14"/>
      <c r="D990" s="14"/>
      <c r="E990" s="14"/>
      <c r="F990" s="14"/>
      <c r="G990" s="14"/>
      <c r="H990" s="14"/>
    </row>
    <row r="991" spans="3:8">
      <c r="C991" s="14"/>
      <c r="D991" s="14"/>
      <c r="E991" s="14"/>
      <c r="F991" s="14"/>
      <c r="G991" s="14"/>
      <c r="H991" s="14"/>
    </row>
    <row r="992" spans="3:8">
      <c r="C992" s="14"/>
      <c r="D992" s="14"/>
      <c r="E992" s="14"/>
      <c r="F992" s="14"/>
      <c r="G992" s="14"/>
      <c r="H992" s="14"/>
    </row>
    <row r="993" spans="3:8">
      <c r="C993" s="14"/>
      <c r="D993" s="14"/>
      <c r="E993" s="14"/>
      <c r="F993" s="14"/>
      <c r="G993" s="14"/>
      <c r="H993" s="14"/>
    </row>
    <row r="994" spans="3:8">
      <c r="C994" s="14"/>
      <c r="D994" s="14"/>
      <c r="E994" s="14"/>
      <c r="F994" s="14"/>
      <c r="G994" s="14"/>
      <c r="H994" s="14"/>
    </row>
    <row r="995" spans="3:8">
      <c r="C995" s="14"/>
      <c r="D995" s="14"/>
      <c r="E995" s="14"/>
      <c r="F995" s="14"/>
      <c r="G995" s="14"/>
      <c r="H995" s="14"/>
    </row>
    <row r="996" spans="3:8">
      <c r="C996" s="14"/>
      <c r="D996" s="14"/>
      <c r="E996" s="14"/>
      <c r="F996" s="14"/>
      <c r="G996" s="14"/>
      <c r="H996" s="14"/>
    </row>
    <row r="997" spans="3:8">
      <c r="C997" s="14"/>
      <c r="D997" s="14"/>
      <c r="E997" s="14"/>
      <c r="F997" s="14"/>
      <c r="G997" s="14"/>
      <c r="H997" s="14"/>
    </row>
    <row r="998" spans="3:8">
      <c r="C998" s="14"/>
      <c r="D998" s="14"/>
      <c r="E998" s="14"/>
      <c r="F998" s="14"/>
      <c r="G998" s="14"/>
      <c r="H998" s="14"/>
    </row>
    <row r="999" spans="3:8">
      <c r="C999" s="14"/>
      <c r="D999" s="14"/>
      <c r="E999" s="14"/>
      <c r="F999" s="14"/>
      <c r="G999" s="14"/>
      <c r="H999" s="14"/>
    </row>
    <row r="1000" spans="3:8">
      <c r="C1000" s="14"/>
      <c r="D1000" s="14"/>
      <c r="E1000" s="14"/>
      <c r="F1000" s="14"/>
      <c r="G1000" s="14"/>
      <c r="H1000" s="14"/>
    </row>
    <row r="1001" spans="3:8">
      <c r="C1001" s="14"/>
      <c r="D1001" s="14"/>
      <c r="E1001" s="14"/>
      <c r="F1001" s="14"/>
      <c r="G1001" s="14"/>
      <c r="H1001" s="14"/>
    </row>
    <row r="1002" spans="3:8">
      <c r="C1002" s="14"/>
      <c r="D1002" s="14"/>
      <c r="E1002" s="14"/>
      <c r="F1002" s="14"/>
      <c r="G1002" s="14"/>
      <c r="H1002" s="14"/>
    </row>
    <row r="1003" spans="3:8">
      <c r="C1003" s="14"/>
      <c r="D1003" s="14"/>
      <c r="E1003" s="14"/>
      <c r="F1003" s="14"/>
      <c r="G1003" s="14"/>
      <c r="H1003" s="14"/>
    </row>
    <row r="1004" spans="3:8">
      <c r="C1004" s="14"/>
      <c r="D1004" s="14"/>
      <c r="E1004" s="14"/>
      <c r="F1004" s="14"/>
      <c r="G1004" s="14"/>
      <c r="H1004" s="14"/>
    </row>
    <row r="1005" spans="3:8">
      <c r="C1005" s="14"/>
      <c r="D1005" s="14"/>
      <c r="E1005" s="14"/>
      <c r="F1005" s="14"/>
      <c r="G1005" s="14"/>
      <c r="H1005" s="14"/>
    </row>
    <row r="1006" spans="3:8">
      <c r="C1006" s="14"/>
      <c r="D1006" s="14"/>
      <c r="E1006" s="14"/>
      <c r="F1006" s="14"/>
      <c r="G1006" s="14"/>
      <c r="H1006" s="14"/>
    </row>
    <row r="1007" spans="3:8">
      <c r="C1007" s="14"/>
      <c r="D1007" s="14"/>
      <c r="E1007" s="14"/>
      <c r="F1007" s="14"/>
      <c r="G1007" s="14"/>
      <c r="H1007" s="14"/>
    </row>
    <row r="1008" spans="3:8">
      <c r="C1008" s="14"/>
      <c r="D1008" s="14"/>
      <c r="E1008" s="14"/>
      <c r="F1008" s="14"/>
      <c r="G1008" s="14"/>
      <c r="H1008" s="14"/>
    </row>
    <row r="1009" spans="3:8">
      <c r="C1009" s="14"/>
      <c r="D1009" s="14"/>
      <c r="E1009" s="14"/>
      <c r="F1009" s="14"/>
      <c r="G1009" s="14"/>
      <c r="H1009" s="14"/>
    </row>
    <row r="1010" spans="3:8">
      <c r="C1010" s="14"/>
      <c r="D1010" s="14"/>
      <c r="E1010" s="14"/>
      <c r="F1010" s="14"/>
      <c r="G1010" s="14"/>
      <c r="H1010" s="14"/>
    </row>
    <row r="1011" spans="3:8">
      <c r="C1011" s="14"/>
      <c r="D1011" s="14"/>
      <c r="E1011" s="14"/>
      <c r="F1011" s="14"/>
      <c r="G1011" s="14"/>
      <c r="H1011" s="14"/>
    </row>
    <row r="1012" spans="3:8">
      <c r="C1012" s="14"/>
      <c r="D1012" s="14"/>
      <c r="E1012" s="14"/>
      <c r="F1012" s="14"/>
      <c r="G1012" s="14"/>
      <c r="H1012" s="14"/>
    </row>
    <row r="1013" spans="3:8">
      <c r="C1013" s="14"/>
      <c r="D1013" s="14"/>
      <c r="E1013" s="14"/>
      <c r="F1013" s="14"/>
      <c r="G1013" s="14"/>
      <c r="H1013" s="14"/>
    </row>
    <row r="1014" spans="3:8">
      <c r="C1014" s="14"/>
      <c r="D1014" s="14"/>
      <c r="E1014" s="14"/>
      <c r="F1014" s="14"/>
      <c r="G1014" s="14"/>
      <c r="H1014" s="14"/>
    </row>
    <row r="1015" spans="3:8">
      <c r="C1015" s="14"/>
      <c r="D1015" s="14"/>
      <c r="E1015" s="14"/>
      <c r="F1015" s="14"/>
      <c r="G1015" s="14"/>
      <c r="H1015" s="14"/>
    </row>
    <row r="1016" spans="3:8">
      <c r="C1016" s="14"/>
      <c r="D1016" s="14"/>
      <c r="E1016" s="14"/>
      <c r="F1016" s="14"/>
      <c r="G1016" s="14"/>
      <c r="H1016" s="14"/>
    </row>
    <row r="1017" spans="3:8">
      <c r="C1017" s="14"/>
      <c r="D1017" s="14"/>
      <c r="E1017" s="14"/>
      <c r="F1017" s="14"/>
      <c r="G1017" s="14"/>
      <c r="H1017" s="14"/>
    </row>
    <row r="1018" spans="3:8">
      <c r="C1018" s="14"/>
      <c r="D1018" s="14"/>
      <c r="E1018" s="14"/>
      <c r="F1018" s="14"/>
      <c r="G1018" s="14"/>
      <c r="H1018" s="14"/>
    </row>
    <row r="1019" spans="3:8">
      <c r="C1019" s="14"/>
      <c r="D1019" s="14"/>
      <c r="E1019" s="14"/>
      <c r="F1019" s="14"/>
      <c r="G1019" s="14"/>
      <c r="H1019" s="14"/>
    </row>
    <row r="1020" spans="3:8">
      <c r="C1020" s="14"/>
      <c r="D1020" s="14"/>
      <c r="E1020" s="14"/>
      <c r="F1020" s="14"/>
      <c r="G1020" s="14"/>
      <c r="H1020" s="14"/>
    </row>
    <row r="1021" spans="3:8">
      <c r="C1021" s="14"/>
      <c r="D1021" s="14"/>
      <c r="E1021" s="14"/>
      <c r="F1021" s="14"/>
      <c r="G1021" s="14"/>
      <c r="H1021" s="14"/>
    </row>
    <row r="1022" spans="3:8">
      <c r="C1022" s="14"/>
      <c r="D1022" s="14"/>
      <c r="E1022" s="14"/>
      <c r="F1022" s="14"/>
      <c r="G1022" s="14"/>
      <c r="H1022" s="14"/>
    </row>
    <row r="1023" spans="3:8">
      <c r="C1023" s="14"/>
      <c r="D1023" s="14"/>
      <c r="E1023" s="14"/>
      <c r="F1023" s="14"/>
      <c r="G1023" s="14"/>
      <c r="H1023" s="14"/>
    </row>
    <row r="1024" spans="3:8">
      <c r="C1024" s="14"/>
      <c r="D1024" s="14"/>
      <c r="E1024" s="14"/>
      <c r="F1024" s="14"/>
      <c r="G1024" s="14"/>
      <c r="H1024" s="14"/>
    </row>
    <row r="1025" spans="3:8">
      <c r="C1025" s="14"/>
      <c r="D1025" s="14"/>
      <c r="E1025" s="14"/>
      <c r="F1025" s="14"/>
      <c r="G1025" s="14"/>
      <c r="H1025" s="14"/>
    </row>
    <row r="1026" spans="3:8">
      <c r="C1026" s="14"/>
      <c r="D1026" s="14"/>
      <c r="E1026" s="14"/>
      <c r="F1026" s="14"/>
      <c r="G1026" s="14"/>
      <c r="H1026" s="14"/>
    </row>
    <row r="1027" spans="3:8">
      <c r="C1027" s="14"/>
      <c r="D1027" s="14"/>
      <c r="E1027" s="14"/>
      <c r="F1027" s="14"/>
      <c r="G1027" s="14"/>
      <c r="H1027" s="14"/>
    </row>
    <row r="1028" spans="3:8">
      <c r="C1028" s="14"/>
      <c r="D1028" s="14"/>
      <c r="E1028" s="14"/>
      <c r="F1028" s="14"/>
      <c r="G1028" s="14"/>
      <c r="H1028" s="14"/>
    </row>
    <row r="1029" spans="3:8">
      <c r="C1029" s="14"/>
      <c r="D1029" s="14"/>
      <c r="E1029" s="14"/>
      <c r="F1029" s="14"/>
      <c r="G1029" s="14"/>
      <c r="H1029" s="14"/>
    </row>
    <row r="1030" spans="3:8">
      <c r="C1030" s="14"/>
      <c r="D1030" s="14"/>
      <c r="E1030" s="14"/>
      <c r="F1030" s="14"/>
      <c r="G1030" s="14"/>
      <c r="H1030" s="14"/>
    </row>
    <row r="1031" spans="3:8">
      <c r="C1031" s="14"/>
      <c r="D1031" s="14"/>
      <c r="E1031" s="14"/>
      <c r="F1031" s="14"/>
      <c r="G1031" s="14"/>
      <c r="H1031" s="14"/>
    </row>
    <row r="1032" spans="3:8">
      <c r="C1032" s="14"/>
      <c r="D1032" s="14"/>
      <c r="E1032" s="14"/>
      <c r="F1032" s="14"/>
      <c r="G1032" s="14"/>
      <c r="H1032" s="14"/>
    </row>
    <row r="1033" spans="3:8">
      <c r="C1033" s="14"/>
      <c r="D1033" s="14"/>
      <c r="E1033" s="14"/>
      <c r="F1033" s="14"/>
      <c r="G1033" s="14"/>
      <c r="H1033" s="14"/>
    </row>
    <row r="1034" spans="3:8">
      <c r="C1034" s="14"/>
      <c r="D1034" s="14"/>
      <c r="E1034" s="14"/>
      <c r="F1034" s="14"/>
      <c r="G1034" s="14"/>
      <c r="H1034" s="14"/>
    </row>
    <row r="1035" spans="3:8">
      <c r="C1035" s="14"/>
      <c r="D1035" s="14"/>
      <c r="E1035" s="14"/>
      <c r="F1035" s="14"/>
      <c r="G1035" s="14"/>
      <c r="H1035" s="14"/>
    </row>
    <row r="1036" spans="3:8">
      <c r="C1036" s="14"/>
      <c r="D1036" s="14"/>
      <c r="E1036" s="14"/>
      <c r="F1036" s="14"/>
      <c r="G1036" s="14"/>
      <c r="H1036" s="14"/>
    </row>
    <row r="1037" spans="3:8">
      <c r="C1037" s="14"/>
      <c r="D1037" s="14"/>
      <c r="E1037" s="14"/>
      <c r="F1037" s="14"/>
      <c r="G1037" s="14"/>
      <c r="H1037" s="14"/>
    </row>
    <row r="1038" spans="3:8">
      <c r="C1038" s="14"/>
      <c r="D1038" s="14"/>
      <c r="E1038" s="14"/>
      <c r="F1038" s="14"/>
      <c r="G1038" s="14"/>
      <c r="H1038" s="14"/>
    </row>
    <row r="1039" spans="3:8">
      <c r="C1039" s="14"/>
      <c r="D1039" s="14"/>
      <c r="E1039" s="14"/>
      <c r="F1039" s="14"/>
      <c r="G1039" s="14"/>
      <c r="H1039" s="14"/>
    </row>
    <row r="1040" spans="3:8">
      <c r="C1040" s="14"/>
      <c r="D1040" s="14"/>
      <c r="E1040" s="14"/>
      <c r="F1040" s="14"/>
      <c r="G1040" s="14"/>
      <c r="H1040" s="14"/>
    </row>
    <row r="1041" spans="3:8">
      <c r="C1041" s="14"/>
      <c r="D1041" s="14"/>
      <c r="E1041" s="14"/>
      <c r="F1041" s="14"/>
      <c r="G1041" s="14"/>
      <c r="H1041" s="14"/>
    </row>
    <row r="1042" spans="3:8">
      <c r="C1042" s="14"/>
      <c r="D1042" s="14"/>
      <c r="E1042" s="14"/>
      <c r="F1042" s="14"/>
      <c r="G1042" s="14"/>
      <c r="H1042" s="14"/>
    </row>
    <row r="1043" spans="3:8">
      <c r="C1043" s="14"/>
      <c r="D1043" s="14"/>
      <c r="E1043" s="14"/>
      <c r="F1043" s="14"/>
      <c r="G1043" s="14"/>
      <c r="H1043" s="14"/>
    </row>
    <row r="1044" spans="3:8">
      <c r="C1044" s="14"/>
      <c r="D1044" s="14"/>
      <c r="E1044" s="14"/>
      <c r="F1044" s="14"/>
      <c r="G1044" s="14"/>
      <c r="H1044" s="14"/>
    </row>
    <row r="1045" spans="3:8">
      <c r="C1045" s="14"/>
      <c r="D1045" s="14"/>
      <c r="E1045" s="14"/>
      <c r="F1045" s="14"/>
      <c r="G1045" s="14"/>
      <c r="H1045" s="14"/>
    </row>
    <row r="1046" spans="3:8">
      <c r="C1046" s="14"/>
      <c r="D1046" s="14"/>
      <c r="E1046" s="14"/>
      <c r="F1046" s="14"/>
      <c r="G1046" s="14"/>
      <c r="H1046" s="14"/>
    </row>
    <row r="1047" spans="3:8">
      <c r="C1047" s="14"/>
      <c r="D1047" s="14"/>
      <c r="E1047" s="14"/>
      <c r="F1047" s="14"/>
      <c r="G1047" s="14"/>
      <c r="H1047" s="14"/>
    </row>
    <row r="1048" spans="3:8">
      <c r="C1048" s="14"/>
      <c r="D1048" s="14"/>
      <c r="E1048" s="14"/>
      <c r="F1048" s="14"/>
      <c r="G1048" s="14"/>
      <c r="H1048" s="14"/>
    </row>
    <row r="1049" spans="3:8">
      <c r="C1049" s="14"/>
      <c r="D1049" s="14"/>
      <c r="E1049" s="14"/>
      <c r="F1049" s="14"/>
      <c r="G1049" s="14"/>
      <c r="H1049" s="14"/>
    </row>
    <row r="1050" spans="3:8">
      <c r="C1050" s="14"/>
      <c r="D1050" s="14"/>
      <c r="E1050" s="14"/>
      <c r="F1050" s="14"/>
      <c r="G1050" s="14"/>
      <c r="H1050" s="14"/>
    </row>
    <row r="1051" spans="3:8">
      <c r="C1051" s="14"/>
      <c r="D1051" s="14"/>
      <c r="E1051" s="14"/>
      <c r="F1051" s="14"/>
      <c r="G1051" s="14"/>
      <c r="H1051" s="14"/>
    </row>
    <row r="1052" spans="3:8">
      <c r="C1052" s="14"/>
      <c r="D1052" s="14"/>
      <c r="E1052" s="14"/>
      <c r="F1052" s="14"/>
      <c r="G1052" s="14"/>
      <c r="H1052" s="14"/>
    </row>
    <row r="1053" spans="3:8">
      <c r="C1053" s="14"/>
      <c r="D1053" s="14"/>
      <c r="E1053" s="14"/>
      <c r="F1053" s="14"/>
      <c r="G1053" s="14"/>
      <c r="H1053" s="14"/>
    </row>
    <row r="1054" spans="3:8">
      <c r="C1054" s="14"/>
      <c r="D1054" s="14"/>
      <c r="E1054" s="14"/>
      <c r="F1054" s="14"/>
      <c r="G1054" s="14"/>
      <c r="H1054" s="14"/>
    </row>
    <row r="1055" spans="3:8">
      <c r="C1055" s="14"/>
      <c r="D1055" s="14"/>
      <c r="E1055" s="14"/>
      <c r="F1055" s="14"/>
      <c r="G1055" s="14"/>
      <c r="H1055" s="14"/>
    </row>
    <row r="1056" spans="3:8">
      <c r="C1056" s="14"/>
      <c r="D1056" s="14"/>
      <c r="E1056" s="14"/>
      <c r="F1056" s="14"/>
      <c r="G1056" s="14"/>
      <c r="H1056" s="14"/>
    </row>
    <row r="1057" spans="3:8">
      <c r="C1057" s="14"/>
      <c r="D1057" s="14"/>
      <c r="E1057" s="14"/>
      <c r="F1057" s="14"/>
      <c r="G1057" s="14"/>
      <c r="H1057" s="14"/>
    </row>
    <row r="1058" spans="3:8">
      <c r="C1058" s="14"/>
      <c r="D1058" s="14"/>
      <c r="E1058" s="14"/>
      <c r="F1058" s="14"/>
      <c r="G1058" s="14"/>
      <c r="H1058" s="14"/>
    </row>
    <row r="1059" spans="3:8">
      <c r="C1059" s="14"/>
      <c r="D1059" s="14"/>
      <c r="E1059" s="14"/>
      <c r="F1059" s="14"/>
      <c r="G1059" s="14"/>
      <c r="H1059" s="14"/>
    </row>
    <row r="1060" spans="3:8">
      <c r="C1060" s="14"/>
      <c r="D1060" s="14"/>
      <c r="E1060" s="14"/>
      <c r="F1060" s="14"/>
      <c r="G1060" s="14"/>
      <c r="H1060" s="14"/>
    </row>
    <row r="1061" spans="3:8">
      <c r="C1061" s="14"/>
      <c r="D1061" s="14"/>
      <c r="E1061" s="14"/>
      <c r="F1061" s="14"/>
      <c r="G1061" s="14"/>
      <c r="H1061" s="14"/>
    </row>
    <row r="1062" spans="3:8">
      <c r="C1062" s="14"/>
      <c r="D1062" s="14"/>
      <c r="E1062" s="14"/>
      <c r="F1062" s="14"/>
      <c r="G1062" s="14"/>
      <c r="H1062" s="14"/>
    </row>
    <row r="1063" spans="3:8">
      <c r="C1063" s="14"/>
      <c r="D1063" s="14"/>
      <c r="E1063" s="14"/>
      <c r="F1063" s="14"/>
      <c r="G1063" s="14"/>
      <c r="H1063" s="14"/>
    </row>
    <row r="1064" spans="3:8">
      <c r="C1064" s="14"/>
      <c r="D1064" s="14"/>
      <c r="E1064" s="14"/>
      <c r="F1064" s="14"/>
      <c r="G1064" s="14"/>
      <c r="H1064" s="14"/>
    </row>
    <row r="1065" spans="3:8">
      <c r="C1065" s="14"/>
      <c r="D1065" s="14"/>
      <c r="E1065" s="14"/>
      <c r="F1065" s="14"/>
      <c r="G1065" s="14"/>
      <c r="H1065" s="14"/>
    </row>
    <row r="1066" spans="3:8">
      <c r="C1066" s="14"/>
      <c r="D1066" s="14"/>
      <c r="E1066" s="14"/>
      <c r="F1066" s="14"/>
      <c r="G1066" s="14"/>
      <c r="H1066" s="14"/>
    </row>
    <row r="1067" spans="3:8">
      <c r="C1067" s="14"/>
      <c r="D1067" s="14"/>
      <c r="E1067" s="14"/>
      <c r="F1067" s="14"/>
      <c r="G1067" s="14"/>
      <c r="H1067" s="14"/>
    </row>
    <row r="1068" spans="3:8">
      <c r="C1068" s="14"/>
      <c r="D1068" s="14"/>
      <c r="E1068" s="14"/>
      <c r="F1068" s="14"/>
      <c r="G1068" s="14"/>
      <c r="H1068" s="14"/>
    </row>
    <row r="1069" spans="3:8">
      <c r="C1069" s="14"/>
      <c r="D1069" s="14"/>
      <c r="E1069" s="14"/>
      <c r="F1069" s="14"/>
      <c r="G1069" s="14"/>
      <c r="H1069" s="14"/>
    </row>
    <row r="1070" spans="3:8">
      <c r="C1070" s="14"/>
      <c r="D1070" s="14"/>
      <c r="E1070" s="14"/>
      <c r="F1070" s="14"/>
      <c r="G1070" s="14"/>
      <c r="H1070" s="14"/>
    </row>
    <row r="1071" spans="3:8">
      <c r="C1071" s="14"/>
      <c r="D1071" s="14"/>
      <c r="E1071" s="14"/>
      <c r="F1071" s="14"/>
      <c r="G1071" s="14"/>
      <c r="H1071" s="14"/>
    </row>
    <row r="1072" spans="3:8">
      <c r="C1072" s="14"/>
      <c r="D1072" s="14"/>
      <c r="E1072" s="14"/>
      <c r="F1072" s="14"/>
      <c r="G1072" s="14"/>
      <c r="H1072" s="14"/>
    </row>
    <row r="1073" spans="3:8">
      <c r="C1073" s="14"/>
      <c r="D1073" s="14"/>
      <c r="E1073" s="14"/>
      <c r="F1073" s="14"/>
      <c r="G1073" s="14"/>
      <c r="H1073" s="14"/>
    </row>
    <row r="1074" spans="3:8">
      <c r="C1074" s="14"/>
      <c r="D1074" s="14"/>
      <c r="E1074" s="14"/>
      <c r="F1074" s="14"/>
      <c r="G1074" s="14"/>
      <c r="H1074" s="14"/>
    </row>
    <row r="1075" spans="3:8">
      <c r="C1075" s="14"/>
      <c r="D1075" s="14"/>
      <c r="E1075" s="14"/>
      <c r="F1075" s="14"/>
      <c r="G1075" s="14"/>
      <c r="H1075" s="14"/>
    </row>
    <row r="1076" spans="3:8">
      <c r="C1076" s="14"/>
      <c r="D1076" s="14"/>
      <c r="E1076" s="14"/>
      <c r="F1076" s="14"/>
      <c r="G1076" s="14"/>
      <c r="H1076" s="14"/>
    </row>
    <row r="1077" spans="3:8">
      <c r="C1077" s="14"/>
      <c r="D1077" s="14"/>
      <c r="E1077" s="14"/>
      <c r="F1077" s="14"/>
      <c r="G1077" s="14"/>
      <c r="H1077" s="14"/>
    </row>
    <row r="1078" spans="3:8">
      <c r="C1078" s="14"/>
      <c r="D1078" s="14"/>
      <c r="E1078" s="14"/>
      <c r="F1078" s="14"/>
      <c r="G1078" s="14"/>
      <c r="H1078" s="14"/>
    </row>
    <row r="1079" spans="3:8">
      <c r="C1079" s="14"/>
      <c r="D1079" s="14"/>
      <c r="E1079" s="14"/>
      <c r="F1079" s="14"/>
      <c r="G1079" s="14"/>
      <c r="H1079" s="14"/>
    </row>
    <row r="1080" spans="3:8">
      <c r="C1080" s="14"/>
      <c r="D1080" s="14"/>
      <c r="E1080" s="14"/>
      <c r="F1080" s="14"/>
      <c r="G1080" s="14"/>
      <c r="H1080" s="14"/>
    </row>
    <row r="1081" spans="3:8">
      <c r="C1081" s="14"/>
      <c r="D1081" s="14"/>
      <c r="E1081" s="14"/>
      <c r="F1081" s="14"/>
      <c r="G1081" s="14"/>
      <c r="H1081" s="14"/>
    </row>
    <row r="1082" spans="3:8">
      <c r="C1082" s="14"/>
      <c r="D1082" s="14"/>
      <c r="E1082" s="14"/>
      <c r="F1082" s="14"/>
      <c r="G1082" s="14"/>
      <c r="H1082" s="14"/>
    </row>
    <row r="1083" spans="3:8">
      <c r="C1083" s="14"/>
      <c r="D1083" s="14"/>
      <c r="E1083" s="14"/>
      <c r="F1083" s="14"/>
      <c r="G1083" s="14"/>
      <c r="H1083" s="14"/>
    </row>
    <row r="1084" spans="3:8">
      <c r="C1084" s="14"/>
      <c r="D1084" s="14"/>
      <c r="E1084" s="14"/>
      <c r="F1084" s="14"/>
      <c r="G1084" s="14"/>
      <c r="H1084" s="14"/>
    </row>
    <row r="1085" spans="3:8">
      <c r="C1085" s="14"/>
      <c r="D1085" s="14"/>
      <c r="E1085" s="14"/>
      <c r="F1085" s="14"/>
      <c r="G1085" s="14"/>
      <c r="H1085" s="14"/>
    </row>
    <row r="1086" spans="3:8">
      <c r="C1086" s="14"/>
      <c r="D1086" s="14"/>
      <c r="E1086" s="14"/>
      <c r="F1086" s="14"/>
      <c r="G1086" s="14"/>
      <c r="H1086" s="14"/>
    </row>
    <row r="1087" spans="3:8">
      <c r="C1087" s="14"/>
      <c r="D1087" s="14"/>
      <c r="E1087" s="14"/>
      <c r="F1087" s="14"/>
      <c r="G1087" s="14"/>
      <c r="H1087" s="14"/>
    </row>
    <row r="1088" spans="3:8">
      <c r="C1088" s="14"/>
      <c r="D1088" s="14"/>
      <c r="E1088" s="14"/>
      <c r="F1088" s="14"/>
      <c r="G1088" s="14"/>
      <c r="H1088" s="14"/>
    </row>
    <row r="1089" spans="3:8">
      <c r="C1089" s="14"/>
      <c r="D1089" s="14"/>
      <c r="E1089" s="14"/>
      <c r="F1089" s="14"/>
      <c r="G1089" s="14"/>
      <c r="H1089" s="14"/>
    </row>
    <row r="1090" spans="3:8">
      <c r="C1090" s="14"/>
      <c r="D1090" s="14"/>
      <c r="E1090" s="14"/>
      <c r="F1090" s="14"/>
      <c r="G1090" s="14"/>
      <c r="H1090" s="14"/>
    </row>
    <row r="1091" spans="3:8">
      <c r="C1091" s="14"/>
      <c r="D1091" s="14"/>
      <c r="E1091" s="14"/>
      <c r="F1091" s="14"/>
      <c r="G1091" s="14"/>
      <c r="H1091" s="14"/>
    </row>
    <row r="1092" spans="3:8">
      <c r="C1092" s="14"/>
      <c r="D1092" s="14"/>
      <c r="E1092" s="14"/>
      <c r="F1092" s="14"/>
      <c r="G1092" s="14"/>
      <c r="H1092" s="14"/>
    </row>
    <row r="1093" spans="3:8">
      <c r="C1093" s="14"/>
      <c r="D1093" s="14"/>
      <c r="E1093" s="14"/>
      <c r="F1093" s="14"/>
      <c r="G1093" s="14"/>
      <c r="H1093" s="14"/>
    </row>
    <row r="1094" spans="3:8">
      <c r="C1094" s="14"/>
      <c r="D1094" s="14"/>
      <c r="E1094" s="14"/>
      <c r="F1094" s="14"/>
      <c r="G1094" s="14"/>
      <c r="H1094" s="14"/>
    </row>
    <row r="1095" spans="3:8">
      <c r="C1095" s="14"/>
      <c r="D1095" s="14"/>
      <c r="E1095" s="14"/>
      <c r="F1095" s="14"/>
      <c r="G1095" s="14"/>
      <c r="H1095" s="14"/>
    </row>
    <row r="1096" spans="3:8">
      <c r="C1096" s="14"/>
      <c r="D1096" s="14"/>
      <c r="E1096" s="14"/>
      <c r="F1096" s="14"/>
      <c r="G1096" s="14"/>
      <c r="H1096" s="14"/>
    </row>
    <row r="1097" spans="3:8">
      <c r="C1097" s="14"/>
      <c r="D1097" s="14"/>
      <c r="E1097" s="14"/>
      <c r="F1097" s="14"/>
      <c r="G1097" s="14"/>
      <c r="H1097" s="14"/>
    </row>
    <row r="1098" spans="3:8">
      <c r="C1098" s="14"/>
      <c r="D1098" s="14"/>
      <c r="E1098" s="14"/>
      <c r="F1098" s="14"/>
      <c r="G1098" s="14"/>
      <c r="H1098" s="14"/>
    </row>
    <row r="1099" spans="3:8">
      <c r="C1099" s="14"/>
      <c r="D1099" s="14"/>
      <c r="E1099" s="14"/>
      <c r="F1099" s="14"/>
      <c r="G1099" s="14"/>
      <c r="H1099" s="14"/>
    </row>
    <row r="1100" spans="3:8">
      <c r="C1100" s="14"/>
      <c r="D1100" s="14"/>
      <c r="E1100" s="14"/>
      <c r="F1100" s="14"/>
      <c r="G1100" s="14"/>
      <c r="H1100" s="14"/>
    </row>
    <row r="1101" spans="3:8">
      <c r="C1101" s="14"/>
      <c r="D1101" s="14"/>
      <c r="E1101" s="14"/>
      <c r="F1101" s="14"/>
      <c r="G1101" s="14"/>
      <c r="H1101" s="14"/>
    </row>
    <row r="1102" spans="3:8">
      <c r="C1102" s="14"/>
      <c r="D1102" s="14"/>
      <c r="E1102" s="14"/>
      <c r="F1102" s="14"/>
      <c r="G1102" s="14"/>
      <c r="H1102" s="14"/>
    </row>
    <row r="1103" spans="3:8">
      <c r="C1103" s="14"/>
      <c r="D1103" s="14"/>
      <c r="E1103" s="14"/>
      <c r="F1103" s="14"/>
      <c r="G1103" s="14"/>
      <c r="H1103" s="14"/>
    </row>
    <row r="1104" spans="3:8">
      <c r="C1104" s="14"/>
      <c r="D1104" s="14"/>
      <c r="E1104" s="14"/>
      <c r="F1104" s="14"/>
      <c r="G1104" s="14"/>
      <c r="H1104" s="14"/>
    </row>
    <row r="1105" spans="3:8">
      <c r="C1105" s="14"/>
      <c r="D1105" s="14"/>
      <c r="E1105" s="14"/>
      <c r="F1105" s="14"/>
      <c r="G1105" s="14"/>
      <c r="H1105" s="14"/>
    </row>
    <row r="1106" spans="3:8">
      <c r="C1106" s="14"/>
      <c r="D1106" s="14"/>
      <c r="E1106" s="14"/>
      <c r="F1106" s="14"/>
      <c r="G1106" s="14"/>
      <c r="H1106" s="14"/>
    </row>
    <row r="1107" spans="3:8">
      <c r="C1107" s="14"/>
      <c r="D1107" s="14"/>
      <c r="E1107" s="14"/>
      <c r="F1107" s="14"/>
      <c r="G1107" s="14"/>
      <c r="H1107" s="14"/>
    </row>
    <row r="1108" spans="3:8">
      <c r="C1108" s="14"/>
      <c r="D1108" s="14"/>
      <c r="E1108" s="14"/>
      <c r="F1108" s="14"/>
      <c r="G1108" s="14"/>
      <c r="H1108" s="14"/>
    </row>
    <row r="1109" spans="3:8">
      <c r="C1109" s="14"/>
      <c r="D1109" s="14"/>
      <c r="E1109" s="14"/>
      <c r="F1109" s="14"/>
      <c r="G1109" s="14"/>
      <c r="H1109" s="14"/>
    </row>
    <row r="1110" spans="3:8">
      <c r="C1110" s="14"/>
      <c r="D1110" s="14"/>
      <c r="E1110" s="14"/>
      <c r="F1110" s="14"/>
      <c r="G1110" s="14"/>
      <c r="H1110" s="14"/>
    </row>
    <row r="1111" spans="3:8">
      <c r="C1111" s="14"/>
      <c r="D1111" s="14"/>
      <c r="E1111" s="14"/>
      <c r="F1111" s="14"/>
      <c r="G1111" s="14"/>
      <c r="H1111" s="14"/>
    </row>
    <row r="1112" spans="3:8">
      <c r="C1112" s="14"/>
      <c r="D1112" s="14"/>
      <c r="E1112" s="14"/>
      <c r="F1112" s="14"/>
      <c r="G1112" s="14"/>
      <c r="H1112" s="14"/>
    </row>
    <row r="1113" spans="3:8">
      <c r="C1113" s="14"/>
      <c r="D1113" s="14"/>
      <c r="E1113" s="14"/>
      <c r="F1113" s="14"/>
      <c r="G1113" s="14"/>
      <c r="H1113" s="14"/>
    </row>
    <row r="1114" spans="3:8">
      <c r="C1114" s="14"/>
      <c r="D1114" s="14"/>
      <c r="E1114" s="14"/>
      <c r="F1114" s="14"/>
      <c r="G1114" s="14"/>
      <c r="H1114" s="14"/>
    </row>
    <row r="1115" spans="3:8">
      <c r="C1115" s="14"/>
      <c r="D1115" s="14"/>
      <c r="E1115" s="14"/>
      <c r="F1115" s="14"/>
      <c r="G1115" s="14"/>
      <c r="H1115" s="14"/>
    </row>
    <row r="1116" spans="3:8">
      <c r="C1116" s="14"/>
      <c r="D1116" s="14"/>
      <c r="E1116" s="14"/>
      <c r="F1116" s="14"/>
      <c r="G1116" s="14"/>
      <c r="H1116" s="14"/>
    </row>
    <row r="1117" spans="3:8">
      <c r="C1117" s="14"/>
      <c r="D1117" s="14"/>
      <c r="E1117" s="14"/>
      <c r="F1117" s="14"/>
      <c r="G1117" s="14"/>
      <c r="H1117" s="14"/>
    </row>
    <row r="1118" spans="3:8">
      <c r="C1118" s="14"/>
      <c r="D1118" s="14"/>
      <c r="E1118" s="14"/>
      <c r="F1118" s="14"/>
      <c r="G1118" s="14"/>
      <c r="H1118" s="14"/>
    </row>
    <row r="1119" spans="3:8">
      <c r="C1119" s="14"/>
      <c r="D1119" s="14"/>
      <c r="E1119" s="14"/>
      <c r="F1119" s="14"/>
      <c r="G1119" s="14"/>
      <c r="H1119" s="14"/>
    </row>
    <row r="1120" spans="3:8">
      <c r="C1120" s="14"/>
      <c r="D1120" s="14"/>
      <c r="E1120" s="14"/>
      <c r="F1120" s="14"/>
      <c r="G1120" s="14"/>
      <c r="H1120" s="14"/>
    </row>
  </sheetData>
  <mergeCells count="3">
    <mergeCell ref="A1:B1"/>
    <mergeCell ref="W1:Z1"/>
    <mergeCell ref="AA1:AG1"/>
  </mergeCells>
  <phoneticPr fontId="4" type="noConversion"/>
  <printOptions horizontalCentered="1"/>
  <pageMargins left="0.78740157480314965" right="0.78740157480314965" top="0.98425196850393704" bottom="0.98425196850393704" header="0.51181102362204722" footer="0.51181102362204722"/>
  <pageSetup paperSize="9" scale="7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XFC16"/>
  <sheetViews>
    <sheetView zoomScale="90" zoomScaleNormal="90" workbookViewId="0"/>
  </sheetViews>
  <sheetFormatPr defaultColWidth="24" defaultRowHeight="11.25"/>
  <cols>
    <col min="1" max="1" width="4.7109375" style="165" customWidth="1"/>
    <col min="2" max="2" width="43.85546875" style="141" customWidth="1"/>
    <col min="3" max="4" width="16" style="1484" customWidth="1"/>
    <col min="5" max="12" width="14" style="141" customWidth="1"/>
    <col min="13" max="63" width="14" style="13" customWidth="1"/>
    <col min="64" max="16379" width="24" style="13" customWidth="1"/>
    <col min="16380" max="16380" width="24" style="13"/>
    <col min="16381" max="16384" width="24" style="13" hidden="1" customWidth="1"/>
  </cols>
  <sheetData>
    <row r="1" spans="1:4 16381:16383" ht="15" customHeight="1">
      <c r="A1" s="1506"/>
      <c r="B1" s="1506"/>
      <c r="C1" s="2465">
        <v>43738</v>
      </c>
      <c r="D1" s="2466"/>
      <c r="XFA1" s="2237"/>
    </row>
    <row r="2" spans="1:4 16381:16383" ht="55.5" customHeight="1">
      <c r="A2" s="1506"/>
      <c r="B2" s="457" t="str">
        <f>INDEX(tblTrans[[English]:[Polski]],MATCH(XFC2,tblTrans[ID],0),LangSelID)</f>
        <v>Company</v>
      </c>
      <c r="C2" s="458" t="str">
        <f>INDEX(tblTrans[[English]:[Polski]],MATCH(XFB2,tblTrans[ID],0),LangSelID)</f>
        <v>Share in voting rights (direct and indirect)</v>
      </c>
      <c r="D2" s="458" t="str">
        <f>INDEX(tblTrans[[English]:[Polski]],MATCH(XFA2,tblTrans[ID],0),LangSelID)</f>
        <v>Consolidation method</v>
      </c>
      <c r="XFA2" s="458">
        <v>403</v>
      </c>
      <c r="XFB2" s="13">
        <v>402</v>
      </c>
      <c r="XFC2" s="13">
        <v>401</v>
      </c>
    </row>
    <row r="3" spans="1:4 16381:16383" ht="15" customHeight="1">
      <c r="A3" s="1827" t="s">
        <v>102</v>
      </c>
      <c r="B3" s="1828" t="s">
        <v>92</v>
      </c>
      <c r="C3" s="459">
        <v>1</v>
      </c>
      <c r="D3" s="2211" t="str">
        <f>INDEX(tblTrans[[English]:[Polski]],MATCH(XFA3,tblTrans[ID],0),LangSelID)</f>
        <v>full</v>
      </c>
      <c r="XFA3" s="1323">
        <v>404</v>
      </c>
    </row>
    <row r="4" spans="1:4 16381:16383" ht="15" customHeight="1">
      <c r="A4" s="1827" t="s">
        <v>103</v>
      </c>
      <c r="B4" s="1829" t="s">
        <v>94</v>
      </c>
      <c r="C4" s="460">
        <v>1</v>
      </c>
      <c r="D4" s="2212" t="str">
        <f>INDEX(tblTrans[[English]:[Polski]],MATCH(XFA4,tblTrans[ID],0),LangSelID)</f>
        <v>full</v>
      </c>
      <c r="XFA4" s="1323">
        <v>404</v>
      </c>
    </row>
    <row r="5" spans="1:4 16381:16383" ht="15" customHeight="1">
      <c r="A5" s="1827" t="s">
        <v>104</v>
      </c>
      <c r="B5" s="1829" t="s">
        <v>1685</v>
      </c>
      <c r="C5" s="460">
        <v>1</v>
      </c>
      <c r="D5" s="2212" t="str">
        <f>INDEX(tblTrans[[English]:[Polski]],MATCH(XFA5,tblTrans[ID],0),LangSelID)</f>
        <v>full</v>
      </c>
      <c r="XFA5" s="1323">
        <v>404</v>
      </c>
    </row>
    <row r="6" spans="1:4 16381:16383" ht="15" customHeight="1">
      <c r="A6" s="1827" t="s">
        <v>105</v>
      </c>
      <c r="B6" s="1829" t="s">
        <v>93</v>
      </c>
      <c r="C6" s="460">
        <v>1</v>
      </c>
      <c r="D6" s="2212" t="str">
        <f>INDEX(tblTrans[[English]:[Polski]],MATCH(XFA6,tblTrans[ID],0),LangSelID)</f>
        <v>full</v>
      </c>
      <c r="XFA6" s="1323">
        <v>404</v>
      </c>
    </row>
    <row r="7" spans="1:4 16381:16383" ht="15" customHeight="1">
      <c r="A7" s="1827" t="s">
        <v>106</v>
      </c>
      <c r="B7" s="1829" t="s">
        <v>99</v>
      </c>
      <c r="C7" s="2213">
        <v>0.99997999999999998</v>
      </c>
      <c r="D7" s="2212" t="str">
        <f>INDEX(tblTrans[[English]:[Polski]],MATCH(XFA7,tblTrans[ID],0),LangSelID)</f>
        <v>full</v>
      </c>
      <c r="XFA7" s="1323">
        <v>404</v>
      </c>
    </row>
    <row r="8" spans="1:4 16381:16383" ht="15" customHeight="1">
      <c r="A8" s="1827" t="s">
        <v>107</v>
      </c>
      <c r="B8" s="1829" t="s">
        <v>1663</v>
      </c>
      <c r="C8" s="461">
        <v>0.98040000000000005</v>
      </c>
      <c r="D8" s="2212" t="str">
        <f>INDEX(tblTrans[[English]:[Polski]],MATCH(XFA8,tblTrans[ID],0),LangSelID)</f>
        <v>full</v>
      </c>
      <c r="XFA8" s="1323">
        <v>404</v>
      </c>
    </row>
    <row r="9" spans="1:4 16381:16383" ht="15" customHeight="1">
      <c r="A9" s="1827" t="s">
        <v>108</v>
      </c>
      <c r="B9" s="1829" t="s">
        <v>934</v>
      </c>
      <c r="C9" s="460">
        <v>1</v>
      </c>
      <c r="D9" s="2212" t="str">
        <f>INDEX(tblTrans[[English]:[Polski]],MATCH(XFA9,tblTrans[ID],0),LangSelID)</f>
        <v>full</v>
      </c>
      <c r="XFA9" s="1323">
        <v>404</v>
      </c>
    </row>
    <row r="10" spans="1:4 16381:16383" ht="15" customHeight="1">
      <c r="A10" s="1827" t="s">
        <v>109</v>
      </c>
      <c r="B10" s="1829" t="s">
        <v>1945</v>
      </c>
      <c r="C10" s="460">
        <v>1</v>
      </c>
      <c r="D10" s="2212" t="str">
        <f>INDEX(tblTrans[[English]:[Polski]],MATCH(XFA10,tblTrans[ID],0),LangSelID)</f>
        <v>full</v>
      </c>
      <c r="XFA10" s="1323">
        <v>404</v>
      </c>
    </row>
    <row r="11" spans="1:4 16381:16383" ht="15" customHeight="1">
      <c r="A11" s="1827" t="s">
        <v>110</v>
      </c>
      <c r="B11" s="1829" t="s">
        <v>91</v>
      </c>
      <c r="C11" s="460">
        <v>1</v>
      </c>
      <c r="D11" s="2212" t="str">
        <f>INDEX(tblTrans[[English]:[Polski]],MATCH(XFA11,tblTrans[ID],0),LangSelID)</f>
        <v>full</v>
      </c>
      <c r="XFA11" s="1323">
        <v>404</v>
      </c>
    </row>
    <row r="12" spans="1:4 16381:16383" ht="15" customHeight="1">
      <c r="A12" s="1827" t="s">
        <v>111</v>
      </c>
      <c r="B12" s="1829" t="s">
        <v>3</v>
      </c>
      <c r="C12" s="460">
        <v>1</v>
      </c>
      <c r="D12" s="2212" t="str">
        <f>INDEX(tblTrans[[English]:[Polski]],MATCH(XFA12,tblTrans[ID],0),LangSelID)</f>
        <v>full</v>
      </c>
      <c r="XFA12" s="1323">
        <v>404</v>
      </c>
    </row>
    <row r="13" spans="1:4 16381:16383" ht="15" customHeight="1">
      <c r="A13" s="1827" t="s">
        <v>1892</v>
      </c>
      <c r="B13" s="1829" t="s">
        <v>1891</v>
      </c>
      <c r="C13" s="460">
        <v>1</v>
      </c>
      <c r="D13" s="2212" t="str">
        <f>INDEX(tblTrans[[English]:[Polski]],MATCH(XFA13,tblTrans[ID],0),LangSelID)</f>
        <v>full</v>
      </c>
      <c r="XFA13" s="1323">
        <v>404</v>
      </c>
    </row>
    <row r="14" spans="1:4 16381:16383" ht="15" customHeight="1">
      <c r="A14" s="1675" t="s">
        <v>1952</v>
      </c>
      <c r="B14" s="1829" t="s">
        <v>1919</v>
      </c>
      <c r="C14" s="460">
        <v>1</v>
      </c>
      <c r="D14" s="2212" t="str">
        <f>INDEX(tblTrans[[English]:[Polski]],MATCH(XFA14,tblTrans[ID],0),LangSelID)</f>
        <v>full</v>
      </c>
      <c r="XFA14" s="1323">
        <v>404</v>
      </c>
    </row>
    <row r="15" spans="1:4 16381:16383">
      <c r="A15" s="1312"/>
      <c r="C15" s="141"/>
      <c r="D15" s="141"/>
    </row>
    <row r="16" spans="1:4 16381:16383">
      <c r="C16" s="141"/>
      <c r="D16" s="141"/>
    </row>
  </sheetData>
  <mergeCells count="1">
    <mergeCell ref="C1:D1"/>
  </mergeCells>
  <phoneticPr fontId="4" type="noConversion"/>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4C60C"/>
  </sheetPr>
  <dimension ref="A1:XFD63"/>
  <sheetViews>
    <sheetView zoomScale="90" zoomScaleNormal="90" workbookViewId="0">
      <pane xSplit="2" ySplit="1" topLeftCell="O2" activePane="bottomRight" state="frozen"/>
      <selection pane="topRight" activeCell="C1" sqref="C1"/>
      <selection pane="bottomLeft" activeCell="A2" sqref="A2"/>
      <selection pane="bottomRight" activeCell="Z1" sqref="Z1"/>
    </sheetView>
  </sheetViews>
  <sheetFormatPr defaultColWidth="14" defaultRowHeight="14.25"/>
  <cols>
    <col min="1" max="1" width="3.42578125" style="521" customWidth="1"/>
    <col min="2" max="2" width="57.140625" style="521" customWidth="1"/>
    <col min="3" max="13" width="16" style="519" customWidth="1"/>
    <col min="14" max="24" width="16" style="356" customWidth="1"/>
    <col min="25" max="25" width="16.140625" style="356" customWidth="1"/>
    <col min="26" max="37" width="15.28515625" style="356" customWidth="1"/>
    <col min="38" max="16377" width="74.42578125" style="356" customWidth="1"/>
    <col min="16378" max="16382" width="14.7109375" style="356" customWidth="1"/>
    <col min="16383" max="16384" width="14" style="1405" hidden="1" customWidth="1"/>
  </cols>
  <sheetData>
    <row r="1" spans="1:16382" ht="26.25" customHeight="1">
      <c r="A1" s="2478" t="str">
        <f>INDEX(tblTrans[[English]:[Polski]],MATCH(XEX1,tblTrans[ID],0),LangSelID)</f>
        <v>mBank Group's OWN FUNDS under BASEL III</v>
      </c>
      <c r="B1" s="2478" t="e">
        <f>INDEX(tblTrans[[English]:[Polski]],MATCH(XEW1,tblTrans[ID],0),LangSelID)</f>
        <v>#N/A</v>
      </c>
      <c r="C1" s="512" t="s">
        <v>98</v>
      </c>
      <c r="D1" s="512" t="s">
        <v>101</v>
      </c>
      <c r="E1" s="512" t="s">
        <v>112</v>
      </c>
      <c r="F1" s="512" t="s">
        <v>505</v>
      </c>
      <c r="G1" s="512" t="s">
        <v>511</v>
      </c>
      <c r="H1" s="512" t="s">
        <v>525</v>
      </c>
      <c r="I1" s="512" t="s">
        <v>932</v>
      </c>
      <c r="J1" s="512" t="s">
        <v>1552</v>
      </c>
      <c r="K1" s="512" t="s">
        <v>1563</v>
      </c>
      <c r="L1" s="512" t="s">
        <v>1582</v>
      </c>
      <c r="M1" s="1449" t="s">
        <v>1601</v>
      </c>
      <c r="N1" s="1441" t="s">
        <v>1620</v>
      </c>
      <c r="O1" s="512" t="s">
        <v>1639</v>
      </c>
      <c r="P1" s="512" t="s">
        <v>1654</v>
      </c>
      <c r="Q1" s="512" t="s">
        <v>1671</v>
      </c>
      <c r="R1" s="512" t="s">
        <v>1679</v>
      </c>
      <c r="S1" s="512" t="s">
        <v>1689</v>
      </c>
      <c r="T1" s="512" t="s">
        <v>1834</v>
      </c>
      <c r="U1" s="512" t="s">
        <v>1842</v>
      </c>
      <c r="V1" s="512" t="s">
        <v>1851</v>
      </c>
      <c r="W1" s="2241">
        <v>43555</v>
      </c>
      <c r="X1" s="2241">
        <v>43646</v>
      </c>
      <c r="Y1" s="2241">
        <v>43738</v>
      </c>
      <c r="XEX1" s="2468">
        <v>405</v>
      </c>
      <c r="XEY1" s="2468"/>
      <c r="XEZ1" s="1405"/>
      <c r="XFA1" s="1405"/>
      <c r="XFB1" s="1405"/>
    </row>
    <row r="2" spans="1:16382" s="522" customFormat="1" ht="15.75" customHeight="1">
      <c r="A2" s="2476" t="str">
        <f>INDEX(tblTrans[[English]:[Polski]],MATCH(XEX2,tblTrans[ID],0),LangSelID)</f>
        <v xml:space="preserve"> TIER 1 AFTER DEDUCTIONS</v>
      </c>
      <c r="B2" s="2477" t="e">
        <f>INDEX(tblTrans[[English]:[Polski]],MATCH(XEW2,tblTrans[ID],0),LangSelID)</f>
        <v>#N/A</v>
      </c>
      <c r="C2" s="991">
        <v>8199918.2166254008</v>
      </c>
      <c r="D2" s="991">
        <v>8174077.2100445004</v>
      </c>
      <c r="E2" s="991">
        <v>8294613.9634389998</v>
      </c>
      <c r="F2" s="991">
        <v>8142307.1359999999</v>
      </c>
      <c r="G2" s="991">
        <v>8692834.6319999993</v>
      </c>
      <c r="H2" s="991">
        <v>9464035.2409440987</v>
      </c>
      <c r="I2" s="991">
        <v>10018720.869393298</v>
      </c>
      <c r="J2" s="991">
        <v>9914534.3765392005</v>
      </c>
      <c r="K2" s="991">
        <v>11199118.465</v>
      </c>
      <c r="L2" s="991">
        <v>11138436.368000001</v>
      </c>
      <c r="M2" s="1450">
        <v>11321705.762</v>
      </c>
      <c r="N2" s="1442">
        <v>11303331.563999999</v>
      </c>
      <c r="O2" s="991">
        <v>12113991.078</v>
      </c>
      <c r="P2" s="991">
        <v>12218672.286</v>
      </c>
      <c r="Q2" s="991">
        <v>12339874.155999999</v>
      </c>
      <c r="R2" s="991">
        <v>12454485.776000001</v>
      </c>
      <c r="S2" s="991">
        <v>12543000.725</v>
      </c>
      <c r="T2" s="991">
        <v>12684867.609999999</v>
      </c>
      <c r="U2" s="991">
        <v>13150846.012</v>
      </c>
      <c r="V2" s="991">
        <v>13317232.846999999</v>
      </c>
      <c r="W2" s="991">
        <v>13968346.547</v>
      </c>
      <c r="X2" s="991">
        <v>13778878.046</v>
      </c>
      <c r="Y2" s="991">
        <v>14169539.489</v>
      </c>
      <c r="XEX2" s="2474">
        <v>406</v>
      </c>
      <c r="XEY2" s="2471"/>
    </row>
    <row r="3" spans="1:16382" s="522" customFormat="1" ht="15.75" customHeight="1" thickBot="1">
      <c r="A3" s="2479" t="str">
        <f>INDEX(tblTrans[[English]:[Polski]],MATCH(XEX3,tblTrans[ID],0),LangSelID)</f>
        <v>Common Equity Tier 1 Capital</v>
      </c>
      <c r="B3" s="2479" t="e">
        <f>INDEX(tblTrans[[English]:[Polski]],MATCH(XEW3,tblTrans[ID],0),LangSelID)</f>
        <v>#N/A</v>
      </c>
      <c r="C3" s="992">
        <v>8199918.2166254008</v>
      </c>
      <c r="D3" s="992">
        <v>8174077.2100445004</v>
      </c>
      <c r="E3" s="993">
        <v>8294613.9634389998</v>
      </c>
      <c r="F3" s="993">
        <v>8142307.1359999999</v>
      </c>
      <c r="G3" s="993">
        <v>8692834.6319999993</v>
      </c>
      <c r="H3" s="993">
        <v>9464035.2409440987</v>
      </c>
      <c r="I3" s="993">
        <v>10018720.869393298</v>
      </c>
      <c r="J3" s="993">
        <v>9914534.3765392005</v>
      </c>
      <c r="K3" s="993">
        <v>11199118.465</v>
      </c>
      <c r="L3" s="993">
        <v>11138436.368000001</v>
      </c>
      <c r="M3" s="1451">
        <v>11321705.762</v>
      </c>
      <c r="N3" s="993">
        <v>11303331.563999999</v>
      </c>
      <c r="O3" s="993">
        <v>12113991.078</v>
      </c>
      <c r="P3" s="993">
        <v>12218672.286</v>
      </c>
      <c r="Q3" s="993">
        <v>12339874.155999999</v>
      </c>
      <c r="R3" s="993">
        <v>12454485.776000001</v>
      </c>
      <c r="S3" s="993">
        <v>12543000.725</v>
      </c>
      <c r="T3" s="993">
        <v>12684867.609999999</v>
      </c>
      <c r="U3" s="993">
        <v>13150846.012</v>
      </c>
      <c r="V3" s="993">
        <v>13317232.846999999</v>
      </c>
      <c r="W3" s="993">
        <v>13968346.547</v>
      </c>
      <c r="X3" s="993">
        <v>13778878.046</v>
      </c>
      <c r="Y3" s="993">
        <v>14169539.489</v>
      </c>
      <c r="XEX3" s="2475">
        <v>407</v>
      </c>
      <c r="XEY3" s="2475"/>
    </row>
    <row r="4" spans="1:16382" s="58" customFormat="1" ht="15.75" customHeight="1" thickBot="1">
      <c r="A4" s="1011" t="str">
        <f>INDEX(tblTrans[[English]:[Polski]],MATCH(XEX4,tblTrans[ID],0),LangSelID)</f>
        <v>Common Equity Tier 1 Capital before deductions</v>
      </c>
      <c r="B4" s="1011"/>
      <c r="C4" s="1411">
        <v>9027961</v>
      </c>
      <c r="D4" s="1411">
        <v>9031136</v>
      </c>
      <c r="E4" s="1411">
        <v>9258740.8000000007</v>
      </c>
      <c r="F4" s="1411">
        <v>9261201.8000000007</v>
      </c>
      <c r="G4" s="1411">
        <v>10013939.800000001</v>
      </c>
      <c r="H4" s="1411">
        <v>10738830</v>
      </c>
      <c r="I4" s="1411">
        <v>11183234.328</v>
      </c>
      <c r="J4" s="1411">
        <v>11253234.089</v>
      </c>
      <c r="K4" s="1411">
        <v>12285273.309</v>
      </c>
      <c r="L4" s="1411">
        <v>12219570.309</v>
      </c>
      <c r="M4" s="1452">
        <v>12356502.714</v>
      </c>
      <c r="N4" s="1443">
        <v>12267751.444</v>
      </c>
      <c r="O4" s="1411">
        <v>13091849.944</v>
      </c>
      <c r="P4" s="1411">
        <v>13275730.812000001</v>
      </c>
      <c r="Q4" s="1411">
        <v>13429378.555</v>
      </c>
      <c r="R4" s="1411">
        <v>13587673.172</v>
      </c>
      <c r="S4" s="1411">
        <v>13605817.072000001</v>
      </c>
      <c r="T4" s="1411">
        <v>13819907.672</v>
      </c>
      <c r="U4" s="1411">
        <v>14165704.221000001</v>
      </c>
      <c r="V4" s="1411">
        <v>14389349.549000001</v>
      </c>
      <c r="W4" s="1411">
        <v>15147007.549000001</v>
      </c>
      <c r="X4" s="1411">
        <v>15183494.549000001</v>
      </c>
      <c r="Y4" s="1411">
        <v>15486857.209000001</v>
      </c>
      <c r="Z4" s="519"/>
      <c r="AA4" s="519"/>
      <c r="AB4" s="519"/>
      <c r="AC4" s="519"/>
      <c r="AD4" s="519"/>
      <c r="AE4" s="519"/>
      <c r="AF4" s="519"/>
      <c r="AG4" s="519"/>
      <c r="AH4" s="519"/>
      <c r="AI4" s="519"/>
      <c r="AJ4" s="519"/>
      <c r="AK4" s="519"/>
      <c r="AL4" s="519"/>
      <c r="AM4" s="519"/>
      <c r="AN4" s="519"/>
      <c r="AO4" s="519"/>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1403">
        <v>408</v>
      </c>
      <c r="XEY4" s="1403"/>
    </row>
    <row r="5" spans="1:16382" s="524" customFormat="1" ht="15.75" customHeight="1">
      <c r="A5" s="957">
        <v>1</v>
      </c>
      <c r="B5" s="958" t="str">
        <f>INDEX(tblTrans[[English]:[Polski]],MATCH(XEY5,tblTrans[ID],0),LangSelID)</f>
        <v>Paid up capital instruments</v>
      </c>
      <c r="C5" s="994">
        <v>168702</v>
      </c>
      <c r="D5" s="994">
        <v>168702</v>
      </c>
      <c r="E5" s="995">
        <v>168830</v>
      </c>
      <c r="F5" s="995">
        <v>168840</v>
      </c>
      <c r="G5" s="995">
        <v>168841</v>
      </c>
      <c r="H5" s="995">
        <v>168841</v>
      </c>
      <c r="I5" s="995">
        <v>168915.728</v>
      </c>
      <c r="J5" s="995">
        <v>168915.87599999999</v>
      </c>
      <c r="K5" s="995">
        <v>168955.696</v>
      </c>
      <c r="L5" s="995">
        <v>168955.696</v>
      </c>
      <c r="M5" s="1453">
        <v>168955.696</v>
      </c>
      <c r="N5" s="995">
        <v>169015.72399999999</v>
      </c>
      <c r="O5" s="995">
        <v>169015.72399999999</v>
      </c>
      <c r="P5" s="995">
        <v>169015.72399999999</v>
      </c>
      <c r="Q5" s="995">
        <v>169015.72399999999</v>
      </c>
      <c r="R5" s="995">
        <v>169142.704</v>
      </c>
      <c r="S5" s="995">
        <v>169142.704</v>
      </c>
      <c r="T5" s="995">
        <v>169142.704</v>
      </c>
      <c r="U5" s="995">
        <v>169142.704</v>
      </c>
      <c r="V5" s="995">
        <v>169329.864</v>
      </c>
      <c r="W5" s="995">
        <v>169329.864</v>
      </c>
      <c r="X5" s="995">
        <v>169329.864</v>
      </c>
      <c r="Y5" s="995">
        <v>169329.864</v>
      </c>
      <c r="XEX5" s="1402">
        <v>1</v>
      </c>
      <c r="XEY5" s="1402">
        <v>409</v>
      </c>
    </row>
    <row r="6" spans="1:16382" s="524" customFormat="1" ht="15.75" customHeight="1">
      <c r="A6" s="957">
        <v>2</v>
      </c>
      <c r="B6" s="958" t="str">
        <f>INDEX(tblTrans[[English]:[Polski]],MATCH(XEY6,tblTrans[ID],0),LangSelID)</f>
        <v>Share premium</v>
      </c>
      <c r="C6" s="994">
        <v>3344096</v>
      </c>
      <c r="D6" s="994">
        <v>3344096</v>
      </c>
      <c r="E6" s="995">
        <v>3354242</v>
      </c>
      <c r="F6" s="995">
        <v>3355063</v>
      </c>
      <c r="G6" s="995">
        <v>3355094</v>
      </c>
      <c r="H6" s="995">
        <v>3355094</v>
      </c>
      <c r="I6" s="995">
        <v>3366664</v>
      </c>
      <c r="J6" s="995">
        <v>3366801.6129999999</v>
      </c>
      <c r="K6" s="995">
        <v>3366801.6129999999</v>
      </c>
      <c r="L6" s="995">
        <v>3366801.6129999999</v>
      </c>
      <c r="M6" s="1453">
        <v>3381676.0180000002</v>
      </c>
      <c r="N6" s="995">
        <v>3381975.22</v>
      </c>
      <c r="O6" s="995">
        <v>3381975.22</v>
      </c>
      <c r="P6" s="995">
        <v>3384873.088</v>
      </c>
      <c r="Q6" s="995">
        <v>3394608.8309999998</v>
      </c>
      <c r="R6" s="995">
        <v>3394927.9679999999</v>
      </c>
      <c r="S6" s="995">
        <v>3394927.9679999999</v>
      </c>
      <c r="T6" s="995">
        <v>3394927.9679999999</v>
      </c>
      <c r="U6" s="995">
        <v>3403310.517</v>
      </c>
      <c r="V6" s="995">
        <v>3405337.6850000001</v>
      </c>
      <c r="W6" s="995">
        <v>3405337.6850000001</v>
      </c>
      <c r="X6" s="995">
        <v>3405337.6850000001</v>
      </c>
      <c r="Y6" s="995">
        <v>3409674.3450000002</v>
      </c>
      <c r="XEX6" s="1402">
        <v>2</v>
      </c>
      <c r="XEY6" s="1402">
        <v>410</v>
      </c>
    </row>
    <row r="7" spans="1:16382" s="524" customFormat="1" ht="15.75" customHeight="1">
      <c r="A7" s="957">
        <v>3</v>
      </c>
      <c r="B7" s="958" t="str">
        <f>INDEX(tblTrans[[English]:[Polski]],MATCH(XEY7,tblTrans[ID],0),LangSelID)</f>
        <v>Other reserves (other surplus and reserve capital)</v>
      </c>
      <c r="C7" s="994">
        <v>4323892</v>
      </c>
      <c r="D7" s="994">
        <v>4396762</v>
      </c>
      <c r="E7" s="995">
        <v>4389791</v>
      </c>
      <c r="F7" s="995">
        <v>4391421</v>
      </c>
      <c r="G7" s="995">
        <v>4394101</v>
      </c>
      <c r="H7" s="995">
        <v>4823648</v>
      </c>
      <c r="I7" s="995">
        <v>4815753</v>
      </c>
      <c r="J7" s="995">
        <v>4836024</v>
      </c>
      <c r="K7" s="995">
        <v>4877826</v>
      </c>
      <c r="L7" s="995">
        <v>4880240</v>
      </c>
      <c r="M7" s="1453">
        <v>4923738</v>
      </c>
      <c r="N7" s="995">
        <v>4925039</v>
      </c>
      <c r="O7" s="995">
        <v>7710165</v>
      </c>
      <c r="P7" s="995">
        <v>7709838</v>
      </c>
      <c r="Q7" s="995">
        <v>7702710</v>
      </c>
      <c r="R7" s="995">
        <v>7703414</v>
      </c>
      <c r="S7" s="995">
        <v>7852461</v>
      </c>
      <c r="T7" s="995">
        <v>9927279</v>
      </c>
      <c r="U7" s="995">
        <v>9920101</v>
      </c>
      <c r="V7" s="995">
        <v>9919730</v>
      </c>
      <c r="W7" s="995">
        <v>9922295</v>
      </c>
      <c r="X7" s="995">
        <v>9924635</v>
      </c>
      <c r="Y7" s="995">
        <v>9922956</v>
      </c>
      <c r="XEX7" s="1402">
        <v>3</v>
      </c>
      <c r="XEY7" s="1402">
        <v>411</v>
      </c>
    </row>
    <row r="8" spans="1:16382" s="524" customFormat="1" ht="15.75" customHeight="1">
      <c r="A8" s="957">
        <v>4</v>
      </c>
      <c r="B8" s="958" t="str">
        <f>INDEX(tblTrans[[English]:[Polski]],MATCH(XEY8,tblTrans[ID],0),LangSelID)</f>
        <v>Funds for general banking risk</v>
      </c>
      <c r="C8" s="994">
        <v>1039953</v>
      </c>
      <c r="D8" s="994">
        <v>1041953</v>
      </c>
      <c r="E8" s="995">
        <v>1041953</v>
      </c>
      <c r="F8" s="995">
        <v>1041953</v>
      </c>
      <c r="G8" s="995">
        <v>1041953</v>
      </c>
      <c r="H8" s="995">
        <v>1095453</v>
      </c>
      <c r="I8" s="995">
        <v>1095453</v>
      </c>
      <c r="J8" s="995">
        <v>1095453</v>
      </c>
      <c r="K8" s="995">
        <v>1125453</v>
      </c>
      <c r="L8" s="995">
        <v>1125453</v>
      </c>
      <c r="M8" s="1453">
        <v>1131453</v>
      </c>
      <c r="N8" s="995">
        <v>1131453</v>
      </c>
      <c r="O8" s="995">
        <v>1153753</v>
      </c>
      <c r="P8" s="995">
        <v>1153753</v>
      </c>
      <c r="Q8" s="995">
        <v>1153753</v>
      </c>
      <c r="R8" s="995">
        <v>1153753</v>
      </c>
      <c r="S8" s="995">
        <v>1153753</v>
      </c>
      <c r="T8" s="995">
        <v>1153753</v>
      </c>
      <c r="U8" s="995">
        <v>1153753</v>
      </c>
      <c r="V8" s="995">
        <v>1153753</v>
      </c>
      <c r="W8" s="995">
        <v>1153753</v>
      </c>
      <c r="X8" s="995">
        <v>1153753</v>
      </c>
      <c r="Y8" s="995">
        <v>1153753</v>
      </c>
      <c r="XEX8" s="1402">
        <v>4</v>
      </c>
      <c r="XEY8" s="1402">
        <v>412</v>
      </c>
    </row>
    <row r="9" spans="1:16382" s="524" customFormat="1" ht="15.75" customHeight="1">
      <c r="A9" s="957">
        <v>5</v>
      </c>
      <c r="B9" s="958" t="str">
        <f>INDEX(tblTrans[[English]:[Polski]],MATCH(XEY9,tblTrans[ID],0),LangSelID)</f>
        <v>Accumulated other comprehensive income</v>
      </c>
      <c r="C9" s="994">
        <v>0</v>
      </c>
      <c r="D9" s="994">
        <v>0</v>
      </c>
      <c r="E9" s="995">
        <v>0</v>
      </c>
      <c r="F9" s="995">
        <v>0</v>
      </c>
      <c r="G9" s="995">
        <v>621354</v>
      </c>
      <c r="H9" s="995">
        <v>342970</v>
      </c>
      <c r="I9" s="995">
        <v>394015</v>
      </c>
      <c r="J9" s="995">
        <v>432806</v>
      </c>
      <c r="K9" s="995">
        <v>472526</v>
      </c>
      <c r="L9" s="995">
        <v>250519</v>
      </c>
      <c r="M9" s="1453">
        <v>191333</v>
      </c>
      <c r="N9" s="995">
        <v>-14319</v>
      </c>
      <c r="O9" s="995">
        <v>51382</v>
      </c>
      <c r="P9" s="995">
        <v>123303</v>
      </c>
      <c r="Q9" s="995">
        <v>139493</v>
      </c>
      <c r="R9" s="995">
        <v>150900</v>
      </c>
      <c r="S9" s="995">
        <v>191170</v>
      </c>
      <c r="T9" s="995">
        <v>152277</v>
      </c>
      <c r="U9" s="995">
        <v>147704</v>
      </c>
      <c r="V9" s="995">
        <v>214838</v>
      </c>
      <c r="W9" s="995">
        <v>145465</v>
      </c>
      <c r="X9" s="995">
        <v>179488</v>
      </c>
      <c r="Y9" s="995">
        <v>232337</v>
      </c>
      <c r="XEX9" s="1402">
        <v>5</v>
      </c>
      <c r="XEY9" s="1404">
        <v>413</v>
      </c>
    </row>
    <row r="10" spans="1:16382" s="524" customFormat="1" ht="15.75" customHeight="1">
      <c r="A10" s="957">
        <v>6</v>
      </c>
      <c r="B10" s="958" t="str">
        <f>INDEX(tblTrans[[English]:[Polski]],MATCH(XEY10,tblTrans[ID],0),LangSelID)</f>
        <v>Previous years retained earnings</v>
      </c>
      <c r="C10" s="994">
        <v>151318</v>
      </c>
      <c r="D10" s="994">
        <v>79623</v>
      </c>
      <c r="E10" s="995">
        <v>79623</v>
      </c>
      <c r="F10" s="995">
        <v>79623</v>
      </c>
      <c r="G10" s="995">
        <v>208295</v>
      </c>
      <c r="H10" s="995">
        <v>952824</v>
      </c>
      <c r="I10" s="995">
        <v>1040995</v>
      </c>
      <c r="J10" s="995">
        <v>1051795</v>
      </c>
      <c r="K10" s="995">
        <v>2273711</v>
      </c>
      <c r="L10" s="995">
        <v>2273710</v>
      </c>
      <c r="M10" s="1453">
        <v>2211205</v>
      </c>
      <c r="N10" s="995">
        <v>2211205</v>
      </c>
      <c r="O10" s="995">
        <v>625559</v>
      </c>
      <c r="P10" s="995">
        <v>625559</v>
      </c>
      <c r="Q10" s="995">
        <v>625559</v>
      </c>
      <c r="R10" s="995">
        <v>625597</v>
      </c>
      <c r="S10" s="995">
        <v>220069</v>
      </c>
      <c r="T10" s="995">
        <v>-977472</v>
      </c>
      <c r="U10" s="995">
        <v>-977513</v>
      </c>
      <c r="V10" s="995">
        <v>-965478</v>
      </c>
      <c r="W10" s="995">
        <v>350827</v>
      </c>
      <c r="X10" s="995">
        <v>350951</v>
      </c>
      <c r="Y10" s="995">
        <v>351007</v>
      </c>
      <c r="XEX10" s="1402">
        <v>6</v>
      </c>
      <c r="XEY10" s="1402">
        <v>414</v>
      </c>
    </row>
    <row r="11" spans="1:16382" s="524" customFormat="1" ht="15.75" customHeight="1">
      <c r="A11" s="957">
        <v>7</v>
      </c>
      <c r="B11" s="958" t="str">
        <f>INDEX(tblTrans[[English]:[Polski]],MATCH(XEY11,tblTrans[ID],0),LangSelID)</f>
        <v>Interim profit</v>
      </c>
      <c r="C11" s="994">
        <v>0</v>
      </c>
      <c r="D11" s="994">
        <v>0</v>
      </c>
      <c r="E11" s="995">
        <v>224301.8</v>
      </c>
      <c r="F11" s="995">
        <v>224301.8</v>
      </c>
      <c r="G11" s="995">
        <v>224301.8</v>
      </c>
      <c r="H11" s="995">
        <v>0</v>
      </c>
      <c r="I11" s="995">
        <v>301438.59999999998</v>
      </c>
      <c r="J11" s="995">
        <v>301438.59999999998</v>
      </c>
      <c r="K11" s="995">
        <v>0</v>
      </c>
      <c r="L11" s="995">
        <v>153891</v>
      </c>
      <c r="M11" s="1453">
        <v>348142</v>
      </c>
      <c r="N11" s="995">
        <v>463382.5</v>
      </c>
      <c r="O11" s="995">
        <v>0</v>
      </c>
      <c r="P11" s="995">
        <v>109389</v>
      </c>
      <c r="Q11" s="995">
        <v>244239</v>
      </c>
      <c r="R11" s="995">
        <v>389938.5</v>
      </c>
      <c r="S11" s="995">
        <v>624293.4</v>
      </c>
      <c r="T11" s="995">
        <v>0</v>
      </c>
      <c r="U11" s="995">
        <v>349206</v>
      </c>
      <c r="V11" s="995">
        <v>491839</v>
      </c>
      <c r="W11" s="995">
        <v>0</v>
      </c>
      <c r="X11" s="995">
        <v>0</v>
      </c>
      <c r="Y11" s="995">
        <v>247800</v>
      </c>
      <c r="XEX11" s="1402">
        <v>7</v>
      </c>
      <c r="XEY11" s="1402">
        <v>415</v>
      </c>
    </row>
    <row r="12" spans="1:16382" s="524" customFormat="1" ht="15.75" customHeight="1">
      <c r="A12" s="957">
        <v>8</v>
      </c>
      <c r="B12" s="958" t="str">
        <f>INDEX(tblTrans[[English]:[Polski]],MATCH(XEY12,tblTrans[ID],0),LangSelID)</f>
        <v>Minority interest</v>
      </c>
      <c r="C12" s="994">
        <v>0</v>
      </c>
      <c r="D12" s="994">
        <v>0</v>
      </c>
      <c r="E12" s="995">
        <v>0</v>
      </c>
      <c r="F12" s="995">
        <v>0</v>
      </c>
      <c r="G12" s="995">
        <v>0</v>
      </c>
      <c r="H12" s="995">
        <v>0</v>
      </c>
      <c r="I12" s="995">
        <v>0</v>
      </c>
      <c r="J12" s="995">
        <v>0</v>
      </c>
      <c r="K12" s="995">
        <v>0</v>
      </c>
      <c r="L12" s="995">
        <v>0</v>
      </c>
      <c r="M12" s="1453">
        <v>0</v>
      </c>
      <c r="N12" s="995">
        <v>0</v>
      </c>
      <c r="O12" s="995">
        <v>0</v>
      </c>
      <c r="P12" s="995">
        <v>0</v>
      </c>
      <c r="Q12" s="995">
        <v>0</v>
      </c>
      <c r="R12" s="995">
        <v>0</v>
      </c>
      <c r="S12" s="995">
        <v>0</v>
      </c>
      <c r="T12" s="995">
        <v>0</v>
      </c>
      <c r="U12" s="995">
        <v>0</v>
      </c>
      <c r="V12" s="995">
        <v>0</v>
      </c>
      <c r="W12" s="995">
        <v>0</v>
      </c>
      <c r="X12" s="995">
        <v>0</v>
      </c>
      <c r="Y12" s="995">
        <v>0</v>
      </c>
      <c r="XEX12" s="1402">
        <v>8</v>
      </c>
      <c r="XEY12" s="1402">
        <v>416</v>
      </c>
    </row>
    <row r="13" spans="1:16382" s="524" customFormat="1" ht="15.75" customHeight="1">
      <c r="A13" s="2480" t="str">
        <f>INDEX(tblTrans[[English]:[Polski]],MATCH(XEX13,tblTrans[ID],0),LangSelID)</f>
        <v xml:space="preserve"> Deductions from Common Equity Tier 1 Capital</v>
      </c>
      <c r="B13" s="2480" t="e">
        <f>INDEX(tblTrans[[English]:[Polski]],MATCH(XEY13,tblTrans[ID],0),LangSelID)</f>
        <v>#N/A</v>
      </c>
      <c r="C13" s="1009">
        <v>-828042.78337459988</v>
      </c>
      <c r="D13" s="1009">
        <v>-857058.78995550005</v>
      </c>
      <c r="E13" s="1010">
        <v>-964126.83656099997</v>
      </c>
      <c r="F13" s="1010">
        <v>-1118894.6642137999</v>
      </c>
      <c r="G13" s="1010">
        <v>-1321105.1680000001</v>
      </c>
      <c r="H13" s="1010">
        <v>-1274794.7590559002</v>
      </c>
      <c r="I13" s="1010">
        <v>-1164513.4586066999</v>
      </c>
      <c r="J13" s="1010">
        <v>-1338699.7124607998</v>
      </c>
      <c r="K13" s="1010">
        <v>-1086154.844</v>
      </c>
      <c r="L13" s="1010">
        <v>-1081133.9410000001</v>
      </c>
      <c r="M13" s="1454">
        <v>-1034796.952</v>
      </c>
      <c r="N13" s="1010">
        <v>-964419.88</v>
      </c>
      <c r="O13" s="1010">
        <v>-977858.86600000004</v>
      </c>
      <c r="P13" s="1010">
        <v>-1057058.5260000001</v>
      </c>
      <c r="Q13" s="1010">
        <v>-1089504.399</v>
      </c>
      <c r="R13" s="1010">
        <v>-1133187.3959999999</v>
      </c>
      <c r="S13" s="1010">
        <v>-1062816.3470000001</v>
      </c>
      <c r="T13" s="1010">
        <v>-1135040.0619999999</v>
      </c>
      <c r="U13" s="1010">
        <v>-1014858.209</v>
      </c>
      <c r="V13" s="1010">
        <v>-1072116.702</v>
      </c>
      <c r="W13" s="1010">
        <v>-1178661.0020000001</v>
      </c>
      <c r="X13" s="1010">
        <v>-1404616.503</v>
      </c>
      <c r="Y13" s="1010">
        <v>-1317317.72</v>
      </c>
      <c r="XEX13" s="2473">
        <v>417</v>
      </c>
      <c r="XEY13" s="2473"/>
    </row>
    <row r="14" spans="1:16382" s="523" customFormat="1" ht="15.75" customHeight="1">
      <c r="A14" s="957">
        <v>1</v>
      </c>
      <c r="B14" s="958" t="str">
        <f>INDEX(tblTrans[[English]:[Polski]],MATCH(XEY14,tblTrans[ID],0),LangSelID)</f>
        <v>Own instruments</v>
      </c>
      <c r="C14" s="994">
        <v>0</v>
      </c>
      <c r="D14" s="994">
        <v>0</v>
      </c>
      <c r="E14" s="995">
        <v>-1240.2950000000001</v>
      </c>
      <c r="F14" s="995">
        <v>-1012.18432</v>
      </c>
      <c r="G14" s="995">
        <v>-997.22699999999998</v>
      </c>
      <c r="H14" s="995">
        <v>-709.87800000000004</v>
      </c>
      <c r="I14" s="995">
        <v>-739.26700000000005</v>
      </c>
      <c r="J14" s="995">
        <v>-305.94400000000002</v>
      </c>
      <c r="K14" s="995">
        <v>-255.41200000000001</v>
      </c>
      <c r="L14" s="995">
        <v>-215.25399999999999</v>
      </c>
      <c r="M14" s="1453">
        <v>-405.34100000000001</v>
      </c>
      <c r="N14" s="995">
        <v>-398.30599999999998</v>
      </c>
      <c r="O14" s="995">
        <v>-356.608</v>
      </c>
      <c r="P14" s="995">
        <v>-368.71800000000002</v>
      </c>
      <c r="Q14" s="995">
        <v>-176.565</v>
      </c>
      <c r="R14" s="995">
        <v>-251.65799999999999</v>
      </c>
      <c r="S14" s="995">
        <v>-414.59800000000001</v>
      </c>
      <c r="T14" s="995">
        <v>-260.62299999999999</v>
      </c>
      <c r="U14" s="995">
        <v>-196.08500000000001</v>
      </c>
      <c r="V14" s="995">
        <v>-32.023000000000003</v>
      </c>
      <c r="W14" s="995">
        <v>-6.94</v>
      </c>
      <c r="X14" s="995">
        <v>0</v>
      </c>
      <c r="Y14" s="995">
        <v>0</v>
      </c>
      <c r="Z14" s="524"/>
      <c r="XEX14" s="1402">
        <v>1</v>
      </c>
      <c r="XEY14" s="1402">
        <v>418</v>
      </c>
    </row>
    <row r="15" spans="1:16382" s="524" customFormat="1" ht="15.75" customHeight="1">
      <c r="A15" s="957">
        <v>2</v>
      </c>
      <c r="B15" s="958" t="str">
        <f>INDEX(tblTrans[[English]:[Polski]],MATCH(XEY15,tblTrans[ID],0),LangSelID)</f>
        <v>Goodwill</v>
      </c>
      <c r="C15" s="994">
        <v>-1196</v>
      </c>
      <c r="D15" s="994">
        <v>-1196</v>
      </c>
      <c r="E15" s="995">
        <v>0</v>
      </c>
      <c r="F15" s="995">
        <v>0</v>
      </c>
      <c r="G15" s="995">
        <v>0</v>
      </c>
      <c r="H15" s="995">
        <v>0</v>
      </c>
      <c r="I15" s="995">
        <v>0</v>
      </c>
      <c r="J15" s="995">
        <v>0</v>
      </c>
      <c r="K15" s="995">
        <v>0</v>
      </c>
      <c r="L15" s="995">
        <v>0</v>
      </c>
      <c r="M15" s="1453">
        <v>0</v>
      </c>
      <c r="N15" s="995">
        <v>0</v>
      </c>
      <c r="O15" s="995">
        <v>0</v>
      </c>
      <c r="P15" s="995">
        <v>0</v>
      </c>
      <c r="Q15" s="995">
        <v>0</v>
      </c>
      <c r="R15" s="995">
        <v>0</v>
      </c>
      <c r="S15" s="995">
        <v>0</v>
      </c>
      <c r="T15" s="995">
        <v>0</v>
      </c>
      <c r="U15" s="995">
        <v>0</v>
      </c>
      <c r="V15" s="995">
        <v>0</v>
      </c>
      <c r="W15" s="995">
        <v>0</v>
      </c>
      <c r="X15" s="995">
        <v>0</v>
      </c>
      <c r="Y15" s="995">
        <v>-876595</v>
      </c>
      <c r="XEX15" s="1402">
        <v>2</v>
      </c>
      <c r="XEY15" s="1402">
        <v>419</v>
      </c>
    </row>
    <row r="16" spans="1:16382" s="524" customFormat="1" ht="15.75" customHeight="1">
      <c r="A16" s="957">
        <v>3</v>
      </c>
      <c r="B16" s="958" t="str">
        <f>INDEX(tblTrans[[English]:[Polski]],MATCH(XEY16,tblTrans[ID],0),LangSelID)</f>
        <v>Other intangible assets</v>
      </c>
      <c r="C16" s="994">
        <v>-390828.4122203</v>
      </c>
      <c r="D16" s="994">
        <v>-418418.9864391</v>
      </c>
      <c r="E16" s="995">
        <v>-407998.07556099998</v>
      </c>
      <c r="F16" s="995">
        <v>-456522</v>
      </c>
      <c r="G16" s="995">
        <v>-454502</v>
      </c>
      <c r="H16" s="995">
        <v>-466180</v>
      </c>
      <c r="I16" s="995">
        <v>-473493</v>
      </c>
      <c r="J16" s="995">
        <v>-519049</v>
      </c>
      <c r="K16" s="995">
        <v>-512481</v>
      </c>
      <c r="L16" s="995">
        <v>-503561</v>
      </c>
      <c r="M16" s="1453">
        <v>-501917</v>
      </c>
      <c r="N16" s="995">
        <v>-582663</v>
      </c>
      <c r="O16" s="995">
        <v>-577955</v>
      </c>
      <c r="P16" s="995">
        <v>-627900</v>
      </c>
      <c r="Q16" s="995">
        <v>-636272</v>
      </c>
      <c r="R16" s="995">
        <v>-710642</v>
      </c>
      <c r="S16" s="995">
        <v>-692258</v>
      </c>
      <c r="T16" s="995">
        <v>-703524</v>
      </c>
      <c r="U16" s="995">
        <v>-722219</v>
      </c>
      <c r="V16" s="995">
        <v>-776176</v>
      </c>
      <c r="W16" s="995">
        <v>-814898</v>
      </c>
      <c r="X16" s="995">
        <v>-822131</v>
      </c>
      <c r="Y16" s="995">
        <v>27939.988000000001</v>
      </c>
      <c r="XEX16" s="1402">
        <v>3</v>
      </c>
      <c r="XEY16" s="1402">
        <v>420</v>
      </c>
    </row>
    <row r="17" spans="1:16379" s="524" customFormat="1" ht="15.75" customHeight="1">
      <c r="A17" s="957">
        <v>4</v>
      </c>
      <c r="B17" s="958" t="str">
        <f>INDEX(tblTrans[[English]:[Polski]],MATCH(XEY17,tblTrans[ID],0),LangSelID)</f>
        <v>Deferred tax liabilities associated to other intangible assets</v>
      </c>
      <c r="C17" s="994">
        <v>0</v>
      </c>
      <c r="D17" s="994">
        <v>0</v>
      </c>
      <c r="E17" s="995">
        <v>0</v>
      </c>
      <c r="F17" s="995">
        <v>31690.664106199998</v>
      </c>
      <c r="G17" s="995">
        <v>32186.868999999999</v>
      </c>
      <c r="H17" s="995">
        <v>33110.668944099998</v>
      </c>
      <c r="I17" s="995">
        <v>33877.171393299999</v>
      </c>
      <c r="J17" s="995">
        <v>34639.528539200001</v>
      </c>
      <c r="K17" s="995">
        <v>34377.998</v>
      </c>
      <c r="L17" s="995">
        <v>35039.815000000002</v>
      </c>
      <c r="M17" s="1453">
        <v>36169.561999999998</v>
      </c>
      <c r="N17" s="995">
        <v>35004.946000000004</v>
      </c>
      <c r="O17" s="995">
        <v>34445.504000000001</v>
      </c>
      <c r="P17" s="995">
        <v>38034.896000000001</v>
      </c>
      <c r="Q17" s="995">
        <v>37304.15</v>
      </c>
      <c r="R17" s="995">
        <v>35952.605000000003</v>
      </c>
      <c r="S17" s="995">
        <v>34263.65</v>
      </c>
      <c r="T17" s="995">
        <v>33482.154999999999</v>
      </c>
      <c r="U17" s="995">
        <v>31322.98</v>
      </c>
      <c r="V17" s="995">
        <v>29336.749</v>
      </c>
      <c r="W17" s="995">
        <v>29316.964</v>
      </c>
      <c r="X17" s="995">
        <v>28607.573</v>
      </c>
      <c r="Y17" s="995">
        <v>0</v>
      </c>
      <c r="XEX17" s="1402">
        <v>4</v>
      </c>
      <c r="XEY17" s="1402">
        <v>421</v>
      </c>
    </row>
    <row r="18" spans="1:16379" s="524" customFormat="1" ht="15.75" customHeight="1">
      <c r="A18" s="957">
        <v>5</v>
      </c>
      <c r="B18" s="958" t="str">
        <f>INDEX(tblTrans[[English]:[Polski]],MATCH(XEY18,tblTrans[ID],0),LangSelID)</f>
        <v>Previous years loss</v>
      </c>
      <c r="C18" s="994">
        <v>0</v>
      </c>
      <c r="D18" s="994">
        <v>0</v>
      </c>
      <c r="E18" s="995">
        <v>0</v>
      </c>
      <c r="F18" s="995">
        <v>0</v>
      </c>
      <c r="G18" s="995">
        <v>0</v>
      </c>
      <c r="H18" s="995">
        <v>0</v>
      </c>
      <c r="I18" s="995">
        <v>0</v>
      </c>
      <c r="J18" s="995">
        <v>0</v>
      </c>
      <c r="K18" s="995">
        <v>0</v>
      </c>
      <c r="L18" s="995">
        <v>0</v>
      </c>
      <c r="M18" s="1453">
        <v>0</v>
      </c>
      <c r="N18" s="995">
        <v>0</v>
      </c>
      <c r="O18" s="995">
        <v>0</v>
      </c>
      <c r="P18" s="995">
        <v>0</v>
      </c>
      <c r="Q18" s="995">
        <v>0</v>
      </c>
      <c r="R18" s="995">
        <v>0</v>
      </c>
      <c r="S18" s="995">
        <v>0</v>
      </c>
      <c r="T18" s="995">
        <v>0</v>
      </c>
      <c r="U18" s="995">
        <v>0</v>
      </c>
      <c r="V18" s="995">
        <v>0</v>
      </c>
      <c r="W18" s="995">
        <v>0</v>
      </c>
      <c r="X18" s="995">
        <v>0</v>
      </c>
      <c r="Y18" s="995">
        <v>0</v>
      </c>
      <c r="XEX18" s="1402">
        <v>5</v>
      </c>
      <c r="XEY18" s="1402">
        <v>422</v>
      </c>
    </row>
    <row r="19" spans="1:16379" s="524" customFormat="1" ht="15.75" customHeight="1">
      <c r="A19" s="957">
        <v>6</v>
      </c>
      <c r="B19" s="958" t="str">
        <f>INDEX(tblTrans[[English]:[Polski]],MATCH(XEY19,tblTrans[ID],0),LangSelID)</f>
        <v>Current loss</v>
      </c>
      <c r="C19" s="994">
        <v>0</v>
      </c>
      <c r="D19" s="994">
        <v>0</v>
      </c>
      <c r="E19" s="995">
        <v>0</v>
      </c>
      <c r="F19" s="995">
        <v>0</v>
      </c>
      <c r="G19" s="995">
        <v>0</v>
      </c>
      <c r="H19" s="995">
        <v>0</v>
      </c>
      <c r="I19" s="995">
        <v>0</v>
      </c>
      <c r="J19" s="995">
        <v>0</v>
      </c>
      <c r="K19" s="995">
        <v>0</v>
      </c>
      <c r="L19" s="995">
        <v>0</v>
      </c>
      <c r="M19" s="1453">
        <v>0</v>
      </c>
      <c r="N19" s="995">
        <v>0</v>
      </c>
      <c r="O19" s="995">
        <v>0</v>
      </c>
      <c r="P19" s="995">
        <v>0</v>
      </c>
      <c r="Q19" s="995">
        <v>0</v>
      </c>
      <c r="R19" s="995">
        <v>0</v>
      </c>
      <c r="S19" s="995">
        <v>0</v>
      </c>
      <c r="T19" s="995">
        <v>0</v>
      </c>
      <c r="U19" s="995">
        <v>0</v>
      </c>
      <c r="V19" s="995">
        <v>0</v>
      </c>
      <c r="W19" s="995">
        <v>0</v>
      </c>
      <c r="X19" s="995">
        <v>0</v>
      </c>
      <c r="Y19" s="995">
        <v>0</v>
      </c>
      <c r="XEX19" s="1402">
        <v>6</v>
      </c>
      <c r="XEY19" s="1402">
        <v>423</v>
      </c>
    </row>
    <row r="20" spans="1:16379" s="524" customFormat="1" ht="15.75" customHeight="1">
      <c r="A20" s="957">
        <v>7</v>
      </c>
      <c r="B20" s="958" t="str">
        <f>INDEX(tblTrans[[English]:[Polski]],MATCH(XEY20,tblTrans[ID],0),LangSelID)</f>
        <v>Transitional adjustment to Accumulated other comprehensive income</v>
      </c>
      <c r="C20" s="994">
        <v>-10112.799999999999</v>
      </c>
      <c r="D20" s="994">
        <v>-3741.6</v>
      </c>
      <c r="E20" s="995">
        <v>-6863.616</v>
      </c>
      <c r="F20" s="995">
        <v>-9535.32</v>
      </c>
      <c r="G20" s="995">
        <v>-379253.84399999998</v>
      </c>
      <c r="H20" s="995">
        <v>-217307.976</v>
      </c>
      <c r="I20" s="995">
        <v>-243559.51800000001</v>
      </c>
      <c r="J20" s="995">
        <v>-269197.05</v>
      </c>
      <c r="K20" s="995">
        <v>-192678.91200000001</v>
      </c>
      <c r="L20" s="995">
        <v>-105554.826</v>
      </c>
      <c r="M20" s="1453">
        <v>-79539.894</v>
      </c>
      <c r="N20" s="995">
        <v>-22837.944</v>
      </c>
      <c r="O20" s="995">
        <v>-14850.018</v>
      </c>
      <c r="P20" s="995">
        <v>-28350.602000000003</v>
      </c>
      <c r="Q20" s="995">
        <v>-28607.25</v>
      </c>
      <c r="R20" s="995">
        <v>-29987.768000000004</v>
      </c>
      <c r="S20" s="995">
        <v>-22256</v>
      </c>
      <c r="T20" s="995">
        <v>-15038</v>
      </c>
      <c r="U20" s="995">
        <v>-8880</v>
      </c>
      <c r="V20" s="995">
        <v>-83643</v>
      </c>
      <c r="W20" s="995">
        <v>-108466</v>
      </c>
      <c r="X20" s="995">
        <v>-121306</v>
      </c>
      <c r="Y20" s="995">
        <v>-160297</v>
      </c>
      <c r="XEX20" s="1402">
        <v>7</v>
      </c>
      <c r="XEY20" s="1402">
        <v>424</v>
      </c>
    </row>
    <row r="21" spans="1:16379" s="524" customFormat="1" ht="15.75" customHeight="1">
      <c r="A21" s="957">
        <v>8</v>
      </c>
      <c r="B21" s="958" t="str">
        <f>INDEX(tblTrans[[English]:[Polski]],MATCH(XEY21,tblTrans[ID],0),LangSelID)</f>
        <v>Significant holdings in financial sector entities</v>
      </c>
      <c r="C21" s="994">
        <v>0</v>
      </c>
      <c r="D21" s="994">
        <v>0</v>
      </c>
      <c r="E21" s="995">
        <v>0</v>
      </c>
      <c r="F21" s="995">
        <v>0</v>
      </c>
      <c r="G21" s="995">
        <v>0</v>
      </c>
      <c r="H21" s="995">
        <v>0</v>
      </c>
      <c r="I21" s="995">
        <v>0</v>
      </c>
      <c r="J21" s="995">
        <v>0</v>
      </c>
      <c r="K21" s="995">
        <v>0</v>
      </c>
      <c r="L21" s="995">
        <v>0</v>
      </c>
      <c r="M21" s="1453">
        <v>0</v>
      </c>
      <c r="N21" s="995">
        <v>0</v>
      </c>
      <c r="O21" s="995">
        <v>0</v>
      </c>
      <c r="P21" s="995">
        <v>0</v>
      </c>
      <c r="Q21" s="995">
        <v>0</v>
      </c>
      <c r="R21" s="995">
        <v>0</v>
      </c>
      <c r="S21" s="995">
        <v>0</v>
      </c>
      <c r="T21" s="995">
        <v>0</v>
      </c>
      <c r="U21" s="995">
        <v>0</v>
      </c>
      <c r="V21" s="995">
        <v>0</v>
      </c>
      <c r="W21" s="995">
        <v>0</v>
      </c>
      <c r="X21" s="995">
        <v>0</v>
      </c>
      <c r="Y21" s="995">
        <v>0</v>
      </c>
      <c r="XEX21" s="1402">
        <v>8</v>
      </c>
      <c r="XEY21" s="1402">
        <v>425</v>
      </c>
    </row>
    <row r="22" spans="1:16379" s="524" customFormat="1" ht="15.75" customHeight="1">
      <c r="A22" s="957">
        <v>9</v>
      </c>
      <c r="B22" s="958" t="str">
        <f>INDEX(tblTrans[[English]:[Polski]],MATCH(XEY22,tblTrans[ID],0),LangSelID)</f>
        <v>Additional value adjustments</v>
      </c>
      <c r="C22" s="994">
        <v>-119851.83</v>
      </c>
      <c r="D22" s="994">
        <v>-122384.18799999999</v>
      </c>
      <c r="E22" s="995">
        <v>-103403.74099999999</v>
      </c>
      <c r="F22" s="995">
        <v>-120522.073</v>
      </c>
      <c r="G22" s="995">
        <v>-135079.81700000001</v>
      </c>
      <c r="H22" s="995">
        <v>-134689.027</v>
      </c>
      <c r="I22" s="995">
        <v>-122419.625</v>
      </c>
      <c r="J22" s="995">
        <v>-66581</v>
      </c>
      <c r="K22" s="995">
        <v>-28760.307000000001</v>
      </c>
      <c r="L22" s="995">
        <v>-28904.832999999999</v>
      </c>
      <c r="M22" s="1453">
        <v>-28591.923999999999</v>
      </c>
      <c r="N22" s="995">
        <v>-37866.084999999999</v>
      </c>
      <c r="O22" s="995">
        <v>-32317.275000000001</v>
      </c>
      <c r="P22" s="995">
        <v>-31028.841</v>
      </c>
      <c r="Q22" s="995">
        <v>-31105.254000000001</v>
      </c>
      <c r="R22" s="995">
        <v>-30197.766</v>
      </c>
      <c r="S22" s="995">
        <v>-31441.682000000001</v>
      </c>
      <c r="T22" s="995">
        <v>-32540.050999999999</v>
      </c>
      <c r="U22" s="995">
        <v>-32306.456999999999</v>
      </c>
      <c r="V22" s="995">
        <v>-30259.383999999998</v>
      </c>
      <c r="W22" s="995">
        <v>-33395.760999999999</v>
      </c>
      <c r="X22" s="995">
        <v>-31875.149000000001</v>
      </c>
      <c r="Y22" s="995">
        <v>-29732.957999999999</v>
      </c>
      <c r="XEX22" s="1402">
        <v>9</v>
      </c>
      <c r="XEY22" s="1402">
        <v>426</v>
      </c>
    </row>
    <row r="23" spans="1:16379" s="524" customFormat="1" ht="15.75" customHeight="1">
      <c r="A23" s="957">
        <v>10</v>
      </c>
      <c r="B23" s="958" t="str">
        <f>INDEX(tblTrans[[English]:[Polski]],MATCH(XEY23,tblTrans[ID],0),LangSelID)</f>
        <v>AIRB shortfall of credit risk adjustments to expected losses</v>
      </c>
      <c r="C23" s="994">
        <v>-306053.74115429999</v>
      </c>
      <c r="D23" s="994">
        <v>-311318.01551639999</v>
      </c>
      <c r="E23" s="995">
        <v>-282926.75699999998</v>
      </c>
      <c r="F23" s="995">
        <v>-288660.39899999998</v>
      </c>
      <c r="G23" s="995">
        <v>-280735.12300000002</v>
      </c>
      <c r="H23" s="995">
        <v>-278628.52100000001</v>
      </c>
      <c r="I23" s="995">
        <v>-244470.19399999999</v>
      </c>
      <c r="J23" s="995">
        <v>-300203.02100000001</v>
      </c>
      <c r="K23" s="995">
        <v>-313848.495</v>
      </c>
      <c r="L23" s="995">
        <v>-354993.78399999999</v>
      </c>
      <c r="M23" s="1453">
        <v>-316491.86800000002</v>
      </c>
      <c r="N23" s="995">
        <v>-310100.64600000001</v>
      </c>
      <c r="O23" s="995">
        <v>-298925.12300000002</v>
      </c>
      <c r="P23" s="995">
        <v>-283269.04800000001</v>
      </c>
      <c r="Q23" s="995">
        <v>-263631.93800000002</v>
      </c>
      <c r="R23" s="995">
        <v>-256143.94899999999</v>
      </c>
      <c r="S23" s="995">
        <v>-124321.857</v>
      </c>
      <c r="T23" s="995">
        <v>-136948.08199999999</v>
      </c>
      <c r="U23" s="995">
        <v>-126894.45299999999</v>
      </c>
      <c r="V23" s="995">
        <v>-113759.287</v>
      </c>
      <c r="W23" s="995">
        <v>-127720.732</v>
      </c>
      <c r="X23" s="995">
        <v>-128005.394</v>
      </c>
      <c r="Y23" s="995">
        <v>-2165.9490000000001</v>
      </c>
      <c r="XEX23" s="2340">
        <v>10</v>
      </c>
      <c r="XEY23" s="2340">
        <v>427</v>
      </c>
    </row>
    <row r="24" spans="1:16379" s="524" customFormat="1" ht="15.75" customHeight="1">
      <c r="A24" s="957">
        <v>11</v>
      </c>
      <c r="B24" s="958" t="str">
        <f>INDEX(tblTrans[[English]:[Polski]],MATCH(XEY24,tblTrans[ID],0),LangSelID)</f>
        <v>DVA</v>
      </c>
      <c r="C24" s="994"/>
      <c r="D24" s="994"/>
      <c r="E24" s="995">
        <v>-3777.3519999999999</v>
      </c>
      <c r="F24" s="995">
        <v>-3777.3519999999999</v>
      </c>
      <c r="G24" s="995">
        <v>-2753.0259999999998</v>
      </c>
      <c r="H24" s="995">
        <v>-2753.0259999999998</v>
      </c>
      <c r="I24" s="995">
        <v>-2753.0259999999998</v>
      </c>
      <c r="J24" s="995">
        <v>-4418.2259999999997</v>
      </c>
      <c r="K24" s="995">
        <v>-3988.7159999999999</v>
      </c>
      <c r="L24" s="995">
        <v>-5201.0590000000002</v>
      </c>
      <c r="M24" s="1453">
        <v>-4568.4870000000001</v>
      </c>
      <c r="N24" s="995">
        <v>-5879.8450000000003</v>
      </c>
      <c r="O24" s="995">
        <v>-4979.3459999999995</v>
      </c>
      <c r="P24" s="995">
        <v>-3777.2130000000002</v>
      </c>
      <c r="Q24" s="995">
        <v>-2593.5419999999999</v>
      </c>
      <c r="R24" s="995">
        <v>-1937.86</v>
      </c>
      <c r="S24" s="995">
        <v>-1937.86</v>
      </c>
      <c r="T24" s="995">
        <v>-1780.461</v>
      </c>
      <c r="U24" s="995">
        <v>-2027.194</v>
      </c>
      <c r="V24" s="995">
        <v>-2099.7570000000001</v>
      </c>
      <c r="W24" s="995">
        <v>-2743.5329999999999</v>
      </c>
      <c r="X24" s="995">
        <v>-2743.5329999999999</v>
      </c>
      <c r="Y24" s="995">
        <v>-219217</v>
      </c>
      <c r="XEX24" s="2340">
        <v>11</v>
      </c>
      <c r="XEY24" s="2340">
        <v>428</v>
      </c>
    </row>
    <row r="25" spans="1:16379" s="524" customFormat="1" ht="15.75" customHeight="1">
      <c r="A25" s="957">
        <v>12</v>
      </c>
      <c r="B25" s="958" t="str">
        <f>INDEX(tblTrans[[English]:[Polski]],MATCH(XEY25,tblTrans[ID],0),LangSelID)</f>
        <v>Loan loss provisions</v>
      </c>
      <c r="C25" s="994"/>
      <c r="D25" s="994"/>
      <c r="E25" s="995">
        <v>-157917</v>
      </c>
      <c r="F25" s="995">
        <v>-270556</v>
      </c>
      <c r="G25" s="995">
        <v>-99971</v>
      </c>
      <c r="H25" s="995">
        <v>-207637</v>
      </c>
      <c r="I25" s="995">
        <v>-110956</v>
      </c>
      <c r="J25" s="995">
        <v>-213585</v>
      </c>
      <c r="K25" s="995">
        <v>-68520</v>
      </c>
      <c r="L25" s="995">
        <v>-117743</v>
      </c>
      <c r="M25" s="1453">
        <v>-139452</v>
      </c>
      <c r="N25" s="995">
        <v>-39679</v>
      </c>
      <c r="O25" s="995">
        <v>-82921</v>
      </c>
      <c r="P25" s="995">
        <v>-120399</v>
      </c>
      <c r="Q25" s="995">
        <v>-164422</v>
      </c>
      <c r="R25" s="995">
        <v>-139979</v>
      </c>
      <c r="S25" s="995">
        <v>-224450</v>
      </c>
      <c r="T25" s="995">
        <v>-278431</v>
      </c>
      <c r="U25" s="995">
        <v>-153658</v>
      </c>
      <c r="V25" s="995">
        <v>-95484</v>
      </c>
      <c r="W25" s="995">
        <v>-120747</v>
      </c>
      <c r="X25" s="995">
        <v>-327163</v>
      </c>
      <c r="Y25" s="995">
        <v>-57249.800999999999</v>
      </c>
      <c r="XEX25" s="2340">
        <v>12</v>
      </c>
      <c r="XEY25" s="2340">
        <v>429</v>
      </c>
    </row>
    <row r="26" spans="1:16379" s="522" customFormat="1" ht="15.75" customHeight="1" thickBot="1">
      <c r="A26" s="2476" t="str">
        <f>INDEX(tblTrans[[English]:[Polski]],MATCH(XEX26,tblTrans[ID],0),LangSelID)</f>
        <v xml:space="preserve"> TIER 2 AFTER DEDUCTIONS</v>
      </c>
      <c r="B26" s="2477" t="e">
        <f>INDEX(tblTrans[[English]:[Polski]],MATCH(XEY26,tblTrans[ID],0),LangSelID)</f>
        <v>#N/A</v>
      </c>
      <c r="C26" s="991">
        <v>1615340.7929901422</v>
      </c>
      <c r="D26" s="991">
        <v>1601742.2070098578</v>
      </c>
      <c r="E26" s="991">
        <v>1597441.5120000001</v>
      </c>
      <c r="F26" s="991">
        <v>1608233.1780000001</v>
      </c>
      <c r="G26" s="991">
        <v>2283714.5830000001</v>
      </c>
      <c r="H26" s="991">
        <v>2056058.4</v>
      </c>
      <c r="I26" s="991">
        <v>2056058.4</v>
      </c>
      <c r="J26" s="991">
        <v>2056058.4</v>
      </c>
      <c r="K26" s="991">
        <v>1940907.2</v>
      </c>
      <c r="L26" s="991">
        <v>1940907.2</v>
      </c>
      <c r="M26" s="1450">
        <v>1940907.1999999993</v>
      </c>
      <c r="N26" s="1442">
        <v>1940907.2</v>
      </c>
      <c r="O26" s="991">
        <v>1825756</v>
      </c>
      <c r="P26" s="991">
        <v>1825756</v>
      </c>
      <c r="Q26" s="991">
        <v>1825756</v>
      </c>
      <c r="R26" s="991">
        <v>1825756</v>
      </c>
      <c r="S26" s="991">
        <v>2145300</v>
      </c>
      <c r="T26" s="991">
        <v>2192550</v>
      </c>
      <c r="U26" s="991">
        <v>2190950</v>
      </c>
      <c r="V26" s="991">
        <v>2454150</v>
      </c>
      <c r="W26" s="991">
        <v>2462825</v>
      </c>
      <c r="X26" s="991">
        <v>2458050</v>
      </c>
      <c r="Y26" s="991">
        <v>2506950</v>
      </c>
      <c r="Z26" s="524"/>
      <c r="XEX26" s="2474">
        <v>430</v>
      </c>
      <c r="XEY26" s="2471"/>
    </row>
    <row r="27" spans="1:16379" s="58" customFormat="1" ht="15.75" customHeight="1" thickBot="1">
      <c r="A27" s="1011" t="str">
        <f>INDEX(tblTrans[[English]:[Polski]],MATCH(XEX27,tblTrans[ID],0),LangSelID)</f>
        <v xml:space="preserve"> Tier 2 Capital before deductions</v>
      </c>
      <c r="B27" s="1011"/>
      <c r="C27" s="1411">
        <v>1615340.7929901422</v>
      </c>
      <c r="D27" s="1411">
        <v>1601742.2070098578</v>
      </c>
      <c r="E27" s="1411">
        <v>1597441.5120000001</v>
      </c>
      <c r="F27" s="1411">
        <v>1608233.1780000001</v>
      </c>
      <c r="G27" s="1411">
        <v>2283714.5830000001</v>
      </c>
      <c r="H27" s="1411">
        <v>2056058.4</v>
      </c>
      <c r="I27" s="1411">
        <v>2056058.4</v>
      </c>
      <c r="J27" s="1411">
        <v>2056058.4</v>
      </c>
      <c r="K27" s="1411">
        <v>1940907.2</v>
      </c>
      <c r="L27" s="1411">
        <v>1940907.2</v>
      </c>
      <c r="M27" s="1452">
        <v>1940907.2</v>
      </c>
      <c r="N27" s="1443">
        <v>1940907.2</v>
      </c>
      <c r="O27" s="1411">
        <v>1825756</v>
      </c>
      <c r="P27" s="1411">
        <v>1825756</v>
      </c>
      <c r="Q27" s="1411">
        <v>1825756</v>
      </c>
      <c r="R27" s="1411">
        <v>1825756</v>
      </c>
      <c r="S27" s="1411">
        <v>2145300</v>
      </c>
      <c r="T27" s="1411">
        <v>2192550</v>
      </c>
      <c r="U27" s="1411">
        <v>2190950</v>
      </c>
      <c r="V27" s="1411">
        <v>2454150</v>
      </c>
      <c r="W27" s="1411">
        <v>2462825</v>
      </c>
      <c r="X27" s="1411">
        <v>2458050</v>
      </c>
      <c r="Y27" s="1411">
        <v>2506950</v>
      </c>
      <c r="Z27" s="524"/>
      <c r="AA27" s="519"/>
      <c r="AB27" s="519"/>
      <c r="AC27" s="519"/>
      <c r="AD27" s="519"/>
      <c r="AE27" s="519"/>
      <c r="AF27" s="519"/>
      <c r="AG27" s="519"/>
      <c r="AH27" s="519"/>
      <c r="AI27" s="519"/>
      <c r="AJ27" s="519"/>
      <c r="AK27" s="519"/>
      <c r="AL27" s="519"/>
      <c r="AM27" s="519"/>
      <c r="AN27" s="519"/>
      <c r="AO27" s="519"/>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s="1403">
        <v>431</v>
      </c>
      <c r="XEY27" s="1403"/>
    </row>
    <row r="28" spans="1:16379" s="524" customFormat="1" ht="15.75" customHeight="1">
      <c r="A28" s="961">
        <v>1</v>
      </c>
      <c r="B28" s="1325" t="str">
        <f>INDEX(tblTrans[[English]:[Polski]],MATCH(XEY28,tblTrans[ID],0),LangSelID)</f>
        <v>Unrealised gains measured at fair value</v>
      </c>
      <c r="C28" s="997">
        <v>0</v>
      </c>
      <c r="D28" s="997">
        <v>0</v>
      </c>
      <c r="E28" s="1006">
        <v>0</v>
      </c>
      <c r="F28" s="1006">
        <v>0</v>
      </c>
      <c r="G28" s="1006">
        <v>0</v>
      </c>
      <c r="H28" s="1006">
        <v>0</v>
      </c>
      <c r="I28" s="1006">
        <v>0</v>
      </c>
      <c r="J28" s="1006">
        <v>0</v>
      </c>
      <c r="K28" s="1006">
        <v>0</v>
      </c>
      <c r="L28" s="1006">
        <v>0</v>
      </c>
      <c r="M28" s="1455">
        <v>0</v>
      </c>
      <c r="N28" s="1006">
        <v>0</v>
      </c>
      <c r="O28" s="1006">
        <v>0</v>
      </c>
      <c r="P28" s="1006">
        <v>0</v>
      </c>
      <c r="Q28" s="1006">
        <v>0</v>
      </c>
      <c r="R28" s="1006">
        <v>0</v>
      </c>
      <c r="S28" s="1006">
        <v>0</v>
      </c>
      <c r="T28" s="1006">
        <v>0</v>
      </c>
      <c r="U28" s="1006">
        <v>0</v>
      </c>
      <c r="V28" s="1006">
        <v>0</v>
      </c>
      <c r="W28" s="1006">
        <v>0</v>
      </c>
      <c r="X28" s="1006">
        <v>0</v>
      </c>
      <c r="Y28" s="1006">
        <v>0</v>
      </c>
      <c r="AA28" s="519"/>
      <c r="AB28" s="519"/>
      <c r="AC28" s="519"/>
      <c r="AD28" s="519"/>
      <c r="AE28" s="519"/>
      <c r="AF28" s="519"/>
      <c r="AG28" s="519"/>
      <c r="AH28" s="519"/>
      <c r="AI28" s="519"/>
      <c r="AJ28" s="519"/>
      <c r="AK28" s="519"/>
      <c r="AL28" s="519"/>
      <c r="AM28" s="519"/>
      <c r="AN28" s="519"/>
      <c r="AO28" s="519"/>
      <c r="XEX28" s="1402">
        <v>1</v>
      </c>
      <c r="XEY28" s="1402">
        <v>432</v>
      </c>
    </row>
    <row r="29" spans="1:16379" s="522" customFormat="1" ht="15.75" customHeight="1">
      <c r="A29" s="957">
        <v>2</v>
      </c>
      <c r="B29" s="958" t="str">
        <f>INDEX(tblTrans[[English]:[Polski]],MATCH(XEY29,tblTrans[ID],0),LangSelID)</f>
        <v>Subordinated bonds issue</v>
      </c>
      <c r="C29" s="994">
        <v>854800</v>
      </c>
      <c r="D29" s="994">
        <v>856150</v>
      </c>
      <c r="E29" s="1007">
        <v>865000</v>
      </c>
      <c r="F29" s="1007">
        <v>886175</v>
      </c>
      <c r="G29" s="1007">
        <v>806058.4</v>
      </c>
      <c r="H29" s="1007">
        <v>806058.4</v>
      </c>
      <c r="I29" s="1007">
        <v>806058.4</v>
      </c>
      <c r="J29" s="1007">
        <v>806058.4</v>
      </c>
      <c r="K29" s="1007">
        <v>690907.2</v>
      </c>
      <c r="L29" s="1007">
        <v>690907.2</v>
      </c>
      <c r="M29" s="1456">
        <v>690907.2</v>
      </c>
      <c r="N29" s="1007">
        <v>690907.2</v>
      </c>
      <c r="O29" s="1007">
        <v>575756</v>
      </c>
      <c r="P29" s="1007">
        <v>575756</v>
      </c>
      <c r="Q29" s="1007">
        <v>575756</v>
      </c>
      <c r="R29" s="1007">
        <v>575756</v>
      </c>
      <c r="S29" s="1007">
        <v>0</v>
      </c>
      <c r="T29" s="1007">
        <v>0</v>
      </c>
      <c r="U29" s="1007">
        <v>0</v>
      </c>
      <c r="V29" s="1007">
        <v>0</v>
      </c>
      <c r="W29" s="1007">
        <v>0</v>
      </c>
      <c r="X29" s="1007">
        <v>0</v>
      </c>
      <c r="Y29" s="1007">
        <v>0</v>
      </c>
      <c r="Z29" s="524"/>
      <c r="AA29" s="519"/>
      <c r="AB29" s="519"/>
      <c r="AC29" s="519"/>
      <c r="AD29" s="519"/>
      <c r="AE29" s="519"/>
      <c r="AF29" s="519"/>
      <c r="AG29" s="519"/>
      <c r="AH29" s="519"/>
      <c r="AI29" s="519"/>
      <c r="AJ29" s="519"/>
      <c r="AK29" s="519"/>
      <c r="AL29" s="519"/>
      <c r="AM29" s="519"/>
      <c r="AN29" s="519"/>
      <c r="AO29" s="519"/>
      <c r="XEX29" s="1402">
        <v>2</v>
      </c>
      <c r="XEY29" s="1402">
        <v>433</v>
      </c>
    </row>
    <row r="30" spans="1:16379" s="525" customFormat="1" ht="15.75" customHeight="1">
      <c r="A30" s="957">
        <v>3</v>
      </c>
      <c r="B30" s="958" t="str">
        <f>INDEX(tblTrans[[English]:[Polski]],MATCH(XEY30,tblTrans[ID],0),LangSelID)</f>
        <v>Subordinated liabilities</v>
      </c>
      <c r="C30" s="994">
        <v>760540.79299014248</v>
      </c>
      <c r="D30" s="994">
        <v>745592.20700985764</v>
      </c>
      <c r="E30" s="1007">
        <v>732441.51199999999</v>
      </c>
      <c r="F30" s="1007">
        <v>722058.17799999996</v>
      </c>
      <c r="G30" s="1007">
        <v>1477656.183</v>
      </c>
      <c r="H30" s="1007">
        <v>1250000</v>
      </c>
      <c r="I30" s="1007">
        <v>1250000</v>
      </c>
      <c r="J30" s="1007">
        <v>1250000</v>
      </c>
      <c r="K30" s="1007">
        <v>1250000</v>
      </c>
      <c r="L30" s="1007">
        <v>1250000</v>
      </c>
      <c r="M30" s="1456">
        <v>1250000</v>
      </c>
      <c r="N30" s="1007">
        <v>1250000</v>
      </c>
      <c r="O30" s="1007">
        <v>1250000</v>
      </c>
      <c r="P30" s="1007">
        <v>1250000</v>
      </c>
      <c r="Q30" s="1007">
        <v>1250000</v>
      </c>
      <c r="R30" s="1007">
        <v>1250000</v>
      </c>
      <c r="S30" s="1007">
        <v>2145300</v>
      </c>
      <c r="T30" s="1007">
        <v>2192550</v>
      </c>
      <c r="U30" s="1007">
        <v>2190950</v>
      </c>
      <c r="V30" s="1007">
        <v>2454150</v>
      </c>
      <c r="W30" s="1007">
        <v>2462825</v>
      </c>
      <c r="X30" s="1007">
        <v>2458050</v>
      </c>
      <c r="Y30" s="1007">
        <v>2506950</v>
      </c>
      <c r="Z30" s="524"/>
      <c r="XEX30" s="1402">
        <v>3</v>
      </c>
      <c r="XEY30" s="1402">
        <v>434</v>
      </c>
    </row>
    <row r="31" spans="1:16379" s="525" customFormat="1" ht="15.75" customHeight="1">
      <c r="A31" s="2480" t="str">
        <f>INDEX(tblTrans[[English]:[Polski]],MATCH(XEX31,tblTrans[ID],0),LangSelID)</f>
        <v xml:space="preserve"> Deductions from Tier 2 Capital</v>
      </c>
      <c r="B31" s="2480" t="e">
        <f>INDEX(tblTrans[[English]:[Polski]],MATCH(XEY31,tblTrans[ID],0),LangSelID)</f>
        <v>#N/A</v>
      </c>
      <c r="C31" s="1009">
        <v>0</v>
      </c>
      <c r="D31" s="1009">
        <v>0</v>
      </c>
      <c r="E31" s="1012">
        <v>0</v>
      </c>
      <c r="F31" s="1012">
        <v>0</v>
      </c>
      <c r="G31" s="1012">
        <v>0</v>
      </c>
      <c r="H31" s="1012">
        <v>0</v>
      </c>
      <c r="I31" s="1012">
        <v>0</v>
      </c>
      <c r="J31" s="1012">
        <v>0</v>
      </c>
      <c r="K31" s="1012">
        <v>0</v>
      </c>
      <c r="L31" s="1012">
        <v>0</v>
      </c>
      <c r="M31" s="1457">
        <v>0</v>
      </c>
      <c r="N31" s="1012">
        <v>0</v>
      </c>
      <c r="O31" s="1012">
        <v>0</v>
      </c>
      <c r="P31" s="1012">
        <v>0</v>
      </c>
      <c r="Q31" s="1012">
        <v>0</v>
      </c>
      <c r="R31" s="1012">
        <v>0</v>
      </c>
      <c r="S31" s="1012">
        <v>0</v>
      </c>
      <c r="T31" s="1012">
        <v>0</v>
      </c>
      <c r="U31" s="1012">
        <v>0</v>
      </c>
      <c r="V31" s="1012">
        <v>0</v>
      </c>
      <c r="W31" s="1012">
        <v>0</v>
      </c>
      <c r="X31" s="1012">
        <v>0</v>
      </c>
      <c r="Y31" s="1012">
        <v>0</v>
      </c>
      <c r="Z31" s="524"/>
      <c r="XEX31" s="2473">
        <v>435</v>
      </c>
      <c r="XEY31" s="2473"/>
    </row>
    <row r="32" spans="1:16379" s="519" customFormat="1" ht="15.75" customHeight="1">
      <c r="A32" s="957">
        <v>1</v>
      </c>
      <c r="B32" s="958" t="str">
        <f>INDEX(tblTrans[[English]:[Polski]],MATCH(XEY32,tblTrans[ID],0),LangSelID)</f>
        <v>Capital investments in financial institutions</v>
      </c>
      <c r="C32" s="994">
        <v>0</v>
      </c>
      <c r="D32" s="994">
        <v>0</v>
      </c>
      <c r="E32" s="1007">
        <v>0</v>
      </c>
      <c r="F32" s="1007">
        <v>0</v>
      </c>
      <c r="G32" s="1007">
        <v>0</v>
      </c>
      <c r="H32" s="1007">
        <v>0</v>
      </c>
      <c r="I32" s="1007">
        <v>0</v>
      </c>
      <c r="J32" s="1007">
        <v>0</v>
      </c>
      <c r="K32" s="1007">
        <v>0</v>
      </c>
      <c r="L32" s="1007">
        <v>0</v>
      </c>
      <c r="M32" s="1456">
        <v>0</v>
      </c>
      <c r="N32" s="1007">
        <v>0</v>
      </c>
      <c r="O32" s="1007">
        <v>0</v>
      </c>
      <c r="P32" s="1007">
        <v>0</v>
      </c>
      <c r="Q32" s="1007">
        <v>0</v>
      </c>
      <c r="R32" s="1007">
        <v>0</v>
      </c>
      <c r="S32" s="1007">
        <v>0</v>
      </c>
      <c r="T32" s="1007">
        <v>0</v>
      </c>
      <c r="U32" s="1007">
        <v>0</v>
      </c>
      <c r="V32" s="1007">
        <v>0</v>
      </c>
      <c r="W32" s="1007">
        <v>0</v>
      </c>
      <c r="X32" s="1007">
        <v>0</v>
      </c>
      <c r="Y32" s="1007">
        <v>0</v>
      </c>
      <c r="Z32" s="524"/>
      <c r="XEX32" s="1402">
        <v>1</v>
      </c>
      <c r="XEY32" s="1402">
        <v>436</v>
      </c>
    </row>
    <row r="33" spans="1:16384" s="519" customFormat="1" ht="15.75" customHeight="1" thickBot="1">
      <c r="A33" s="959">
        <v>2</v>
      </c>
      <c r="B33" s="960" t="str">
        <f>INDEX(tblTrans[[English]:[Polski]],MATCH(XEY33,tblTrans[ID],0),LangSelID)</f>
        <v>AIRB shortfall of credit risk adjustments to expected losses</v>
      </c>
      <c r="C33" s="996">
        <v>0</v>
      </c>
      <c r="D33" s="996">
        <v>0</v>
      </c>
      <c r="E33" s="1008">
        <v>0</v>
      </c>
      <c r="F33" s="1008">
        <v>0</v>
      </c>
      <c r="G33" s="1008">
        <v>0</v>
      </c>
      <c r="H33" s="1008">
        <v>0</v>
      </c>
      <c r="I33" s="1008">
        <v>0</v>
      </c>
      <c r="J33" s="1008">
        <v>0</v>
      </c>
      <c r="K33" s="1008">
        <v>0</v>
      </c>
      <c r="L33" s="1008">
        <v>0</v>
      </c>
      <c r="M33" s="1458">
        <v>0</v>
      </c>
      <c r="N33" s="1008">
        <v>0</v>
      </c>
      <c r="O33" s="1008">
        <v>0</v>
      </c>
      <c r="P33" s="1008">
        <v>0</v>
      </c>
      <c r="Q33" s="1008">
        <v>0</v>
      </c>
      <c r="R33" s="1008">
        <v>0</v>
      </c>
      <c r="S33" s="1008">
        <v>0</v>
      </c>
      <c r="T33" s="1008">
        <v>0</v>
      </c>
      <c r="U33" s="1008">
        <v>0</v>
      </c>
      <c r="V33" s="1008">
        <v>0</v>
      </c>
      <c r="W33" s="1008">
        <v>0</v>
      </c>
      <c r="X33" s="1008">
        <v>0</v>
      </c>
      <c r="Y33" s="1008">
        <v>0</v>
      </c>
      <c r="Z33" s="524"/>
      <c r="XEX33" s="1402">
        <v>2</v>
      </c>
      <c r="XEY33" s="1402">
        <v>437</v>
      </c>
    </row>
    <row r="34" spans="1:16384" s="58" customFormat="1" ht="15.75" customHeight="1" thickBot="1">
      <c r="A34" s="1011" t="str">
        <f>INDEX(tblTrans[[English]:[Polski]],MATCH(XEX34,tblTrans[ID],0),LangSelID)</f>
        <v>OWN FUNDS</v>
      </c>
      <c r="B34" s="1011"/>
      <c r="C34" s="1411">
        <v>9815259.0096155442</v>
      </c>
      <c r="D34" s="1411">
        <v>9775819.417054357</v>
      </c>
      <c r="E34" s="1411">
        <v>9892055.475438999</v>
      </c>
      <c r="F34" s="1411">
        <v>9750540.3139999993</v>
      </c>
      <c r="G34" s="1411">
        <v>10976549.215</v>
      </c>
      <c r="H34" s="1411">
        <v>11520093.640944099</v>
      </c>
      <c r="I34" s="1411">
        <v>12074817.541393299</v>
      </c>
      <c r="J34" s="1411">
        <v>11970592.776539199</v>
      </c>
      <c r="K34" s="1411">
        <v>13140025.664999999</v>
      </c>
      <c r="L34" s="1411">
        <v>13079343.568</v>
      </c>
      <c r="M34" s="1452">
        <v>13262612.961999999</v>
      </c>
      <c r="N34" s="1443">
        <v>13244238.764</v>
      </c>
      <c r="O34" s="1411">
        <v>13939747.078</v>
      </c>
      <c r="P34" s="1411">
        <v>14044428.286</v>
      </c>
      <c r="Q34" s="1411">
        <v>14165630.155999999</v>
      </c>
      <c r="R34" s="1411">
        <v>14280241.776000001</v>
      </c>
      <c r="S34" s="1411">
        <v>14688300.725</v>
      </c>
      <c r="T34" s="1411">
        <v>14877418.244000001</v>
      </c>
      <c r="U34" s="1411">
        <v>15341796.012</v>
      </c>
      <c r="V34" s="1411">
        <v>15771382.846999999</v>
      </c>
      <c r="W34" s="1411">
        <v>16431171.547</v>
      </c>
      <c r="X34" s="1411">
        <v>16236928.046</v>
      </c>
      <c r="Y34" s="1411">
        <v>16676489.489</v>
      </c>
      <c r="Z34" s="519"/>
      <c r="AA34" s="2429"/>
      <c r="AB34" s="519"/>
      <c r="AC34" s="519"/>
      <c r="AD34" s="519"/>
      <c r="AE34" s="519"/>
      <c r="AF34" s="519"/>
      <c r="AG34" s="519"/>
      <c r="AH34" s="519"/>
      <c r="AI34" s="519"/>
      <c r="AJ34" s="519"/>
      <c r="AK34" s="519"/>
      <c r="AL34" s="519"/>
      <c r="AM34" s="519"/>
      <c r="AN34" s="519"/>
      <c r="AO34" s="519"/>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s="1403">
        <v>438</v>
      </c>
      <c r="XEY34" s="1403"/>
    </row>
    <row r="35" spans="1:16384" s="58" customFormat="1" ht="15.75" customHeight="1" thickBot="1">
      <c r="A35" s="1011" t="str">
        <f>INDEX(tblTrans[[English]:[Polski]],MATCH(XEX35,tblTrans[ID],0),LangSelID)</f>
        <v>Total risk exposure amount</v>
      </c>
      <c r="B35" s="1011"/>
      <c r="C35" s="1411">
        <v>60375439.372086085</v>
      </c>
      <c r="D35" s="1411">
        <v>61928367.698052868</v>
      </c>
      <c r="E35" s="1411">
        <v>63544184.826253064</v>
      </c>
      <c r="F35" s="1411">
        <v>66499897.483000003</v>
      </c>
      <c r="G35" s="1411">
        <v>67415561.731046736</v>
      </c>
      <c r="H35" s="1411">
        <v>70344243.666656762</v>
      </c>
      <c r="I35" s="1411">
        <v>71087081.891810551</v>
      </c>
      <c r="J35" s="1411">
        <v>69391772.873519823</v>
      </c>
      <c r="K35" s="1411">
        <v>69109702.606875956</v>
      </c>
      <c r="L35" s="1411">
        <v>71364770.110889301</v>
      </c>
      <c r="M35" s="1452">
        <v>71273994.683884129</v>
      </c>
      <c r="N35" s="1443">
        <v>65259336.75940416</v>
      </c>
      <c r="O35" s="1411">
        <v>64566885.112219706</v>
      </c>
      <c r="P35" s="1411">
        <v>66137469.777049847</v>
      </c>
      <c r="Q35" s="1411">
        <v>69204041.330772355</v>
      </c>
      <c r="R35" s="1411">
        <v>68031820.308975667</v>
      </c>
      <c r="S35" s="1411">
        <v>70187541.317640975</v>
      </c>
      <c r="T35" s="1411">
        <v>74165555.422776297</v>
      </c>
      <c r="U35" s="1411">
        <v>75913331.623172402</v>
      </c>
      <c r="V35" s="1411">
        <v>76239538.509542793</v>
      </c>
      <c r="W35" s="1411">
        <v>79572301.228084013</v>
      </c>
      <c r="X35" s="1411">
        <v>82602504.181636795</v>
      </c>
      <c r="Y35" s="1411">
        <v>84259270.818000004</v>
      </c>
      <c r="Z35" s="519"/>
      <c r="AA35" s="519"/>
      <c r="AB35" s="519"/>
      <c r="AC35" s="519"/>
      <c r="AD35" s="519"/>
      <c r="AE35" s="519"/>
      <c r="AF35" s="519"/>
      <c r="AG35" s="519"/>
      <c r="AH35" s="519"/>
      <c r="AI35" s="519"/>
      <c r="AJ35" s="519"/>
      <c r="AK35" s="519"/>
      <c r="AL35" s="519"/>
      <c r="AM35" s="519"/>
      <c r="AN35" s="519"/>
      <c r="AO35" s="519"/>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s="1403">
        <v>439</v>
      </c>
      <c r="XEY35" s="1403"/>
    </row>
    <row r="36" spans="1:16384" s="519" customFormat="1" ht="15.75" customHeight="1">
      <c r="A36" s="514"/>
      <c r="B36" s="514"/>
      <c r="C36" s="513"/>
      <c r="D36" s="513"/>
      <c r="E36" s="513"/>
      <c r="F36" s="513"/>
      <c r="G36" s="513"/>
      <c r="H36" s="513"/>
      <c r="I36" s="513"/>
      <c r="J36" s="513"/>
      <c r="K36" s="513"/>
      <c r="L36" s="513"/>
      <c r="M36" s="1459"/>
      <c r="N36" s="1444"/>
      <c r="O36" s="513"/>
      <c r="P36" s="513"/>
      <c r="Q36" s="513"/>
      <c r="R36" s="513"/>
      <c r="S36" s="513"/>
      <c r="T36" s="513"/>
      <c r="U36" s="513"/>
      <c r="V36" s="513"/>
      <c r="W36" s="513"/>
      <c r="X36" s="513"/>
      <c r="Y36" s="513"/>
      <c r="XFC36" s="1402"/>
      <c r="XFD36" s="1402"/>
    </row>
    <row r="37" spans="1:16384" s="519" customFormat="1" ht="15.75" customHeight="1">
      <c r="A37" s="2469" t="str">
        <f>INDEX(tblTrans[[English]:[Polski]],MATCH(XFC37,tblTrans[ID],0),LangSelID)</f>
        <v>Common Equity Tier 1 capital ratio (CET1)</v>
      </c>
      <c r="B37" s="2470" t="e">
        <f>INDEX(tblTrans[[English]:[Polski]],MATCH(XFD37,tblTrans[ID],0),LangSelID)</f>
        <v>#N/A</v>
      </c>
      <c r="C37" s="515">
        <v>0.13581546241163325</v>
      </c>
      <c r="D37" s="515">
        <v>0.1319924537636652</v>
      </c>
      <c r="E37" s="515">
        <v>0.13053301393540118</v>
      </c>
      <c r="F37" s="515">
        <v>0.1224408975680225</v>
      </c>
      <c r="G37" s="515">
        <v>0.12894403619567718</v>
      </c>
      <c r="H37" s="515">
        <v>0.13453887265874551</v>
      </c>
      <c r="I37" s="515">
        <v>0.14093588599741758</v>
      </c>
      <c r="J37" s="515">
        <v>0.14287766353239587</v>
      </c>
      <c r="K37" s="515">
        <v>0.16204842507723019</v>
      </c>
      <c r="L37" s="515">
        <v>0.1560775204725339</v>
      </c>
      <c r="M37" s="1460">
        <v>0.15884763878065569</v>
      </c>
      <c r="N37" s="1445">
        <v>0.17320635062033693</v>
      </c>
      <c r="O37" s="515">
        <v>0.1876192580290256</v>
      </c>
      <c r="P37" s="515">
        <v>0.18474659413475117</v>
      </c>
      <c r="Q37" s="515">
        <v>0.17831146734653106</v>
      </c>
      <c r="R37" s="515">
        <v>0.18306853645009463</v>
      </c>
      <c r="S37" s="515">
        <v>0.17870693985753616</v>
      </c>
      <c r="T37" s="515">
        <v>0.17100000000000001</v>
      </c>
      <c r="U37" s="515">
        <v>0.17323500010880472</v>
      </c>
      <c r="V37" s="515">
        <v>0.17467619961174211</v>
      </c>
      <c r="W37" s="515">
        <v>0.17554282497073306</v>
      </c>
      <c r="X37" s="515">
        <v>0.16680944703203257</v>
      </c>
      <c r="Y37" s="515">
        <v>0.16821653480120469</v>
      </c>
      <c r="Z37" s="2429"/>
      <c r="XFC37" s="2471">
        <v>939</v>
      </c>
      <c r="XFD37" s="2471"/>
    </row>
    <row r="38" spans="1:16384" s="525" customFormat="1" ht="15.75" customHeight="1">
      <c r="A38" s="2470" t="str">
        <f>INDEX(tblTrans[[English]:[Polski]],MATCH(XFC38,tblTrans[ID],0),LangSelID)</f>
        <v>Total Capital Ratio (TCR)</v>
      </c>
      <c r="B38" s="2472" t="e">
        <f>INDEX(tblTrans[[English]:[Polski]],MATCH(XFD38,tblTrans[ID],0),LangSelID)</f>
        <v>#N/A</v>
      </c>
      <c r="C38" s="515">
        <v>0.16257039471175294</v>
      </c>
      <c r="D38" s="515">
        <v>0.15785688821508734</v>
      </c>
      <c r="E38" s="515">
        <v>0.15567208081253298</v>
      </c>
      <c r="F38" s="515">
        <v>0.14662489241419693</v>
      </c>
      <c r="G38" s="515">
        <v>0.16281922056499004</v>
      </c>
      <c r="H38" s="515">
        <v>0.16376739645584723</v>
      </c>
      <c r="I38" s="515">
        <v>0.16985951905819272</v>
      </c>
      <c r="J38" s="515">
        <v>0.17250737776015557</v>
      </c>
      <c r="K38" s="515">
        <v>0.19013286368407342</v>
      </c>
      <c r="L38" s="515">
        <v>0.18327451412898574</v>
      </c>
      <c r="M38" s="1460">
        <v>0.18607927085920484</v>
      </c>
      <c r="N38" s="1445">
        <v>0.20294779906863589</v>
      </c>
      <c r="O38" s="515">
        <v>0.21589622999115088</v>
      </c>
      <c r="P38" s="515">
        <v>0.21235206507512194</v>
      </c>
      <c r="Q38" s="515">
        <v>0.20469368383116512</v>
      </c>
      <c r="R38" s="515">
        <v>0.20989033478964689</v>
      </c>
      <c r="S38" s="515">
        <v>0.209272193458474</v>
      </c>
      <c r="T38" s="515">
        <v>0.2006</v>
      </c>
      <c r="U38" s="515">
        <v>0.20209620212896762</v>
      </c>
      <c r="V38" s="515">
        <v>0.20686618984486527</v>
      </c>
      <c r="W38" s="515">
        <v>0.20649360761733043</v>
      </c>
      <c r="X38" s="515">
        <v>0.1965670194489042</v>
      </c>
      <c r="Y38" s="515">
        <v>0.19791874920234251</v>
      </c>
      <c r="XFC38" s="2471">
        <v>940</v>
      </c>
      <c r="XFD38" s="2471"/>
    </row>
    <row r="39" spans="1:16384" s="519" customFormat="1" ht="15" customHeight="1">
      <c r="A39" s="516"/>
      <c r="B39" s="516"/>
      <c r="C39" s="517"/>
      <c r="D39" s="517"/>
      <c r="E39" s="517"/>
      <c r="F39" s="517"/>
      <c r="G39" s="517"/>
      <c r="H39" s="517"/>
      <c r="I39" s="517"/>
      <c r="J39" s="517"/>
      <c r="K39" s="517"/>
      <c r="L39" s="517"/>
      <c r="M39" s="1461"/>
      <c r="N39" s="1446"/>
      <c r="O39" s="517"/>
      <c r="P39" s="517"/>
      <c r="Q39" s="517"/>
      <c r="R39" s="517"/>
      <c r="S39" s="517"/>
      <c r="T39" s="517"/>
      <c r="U39" s="517"/>
      <c r="V39" s="517"/>
      <c r="W39" s="517"/>
      <c r="X39" s="517"/>
      <c r="Y39" s="517"/>
      <c r="XFC39" s="1402"/>
      <c r="XFD39" s="1402"/>
    </row>
    <row r="40" spans="1:16384" s="519" customFormat="1" ht="15" customHeight="1">
      <c r="A40" s="516"/>
      <c r="B40" s="516"/>
      <c r="C40" s="517"/>
      <c r="D40" s="517"/>
      <c r="E40" s="517"/>
      <c r="F40" s="517"/>
      <c r="G40" s="517"/>
      <c r="H40" s="517"/>
      <c r="I40" s="517"/>
      <c r="J40" s="517"/>
      <c r="K40" s="517"/>
      <c r="L40" s="517"/>
      <c r="M40" s="1461"/>
      <c r="N40" s="1446"/>
      <c r="O40" s="517"/>
      <c r="P40" s="517"/>
      <c r="Q40" s="517"/>
      <c r="R40" s="517"/>
      <c r="S40" s="517"/>
      <c r="T40" s="517"/>
      <c r="U40" s="517"/>
      <c r="V40" s="517"/>
      <c r="W40" s="517"/>
      <c r="X40" s="517"/>
      <c r="Y40" s="517"/>
      <c r="XFC40" s="1402"/>
      <c r="XFD40" s="1402"/>
    </row>
    <row r="41" spans="1:16384" s="519" customFormat="1" ht="15" customHeight="1">
      <c r="A41" s="516"/>
      <c r="B41" s="516"/>
      <c r="C41" s="517"/>
      <c r="D41" s="517"/>
      <c r="E41" s="517"/>
      <c r="F41" s="517"/>
      <c r="G41" s="517"/>
      <c r="H41" s="517"/>
      <c r="I41" s="517"/>
      <c r="J41" s="517"/>
      <c r="K41" s="517"/>
      <c r="L41" s="517"/>
      <c r="M41" s="1461"/>
      <c r="N41" s="1446"/>
      <c r="O41" s="517"/>
      <c r="P41" s="517"/>
      <c r="Q41" s="517"/>
      <c r="R41" s="517"/>
      <c r="S41" s="517"/>
      <c r="T41" s="517"/>
      <c r="U41" s="517"/>
      <c r="V41" s="517"/>
      <c r="W41" s="517"/>
      <c r="X41" s="517"/>
      <c r="Y41" s="517"/>
      <c r="XFC41" s="1402"/>
      <c r="XFD41" s="1402"/>
    </row>
    <row r="42" spans="1:16384" ht="26.25" customHeight="1">
      <c r="A42" s="2467" t="str">
        <f>INDEX(tblTrans[[English]:[Polski]],MATCH(XFC42,tblTrans[ID],0),LangSelID)</f>
        <v>mBank's stand-alone capital position under BASEL III</v>
      </c>
      <c r="B42" s="2467" t="e">
        <f>INDEX(tblTrans[[English]:[Polski]],MATCH(XFB42,tblTrans[ID],0),LangSelID)</f>
        <v>#N/A</v>
      </c>
      <c r="C42" s="1378" t="s">
        <v>98</v>
      </c>
      <c r="D42" s="1378" t="s">
        <v>101</v>
      </c>
      <c r="E42" s="1378" t="s">
        <v>112</v>
      </c>
      <c r="F42" s="1378" t="s">
        <v>505</v>
      </c>
      <c r="G42" s="1378" t="s">
        <v>511</v>
      </c>
      <c r="H42" s="1378" t="s">
        <v>525</v>
      </c>
      <c r="I42" s="1378" t="s">
        <v>932</v>
      </c>
      <c r="J42" s="1378" t="s">
        <v>1552</v>
      </c>
      <c r="K42" s="1378" t="s">
        <v>1563</v>
      </c>
      <c r="L42" s="1378" t="s">
        <v>1582</v>
      </c>
      <c r="M42" s="1462" t="s">
        <v>1601</v>
      </c>
      <c r="N42" s="1447" t="s">
        <v>1620</v>
      </c>
      <c r="O42" s="1378" t="s">
        <v>1639</v>
      </c>
      <c r="P42" s="1378" t="s">
        <v>1654</v>
      </c>
      <c r="Q42" s="512" t="s">
        <v>1671</v>
      </c>
      <c r="R42" s="512" t="s">
        <v>1679</v>
      </c>
      <c r="S42" s="512" t="s">
        <v>1689</v>
      </c>
      <c r="T42" s="512" t="s">
        <v>1834</v>
      </c>
      <c r="U42" s="512" t="s">
        <v>1842</v>
      </c>
      <c r="V42" s="512" t="s">
        <v>1851</v>
      </c>
      <c r="W42" s="2241">
        <v>43555</v>
      </c>
      <c r="X42" s="2241">
        <v>43646</v>
      </c>
      <c r="Y42" s="2241">
        <v>43738</v>
      </c>
      <c r="XFC42" s="2468">
        <v>934</v>
      </c>
      <c r="XFD42" s="2468"/>
    </row>
    <row r="43" spans="1:16384" s="519" customFormat="1" ht="15.75" customHeight="1">
      <c r="A43" s="1375" t="str">
        <f>INDEX(tblTrans[[English]:[Polski]],MATCH(XFC43,tblTrans[ID],0),LangSelID)</f>
        <v>CET 1 capital</v>
      </c>
      <c r="B43" s="1375"/>
      <c r="C43" s="1376">
        <v>7835879.8924053991</v>
      </c>
      <c r="D43" s="1376">
        <v>7820844.5010000002</v>
      </c>
      <c r="E43" s="1377">
        <v>7945685.7560000001</v>
      </c>
      <c r="F43" s="1377">
        <v>7819344.517</v>
      </c>
      <c r="G43" s="1377">
        <v>8238589.8480000002</v>
      </c>
      <c r="H43" s="1377">
        <v>9009604.4940000009</v>
      </c>
      <c r="I43" s="1377">
        <v>9970019.3019999992</v>
      </c>
      <c r="J43" s="1377">
        <v>9859892.7489999998</v>
      </c>
      <c r="K43" s="1377">
        <v>11372919.369999999</v>
      </c>
      <c r="L43" s="1377">
        <v>11323313.221000001</v>
      </c>
      <c r="M43" s="1463">
        <v>11509570.663000001</v>
      </c>
      <c r="N43" s="1377">
        <v>11492864.912</v>
      </c>
      <c r="O43" s="1377">
        <v>12286474.274</v>
      </c>
      <c r="P43" s="1377">
        <v>12404655.92</v>
      </c>
      <c r="Q43" s="1377">
        <v>12512115.919</v>
      </c>
      <c r="R43" s="1377">
        <v>12614435.987</v>
      </c>
      <c r="S43" s="1377">
        <v>12685469.024</v>
      </c>
      <c r="T43" s="1377">
        <v>12865437.25</v>
      </c>
      <c r="U43" s="1377">
        <v>13301166.071</v>
      </c>
      <c r="V43" s="1377">
        <v>13419690.264</v>
      </c>
      <c r="W43" s="1377">
        <v>14195959.717</v>
      </c>
      <c r="X43" s="1377">
        <v>14011268.308</v>
      </c>
      <c r="Y43" s="1377">
        <v>14337140.838</v>
      </c>
      <c r="XFC43" s="1402">
        <v>935</v>
      </c>
      <c r="XFD43" s="1402"/>
    </row>
    <row r="44" spans="1:16384" s="519" customFormat="1" ht="15.75" customHeight="1" thickBot="1">
      <c r="A44" s="960" t="str">
        <f>INDEX(tblTrans[[English]:[Polski]],MATCH(XFC44,tblTrans[ID],0),LangSelID)</f>
        <v>Tier 2 capital</v>
      </c>
      <c r="B44" s="1324"/>
      <c r="C44" s="1008">
        <v>1515340.7929901427</v>
      </c>
      <c r="D44" s="1008">
        <v>1501742.2069999999</v>
      </c>
      <c r="E44" s="1008">
        <v>1597441.5120000001</v>
      </c>
      <c r="F44" s="1008">
        <v>1608233.1780000001</v>
      </c>
      <c r="G44" s="1008">
        <v>2283714.5830000001</v>
      </c>
      <c r="H44" s="1008">
        <v>2056058.4</v>
      </c>
      <c r="I44" s="1008">
        <v>2056096.672</v>
      </c>
      <c r="J44" s="1008">
        <v>2056058.4</v>
      </c>
      <c r="K44" s="1008">
        <v>1940907.2</v>
      </c>
      <c r="L44" s="1008">
        <v>1940907.2</v>
      </c>
      <c r="M44" s="1458">
        <v>1940907.2</v>
      </c>
      <c r="N44" s="1008">
        <v>1940907.2</v>
      </c>
      <c r="O44" s="1008">
        <v>1825756</v>
      </c>
      <c r="P44" s="1008">
        <v>1825756</v>
      </c>
      <c r="Q44" s="1008">
        <v>1825756</v>
      </c>
      <c r="R44" s="1008">
        <v>1825756</v>
      </c>
      <c r="S44" s="1008">
        <v>2145300</v>
      </c>
      <c r="T44" s="1008">
        <v>2192550</v>
      </c>
      <c r="U44" s="1008">
        <v>2190950</v>
      </c>
      <c r="V44" s="1008">
        <v>2454150</v>
      </c>
      <c r="W44" s="1008">
        <v>2462825</v>
      </c>
      <c r="X44" s="1008">
        <v>2458050</v>
      </c>
      <c r="Y44" s="1008">
        <v>2506950</v>
      </c>
      <c r="Z44" s="2424"/>
      <c r="XFC44" s="1402">
        <v>936</v>
      </c>
      <c r="XFD44" s="1402"/>
    </row>
    <row r="45" spans="1:16384" s="58" customFormat="1" ht="15.75" customHeight="1" thickBot="1">
      <c r="A45" s="1011" t="str">
        <f>INDEX(tblTrans[[English]:[Polski]],MATCH(XFC45,tblTrans[ID],0),LangSelID)</f>
        <v>Own funds</v>
      </c>
      <c r="B45" s="1011"/>
      <c r="C45" s="1411">
        <v>9351220.6853955425</v>
      </c>
      <c r="D45" s="1411">
        <v>9322586.7080000006</v>
      </c>
      <c r="E45" s="1411">
        <v>9543127.2679999992</v>
      </c>
      <c r="F45" s="1411">
        <v>9427577.6950000003</v>
      </c>
      <c r="G45" s="1411">
        <v>10522304.431</v>
      </c>
      <c r="H45" s="1411">
        <v>11065662.893999999</v>
      </c>
      <c r="I45" s="1411">
        <v>12026115.973999999</v>
      </c>
      <c r="J45" s="1411">
        <v>11915951.149</v>
      </c>
      <c r="K45" s="1411">
        <v>13313826.57</v>
      </c>
      <c r="L45" s="1411">
        <v>13264220.421</v>
      </c>
      <c r="M45" s="1452">
        <v>13450477.863</v>
      </c>
      <c r="N45" s="1443">
        <v>13433772.112</v>
      </c>
      <c r="O45" s="1411">
        <v>14112230.274</v>
      </c>
      <c r="P45" s="1411">
        <v>14230411.92</v>
      </c>
      <c r="Q45" s="1411">
        <v>14337871.919</v>
      </c>
      <c r="R45" s="1411">
        <v>14440191.987</v>
      </c>
      <c r="S45" s="1411">
        <v>14830769.024</v>
      </c>
      <c r="T45" s="1411">
        <v>15057987.25</v>
      </c>
      <c r="U45" s="1411">
        <v>15492116.071</v>
      </c>
      <c r="V45" s="1411">
        <v>15873840.264</v>
      </c>
      <c r="W45" s="1411">
        <v>16658784.717</v>
      </c>
      <c r="X45" s="1411">
        <v>16469318.308</v>
      </c>
      <c r="Y45" s="1411">
        <v>16844090.838</v>
      </c>
      <c r="Z45" s="519"/>
      <c r="AA45" s="519"/>
      <c r="AB45" s="519"/>
      <c r="AC45" s="519"/>
      <c r="AD45" s="519"/>
      <c r="AE45" s="519"/>
      <c r="AF45" s="519"/>
      <c r="AG45" s="519"/>
      <c r="AH45" s="519"/>
      <c r="AI45" s="519"/>
      <c r="AJ45" s="519"/>
      <c r="AK45" s="519"/>
      <c r="AL45" s="519"/>
      <c r="AM45" s="519"/>
      <c r="AN45" s="519"/>
      <c r="AO45" s="519"/>
      <c r="AP45" s="519"/>
      <c r="AQ45" s="519"/>
      <c r="AR45" s="519"/>
      <c r="AS45" s="519"/>
      <c r="AT45" s="519"/>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s="1403">
        <v>937</v>
      </c>
      <c r="XFD45" s="1403"/>
    </row>
    <row r="46" spans="1:16384" s="58" customFormat="1" ht="15.75" customHeight="1" thickBot="1">
      <c r="A46" s="1011" t="str">
        <f>INDEX(tblTrans[[English]:[Polski]],MATCH(XFC46,tblTrans[ID],0),LangSelID)</f>
        <v>Total risk exposure amount</v>
      </c>
      <c r="B46" s="1011"/>
      <c r="C46" s="1411">
        <v>51606985.03010907</v>
      </c>
      <c r="D46" s="1411">
        <v>52478816.302302867</v>
      </c>
      <c r="E46" s="1411">
        <v>54047759.179019056</v>
      </c>
      <c r="F46" s="1411">
        <v>55473081.703837432</v>
      </c>
      <c r="G46" s="1411">
        <v>57002062.717543393</v>
      </c>
      <c r="H46" s="1411">
        <v>58605416.286721945</v>
      </c>
      <c r="I46" s="1411">
        <v>59922812.915988065</v>
      </c>
      <c r="J46" s="1411">
        <v>59039999.176824696</v>
      </c>
      <c r="K46" s="1411">
        <v>58969415.22976426</v>
      </c>
      <c r="L46" s="1411">
        <v>60799676.326773286</v>
      </c>
      <c r="M46" s="1452">
        <v>60652428.525385134</v>
      </c>
      <c r="N46" s="1443">
        <v>55821220.436191648</v>
      </c>
      <c r="O46" s="1411">
        <v>55592019.600423455</v>
      </c>
      <c r="P46" s="1411">
        <v>56650386.917252347</v>
      </c>
      <c r="Q46" s="1411">
        <v>59354064.653377384</v>
      </c>
      <c r="R46" s="1411">
        <v>58647048.162136905</v>
      </c>
      <c r="S46" s="1411">
        <v>61113285.838144317</v>
      </c>
      <c r="T46" s="1411">
        <v>63666508.8833009</v>
      </c>
      <c r="U46" s="1411">
        <v>65272787.183850802</v>
      </c>
      <c r="V46" s="1411">
        <v>65581598.5999486</v>
      </c>
      <c r="W46" s="1411">
        <v>68435271.166513994</v>
      </c>
      <c r="X46" s="1411">
        <v>70381842.903620601</v>
      </c>
      <c r="Y46" s="1411">
        <v>72411593.540000007</v>
      </c>
      <c r="Z46" s="519"/>
      <c r="AA46" s="519"/>
      <c r="AB46" s="519"/>
      <c r="AC46" s="519"/>
      <c r="AD46" s="519"/>
      <c r="AE46" s="519"/>
      <c r="AF46" s="519"/>
      <c r="AG46" s="519"/>
      <c r="AH46" s="519"/>
      <c r="AI46" s="519"/>
      <c r="AJ46" s="519"/>
      <c r="AK46" s="519"/>
      <c r="AL46" s="519"/>
      <c r="AM46" s="519"/>
      <c r="AN46" s="519"/>
      <c r="AO46" s="519"/>
      <c r="AP46" s="519"/>
      <c r="AQ46" s="519"/>
      <c r="AR46" s="519"/>
      <c r="AS46" s="519"/>
      <c r="AT46" s="519"/>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s="1403">
        <v>938</v>
      </c>
      <c r="XFD46" s="1403"/>
    </row>
    <row r="47" spans="1:16384" ht="15.75" customHeight="1">
      <c r="M47" s="1464"/>
      <c r="N47" s="519"/>
      <c r="O47" s="519"/>
      <c r="P47" s="519"/>
      <c r="Q47" s="519"/>
      <c r="R47" s="519"/>
      <c r="S47" s="519"/>
      <c r="T47" s="519"/>
      <c r="U47" s="519"/>
      <c r="V47" s="519"/>
      <c r="W47" s="519"/>
      <c r="X47" s="519"/>
      <c r="Y47" s="519"/>
    </row>
    <row r="48" spans="1:16384" s="519" customFormat="1" ht="15.75" customHeight="1">
      <c r="A48" s="2469" t="str">
        <f>INDEX(tblTrans[[English]:[Polski]],MATCH(XFC48,tblTrans[ID],0),LangSelID)</f>
        <v>Common Equity Tier 1 capital ratio (CET1)</v>
      </c>
      <c r="B48" s="2470" t="e">
        <f>INDEX(tblTrans[[English]:[Polski]],MATCH(XFD48,tblTrans[ID],0),LangSelID)</f>
        <v>#N/A</v>
      </c>
      <c r="C48" s="515">
        <v>0.15183758337817468</v>
      </c>
      <c r="D48" s="515">
        <v>0.14902859957717468</v>
      </c>
      <c r="E48" s="515">
        <v>0.1470123068318521</v>
      </c>
      <c r="F48" s="515">
        <v>0.14095745678501012</v>
      </c>
      <c r="G48" s="515">
        <v>0.14453143369256405</v>
      </c>
      <c r="H48" s="515">
        <v>0.15373330768475882</v>
      </c>
      <c r="I48" s="515">
        <v>0.1663810294750013</v>
      </c>
      <c r="J48" s="515">
        <v>0.16700360580069856</v>
      </c>
      <c r="K48" s="515">
        <v>0.19286132185112165</v>
      </c>
      <c r="L48" s="515">
        <v>0.1862396957533432</v>
      </c>
      <c r="M48" s="1460">
        <v>0.18976273403764612</v>
      </c>
      <c r="N48" s="1445">
        <v>0.20588702328959846</v>
      </c>
      <c r="O48" s="515">
        <v>0.22101147542958507</v>
      </c>
      <c r="P48" s="515">
        <v>0.21896860012834754</v>
      </c>
      <c r="Q48" s="515">
        <v>0.21080470212225022</v>
      </c>
      <c r="R48" s="515">
        <v>0.21509072293162745</v>
      </c>
      <c r="S48" s="515">
        <v>0.20757301542575982</v>
      </c>
      <c r="T48" s="515">
        <v>0.2021</v>
      </c>
      <c r="U48" s="515">
        <v>0.2037781232404744</v>
      </c>
      <c r="V48" s="515">
        <v>0.20462584856860302</v>
      </c>
      <c r="W48" s="515">
        <v>0.20743630404355312</v>
      </c>
      <c r="X48" s="515">
        <v>0.1990750416579278</v>
      </c>
      <c r="Y48" s="515">
        <v>0.19799510184899044</v>
      </c>
      <c r="Z48" s="2429"/>
      <c r="XFC48" s="2471">
        <v>939</v>
      </c>
      <c r="XFD48" s="2471"/>
    </row>
    <row r="49" spans="1:16384" s="525" customFormat="1" ht="15.75" customHeight="1">
      <c r="A49" s="2470" t="str">
        <f>INDEX(tblTrans[[English]:[Polski]],MATCH(XFC49,tblTrans[ID],0),LangSelID)</f>
        <v>Total Capital Ratio (TCR)</v>
      </c>
      <c r="B49" s="2472" t="e">
        <f>INDEX(tblTrans[[English]:[Polski]],MATCH(XFD49,tblTrans[ID],0),LangSelID)</f>
        <v>#N/A</v>
      </c>
      <c r="C49" s="515">
        <v>0.18120067816284477</v>
      </c>
      <c r="D49" s="515">
        <v>0.17764475963591633</v>
      </c>
      <c r="E49" s="515">
        <v>0.17656841676619539</v>
      </c>
      <c r="F49" s="515">
        <v>0.16994869232851423</v>
      </c>
      <c r="G49" s="515">
        <v>0.18459515198844856</v>
      </c>
      <c r="H49" s="515">
        <v>0.18881638584157817</v>
      </c>
      <c r="I49" s="515">
        <v>0.2006934486012972</v>
      </c>
      <c r="J49" s="515">
        <v>0.2018284436846238</v>
      </c>
      <c r="K49" s="515">
        <v>0.22577511610255838</v>
      </c>
      <c r="L49" s="515">
        <v>0.21816268148715567</v>
      </c>
      <c r="M49" s="1460">
        <v>0.22176322020429093</v>
      </c>
      <c r="N49" s="1445">
        <v>0.24065708357910109</v>
      </c>
      <c r="O49" s="515">
        <v>0.25385352745652912</v>
      </c>
      <c r="P49" s="515">
        <v>0.25119708256866752</v>
      </c>
      <c r="Q49" s="515">
        <v>0.2415651228392181</v>
      </c>
      <c r="R49" s="515">
        <v>0.2462219743281594</v>
      </c>
      <c r="S49" s="515">
        <v>0.24267667530230005</v>
      </c>
      <c r="T49" s="515">
        <v>0.23649999999999999</v>
      </c>
      <c r="U49" s="515">
        <v>0.23734417878256203</v>
      </c>
      <c r="V49" s="515">
        <v>0.24204716876194643</v>
      </c>
      <c r="W49" s="515">
        <v>0.24342396008728459</v>
      </c>
      <c r="X49" s="515">
        <v>0.23399953210308427</v>
      </c>
      <c r="Y49" s="515">
        <v>0.23261593916857196</v>
      </c>
      <c r="XFC49" s="2471">
        <v>940</v>
      </c>
      <c r="XFD49" s="2471"/>
    </row>
    <row r="50" spans="1:16384" s="519" customFormat="1" ht="15" customHeight="1">
      <c r="A50" s="516"/>
      <c r="B50" s="516"/>
      <c r="C50" s="517"/>
      <c r="D50" s="517"/>
      <c r="E50" s="517"/>
      <c r="F50" s="517"/>
      <c r="G50" s="517"/>
      <c r="H50" s="517"/>
      <c r="I50" s="517"/>
      <c r="J50" s="517"/>
      <c r="K50" s="517"/>
      <c r="L50" s="517"/>
      <c r="M50" s="1461"/>
      <c r="N50" s="1446"/>
      <c r="O50" s="517"/>
      <c r="P50" s="517"/>
      <c r="Q50" s="517"/>
      <c r="R50" s="517"/>
      <c r="S50" s="517"/>
      <c r="T50" s="517"/>
      <c r="U50" s="517"/>
      <c r="V50" s="517"/>
      <c r="W50" s="517"/>
      <c r="X50" s="517"/>
      <c r="Y50" s="517"/>
      <c r="XFC50" s="1402"/>
      <c r="XFD50" s="1402"/>
    </row>
    <row r="51" spans="1:16384" s="519" customFormat="1" ht="15" customHeight="1">
      <c r="A51" s="516"/>
      <c r="B51" s="516"/>
      <c r="C51" s="517"/>
      <c r="D51" s="517"/>
      <c r="E51" s="517"/>
      <c r="F51" s="517"/>
      <c r="G51" s="517"/>
      <c r="H51" s="517"/>
      <c r="I51" s="517"/>
      <c r="J51" s="517"/>
      <c r="K51" s="517"/>
      <c r="L51" s="517"/>
      <c r="M51" s="1461"/>
      <c r="N51" s="1446"/>
      <c r="O51" s="517"/>
      <c r="P51" s="517"/>
      <c r="Q51" s="517"/>
      <c r="R51" s="517"/>
      <c r="S51" s="517"/>
      <c r="T51" s="517"/>
      <c r="U51" s="517"/>
      <c r="V51" s="517"/>
      <c r="W51" s="517"/>
      <c r="X51" s="517"/>
      <c r="Y51" s="517"/>
      <c r="XFC51" s="1402"/>
      <c r="XFD51" s="1402"/>
    </row>
    <row r="52" spans="1:16384" s="519" customFormat="1" ht="15" customHeight="1" thickBot="1">
      <c r="A52" s="516"/>
      <c r="B52" s="516"/>
      <c r="C52" s="517"/>
      <c r="D52" s="517"/>
      <c r="E52" s="517"/>
      <c r="F52" s="517"/>
      <c r="G52" s="517"/>
      <c r="H52" s="517"/>
      <c r="I52" s="517"/>
      <c r="J52" s="517"/>
      <c r="K52" s="517"/>
      <c r="L52" s="517"/>
      <c r="M52" s="1461"/>
      <c r="N52" s="1446"/>
      <c r="O52" s="517"/>
      <c r="P52" s="517"/>
      <c r="Q52" s="517"/>
      <c r="R52" s="517"/>
      <c r="S52" s="517"/>
      <c r="T52" s="517"/>
      <c r="U52" s="517"/>
      <c r="V52" s="517"/>
      <c r="W52" s="517"/>
      <c r="X52" s="517"/>
      <c r="Y52" s="517"/>
      <c r="XFC52" s="1402"/>
      <c r="XFD52" s="1402"/>
    </row>
    <row r="53" spans="1:16384" s="58" customFormat="1" ht="15.75" customHeight="1" thickBot="1">
      <c r="A53" s="1011" t="str">
        <f>INDEX(tblTrans[[English]:[Polski]],MATCH(XFC53,tblTrans[ID],0),LangSelID)</f>
        <v>Total risk exposure amount of mBank Group</v>
      </c>
      <c r="B53" s="1011"/>
      <c r="C53" s="1411">
        <v>60375439.3720861</v>
      </c>
      <c r="D53" s="1411">
        <v>61928367.698052898</v>
      </c>
      <c r="E53" s="1411">
        <v>63544184.826253064</v>
      </c>
      <c r="F53" s="1411">
        <v>66499897.483000003</v>
      </c>
      <c r="G53" s="1411">
        <v>67415561.731046736</v>
      </c>
      <c r="H53" s="1411">
        <v>70344243.666656807</v>
      </c>
      <c r="I53" s="1411">
        <v>71087081.891810596</v>
      </c>
      <c r="J53" s="1411">
        <v>69391772.873519793</v>
      </c>
      <c r="K53" s="1411">
        <v>69109702.606876001</v>
      </c>
      <c r="L53" s="1411">
        <v>71364770.110889301</v>
      </c>
      <c r="M53" s="1452">
        <v>71273994.683884099</v>
      </c>
      <c r="N53" s="1443">
        <v>65259336.75940416</v>
      </c>
      <c r="O53" s="1411">
        <v>64566885.112219706</v>
      </c>
      <c r="P53" s="1411">
        <v>66137469.777049847</v>
      </c>
      <c r="Q53" s="1411">
        <v>69204041.330772355</v>
      </c>
      <c r="R53" s="1411">
        <v>68031820.308975667</v>
      </c>
      <c r="S53" s="1411">
        <v>70187541.317640975</v>
      </c>
      <c r="T53" s="1411">
        <v>74165555.422776297</v>
      </c>
      <c r="U53" s="1411">
        <v>75913331.623172402</v>
      </c>
      <c r="V53" s="1411">
        <v>76239538.509542793</v>
      </c>
      <c r="W53" s="1411">
        <v>79572301.228083998</v>
      </c>
      <c r="X53" s="1411">
        <v>82602504.181636795</v>
      </c>
      <c r="Y53" s="1411">
        <v>84259270.818000004</v>
      </c>
      <c r="Z53" s="519"/>
      <c r="AA53" s="2424"/>
      <c r="AB53" s="519"/>
      <c r="AC53" s="519"/>
      <c r="AD53" s="519"/>
      <c r="AE53" s="519"/>
      <c r="AF53" s="519"/>
      <c r="AG53" s="519"/>
      <c r="AH53" s="519"/>
      <c r="AI53" s="519"/>
      <c r="AJ53" s="519"/>
      <c r="AK53" s="519"/>
      <c r="AL53" s="519"/>
      <c r="AM53" s="519"/>
      <c r="AN53" s="519"/>
      <c r="AO53" s="519"/>
      <c r="AP53" s="519"/>
      <c r="AQ53" s="519"/>
      <c r="AR53" s="519"/>
      <c r="AS53" s="519"/>
      <c r="AT53" s="519"/>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s="1403">
        <v>943</v>
      </c>
      <c r="XFD53" s="1403"/>
    </row>
    <row r="54" spans="1:16384" s="524" customFormat="1" ht="15.75" customHeight="1">
      <c r="A54" s="961"/>
      <c r="B54" s="1325" t="str">
        <f>INDEX(tblTrans[[English]:[Polski]],MATCH(XFD54,tblTrans[ID],0),LangSelID)</f>
        <v>TREA for credit risk and counterparty risk</v>
      </c>
      <c r="C54" s="997">
        <v>50039400.332282498</v>
      </c>
      <c r="D54" s="997">
        <v>51380522.625081256</v>
      </c>
      <c r="E54" s="1006">
        <v>53191138.556346253</v>
      </c>
      <c r="F54" s="1006">
        <v>56601711.410031252</v>
      </c>
      <c r="G54" s="1006">
        <v>57580319.521098755</v>
      </c>
      <c r="H54" s="1006">
        <v>60405110.787028737</v>
      </c>
      <c r="I54" s="1006">
        <v>60852322.179127485</v>
      </c>
      <c r="J54" s="1006">
        <v>59069878.323977493</v>
      </c>
      <c r="K54" s="1006">
        <v>58531658.710568748</v>
      </c>
      <c r="L54" s="1006">
        <v>60308893.768008746</v>
      </c>
      <c r="M54" s="1455">
        <v>58262672.158288747</v>
      </c>
      <c r="N54" s="1006">
        <v>57223294.732277505</v>
      </c>
      <c r="O54" s="1006">
        <v>56312220.01809375</v>
      </c>
      <c r="P54" s="1006">
        <v>57898860.140090004</v>
      </c>
      <c r="Q54" s="1006">
        <v>61112937.198638737</v>
      </c>
      <c r="R54" s="1006">
        <v>59950311.977102511</v>
      </c>
      <c r="S54" s="1006">
        <v>61603427.678183749</v>
      </c>
      <c r="T54" s="1006">
        <v>65476808.981766254</v>
      </c>
      <c r="U54" s="1006">
        <v>67306765.043556258</v>
      </c>
      <c r="V54" s="1006">
        <v>67812109.671943754</v>
      </c>
      <c r="W54" s="1006">
        <v>70463240.879467502</v>
      </c>
      <c r="X54" s="1006">
        <v>73352393.665311247</v>
      </c>
      <c r="Y54" s="1006">
        <v>75120336.299116373</v>
      </c>
      <c r="Z54" s="519"/>
      <c r="AA54" s="2425"/>
      <c r="AB54" s="519"/>
      <c r="AC54" s="519"/>
      <c r="AD54" s="519"/>
      <c r="AE54" s="519"/>
      <c r="AF54" s="519"/>
      <c r="AG54" s="519"/>
      <c r="AH54" s="519"/>
      <c r="AI54" s="519"/>
      <c r="AJ54" s="519"/>
      <c r="AK54" s="519"/>
      <c r="AL54" s="519"/>
      <c r="AM54" s="519"/>
      <c r="AN54" s="519"/>
      <c r="AO54" s="519"/>
      <c r="AP54" s="519"/>
      <c r="AQ54" s="519"/>
      <c r="AR54" s="519"/>
      <c r="AS54" s="519"/>
      <c r="AT54" s="519"/>
      <c r="XFC54" s="1402"/>
      <c r="XFD54" s="1402">
        <v>944</v>
      </c>
    </row>
    <row r="55" spans="1:16384" s="522" customFormat="1" ht="15.75" customHeight="1">
      <c r="A55" s="957"/>
      <c r="B55" s="1410" t="str">
        <f>INDEX(tblTrans[[English]:[Polski]],MATCH(XFD55,tblTrans[ID],0),LangSelID)</f>
        <v>TREA for operational risks</v>
      </c>
      <c r="C55" s="994">
        <v>6413868.9943749998</v>
      </c>
      <c r="D55" s="994">
        <v>6413868.9943749998</v>
      </c>
      <c r="E55" s="1007">
        <v>6413868.9943749998</v>
      </c>
      <c r="F55" s="1007">
        <v>6413868.9943749998</v>
      </c>
      <c r="G55" s="1007">
        <v>6362804.771125</v>
      </c>
      <c r="H55" s="1007">
        <v>6362804.771125</v>
      </c>
      <c r="I55" s="1007">
        <v>6362804.771125</v>
      </c>
      <c r="J55" s="1007">
        <v>6362804.771125</v>
      </c>
      <c r="K55" s="1007">
        <v>6586472.2508749999</v>
      </c>
      <c r="L55" s="1007">
        <v>6586472.2508749999</v>
      </c>
      <c r="M55" s="1456">
        <v>6586472.2508749999</v>
      </c>
      <c r="N55" s="1007">
        <v>6586472.2508749999</v>
      </c>
      <c r="O55" s="1007">
        <v>6938733.5674999999</v>
      </c>
      <c r="P55" s="1007">
        <v>6938733.5674999999</v>
      </c>
      <c r="Q55" s="1007">
        <v>6938733.5674999999</v>
      </c>
      <c r="R55" s="1007">
        <v>6938733.5674999999</v>
      </c>
      <c r="S55" s="1007">
        <v>7245932.1013279064</v>
      </c>
      <c r="T55" s="1007">
        <v>7245932.1013279064</v>
      </c>
      <c r="U55" s="1007">
        <v>7245932.1013279064</v>
      </c>
      <c r="V55" s="1007">
        <v>7245932.1013279064</v>
      </c>
      <c r="W55" s="1007">
        <v>7993942.3333749995</v>
      </c>
      <c r="X55" s="1007">
        <v>7993942.3333749995</v>
      </c>
      <c r="Y55" s="1007">
        <v>7993942.3333750004</v>
      </c>
      <c r="Z55" s="519"/>
      <c r="AA55" s="519"/>
      <c r="AB55" s="519"/>
      <c r="AC55" s="519"/>
      <c r="AD55" s="519"/>
      <c r="AE55" s="519"/>
      <c r="AF55" s="519"/>
      <c r="AG55" s="519"/>
      <c r="AH55" s="519"/>
      <c r="AI55" s="519"/>
      <c r="AJ55" s="519"/>
      <c r="AK55" s="519"/>
      <c r="AL55" s="519"/>
      <c r="AM55" s="519"/>
      <c r="AN55" s="519"/>
      <c r="AO55" s="519"/>
      <c r="AP55" s="519"/>
      <c r="AQ55" s="519"/>
      <c r="AR55" s="519"/>
      <c r="AS55" s="519"/>
      <c r="AT55" s="519"/>
      <c r="XFC55" s="1402"/>
      <c r="XFD55" s="1402">
        <v>945</v>
      </c>
    </row>
    <row r="56" spans="1:16384" s="525" customFormat="1" ht="15.75" customHeight="1">
      <c r="A56" s="959"/>
      <c r="B56" s="1324" t="str">
        <f>INDEX(tblTrans[[English]:[Polski]],MATCH(XFD56,tblTrans[ID],0),LangSelID)</f>
        <v>Other risk exposure amounts</v>
      </c>
      <c r="C56" s="996">
        <v>3922170.0454285755</v>
      </c>
      <c r="D56" s="996">
        <v>4133976.078596625</v>
      </c>
      <c r="E56" s="1008">
        <v>3939177.2755318335</v>
      </c>
      <c r="F56" s="1008">
        <v>3484317.0785937505</v>
      </c>
      <c r="G56" s="1008">
        <v>3472437.4388230029</v>
      </c>
      <c r="H56" s="1008">
        <v>3576328.1085030278</v>
      </c>
      <c r="I56" s="1008">
        <v>3871954.9415580654</v>
      </c>
      <c r="J56" s="1008">
        <v>3959089.7784173237</v>
      </c>
      <c r="K56" s="1008">
        <v>3991571.6454322124</v>
      </c>
      <c r="L56" s="1008">
        <v>4469404.0920055462</v>
      </c>
      <c r="M56" s="1458">
        <v>6424850.2747203801</v>
      </c>
      <c r="N56" s="1008">
        <v>1449569.776251659</v>
      </c>
      <c r="O56" s="1008">
        <v>1315931.5266259522</v>
      </c>
      <c r="P56" s="1008">
        <v>1299876.0694598474</v>
      </c>
      <c r="Q56" s="1008">
        <v>1152370.56463362</v>
      </c>
      <c r="R56" s="1008">
        <v>1142774.7641231525</v>
      </c>
      <c r="S56" s="1008">
        <v>1338181.5381293164</v>
      </c>
      <c r="T56" s="1008">
        <v>1442814.3396821874</v>
      </c>
      <c r="U56" s="1008">
        <v>1360634.4782882601</v>
      </c>
      <c r="V56" s="1008">
        <v>1181496.7362711383</v>
      </c>
      <c r="W56" s="1008">
        <v>1115118.0152415126</v>
      </c>
      <c r="X56" s="1008">
        <v>1256168.1829505959</v>
      </c>
      <c r="Y56" s="1008">
        <v>1144992.18550863</v>
      </c>
      <c r="Z56" s="519"/>
      <c r="XFC56" s="1402"/>
      <c r="XFD56" s="1402">
        <v>946</v>
      </c>
    </row>
    <row r="57" spans="1:16384" s="519" customFormat="1" ht="15" customHeight="1" thickBot="1">
      <c r="A57" s="1408"/>
      <c r="B57" s="1408"/>
      <c r="C57" s="1409"/>
      <c r="D57" s="1409"/>
      <c r="E57" s="1409"/>
      <c r="F57" s="1409"/>
      <c r="G57" s="1409"/>
      <c r="H57" s="1409"/>
      <c r="I57" s="1409"/>
      <c r="J57" s="1409"/>
      <c r="K57" s="1409"/>
      <c r="L57" s="1409"/>
      <c r="M57" s="1465"/>
      <c r="N57" s="1448"/>
      <c r="O57" s="1409"/>
      <c r="P57" s="1409"/>
      <c r="Q57" s="1409"/>
      <c r="R57" s="1409"/>
      <c r="S57" s="1409"/>
      <c r="T57" s="1409"/>
      <c r="U57" s="1409"/>
      <c r="V57" s="1409"/>
      <c r="W57" s="1409"/>
      <c r="X57" s="1409"/>
      <c r="Y57" s="1409"/>
      <c r="XFC57" s="1402"/>
      <c r="XFD57" s="1402"/>
    </row>
    <row r="58" spans="1:16384" s="58" customFormat="1" ht="15.75" customHeight="1" thickBot="1">
      <c r="A58" s="1011" t="str">
        <f>INDEX(tblTrans[[English]:[Polski]],MATCH(XFC58,tblTrans[ID],0),LangSelID)</f>
        <v>Total risk exposure amount of mBank Hipoteczny</v>
      </c>
      <c r="B58" s="1011"/>
      <c r="C58" s="1411">
        <v>3460311.3267499991</v>
      </c>
      <c r="D58" s="1411">
        <v>3434684.3000000017</v>
      </c>
      <c r="E58" s="1411">
        <v>3805833.8171500005</v>
      </c>
      <c r="F58" s="1411">
        <v>4353200.8948749853</v>
      </c>
      <c r="G58" s="1411">
        <v>4421057.3897674996</v>
      </c>
      <c r="H58" s="1411">
        <v>4687605.9839999992</v>
      </c>
      <c r="I58" s="1411">
        <v>5319489.9398750085</v>
      </c>
      <c r="J58" s="1411">
        <v>5360546.6907862481</v>
      </c>
      <c r="K58" s="1411">
        <v>5562519.5300000152</v>
      </c>
      <c r="L58" s="1411">
        <v>6036092.5301249959</v>
      </c>
      <c r="M58" s="1452">
        <v>6421656.7795000011</v>
      </c>
      <c r="N58" s="1443">
        <v>6580691.2124599945</v>
      </c>
      <c r="O58" s="1411">
        <v>6709587.9256600039</v>
      </c>
      <c r="P58" s="1411">
        <v>7027217.5731500089</v>
      </c>
      <c r="Q58" s="1411">
        <v>7469369.2285538968</v>
      </c>
      <c r="R58" s="1411">
        <v>7044253.0391422976</v>
      </c>
      <c r="S58" s="1411">
        <v>7098712.7825180925</v>
      </c>
      <c r="T58" s="1411">
        <v>7264425.7381636044</v>
      </c>
      <c r="U58" s="1411">
        <v>7053613.8107785098</v>
      </c>
      <c r="V58" s="1411">
        <v>7078451.6966658002</v>
      </c>
      <c r="W58" s="1411">
        <v>7555272.4050197098</v>
      </c>
      <c r="X58" s="1411">
        <v>7588810.6812115097</v>
      </c>
      <c r="Y58" s="1411">
        <v>7399712.4064124897</v>
      </c>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s="1403">
        <v>941</v>
      </c>
      <c r="XFD58" s="1403"/>
    </row>
    <row r="59" spans="1:16384">
      <c r="C59" s="1412"/>
      <c r="D59" s="1412"/>
      <c r="E59" s="1412"/>
      <c r="F59" s="1412"/>
      <c r="G59" s="1412"/>
      <c r="H59" s="1412"/>
      <c r="I59" s="1412"/>
      <c r="J59" s="1413"/>
      <c r="K59" s="1413"/>
      <c r="L59" s="1413"/>
      <c r="M59" s="1413"/>
      <c r="N59" s="1413"/>
      <c r="O59" s="1413"/>
      <c r="P59" s="1413"/>
      <c r="Q59" s="1413"/>
      <c r="R59" s="1413"/>
      <c r="S59" s="1413"/>
      <c r="T59" s="1413"/>
      <c r="U59" s="1413"/>
      <c r="V59" s="1413"/>
      <c r="W59" s="1413"/>
      <c r="X59" s="1413"/>
      <c r="Y59" s="1413"/>
    </row>
    <row r="60" spans="1:16384">
      <c r="C60" s="1414"/>
      <c r="D60" s="1414"/>
      <c r="E60" s="1414"/>
      <c r="F60" s="1414"/>
      <c r="G60" s="1414"/>
      <c r="H60" s="1414"/>
      <c r="I60" s="1414"/>
      <c r="J60" s="1414"/>
      <c r="K60" s="1414"/>
      <c r="L60" s="1414"/>
      <c r="M60" s="1414"/>
      <c r="N60" s="1414"/>
      <c r="O60" s="1414"/>
      <c r="P60" s="1414"/>
      <c r="Q60" s="1414"/>
      <c r="R60" s="1414"/>
      <c r="S60" s="1414"/>
      <c r="T60" s="1414"/>
      <c r="U60" s="522"/>
      <c r="V60" s="522"/>
      <c r="W60" s="522"/>
    </row>
    <row r="61" spans="1:16384" ht="111.75" customHeight="1">
      <c r="A61" s="518"/>
      <c r="B61" s="520" t="str">
        <f>INDEX(tblTrans[[English]:[Polski]],MATCH(XFD61,tblTrans[ID],0),LangSelID)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E61" s="522"/>
      <c r="F61" s="522"/>
      <c r="J61" s="1413"/>
      <c r="K61" s="1413"/>
      <c r="L61" s="1413"/>
      <c r="M61" s="1413"/>
      <c r="N61" s="1413"/>
      <c r="O61" s="1413"/>
      <c r="P61" s="1413"/>
      <c r="Q61" s="1413"/>
      <c r="R61" s="1413"/>
      <c r="S61" s="1413"/>
      <c r="T61" s="1413"/>
      <c r="U61" s="1413"/>
      <c r="V61" s="1413"/>
      <c r="W61" s="1413"/>
      <c r="XFC61" s="1406"/>
      <c r="XFD61" s="1407">
        <v>442</v>
      </c>
    </row>
    <row r="62" spans="1:16384">
      <c r="K62" s="1414"/>
      <c r="L62" s="1414"/>
      <c r="M62" s="1414"/>
      <c r="N62" s="1414"/>
      <c r="O62" s="1414"/>
      <c r="P62" s="1414"/>
      <c r="Q62" s="1414"/>
      <c r="R62" s="1414"/>
      <c r="S62" s="1414"/>
      <c r="T62" s="1414"/>
      <c r="U62" s="1414"/>
      <c r="V62" s="1414"/>
      <c r="W62" s="1414"/>
    </row>
    <row r="63" spans="1:16384" ht="85.5" customHeight="1">
      <c r="B63" s="1469" t="str">
        <f>INDEX(tblTrans[[English]:[Polski]],MATCH(XFD63,tblTrans[ID],0),LangSelID)</f>
        <v>The increases of the capital ratios were driven by: (i) the adjustment of the application of the regulatory floor to the requirements of article 500 CRR; (ii) the extensions of the AIRB approach and the changes of the AIRB models (change to the internal corporate LGD model and consent to apply the internal rating based approach to the calculation of the capital charge for credit risk for the credit exposures of the subsidiary mLeasing).</v>
      </c>
      <c r="XFD63" s="1405">
        <v>949</v>
      </c>
    </row>
  </sheetData>
  <mergeCells count="22">
    <mergeCell ref="A38:B38"/>
    <mergeCell ref="A26:B26"/>
    <mergeCell ref="A37:B37"/>
    <mergeCell ref="A1:B1"/>
    <mergeCell ref="A2:B2"/>
    <mergeCell ref="A3:B3"/>
    <mergeCell ref="A13:B13"/>
    <mergeCell ref="A31:B31"/>
    <mergeCell ref="XEX31:XEY31"/>
    <mergeCell ref="XFC38:XFD38"/>
    <mergeCell ref="XEX1:XEY1"/>
    <mergeCell ref="XEX2:XEY2"/>
    <mergeCell ref="XEX3:XEY3"/>
    <mergeCell ref="XEX13:XEY13"/>
    <mergeCell ref="XEX26:XEY26"/>
    <mergeCell ref="XFC37:XFD37"/>
    <mergeCell ref="A42:B42"/>
    <mergeCell ref="XFC42:XFD42"/>
    <mergeCell ref="A48:B48"/>
    <mergeCell ref="XFC48:XFD48"/>
    <mergeCell ref="A49:B49"/>
    <mergeCell ref="XFC49:XFD49"/>
  </mergeCells>
  <pageMargins left="0.7" right="0.7" top="0.75" bottom="0.75" header="0.3" footer="0.3"/>
  <pageSetup paperSize="9" scale="7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tabColor theme="0" tint="-0.499984740745262"/>
    <pageSetUpPr fitToPage="1"/>
  </sheetPr>
  <dimension ref="A1:XFD413"/>
  <sheetViews>
    <sheetView zoomScale="80" zoomScaleNormal="80" zoomScaleSheetLayoutView="80" workbookViewId="0">
      <pane xSplit="6" ySplit="2" topLeftCell="AM3" activePane="bottomRight" state="frozen"/>
      <selection pane="topRight" activeCell="F1" sqref="F1"/>
      <selection pane="bottomLeft" activeCell="A3" sqref="A3"/>
      <selection pane="bottomRight" activeCell="AR1" sqref="AR1"/>
    </sheetView>
  </sheetViews>
  <sheetFormatPr defaultRowHeight="12.75"/>
  <cols>
    <col min="1" max="1" width="0.42578125" style="134" customWidth="1"/>
    <col min="2" max="2" width="3.7109375" style="134" bestFit="1" customWidth="1"/>
    <col min="3" max="3" width="75.5703125" style="134" bestFit="1" customWidth="1"/>
    <col min="4" max="6" width="4.140625" style="134" hidden="1" customWidth="1"/>
    <col min="7" max="14" width="12.85546875" style="157" customWidth="1"/>
    <col min="15" max="31" width="12.85546875" style="134" customWidth="1"/>
    <col min="32" max="43" width="13.42578125" style="134" customWidth="1"/>
    <col min="44" max="16377" width="9.140625" style="134"/>
    <col min="16378" max="16378" width="0" style="134" hidden="1" customWidth="1"/>
    <col min="16379" max="16379" width="4.28515625" style="134" hidden="1" customWidth="1"/>
    <col min="16380" max="16380" width="61.28515625" style="134" hidden="1" customWidth="1"/>
    <col min="16381" max="16382" width="0" style="134" hidden="1" customWidth="1"/>
    <col min="16383" max="16383" width="4.140625" style="134" hidden="1" customWidth="1"/>
    <col min="16384" max="16384" width="0" style="134" hidden="1" customWidth="1"/>
  </cols>
  <sheetData>
    <row r="1" spans="1:16384" s="146" customFormat="1" ht="21" customHeight="1" thickBot="1">
      <c r="A1" s="2484" t="str">
        <f>INDEX(tblTrans[[English]:[Polski]],MATCH(XEX1,tblTrans[ID],0),LangSelID)</f>
        <v xml:space="preserve">            mBank S.A. Group consolidated capital base ('000 PLN) </v>
      </c>
      <c r="B1" s="2484" t="e">
        <f>INDEX(tblTrans[[English]:[Polski]],MATCH(XFB1,tblTrans[ID],0),LangSelID)</f>
        <v>#N/A</v>
      </c>
      <c r="C1" s="2484" t="e">
        <f>INDEX(tblTrans[[English]:[Polski]],MATCH(#REF!,tblTrans[ID],0),LangSelID)</f>
        <v>#REF!</v>
      </c>
      <c r="D1" s="2484" t="e">
        <f>INDEX(tblTrans[[English]:[Polski]],MATCH(XFD1,tblTrans[ID],0),LangSelID)</f>
        <v>#N/A</v>
      </c>
      <c r="E1" s="2484" t="e">
        <f>INDEX(tblTrans[[English]:[Polski]],MATCH(#REF!,tblTrans[ID],0),LangSelID)</f>
        <v>#REF!</v>
      </c>
      <c r="F1" s="2484" t="e">
        <f>INDEX(tblTrans[[English]:[Polski]],MATCH(#REF!,tblTrans[ID],0),LangSelID)</f>
        <v>#REF!</v>
      </c>
      <c r="G1" s="333" t="s">
        <v>42</v>
      </c>
      <c r="H1" s="335" t="s">
        <v>43</v>
      </c>
      <c r="I1" s="331" t="s">
        <v>44</v>
      </c>
      <c r="J1" s="331" t="s">
        <v>45</v>
      </c>
      <c r="K1" s="336" t="s">
        <v>46</v>
      </c>
      <c r="L1" s="334" t="s">
        <v>6</v>
      </c>
      <c r="M1" s="331" t="s">
        <v>8</v>
      </c>
      <c r="N1" s="331" t="s">
        <v>7</v>
      </c>
      <c r="O1" s="333" t="s">
        <v>4</v>
      </c>
      <c r="P1" s="335" t="s">
        <v>5</v>
      </c>
      <c r="Q1" s="331" t="s">
        <v>37</v>
      </c>
      <c r="R1" s="331" t="s">
        <v>38</v>
      </c>
      <c r="S1" s="336" t="s">
        <v>39</v>
      </c>
      <c r="T1" s="334" t="s">
        <v>41</v>
      </c>
      <c r="U1" s="331" t="s">
        <v>47</v>
      </c>
      <c r="V1" s="331" t="s">
        <v>48</v>
      </c>
      <c r="W1" s="333" t="s">
        <v>50</v>
      </c>
      <c r="X1" s="335" t="s">
        <v>51</v>
      </c>
      <c r="Y1" s="331" t="s">
        <v>49</v>
      </c>
      <c r="Z1" s="331" t="s">
        <v>56</v>
      </c>
      <c r="AA1" s="336" t="s">
        <v>57</v>
      </c>
      <c r="AB1" s="334" t="s">
        <v>58</v>
      </c>
      <c r="AC1" s="331" t="s">
        <v>59</v>
      </c>
      <c r="AD1" s="331" t="s">
        <v>60</v>
      </c>
      <c r="AE1" s="333" t="s">
        <v>72</v>
      </c>
      <c r="AF1" s="335" t="s">
        <v>73</v>
      </c>
      <c r="AG1" s="331" t="s">
        <v>74</v>
      </c>
      <c r="AH1" s="331" t="s">
        <v>75</v>
      </c>
      <c r="AI1" s="336" t="s">
        <v>77</v>
      </c>
      <c r="AJ1" s="334" t="s">
        <v>78</v>
      </c>
      <c r="AK1" s="331" t="s">
        <v>80</v>
      </c>
      <c r="AL1" s="331" t="s">
        <v>81</v>
      </c>
      <c r="AM1" s="333" t="s">
        <v>82</v>
      </c>
      <c r="AN1" s="335" t="s">
        <v>83</v>
      </c>
      <c r="AO1" s="331" t="s">
        <v>87</v>
      </c>
      <c r="AP1" s="331" t="s">
        <v>88</v>
      </c>
      <c r="AQ1" s="336" t="s">
        <v>90</v>
      </c>
      <c r="XEX1" s="2484">
        <v>443</v>
      </c>
      <c r="XEY1" s="2484"/>
      <c r="XEZ1" s="2484"/>
      <c r="XFA1" s="2484"/>
      <c r="XFB1" s="2484"/>
      <c r="XFC1" s="2484"/>
    </row>
    <row r="2" spans="1:16384" s="58" customFormat="1" ht="33" customHeight="1" thickBot="1">
      <c r="A2" s="2491" t="s">
        <v>95</v>
      </c>
      <c r="B2" s="2492"/>
      <c r="C2" s="2492"/>
      <c r="D2" s="2492"/>
      <c r="E2" s="2492"/>
      <c r="F2" s="2493"/>
      <c r="G2" s="545"/>
      <c r="H2" s="545"/>
      <c r="I2" s="546"/>
      <c r="J2" s="546"/>
      <c r="K2" s="546"/>
      <c r="L2" s="546"/>
      <c r="M2" s="546"/>
      <c r="N2" s="546"/>
      <c r="O2" s="546"/>
      <c r="P2" s="546"/>
      <c r="Q2" s="546"/>
      <c r="R2" s="546"/>
      <c r="S2" s="546"/>
      <c r="T2" s="546"/>
      <c r="U2" s="546"/>
      <c r="V2" s="546"/>
      <c r="W2" s="2434"/>
      <c r="X2" s="2434"/>
      <c r="Y2" s="2434"/>
      <c r="Z2" s="2434"/>
      <c r="AA2" s="2434"/>
      <c r="AB2" s="2434"/>
      <c r="AC2" s="2434"/>
      <c r="AD2" s="2434"/>
      <c r="AE2" s="2434"/>
      <c r="AF2" s="2434"/>
      <c r="AG2" s="2434"/>
      <c r="AH2" s="547"/>
      <c r="AI2" s="547"/>
      <c r="AJ2" s="546"/>
      <c r="AK2" s="546"/>
      <c r="AL2" s="546"/>
      <c r="AM2" s="546"/>
      <c r="AN2" s="546"/>
      <c r="AO2" s="546"/>
      <c r="AP2" s="546"/>
      <c r="AQ2" s="546"/>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XEX2" s="2491" t="s">
        <v>95</v>
      </c>
      <c r="XEY2" s="2492"/>
      <c r="XEZ2" s="2492"/>
      <c r="XFA2" s="2492"/>
      <c r="XFB2" s="2492"/>
      <c r="XFC2" s="2493"/>
    </row>
    <row r="3" spans="1:16384" s="469" customFormat="1" ht="15" customHeight="1" thickBot="1">
      <c r="A3" s="249"/>
      <c r="B3" s="462" t="s">
        <v>10</v>
      </c>
      <c r="C3" s="463" t="str">
        <f>INDEX(tblTrans[[English]:[Polski]],MATCH(XEZ3,tblTrans[ID],0),LangSelID)</f>
        <v>Item</v>
      </c>
      <c r="D3" s="463" t="e">
        <f>INDEX(tblTrans[[English]:[Polski]],MATCH(XFD3,tblTrans[ID],0),LangSelID)</f>
        <v>#N/A</v>
      </c>
      <c r="E3" s="463" t="e">
        <f>INDEX(tblTrans[[English]:[Polski]],MATCH(#REF!,tblTrans[ID],0),LangSelID)</f>
        <v>#REF!</v>
      </c>
      <c r="F3" s="463" t="e">
        <f>INDEX(tblTrans[[English]:[Polski]],MATCH(#REF!,tblTrans[ID],0),LangSelID)</f>
        <v>#REF!</v>
      </c>
      <c r="G3" s="464"/>
      <c r="H3" s="465"/>
      <c r="I3" s="466"/>
      <c r="J3" s="466"/>
      <c r="K3" s="467"/>
      <c r="L3" s="468"/>
      <c r="M3" s="466"/>
      <c r="N3" s="466"/>
      <c r="O3" s="464"/>
      <c r="P3" s="366"/>
      <c r="Q3" s="249"/>
      <c r="R3" s="249"/>
      <c r="S3" s="467"/>
      <c r="T3" s="368"/>
      <c r="U3" s="249"/>
      <c r="V3" s="249"/>
      <c r="W3" s="464"/>
      <c r="X3" s="366"/>
      <c r="Y3" s="249"/>
      <c r="Z3" s="249"/>
      <c r="AA3" s="467"/>
      <c r="AB3" s="368"/>
      <c r="AC3" s="249"/>
      <c r="AD3" s="249"/>
      <c r="AE3" s="464"/>
      <c r="AF3" s="366"/>
      <c r="AG3" s="249"/>
      <c r="AH3" s="249"/>
      <c r="AI3" s="467"/>
      <c r="AJ3" s="368"/>
      <c r="AK3" s="249"/>
      <c r="AL3" s="249"/>
      <c r="AM3" s="464"/>
      <c r="AN3" s="366"/>
      <c r="AO3" s="249"/>
      <c r="AP3" s="249"/>
      <c r="AQ3" s="367"/>
      <c r="XEX3" s="249"/>
      <c r="XEY3" s="462" t="s">
        <v>10</v>
      </c>
      <c r="XEZ3" s="463">
        <v>444</v>
      </c>
      <c r="XFA3" s="463"/>
      <c r="XFB3" s="463"/>
      <c r="XFC3" s="463"/>
    </row>
    <row r="4" spans="1:16384" s="58" customFormat="1" ht="15" customHeight="1" thickBot="1">
      <c r="A4" s="550"/>
      <c r="B4" s="550" t="s">
        <v>11</v>
      </c>
      <c r="C4" s="550" t="str">
        <f>INDEX(tblTrans[[English]:[Polski]],MATCH(XEZ4,tblTrans[ID],0),LangSelID)</f>
        <v>Core capital</v>
      </c>
      <c r="D4" s="551" t="e">
        <f>INDEX(tblTrans[[English]:[Polski]],MATCH(XFD4,tblTrans[ID],0),LangSelID)</f>
        <v>#N/A</v>
      </c>
      <c r="E4" s="551" t="e">
        <f>INDEX(tblTrans[[English]:[Polski]],MATCH(#REF!,tblTrans[ID],0),LangSelID)</f>
        <v>#REF!</v>
      </c>
      <c r="F4" s="551" t="e">
        <f>INDEX(tblTrans[[English]:[Polski]],MATCH(#REF!,tblTrans[ID],0),LangSelID)</f>
        <v>#REF!</v>
      </c>
      <c r="G4" s="551"/>
      <c r="H4" s="551"/>
      <c r="I4" s="551">
        <f t="shared" ref="I4:P4" si="0">SUM(I5:I9)</f>
        <v>1805051</v>
      </c>
      <c r="J4" s="551">
        <f t="shared" si="0"/>
        <v>1812135</v>
      </c>
      <c r="K4" s="551">
        <f t="shared" si="0"/>
        <v>1838843</v>
      </c>
      <c r="L4" s="551">
        <f t="shared" si="0"/>
        <v>2067387</v>
      </c>
      <c r="M4" s="551">
        <f t="shared" si="0"/>
        <v>2088417</v>
      </c>
      <c r="N4" s="551">
        <f t="shared" si="0"/>
        <v>2098412</v>
      </c>
      <c r="O4" s="551">
        <f t="shared" si="0"/>
        <v>2104366</v>
      </c>
      <c r="P4" s="551">
        <f t="shared" si="0"/>
        <v>2526947</v>
      </c>
      <c r="Q4" s="551">
        <v>2530920</v>
      </c>
      <c r="R4" s="551">
        <f>SUM(R5:R9)</f>
        <v>2859684</v>
      </c>
      <c r="S4" s="551">
        <f>SUM(S5:S9)</f>
        <v>2864079</v>
      </c>
      <c r="T4" s="551">
        <f>SUM(T5:T9)</f>
        <v>3242569</v>
      </c>
      <c r="U4" s="551">
        <f t="shared" ref="U4:Z4" si="1">SUM(U5:U11)</f>
        <v>3384088</v>
      </c>
      <c r="V4" s="551">
        <f t="shared" si="1"/>
        <v>4033202</v>
      </c>
      <c r="W4" s="551">
        <f t="shared" si="1"/>
        <v>4045270</v>
      </c>
      <c r="X4" s="551">
        <f t="shared" si="1"/>
        <v>4268164</v>
      </c>
      <c r="Y4" s="551">
        <f t="shared" si="1"/>
        <v>4256935</v>
      </c>
      <c r="Z4" s="551">
        <f t="shared" si="1"/>
        <v>4268911</v>
      </c>
      <c r="AA4" s="551">
        <v>4266724</v>
      </c>
      <c r="AB4" s="551">
        <f t="shared" ref="AB4:AN4" si="2">SUM(AB5:AB11)</f>
        <v>4389484</v>
      </c>
      <c r="AC4" s="551">
        <f t="shared" si="2"/>
        <v>4402453</v>
      </c>
      <c r="AD4" s="551">
        <f t="shared" si="2"/>
        <v>6374819</v>
      </c>
      <c r="AE4" s="551">
        <f t="shared" si="2"/>
        <v>6374537</v>
      </c>
      <c r="AF4" s="551">
        <f t="shared" si="2"/>
        <v>6949759</v>
      </c>
      <c r="AG4" s="551">
        <f t="shared" si="2"/>
        <v>6956119</v>
      </c>
      <c r="AH4" s="551">
        <f t="shared" si="2"/>
        <v>6871383</v>
      </c>
      <c r="AI4" s="551">
        <f t="shared" si="2"/>
        <v>6875907</v>
      </c>
      <c r="AJ4" s="551">
        <f t="shared" si="2"/>
        <v>8013059</v>
      </c>
      <c r="AK4" s="551">
        <f t="shared" si="2"/>
        <v>8017006</v>
      </c>
      <c r="AL4" s="551">
        <f t="shared" si="2"/>
        <v>8670029</v>
      </c>
      <c r="AM4" s="551">
        <f t="shared" si="2"/>
        <v>8673559</v>
      </c>
      <c r="AN4" s="551">
        <f t="shared" si="2"/>
        <v>8808943</v>
      </c>
      <c r="AO4" s="551">
        <f>SUM(AO5:AO11)</f>
        <v>8813149</v>
      </c>
      <c r="AP4" s="551">
        <f>SUM(AP5:AP11)</f>
        <v>9085710</v>
      </c>
      <c r="AQ4" s="551">
        <f>SUM(AQ5:AQ11)</f>
        <v>9000398.5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s="550"/>
      <c r="XEY4" s="550" t="s">
        <v>11</v>
      </c>
      <c r="XEZ4" s="550">
        <v>445</v>
      </c>
      <c r="XFA4" s="551"/>
      <c r="XFB4" s="551"/>
      <c r="XFC4" s="551" t="s">
        <v>11</v>
      </c>
      <c r="XFD4"/>
    </row>
    <row r="5" spans="1:16384" s="469" customFormat="1" ht="15" customHeight="1">
      <c r="A5" s="249"/>
      <c r="B5" s="332">
        <v>1</v>
      </c>
      <c r="C5" s="470" t="str">
        <f>INDEX(tblTrans[[English]:[Polski]],MATCH(XEZ5,tblTrans[ID],0),LangSelID)</f>
        <v>Share capital</v>
      </c>
      <c r="D5" s="470" t="e">
        <f>INDEX(tblTrans[[English]:[Polski]],MATCH(XFD5,tblTrans[ID],0),LangSelID)</f>
        <v>#N/A</v>
      </c>
      <c r="E5" s="470" t="e">
        <f>INDEX(tblTrans[[English]:[Polski]],MATCH(#REF!,tblTrans[ID],0),LangSelID)</f>
        <v>#REF!</v>
      </c>
      <c r="F5" s="332" t="e">
        <f>INDEX(tblTrans[[English]:[Polski]],MATCH(#REF!,tblTrans[ID],0),LangSelID)</f>
        <v>#REF!</v>
      </c>
      <c r="G5" s="471"/>
      <c r="H5" s="472"/>
      <c r="I5" s="473">
        <v>114853</v>
      </c>
      <c r="J5" s="473">
        <v>115223</v>
      </c>
      <c r="K5" s="474">
        <v>115936</v>
      </c>
      <c r="L5" s="475">
        <v>116870</v>
      </c>
      <c r="M5" s="473">
        <v>117500</v>
      </c>
      <c r="N5" s="473">
        <v>117838</v>
      </c>
      <c r="O5" s="471">
        <v>118064</v>
      </c>
      <c r="P5" s="472">
        <v>118111</v>
      </c>
      <c r="Q5" s="473">
        <v>118256</v>
      </c>
      <c r="R5" s="473">
        <v>118460</v>
      </c>
      <c r="S5" s="474">
        <v>118643</v>
      </c>
      <c r="T5" s="475">
        <v>118655</v>
      </c>
      <c r="U5" s="473">
        <v>118752</v>
      </c>
      <c r="V5" s="473">
        <v>118764</v>
      </c>
      <c r="W5" s="471">
        <v>118764</v>
      </c>
      <c r="X5" s="472">
        <v>118764</v>
      </c>
      <c r="Y5" s="473">
        <v>118764</v>
      </c>
      <c r="Z5" s="473">
        <v>118764</v>
      </c>
      <c r="AA5" s="474">
        <v>118764</v>
      </c>
      <c r="AB5" s="475">
        <v>118764</v>
      </c>
      <c r="AC5" s="473">
        <v>118764</v>
      </c>
      <c r="AD5" s="473">
        <v>168311</v>
      </c>
      <c r="AE5" s="471">
        <v>168347</v>
      </c>
      <c r="AF5" s="472">
        <v>168347</v>
      </c>
      <c r="AG5" s="473">
        <v>168347</v>
      </c>
      <c r="AH5" s="473">
        <v>168410</v>
      </c>
      <c r="AI5" s="474">
        <v>168411</v>
      </c>
      <c r="AJ5" s="475">
        <v>168411</v>
      </c>
      <c r="AK5" s="473">
        <v>168411</v>
      </c>
      <c r="AL5" s="473">
        <v>168548</v>
      </c>
      <c r="AM5" s="471">
        <v>168556</v>
      </c>
      <c r="AN5" s="472">
        <v>168565</v>
      </c>
      <c r="AO5" s="473">
        <v>168568</v>
      </c>
      <c r="AP5" s="473">
        <v>168681</v>
      </c>
      <c r="AQ5" s="474">
        <v>168696</v>
      </c>
      <c r="XEX5" s="249"/>
      <c r="XEY5" s="332">
        <v>1</v>
      </c>
      <c r="XEZ5" s="470">
        <v>446</v>
      </c>
      <c r="XFA5" s="470"/>
      <c r="XFB5" s="470"/>
      <c r="XFC5" s="332" t="s">
        <v>12</v>
      </c>
    </row>
    <row r="6" spans="1:16384" s="469" customFormat="1" ht="15" customHeight="1">
      <c r="A6" s="249"/>
      <c r="B6" s="332">
        <v>2</v>
      </c>
      <c r="C6" s="470" t="str">
        <f>INDEX(tblTrans[[English]:[Polski]],MATCH(XEZ6,tblTrans[ID],0),LangSelID)</f>
        <v>Capital surplus fund</v>
      </c>
      <c r="D6" s="470" t="e">
        <f>INDEX(tblTrans[[English]:[Polski]],MATCH(XFD6,tblTrans[ID],0),LangSelID)</f>
        <v>#N/A</v>
      </c>
      <c r="E6" s="470" t="e">
        <f>INDEX(tblTrans[[English]:[Polski]],MATCH(#REF!,tblTrans[ID],0),LangSelID)</f>
        <v>#REF!</v>
      </c>
      <c r="F6" s="332" t="e">
        <f>INDEX(tblTrans[[English]:[Polski]],MATCH(#REF!,tblTrans[ID],0),LangSelID)</f>
        <v>#REF!</v>
      </c>
      <c r="G6" s="471"/>
      <c r="H6" s="472"/>
      <c r="I6" s="473">
        <v>1132471</v>
      </c>
      <c r="J6" s="473">
        <v>1145566</v>
      </c>
      <c r="K6" s="474">
        <v>1169211</v>
      </c>
      <c r="L6" s="475">
        <v>1338758</v>
      </c>
      <c r="M6" s="473">
        <v>1359657</v>
      </c>
      <c r="N6" s="473">
        <v>1371102</v>
      </c>
      <c r="O6" s="471">
        <v>1378882</v>
      </c>
      <c r="P6" s="472">
        <v>1380497</v>
      </c>
      <c r="Q6" s="473">
        <v>1385488</v>
      </c>
      <c r="R6" s="473">
        <v>1392499</v>
      </c>
      <c r="S6" s="474">
        <v>1398789</v>
      </c>
      <c r="T6" s="475">
        <v>1399217</v>
      </c>
      <c r="U6" s="473">
        <v>1402542</v>
      </c>
      <c r="V6" s="473">
        <v>1402919</v>
      </c>
      <c r="W6" s="471">
        <v>1402919</v>
      </c>
      <c r="X6" s="472">
        <v>1402919</v>
      </c>
      <c r="Y6" s="473">
        <v>1402919</v>
      </c>
      <c r="Z6" s="473">
        <v>1402919</v>
      </c>
      <c r="AA6" s="474">
        <v>1402919</v>
      </c>
      <c r="AB6" s="475">
        <v>1402919</v>
      </c>
      <c r="AC6" s="473">
        <v>1402919</v>
      </c>
      <c r="AD6" s="473">
        <v>3319539</v>
      </c>
      <c r="AE6" s="471">
        <v>3323465</v>
      </c>
      <c r="AF6" s="472">
        <v>5596143</v>
      </c>
      <c r="AG6" s="473">
        <v>5660026</v>
      </c>
      <c r="AH6" s="473">
        <v>5660026</v>
      </c>
      <c r="AI6" s="474">
        <v>5660076</v>
      </c>
      <c r="AJ6" s="475">
        <v>6626088</v>
      </c>
      <c r="AK6" s="473">
        <v>6678905</v>
      </c>
      <c r="AL6" s="473">
        <v>6686097</v>
      </c>
      <c r="AM6" s="471">
        <v>6686581</v>
      </c>
      <c r="AN6" s="472">
        <v>6687172</v>
      </c>
      <c r="AO6" s="473">
        <v>7452140</v>
      </c>
      <c r="AP6" s="473">
        <v>7460777</v>
      </c>
      <c r="AQ6" s="474">
        <v>7461954</v>
      </c>
      <c r="XEX6" s="249"/>
      <c r="XEY6" s="332">
        <v>2</v>
      </c>
      <c r="XEZ6" s="470">
        <v>447</v>
      </c>
      <c r="XFA6" s="470"/>
      <c r="XFB6" s="470"/>
      <c r="XFC6" s="332" t="s">
        <v>13</v>
      </c>
    </row>
    <row r="7" spans="1:16384" s="469" customFormat="1" ht="15" customHeight="1">
      <c r="A7" s="249"/>
      <c r="B7" s="332">
        <v>3</v>
      </c>
      <c r="C7" s="470" t="str">
        <f>INDEX(tblTrans[[English]:[Polski]],MATCH(XEZ7,tblTrans[ID],0),LangSelID)</f>
        <v>Reserve fund</v>
      </c>
      <c r="D7" s="470" t="e">
        <f>INDEX(tblTrans[[English]:[Polski]],MATCH(XFD7,tblTrans[ID],0),LangSelID)</f>
        <v>#N/A</v>
      </c>
      <c r="E7" s="470" t="e">
        <f>INDEX(tblTrans[[English]:[Polski]],MATCH(#REF!,tblTrans[ID],0),LangSelID)</f>
        <v>#REF!</v>
      </c>
      <c r="F7" s="332" t="e">
        <f>INDEX(tblTrans[[English]:[Polski]],MATCH(#REF!,tblTrans[ID],0),LangSelID)</f>
        <v>#REF!</v>
      </c>
      <c r="G7" s="471"/>
      <c r="H7" s="472"/>
      <c r="I7" s="473">
        <v>557727</v>
      </c>
      <c r="J7" s="473">
        <v>551346</v>
      </c>
      <c r="K7" s="474">
        <v>553696</v>
      </c>
      <c r="L7" s="475">
        <v>611759</v>
      </c>
      <c r="M7" s="473">
        <v>611260</v>
      </c>
      <c r="N7" s="473">
        <v>609472</v>
      </c>
      <c r="O7" s="471">
        <v>607420</v>
      </c>
      <c r="P7" s="472">
        <v>1028339</v>
      </c>
      <c r="Q7" s="473">
        <v>1027176</v>
      </c>
      <c r="R7" s="473">
        <f>1024859+323866</f>
        <v>1348725</v>
      </c>
      <c r="S7" s="474">
        <v>1346647</v>
      </c>
      <c r="T7" s="475">
        <v>1724697</v>
      </c>
      <c r="U7" s="473">
        <v>1731154</v>
      </c>
      <c r="V7" s="473">
        <v>1733303</v>
      </c>
      <c r="W7" s="471">
        <v>1729678</v>
      </c>
      <c r="X7" s="472">
        <v>2585625</v>
      </c>
      <c r="Y7" s="473">
        <v>2581675</v>
      </c>
      <c r="Z7" s="473">
        <v>2582491</v>
      </c>
      <c r="AA7" s="474">
        <v>2583466</v>
      </c>
      <c r="AB7" s="475">
        <f>2713556</f>
        <v>2713556</v>
      </c>
      <c r="AC7" s="473">
        <v>2714719</v>
      </c>
      <c r="AD7" s="473">
        <v>2716303</v>
      </c>
      <c r="AE7" s="471">
        <v>2714743</v>
      </c>
      <c r="AF7" s="472">
        <v>56588</v>
      </c>
      <c r="AG7" s="473">
        <v>75093</v>
      </c>
      <c r="AH7" s="473">
        <v>77797</v>
      </c>
      <c r="AI7" s="474">
        <v>81174</v>
      </c>
      <c r="AJ7" s="475">
        <v>83258</v>
      </c>
      <c r="AK7" s="473">
        <v>97129</v>
      </c>
      <c r="AL7" s="473">
        <v>92385</v>
      </c>
      <c r="AM7" s="471">
        <v>94863</v>
      </c>
      <c r="AN7" s="472">
        <v>97761</v>
      </c>
      <c r="AO7" s="473">
        <v>101348</v>
      </c>
      <c r="AP7" s="473">
        <v>95850</v>
      </c>
      <c r="AQ7" s="474">
        <v>100057</v>
      </c>
      <c r="XEX7" s="249"/>
      <c r="XEY7" s="332">
        <v>3</v>
      </c>
      <c r="XEZ7" s="470">
        <v>448</v>
      </c>
      <c r="XFA7" s="470"/>
      <c r="XFB7" s="470"/>
      <c r="XFC7" s="332" t="s">
        <v>14</v>
      </c>
    </row>
    <row r="8" spans="1:16384" s="469" customFormat="1" ht="15" customHeight="1">
      <c r="A8" s="249"/>
      <c r="B8" s="476">
        <v>4</v>
      </c>
      <c r="C8" s="477" t="str">
        <f>INDEX(tblTrans[[English]:[Polski]],MATCH(XEZ8,tblTrans[ID],0),LangSelID)</f>
        <v>General risk provision</v>
      </c>
      <c r="D8" s="477" t="e">
        <f>INDEX(tblTrans[[English]:[Polski]],MATCH(XFD8,tblTrans[ID],0),LangSelID)</f>
        <v>#N/A</v>
      </c>
      <c r="E8" s="477" t="e">
        <f>INDEX(tblTrans[[English]:[Polski]],MATCH(#REF!,tblTrans[ID],0),LangSelID)</f>
        <v>#REF!</v>
      </c>
      <c r="F8" s="476" t="e">
        <f>INDEX(tblTrans[[English]:[Polski]],MATCH(#REF!,tblTrans[ID],0),LangSelID)</f>
        <v>#REF!</v>
      </c>
      <c r="G8" s="471"/>
      <c r="H8" s="472"/>
      <c r="I8" s="473"/>
      <c r="J8" s="473">
        <v>0</v>
      </c>
      <c r="K8" s="474">
        <v>0</v>
      </c>
      <c r="L8" s="475">
        <v>0</v>
      </c>
      <c r="M8" s="473"/>
      <c r="N8" s="473">
        <v>0</v>
      </c>
      <c r="O8" s="471">
        <v>0</v>
      </c>
      <c r="P8" s="472">
        <v>0</v>
      </c>
      <c r="Q8" s="473">
        <v>0</v>
      </c>
      <c r="R8" s="473">
        <v>0</v>
      </c>
      <c r="S8" s="474">
        <v>0</v>
      </c>
      <c r="T8" s="475">
        <v>0</v>
      </c>
      <c r="U8" s="473">
        <v>0</v>
      </c>
      <c r="V8" s="473">
        <v>0</v>
      </c>
      <c r="W8" s="471">
        <v>0</v>
      </c>
      <c r="X8" s="472">
        <v>0</v>
      </c>
      <c r="Y8" s="473">
        <v>0</v>
      </c>
      <c r="Z8" s="473">
        <v>0</v>
      </c>
      <c r="AA8" s="474">
        <v>0</v>
      </c>
      <c r="AB8" s="475"/>
      <c r="AC8" s="473"/>
      <c r="AD8" s="473"/>
      <c r="AE8" s="471"/>
      <c r="AF8" s="472">
        <v>838953</v>
      </c>
      <c r="AG8" s="473">
        <v>841953</v>
      </c>
      <c r="AH8" s="473">
        <v>841953</v>
      </c>
      <c r="AI8" s="474">
        <v>841953</v>
      </c>
      <c r="AJ8" s="475">
        <v>941953</v>
      </c>
      <c r="AK8" s="473">
        <v>945953</v>
      </c>
      <c r="AL8" s="473">
        <v>945953</v>
      </c>
      <c r="AM8" s="471">
        <v>945953</v>
      </c>
      <c r="AN8" s="472">
        <v>945953</v>
      </c>
      <c r="AO8" s="473">
        <v>989953</v>
      </c>
      <c r="AP8" s="473">
        <v>989953</v>
      </c>
      <c r="AQ8" s="474">
        <v>989953</v>
      </c>
      <c r="XEX8" s="249"/>
      <c r="XEY8" s="476">
        <v>4</v>
      </c>
      <c r="XEZ8" s="470">
        <v>449</v>
      </c>
      <c r="XFA8" s="477"/>
      <c r="XFB8" s="477"/>
      <c r="XFC8" s="476" t="s">
        <v>15</v>
      </c>
    </row>
    <row r="9" spans="1:16384" s="469" customFormat="1" ht="15" customHeight="1">
      <c r="A9" s="249"/>
      <c r="B9" s="332">
        <v>5</v>
      </c>
      <c r="C9" s="470" t="str">
        <f>INDEX(tblTrans[[English]:[Polski]],MATCH(XEZ9,tblTrans[ID],0),LangSelID)</f>
        <v>Retained earnings</v>
      </c>
      <c r="D9" s="470" t="e">
        <f>INDEX(tblTrans[[English]:[Polski]],MATCH(XFD9,tblTrans[ID],0),LangSelID)</f>
        <v>#N/A</v>
      </c>
      <c r="E9" s="470" t="e">
        <f>INDEX(tblTrans[[English]:[Polski]],MATCH(#REF!,tblTrans[ID],0),LangSelID)</f>
        <v>#REF!</v>
      </c>
      <c r="F9" s="332" t="e">
        <f>INDEX(tblTrans[[English]:[Polski]],MATCH(#REF!,tblTrans[ID],0),LangSelID)</f>
        <v>#REF!</v>
      </c>
      <c r="G9" s="471"/>
      <c r="H9" s="472"/>
      <c r="I9" s="473"/>
      <c r="J9" s="473">
        <v>0</v>
      </c>
      <c r="K9" s="474">
        <v>0</v>
      </c>
      <c r="L9" s="475"/>
      <c r="M9" s="473">
        <v>0</v>
      </c>
      <c r="N9" s="473">
        <v>0</v>
      </c>
      <c r="O9" s="471">
        <v>0</v>
      </c>
      <c r="P9" s="472">
        <v>0</v>
      </c>
      <c r="Q9" s="473">
        <v>0</v>
      </c>
      <c r="R9" s="473">
        <v>0</v>
      </c>
      <c r="S9" s="474">
        <v>0</v>
      </c>
      <c r="T9" s="475">
        <v>0</v>
      </c>
      <c r="U9" s="473">
        <v>0</v>
      </c>
      <c r="V9" s="473">
        <v>640325</v>
      </c>
      <c r="W9" s="471">
        <v>640325</v>
      </c>
      <c r="X9" s="472">
        <v>0</v>
      </c>
      <c r="Y9" s="473">
        <v>0</v>
      </c>
      <c r="Z9" s="473">
        <v>10608</v>
      </c>
      <c r="AA9" s="474">
        <v>10608</v>
      </c>
      <c r="AB9" s="475"/>
      <c r="AC9" s="473"/>
      <c r="AD9" s="473"/>
      <c r="AE9" s="471"/>
      <c r="AF9" s="472">
        <v>189414</v>
      </c>
      <c r="AG9" s="473">
        <v>107417</v>
      </c>
      <c r="AH9" s="473">
        <v>100383</v>
      </c>
      <c r="AI9" s="474">
        <v>100383</v>
      </c>
      <c r="AJ9" s="475">
        <v>169343</v>
      </c>
      <c r="AK9" s="473">
        <v>102526</v>
      </c>
      <c r="AL9" s="473">
        <v>102526</v>
      </c>
      <c r="AM9" s="471">
        <v>102526</v>
      </c>
      <c r="AN9" s="472">
        <v>102526</v>
      </c>
      <c r="AO9" s="473">
        <v>75528</v>
      </c>
      <c r="AP9" s="473">
        <v>75528</v>
      </c>
      <c r="AQ9" s="474">
        <v>-15760</v>
      </c>
      <c r="XEX9" s="249"/>
      <c r="XEY9" s="332">
        <v>5</v>
      </c>
      <c r="XEZ9" s="470">
        <v>450</v>
      </c>
      <c r="XFA9" s="470"/>
      <c r="XFB9" s="470"/>
      <c r="XFC9" s="332" t="s">
        <v>16</v>
      </c>
    </row>
    <row r="10" spans="1:16384" s="469" customFormat="1" ht="15" customHeight="1">
      <c r="A10" s="249"/>
      <c r="B10" s="476">
        <v>6</v>
      </c>
      <c r="C10" s="470" t="str">
        <f>INDEX(tblTrans[[English]:[Polski]],MATCH(XEZ10,tblTrans[ID],0),LangSelID)</f>
        <v>Profit for the current year</v>
      </c>
      <c r="D10" s="470" t="e">
        <f>INDEX(tblTrans[[English]:[Polski]],MATCH(XFD10,tblTrans[ID],0),LangSelID)</f>
        <v>#N/A</v>
      </c>
      <c r="E10" s="470" t="e">
        <f>INDEX(tblTrans[[English]:[Polski]],MATCH(#REF!,tblTrans[ID],0),LangSelID)</f>
        <v>#REF!</v>
      </c>
      <c r="F10" s="332" t="e">
        <f>INDEX(tblTrans[[English]:[Polski]],MATCH(#REF!,tblTrans[ID],0),LangSelID)</f>
        <v>#REF!</v>
      </c>
      <c r="G10" s="471"/>
      <c r="H10" s="472"/>
      <c r="I10" s="473"/>
      <c r="J10" s="473"/>
      <c r="K10" s="474"/>
      <c r="L10" s="475"/>
      <c r="M10" s="473"/>
      <c r="N10" s="473"/>
      <c r="O10" s="471"/>
      <c r="P10" s="472"/>
      <c r="Q10" s="473"/>
      <c r="R10" s="473"/>
      <c r="S10" s="474"/>
      <c r="T10" s="475"/>
      <c r="U10" s="473"/>
      <c r="V10" s="473"/>
      <c r="W10" s="471"/>
      <c r="X10" s="472"/>
      <c r="Y10" s="473"/>
      <c r="Z10" s="473"/>
      <c r="AA10" s="474"/>
      <c r="AB10" s="475"/>
      <c r="AC10" s="473"/>
      <c r="AD10" s="473"/>
      <c r="AE10" s="471"/>
      <c r="AF10" s="472"/>
      <c r="AG10" s="473"/>
      <c r="AH10" s="473"/>
      <c r="AI10" s="474"/>
      <c r="AJ10" s="475"/>
      <c r="AK10" s="473"/>
      <c r="AL10" s="473">
        <v>650589</v>
      </c>
      <c r="AM10" s="471">
        <v>650589</v>
      </c>
      <c r="AN10" s="472">
        <v>781810</v>
      </c>
      <c r="AO10" s="473"/>
      <c r="AP10" s="473">
        <v>268403</v>
      </c>
      <c r="AQ10" s="474">
        <v>268402.5</v>
      </c>
      <c r="XEX10" s="249"/>
      <c r="XEY10" s="476">
        <v>6</v>
      </c>
      <c r="XEZ10" s="470">
        <v>451</v>
      </c>
      <c r="XFA10" s="470"/>
      <c r="XFB10" s="470"/>
      <c r="XFC10" s="332"/>
    </row>
    <row r="11" spans="1:16384" s="469" customFormat="1" ht="15" customHeight="1">
      <c r="A11" s="249"/>
      <c r="B11" s="332">
        <v>7</v>
      </c>
      <c r="C11" s="470" t="str">
        <f>INDEX(tblTrans[[English]:[Polski]],MATCH(XEZ11,tblTrans[ID],0),LangSelID)</f>
        <v>Minority interest</v>
      </c>
      <c r="D11" s="470" t="e">
        <f>INDEX(tblTrans[[English]:[Polski]],MATCH(XFD11,tblTrans[ID],0),LangSelID)</f>
        <v>#N/A</v>
      </c>
      <c r="E11" s="470" t="e">
        <f>INDEX(tblTrans[[English]:[Polski]],MATCH(#REF!,tblTrans[ID],0),LangSelID)</f>
        <v>#REF!</v>
      </c>
      <c r="F11" s="332" t="e">
        <f>INDEX(tblTrans[[English]:[Polski]],MATCH(#REF!,tblTrans[ID],0),LangSelID)</f>
        <v>#REF!</v>
      </c>
      <c r="G11" s="471"/>
      <c r="H11" s="472"/>
      <c r="I11" s="473"/>
      <c r="J11" s="473"/>
      <c r="K11" s="474"/>
      <c r="L11" s="475"/>
      <c r="M11" s="473"/>
      <c r="N11" s="473"/>
      <c r="O11" s="471"/>
      <c r="P11" s="472"/>
      <c r="Q11" s="473"/>
      <c r="R11" s="473"/>
      <c r="S11" s="474"/>
      <c r="T11" s="475"/>
      <c r="U11" s="478">
        <v>131640</v>
      </c>
      <c r="V11" s="478">
        <v>137891</v>
      </c>
      <c r="W11" s="471">
        <v>153584</v>
      </c>
      <c r="X11" s="479">
        <v>160856</v>
      </c>
      <c r="Y11" s="478">
        <v>153577</v>
      </c>
      <c r="Z11" s="478">
        <v>154129</v>
      </c>
      <c r="AA11" s="474">
        <v>150967</v>
      </c>
      <c r="AB11" s="475">
        <v>154245</v>
      </c>
      <c r="AC11" s="473">
        <v>166051</v>
      </c>
      <c r="AD11" s="473">
        <v>170666</v>
      </c>
      <c r="AE11" s="471">
        <v>167982</v>
      </c>
      <c r="AF11" s="472">
        <v>100314</v>
      </c>
      <c r="AG11" s="473">
        <v>103283</v>
      </c>
      <c r="AH11" s="473">
        <v>22814</v>
      </c>
      <c r="AI11" s="474">
        <v>23910</v>
      </c>
      <c r="AJ11" s="475">
        <v>24006</v>
      </c>
      <c r="AK11" s="473">
        <v>24082</v>
      </c>
      <c r="AL11" s="473">
        <v>23931</v>
      </c>
      <c r="AM11" s="471">
        <v>24491</v>
      </c>
      <c r="AN11" s="472">
        <v>25156</v>
      </c>
      <c r="AO11" s="473">
        <v>25612</v>
      </c>
      <c r="AP11" s="473">
        <v>26518</v>
      </c>
      <c r="AQ11" s="474">
        <v>27096</v>
      </c>
      <c r="XEX11" s="249"/>
      <c r="XEY11" s="332">
        <v>7</v>
      </c>
      <c r="XEZ11" s="470">
        <v>452</v>
      </c>
      <c r="XFA11" s="470"/>
      <c r="XFB11" s="470"/>
      <c r="XFC11" s="332"/>
    </row>
    <row r="12" spans="1:16384" s="469" customFormat="1" ht="15" customHeight="1" thickBot="1">
      <c r="A12" s="249"/>
      <c r="B12" s="332"/>
      <c r="C12" s="470"/>
      <c r="D12" s="470"/>
      <c r="E12" s="470"/>
      <c r="F12" s="470"/>
      <c r="G12" s="471"/>
      <c r="H12" s="472"/>
      <c r="I12" s="473"/>
      <c r="J12" s="473"/>
      <c r="K12" s="474"/>
      <c r="L12" s="475"/>
      <c r="M12" s="473"/>
      <c r="N12" s="473"/>
      <c r="O12" s="471"/>
      <c r="P12" s="472"/>
      <c r="Q12" s="473"/>
      <c r="R12" s="473"/>
      <c r="S12" s="474"/>
      <c r="T12" s="475"/>
      <c r="U12" s="473"/>
      <c r="V12" s="473"/>
      <c r="W12" s="471"/>
      <c r="X12" s="472"/>
      <c r="Y12" s="473"/>
      <c r="Z12" s="473"/>
      <c r="AA12" s="474"/>
      <c r="AB12" s="475"/>
      <c r="AC12" s="473"/>
      <c r="AD12" s="473"/>
      <c r="AE12" s="471"/>
      <c r="AF12" s="472"/>
      <c r="AG12" s="473"/>
      <c r="AH12" s="473"/>
      <c r="AI12" s="474"/>
      <c r="AJ12" s="475"/>
      <c r="AK12" s="473"/>
      <c r="AL12" s="473"/>
      <c r="AM12" s="471"/>
      <c r="AN12" s="472"/>
      <c r="AO12" s="473"/>
      <c r="AP12" s="473"/>
      <c r="AQ12" s="474"/>
      <c r="XEX12" s="249"/>
      <c r="XEY12" s="332"/>
      <c r="XEZ12" s="470"/>
      <c r="XFA12" s="470"/>
      <c r="XFB12" s="470"/>
      <c r="XFC12" s="470"/>
    </row>
    <row r="13" spans="1:16384" s="58" customFormat="1" ht="15" customHeight="1" thickBot="1">
      <c r="A13" s="550"/>
      <c r="B13" s="550" t="s">
        <v>17</v>
      </c>
      <c r="C13" s="550" t="str">
        <f>INDEX(tblTrans[[English]:[Polski]],MATCH(XEZ13,tblTrans[ID],0),LangSelID)</f>
        <v>Core capital - deductions</v>
      </c>
      <c r="D13" s="551" t="e">
        <f>INDEX(tblTrans[[English]:[Polski]],MATCH(XFD13,tblTrans[ID],0),LangSelID)</f>
        <v>#N/A</v>
      </c>
      <c r="E13" s="551" t="e">
        <f>INDEX(tblTrans[[English]:[Polski]],MATCH(#REF!,tblTrans[ID],0),LangSelID)</f>
        <v>#REF!</v>
      </c>
      <c r="F13" s="551" t="e">
        <f>INDEX(tblTrans[[English]:[Polski]],MATCH(#REF!,tblTrans[ID],0),LangSelID)</f>
        <v>#REF!</v>
      </c>
      <c r="G13" s="551"/>
      <c r="H13" s="551"/>
      <c r="I13" s="551">
        <f t="shared" ref="I13:P13" si="3">SUM(I14:I20)</f>
        <v>444837</v>
      </c>
      <c r="J13" s="551">
        <f t="shared" si="3"/>
        <v>455146</v>
      </c>
      <c r="K13" s="551">
        <f t="shared" si="3"/>
        <v>458749</v>
      </c>
      <c r="L13" s="551">
        <f t="shared" si="3"/>
        <v>421438</v>
      </c>
      <c r="M13" s="551">
        <f t="shared" si="3"/>
        <v>416495</v>
      </c>
      <c r="N13" s="551">
        <f t="shared" si="3"/>
        <v>407679</v>
      </c>
      <c r="O13" s="551">
        <f t="shared" si="3"/>
        <v>407572</v>
      </c>
      <c r="P13" s="551">
        <f t="shared" si="3"/>
        <v>396947</v>
      </c>
      <c r="Q13" s="551">
        <f t="shared" ref="Q13:Y13" si="4">SUM(Q14:Q20)</f>
        <v>480468</v>
      </c>
      <c r="R13" s="551">
        <f t="shared" si="4"/>
        <v>477836</v>
      </c>
      <c r="S13" s="551">
        <f t="shared" si="4"/>
        <v>546384</v>
      </c>
      <c r="T13" s="551">
        <f t="shared" si="4"/>
        <v>553601</v>
      </c>
      <c r="U13" s="551">
        <f t="shared" si="4"/>
        <v>559876</v>
      </c>
      <c r="V13" s="551">
        <f t="shared" si="4"/>
        <v>568531</v>
      </c>
      <c r="W13" s="551">
        <f t="shared" si="4"/>
        <v>736256</v>
      </c>
      <c r="X13" s="551">
        <f t="shared" si="4"/>
        <v>814990</v>
      </c>
      <c r="Y13" s="551">
        <f t="shared" si="4"/>
        <v>732202.01850988215</v>
      </c>
      <c r="Z13" s="551">
        <f t="shared" ref="Z13:AF13" si="5">SUM(Z14:Z20)</f>
        <v>667453.88520640333</v>
      </c>
      <c r="AA13" s="551">
        <f t="shared" si="5"/>
        <v>663347.10325001599</v>
      </c>
      <c r="AB13" s="551">
        <f t="shared" si="5"/>
        <v>523210</v>
      </c>
      <c r="AC13" s="551">
        <f t="shared" si="5"/>
        <v>544808.53026909265</v>
      </c>
      <c r="AD13" s="551">
        <f t="shared" si="5"/>
        <v>459657</v>
      </c>
      <c r="AE13" s="551">
        <f t="shared" si="5"/>
        <v>508465.60440393764</v>
      </c>
      <c r="AF13" s="551">
        <f t="shared" si="5"/>
        <v>527343.48346285895</v>
      </c>
      <c r="AG13" s="551">
        <f t="shared" ref="AG13:AL13" si="6">SUM(AG14:AG20)</f>
        <v>475790.719428226</v>
      </c>
      <c r="AH13" s="551">
        <f t="shared" si="6"/>
        <v>471633.54101500002</v>
      </c>
      <c r="AI13" s="551">
        <f t="shared" si="6"/>
        <v>542320.54101499997</v>
      </c>
      <c r="AJ13" s="551">
        <f t="shared" si="6"/>
        <v>500424.016015</v>
      </c>
      <c r="AK13" s="551">
        <f t="shared" si="6"/>
        <v>492036.53304999997</v>
      </c>
      <c r="AL13" s="551">
        <f t="shared" si="6"/>
        <v>488369</v>
      </c>
      <c r="AM13" s="551">
        <f>SUM(AM14:AM21)</f>
        <v>648420.81514044199</v>
      </c>
      <c r="AN13" s="551">
        <f>SUM(AN14:AN21)</f>
        <v>622318.66616010002</v>
      </c>
      <c r="AO13" s="551">
        <f>SUM(AO14:AO21)</f>
        <v>609565</v>
      </c>
      <c r="AP13" s="551">
        <f>SUM(AP14:AP21)</f>
        <v>615058</v>
      </c>
      <c r="AQ13" s="551">
        <f>SUM(AQ14:AQ21)</f>
        <v>641708.16771000007</v>
      </c>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s="550"/>
      <c r="XEY13" s="550" t="s">
        <v>17</v>
      </c>
      <c r="XEZ13" s="550">
        <v>453</v>
      </c>
      <c r="XFA13" s="551"/>
      <c r="XFB13" s="551"/>
      <c r="XFC13" s="551" t="s">
        <v>17</v>
      </c>
      <c r="XFD13"/>
    </row>
    <row r="14" spans="1:16384" s="469" customFormat="1" ht="15" customHeight="1">
      <c r="A14" s="249"/>
      <c r="B14" s="332">
        <v>1</v>
      </c>
      <c r="C14" s="470" t="str">
        <f>INDEX(tblTrans[[English]:[Polski]],MATCH(XEZ14,tblTrans[ID],0),LangSelID)</f>
        <v>Treasury stock</v>
      </c>
      <c r="D14" s="470" t="e">
        <f>INDEX(tblTrans[[English]:[Polski]],MATCH(XFD14,tblTrans[ID],0),LangSelID)</f>
        <v>#N/A</v>
      </c>
      <c r="E14" s="470" t="e">
        <f>INDEX(tblTrans[[English]:[Polski]],MATCH(#REF!,tblTrans[ID],0),LangSelID)</f>
        <v>#REF!</v>
      </c>
      <c r="F14" s="332" t="e">
        <f>INDEX(tblTrans[[English]:[Polski]],MATCH(#REF!,tblTrans[ID],0),LangSelID)</f>
        <v>#REF!</v>
      </c>
      <c r="G14" s="471"/>
      <c r="H14" s="472"/>
      <c r="I14" s="473">
        <v>0</v>
      </c>
      <c r="J14" s="473">
        <v>0</v>
      </c>
      <c r="K14" s="474">
        <v>0</v>
      </c>
      <c r="L14" s="475">
        <v>0</v>
      </c>
      <c r="M14" s="473">
        <v>0</v>
      </c>
      <c r="N14" s="473">
        <v>0</v>
      </c>
      <c r="O14" s="471">
        <v>0</v>
      </c>
      <c r="P14" s="472">
        <v>0</v>
      </c>
      <c r="Q14" s="473">
        <v>0</v>
      </c>
      <c r="R14" s="473">
        <v>0</v>
      </c>
      <c r="S14" s="474"/>
      <c r="T14" s="475"/>
      <c r="U14" s="473"/>
      <c r="V14" s="473"/>
      <c r="W14" s="471"/>
      <c r="X14" s="472"/>
      <c r="Y14" s="473"/>
      <c r="Z14" s="473"/>
      <c r="AA14" s="474"/>
      <c r="AB14" s="368"/>
      <c r="AC14" s="173"/>
      <c r="AD14" s="173"/>
      <c r="AE14" s="471"/>
      <c r="AF14" s="480"/>
      <c r="AG14" s="173"/>
      <c r="AH14" s="173"/>
      <c r="AI14" s="474"/>
      <c r="AJ14" s="481"/>
      <c r="AK14" s="249"/>
      <c r="AL14" s="249"/>
      <c r="AM14" s="471"/>
      <c r="AN14" s="366"/>
      <c r="AO14" s="249">
        <v>0</v>
      </c>
      <c r="AP14" s="249">
        <v>0</v>
      </c>
      <c r="AQ14" s="367">
        <v>0</v>
      </c>
      <c r="XEX14" s="249"/>
      <c r="XEY14" s="332">
        <v>1</v>
      </c>
      <c r="XEZ14" s="470">
        <v>454</v>
      </c>
      <c r="XFA14" s="470"/>
      <c r="XFB14" s="470"/>
      <c r="XFC14" s="332" t="s">
        <v>18</v>
      </c>
    </row>
    <row r="15" spans="1:16384" s="469" customFormat="1" ht="15" customHeight="1">
      <c r="A15" s="249"/>
      <c r="B15" s="332">
        <v>2</v>
      </c>
      <c r="C15" s="470" t="str">
        <f>INDEX(tblTrans[[English]:[Polski]],MATCH(XEZ15,tblTrans[ID],0),LangSelID)</f>
        <v>Intangible assets</v>
      </c>
      <c r="D15" s="470" t="e">
        <f>INDEX(tblTrans[[English]:[Polski]],MATCH(XFD15,tblTrans[ID],0),LangSelID)</f>
        <v>#N/A</v>
      </c>
      <c r="E15" s="470" t="e">
        <f>INDEX(tblTrans[[English]:[Polski]],MATCH(#REF!,tblTrans[ID],0),LangSelID)</f>
        <v>#REF!</v>
      </c>
      <c r="F15" s="332" t="e">
        <f>INDEX(tblTrans[[English]:[Polski]],MATCH(#REF!,tblTrans[ID],0),LangSelID)</f>
        <v>#REF!</v>
      </c>
      <c r="G15" s="482"/>
      <c r="H15" s="479"/>
      <c r="I15" s="478">
        <v>399331</v>
      </c>
      <c r="J15" s="478">
        <v>407246</v>
      </c>
      <c r="K15" s="483">
        <v>410577</v>
      </c>
      <c r="L15" s="484">
        <v>421438</v>
      </c>
      <c r="M15" s="478">
        <v>416495</v>
      </c>
      <c r="N15" s="478">
        <v>407679</v>
      </c>
      <c r="O15" s="482">
        <v>407572</v>
      </c>
      <c r="P15" s="479">
        <v>396947</v>
      </c>
      <c r="Q15" s="478">
        <v>401699</v>
      </c>
      <c r="R15" s="478">
        <v>402730</v>
      </c>
      <c r="S15" s="483">
        <v>433696</v>
      </c>
      <c r="T15" s="484">
        <v>433461</v>
      </c>
      <c r="U15" s="478">
        <v>408135</v>
      </c>
      <c r="V15" s="478">
        <v>430175</v>
      </c>
      <c r="W15" s="482">
        <v>438130</v>
      </c>
      <c r="X15" s="479">
        <v>433401</v>
      </c>
      <c r="Y15" s="478">
        <v>439932</v>
      </c>
      <c r="Z15" s="478">
        <v>437154</v>
      </c>
      <c r="AA15" s="483">
        <v>441372</v>
      </c>
      <c r="AB15" s="368">
        <v>425624</v>
      </c>
      <c r="AC15" s="173">
        <v>412652</v>
      </c>
      <c r="AD15" s="173">
        <v>402685</v>
      </c>
      <c r="AE15" s="482">
        <v>427837</v>
      </c>
      <c r="AF15" s="480">
        <v>407129</v>
      </c>
      <c r="AG15" s="173">
        <v>421047</v>
      </c>
      <c r="AH15" s="173">
        <v>407786</v>
      </c>
      <c r="AI15" s="483">
        <v>436769</v>
      </c>
      <c r="AJ15" s="481">
        <v>418265</v>
      </c>
      <c r="AK15" s="485">
        <v>409753</v>
      </c>
      <c r="AL15" s="485">
        <v>407959</v>
      </c>
      <c r="AM15" s="482">
        <v>436123</v>
      </c>
      <c r="AN15" s="486">
        <v>419014</v>
      </c>
      <c r="AO15" s="485">
        <v>415428</v>
      </c>
      <c r="AP15" s="485">
        <v>421170</v>
      </c>
      <c r="AQ15" s="487">
        <v>455345</v>
      </c>
      <c r="XEX15" s="249"/>
      <c r="XEY15" s="332">
        <v>2</v>
      </c>
      <c r="XEZ15" s="470">
        <v>455</v>
      </c>
      <c r="XFA15" s="470"/>
      <c r="XFB15" s="470"/>
      <c r="XFC15" s="332" t="s">
        <v>19</v>
      </c>
    </row>
    <row r="16" spans="1:16384" s="469" customFormat="1" ht="15" customHeight="1">
      <c r="A16" s="249"/>
      <c r="B16" s="332">
        <v>3</v>
      </c>
      <c r="C16" s="488" t="str">
        <f>INDEX(tblTrans[[English]:[Polski]],MATCH(XEZ16,tblTrans[ID],0),LangSelID)</f>
        <v>Prior period unabsorbed loss</v>
      </c>
      <c r="D16" s="470" t="e">
        <f>INDEX(tblTrans[[English]:[Polski]],MATCH(XFD16,tblTrans[ID],0),LangSelID)</f>
        <v>#N/A</v>
      </c>
      <c r="E16" s="470" t="e">
        <f>INDEX(tblTrans[[English]:[Polski]],MATCH(#REF!,tblTrans[ID],0),LangSelID)</f>
        <v>#REF!</v>
      </c>
      <c r="F16" s="332" t="e">
        <f>INDEX(tblTrans[[English]:[Polski]],MATCH(#REF!,tblTrans[ID],0),LangSelID)</f>
        <v>#REF!</v>
      </c>
      <c r="G16" s="471"/>
      <c r="H16" s="472"/>
      <c r="I16" s="473">
        <v>45506</v>
      </c>
      <c r="J16" s="473">
        <v>47900</v>
      </c>
      <c r="K16" s="474">
        <v>48172</v>
      </c>
      <c r="L16" s="475">
        <v>0</v>
      </c>
      <c r="M16" s="473">
        <v>0</v>
      </c>
      <c r="N16" s="473">
        <v>0</v>
      </c>
      <c r="O16" s="471">
        <v>0</v>
      </c>
      <c r="P16" s="472">
        <v>0</v>
      </c>
      <c r="Q16" s="473">
        <v>0</v>
      </c>
      <c r="R16" s="473">
        <v>0</v>
      </c>
      <c r="S16" s="474">
        <v>0</v>
      </c>
      <c r="T16" s="475">
        <v>0</v>
      </c>
      <c r="U16" s="473">
        <v>0</v>
      </c>
      <c r="V16" s="473">
        <v>0</v>
      </c>
      <c r="W16" s="471">
        <v>0</v>
      </c>
      <c r="X16" s="472">
        <v>0</v>
      </c>
      <c r="Y16" s="473">
        <v>0</v>
      </c>
      <c r="Z16" s="473">
        <v>0</v>
      </c>
      <c r="AA16" s="474">
        <v>0</v>
      </c>
      <c r="AB16" s="368"/>
      <c r="AC16" s="173"/>
      <c r="AD16" s="173"/>
      <c r="AE16" s="471"/>
      <c r="AF16" s="480"/>
      <c r="AG16" s="173"/>
      <c r="AH16" s="173"/>
      <c r="AI16" s="474"/>
      <c r="AJ16" s="481"/>
      <c r="AK16" s="173"/>
      <c r="AL16" s="173"/>
      <c r="AM16" s="471"/>
      <c r="AN16" s="480"/>
      <c r="AO16" s="173"/>
      <c r="AP16" s="173">
        <v>0</v>
      </c>
      <c r="AQ16" s="489">
        <v>0</v>
      </c>
      <c r="XEX16" s="249"/>
      <c r="XEY16" s="332">
        <v>3</v>
      </c>
      <c r="XEZ16" s="470">
        <v>456</v>
      </c>
      <c r="XFA16" s="470"/>
      <c r="XFB16" s="470"/>
      <c r="XFC16" s="332" t="s">
        <v>20</v>
      </c>
    </row>
    <row r="17" spans="1:16384" s="469" customFormat="1" ht="15" customHeight="1">
      <c r="A17" s="249"/>
      <c r="B17" s="332">
        <v>4</v>
      </c>
      <c r="C17" s="470" t="str">
        <f>INDEX(tblTrans[[English]:[Polski]],MATCH(XEZ17,tblTrans[ID],0),LangSelID)</f>
        <v>Period end cumulative loss</v>
      </c>
      <c r="D17" s="470" t="e">
        <f>INDEX(tblTrans[[English]:[Polski]],MATCH(XFD17,tblTrans[ID],0),LangSelID)</f>
        <v>#N/A</v>
      </c>
      <c r="E17" s="470" t="e">
        <f>INDEX(tblTrans[[English]:[Polski]],MATCH(#REF!,tblTrans[ID],0),LangSelID)</f>
        <v>#REF!</v>
      </c>
      <c r="F17" s="332" t="e">
        <f>INDEX(tblTrans[[English]:[Polski]],MATCH(#REF!,tblTrans[ID],0),LangSelID)</f>
        <v>#REF!</v>
      </c>
      <c r="G17" s="471"/>
      <c r="H17" s="472"/>
      <c r="I17" s="473">
        <v>0</v>
      </c>
      <c r="J17" s="473">
        <v>0</v>
      </c>
      <c r="K17" s="474">
        <v>0</v>
      </c>
      <c r="L17" s="475">
        <v>0</v>
      </c>
      <c r="M17" s="473">
        <v>0</v>
      </c>
      <c r="N17" s="473">
        <v>0</v>
      </c>
      <c r="O17" s="471">
        <v>0</v>
      </c>
      <c r="P17" s="472">
        <v>0</v>
      </c>
      <c r="Q17" s="473">
        <v>0</v>
      </c>
      <c r="R17" s="473">
        <v>0</v>
      </c>
      <c r="S17" s="474">
        <v>0</v>
      </c>
      <c r="T17" s="475">
        <v>0</v>
      </c>
      <c r="U17" s="473">
        <v>0</v>
      </c>
      <c r="V17" s="473">
        <v>0</v>
      </c>
      <c r="W17" s="471">
        <v>0</v>
      </c>
      <c r="X17" s="472">
        <v>0</v>
      </c>
      <c r="Y17" s="473">
        <v>0</v>
      </c>
      <c r="Z17" s="473">
        <v>0</v>
      </c>
      <c r="AA17" s="474">
        <v>0</v>
      </c>
      <c r="AB17" s="368"/>
      <c r="AC17" s="173"/>
      <c r="AD17" s="173"/>
      <c r="AE17" s="471"/>
      <c r="AF17" s="480"/>
      <c r="AG17" s="173"/>
      <c r="AH17" s="173"/>
      <c r="AI17" s="474"/>
      <c r="AJ17" s="481"/>
      <c r="AK17" s="173"/>
      <c r="AL17" s="173"/>
      <c r="AM17" s="471"/>
      <c r="AN17" s="480"/>
      <c r="AO17" s="173"/>
      <c r="AP17" s="173">
        <v>0</v>
      </c>
      <c r="AQ17" s="489">
        <v>0</v>
      </c>
      <c r="XEX17" s="249"/>
      <c r="XEY17" s="332">
        <v>4</v>
      </c>
      <c r="XEZ17" s="470">
        <v>457</v>
      </c>
      <c r="XFA17" s="470"/>
      <c r="XFB17" s="470"/>
      <c r="XFC17" s="332" t="s">
        <v>21</v>
      </c>
    </row>
    <row r="18" spans="1:16384" s="469" customFormat="1" ht="15" customHeight="1">
      <c r="A18" s="249"/>
      <c r="B18" s="332">
        <v>5</v>
      </c>
      <c r="C18" s="470" t="str">
        <f>INDEX(tblTrans[[English]:[Polski]],MATCH(XEZ18,tblTrans[ID],0),LangSelID)</f>
        <v>Revaluation reserve</v>
      </c>
      <c r="D18" s="470" t="e">
        <f>INDEX(tblTrans[[English]:[Polski]],MATCH(XFD18,tblTrans[ID],0),LangSelID)</f>
        <v>#N/A</v>
      </c>
      <c r="E18" s="470" t="e">
        <f>INDEX(tblTrans[[English]:[Polski]],MATCH(#REF!,tblTrans[ID],0),LangSelID)</f>
        <v>#REF!</v>
      </c>
      <c r="F18" s="332" t="e">
        <f>INDEX(tblTrans[[English]:[Polski]],MATCH(#REF!,tblTrans[ID],0),LangSelID)</f>
        <v>#REF!</v>
      </c>
      <c r="G18" s="471"/>
      <c r="H18" s="472"/>
      <c r="I18" s="473"/>
      <c r="J18" s="473"/>
      <c r="K18" s="474"/>
      <c r="L18" s="475"/>
      <c r="M18" s="473"/>
      <c r="N18" s="473"/>
      <c r="O18" s="471"/>
      <c r="P18" s="472"/>
      <c r="Q18" s="473">
        <v>58186</v>
      </c>
      <c r="R18" s="473">
        <v>55895</v>
      </c>
      <c r="S18" s="474">
        <v>93791</v>
      </c>
      <c r="T18" s="475">
        <v>101546</v>
      </c>
      <c r="U18" s="473">
        <v>133262</v>
      </c>
      <c r="V18" s="473">
        <v>115273</v>
      </c>
      <c r="W18" s="471">
        <v>273464</v>
      </c>
      <c r="X18" s="472">
        <v>364518</v>
      </c>
      <c r="Y18" s="473">
        <v>275270</v>
      </c>
      <c r="Z18" s="473">
        <v>214061</v>
      </c>
      <c r="AA18" s="474">
        <v>205819</v>
      </c>
      <c r="AB18" s="368">
        <v>81560</v>
      </c>
      <c r="AC18" s="173">
        <v>116076</v>
      </c>
      <c r="AD18" s="173">
        <v>39149</v>
      </c>
      <c r="AE18" s="471">
        <v>63226</v>
      </c>
      <c r="AF18" s="480">
        <v>102614</v>
      </c>
      <c r="AG18" s="173">
        <v>37177</v>
      </c>
      <c r="AH18" s="173">
        <v>48242</v>
      </c>
      <c r="AI18" s="474">
        <v>51411</v>
      </c>
      <c r="AJ18" s="481">
        <v>31316</v>
      </c>
      <c r="AK18" s="485">
        <v>23856</v>
      </c>
      <c r="AL18" s="485">
        <v>23323</v>
      </c>
      <c r="AM18" s="471">
        <v>21459</v>
      </c>
      <c r="AN18" s="486">
        <v>19047</v>
      </c>
      <c r="AO18" s="485">
        <v>23095</v>
      </c>
      <c r="AP18" s="485">
        <v>17476</v>
      </c>
      <c r="AQ18" s="487">
        <v>27889</v>
      </c>
      <c r="XEX18" s="249"/>
      <c r="XEY18" s="332">
        <v>5</v>
      </c>
      <c r="XEZ18" s="470">
        <v>458</v>
      </c>
      <c r="XFA18" s="470"/>
      <c r="XFB18" s="470"/>
      <c r="XFC18" s="332"/>
    </row>
    <row r="19" spans="1:16384" s="469" customFormat="1" ht="15" customHeight="1">
      <c r="A19" s="249"/>
      <c r="B19" s="332">
        <v>6</v>
      </c>
      <c r="C19" s="470" t="str">
        <f>INDEX(tblTrans[[English]:[Polski]],MATCH(XEZ19,tblTrans[ID],0),LangSelID)</f>
        <v>Negative amounts arising from the revaluation of assets</v>
      </c>
      <c r="D19" s="470" t="e">
        <f>INDEX(tblTrans[[English]:[Polski]],MATCH(XFD19,tblTrans[ID],0),LangSelID)</f>
        <v>#N/A</v>
      </c>
      <c r="E19" s="470" t="e">
        <f>INDEX(tblTrans[[English]:[Polski]],MATCH(#REF!,tblTrans[ID],0),LangSelID)</f>
        <v>#REF!</v>
      </c>
      <c r="F19" s="332" t="e">
        <f>INDEX(tblTrans[[English]:[Polski]],MATCH(#REF!,tblTrans[ID],0),LangSelID)</f>
        <v>#REF!</v>
      </c>
      <c r="G19" s="471"/>
      <c r="H19" s="472"/>
      <c r="I19" s="473"/>
      <c r="J19" s="473"/>
      <c r="K19" s="474"/>
      <c r="L19" s="475"/>
      <c r="M19" s="473"/>
      <c r="N19" s="473"/>
      <c r="O19" s="471"/>
      <c r="P19" s="472"/>
      <c r="Q19" s="473"/>
      <c r="R19" s="473"/>
      <c r="S19" s="474"/>
      <c r="T19" s="475"/>
      <c r="U19" s="473"/>
      <c r="V19" s="473"/>
      <c r="W19" s="471"/>
      <c r="X19" s="472"/>
      <c r="Y19" s="473"/>
      <c r="Z19" s="473"/>
      <c r="AA19" s="474"/>
      <c r="AB19" s="368"/>
      <c r="AC19" s="173"/>
      <c r="AD19" s="173"/>
      <c r="AE19" s="471"/>
      <c r="AF19" s="480"/>
      <c r="AG19" s="173"/>
      <c r="AH19" s="173"/>
      <c r="AI19" s="474">
        <v>38535</v>
      </c>
      <c r="AJ19" s="481">
        <v>35260</v>
      </c>
      <c r="AK19" s="485">
        <v>42811</v>
      </c>
      <c r="AL19" s="485">
        <v>41470</v>
      </c>
      <c r="AM19" s="471">
        <v>38897.817999999999</v>
      </c>
      <c r="AN19" s="486">
        <v>35308.720999999998</v>
      </c>
      <c r="AO19" s="485">
        <v>28785</v>
      </c>
      <c r="AP19" s="485">
        <v>25750</v>
      </c>
      <c r="AQ19" s="487">
        <v>26486.528999999999</v>
      </c>
      <c r="XEX19" s="249"/>
      <c r="XEY19" s="332">
        <v>6</v>
      </c>
      <c r="XEZ19" s="470">
        <v>459</v>
      </c>
      <c r="XFA19" s="470"/>
      <c r="XFB19" s="470"/>
      <c r="XFC19" s="332"/>
    </row>
    <row r="20" spans="1:16384" s="469" customFormat="1" ht="15" customHeight="1">
      <c r="A20" s="249"/>
      <c r="B20" s="332">
        <v>7</v>
      </c>
      <c r="C20" s="470" t="str">
        <f>INDEX(tblTrans[[English]:[Polski]],MATCH(XEZ20,tblTrans[ID],0),LangSelID)</f>
        <v>Shares in financial institutions (50%)</v>
      </c>
      <c r="D20" s="470" t="e">
        <f>INDEX(tblTrans[[English]:[Polski]],MATCH(XFD20,tblTrans[ID],0),LangSelID)</f>
        <v>#N/A</v>
      </c>
      <c r="E20" s="470" t="e">
        <f>INDEX(tblTrans[[English]:[Polski]],MATCH(#REF!,tblTrans[ID],0),LangSelID)</f>
        <v>#REF!</v>
      </c>
      <c r="F20" s="332" t="e">
        <f>INDEX(tblTrans[[English]:[Polski]],MATCH(#REF!,tblTrans[ID],0),LangSelID)</f>
        <v>#REF!</v>
      </c>
      <c r="G20" s="471"/>
      <c r="H20" s="472"/>
      <c r="I20" s="473"/>
      <c r="J20" s="473"/>
      <c r="K20" s="474"/>
      <c r="L20" s="475"/>
      <c r="M20" s="473"/>
      <c r="N20" s="473"/>
      <c r="O20" s="471"/>
      <c r="P20" s="472"/>
      <c r="Q20" s="473">
        <v>20583</v>
      </c>
      <c r="R20" s="473">
        <v>19211</v>
      </c>
      <c r="S20" s="474">
        <v>18897</v>
      </c>
      <c r="T20" s="475">
        <v>18594</v>
      </c>
      <c r="U20" s="473">
        <v>18479</v>
      </c>
      <c r="V20" s="473">
        <v>23083</v>
      </c>
      <c r="W20" s="471">
        <v>24662</v>
      </c>
      <c r="X20" s="472">
        <v>17071</v>
      </c>
      <c r="Y20" s="473">
        <v>17000.018509882142</v>
      </c>
      <c r="Z20" s="473">
        <v>16238.885206403302</v>
      </c>
      <c r="AA20" s="474">
        <v>16156.103250015989</v>
      </c>
      <c r="AB20" s="368">
        <v>16026</v>
      </c>
      <c r="AC20" s="173">
        <v>16080.530269092658</v>
      </c>
      <c r="AD20" s="173">
        <v>17823</v>
      </c>
      <c r="AE20" s="471">
        <v>17402.604403937657</v>
      </c>
      <c r="AF20" s="480">
        <v>17600.483462858996</v>
      </c>
      <c r="AG20" s="173">
        <v>17566.719428225995</v>
      </c>
      <c r="AH20" s="173">
        <v>15605.541014999999</v>
      </c>
      <c r="AI20" s="474">
        <v>15605.541014999999</v>
      </c>
      <c r="AJ20" s="481">
        <v>15583.016014999999</v>
      </c>
      <c r="AK20" s="485">
        <v>15616.533049999998</v>
      </c>
      <c r="AL20" s="485">
        <v>15617</v>
      </c>
      <c r="AM20" s="471">
        <v>15408.850464999998</v>
      </c>
      <c r="AN20" s="486">
        <v>15408.850464999998</v>
      </c>
      <c r="AO20" s="485">
        <v>15859</v>
      </c>
      <c r="AP20" s="485">
        <v>15633</v>
      </c>
      <c r="AQ20" s="487">
        <v>16282.982209999998</v>
      </c>
      <c r="XEX20" s="249"/>
      <c r="XEY20" s="332">
        <v>7</v>
      </c>
      <c r="XEZ20" s="470">
        <v>460</v>
      </c>
      <c r="XFA20" s="470"/>
      <c r="XFB20" s="470"/>
      <c r="XFC20" s="332"/>
    </row>
    <row r="21" spans="1:16384" s="469" customFormat="1" ht="15" customHeight="1">
      <c r="A21" s="249"/>
      <c r="B21" s="332">
        <v>8</v>
      </c>
      <c r="C21" s="470" t="str">
        <f>INDEX(tblTrans[[English]:[Polski]],MATCH(XEZ21,tblTrans[ID],0),LangSelID)</f>
        <v>Provision shortfall</v>
      </c>
      <c r="D21" s="470" t="e">
        <f>INDEX(tblTrans[[English]:[Polski]],MATCH(XFD21,tblTrans[ID],0),LangSelID)</f>
        <v>#N/A</v>
      </c>
      <c r="E21" s="470" t="e">
        <f>INDEX(tblTrans[[English]:[Polski]],MATCH(#REF!,tblTrans[ID],0),LangSelID)</f>
        <v>#REF!</v>
      </c>
      <c r="F21" s="332" t="e">
        <f>INDEX(tblTrans[[English]:[Polski]],MATCH(#REF!,tblTrans[ID],0),LangSelID)</f>
        <v>#REF!</v>
      </c>
      <c r="G21" s="471"/>
      <c r="H21" s="472"/>
      <c r="I21" s="473"/>
      <c r="J21" s="473"/>
      <c r="K21" s="474"/>
      <c r="L21" s="475"/>
      <c r="M21" s="473"/>
      <c r="N21" s="473"/>
      <c r="O21" s="471"/>
      <c r="P21" s="472"/>
      <c r="Q21" s="473"/>
      <c r="R21" s="473"/>
      <c r="S21" s="474"/>
      <c r="T21" s="475"/>
      <c r="U21" s="473"/>
      <c r="V21" s="473"/>
      <c r="W21" s="471"/>
      <c r="X21" s="472"/>
      <c r="Y21" s="473"/>
      <c r="Z21" s="473"/>
      <c r="AA21" s="474"/>
      <c r="AB21" s="368"/>
      <c r="AC21" s="173"/>
      <c r="AD21" s="173"/>
      <c r="AE21" s="471"/>
      <c r="AF21" s="480"/>
      <c r="AG21" s="173"/>
      <c r="AH21" s="173"/>
      <c r="AI21" s="474"/>
      <c r="AJ21" s="481"/>
      <c r="AK21" s="173"/>
      <c r="AL21" s="485">
        <v>143303</v>
      </c>
      <c r="AM21" s="471">
        <v>136532.146675442</v>
      </c>
      <c r="AN21" s="486">
        <v>133540.09469510001</v>
      </c>
      <c r="AO21" s="485">
        <v>126398</v>
      </c>
      <c r="AP21" s="485">
        <v>135029</v>
      </c>
      <c r="AQ21" s="487">
        <v>115704.6565</v>
      </c>
      <c r="XEX21" s="249"/>
      <c r="XEY21" s="332">
        <v>8</v>
      </c>
      <c r="XEZ21" s="470">
        <v>461</v>
      </c>
      <c r="XFA21" s="470"/>
      <c r="XFB21" s="470"/>
      <c r="XFC21" s="332"/>
    </row>
    <row r="22" spans="1:16384" s="469" customFormat="1" ht="15" customHeight="1" thickBot="1">
      <c r="A22" s="249"/>
      <c r="B22" s="332"/>
      <c r="C22" s="470"/>
      <c r="D22" s="470"/>
      <c r="E22" s="470"/>
      <c r="F22" s="470"/>
      <c r="G22" s="490"/>
      <c r="H22" s="491"/>
      <c r="I22" s="492"/>
      <c r="J22" s="492"/>
      <c r="K22" s="493"/>
      <c r="L22" s="494"/>
      <c r="M22" s="492"/>
      <c r="N22" s="492"/>
      <c r="O22" s="490"/>
      <c r="P22" s="491"/>
      <c r="Q22" s="492"/>
      <c r="R22" s="492"/>
      <c r="S22" s="493"/>
      <c r="T22" s="494"/>
      <c r="U22" s="492"/>
      <c r="V22" s="492"/>
      <c r="W22" s="490"/>
      <c r="X22" s="491"/>
      <c r="Y22" s="492"/>
      <c r="Z22" s="492"/>
      <c r="AA22" s="493"/>
      <c r="AB22" s="368"/>
      <c r="AC22" s="173"/>
      <c r="AD22" s="173"/>
      <c r="AE22" s="490"/>
      <c r="AF22" s="480"/>
      <c r="AG22" s="173"/>
      <c r="AH22" s="173"/>
      <c r="AI22" s="493"/>
      <c r="AJ22" s="481"/>
      <c r="AK22" s="249"/>
      <c r="AL22" s="249"/>
      <c r="AM22" s="490"/>
      <c r="AN22" s="366"/>
      <c r="AO22" s="249"/>
      <c r="AP22" s="249"/>
      <c r="AQ22" s="367"/>
      <c r="XEX22" s="249"/>
      <c r="XEY22" s="332"/>
      <c r="XEZ22" s="470"/>
      <c r="XFA22" s="470"/>
      <c r="XFB22" s="470"/>
      <c r="XFC22" s="470"/>
    </row>
    <row r="23" spans="1:16384" s="58" customFormat="1" ht="15" customHeight="1" thickBot="1">
      <c r="A23" s="550"/>
      <c r="B23" s="550" t="s">
        <v>22</v>
      </c>
      <c r="C23" s="550" t="str">
        <f>INDEX(tblTrans[[English]:[Polski]],MATCH(XEZ23,tblTrans[ID],0),LangSelID)</f>
        <v>Supplementary capital</v>
      </c>
      <c r="D23" s="551" t="e">
        <f>INDEX(tblTrans[[English]:[Polski]],MATCH(XFD23,tblTrans[ID],0),LangSelID)</f>
        <v>#N/A</v>
      </c>
      <c r="E23" s="551" t="e">
        <f>INDEX(tblTrans[[English]:[Polski]],MATCH(#REF!,tblTrans[ID],0),LangSelID)</f>
        <v>#REF!</v>
      </c>
      <c r="F23" s="551" t="e">
        <f>INDEX(tblTrans[[English]:[Polski]],MATCH(#REF!,tblTrans[ID],0),LangSelID)</f>
        <v>#REF!</v>
      </c>
      <c r="G23" s="551"/>
      <c r="H23" s="551"/>
      <c r="I23" s="551">
        <f t="shared" ref="I23:U23" si="7">SUM(I24:I26)</f>
        <v>1090175</v>
      </c>
      <c r="J23" s="551">
        <f t="shared" si="7"/>
        <v>1074312.5</v>
      </c>
      <c r="K23" s="551">
        <f t="shared" si="7"/>
        <v>1073052</v>
      </c>
      <c r="L23" s="551">
        <f t="shared" si="7"/>
        <v>1215357.5</v>
      </c>
      <c r="M23" s="551">
        <f t="shared" si="7"/>
        <v>1220389</v>
      </c>
      <c r="N23" s="551">
        <f t="shared" si="7"/>
        <v>1240053.5</v>
      </c>
      <c r="O23" s="551">
        <f t="shared" si="7"/>
        <v>1427395</v>
      </c>
      <c r="P23" s="551">
        <f t="shared" si="7"/>
        <v>1531635</v>
      </c>
      <c r="Q23" s="551">
        <f t="shared" si="7"/>
        <v>1568555</v>
      </c>
      <c r="R23" s="551">
        <f t="shared" si="7"/>
        <v>1562041</v>
      </c>
      <c r="S23" s="551">
        <f t="shared" si="7"/>
        <v>1747774</v>
      </c>
      <c r="T23" s="551">
        <f t="shared" si="7"/>
        <v>1739043</v>
      </c>
      <c r="U23" s="551">
        <f t="shared" si="7"/>
        <v>1621331</v>
      </c>
      <c r="V23" s="551">
        <f t="shared" ref="V23:AF23" si="8">SUM(V24:V26)</f>
        <v>2061624</v>
      </c>
      <c r="W23" s="551">
        <f t="shared" si="8"/>
        <v>2627408</v>
      </c>
      <c r="X23" s="551">
        <f t="shared" si="8"/>
        <v>2812777</v>
      </c>
      <c r="Y23" s="551">
        <f t="shared" si="8"/>
        <v>2788914.0907450588</v>
      </c>
      <c r="Z23" s="551">
        <f t="shared" si="8"/>
        <v>2680880.6</v>
      </c>
      <c r="AA23" s="551">
        <f t="shared" si="8"/>
        <v>2676623</v>
      </c>
      <c r="AB23" s="551">
        <f t="shared" si="8"/>
        <v>2637941</v>
      </c>
      <c r="AC23" s="551">
        <f t="shared" si="8"/>
        <v>3104229.8</v>
      </c>
      <c r="AD23" s="551">
        <f t="shared" si="8"/>
        <v>2955760</v>
      </c>
      <c r="AE23" s="551">
        <f t="shared" si="8"/>
        <v>3122261</v>
      </c>
      <c r="AF23" s="551">
        <f t="shared" si="8"/>
        <v>3046769.4</v>
      </c>
      <c r="AG23" s="551">
        <f t="shared" ref="AG23:AN23" si="9">SUM(AG24:AG26)</f>
        <v>3270972.2</v>
      </c>
      <c r="AH23" s="551">
        <f t="shared" si="9"/>
        <v>3554986.2</v>
      </c>
      <c r="AI23" s="551">
        <f t="shared" si="9"/>
        <v>3558858</v>
      </c>
      <c r="AJ23" s="551">
        <f t="shared" si="9"/>
        <v>3451776.8</v>
      </c>
      <c r="AK23" s="551">
        <f t="shared" si="9"/>
        <v>3548297.4</v>
      </c>
      <c r="AL23" s="551">
        <f t="shared" si="9"/>
        <v>3486127</v>
      </c>
      <c r="AM23" s="551">
        <f t="shared" si="9"/>
        <v>3691383.4</v>
      </c>
      <c r="AN23" s="551">
        <f t="shared" si="9"/>
        <v>3398302.2</v>
      </c>
      <c r="AO23" s="551">
        <f>SUM(AO24:AO26)</f>
        <v>3324285</v>
      </c>
      <c r="AP23" s="551">
        <f>SUM(AP24:AP26)</f>
        <v>3261962</v>
      </c>
      <c r="AQ23" s="551">
        <f>SUM(AQ24:AQ26)</f>
        <v>3172832.4000000004</v>
      </c>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s="550"/>
      <c r="XEY23" s="550" t="s">
        <v>22</v>
      </c>
      <c r="XEZ23" s="550">
        <v>462</v>
      </c>
      <c r="XFA23" s="551"/>
      <c r="XFB23" s="551"/>
      <c r="XFC23" s="551" t="s">
        <v>22</v>
      </c>
      <c r="XFD23"/>
    </row>
    <row r="24" spans="1:16384" s="469" customFormat="1" ht="15" customHeight="1">
      <c r="A24" s="249"/>
      <c r="B24" s="332">
        <v>1</v>
      </c>
      <c r="C24" s="470" t="str">
        <f>INDEX(tblTrans[[English]:[Polski]],MATCH(XEZ24,tblTrans[ID],0),LangSelID)</f>
        <v>Revaluation reserve</v>
      </c>
      <c r="D24" s="470" t="e">
        <f>INDEX(tblTrans[[English]:[Polski]],MATCH(XFD24,tblTrans[ID],0),LangSelID)</f>
        <v>#N/A</v>
      </c>
      <c r="E24" s="470" t="e">
        <f>INDEX(tblTrans[[English]:[Polski]],MATCH(#REF!,tblTrans[ID],0),LangSelID)</f>
        <v>#REF!</v>
      </c>
      <c r="F24" s="332" t="e">
        <f>INDEX(tblTrans[[English]:[Polski]],MATCH(#REF!,tblTrans[ID],0),LangSelID)</f>
        <v>#REF!</v>
      </c>
      <c r="G24" s="471"/>
      <c r="H24" s="472"/>
      <c r="I24" s="473">
        <v>6058</v>
      </c>
      <c r="J24" s="473">
        <v>4158</v>
      </c>
      <c r="K24" s="474">
        <v>-2975</v>
      </c>
      <c r="L24" s="475">
        <v>-1187</v>
      </c>
      <c r="M24" s="473">
        <v>-19912</v>
      </c>
      <c r="N24" s="473">
        <v>-3663</v>
      </c>
      <c r="O24" s="471">
        <v>5142</v>
      </c>
      <c r="P24" s="472">
        <v>1565</v>
      </c>
      <c r="Q24" s="473">
        <v>100935</v>
      </c>
      <c r="R24" s="473">
        <v>91715</v>
      </c>
      <c r="S24" s="474">
        <v>92734</v>
      </c>
      <c r="T24" s="475">
        <v>10701</v>
      </c>
      <c r="U24" s="473">
        <v>11492</v>
      </c>
      <c r="V24" s="473">
        <v>10859</v>
      </c>
      <c r="W24" s="471">
        <v>20425</v>
      </c>
      <c r="X24" s="472">
        <v>32156</v>
      </c>
      <c r="Y24" s="473">
        <v>29871.599999999999</v>
      </c>
      <c r="Z24" s="473">
        <v>23160.6</v>
      </c>
      <c r="AA24" s="474">
        <v>48828</v>
      </c>
      <c r="AB24" s="475">
        <v>72941</v>
      </c>
      <c r="AC24" s="473">
        <v>126454.8</v>
      </c>
      <c r="AD24" s="473">
        <v>110035</v>
      </c>
      <c r="AE24" s="471">
        <v>116556</v>
      </c>
      <c r="AF24" s="472">
        <v>118394.4</v>
      </c>
      <c r="AG24" s="473">
        <v>135592.20000000001</v>
      </c>
      <c r="AH24" s="473">
        <v>119311.2</v>
      </c>
      <c r="AI24" s="474">
        <v>107223</v>
      </c>
      <c r="AJ24" s="475">
        <v>170476.79999999999</v>
      </c>
      <c r="AK24" s="473">
        <v>177982.40000000002</v>
      </c>
      <c r="AL24" s="473">
        <v>255367</v>
      </c>
      <c r="AM24" s="471">
        <v>473923.4</v>
      </c>
      <c r="AN24" s="472">
        <v>412201.2</v>
      </c>
      <c r="AO24" s="473">
        <v>272499</v>
      </c>
      <c r="AP24" s="473">
        <v>260462</v>
      </c>
      <c r="AQ24" s="474">
        <v>311998.80000000005</v>
      </c>
      <c r="XEX24" s="249"/>
      <c r="XEY24" s="332">
        <v>1</v>
      </c>
      <c r="XEZ24" s="470">
        <v>463</v>
      </c>
      <c r="XFA24" s="470"/>
      <c r="XFB24" s="470"/>
      <c r="XFC24" s="332" t="s">
        <v>23</v>
      </c>
    </row>
    <row r="25" spans="1:16384" s="469" customFormat="1" ht="15" customHeight="1">
      <c r="A25" s="249"/>
      <c r="B25" s="332">
        <v>2</v>
      </c>
      <c r="C25" s="470" t="str">
        <f>INDEX(tblTrans[[English]:[Polski]],MATCH(XEZ25,tblTrans[ID],0),LangSelID)</f>
        <v>Other subordinated funds</v>
      </c>
      <c r="D25" s="470" t="e">
        <f>INDEX(tblTrans[[English]:[Polski]],MATCH(XFD25,tblTrans[ID],0),LangSelID)</f>
        <v>#N/A</v>
      </c>
      <c r="E25" s="470" t="e">
        <f>INDEX(tblTrans[[English]:[Polski]],MATCH(#REF!,tblTrans[ID],0),LangSelID)</f>
        <v>#REF!</v>
      </c>
      <c r="F25" s="332" t="e">
        <f>INDEX(tblTrans[[English]:[Polski]],MATCH(#REF!,tblTrans[ID],0),LangSelID)</f>
        <v>#REF!</v>
      </c>
      <c r="G25" s="471"/>
      <c r="H25" s="472"/>
      <c r="I25" s="473">
        <v>404010</v>
      </c>
      <c r="J25" s="473">
        <v>391660</v>
      </c>
      <c r="K25" s="474">
        <v>385980</v>
      </c>
      <c r="L25" s="475">
        <v>393570</v>
      </c>
      <c r="M25" s="473">
        <v>404340</v>
      </c>
      <c r="N25" s="473">
        <v>398350</v>
      </c>
      <c r="O25" s="471">
        <v>573856</v>
      </c>
      <c r="P25" s="472">
        <v>577470</v>
      </c>
      <c r="Q25" s="473">
        <v>558420</v>
      </c>
      <c r="R25" s="473">
        <v>559846</v>
      </c>
      <c r="S25" s="474">
        <v>531112</v>
      </c>
      <c r="T25" s="475">
        <v>561150</v>
      </c>
      <c r="U25" s="473">
        <v>522675</v>
      </c>
      <c r="V25" s="473">
        <v>733958</v>
      </c>
      <c r="W25" s="471">
        <v>952476</v>
      </c>
      <c r="X25" s="472">
        <v>1054034</v>
      </c>
      <c r="Y25" s="473">
        <v>996676</v>
      </c>
      <c r="Z25" s="473">
        <v>951184</v>
      </c>
      <c r="AA25" s="474">
        <v>940474</v>
      </c>
      <c r="AB25" s="475">
        <v>918000</v>
      </c>
      <c r="AC25" s="473">
        <v>1065730</v>
      </c>
      <c r="AD25" s="473">
        <v>1018470</v>
      </c>
      <c r="AE25" s="471">
        <v>1075726</v>
      </c>
      <c r="AF25" s="472">
        <v>1048050</v>
      </c>
      <c r="AG25" s="473">
        <v>1122136</v>
      </c>
      <c r="AH25" s="473">
        <v>1229610</v>
      </c>
      <c r="AI25" s="474">
        <v>1235322</v>
      </c>
      <c r="AJ25" s="475">
        <v>1174360</v>
      </c>
      <c r="AK25" s="473">
        <v>1206218</v>
      </c>
      <c r="AL25" s="473">
        <v>1156272</v>
      </c>
      <c r="AM25" s="471">
        <v>1151512</v>
      </c>
      <c r="AN25" s="472">
        <v>1166982</v>
      </c>
      <c r="AO25" s="473">
        <v>1192652</v>
      </c>
      <c r="AP25" s="473">
        <v>1173000</v>
      </c>
      <c r="AQ25" s="474">
        <v>1149744</v>
      </c>
      <c r="XEX25" s="249"/>
      <c r="XEY25" s="332">
        <v>2</v>
      </c>
      <c r="XEZ25" s="470">
        <v>464</v>
      </c>
      <c r="XFA25" s="470"/>
      <c r="XFB25" s="470"/>
      <c r="XFC25" s="332" t="s">
        <v>24</v>
      </c>
    </row>
    <row r="26" spans="1:16384" s="469" customFormat="1" ht="15" customHeight="1">
      <c r="A26" s="249"/>
      <c r="B26" s="332">
        <v>3</v>
      </c>
      <c r="C26" s="470" t="str">
        <f>INDEX(tblTrans[[English]:[Polski]],MATCH(XEZ26,tblTrans[ID],0),LangSelID)</f>
        <v>Subordinated loan capital ((A-B)/2)</v>
      </c>
      <c r="D26" s="470" t="e">
        <f>INDEX(tblTrans[[English]:[Polski]],MATCH(XFD26,tblTrans[ID],0),LangSelID)</f>
        <v>#N/A</v>
      </c>
      <c r="E26" s="470" t="e">
        <f>INDEX(tblTrans[[English]:[Polski]],MATCH(#REF!,tblTrans[ID],0),LangSelID)</f>
        <v>#REF!</v>
      </c>
      <c r="F26" s="332" t="e">
        <f>INDEX(tblTrans[[English]:[Polski]],MATCH(#REF!,tblTrans[ID],0),LangSelID)</f>
        <v>#REF!</v>
      </c>
      <c r="G26" s="471"/>
      <c r="H26" s="472"/>
      <c r="I26" s="473">
        <v>680107</v>
      </c>
      <c r="J26" s="473">
        <v>678494.5</v>
      </c>
      <c r="K26" s="474">
        <v>690047</v>
      </c>
      <c r="L26" s="475">
        <v>822974.5</v>
      </c>
      <c r="M26" s="473">
        <v>835961</v>
      </c>
      <c r="N26" s="473">
        <v>845366.5</v>
      </c>
      <c r="O26" s="471">
        <v>848397</v>
      </c>
      <c r="P26" s="472">
        <v>952600</v>
      </c>
      <c r="Q26" s="473">
        <v>909200</v>
      </c>
      <c r="R26" s="473">
        <v>910480</v>
      </c>
      <c r="S26" s="474">
        <v>1123928</v>
      </c>
      <c r="T26" s="475">
        <v>1167192</v>
      </c>
      <c r="U26" s="473">
        <v>1087164</v>
      </c>
      <c r="V26" s="473">
        <v>1316807</v>
      </c>
      <c r="W26" s="471">
        <v>1654507</v>
      </c>
      <c r="X26" s="472">
        <v>1726587</v>
      </c>
      <c r="Y26" s="473">
        <v>1762366.490745059</v>
      </c>
      <c r="Z26" s="473">
        <v>1706536</v>
      </c>
      <c r="AA26" s="474">
        <v>1687321</v>
      </c>
      <c r="AB26" s="475">
        <v>1647000</v>
      </c>
      <c r="AC26" s="473">
        <v>1912045</v>
      </c>
      <c r="AD26" s="473">
        <v>1827255</v>
      </c>
      <c r="AE26" s="471">
        <v>1929979</v>
      </c>
      <c r="AF26" s="472">
        <v>1880325</v>
      </c>
      <c r="AG26" s="473">
        <v>2013244</v>
      </c>
      <c r="AH26" s="473">
        <v>2206065</v>
      </c>
      <c r="AI26" s="474">
        <v>2216313</v>
      </c>
      <c r="AJ26" s="475">
        <v>2106940</v>
      </c>
      <c r="AK26" s="473">
        <v>2164097</v>
      </c>
      <c r="AL26" s="473">
        <v>2074488</v>
      </c>
      <c r="AM26" s="471">
        <v>2065948</v>
      </c>
      <c r="AN26" s="472">
        <v>1819119</v>
      </c>
      <c r="AO26" s="473">
        <v>1859134</v>
      </c>
      <c r="AP26" s="473">
        <v>1828500</v>
      </c>
      <c r="AQ26" s="474">
        <v>1711089.6</v>
      </c>
      <c r="XEX26" s="249"/>
      <c r="XEY26" s="332">
        <v>3</v>
      </c>
      <c r="XEZ26" s="470">
        <v>465</v>
      </c>
      <c r="XFA26" s="470"/>
      <c r="XFB26" s="470"/>
      <c r="XFC26" s="332" t="s">
        <v>25</v>
      </c>
    </row>
    <row r="27" spans="1:16384" s="469" customFormat="1" ht="15" customHeight="1" thickBot="1">
      <c r="A27" s="249"/>
      <c r="B27" s="332"/>
      <c r="C27" s="470"/>
      <c r="D27" s="470"/>
      <c r="E27" s="470"/>
      <c r="F27" s="470"/>
      <c r="G27" s="490"/>
      <c r="H27" s="491"/>
      <c r="I27" s="492"/>
      <c r="J27" s="492"/>
      <c r="K27" s="493"/>
      <c r="L27" s="494"/>
      <c r="M27" s="492"/>
      <c r="N27" s="492"/>
      <c r="O27" s="490"/>
      <c r="P27" s="491"/>
      <c r="Q27" s="492"/>
      <c r="R27" s="492"/>
      <c r="S27" s="493"/>
      <c r="T27" s="494"/>
      <c r="U27" s="492"/>
      <c r="V27" s="492"/>
      <c r="W27" s="490"/>
      <c r="X27" s="491"/>
      <c r="Y27" s="492"/>
      <c r="Z27" s="492"/>
      <c r="AA27" s="493"/>
      <c r="AB27" s="475"/>
      <c r="AC27" s="473"/>
      <c r="AD27" s="473"/>
      <c r="AE27" s="490"/>
      <c r="AF27" s="472"/>
      <c r="AG27" s="473"/>
      <c r="AH27" s="473"/>
      <c r="AI27" s="493"/>
      <c r="AJ27" s="475"/>
      <c r="AK27" s="249"/>
      <c r="AL27" s="249"/>
      <c r="AM27" s="490"/>
      <c r="AN27" s="366"/>
      <c r="AO27" s="249"/>
      <c r="AP27" s="249"/>
      <c r="AQ27" s="367"/>
      <c r="XEX27" s="249"/>
      <c r="XEY27" s="332"/>
      <c r="XEZ27" s="470"/>
      <c r="XFA27" s="470"/>
      <c r="XFB27" s="470"/>
      <c r="XFC27" s="470"/>
    </row>
    <row r="28" spans="1:16384" s="58" customFormat="1" ht="15" customHeight="1" thickBot="1">
      <c r="A28" s="550"/>
      <c r="B28" s="550" t="s">
        <v>26</v>
      </c>
      <c r="C28" s="550" t="str">
        <f>INDEX(tblTrans[[English]:[Polski]],MATCH(XEZ28,tblTrans[ID],0),LangSelID)</f>
        <v>Other deductions</v>
      </c>
      <c r="D28" s="551" t="e">
        <f>INDEX(tblTrans[[English]:[Polski]],MATCH(XFD28,tblTrans[ID],0),LangSelID)</f>
        <v>#N/A</v>
      </c>
      <c r="E28" s="551" t="e">
        <f>INDEX(tblTrans[[English]:[Polski]],MATCH(#REF!,tblTrans[ID],0),LangSelID)</f>
        <v>#REF!</v>
      </c>
      <c r="F28" s="551" t="e">
        <f>INDEX(tblTrans[[English]:[Polski]],MATCH(#REF!,tblTrans[ID],0),LangSelID)</f>
        <v>#REF!</v>
      </c>
      <c r="G28" s="551"/>
      <c r="H28" s="551"/>
      <c r="I28" s="551">
        <f t="shared" ref="I28:Q28" si="10">SUM(I29:I30)</f>
        <v>16002</v>
      </c>
      <c r="J28" s="551">
        <f t="shared" si="10"/>
        <v>11143</v>
      </c>
      <c r="K28" s="551">
        <f t="shared" si="10"/>
        <v>7350</v>
      </c>
      <c r="L28" s="551">
        <f t="shared" si="10"/>
        <v>7440</v>
      </c>
      <c r="M28" s="551">
        <f t="shared" si="10"/>
        <v>14902</v>
      </c>
      <c r="N28" s="551">
        <f t="shared" si="10"/>
        <v>15164</v>
      </c>
      <c r="O28" s="551">
        <f t="shared" si="10"/>
        <v>14639</v>
      </c>
      <c r="P28" s="551">
        <f t="shared" si="10"/>
        <v>41330</v>
      </c>
      <c r="Q28" s="551">
        <f t="shared" si="10"/>
        <v>20583</v>
      </c>
      <c r="R28" s="551">
        <f t="shared" ref="R28:Y28" si="11">SUM(R29:R30)</f>
        <v>19211</v>
      </c>
      <c r="S28" s="551">
        <f t="shared" si="11"/>
        <v>18897</v>
      </c>
      <c r="T28" s="551">
        <f t="shared" si="11"/>
        <v>18594</v>
      </c>
      <c r="U28" s="551">
        <f t="shared" si="11"/>
        <v>18479</v>
      </c>
      <c r="V28" s="551">
        <f t="shared" si="11"/>
        <v>23083</v>
      </c>
      <c r="W28" s="551">
        <f t="shared" si="11"/>
        <v>24662</v>
      </c>
      <c r="X28" s="551">
        <f t="shared" si="11"/>
        <v>17071</v>
      </c>
      <c r="Y28" s="551">
        <f t="shared" si="11"/>
        <v>17000.018509882142</v>
      </c>
      <c r="Z28" s="551">
        <f t="shared" ref="Z28:AF28" si="12">SUM(Z29:Z30)</f>
        <v>16238.885206403302</v>
      </c>
      <c r="AA28" s="551">
        <f t="shared" si="12"/>
        <v>16156.103250015989</v>
      </c>
      <c r="AB28" s="551">
        <f t="shared" si="12"/>
        <v>16026</v>
      </c>
      <c r="AC28" s="551">
        <f t="shared" si="12"/>
        <v>16080.530269092658</v>
      </c>
      <c r="AD28" s="551">
        <f t="shared" si="12"/>
        <v>17823</v>
      </c>
      <c r="AE28" s="551">
        <f t="shared" si="12"/>
        <v>17402.604403937657</v>
      </c>
      <c r="AF28" s="551">
        <f t="shared" si="12"/>
        <v>17600.483462858996</v>
      </c>
      <c r="AG28" s="551">
        <f t="shared" ref="AG28:AN28" si="13">SUM(AG29:AG30)</f>
        <v>17566.719428225995</v>
      </c>
      <c r="AH28" s="551">
        <f t="shared" si="13"/>
        <v>15605.541014999999</v>
      </c>
      <c r="AI28" s="551">
        <f t="shared" si="13"/>
        <v>15605.541014999999</v>
      </c>
      <c r="AJ28" s="551">
        <f t="shared" si="13"/>
        <v>15583.016014999999</v>
      </c>
      <c r="AK28" s="551">
        <f t="shared" si="13"/>
        <v>15616.533049999998</v>
      </c>
      <c r="AL28" s="551">
        <f t="shared" si="13"/>
        <v>15617</v>
      </c>
      <c r="AM28" s="551">
        <f t="shared" si="13"/>
        <v>15408.850464999998</v>
      </c>
      <c r="AN28" s="551">
        <f t="shared" si="13"/>
        <v>15408.850464999998</v>
      </c>
      <c r="AO28" s="551">
        <f>SUM(AO29:AO31)</f>
        <v>142257</v>
      </c>
      <c r="AP28" s="551">
        <f>SUM(AP29:AP31)</f>
        <v>150662</v>
      </c>
      <c r="AQ28" s="551">
        <f>SUM(AQ29:AQ31)</f>
        <v>131987.63871</v>
      </c>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s="550"/>
      <c r="XEY28" s="550" t="s">
        <v>26</v>
      </c>
      <c r="XEZ28" s="550">
        <v>466</v>
      </c>
      <c r="XFA28" s="551"/>
      <c r="XFB28" s="551"/>
      <c r="XFC28" s="551" t="s">
        <v>26</v>
      </c>
      <c r="XFD28"/>
    </row>
    <row r="29" spans="1:16384" s="469" customFormat="1" ht="15" customHeight="1">
      <c r="A29" s="249"/>
      <c r="B29" s="332">
        <v>1</v>
      </c>
      <c r="C29" s="470" t="str">
        <f>INDEX(tblTrans[[English]:[Polski]],MATCH(XEZ29,tblTrans[ID],0),LangSelID)</f>
        <v>Shortfall in provisions against the risk of banking activity</v>
      </c>
      <c r="D29" s="470" t="e">
        <f>INDEX(tblTrans[[English]:[Polski]],MATCH(XFD29,tblTrans[ID],0),LangSelID)</f>
        <v>#N/A</v>
      </c>
      <c r="E29" s="470" t="e">
        <f>INDEX(tblTrans[[English]:[Polski]],MATCH(#REF!,tblTrans[ID],0),LangSelID)</f>
        <v>#REF!</v>
      </c>
      <c r="F29" s="332" t="e">
        <f>INDEX(tblTrans[[English]:[Polski]],MATCH(#REF!,tblTrans[ID],0),LangSelID)</f>
        <v>#REF!</v>
      </c>
      <c r="G29" s="471"/>
      <c r="H29" s="472"/>
      <c r="I29" s="473">
        <v>0</v>
      </c>
      <c r="J29" s="473">
        <v>0</v>
      </c>
      <c r="K29" s="474">
        <v>0</v>
      </c>
      <c r="L29" s="475">
        <v>0</v>
      </c>
      <c r="M29" s="473">
        <v>0</v>
      </c>
      <c r="N29" s="473">
        <v>0</v>
      </c>
      <c r="O29" s="471">
        <v>0</v>
      </c>
      <c r="P29" s="472">
        <v>0</v>
      </c>
      <c r="Q29" s="473">
        <v>0</v>
      </c>
      <c r="R29" s="473">
        <v>0</v>
      </c>
      <c r="S29" s="474">
        <v>0</v>
      </c>
      <c r="T29" s="475">
        <v>0</v>
      </c>
      <c r="U29" s="473">
        <v>0</v>
      </c>
      <c r="V29" s="473">
        <v>0</v>
      </c>
      <c r="W29" s="471">
        <v>0</v>
      </c>
      <c r="X29" s="472">
        <v>0</v>
      </c>
      <c r="Y29" s="473">
        <v>0</v>
      </c>
      <c r="Z29" s="473">
        <v>0</v>
      </c>
      <c r="AA29" s="474">
        <v>0</v>
      </c>
      <c r="AB29" s="475">
        <v>0</v>
      </c>
      <c r="AC29" s="473"/>
      <c r="AD29" s="473"/>
      <c r="AE29" s="471"/>
      <c r="AF29" s="472"/>
      <c r="AG29" s="473"/>
      <c r="AH29" s="473"/>
      <c r="AI29" s="474"/>
      <c r="AJ29" s="475"/>
      <c r="AK29" s="249"/>
      <c r="AL29" s="249"/>
      <c r="AM29" s="471"/>
      <c r="AN29" s="366"/>
      <c r="AO29" s="249">
        <v>0</v>
      </c>
      <c r="AP29" s="249">
        <v>0</v>
      </c>
      <c r="AQ29" s="367">
        <v>0</v>
      </c>
      <c r="XEX29" s="249"/>
      <c r="XEY29" s="332">
        <v>1</v>
      </c>
      <c r="XEZ29" s="470">
        <v>467</v>
      </c>
      <c r="XFA29" s="470"/>
      <c r="XFB29" s="470"/>
      <c r="XFC29" s="332" t="s">
        <v>27</v>
      </c>
    </row>
    <row r="30" spans="1:16384" s="497" customFormat="1" ht="15" customHeight="1">
      <c r="A30" s="495"/>
      <c r="B30" s="496">
        <v>2</v>
      </c>
      <c r="C30" s="470" t="str">
        <f>INDEX(tblTrans[[English]:[Polski]],MATCH(XEZ30,tblTrans[ID],0),LangSelID)</f>
        <v>Shares in financial institutions</v>
      </c>
      <c r="D30" s="488" t="e">
        <f>INDEX(tblTrans[[English]:[Polski]],MATCH(XFD30,tblTrans[ID],0),LangSelID)</f>
        <v>#N/A</v>
      </c>
      <c r="E30" s="488" t="e">
        <f>INDEX(tblTrans[[English]:[Polski]],MATCH(#REF!,tblTrans[ID],0),LangSelID)</f>
        <v>#REF!</v>
      </c>
      <c r="F30" s="496" t="e">
        <f>INDEX(tblTrans[[English]:[Polski]],MATCH(#REF!,tblTrans[ID],0),LangSelID)</f>
        <v>#REF!</v>
      </c>
      <c r="G30" s="482"/>
      <c r="H30" s="479"/>
      <c r="I30" s="478">
        <v>16002</v>
      </c>
      <c r="J30" s="478">
        <v>11143</v>
      </c>
      <c r="K30" s="483">
        <v>7350</v>
      </c>
      <c r="L30" s="484">
        <v>7440</v>
      </c>
      <c r="M30" s="478">
        <v>14902</v>
      </c>
      <c r="N30" s="478">
        <v>15164</v>
      </c>
      <c r="O30" s="482">
        <v>14639</v>
      </c>
      <c r="P30" s="479">
        <v>41330</v>
      </c>
      <c r="Q30" s="478">
        <v>20583</v>
      </c>
      <c r="R30" s="478">
        <v>19211</v>
      </c>
      <c r="S30" s="483">
        <v>18897</v>
      </c>
      <c r="T30" s="484">
        <v>18594</v>
      </c>
      <c r="U30" s="478">
        <v>18479</v>
      </c>
      <c r="V30" s="478">
        <v>23083</v>
      </c>
      <c r="W30" s="482">
        <v>24662</v>
      </c>
      <c r="X30" s="479">
        <v>17071</v>
      </c>
      <c r="Y30" s="478">
        <v>17000.018509882142</v>
      </c>
      <c r="Z30" s="478">
        <v>16238.885206403302</v>
      </c>
      <c r="AA30" s="483">
        <v>16156.103250015989</v>
      </c>
      <c r="AB30" s="475">
        <v>16026</v>
      </c>
      <c r="AC30" s="473">
        <v>16080.530269092658</v>
      </c>
      <c r="AD30" s="473">
        <v>17823</v>
      </c>
      <c r="AE30" s="482">
        <v>17402.604403937657</v>
      </c>
      <c r="AF30" s="472">
        <v>17600.483462858996</v>
      </c>
      <c r="AG30" s="473">
        <v>17566.719428225995</v>
      </c>
      <c r="AH30" s="473">
        <v>15605.541014999999</v>
      </c>
      <c r="AI30" s="483">
        <v>15605.541014999999</v>
      </c>
      <c r="AJ30" s="475">
        <v>15583.016014999999</v>
      </c>
      <c r="AK30" s="473">
        <v>15616.533049999998</v>
      </c>
      <c r="AL30" s="473">
        <v>15617</v>
      </c>
      <c r="AM30" s="482">
        <v>15408.850464999998</v>
      </c>
      <c r="AN30" s="472">
        <v>15408.850464999998</v>
      </c>
      <c r="AO30" s="473">
        <v>15859</v>
      </c>
      <c r="AP30" s="473">
        <v>15633</v>
      </c>
      <c r="AQ30" s="474">
        <v>16282.982209999998</v>
      </c>
      <c r="XEX30" s="495"/>
      <c r="XEY30" s="496">
        <v>2</v>
      </c>
      <c r="XEZ30" s="470">
        <v>468</v>
      </c>
      <c r="XFA30" s="488"/>
      <c r="XFB30" s="488"/>
      <c r="XFC30" s="496" t="s">
        <v>28</v>
      </c>
    </row>
    <row r="31" spans="1:16384" s="497" customFormat="1" ht="15" customHeight="1">
      <c r="A31" s="495"/>
      <c r="B31" s="332">
        <v>3</v>
      </c>
      <c r="C31" s="470" t="str">
        <f>INDEX(tblTrans[[English]:[Polski]],MATCH(XEZ31,tblTrans[ID],0),LangSelID)</f>
        <v>Provision shortfall</v>
      </c>
      <c r="D31" s="488" t="e">
        <f>INDEX(tblTrans[[English]:[Polski]],MATCH(XFD31,tblTrans[ID],0),LangSelID)</f>
        <v>#N/A</v>
      </c>
      <c r="E31" s="488" t="e">
        <f>INDEX(tblTrans[[English]:[Polski]],MATCH(#REF!,tblTrans[ID],0),LangSelID)</f>
        <v>#REF!</v>
      </c>
      <c r="F31" s="496" t="e">
        <f>INDEX(tblTrans[[English]:[Polski]],MATCH(#REF!,tblTrans[ID],0),LangSelID)</f>
        <v>#REF!</v>
      </c>
      <c r="G31" s="482"/>
      <c r="H31" s="479"/>
      <c r="I31" s="478"/>
      <c r="J31" s="478"/>
      <c r="K31" s="483"/>
      <c r="L31" s="484"/>
      <c r="M31" s="478"/>
      <c r="N31" s="478"/>
      <c r="O31" s="482"/>
      <c r="P31" s="479"/>
      <c r="Q31" s="478"/>
      <c r="R31" s="478"/>
      <c r="S31" s="483"/>
      <c r="T31" s="484"/>
      <c r="U31" s="478"/>
      <c r="V31" s="478"/>
      <c r="W31" s="482"/>
      <c r="X31" s="479"/>
      <c r="Y31" s="478"/>
      <c r="Z31" s="478"/>
      <c r="AA31" s="483"/>
      <c r="AB31" s="475"/>
      <c r="AC31" s="473"/>
      <c r="AD31" s="473"/>
      <c r="AE31" s="482"/>
      <c r="AF31" s="472"/>
      <c r="AG31" s="473"/>
      <c r="AH31" s="473"/>
      <c r="AI31" s="483"/>
      <c r="AJ31" s="475"/>
      <c r="AK31" s="173"/>
      <c r="AL31" s="473">
        <v>143303</v>
      </c>
      <c r="AM31" s="482">
        <v>136532.146675442</v>
      </c>
      <c r="AN31" s="472">
        <v>133540.09469510001</v>
      </c>
      <c r="AO31" s="473">
        <v>126398</v>
      </c>
      <c r="AP31" s="473">
        <v>135029</v>
      </c>
      <c r="AQ31" s="474">
        <v>115704.6565</v>
      </c>
      <c r="XEX31" s="495"/>
      <c r="XEY31" s="332">
        <v>3</v>
      </c>
      <c r="XEZ31" s="470">
        <v>469</v>
      </c>
      <c r="XFA31" s="488"/>
      <c r="XFB31" s="488"/>
      <c r="XFC31" s="496"/>
    </row>
    <row r="32" spans="1:16384" s="469" customFormat="1" ht="15" customHeight="1" thickBot="1">
      <c r="A32" s="249"/>
      <c r="B32" s="332"/>
      <c r="C32" s="470"/>
      <c r="D32" s="470"/>
      <c r="E32" s="470"/>
      <c r="F32" s="470"/>
      <c r="G32" s="498"/>
      <c r="H32" s="499"/>
      <c r="I32" s="500"/>
      <c r="J32" s="500"/>
      <c r="K32" s="501"/>
      <c r="L32" s="502"/>
      <c r="M32" s="500"/>
      <c r="N32" s="500"/>
      <c r="O32" s="498"/>
      <c r="P32" s="499"/>
      <c r="Q32" s="500"/>
      <c r="R32" s="500"/>
      <c r="S32" s="501"/>
      <c r="T32" s="502"/>
      <c r="U32" s="500"/>
      <c r="V32" s="500"/>
      <c r="W32" s="498"/>
      <c r="X32" s="499"/>
      <c r="Y32" s="500"/>
      <c r="Z32" s="500"/>
      <c r="AA32" s="501"/>
      <c r="AB32" s="475"/>
      <c r="AC32" s="473"/>
      <c r="AD32" s="473"/>
      <c r="AE32" s="498"/>
      <c r="AF32" s="472"/>
      <c r="AG32" s="473"/>
      <c r="AH32" s="473"/>
      <c r="AI32" s="501"/>
      <c r="AJ32" s="475"/>
      <c r="AK32" s="249"/>
      <c r="AL32" s="249"/>
      <c r="AM32" s="498"/>
      <c r="AN32" s="366"/>
      <c r="AO32" s="249"/>
      <c r="AP32" s="249"/>
      <c r="AQ32" s="367"/>
      <c r="XEX32" s="249"/>
      <c r="XEY32" s="332"/>
      <c r="XEZ32" s="470"/>
      <c r="XFA32" s="470"/>
      <c r="XFB32" s="470"/>
      <c r="XFC32" s="470"/>
    </row>
    <row r="33" spans="1:16384" s="58" customFormat="1" ht="15" customHeight="1" thickBot="1">
      <c r="A33" s="550"/>
      <c r="B33" s="550" t="s">
        <v>29</v>
      </c>
      <c r="C33" s="550" t="str">
        <f>INDEX(tblTrans[[English]:[Polski]],MATCH(XEZ33,tblTrans[ID],0),LangSelID)</f>
        <v>Other additions</v>
      </c>
      <c r="D33" s="551" t="e">
        <f>INDEX(tblTrans[[English]:[Polski]],MATCH(XFD33,tblTrans[ID],0),LangSelID)</f>
        <v>#N/A</v>
      </c>
      <c r="E33" s="551" t="e">
        <f>INDEX(tblTrans[[English]:[Polski]],MATCH(#REF!,tblTrans[ID],0),LangSelID)</f>
        <v>#REF!</v>
      </c>
      <c r="F33" s="551" t="e">
        <f>INDEX(tblTrans[[English]:[Polski]],MATCH(#REF!,tblTrans[ID],0),LangSelID)</f>
        <v>#REF!</v>
      </c>
      <c r="G33" s="551"/>
      <c r="H33" s="551"/>
      <c r="I33" s="551">
        <f t="shared" ref="I33:Q33" si="14">SUM(I34:I36)</f>
        <v>74343</v>
      </c>
      <c r="J33" s="551">
        <f t="shared" si="14"/>
        <v>61443</v>
      </c>
      <c r="K33" s="551">
        <f t="shared" si="14"/>
        <v>73231</v>
      </c>
      <c r="L33" s="551">
        <f t="shared" si="14"/>
        <v>77131</v>
      </c>
      <c r="M33" s="551">
        <f t="shared" si="14"/>
        <v>75539</v>
      </c>
      <c r="N33" s="551">
        <f t="shared" si="14"/>
        <v>86187</v>
      </c>
      <c r="O33" s="551">
        <f t="shared" si="14"/>
        <v>91433</v>
      </c>
      <c r="P33" s="551">
        <f t="shared" si="14"/>
        <v>92821</v>
      </c>
      <c r="Q33" s="551">
        <f t="shared" si="14"/>
        <v>97216</v>
      </c>
      <c r="R33" s="551">
        <f>SUM(R34:R36)</f>
        <v>104807</v>
      </c>
      <c r="S33" s="551">
        <f>SUM(S34:S36)</f>
        <v>116812</v>
      </c>
      <c r="T33" s="551">
        <f>SUM(T34:T36)</f>
        <v>134551</v>
      </c>
      <c r="U33" s="551">
        <f>SUM(U34:U36)</f>
        <v>0</v>
      </c>
      <c r="V33" s="551">
        <f>SUM(V34:V36)</f>
        <v>0</v>
      </c>
      <c r="W33" s="551">
        <v>0</v>
      </c>
      <c r="X33" s="551">
        <v>0</v>
      </c>
      <c r="Y33" s="551">
        <v>0</v>
      </c>
      <c r="Z33" s="551">
        <v>0</v>
      </c>
      <c r="AA33" s="551">
        <v>0</v>
      </c>
      <c r="AB33" s="551"/>
      <c r="AC33" s="551"/>
      <c r="AD33" s="551"/>
      <c r="AE33" s="551"/>
      <c r="AF33" s="551"/>
      <c r="AG33" s="551"/>
      <c r="AH33" s="551"/>
      <c r="AI33" s="551"/>
      <c r="AJ33" s="551"/>
      <c r="AK33" s="551"/>
      <c r="AL33" s="551"/>
      <c r="AM33" s="551"/>
      <c r="AN33" s="551"/>
      <c r="AO33" s="551"/>
      <c r="AP33" s="551"/>
      <c r="AQ33" s="551"/>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s="550"/>
      <c r="XEY33" s="550" t="s">
        <v>29</v>
      </c>
      <c r="XEZ33" s="550">
        <v>470</v>
      </c>
      <c r="XFA33" s="551"/>
      <c r="XFB33" s="551"/>
      <c r="XFC33" s="551" t="s">
        <v>29</v>
      </c>
      <c r="XFD33"/>
    </row>
    <row r="34" spans="1:16384" s="469" customFormat="1" ht="15" customHeight="1">
      <c r="A34" s="249"/>
      <c r="B34" s="332">
        <v>1</v>
      </c>
      <c r="C34" s="470" t="str">
        <f>INDEX(tblTrans[[English]:[Polski]],MATCH(XEZ34,tblTrans[ID],0),LangSelID)</f>
        <v>Negative goodwill of subordinated companies</v>
      </c>
      <c r="D34" s="470" t="e">
        <f>INDEX(tblTrans[[English]:[Polski]],MATCH(XFD34,tblTrans[ID],0),LangSelID)</f>
        <v>#N/A</v>
      </c>
      <c r="E34" s="470" t="e">
        <f>INDEX(tblTrans[[English]:[Polski]],MATCH(#REF!,tblTrans[ID],0),LangSelID)</f>
        <v>#REF!</v>
      </c>
      <c r="F34" s="332" t="e">
        <f>INDEX(tblTrans[[English]:[Polski]],MATCH(#REF!,tblTrans[ID],0),LangSelID)</f>
        <v>#REF!</v>
      </c>
      <c r="G34" s="482"/>
      <c r="H34" s="479"/>
      <c r="I34" s="478">
        <v>0</v>
      </c>
      <c r="J34" s="478">
        <v>0</v>
      </c>
      <c r="K34" s="483">
        <v>0</v>
      </c>
      <c r="L34" s="484">
        <v>0</v>
      </c>
      <c r="M34" s="478">
        <v>0</v>
      </c>
      <c r="N34" s="478">
        <v>0</v>
      </c>
      <c r="O34" s="482">
        <v>0</v>
      </c>
      <c r="P34" s="479">
        <v>0</v>
      </c>
      <c r="Q34" s="478">
        <v>0</v>
      </c>
      <c r="R34" s="478">
        <v>0</v>
      </c>
      <c r="S34" s="483"/>
      <c r="T34" s="484">
        <v>0</v>
      </c>
      <c r="U34" s="478"/>
      <c r="V34" s="478">
        <v>0</v>
      </c>
      <c r="W34" s="482">
        <v>0</v>
      </c>
      <c r="X34" s="479">
        <v>0</v>
      </c>
      <c r="Y34" s="478">
        <v>0</v>
      </c>
      <c r="Z34" s="478">
        <v>0</v>
      </c>
      <c r="AA34" s="483">
        <v>0</v>
      </c>
      <c r="AB34" s="484">
        <v>0</v>
      </c>
      <c r="AC34" s="478"/>
      <c r="AD34" s="478"/>
      <c r="AE34" s="482"/>
      <c r="AF34" s="479"/>
      <c r="AG34" s="478"/>
      <c r="AH34" s="478"/>
      <c r="AI34" s="483"/>
      <c r="AJ34" s="484"/>
      <c r="AK34" s="478"/>
      <c r="AL34" s="478"/>
      <c r="AM34" s="482"/>
      <c r="AN34" s="479"/>
      <c r="AO34" s="478"/>
      <c r="AP34" s="478"/>
      <c r="AQ34" s="483">
        <v>0</v>
      </c>
      <c r="XEX34" s="249"/>
      <c r="XEY34" s="332">
        <v>1</v>
      </c>
      <c r="XEZ34" s="470">
        <v>471</v>
      </c>
      <c r="XFA34" s="470"/>
      <c r="XFB34" s="470"/>
      <c r="XFC34" s="332" t="s">
        <v>30</v>
      </c>
    </row>
    <row r="35" spans="1:16384" s="469" customFormat="1" ht="15" customHeight="1">
      <c r="A35" s="249"/>
      <c r="B35" s="332">
        <v>2</v>
      </c>
      <c r="C35" s="470" t="str">
        <f>INDEX(tblTrans[[English]:[Polski]],MATCH(XEZ35,tblTrans[ID],0),LangSelID)</f>
        <v>Foreign exchange gains (from consolidation)</v>
      </c>
      <c r="D35" s="470" t="e">
        <f>INDEX(tblTrans[[English]:[Polski]],MATCH(XFD35,tblTrans[ID],0),LangSelID)</f>
        <v>#N/A</v>
      </c>
      <c r="E35" s="470" t="e">
        <f>INDEX(tblTrans[[English]:[Polski]],MATCH(#REF!,tblTrans[ID],0),LangSelID)</f>
        <v>#REF!</v>
      </c>
      <c r="F35" s="332" t="e">
        <f>INDEX(tblTrans[[English]:[Polski]],MATCH(#REF!,tblTrans[ID],0),LangSelID)</f>
        <v>#REF!</v>
      </c>
      <c r="G35" s="482"/>
      <c r="H35" s="479"/>
      <c r="I35" s="478">
        <v>0</v>
      </c>
      <c r="J35" s="478">
        <v>0</v>
      </c>
      <c r="K35" s="483">
        <v>0</v>
      </c>
      <c r="L35" s="484">
        <v>0</v>
      </c>
      <c r="M35" s="478">
        <v>0</v>
      </c>
      <c r="N35" s="478">
        <v>0</v>
      </c>
      <c r="O35" s="482">
        <v>0</v>
      </c>
      <c r="P35" s="479">
        <v>0</v>
      </c>
      <c r="Q35" s="478">
        <v>0</v>
      </c>
      <c r="R35" s="478">
        <v>0</v>
      </c>
      <c r="S35" s="483"/>
      <c r="T35" s="484">
        <v>0</v>
      </c>
      <c r="U35" s="478"/>
      <c r="V35" s="478">
        <v>0</v>
      </c>
      <c r="W35" s="482">
        <v>0</v>
      </c>
      <c r="X35" s="479">
        <v>0</v>
      </c>
      <c r="Y35" s="478">
        <v>0</v>
      </c>
      <c r="Z35" s="478">
        <v>0</v>
      </c>
      <c r="AA35" s="483">
        <v>0</v>
      </c>
      <c r="AB35" s="484">
        <v>0</v>
      </c>
      <c r="AC35" s="478"/>
      <c r="AD35" s="478"/>
      <c r="AE35" s="482"/>
      <c r="AF35" s="479"/>
      <c r="AG35" s="478"/>
      <c r="AH35" s="478"/>
      <c r="AI35" s="483"/>
      <c r="AJ35" s="484"/>
      <c r="AK35" s="478"/>
      <c r="AL35" s="478"/>
      <c r="AM35" s="482"/>
      <c r="AN35" s="479"/>
      <c r="AO35" s="478"/>
      <c r="AP35" s="478"/>
      <c r="AQ35" s="483">
        <v>0</v>
      </c>
      <c r="XEX35" s="249"/>
      <c r="XEY35" s="332">
        <v>2</v>
      </c>
      <c r="XEZ35" s="470">
        <v>472</v>
      </c>
      <c r="XFA35" s="470"/>
      <c r="XFB35" s="470"/>
      <c r="XFC35" s="332" t="s">
        <v>31</v>
      </c>
    </row>
    <row r="36" spans="1:16384" s="469" customFormat="1" ht="15" customHeight="1">
      <c r="A36" s="249"/>
      <c r="B36" s="332">
        <v>3</v>
      </c>
      <c r="C36" s="470" t="str">
        <f>INDEX(tblTrans[[English]:[Polski]],MATCH(XEZ36,tblTrans[ID],0),LangSelID)</f>
        <v>Minority interest</v>
      </c>
      <c r="D36" s="470" t="e">
        <f>INDEX(tblTrans[[English]:[Polski]],MATCH(XFD36,tblTrans[ID],0),LangSelID)</f>
        <v>#N/A</v>
      </c>
      <c r="E36" s="470" t="e">
        <f>INDEX(tblTrans[[English]:[Polski]],MATCH(#REF!,tblTrans[ID],0),LangSelID)</f>
        <v>#REF!</v>
      </c>
      <c r="F36" s="332" t="e">
        <f>INDEX(tblTrans[[English]:[Polski]],MATCH(#REF!,tblTrans[ID],0),LangSelID)</f>
        <v>#REF!</v>
      </c>
      <c r="G36" s="482"/>
      <c r="H36" s="479"/>
      <c r="I36" s="478">
        <v>74343</v>
      </c>
      <c r="J36" s="478">
        <v>61443</v>
      </c>
      <c r="K36" s="483">
        <v>73231</v>
      </c>
      <c r="L36" s="484">
        <v>77131</v>
      </c>
      <c r="M36" s="478">
        <v>75539</v>
      </c>
      <c r="N36" s="478">
        <v>86187</v>
      </c>
      <c r="O36" s="482">
        <v>91433</v>
      </c>
      <c r="P36" s="479">
        <v>92821</v>
      </c>
      <c r="Q36" s="478">
        <v>97216</v>
      </c>
      <c r="R36" s="478">
        <v>104807</v>
      </c>
      <c r="S36" s="483">
        <v>116812</v>
      </c>
      <c r="T36" s="484">
        <v>134551</v>
      </c>
      <c r="U36" s="478"/>
      <c r="V36" s="478">
        <v>0</v>
      </c>
      <c r="W36" s="482">
        <v>0</v>
      </c>
      <c r="X36" s="479">
        <v>0</v>
      </c>
      <c r="Y36" s="478">
        <v>0</v>
      </c>
      <c r="Z36" s="478">
        <v>0</v>
      </c>
      <c r="AA36" s="483">
        <v>0</v>
      </c>
      <c r="AB36" s="484">
        <v>0</v>
      </c>
      <c r="AC36" s="478"/>
      <c r="AD36" s="478"/>
      <c r="AE36" s="482"/>
      <c r="AF36" s="479"/>
      <c r="AG36" s="478"/>
      <c r="AH36" s="478"/>
      <c r="AI36" s="483"/>
      <c r="AJ36" s="484"/>
      <c r="AK36" s="478"/>
      <c r="AL36" s="478"/>
      <c r="AM36" s="482"/>
      <c r="AN36" s="479"/>
      <c r="AO36" s="478"/>
      <c r="AP36" s="478"/>
      <c r="AQ36" s="483">
        <v>0</v>
      </c>
      <c r="XEX36" s="249"/>
      <c r="XEY36" s="332">
        <v>3</v>
      </c>
      <c r="XEZ36" s="470">
        <v>473</v>
      </c>
      <c r="XFA36" s="470"/>
      <c r="XFB36" s="470"/>
      <c r="XFC36" s="332" t="s">
        <v>32</v>
      </c>
    </row>
    <row r="37" spans="1:16384" s="469" customFormat="1" ht="15" customHeight="1" thickBot="1">
      <c r="A37" s="249"/>
      <c r="B37" s="332"/>
      <c r="C37" s="470"/>
      <c r="D37" s="470"/>
      <c r="E37" s="470"/>
      <c r="F37" s="470"/>
      <c r="G37" s="498"/>
      <c r="H37" s="499"/>
      <c r="I37" s="500"/>
      <c r="J37" s="500"/>
      <c r="K37" s="501"/>
      <c r="L37" s="502"/>
      <c r="M37" s="500"/>
      <c r="N37" s="500"/>
      <c r="O37" s="498"/>
      <c r="P37" s="499"/>
      <c r="Q37" s="500"/>
      <c r="R37" s="500"/>
      <c r="S37" s="501"/>
      <c r="T37" s="502"/>
      <c r="U37" s="500"/>
      <c r="V37" s="500"/>
      <c r="W37" s="498"/>
      <c r="X37" s="499"/>
      <c r="Y37" s="500"/>
      <c r="Z37" s="500"/>
      <c r="AA37" s="501"/>
      <c r="AB37" s="484"/>
      <c r="AC37" s="478"/>
      <c r="AD37" s="478"/>
      <c r="AE37" s="498"/>
      <c r="AF37" s="479"/>
      <c r="AG37" s="478"/>
      <c r="AH37" s="478"/>
      <c r="AI37" s="501"/>
      <c r="AJ37" s="484"/>
      <c r="AK37" s="478"/>
      <c r="AL37" s="478"/>
      <c r="AM37" s="498"/>
      <c r="AN37" s="479"/>
      <c r="AO37" s="478"/>
      <c r="AP37" s="478"/>
      <c r="AQ37" s="483"/>
      <c r="XEX37" s="249"/>
      <c r="XEY37" s="332"/>
      <c r="XEZ37" s="470"/>
      <c r="XFA37" s="470"/>
      <c r="XFB37" s="470"/>
      <c r="XFC37" s="470"/>
    </row>
    <row r="38" spans="1:16384" s="58" customFormat="1" ht="15" customHeight="1" thickBot="1">
      <c r="A38" s="550"/>
      <c r="B38" s="550" t="s">
        <v>33</v>
      </c>
      <c r="C38" s="550" t="str">
        <f>INDEX(tblTrans[[English]:[Polski]],MATCH(XEZ38,tblTrans[ID],0),LangSelID)</f>
        <v>Other deductions</v>
      </c>
      <c r="D38" s="551" t="e">
        <f>INDEX(tblTrans[[English]:[Polski]],MATCH(XFD38,tblTrans[ID],0),LangSelID)</f>
        <v>#N/A</v>
      </c>
      <c r="E38" s="551" t="e">
        <f>INDEX(tblTrans[[English]:[Polski]],MATCH(#REF!,tblTrans[ID],0),LangSelID)</f>
        <v>#REF!</v>
      </c>
      <c r="F38" s="551" t="e">
        <f>INDEX(tblTrans[[English]:[Polski]],MATCH(#REF!,tblTrans[ID],0),LangSelID)</f>
        <v>#REF!</v>
      </c>
      <c r="G38" s="551"/>
      <c r="H38" s="551"/>
      <c r="I38" s="551">
        <f t="shared" ref="I38:Q38" si="15">SUM(I39:I40)</f>
        <v>274041</v>
      </c>
      <c r="J38" s="551">
        <f t="shared" si="15"/>
        <v>272128</v>
      </c>
      <c r="K38" s="551">
        <f t="shared" si="15"/>
        <v>236018</v>
      </c>
      <c r="L38" s="551">
        <f t="shared" si="15"/>
        <v>232973</v>
      </c>
      <c r="M38" s="551">
        <f t="shared" si="15"/>
        <v>228775</v>
      </c>
      <c r="N38" s="551">
        <f t="shared" si="15"/>
        <v>225072</v>
      </c>
      <c r="O38" s="551">
        <f t="shared" si="15"/>
        <v>221259</v>
      </c>
      <c r="P38" s="551">
        <f t="shared" si="15"/>
        <v>193205</v>
      </c>
      <c r="Q38" s="551">
        <f t="shared" si="15"/>
        <v>192283</v>
      </c>
      <c r="R38" s="551">
        <f>SUM(R39:R40)</f>
        <v>192283</v>
      </c>
      <c r="S38" s="551">
        <f>SUM(S39:S40)</f>
        <v>192283</v>
      </c>
      <c r="T38" s="551">
        <f>SUM(T39:T40)</f>
        <v>192282</v>
      </c>
      <c r="U38" s="551">
        <f>SUM(U39:U40)</f>
        <v>0</v>
      </c>
      <c r="V38" s="551">
        <f>SUM(V39:V40)</f>
        <v>0</v>
      </c>
      <c r="W38" s="551">
        <v>0</v>
      </c>
      <c r="X38" s="551">
        <v>0</v>
      </c>
      <c r="Y38" s="551">
        <v>0</v>
      </c>
      <c r="Z38" s="551">
        <v>0</v>
      </c>
      <c r="AA38" s="551">
        <v>0</v>
      </c>
      <c r="AB38" s="551">
        <v>0</v>
      </c>
      <c r="AC38" s="551">
        <v>0</v>
      </c>
      <c r="AD38" s="551"/>
      <c r="AE38" s="551"/>
      <c r="AF38" s="551"/>
      <c r="AG38" s="551"/>
      <c r="AH38" s="551"/>
      <c r="AI38" s="551"/>
      <c r="AJ38" s="551"/>
      <c r="AK38" s="551"/>
      <c r="AL38" s="551"/>
      <c r="AM38" s="551"/>
      <c r="AN38" s="551"/>
      <c r="AO38" s="551"/>
      <c r="AP38" s="551"/>
      <c r="AQ38" s="55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s="550"/>
      <c r="XEY38" s="550" t="s">
        <v>33</v>
      </c>
      <c r="XEZ38" s="550">
        <v>474</v>
      </c>
      <c r="XFA38" s="551"/>
      <c r="XFB38" s="551"/>
      <c r="XFC38" s="551" t="s">
        <v>33</v>
      </c>
      <c r="XFD38"/>
    </row>
    <row r="39" spans="1:16384" s="504" customFormat="1" ht="15" customHeight="1">
      <c r="A39" s="503"/>
      <c r="B39" s="332">
        <v>1</v>
      </c>
      <c r="C39" s="470" t="str">
        <f>INDEX(tblTrans[[English]:[Polski]],MATCH(XEZ39,tblTrans[ID],0),LangSelID)</f>
        <v>Goodwill of subordinated companies</v>
      </c>
      <c r="D39" s="470" t="e">
        <f>INDEX(tblTrans[[English]:[Polski]],MATCH(XFD39,tblTrans[ID],0),LangSelID)</f>
        <v>#N/A</v>
      </c>
      <c r="E39" s="470" t="e">
        <f>INDEX(tblTrans[[English]:[Polski]],MATCH(#REF!,tblTrans[ID],0),LangSelID)</f>
        <v>#REF!</v>
      </c>
      <c r="F39" s="332" t="e">
        <f>INDEX(tblTrans[[English]:[Polski]],MATCH(#REF!,tblTrans[ID],0),LangSelID)</f>
        <v>#REF!</v>
      </c>
      <c r="G39" s="482"/>
      <c r="H39" s="479"/>
      <c r="I39" s="478">
        <v>274041</v>
      </c>
      <c r="J39" s="478">
        <v>272128</v>
      </c>
      <c r="K39" s="483">
        <v>236018</v>
      </c>
      <c r="L39" s="484">
        <v>232973</v>
      </c>
      <c r="M39" s="478">
        <v>228775</v>
      </c>
      <c r="N39" s="478">
        <v>225072</v>
      </c>
      <c r="O39" s="482">
        <v>221259</v>
      </c>
      <c r="P39" s="479">
        <v>193205</v>
      </c>
      <c r="Q39" s="478">
        <v>192283</v>
      </c>
      <c r="R39" s="478">
        <v>192283</v>
      </c>
      <c r="S39" s="483">
        <v>192283</v>
      </c>
      <c r="T39" s="484">
        <v>192282</v>
      </c>
      <c r="U39" s="478"/>
      <c r="V39" s="478"/>
      <c r="W39" s="482"/>
      <c r="X39" s="479"/>
      <c r="Y39" s="478"/>
      <c r="Z39" s="478"/>
      <c r="AA39" s="483"/>
      <c r="AB39" s="484"/>
      <c r="AC39" s="478"/>
      <c r="AD39" s="478"/>
      <c r="AE39" s="482"/>
      <c r="AF39" s="479"/>
      <c r="AG39" s="478"/>
      <c r="AH39" s="478"/>
      <c r="AI39" s="483"/>
      <c r="AJ39" s="484"/>
      <c r="AK39" s="478"/>
      <c r="AL39" s="478"/>
      <c r="AM39" s="482"/>
      <c r="AN39" s="479"/>
      <c r="AO39" s="478"/>
      <c r="AP39" s="478"/>
      <c r="AQ39" s="483"/>
      <c r="XEX39" s="503"/>
      <c r="XEY39" s="332">
        <v>1</v>
      </c>
      <c r="XEZ39" s="470">
        <v>475</v>
      </c>
      <c r="XFA39" s="470"/>
      <c r="XFB39" s="470"/>
      <c r="XFC39" s="332" t="s">
        <v>34</v>
      </c>
    </row>
    <row r="40" spans="1:16384" s="504" customFormat="1" ht="15" customHeight="1">
      <c r="A40" s="503"/>
      <c r="B40" s="332">
        <v>2</v>
      </c>
      <c r="C40" s="470" t="str">
        <f>INDEX(tblTrans[[English]:[Polski]],MATCH(XEZ40,tblTrans[ID],0),LangSelID)</f>
        <v>Foreign exchange losses (from consolidation)</v>
      </c>
      <c r="D40" s="470" t="e">
        <f>INDEX(tblTrans[[English]:[Polski]],MATCH(XFD40,tblTrans[ID],0),LangSelID)</f>
        <v>#N/A</v>
      </c>
      <c r="E40" s="470" t="e">
        <f>INDEX(tblTrans[[English]:[Polski]],MATCH(#REF!,tblTrans[ID],0),LangSelID)</f>
        <v>#REF!</v>
      </c>
      <c r="F40" s="332" t="e">
        <f>INDEX(tblTrans[[English]:[Polski]],MATCH(#REF!,tblTrans[ID],0),LangSelID)</f>
        <v>#REF!</v>
      </c>
      <c r="G40" s="482"/>
      <c r="H40" s="479"/>
      <c r="I40" s="478"/>
      <c r="J40" s="478">
        <v>0</v>
      </c>
      <c r="K40" s="483">
        <v>0</v>
      </c>
      <c r="L40" s="484">
        <v>0</v>
      </c>
      <c r="M40" s="478">
        <v>0</v>
      </c>
      <c r="N40" s="478">
        <v>0</v>
      </c>
      <c r="O40" s="482">
        <v>0</v>
      </c>
      <c r="P40" s="479">
        <v>0</v>
      </c>
      <c r="Q40" s="478">
        <v>0</v>
      </c>
      <c r="R40" s="478">
        <v>0</v>
      </c>
      <c r="S40" s="483">
        <v>0</v>
      </c>
      <c r="T40" s="484">
        <v>0</v>
      </c>
      <c r="U40" s="478"/>
      <c r="V40" s="478"/>
      <c r="W40" s="482"/>
      <c r="X40" s="479"/>
      <c r="Y40" s="478"/>
      <c r="Z40" s="478"/>
      <c r="AA40" s="483"/>
      <c r="AB40" s="484"/>
      <c r="AC40" s="478"/>
      <c r="AD40" s="478"/>
      <c r="AE40" s="482"/>
      <c r="AF40" s="479"/>
      <c r="AG40" s="478"/>
      <c r="AH40" s="478"/>
      <c r="AI40" s="483"/>
      <c r="AJ40" s="484"/>
      <c r="AK40" s="478"/>
      <c r="AL40" s="478"/>
      <c r="AM40" s="482"/>
      <c r="AN40" s="479"/>
      <c r="AO40" s="478"/>
      <c r="AP40" s="478"/>
      <c r="AQ40" s="483"/>
      <c r="XEX40" s="503"/>
      <c r="XEY40" s="332">
        <v>2</v>
      </c>
      <c r="XEZ40" s="470">
        <v>476</v>
      </c>
      <c r="XFA40" s="470"/>
      <c r="XFB40" s="470"/>
      <c r="XFC40" s="332" t="s">
        <v>35</v>
      </c>
    </row>
    <row r="41" spans="1:16384" s="504" customFormat="1" ht="15" customHeight="1" thickBot="1">
      <c r="A41" s="503"/>
      <c r="B41" s="332"/>
      <c r="C41" s="470"/>
      <c r="D41" s="470"/>
      <c r="E41" s="470"/>
      <c r="F41" s="332"/>
      <c r="G41" s="482"/>
      <c r="H41" s="479"/>
      <c r="I41" s="478"/>
      <c r="J41" s="478"/>
      <c r="K41" s="483"/>
      <c r="L41" s="484"/>
      <c r="M41" s="478"/>
      <c r="N41" s="478"/>
      <c r="O41" s="482"/>
      <c r="P41" s="479"/>
      <c r="Q41" s="478"/>
      <c r="R41" s="478"/>
      <c r="S41" s="483"/>
      <c r="T41" s="484"/>
      <c r="U41" s="478"/>
      <c r="V41" s="478"/>
      <c r="W41" s="482"/>
      <c r="X41" s="479"/>
      <c r="Y41" s="478"/>
      <c r="Z41" s="478"/>
      <c r="AA41" s="483"/>
      <c r="AB41" s="484"/>
      <c r="AC41" s="478"/>
      <c r="AD41" s="478"/>
      <c r="AE41" s="482"/>
      <c r="AF41" s="479"/>
      <c r="AG41" s="478"/>
      <c r="AH41" s="478"/>
      <c r="AI41" s="483"/>
      <c r="AJ41" s="484"/>
      <c r="AK41" s="478"/>
      <c r="AL41" s="478"/>
      <c r="AM41" s="482"/>
      <c r="AN41" s="479"/>
      <c r="AO41" s="478"/>
      <c r="AP41" s="478"/>
      <c r="AQ41" s="483"/>
      <c r="XEX41" s="503"/>
      <c r="XEY41" s="332"/>
      <c r="XEZ41" s="470"/>
      <c r="XFA41" s="470"/>
      <c r="XFB41" s="470"/>
      <c r="XFC41" s="332"/>
    </row>
    <row r="42" spans="1:16384" s="58" customFormat="1" ht="15" customHeight="1" thickBot="1">
      <c r="A42" s="550"/>
      <c r="B42" s="550" t="s">
        <v>36</v>
      </c>
      <c r="C42" s="550" t="str">
        <f>INDEX(tblTrans[[English]:[Polski]],MATCH(XEZ42,tblTrans[ID],0),LangSelID)</f>
        <v>Total own funds (A-B+C-D+E-F)</v>
      </c>
      <c r="D42" s="551" t="e">
        <f>INDEX(tblTrans[[English]:[Polski]],MATCH(XFD42,tblTrans[ID],0),LangSelID)</f>
        <v>#N/A</v>
      </c>
      <c r="E42" s="551" t="e">
        <f>INDEX(tblTrans[[English]:[Polski]],MATCH(#REF!,tblTrans[ID],0),LangSelID)</f>
        <v>#REF!</v>
      </c>
      <c r="F42" s="551" t="e">
        <f>INDEX(tblTrans[[English]:[Polski]],MATCH(#REF!,tblTrans[ID],0),LangSelID)</f>
        <v>#REF!</v>
      </c>
      <c r="G42" s="551"/>
      <c r="H42" s="551"/>
      <c r="I42" s="551">
        <f t="shared" ref="I42:Q42" si="16">I4-I13+I23-I28+I33-I38</f>
        <v>2234689</v>
      </c>
      <c r="J42" s="551">
        <f t="shared" si="16"/>
        <v>2209473.5</v>
      </c>
      <c r="K42" s="551">
        <f t="shared" si="16"/>
        <v>2283009</v>
      </c>
      <c r="L42" s="551">
        <f t="shared" si="16"/>
        <v>2698024.5</v>
      </c>
      <c r="M42" s="551">
        <f t="shared" si="16"/>
        <v>2724173</v>
      </c>
      <c r="N42" s="551">
        <f t="shared" si="16"/>
        <v>2776737.5</v>
      </c>
      <c r="O42" s="551">
        <f t="shared" si="16"/>
        <v>2979724</v>
      </c>
      <c r="P42" s="551">
        <f t="shared" si="16"/>
        <v>3519921</v>
      </c>
      <c r="Q42" s="551">
        <f t="shared" si="16"/>
        <v>3503357</v>
      </c>
      <c r="R42" s="551">
        <f t="shared" ref="R42:Y42" si="17">R4-R13+R23-R28+R33-R38</f>
        <v>3837202</v>
      </c>
      <c r="S42" s="551">
        <f t="shared" si="17"/>
        <v>3971101</v>
      </c>
      <c r="T42" s="551">
        <f t="shared" si="17"/>
        <v>4351686</v>
      </c>
      <c r="U42" s="551">
        <f t="shared" si="17"/>
        <v>4427064</v>
      </c>
      <c r="V42" s="551">
        <f t="shared" si="17"/>
        <v>5503212</v>
      </c>
      <c r="W42" s="551">
        <f t="shared" si="17"/>
        <v>5911760</v>
      </c>
      <c r="X42" s="551">
        <f t="shared" si="17"/>
        <v>6248880</v>
      </c>
      <c r="Y42" s="551">
        <f t="shared" si="17"/>
        <v>6296647.0537252938</v>
      </c>
      <c r="Z42" s="551">
        <f t="shared" ref="Z42:AF42" si="18">Z4-Z13+Z23-Z28+Z33-Z38</f>
        <v>6266098.8295871932</v>
      </c>
      <c r="AA42" s="551">
        <f t="shared" si="18"/>
        <v>6263843.7934999689</v>
      </c>
      <c r="AB42" s="551">
        <f t="shared" si="18"/>
        <v>6488189</v>
      </c>
      <c r="AC42" s="551">
        <f t="shared" si="18"/>
        <v>6945793.7394618141</v>
      </c>
      <c r="AD42" s="551">
        <f t="shared" si="18"/>
        <v>8853099</v>
      </c>
      <c r="AE42" s="551">
        <f t="shared" si="18"/>
        <v>8970929.7911921255</v>
      </c>
      <c r="AF42" s="551">
        <f t="shared" si="18"/>
        <v>9451584.4330742825</v>
      </c>
      <c r="AG42" s="551">
        <f>AG4-AG13+AG23-AG28+AG33-AG38</f>
        <v>9733733.7611435466</v>
      </c>
      <c r="AH42" s="551">
        <f>AH4-AH13+AH23-AH28+AH33-AH38</f>
        <v>9939130.117970001</v>
      </c>
      <c r="AI42" s="551">
        <f>AI4-AI13+AI23-AI28+AI33-AI38</f>
        <v>9876838.9179700017</v>
      </c>
      <c r="AJ42" s="551">
        <f>AJ4-AJ13+AJ23-AJ28+AJ33-AJ38</f>
        <v>10948828.767969999</v>
      </c>
      <c r="AK42" s="551">
        <v>11057650.333899999</v>
      </c>
      <c r="AL42" s="551">
        <v>11365564</v>
      </c>
      <c r="AM42" s="551">
        <v>11564580.587719116</v>
      </c>
      <c r="AN42" s="551">
        <v>11435977.5886798</v>
      </c>
      <c r="AO42" s="551">
        <f>AO4-AO13+AO23-AO28+AO33-AO38</f>
        <v>11385612</v>
      </c>
      <c r="AP42" s="551">
        <f>AP4-AP13+AP23-AP28+AP33-AP38</f>
        <v>11581952</v>
      </c>
      <c r="AQ42" s="551">
        <f>AQ4-AQ13+AQ23-AQ28+AQ33-AQ38</f>
        <v>11399535.09358</v>
      </c>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s="550"/>
      <c r="XEY42" s="550" t="s">
        <v>36</v>
      </c>
      <c r="XEZ42" s="550">
        <v>477</v>
      </c>
      <c r="XFA42" s="551"/>
      <c r="XFB42" s="551"/>
      <c r="XFC42" s="551" t="s">
        <v>36</v>
      </c>
      <c r="XFD42"/>
    </row>
    <row r="43" spans="1:16384" s="505" customFormat="1" ht="15" customHeight="1">
      <c r="A43" s="249"/>
      <c r="B43" s="249"/>
      <c r="C43" s="249"/>
      <c r="D43" s="249"/>
      <c r="E43" s="249"/>
      <c r="F43" s="249"/>
      <c r="G43" s="365"/>
      <c r="H43" s="366"/>
      <c r="I43" s="249"/>
      <c r="J43" s="249"/>
      <c r="K43" s="367"/>
      <c r="L43" s="368"/>
      <c r="M43" s="249"/>
      <c r="N43" s="249"/>
      <c r="O43" s="365"/>
      <c r="P43" s="366"/>
      <c r="Q43" s="249"/>
      <c r="R43" s="249"/>
      <c r="S43" s="367"/>
      <c r="T43" s="368"/>
      <c r="U43" s="249"/>
      <c r="V43" s="249"/>
      <c r="W43" s="365"/>
      <c r="X43" s="366"/>
      <c r="Y43" s="249"/>
      <c r="Z43" s="249"/>
      <c r="AA43" s="367"/>
      <c r="AB43" s="368"/>
      <c r="AC43" s="249"/>
      <c r="AD43" s="249"/>
      <c r="AE43" s="365"/>
      <c r="AF43" s="366"/>
      <c r="AG43" s="249"/>
      <c r="AH43" s="249"/>
      <c r="AI43" s="367"/>
      <c r="AJ43" s="368"/>
      <c r="AK43" s="249"/>
      <c r="AL43" s="249"/>
      <c r="AM43" s="365"/>
      <c r="AN43" s="366"/>
      <c r="AO43" s="249"/>
      <c r="AP43" s="249"/>
      <c r="AQ43" s="367"/>
      <c r="XEX43" s="249"/>
      <c r="XEY43" s="249"/>
      <c r="XEZ43" s="249"/>
      <c r="XFA43" s="249"/>
      <c r="XFB43" s="249"/>
      <c r="XFC43" s="249"/>
    </row>
    <row r="44" spans="1:16384" s="505" customFormat="1" ht="15" customHeight="1">
      <c r="A44" s="2481" t="str">
        <f>INDEX(tblTrans[[English]:[Polski]],MATCH(XEX44,tblTrans[ID],0),LangSelID)</f>
        <v>Capital charge details</v>
      </c>
      <c r="B44" s="2482" t="e">
        <f>INDEX(tblTrans[[English]:[Polski]],MATCH(XFB44,tblTrans[ID],0),LangSelID)</f>
        <v>#N/A</v>
      </c>
      <c r="C44" s="2482" t="e">
        <f>INDEX(tblTrans[[English]:[Polski]],MATCH(#REF!,tblTrans[ID],0),LangSelID)</f>
        <v>#REF!</v>
      </c>
      <c r="D44" s="2482" t="e">
        <f>INDEX(tblTrans[[English]:[Polski]],MATCH(XFD44,tblTrans[ID],0),LangSelID)</f>
        <v>#N/A</v>
      </c>
      <c r="E44" s="2482" t="e">
        <f>INDEX(tblTrans[[English]:[Polski]],MATCH(#REF!,tblTrans[ID],0),LangSelID)</f>
        <v>#REF!</v>
      </c>
      <c r="F44" s="2483" t="e">
        <f>INDEX(tblTrans[[English]:[Polski]],MATCH(#REF!,tblTrans[ID],0),LangSelID)</f>
        <v>#REF!</v>
      </c>
      <c r="G44" s="506"/>
      <c r="H44" s="507"/>
      <c r="I44" s="508"/>
      <c r="J44" s="508"/>
      <c r="K44" s="509"/>
      <c r="L44" s="510"/>
      <c r="M44" s="508"/>
      <c r="N44" s="508"/>
      <c r="O44" s="506"/>
      <c r="P44" s="507"/>
      <c r="Q44" s="508"/>
      <c r="R44" s="508"/>
      <c r="S44" s="509"/>
      <c r="T44" s="510"/>
      <c r="U44" s="508"/>
      <c r="V44" s="508"/>
      <c r="W44" s="506"/>
      <c r="X44" s="480"/>
      <c r="Y44" s="173"/>
      <c r="Z44" s="249"/>
      <c r="AA44" s="489"/>
      <c r="AB44" s="368"/>
      <c r="AC44" s="249"/>
      <c r="AD44" s="249"/>
      <c r="AE44" s="511"/>
      <c r="AF44" s="366"/>
      <c r="AG44" s="249"/>
      <c r="AH44" s="249"/>
      <c r="AI44" s="489"/>
      <c r="AJ44" s="368"/>
      <c r="AK44" s="249"/>
      <c r="AL44" s="249"/>
      <c r="AM44" s="511"/>
      <c r="AN44" s="366"/>
      <c r="AO44" s="249"/>
      <c r="AP44" s="249"/>
      <c r="AQ44" s="367"/>
      <c r="XEX44" s="2481">
        <v>478</v>
      </c>
      <c r="XEY44" s="2482"/>
      <c r="XEZ44" s="2482"/>
      <c r="XFA44" s="2482"/>
      <c r="XFB44" s="2482"/>
      <c r="XFC44" s="2483"/>
    </row>
    <row r="45" spans="1:16384" s="139" customFormat="1" ht="14.25" customHeight="1">
      <c r="A45" s="2488" t="str">
        <f>INDEX(tblTrans[[English]:[Polski]],MATCH(XEX45,tblTrans[ID],0),LangSelID)</f>
        <v>Total capital charge</v>
      </c>
      <c r="B45" s="2489" t="e">
        <f>INDEX(tblTrans[[English]:[Polski]],MATCH(XFB45,tblTrans[ID],0),LangSelID)</f>
        <v>#N/A</v>
      </c>
      <c r="C45" s="2489" t="e">
        <f>INDEX(tblTrans[[English]:[Polski]],MATCH(#REF!,tblTrans[ID],0),LangSelID)</f>
        <v>#REF!</v>
      </c>
      <c r="D45" s="2489" t="e">
        <f>INDEX(tblTrans[[English]:[Polski]],MATCH(XFD45,tblTrans[ID],0),LangSelID)</f>
        <v>#N/A</v>
      </c>
      <c r="E45" s="2489" t="e">
        <f>INDEX(tblTrans[[English]:[Polski]],MATCH(#REF!,tblTrans[ID],0),LangSelID)</f>
        <v>#REF!</v>
      </c>
      <c r="F45" s="2490" t="e">
        <f>INDEX(tblTrans[[English]:[Polski]],MATCH(#REF!,tblTrans[ID],0),LangSelID)</f>
        <v>#REF!</v>
      </c>
      <c r="G45" s="933">
        <v>1564548</v>
      </c>
      <c r="H45" s="934">
        <v>1568543</v>
      </c>
      <c r="I45" s="935">
        <v>1614395.54</v>
      </c>
      <c r="J45" s="935">
        <v>1710853</v>
      </c>
      <c r="K45" s="936">
        <v>1645896</v>
      </c>
      <c r="L45" s="937">
        <v>1922212.628</v>
      </c>
      <c r="M45" s="935">
        <v>2098514.38</v>
      </c>
      <c r="N45" s="935">
        <v>2232779</v>
      </c>
      <c r="O45" s="933">
        <v>2293303</v>
      </c>
      <c r="P45" s="938">
        <v>2591999</v>
      </c>
      <c r="Q45" s="939">
        <v>2692736</v>
      </c>
      <c r="R45" s="939">
        <v>2991624</v>
      </c>
      <c r="S45" s="940">
        <v>3127259</v>
      </c>
      <c r="T45" s="941">
        <v>3673246</v>
      </c>
      <c r="U45" s="939">
        <v>3835328.5</v>
      </c>
      <c r="V45" s="939">
        <v>4187346.7785099996</v>
      </c>
      <c r="W45" s="942">
        <v>4713849.875</v>
      </c>
      <c r="X45" s="938">
        <v>4872979.2134099985</v>
      </c>
      <c r="Y45" s="939">
        <v>4548334.1613400001</v>
      </c>
      <c r="Z45" s="943">
        <v>4404464.4220000003</v>
      </c>
      <c r="AA45" s="940">
        <v>4356858.6582937604</v>
      </c>
      <c r="AB45" s="941">
        <v>4266484.0829999996</v>
      </c>
      <c r="AC45" s="939">
        <v>4619028.1403599996</v>
      </c>
      <c r="AD45" s="939">
        <v>4457480.82566089</v>
      </c>
      <c r="AE45" s="942">
        <v>4513324.45</v>
      </c>
      <c r="AF45" s="938">
        <v>4668083.1200100007</v>
      </c>
      <c r="AG45" s="939">
        <v>4842913.3570099995</v>
      </c>
      <c r="AH45" s="939">
        <v>5046262.1845699996</v>
      </c>
      <c r="AI45" s="942">
        <v>5282121.3714699997</v>
      </c>
      <c r="AJ45" s="942">
        <v>5172746.5812499998</v>
      </c>
      <c r="AK45" s="942">
        <v>5959088.5022200001</v>
      </c>
      <c r="AL45" s="942">
        <v>5888397.5843000002</v>
      </c>
      <c r="AM45" s="944">
        <v>4938371.4553498002</v>
      </c>
      <c r="AN45" s="944">
        <v>4849231.2533074003</v>
      </c>
      <c r="AO45" s="944">
        <v>5009065</v>
      </c>
      <c r="AP45" s="944">
        <v>4833173.2980000004</v>
      </c>
      <c r="AQ45" s="944">
        <v>4705784.372188</v>
      </c>
      <c r="XEX45" s="2488">
        <v>479</v>
      </c>
      <c r="XEY45" s="2489"/>
      <c r="XEZ45" s="2489"/>
      <c r="XFA45" s="2489"/>
      <c r="XFB45" s="2489"/>
      <c r="XFC45" s="2490"/>
    </row>
    <row r="46" spans="1:16384" s="505" customFormat="1" ht="15" customHeight="1">
      <c r="A46" s="249"/>
      <c r="B46" s="249"/>
      <c r="C46" s="249"/>
      <c r="D46" s="249"/>
      <c r="E46" s="249"/>
      <c r="F46" s="249"/>
      <c r="G46" s="365"/>
      <c r="H46" s="366"/>
      <c r="I46" s="249"/>
      <c r="J46" s="249"/>
      <c r="K46" s="367"/>
      <c r="L46" s="368"/>
      <c r="M46" s="249"/>
      <c r="N46" s="249"/>
      <c r="O46" s="365"/>
      <c r="P46" s="366"/>
      <c r="Q46" s="249"/>
      <c r="R46" s="249"/>
      <c r="S46" s="367"/>
      <c r="T46" s="368"/>
      <c r="U46" s="249"/>
      <c r="V46" s="249"/>
      <c r="W46" s="365"/>
      <c r="X46" s="366"/>
      <c r="Y46" s="249"/>
      <c r="Z46" s="249"/>
      <c r="AA46" s="367"/>
      <c r="AB46" s="368"/>
      <c r="AC46" s="249"/>
      <c r="AD46" s="249"/>
      <c r="AE46" s="365"/>
      <c r="AF46" s="366"/>
      <c r="AG46" s="249"/>
      <c r="AH46" s="249"/>
      <c r="AI46" s="367"/>
      <c r="AJ46" s="368"/>
      <c r="AK46" s="249"/>
      <c r="AL46" s="249"/>
      <c r="AM46" s="365"/>
      <c r="AN46" s="366"/>
      <c r="AO46" s="249"/>
      <c r="AP46" s="249"/>
      <c r="AQ46" s="367"/>
      <c r="XEX46" s="249"/>
      <c r="XEY46" s="249"/>
      <c r="XEZ46" s="249"/>
      <c r="XFA46" s="249"/>
      <c r="XFB46" s="249"/>
      <c r="XFC46" s="249"/>
    </row>
    <row r="47" spans="1:16384" s="139" customFormat="1" ht="14.25" customHeight="1">
      <c r="A47" s="2485" t="str">
        <f>INDEX(tblTrans[[English]:[Polski]],MATCH(XEX47,tblTrans[ID],0),LangSelID)</f>
        <v>Solvency ratio/ Total capital ratio</v>
      </c>
      <c r="B47" s="2486" t="e">
        <f>INDEX(tblTrans[[English]:[Polski]],MATCH(XFB47,tblTrans[ID],0),LangSelID)</f>
        <v>#N/A</v>
      </c>
      <c r="C47" s="2486" t="e">
        <f>INDEX(tblTrans[[English]:[Polski]],MATCH(#REF!,tblTrans[ID],0),LangSelID)</f>
        <v>#REF!</v>
      </c>
      <c r="D47" s="2486" t="e">
        <f>INDEX(tblTrans[[English]:[Polski]],MATCH(XFD47,tblTrans[ID],0),LangSelID)</f>
        <v>#N/A</v>
      </c>
      <c r="E47" s="2486" t="e">
        <f>INDEX(tblTrans[[English]:[Polski]],MATCH(#REF!,tblTrans[ID],0),LangSelID)</f>
        <v>#REF!</v>
      </c>
      <c r="F47" s="2487" t="e">
        <f>INDEX(tblTrans[[English]:[Polski]],MATCH(#REF!,tblTrans[ID],0),LangSelID)</f>
        <v>#REF!</v>
      </c>
      <c r="G47" s="945">
        <f t="shared" ref="G47:T47" si="19">G42/(G45*12.5)</f>
        <v>0</v>
      </c>
      <c r="H47" s="946">
        <f t="shared" si="19"/>
        <v>0</v>
      </c>
      <c r="I47" s="947">
        <f t="shared" si="19"/>
        <v>0.11073811564172185</v>
      </c>
      <c r="J47" s="947">
        <f t="shared" si="19"/>
        <v>0.10331564430140988</v>
      </c>
      <c r="K47" s="948">
        <f t="shared" si="19"/>
        <v>0.11096735152160282</v>
      </c>
      <c r="L47" s="949">
        <f t="shared" si="19"/>
        <v>0.11228828531033871</v>
      </c>
      <c r="M47" s="947">
        <f t="shared" si="19"/>
        <v>0.10385148754615635</v>
      </c>
      <c r="N47" s="947">
        <f t="shared" si="19"/>
        <v>9.9489918169241118E-2</v>
      </c>
      <c r="O47" s="945">
        <f t="shared" si="19"/>
        <v>0.10394523532215325</v>
      </c>
      <c r="P47" s="950">
        <f t="shared" si="19"/>
        <v>0.10863957895045484</v>
      </c>
      <c r="Q47" s="951">
        <f t="shared" si="19"/>
        <v>0.10408319270808575</v>
      </c>
      <c r="R47" s="951">
        <f t="shared" si="19"/>
        <v>0.1026118790329266</v>
      </c>
      <c r="S47" s="952">
        <f t="shared" si="19"/>
        <v>0.10158675056974814</v>
      </c>
      <c r="T47" s="953">
        <f t="shared" si="19"/>
        <v>9.4775814089227889E-2</v>
      </c>
      <c r="U47" s="951">
        <f t="shared" ref="U47:AQ47" si="20">U42/(U45*12.5)</f>
        <v>9.2342838429615617E-2</v>
      </c>
      <c r="V47" s="951">
        <f t="shared" si="20"/>
        <v>0.10513983753613509</v>
      </c>
      <c r="W47" s="954">
        <f t="shared" si="20"/>
        <v>0.10033005134683039</v>
      </c>
      <c r="X47" s="950">
        <f t="shared" si="20"/>
        <v>0.10258824799093987</v>
      </c>
      <c r="Y47" s="951">
        <f t="shared" si="20"/>
        <v>0.11075082578137077</v>
      </c>
      <c r="Z47" s="955">
        <f t="shared" si="20"/>
        <v>0.11381358965305212</v>
      </c>
      <c r="AA47" s="952">
        <f t="shared" si="20"/>
        <v>0.11501578150259342</v>
      </c>
      <c r="AB47" s="953">
        <f t="shared" si="20"/>
        <v>0.12165874989858717</v>
      </c>
      <c r="AC47" s="951">
        <f t="shared" si="20"/>
        <v>0.12029879062690396</v>
      </c>
      <c r="AD47" s="951">
        <f t="shared" si="20"/>
        <v>0.15888972890758121</v>
      </c>
      <c r="AE47" s="954">
        <f t="shared" si="20"/>
        <v>0.15901236244945122</v>
      </c>
      <c r="AF47" s="950">
        <f t="shared" si="20"/>
        <v>0.1619779972221923</v>
      </c>
      <c r="AG47" s="951">
        <f t="shared" si="20"/>
        <v>0.16079137566323301</v>
      </c>
      <c r="AH47" s="951">
        <f t="shared" si="20"/>
        <v>0.15756819213018247</v>
      </c>
      <c r="AI47" s="954">
        <f t="shared" si="20"/>
        <v>0.14958897341991678</v>
      </c>
      <c r="AJ47" s="954">
        <f t="shared" si="20"/>
        <v>0.169330990350959</v>
      </c>
      <c r="AK47" s="954">
        <f t="shared" si="20"/>
        <v>0.14844753965014051</v>
      </c>
      <c r="AL47" s="954">
        <f t="shared" si="20"/>
        <v>0.15441299725145666</v>
      </c>
      <c r="AM47" s="956">
        <f t="shared" si="20"/>
        <v>0.18734241751200892</v>
      </c>
      <c r="AN47" s="956">
        <f t="shared" si="20"/>
        <v>0.18866458605586084</v>
      </c>
      <c r="AO47" s="956">
        <f t="shared" si="20"/>
        <v>0.18184011586992782</v>
      </c>
      <c r="AP47" s="956">
        <f t="shared" si="20"/>
        <v>0.19170762206755862</v>
      </c>
      <c r="AQ47" s="956">
        <f t="shared" si="20"/>
        <v>0.19379613160268414</v>
      </c>
      <c r="XEX47" s="2494">
        <v>480</v>
      </c>
      <c r="XEY47" s="2495"/>
      <c r="XEZ47" s="2495"/>
      <c r="XFA47" s="2495"/>
      <c r="XFB47" s="2495"/>
      <c r="XFC47" s="2496"/>
    </row>
    <row r="48" spans="1:16384" s="147" customFormat="1" ht="13.5" thickBot="1">
      <c r="C48" s="134"/>
      <c r="D48" s="134"/>
      <c r="E48" s="134"/>
      <c r="F48" s="134"/>
      <c r="G48" s="134"/>
      <c r="H48" s="134"/>
      <c r="I48" s="134"/>
      <c r="J48" s="134"/>
      <c r="K48" s="134"/>
      <c r="L48" s="134"/>
      <c r="M48" s="134"/>
      <c r="N48" s="134"/>
      <c r="O48" s="134"/>
      <c r="P48" s="134"/>
      <c r="Q48" s="134"/>
      <c r="XEZ48" s="134"/>
      <c r="XFA48" s="134"/>
      <c r="XFB48" s="134"/>
      <c r="XFC48" s="134"/>
    </row>
    <row r="49" spans="3:31 16380:16383" s="147" customFormat="1" ht="110.25" customHeight="1" thickBot="1">
      <c r="C49" s="355" t="str">
        <f>INDEX(tblTrans[[English]:[Polski]],MATCH(XEZ49,tblTrans[ID],0),LangSelID)</f>
        <v>Since Q1 2014  The Group reports Total capital ratio calculated in accordance with the Regulation of the European Parliament and of the Council (EU) No 575/2013 of June 26, 2013, on prudential requirements for credit institutions and investment firms and amending Regulation (EU) No 648/2012 (rules based on “Basel III”). The capital adequacy ratio at the end of December 2013 rwas calculated in accordance with the requirements of Article 128 of the Polish Banking Law dated August 29, 1997 with further amendments (rules based on “Basel II”).</v>
      </c>
      <c r="D49" s="134" t="e">
        <f>INDEX(tblTrans[[English]:[Polski]],MATCH(XFD49,tblTrans[ID],0),LangSelID)</f>
        <v>#N/A</v>
      </c>
      <c r="E49" s="134" t="e">
        <f>INDEX(tblTrans[[English]:[Polski]],MATCH(#REF!,tblTrans[ID],0),LangSelID)</f>
        <v>#REF!</v>
      </c>
      <c r="F49" s="134" t="e">
        <f>INDEX(tblTrans[[English]:[Polski]],MATCH(#REF!,tblTrans[ID],0),LangSelID)</f>
        <v>#REF!</v>
      </c>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c r="XEZ49" s="355">
        <v>481</v>
      </c>
      <c r="XFA49" s="134"/>
      <c r="XFB49" s="134"/>
      <c r="XFC49" s="134"/>
    </row>
    <row r="50" spans="3:31 16380:16383" s="147" customFormat="1">
      <c r="G50" s="149"/>
      <c r="H50" s="149"/>
      <c r="I50" s="149"/>
      <c r="J50" s="149"/>
      <c r="K50" s="150"/>
      <c r="L50" s="150"/>
      <c r="M50" s="150"/>
      <c r="N50" s="150"/>
      <c r="O50" s="150"/>
      <c r="P50" s="150"/>
      <c r="Q50" s="150"/>
      <c r="R50" s="150"/>
      <c r="S50" s="150"/>
      <c r="T50" s="150"/>
      <c r="U50" s="150"/>
      <c r="V50" s="150"/>
      <c r="W50" s="150"/>
      <c r="X50" s="150"/>
      <c r="Y50" s="150"/>
      <c r="Z50" s="150"/>
      <c r="AA50" s="150"/>
      <c r="AB50" s="150"/>
      <c r="AC50" s="150"/>
      <c r="AD50" s="150"/>
      <c r="AE50" s="150"/>
    </row>
    <row r="51" spans="3:31 16380:16383" s="147" customFormat="1">
      <c r="G51" s="149"/>
      <c r="H51" s="149"/>
      <c r="I51" s="149"/>
      <c r="J51" s="149"/>
      <c r="K51" s="149"/>
      <c r="L51" s="151"/>
      <c r="M51" s="151"/>
      <c r="N51" s="151"/>
      <c r="O51" s="151"/>
      <c r="P51" s="151"/>
      <c r="Q51" s="151"/>
      <c r="R51" s="151"/>
      <c r="S51" s="152"/>
      <c r="T51" s="150"/>
      <c r="U51" s="150"/>
      <c r="V51" s="150"/>
      <c r="W51" s="150"/>
      <c r="X51" s="150"/>
      <c r="Y51" s="150"/>
      <c r="Z51" s="150"/>
      <c r="AA51" s="150"/>
    </row>
    <row r="52" spans="3:31 16380:16383">
      <c r="C52" s="147"/>
      <c r="D52" s="147"/>
      <c r="E52" s="147"/>
      <c r="F52" s="147"/>
      <c r="G52" s="149"/>
      <c r="H52" s="149"/>
      <c r="I52" s="149"/>
      <c r="J52" s="149"/>
      <c r="K52" s="149"/>
      <c r="L52" s="151"/>
      <c r="M52" s="151"/>
      <c r="N52" s="151"/>
      <c r="O52" s="151"/>
      <c r="P52" s="151"/>
      <c r="Q52" s="151"/>
      <c r="R52" s="151"/>
      <c r="S52" s="151"/>
      <c r="T52" s="150"/>
      <c r="U52" s="150"/>
      <c r="V52" s="150"/>
      <c r="W52" s="150"/>
      <c r="X52" s="150"/>
      <c r="Y52" s="150"/>
      <c r="Z52" s="150"/>
      <c r="AA52" s="150"/>
    </row>
    <row r="53" spans="3:31 16380:16383">
      <c r="C53" s="147"/>
      <c r="D53" s="147"/>
      <c r="E53" s="147"/>
      <c r="F53" s="147"/>
      <c r="G53" s="149"/>
      <c r="H53" s="149"/>
      <c r="I53" s="149"/>
      <c r="J53" s="149"/>
      <c r="K53" s="149"/>
      <c r="L53" s="151"/>
      <c r="M53" s="151"/>
      <c r="N53" s="151"/>
      <c r="O53" s="151"/>
      <c r="P53" s="151"/>
      <c r="Q53" s="151"/>
      <c r="R53" s="151"/>
      <c r="S53" s="151"/>
      <c r="T53" s="150"/>
      <c r="U53" s="150"/>
      <c r="V53" s="150"/>
      <c r="W53" s="150"/>
      <c r="X53" s="150"/>
      <c r="Y53" s="150"/>
      <c r="Z53" s="150"/>
      <c r="AA53" s="150"/>
    </row>
    <row r="54" spans="3:31 16380:16383">
      <c r="C54" s="147"/>
      <c r="D54" s="147"/>
      <c r="E54" s="147"/>
      <c r="F54" s="147"/>
      <c r="G54" s="149"/>
      <c r="H54" s="149"/>
      <c r="I54" s="149"/>
      <c r="J54" s="149"/>
      <c r="K54" s="149"/>
      <c r="L54" s="151"/>
      <c r="M54" s="151"/>
      <c r="N54" s="151"/>
      <c r="O54" s="151"/>
      <c r="P54" s="151"/>
      <c r="Q54" s="151"/>
      <c r="R54" s="151"/>
      <c r="S54" s="151"/>
      <c r="T54" s="150"/>
      <c r="U54" s="150"/>
      <c r="V54" s="150"/>
      <c r="W54" s="150"/>
      <c r="X54" s="150"/>
      <c r="Y54" s="150"/>
      <c r="Z54" s="150"/>
      <c r="AA54" s="150"/>
    </row>
    <row r="55" spans="3:31 16380:16383">
      <c r="C55" s="147"/>
      <c r="D55" s="147"/>
      <c r="E55" s="147"/>
      <c r="F55" s="147"/>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3:31 16380:16383">
      <c r="C56" s="147"/>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row>
    <row r="57" spans="3:31 16380:16383">
      <c r="G57" s="154"/>
      <c r="H57" s="154"/>
      <c r="I57" s="154"/>
      <c r="J57" s="154"/>
      <c r="K57" s="154"/>
      <c r="L57" s="154"/>
      <c r="M57" s="154"/>
      <c r="N57" s="154"/>
      <c r="O57" s="154"/>
      <c r="P57" s="154"/>
      <c r="Q57" s="154"/>
      <c r="R57" s="155"/>
      <c r="S57" s="155"/>
      <c r="T57" s="155"/>
      <c r="U57" s="155"/>
      <c r="V57" s="155"/>
      <c r="W57" s="155"/>
      <c r="X57" s="155"/>
      <c r="Y57" s="155"/>
      <c r="Z57" s="155"/>
      <c r="AA57" s="155"/>
      <c r="AB57" s="155"/>
      <c r="AC57" s="155"/>
      <c r="AD57" s="155"/>
      <c r="AE57" s="155"/>
    </row>
    <row r="58" spans="3:31 16380:16383">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row>
    <row r="59" spans="3:31 16380:16383">
      <c r="G59" s="156"/>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row>
    <row r="60" spans="3:31 16380:16383">
      <c r="G60" s="134"/>
    </row>
    <row r="61" spans="3:31 16380:16383">
      <c r="G61" s="134"/>
    </row>
    <row r="62" spans="3:31 16380:16383">
      <c r="G62" s="134"/>
    </row>
    <row r="63" spans="3:31 16380:16383">
      <c r="G63" s="134"/>
    </row>
    <row r="64" spans="3:31 16380:16383">
      <c r="G64" s="134"/>
    </row>
    <row r="65" spans="7:7">
      <c r="G65" s="134"/>
    </row>
    <row r="66" spans="7:7">
      <c r="G66" s="134"/>
    </row>
    <row r="67" spans="7:7">
      <c r="G67" s="134"/>
    </row>
    <row r="68" spans="7:7">
      <c r="G68" s="134"/>
    </row>
    <row r="69" spans="7:7">
      <c r="G69" s="134"/>
    </row>
    <row r="70" spans="7:7">
      <c r="G70" s="134"/>
    </row>
    <row r="71" spans="7:7">
      <c r="G71" s="134"/>
    </row>
    <row r="72" spans="7:7">
      <c r="G72" s="134"/>
    </row>
    <row r="73" spans="7:7">
      <c r="G73" s="134"/>
    </row>
    <row r="74" spans="7:7">
      <c r="G74" s="134"/>
    </row>
    <row r="75" spans="7:7">
      <c r="G75" s="134"/>
    </row>
    <row r="76" spans="7:7">
      <c r="G76" s="134"/>
    </row>
    <row r="77" spans="7:7">
      <c r="G77" s="134"/>
    </row>
    <row r="78" spans="7:7">
      <c r="G78" s="134"/>
    </row>
    <row r="79" spans="7:7">
      <c r="G79" s="134"/>
    </row>
    <row r="80" spans="7:7">
      <c r="G80" s="134"/>
    </row>
    <row r="81" spans="7:7">
      <c r="G81" s="134"/>
    </row>
    <row r="82" spans="7:7">
      <c r="G82" s="134"/>
    </row>
    <row r="83" spans="7:7">
      <c r="G83" s="134"/>
    </row>
    <row r="84" spans="7:7">
      <c r="G84" s="134"/>
    </row>
    <row r="85" spans="7:7">
      <c r="G85" s="134"/>
    </row>
    <row r="86" spans="7:7">
      <c r="G86" s="134"/>
    </row>
    <row r="87" spans="7:7">
      <c r="G87" s="134"/>
    </row>
    <row r="88" spans="7:7">
      <c r="G88" s="134"/>
    </row>
    <row r="89" spans="7:7">
      <c r="G89" s="134"/>
    </row>
    <row r="90" spans="7:7">
      <c r="G90" s="134"/>
    </row>
    <row r="91" spans="7:7">
      <c r="G91" s="134"/>
    </row>
    <row r="92" spans="7:7">
      <c r="G92" s="134"/>
    </row>
    <row r="93" spans="7:7">
      <c r="G93" s="134"/>
    </row>
    <row r="94" spans="7:7">
      <c r="G94" s="134"/>
    </row>
    <row r="95" spans="7:7">
      <c r="G95" s="134"/>
    </row>
    <row r="96" spans="7:7">
      <c r="G96" s="134"/>
    </row>
    <row r="97" spans="7:7">
      <c r="G97" s="134"/>
    </row>
    <row r="98" spans="7:7">
      <c r="G98" s="134"/>
    </row>
    <row r="99" spans="7:7">
      <c r="G99" s="134"/>
    </row>
    <row r="100" spans="7:7">
      <c r="G100" s="134"/>
    </row>
    <row r="101" spans="7:7">
      <c r="G101" s="134"/>
    </row>
    <row r="102" spans="7:7">
      <c r="G102" s="134"/>
    </row>
    <row r="103" spans="7:7">
      <c r="G103" s="134"/>
    </row>
    <row r="104" spans="7:7">
      <c r="G104" s="134"/>
    </row>
    <row r="105" spans="7:7">
      <c r="G105" s="134"/>
    </row>
    <row r="106" spans="7:7">
      <c r="G106" s="134"/>
    </row>
    <row r="107" spans="7:7">
      <c r="G107" s="134"/>
    </row>
    <row r="108" spans="7:7">
      <c r="G108" s="134"/>
    </row>
    <row r="109" spans="7:7">
      <c r="G109" s="134"/>
    </row>
    <row r="110" spans="7:7">
      <c r="G110" s="134"/>
    </row>
    <row r="111" spans="7:7">
      <c r="G111" s="134"/>
    </row>
    <row r="112" spans="7:7">
      <c r="G112" s="134"/>
    </row>
    <row r="113" spans="7:7">
      <c r="G113" s="134"/>
    </row>
    <row r="114" spans="7:7">
      <c r="G114" s="134"/>
    </row>
    <row r="115" spans="7:7">
      <c r="G115" s="134"/>
    </row>
    <row r="116" spans="7:7">
      <c r="G116" s="134"/>
    </row>
    <row r="117" spans="7:7">
      <c r="G117" s="134"/>
    </row>
    <row r="118" spans="7:7">
      <c r="G118" s="134"/>
    </row>
    <row r="119" spans="7:7">
      <c r="G119" s="134"/>
    </row>
    <row r="120" spans="7:7">
      <c r="G120" s="134"/>
    </row>
    <row r="121" spans="7:7">
      <c r="G121" s="134"/>
    </row>
    <row r="122" spans="7:7">
      <c r="G122" s="134"/>
    </row>
    <row r="123" spans="7:7">
      <c r="G123" s="134"/>
    </row>
    <row r="124" spans="7:7">
      <c r="G124" s="134"/>
    </row>
    <row r="125" spans="7:7">
      <c r="G125" s="134"/>
    </row>
    <row r="126" spans="7:7">
      <c r="G126" s="134"/>
    </row>
    <row r="127" spans="7:7">
      <c r="G127" s="134"/>
    </row>
    <row r="128" spans="7:7">
      <c r="G128" s="134"/>
    </row>
    <row r="129" spans="7:7">
      <c r="G129" s="134"/>
    </row>
    <row r="130" spans="7:7">
      <c r="G130" s="134"/>
    </row>
    <row r="131" spans="7:7">
      <c r="G131" s="134"/>
    </row>
    <row r="132" spans="7:7">
      <c r="G132" s="134"/>
    </row>
    <row r="133" spans="7:7">
      <c r="G133" s="134"/>
    </row>
    <row r="134" spans="7:7">
      <c r="G134" s="134"/>
    </row>
    <row r="135" spans="7:7">
      <c r="G135" s="134"/>
    </row>
    <row r="136" spans="7:7">
      <c r="G136" s="134"/>
    </row>
    <row r="137" spans="7:7">
      <c r="G137" s="134"/>
    </row>
    <row r="138" spans="7:7">
      <c r="G138" s="134"/>
    </row>
    <row r="139" spans="7:7">
      <c r="G139" s="134"/>
    </row>
    <row r="140" spans="7:7">
      <c r="G140" s="134"/>
    </row>
    <row r="141" spans="7:7">
      <c r="G141" s="134"/>
    </row>
    <row r="142" spans="7:7">
      <c r="G142" s="134"/>
    </row>
    <row r="143" spans="7:7">
      <c r="G143" s="134"/>
    </row>
    <row r="144" spans="7:7">
      <c r="G144" s="134"/>
    </row>
    <row r="145" spans="7:7">
      <c r="G145" s="134"/>
    </row>
    <row r="146" spans="7:7">
      <c r="G146" s="134"/>
    </row>
    <row r="147" spans="7:7">
      <c r="G147" s="134"/>
    </row>
    <row r="148" spans="7:7">
      <c r="G148" s="134"/>
    </row>
    <row r="149" spans="7:7">
      <c r="G149" s="134"/>
    </row>
    <row r="150" spans="7:7">
      <c r="G150" s="134"/>
    </row>
    <row r="151" spans="7:7">
      <c r="G151" s="134"/>
    </row>
    <row r="152" spans="7:7">
      <c r="G152" s="134"/>
    </row>
    <row r="153" spans="7:7">
      <c r="G153" s="134"/>
    </row>
    <row r="154" spans="7:7">
      <c r="G154" s="134"/>
    </row>
    <row r="155" spans="7:7">
      <c r="G155" s="134"/>
    </row>
    <row r="156" spans="7:7">
      <c r="G156" s="134"/>
    </row>
    <row r="157" spans="7:7">
      <c r="G157" s="134"/>
    </row>
    <row r="158" spans="7:7">
      <c r="G158" s="134"/>
    </row>
    <row r="159" spans="7:7">
      <c r="G159" s="134"/>
    </row>
    <row r="160" spans="7:7">
      <c r="G160" s="134"/>
    </row>
    <row r="161" spans="7:7">
      <c r="G161" s="134"/>
    </row>
    <row r="162" spans="7:7">
      <c r="G162" s="134"/>
    </row>
    <row r="163" spans="7:7">
      <c r="G163" s="134"/>
    </row>
    <row r="164" spans="7:7">
      <c r="G164" s="134"/>
    </row>
    <row r="165" spans="7:7">
      <c r="G165" s="134"/>
    </row>
    <row r="166" spans="7:7">
      <c r="G166" s="134"/>
    </row>
    <row r="167" spans="7:7">
      <c r="G167" s="134"/>
    </row>
    <row r="168" spans="7:7">
      <c r="G168" s="134"/>
    </row>
    <row r="169" spans="7:7">
      <c r="G169" s="134"/>
    </row>
    <row r="170" spans="7:7">
      <c r="G170" s="134"/>
    </row>
    <row r="171" spans="7:7">
      <c r="G171" s="134"/>
    </row>
    <row r="172" spans="7:7">
      <c r="G172" s="134"/>
    </row>
    <row r="173" spans="7:7">
      <c r="G173" s="134"/>
    </row>
    <row r="174" spans="7:7">
      <c r="G174" s="134"/>
    </row>
    <row r="175" spans="7:7">
      <c r="G175" s="134"/>
    </row>
    <row r="176" spans="7:7">
      <c r="G176" s="134"/>
    </row>
    <row r="177" spans="7:7">
      <c r="G177" s="134"/>
    </row>
    <row r="178" spans="7:7">
      <c r="G178" s="134"/>
    </row>
    <row r="179" spans="7:7">
      <c r="G179" s="134"/>
    </row>
    <row r="180" spans="7:7">
      <c r="G180" s="134"/>
    </row>
    <row r="181" spans="7:7">
      <c r="G181" s="134"/>
    </row>
    <row r="182" spans="7:7">
      <c r="G182" s="134"/>
    </row>
    <row r="183" spans="7:7">
      <c r="G183" s="134"/>
    </row>
    <row r="184" spans="7:7">
      <c r="G184" s="134"/>
    </row>
    <row r="185" spans="7:7">
      <c r="G185" s="134"/>
    </row>
    <row r="186" spans="7:7">
      <c r="G186" s="134"/>
    </row>
    <row r="187" spans="7:7">
      <c r="G187" s="134"/>
    </row>
    <row r="188" spans="7:7">
      <c r="G188" s="134"/>
    </row>
    <row r="189" spans="7:7">
      <c r="G189" s="134"/>
    </row>
    <row r="190" spans="7:7">
      <c r="G190" s="134"/>
    </row>
    <row r="191" spans="7:7">
      <c r="G191" s="134"/>
    </row>
    <row r="192" spans="7:7">
      <c r="G192" s="134"/>
    </row>
    <row r="193" spans="7:7">
      <c r="G193" s="134"/>
    </row>
    <row r="194" spans="7:7">
      <c r="G194" s="134"/>
    </row>
    <row r="195" spans="7:7">
      <c r="G195" s="134"/>
    </row>
    <row r="196" spans="7:7">
      <c r="G196" s="134"/>
    </row>
    <row r="197" spans="7:7">
      <c r="G197" s="134"/>
    </row>
    <row r="198" spans="7:7">
      <c r="G198" s="134"/>
    </row>
    <row r="199" spans="7:7">
      <c r="G199" s="134"/>
    </row>
    <row r="200" spans="7:7">
      <c r="G200" s="134"/>
    </row>
    <row r="201" spans="7:7">
      <c r="G201" s="134"/>
    </row>
    <row r="202" spans="7:7">
      <c r="G202" s="134"/>
    </row>
    <row r="203" spans="7:7">
      <c r="G203" s="134"/>
    </row>
    <row r="204" spans="7:7">
      <c r="G204" s="134"/>
    </row>
    <row r="205" spans="7:7">
      <c r="G205" s="134"/>
    </row>
    <row r="206" spans="7:7">
      <c r="G206" s="134"/>
    </row>
    <row r="207" spans="7:7">
      <c r="G207" s="134"/>
    </row>
    <row r="208" spans="7:7">
      <c r="G208" s="134"/>
    </row>
    <row r="209" spans="7:7">
      <c r="G209" s="134"/>
    </row>
    <row r="210" spans="7:7">
      <c r="G210" s="134"/>
    </row>
    <row r="211" spans="7:7">
      <c r="G211" s="134"/>
    </row>
    <row r="212" spans="7:7">
      <c r="G212" s="134"/>
    </row>
    <row r="213" spans="7:7">
      <c r="G213" s="134"/>
    </row>
    <row r="214" spans="7:7">
      <c r="G214" s="134"/>
    </row>
    <row r="215" spans="7:7">
      <c r="G215" s="134"/>
    </row>
    <row r="216" spans="7:7">
      <c r="G216" s="134"/>
    </row>
    <row r="217" spans="7:7">
      <c r="G217" s="134"/>
    </row>
    <row r="218" spans="7:7">
      <c r="G218" s="134"/>
    </row>
    <row r="219" spans="7:7">
      <c r="G219" s="134"/>
    </row>
    <row r="220" spans="7:7">
      <c r="G220" s="134"/>
    </row>
    <row r="221" spans="7:7">
      <c r="G221" s="134"/>
    </row>
    <row r="222" spans="7:7">
      <c r="G222" s="134"/>
    </row>
    <row r="223" spans="7:7">
      <c r="G223" s="134"/>
    </row>
    <row r="224" spans="7:7">
      <c r="G224" s="134"/>
    </row>
    <row r="225" spans="7:7">
      <c r="G225" s="134"/>
    </row>
    <row r="226" spans="7:7">
      <c r="G226" s="134"/>
    </row>
    <row r="227" spans="7:7">
      <c r="G227" s="134"/>
    </row>
    <row r="228" spans="7:7">
      <c r="G228" s="134"/>
    </row>
    <row r="229" spans="7:7">
      <c r="G229" s="134"/>
    </row>
    <row r="230" spans="7:7">
      <c r="G230" s="134"/>
    </row>
    <row r="231" spans="7:7">
      <c r="G231" s="134"/>
    </row>
    <row r="232" spans="7:7">
      <c r="G232" s="134"/>
    </row>
    <row r="233" spans="7:7">
      <c r="G233" s="134"/>
    </row>
    <row r="234" spans="7:7">
      <c r="G234" s="134"/>
    </row>
    <row r="235" spans="7:7">
      <c r="G235" s="134"/>
    </row>
    <row r="236" spans="7:7">
      <c r="G236" s="134"/>
    </row>
    <row r="237" spans="7:7">
      <c r="G237" s="134"/>
    </row>
    <row r="238" spans="7:7">
      <c r="G238" s="134"/>
    </row>
    <row r="239" spans="7:7">
      <c r="G239" s="134"/>
    </row>
    <row r="240" spans="7:7">
      <c r="G240" s="134"/>
    </row>
    <row r="241" spans="7:7">
      <c r="G241" s="134"/>
    </row>
    <row r="242" spans="7:7">
      <c r="G242" s="134"/>
    </row>
    <row r="243" spans="7:7">
      <c r="G243" s="134"/>
    </row>
    <row r="244" spans="7:7">
      <c r="G244" s="134"/>
    </row>
    <row r="245" spans="7:7">
      <c r="G245" s="134"/>
    </row>
    <row r="246" spans="7:7">
      <c r="G246" s="134"/>
    </row>
    <row r="247" spans="7:7">
      <c r="G247" s="134"/>
    </row>
    <row r="248" spans="7:7">
      <c r="G248" s="134"/>
    </row>
    <row r="249" spans="7:7">
      <c r="G249" s="134"/>
    </row>
    <row r="250" spans="7:7">
      <c r="G250" s="134"/>
    </row>
    <row r="251" spans="7:7">
      <c r="G251" s="134"/>
    </row>
    <row r="252" spans="7:7">
      <c r="G252" s="134"/>
    </row>
    <row r="253" spans="7:7">
      <c r="G253" s="134"/>
    </row>
    <row r="254" spans="7:7">
      <c r="G254" s="134"/>
    </row>
    <row r="255" spans="7:7">
      <c r="G255" s="134"/>
    </row>
    <row r="256" spans="7:7">
      <c r="G256" s="134"/>
    </row>
    <row r="257" spans="7:7">
      <c r="G257" s="134"/>
    </row>
    <row r="258" spans="7:7">
      <c r="G258" s="134"/>
    </row>
    <row r="259" spans="7:7">
      <c r="G259" s="134"/>
    </row>
    <row r="260" spans="7:7">
      <c r="G260" s="134"/>
    </row>
    <row r="261" spans="7:7">
      <c r="G261" s="134"/>
    </row>
    <row r="262" spans="7:7">
      <c r="G262" s="134"/>
    </row>
    <row r="263" spans="7:7">
      <c r="G263" s="134"/>
    </row>
    <row r="264" spans="7:7">
      <c r="G264" s="134"/>
    </row>
    <row r="265" spans="7:7">
      <c r="G265" s="134"/>
    </row>
    <row r="266" spans="7:7">
      <c r="G266" s="134"/>
    </row>
    <row r="267" spans="7:7">
      <c r="G267" s="134"/>
    </row>
    <row r="268" spans="7:7">
      <c r="G268" s="134"/>
    </row>
    <row r="269" spans="7:7">
      <c r="G269" s="134"/>
    </row>
    <row r="270" spans="7:7">
      <c r="G270" s="134"/>
    </row>
    <row r="271" spans="7:7">
      <c r="G271" s="134"/>
    </row>
    <row r="272" spans="7:7">
      <c r="G272" s="134"/>
    </row>
    <row r="273" spans="7:7">
      <c r="G273" s="134"/>
    </row>
    <row r="274" spans="7:7">
      <c r="G274" s="134"/>
    </row>
    <row r="275" spans="7:7">
      <c r="G275" s="134"/>
    </row>
    <row r="276" spans="7:7">
      <c r="G276" s="134"/>
    </row>
    <row r="277" spans="7:7">
      <c r="G277" s="134"/>
    </row>
    <row r="278" spans="7:7">
      <c r="G278" s="134"/>
    </row>
    <row r="279" spans="7:7">
      <c r="G279" s="134"/>
    </row>
    <row r="280" spans="7:7">
      <c r="G280" s="134"/>
    </row>
    <row r="281" spans="7:7">
      <c r="G281" s="134"/>
    </row>
    <row r="282" spans="7:7">
      <c r="G282" s="134"/>
    </row>
    <row r="283" spans="7:7">
      <c r="G283" s="134"/>
    </row>
    <row r="284" spans="7:7">
      <c r="G284" s="134"/>
    </row>
    <row r="285" spans="7:7">
      <c r="G285" s="134"/>
    </row>
    <row r="286" spans="7:7">
      <c r="G286" s="134"/>
    </row>
    <row r="287" spans="7:7">
      <c r="G287" s="134"/>
    </row>
    <row r="288" spans="7:7">
      <c r="G288" s="134"/>
    </row>
    <row r="289" spans="7:7">
      <c r="G289" s="134"/>
    </row>
    <row r="290" spans="7:7">
      <c r="G290" s="134"/>
    </row>
    <row r="291" spans="7:7">
      <c r="G291" s="134"/>
    </row>
    <row r="292" spans="7:7">
      <c r="G292" s="134"/>
    </row>
    <row r="293" spans="7:7">
      <c r="G293" s="134"/>
    </row>
    <row r="294" spans="7:7">
      <c r="G294" s="134"/>
    </row>
    <row r="295" spans="7:7">
      <c r="G295" s="134"/>
    </row>
    <row r="296" spans="7:7">
      <c r="G296" s="134"/>
    </row>
    <row r="297" spans="7:7">
      <c r="G297" s="134"/>
    </row>
    <row r="298" spans="7:7">
      <c r="G298" s="134"/>
    </row>
    <row r="299" spans="7:7">
      <c r="G299" s="134"/>
    </row>
    <row r="300" spans="7:7">
      <c r="G300" s="134"/>
    </row>
    <row r="301" spans="7:7">
      <c r="G301" s="134"/>
    </row>
    <row r="302" spans="7:7">
      <c r="G302" s="134"/>
    </row>
    <row r="303" spans="7:7">
      <c r="G303" s="134"/>
    </row>
    <row r="304" spans="7:7">
      <c r="G304" s="134"/>
    </row>
    <row r="305" spans="7:7">
      <c r="G305" s="134"/>
    </row>
    <row r="306" spans="7:7">
      <c r="G306" s="134"/>
    </row>
    <row r="307" spans="7:7">
      <c r="G307" s="134"/>
    </row>
    <row r="308" spans="7:7">
      <c r="G308" s="134"/>
    </row>
    <row r="309" spans="7:7">
      <c r="G309" s="134"/>
    </row>
    <row r="310" spans="7:7">
      <c r="G310" s="134"/>
    </row>
    <row r="311" spans="7:7">
      <c r="G311" s="134"/>
    </row>
    <row r="312" spans="7:7">
      <c r="G312" s="134"/>
    </row>
    <row r="313" spans="7:7">
      <c r="G313" s="134"/>
    </row>
    <row r="314" spans="7:7">
      <c r="G314" s="134"/>
    </row>
    <row r="315" spans="7:7">
      <c r="G315" s="134"/>
    </row>
    <row r="316" spans="7:7">
      <c r="G316" s="134"/>
    </row>
    <row r="317" spans="7:7">
      <c r="G317" s="134"/>
    </row>
    <row r="318" spans="7:7">
      <c r="G318" s="134"/>
    </row>
    <row r="319" spans="7:7">
      <c r="G319" s="134"/>
    </row>
    <row r="320" spans="7:7">
      <c r="G320" s="134"/>
    </row>
    <row r="321" spans="7:7">
      <c r="G321" s="134"/>
    </row>
    <row r="322" spans="7:7">
      <c r="G322" s="134"/>
    </row>
    <row r="323" spans="7:7">
      <c r="G323" s="134"/>
    </row>
    <row r="324" spans="7:7">
      <c r="G324" s="134"/>
    </row>
    <row r="325" spans="7:7">
      <c r="G325" s="134"/>
    </row>
    <row r="326" spans="7:7">
      <c r="G326" s="134"/>
    </row>
    <row r="327" spans="7:7">
      <c r="G327" s="134"/>
    </row>
    <row r="328" spans="7:7">
      <c r="G328" s="134"/>
    </row>
    <row r="329" spans="7:7">
      <c r="G329" s="134"/>
    </row>
    <row r="330" spans="7:7">
      <c r="G330" s="134"/>
    </row>
    <row r="331" spans="7:7">
      <c r="G331" s="134"/>
    </row>
    <row r="332" spans="7:7">
      <c r="G332" s="134"/>
    </row>
    <row r="333" spans="7:7">
      <c r="G333" s="134"/>
    </row>
    <row r="334" spans="7:7">
      <c r="G334" s="134"/>
    </row>
    <row r="335" spans="7:7">
      <c r="G335" s="134"/>
    </row>
    <row r="336" spans="7:7">
      <c r="G336" s="134"/>
    </row>
    <row r="337" spans="7:7">
      <c r="G337" s="134"/>
    </row>
    <row r="338" spans="7:7">
      <c r="G338" s="134"/>
    </row>
    <row r="339" spans="7:7">
      <c r="G339" s="134"/>
    </row>
    <row r="340" spans="7:7">
      <c r="G340" s="134"/>
    </row>
    <row r="341" spans="7:7">
      <c r="G341" s="134"/>
    </row>
    <row r="342" spans="7:7">
      <c r="G342" s="134"/>
    </row>
    <row r="343" spans="7:7">
      <c r="G343" s="134"/>
    </row>
    <row r="344" spans="7:7">
      <c r="G344" s="134"/>
    </row>
    <row r="345" spans="7:7">
      <c r="G345" s="134"/>
    </row>
    <row r="346" spans="7:7">
      <c r="G346" s="134"/>
    </row>
    <row r="347" spans="7:7">
      <c r="G347" s="134"/>
    </row>
    <row r="348" spans="7:7">
      <c r="G348" s="134"/>
    </row>
    <row r="349" spans="7:7">
      <c r="G349" s="134"/>
    </row>
    <row r="350" spans="7:7">
      <c r="G350" s="134"/>
    </row>
    <row r="351" spans="7:7">
      <c r="G351" s="134"/>
    </row>
    <row r="352" spans="7:7">
      <c r="G352" s="134"/>
    </row>
    <row r="353" spans="7:7">
      <c r="G353" s="134"/>
    </row>
    <row r="354" spans="7:7">
      <c r="G354" s="134"/>
    </row>
    <row r="355" spans="7:7">
      <c r="G355" s="134"/>
    </row>
    <row r="356" spans="7:7">
      <c r="G356" s="134"/>
    </row>
    <row r="357" spans="7:7">
      <c r="G357" s="134"/>
    </row>
    <row r="358" spans="7:7">
      <c r="G358" s="134"/>
    </row>
    <row r="359" spans="7:7">
      <c r="G359" s="134"/>
    </row>
    <row r="360" spans="7:7">
      <c r="G360" s="134"/>
    </row>
    <row r="361" spans="7:7">
      <c r="G361" s="134"/>
    </row>
    <row r="362" spans="7:7">
      <c r="G362" s="134"/>
    </row>
    <row r="363" spans="7:7">
      <c r="G363" s="134"/>
    </row>
    <row r="364" spans="7:7">
      <c r="G364" s="134"/>
    </row>
    <row r="365" spans="7:7">
      <c r="G365" s="134"/>
    </row>
    <row r="366" spans="7:7">
      <c r="G366" s="134"/>
    </row>
    <row r="367" spans="7:7">
      <c r="G367" s="134"/>
    </row>
    <row r="368" spans="7:7">
      <c r="G368" s="134"/>
    </row>
    <row r="369" spans="7:7">
      <c r="G369" s="134"/>
    </row>
    <row r="370" spans="7:7">
      <c r="G370" s="134"/>
    </row>
    <row r="371" spans="7:7">
      <c r="G371" s="134"/>
    </row>
    <row r="372" spans="7:7">
      <c r="G372" s="134"/>
    </row>
    <row r="373" spans="7:7">
      <c r="G373" s="134"/>
    </row>
    <row r="374" spans="7:7">
      <c r="G374" s="134"/>
    </row>
    <row r="375" spans="7:7">
      <c r="G375" s="134"/>
    </row>
    <row r="376" spans="7:7">
      <c r="G376" s="134"/>
    </row>
    <row r="377" spans="7:7">
      <c r="G377" s="134"/>
    </row>
    <row r="378" spans="7:7">
      <c r="G378" s="134"/>
    </row>
    <row r="379" spans="7:7">
      <c r="G379" s="134"/>
    </row>
    <row r="380" spans="7:7">
      <c r="G380" s="134"/>
    </row>
    <row r="381" spans="7:7">
      <c r="G381" s="134"/>
    </row>
    <row r="382" spans="7:7">
      <c r="G382" s="134"/>
    </row>
    <row r="383" spans="7:7">
      <c r="G383" s="134"/>
    </row>
    <row r="384" spans="7:7">
      <c r="G384" s="134"/>
    </row>
    <row r="385" spans="7:7">
      <c r="G385" s="134"/>
    </row>
    <row r="386" spans="7:7">
      <c r="G386" s="134"/>
    </row>
    <row r="387" spans="7:7">
      <c r="G387" s="134"/>
    </row>
    <row r="388" spans="7:7">
      <c r="G388" s="134"/>
    </row>
    <row r="389" spans="7:7">
      <c r="G389" s="134"/>
    </row>
    <row r="390" spans="7:7">
      <c r="G390" s="134"/>
    </row>
    <row r="391" spans="7:7">
      <c r="G391" s="134"/>
    </row>
    <row r="392" spans="7:7">
      <c r="G392" s="134"/>
    </row>
    <row r="393" spans="7:7">
      <c r="G393" s="134"/>
    </row>
    <row r="394" spans="7:7">
      <c r="G394" s="134"/>
    </row>
    <row r="395" spans="7:7">
      <c r="G395" s="134"/>
    </row>
    <row r="396" spans="7:7">
      <c r="G396" s="134"/>
    </row>
    <row r="397" spans="7:7">
      <c r="G397" s="134"/>
    </row>
    <row r="398" spans="7:7">
      <c r="G398" s="134"/>
    </row>
    <row r="399" spans="7:7">
      <c r="G399" s="134"/>
    </row>
    <row r="400" spans="7:7">
      <c r="G400" s="134"/>
    </row>
    <row r="401" spans="7:7">
      <c r="G401" s="134"/>
    </row>
    <row r="402" spans="7:7">
      <c r="G402" s="134"/>
    </row>
    <row r="403" spans="7:7">
      <c r="G403" s="134"/>
    </row>
    <row r="404" spans="7:7">
      <c r="G404" s="134"/>
    </row>
    <row r="405" spans="7:7">
      <c r="G405" s="134"/>
    </row>
    <row r="406" spans="7:7">
      <c r="G406" s="134"/>
    </row>
    <row r="407" spans="7:7">
      <c r="G407" s="134"/>
    </row>
    <row r="408" spans="7:7">
      <c r="G408" s="134"/>
    </row>
    <row r="409" spans="7:7">
      <c r="G409" s="134"/>
    </row>
    <row r="410" spans="7:7">
      <c r="G410" s="134"/>
    </row>
    <row r="411" spans="7:7">
      <c r="G411" s="134"/>
    </row>
    <row r="412" spans="7:7">
      <c r="G412" s="134"/>
    </row>
    <row r="413" spans="7:7">
      <c r="G413" s="134"/>
    </row>
  </sheetData>
  <mergeCells count="12">
    <mergeCell ref="XEX1:XFC1"/>
    <mergeCell ref="XEX2:XFC2"/>
    <mergeCell ref="XEX44:XFC44"/>
    <mergeCell ref="XEX45:XFC45"/>
    <mergeCell ref="XEX47:XFC47"/>
    <mergeCell ref="W2:Z2"/>
    <mergeCell ref="AA2:AG2"/>
    <mergeCell ref="A44:F44"/>
    <mergeCell ref="A1:F1"/>
    <mergeCell ref="A47:F47"/>
    <mergeCell ref="A45:F45"/>
    <mergeCell ref="A2:F2"/>
  </mergeCells>
  <phoneticPr fontId="4" type="noConversion"/>
  <pageMargins left="0.2" right="0.19" top="0.73" bottom="0.26" header="0.55000000000000004" footer="0.16"/>
  <pageSetup paperSize="9" scale="21"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F1" sqref="BF1"/>
    </sheetView>
  </sheetViews>
  <sheetFormatPr defaultRowHeight="12.75" outlineLevelCol="1"/>
  <cols>
    <col min="1" max="1" width="0.42578125" style="140" customWidth="1"/>
    <col min="2" max="2" width="57.42578125" style="5" customWidth="1"/>
    <col min="3" max="3" width="1.42578125" style="6" customWidth="1"/>
    <col min="4" max="6" width="13" style="6" hidden="1" customWidth="1" outlineLevel="1"/>
    <col min="7" max="7" width="13" style="5" hidden="1" customWidth="1" outlineLevel="1"/>
    <col min="8" max="8" width="13" style="13" hidden="1" customWidth="1" outlineLevel="1"/>
    <col min="9" max="15" width="13" style="1" hidden="1" customWidth="1" outlineLevel="1"/>
    <col min="16" max="18" width="13" hidden="1" customWidth="1" outlineLevel="1"/>
    <col min="19" max="35" width="13" style="1" hidden="1" customWidth="1" outlineLevel="1"/>
    <col min="36" max="36" width="13.42578125" style="1" customWidth="1" collapsed="1"/>
    <col min="37" max="39" width="13.42578125" style="1" customWidth="1"/>
    <col min="40" max="55" width="13.5703125" style="1" customWidth="1"/>
    <col min="56" max="58" width="13.7109375" style="1" customWidth="1"/>
    <col min="59" max="59" width="11.42578125" style="1" bestFit="1" customWidth="1"/>
    <col min="60" max="61" width="10.140625" style="1" bestFit="1" customWidth="1"/>
    <col min="62" max="16383" width="9.140625" style="1"/>
    <col min="16384" max="16384" width="9.140625" style="1" hidden="1" customWidth="1"/>
  </cols>
  <sheetData>
    <row r="1" spans="1:70 16382:16384" ht="12" customHeight="1">
      <c r="B1" s="1472"/>
      <c r="C1" s="1502"/>
      <c r="D1" s="1502"/>
      <c r="E1" s="1502"/>
      <c r="F1" s="1502"/>
      <c r="G1" s="1472"/>
      <c r="H1" s="165"/>
      <c r="I1" s="165"/>
      <c r="J1" s="165"/>
      <c r="K1" s="165"/>
      <c r="L1" s="165"/>
      <c r="M1" s="165"/>
      <c r="N1" s="165"/>
      <c r="O1" s="165"/>
      <c r="P1" s="1503"/>
      <c r="Q1" s="1503"/>
      <c r="R1" s="1503"/>
      <c r="S1" s="165"/>
      <c r="T1" s="165"/>
      <c r="U1" s="165"/>
      <c r="V1" s="165"/>
      <c r="W1" s="165"/>
      <c r="X1" s="165"/>
      <c r="Y1" s="165"/>
      <c r="Z1" s="165"/>
      <c r="AA1" s="165"/>
      <c r="AB1" s="165"/>
      <c r="AC1" s="165"/>
      <c r="AD1" s="165"/>
      <c r="AE1" s="165"/>
      <c r="AF1" s="165"/>
      <c r="AG1" s="165"/>
      <c r="AH1" s="165"/>
      <c r="AI1" s="165"/>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row>
    <row r="2" spans="1:70 16382:16384" s="5" customFormat="1" ht="51" customHeight="1">
      <c r="A2" s="140"/>
      <c r="B2" s="2503" t="str">
        <f>INDEX(tblTrans[[English]:[Polski]],MATCH(XFD2,tblTrans[ID],0),LangSelID)</f>
        <v>Retail Banking (incl. Private Banking)</v>
      </c>
      <c r="C2" s="2503"/>
      <c r="D2" s="2503"/>
      <c r="E2" s="2503"/>
      <c r="F2" s="2503"/>
      <c r="G2" s="2503"/>
      <c r="H2" s="2503"/>
      <c r="I2" s="2503"/>
      <c r="J2" s="2503"/>
      <c r="K2" s="2503"/>
      <c r="L2" s="2503"/>
      <c r="M2" s="2503"/>
      <c r="N2" s="2503"/>
      <c r="O2" s="2503"/>
      <c r="P2" s="2503"/>
      <c r="Q2" s="2503"/>
      <c r="R2" s="2503"/>
      <c r="S2" s="2503"/>
      <c r="T2" s="2503"/>
      <c r="U2" s="2503"/>
      <c r="V2" s="2503"/>
      <c r="W2" s="2503"/>
      <c r="X2" s="2503"/>
      <c r="Y2" s="2503"/>
      <c r="Z2" s="2503"/>
      <c r="AA2" s="2503"/>
      <c r="AB2" s="2503"/>
      <c r="AC2" s="2503"/>
      <c r="AD2" s="2503"/>
      <c r="AE2" s="2503"/>
      <c r="AF2" s="2503"/>
      <c r="AG2" s="2503"/>
      <c r="AH2" s="2503"/>
      <c r="AI2" s="2504"/>
      <c r="AJ2" s="1015"/>
      <c r="AK2" s="1015"/>
      <c r="AL2" s="1015"/>
      <c r="AM2" s="1015"/>
      <c r="AN2" s="1015"/>
      <c r="AO2" s="1015"/>
      <c r="AP2" s="1015"/>
      <c r="AQ2" s="1015"/>
      <c r="AR2" s="1015"/>
      <c r="AS2" s="1015"/>
      <c r="AT2" s="1015"/>
      <c r="AU2" s="1015"/>
      <c r="AV2" s="1015"/>
      <c r="AW2" s="1015"/>
      <c r="AX2" s="1015"/>
      <c r="AY2" s="1015"/>
      <c r="AZ2" s="1015"/>
      <c r="BA2" s="1015"/>
      <c r="BB2" s="1015"/>
      <c r="BC2" s="1015"/>
      <c r="BD2" s="1015"/>
      <c r="BE2" s="1015"/>
      <c r="BF2" s="1015"/>
      <c r="BG2" s="1482"/>
      <c r="BH2" s="1482"/>
      <c r="BI2" s="1482"/>
      <c r="BJ2" s="1482"/>
      <c r="BK2" s="1482"/>
      <c r="XFD2" s="5">
        <v>482</v>
      </c>
    </row>
    <row r="3" spans="1:70 16382:16384" s="141" customFormat="1" ht="9"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05" t="str">
        <f>INDEX(tblTrans[[English]:[Polski]],MATCH(AB1048519,tblTrans[ID],0),LangSelID)</f>
        <v>2012 and 2013 results were restated due to the adjustments in booking of bancassurance related income in line with KNF guidance</v>
      </c>
      <c r="AC3" s="2506" t="e">
        <f>INDEX(tblTrans[[English]:[Polski]],MATCH(AC1048519,tblTrans[ID],0),LangSelID)</f>
        <v>#N/A</v>
      </c>
      <c r="AD3" s="2506" t="e">
        <f>INDEX(tblTrans[[English]:[Polski]],MATCH(AD1048519,tblTrans[ID],0),LangSelID)</f>
        <v>#N/A</v>
      </c>
      <c r="AE3" s="2506" t="e">
        <f>INDEX(tblTrans[[English]:[Polski]],MATCH(AE1048519,tblTrans[ID],0),LangSelID)</f>
        <v>#N/A</v>
      </c>
      <c r="AF3" s="2506" t="e">
        <f>INDEX(tblTrans[[English]:[Polski]],MATCH(AF1048519,tblTrans[ID],0),LangSelID)</f>
        <v>#N/A</v>
      </c>
      <c r="AG3" s="2506" t="e">
        <f>INDEX(tblTrans[[English]:[Polski]],MATCH(AG1048519,tblTrans[ID],0),LangSelID)</f>
        <v>#N/A</v>
      </c>
      <c r="AH3" s="2507" t="e">
        <f>INDEX(tblTrans[[English]:[Polski]],MATCH(AH1048519,tblTrans[ID],0),LangSelID)</f>
        <v>#N/A</v>
      </c>
      <c r="AI3" s="535"/>
      <c r="AJ3" s="535"/>
    </row>
    <row r="4" spans="1:70 16382:16384" s="240" customFormat="1" ht="6.75" customHeight="1">
      <c r="A4" s="1831"/>
      <c r="B4" s="207"/>
      <c r="C4" s="338"/>
      <c r="D4" s="343"/>
      <c r="E4" s="201"/>
      <c r="F4" s="201"/>
      <c r="G4" s="344"/>
      <c r="H4" s="340"/>
      <c r="I4" s="244"/>
      <c r="J4" s="244"/>
      <c r="K4" s="345"/>
      <c r="L4" s="2497" t="str">
        <f>INDEX(tblTrans[[English]:[Polski]],MATCH(L1048520,tblTrans[ID],0),LangSelID)</f>
        <v>Results of Q1-Q4 2008 adjusted for the impact of consolidation of BRE Insurance</v>
      </c>
      <c r="M4" s="2498" t="e">
        <f>INDEX(tblTrans[[English]:[Polski]],MATCH(M1048520,tblTrans[ID],0),LangSelID)</f>
        <v>#N/A</v>
      </c>
      <c r="N4" s="2498" t="e">
        <f>INDEX(tblTrans[[English]:[Polski]],MATCH(N1048520,tblTrans[ID],0),LangSelID)</f>
        <v>#N/A</v>
      </c>
      <c r="O4" s="2499" t="e">
        <f>INDEX(tblTrans[[English]:[Polski]],MATCH(O1048520,tblTrans[ID],0),LangSelID)</f>
        <v>#N/A</v>
      </c>
      <c r="P4" s="2508" t="str">
        <f>INDEX(tblTrans[[English]:[Polski]],MATCH(P1048520,tblTrans[ID],0),LangSelID)</f>
        <v>Results of Q1-4 2009 and Q1-2 2010 adjusted for the impact of new assignment of subsidiaries: BBH, DI BRE and BCF</v>
      </c>
      <c r="Q4" s="2498" t="e">
        <f>INDEX(tblTrans[[English]:[Polski]],MATCH(Q1048520,tblTrans[ID],0),LangSelID)</f>
        <v>#N/A</v>
      </c>
      <c r="R4" s="2498" t="e">
        <f>INDEX(tblTrans[[English]:[Polski]],MATCH(R1048520,tblTrans[ID],0),LangSelID)</f>
        <v>#N/A</v>
      </c>
      <c r="S4" s="2498" t="e">
        <f>INDEX(tblTrans[[English]:[Polski]],MATCH(S1048520,tblTrans[ID],0),LangSelID)</f>
        <v>#N/A</v>
      </c>
      <c r="T4" s="2498" t="e">
        <f>INDEX(tblTrans[[English]:[Polski]],MATCH(T1048520,tblTrans[ID],0),LangSelID)</f>
        <v>#N/A</v>
      </c>
      <c r="U4" s="2498" t="e">
        <f>INDEX(tblTrans[[English]:[Polski]],MATCH(U1048520,tblTrans[ID],0),LangSelID)</f>
        <v>#N/A</v>
      </c>
      <c r="V4" s="207"/>
      <c r="W4" s="207"/>
      <c r="X4" s="2500" t="str">
        <f>INDEX(tblTrans[[English]:[Polski]],MATCH(X1048520,tblTrans[ID],0),LangSelID)</f>
        <v>2011 results adjusted to reflect new presentation of SWAP points and operating leasing</v>
      </c>
      <c r="Y4" s="2500" t="e">
        <f>INDEX(tblTrans[[English]:[Polski]],MATCH(Y1048520,tblTrans[ID],0),LangSelID)</f>
        <v>#N/A</v>
      </c>
      <c r="Z4" s="2500" t="e">
        <f>INDEX(tblTrans[[English]:[Polski]],MATCH(Z1048520,tblTrans[ID],0),LangSelID)</f>
        <v>#N/A</v>
      </c>
      <c r="AA4" s="2500" t="e">
        <f>INDEX(tblTrans[[English]:[Polski]],MATCH(AA1048520,tblTrans[ID],0),LangSelID)</f>
        <v>#N/A</v>
      </c>
      <c r="AB4" s="2501" t="str">
        <f>INDEX(tblTrans[[English]:[Polski]],MATCH(AB1048520,tblTrans[ID],0),LangSelID)</f>
        <v>Segmental data for 2012 adjusted to reflect the shift of BRE Bank Hipoteczny (BBH) from Corporates &amp; Financial Markets to Retail Banking as of January 1, 2013</v>
      </c>
      <c r="AC4" s="2498" t="e">
        <f>INDEX(tblTrans[[English]:[Polski]],MATCH(AC1048520,tblTrans[ID],0),LangSelID)</f>
        <v>#N/A</v>
      </c>
      <c r="AD4" s="2498" t="e">
        <f>INDEX(tblTrans[[English]:[Polski]],MATCH(AD1048520,tblTrans[ID],0),LangSelID)</f>
        <v>#N/A</v>
      </c>
      <c r="AE4" s="2502" t="e">
        <f>INDEX(tblTrans[[English]:[Polski]],MATCH(AE1048520,tblTrans[ID],0),LangSelID)</f>
        <v>#N/A</v>
      </c>
      <c r="AF4" s="982"/>
      <c r="AG4" s="983"/>
      <c r="AH4" s="983"/>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588"/>
      <c r="BH4" s="2588"/>
      <c r="BI4" s="2588"/>
      <c r="BJ4" s="2588"/>
      <c r="BK4" s="2588"/>
    </row>
    <row r="5" spans="1:70 16382:16384" s="439" customFormat="1" ht="20.25" customHeight="1">
      <c r="A5" s="1431"/>
      <c r="B5" s="536" t="s">
        <v>40</v>
      </c>
      <c r="C5" s="537"/>
      <c r="D5" s="538" t="str">
        <f>INDEX(tblTrans[[English]:[Polski]],MATCH(D1048521,tblTrans[ID],0),LangSelID)</f>
        <v>Q1 2006</v>
      </c>
      <c r="E5" s="539" t="str">
        <f>INDEX(tblTrans[[English]:[Polski]],MATCH(E1048521,tblTrans[ID],0),LangSelID)</f>
        <v>Q2 2006</v>
      </c>
      <c r="F5" s="539" t="str">
        <f>INDEX(tblTrans[[English]:[Polski]],MATCH(F1048521,tblTrans[ID],0),LangSelID)</f>
        <v>Q3 2006</v>
      </c>
      <c r="G5" s="540" t="str">
        <f>INDEX(tblTrans[[English]:[Polski]],MATCH(G1048521,tblTrans[ID],0),LangSelID)</f>
        <v>Q4 2006</v>
      </c>
      <c r="H5" s="538" t="str">
        <f>INDEX(tblTrans[[English]:[Polski]],MATCH(H1048521,tblTrans[ID],0),LangSelID)</f>
        <v>Q1 2007</v>
      </c>
      <c r="I5" s="539" t="str">
        <f>INDEX(tblTrans[[English]:[Polski]],MATCH(I1048521,tblTrans[ID],0),LangSelID)</f>
        <v>Q2 2007</v>
      </c>
      <c r="J5" s="539" t="str">
        <f>INDEX(tblTrans[[English]:[Polski]],MATCH(J1048521,tblTrans[ID],0),LangSelID)</f>
        <v>Q3 2007</v>
      </c>
      <c r="K5" s="541" t="str">
        <f>INDEX(tblTrans[[English]:[Polski]],MATCH(K1048521,tblTrans[ID],0),LangSelID)</f>
        <v>Q4 2007</v>
      </c>
      <c r="L5" s="542" t="str">
        <f>INDEX(tblTrans[[English]:[Polski]],MATCH(L1048521,tblTrans[ID],0),LangSelID)</f>
        <v>Q1 2008</v>
      </c>
      <c r="M5" s="539" t="str">
        <f>INDEX(tblTrans[[English]:[Polski]],MATCH(M1048521,tblTrans[ID],0),LangSelID)</f>
        <v>Q2 2008</v>
      </c>
      <c r="N5" s="539" t="str">
        <f>INDEX(tblTrans[[English]:[Polski]],MATCH(N1048521,tblTrans[ID],0),LangSelID)</f>
        <v>Q3 2008</v>
      </c>
      <c r="O5" s="540" t="str">
        <f>INDEX(tblTrans[[English]:[Polski]],MATCH(O1048521,tblTrans[ID],0),LangSelID)</f>
        <v>Q4 2008</v>
      </c>
      <c r="P5" s="538" t="str">
        <f>INDEX(tblTrans[[English]:[Polski]],MATCH(P1048521,tblTrans[ID],0),LangSelID)</f>
        <v>Q1 2009</v>
      </c>
      <c r="Q5" s="539" t="str">
        <f>INDEX(tblTrans[[English]:[Polski]],MATCH(Q1048521,tblTrans[ID],0),LangSelID)</f>
        <v>Q2 2009</v>
      </c>
      <c r="R5" s="539" t="str">
        <f>INDEX(tblTrans[[English]:[Polski]],MATCH(R1048521,tblTrans[ID],0),LangSelID)</f>
        <v>Q3 2009</v>
      </c>
      <c r="S5" s="541" t="str">
        <f>INDEX(tblTrans[[English]:[Polski]],MATCH(S1048521,tblTrans[ID],0),LangSelID)</f>
        <v>Q4 2009</v>
      </c>
      <c r="T5" s="542" t="str">
        <f>INDEX(tblTrans[[English]:[Polski]],MATCH(T1048521,tblTrans[ID],0),LangSelID)</f>
        <v>Q1 2010</v>
      </c>
      <c r="U5" s="539" t="str">
        <f>INDEX(tblTrans[[English]:[Polski]],MATCH(U1048521,tblTrans[ID],0),LangSelID)</f>
        <v>Q2 2010</v>
      </c>
      <c r="V5" s="539" t="str">
        <f>INDEX(tblTrans[[English]:[Polski]],MATCH(V1048521,tblTrans[ID],0),LangSelID)</f>
        <v>Q3 2010</v>
      </c>
      <c r="W5" s="540" t="str">
        <f>INDEX(tblTrans[[English]:[Polski]],MATCH(W1048521,tblTrans[ID],0),LangSelID)</f>
        <v>Q4 2010</v>
      </c>
      <c r="X5" s="538" t="str">
        <f>INDEX(tblTrans[[English]:[Polski]],MATCH(X1048521,tblTrans[ID],0),LangSelID)</f>
        <v>Q1 2011</v>
      </c>
      <c r="Y5" s="539" t="str">
        <f>INDEX(tblTrans[[English]:[Polski]],MATCH(Y1048521,tblTrans[ID],0),LangSelID)</f>
        <v>Q2 2011</v>
      </c>
      <c r="Z5" s="539" t="str">
        <f>INDEX(tblTrans[[English]:[Polski]],MATCH(Z1048521,tblTrans[ID],0),LangSelID)</f>
        <v>Q3 2011</v>
      </c>
      <c r="AA5" s="541" t="str">
        <f>INDEX(tblTrans[[English]:[Polski]],MATCH(AA1048521,tblTrans[ID],0),LangSelID)</f>
        <v>Q4 2011</v>
      </c>
      <c r="AB5" s="542" t="str">
        <f>INDEX(tblTrans[[English]:[Polski]],MATCH(AB1048521,tblTrans[ID],0),LangSelID)</f>
        <v>Q1 2012</v>
      </c>
      <c r="AC5" s="539" t="str">
        <f>INDEX(tblTrans[[English]:[Polski]],MATCH(AC1048521,tblTrans[ID],0),LangSelID)</f>
        <v>Q2 2012</v>
      </c>
      <c r="AD5" s="539" t="str">
        <f>INDEX(tblTrans[[English]:[Polski]],MATCH(AD1048521,tblTrans[ID],0),LangSelID)</f>
        <v>Q3 2012</v>
      </c>
      <c r="AE5" s="1370" t="str">
        <f>INDEX(tblTrans[[English]:[Polski]],MATCH(AE1048521,tblTrans[ID],0),LangSelID)</f>
        <v>Q4 2012</v>
      </c>
      <c r="AF5" s="542" t="str">
        <f>INDEX(tblTrans[[English]:[Polski]],MATCH(AF1048521,tblTrans[ID],0),LangSelID)</f>
        <v>Q1 2013</v>
      </c>
      <c r="AG5" s="539" t="str">
        <f>INDEX(tblTrans[[English]:[Polski]],MATCH(AG1048521,tblTrans[ID],0),LangSelID)</f>
        <v>Q2 2013</v>
      </c>
      <c r="AH5" s="539" t="str">
        <f>INDEX(tblTrans[[English]:[Polski]],MATCH(AH1048521,tblTrans[ID],0),LangSelID)</f>
        <v>Q3 2013</v>
      </c>
      <c r="AI5" s="539" t="str">
        <f>INDEX(tblTrans[[English]:[Polski]],MATCH(AI1048521,tblTrans[ID],0),LangSelID)</f>
        <v>Q4 2013</v>
      </c>
      <c r="AJ5" s="539" t="str">
        <f>INDEX(tblTrans[[English]:[Polski]],MATCH(AJ1048521,tblTrans[ID],0),LangSelID)</f>
        <v>Q1 2014</v>
      </c>
      <c r="AK5" s="539" t="str">
        <f>INDEX(tblTrans[[English]:[Polski]],MATCH(AK1048521,tblTrans[ID],0),LangSelID)</f>
        <v>Q2 2014</v>
      </c>
      <c r="AL5" s="539" t="str">
        <f>INDEX(tblTrans[[English]:[Polski]],MATCH(AL1048521,tblTrans[ID],0),LangSelID)</f>
        <v>Q3 2014</v>
      </c>
      <c r="AM5" s="539" t="str">
        <f>INDEX(tblTrans[[English]:[Polski]],MATCH(AM1048521,tblTrans[ID],0),LangSelID)</f>
        <v>Q4 2014</v>
      </c>
      <c r="AN5" s="539" t="str">
        <f>INDEX(tblTrans[[English]:[Polski]],MATCH(AN1048521,tblTrans[ID],0),LangSelID)</f>
        <v>Q1 2015</v>
      </c>
      <c r="AO5" s="539" t="str">
        <f>INDEX(tblTrans[[English]:[Polski]],MATCH(AO1048521,tblTrans[ID],0),LangSelID)</f>
        <v>Q2 2015</v>
      </c>
      <c r="AP5" s="539" t="str">
        <f>INDEX(tblTrans[[English]:[Polski]],MATCH(AP1048521,tblTrans[ID],0),LangSelID)</f>
        <v>Q3 2015</v>
      </c>
      <c r="AQ5" s="539" t="str">
        <f>INDEX(tblTrans[[English]:[Polski]],MATCH(AQ1048521,tblTrans[ID],0),LangSelID)</f>
        <v>Q4 2015</v>
      </c>
      <c r="AR5" s="539" t="str">
        <f>INDEX(tblTrans[[English]:[Polski]],MATCH(AR1048521,tblTrans[ID],0),LangSelID)</f>
        <v>Q1 2016</v>
      </c>
      <c r="AS5" s="539" t="str">
        <f>INDEX(tblTrans[[English]:[Polski]],MATCH(AS1048521,tblTrans[ID],0),LangSelID)</f>
        <v>Q2 2016</v>
      </c>
      <c r="AT5" s="539" t="str">
        <f>INDEX(tblTrans[[English]:[Polski]],MATCH(AT1048521,tblTrans[ID],0),LangSelID)</f>
        <v>Q3 2016</v>
      </c>
      <c r="AU5" s="539" t="str">
        <f>INDEX(tblTrans[[English]:[Polski]],MATCH(AU1048521,tblTrans[ID],0),LangSelID)</f>
        <v>Q4 2016</v>
      </c>
      <c r="AV5" s="539" t="str">
        <f>INDEX(tblTrans[[English]:[Polski]],MATCH(AV1048521,tblTrans[ID],0),LangSelID)</f>
        <v>Q1 2017</v>
      </c>
      <c r="AW5" s="539" t="str">
        <f>INDEX(tblTrans[[English]:[Polski]],MATCH(AW1048521,tblTrans[ID],0),LangSelID)</f>
        <v>Q2 2017</v>
      </c>
      <c r="AX5" s="539" t="str">
        <f>INDEX(tblTrans[[English]:[Polski]],MATCH(AX1048521,tblTrans[ID],0),LangSelID)</f>
        <v>Q3 2017</v>
      </c>
      <c r="AY5" s="539" t="str">
        <f>INDEX(tblTrans[[English]:[Polski]],MATCH(AY1048521,tblTrans[ID],0),LangSelID)</f>
        <v>Q4 2017</v>
      </c>
      <c r="AZ5" s="539" t="str">
        <f>INDEX(tblTrans[[English]:[Polski]],MATCH(AZ1048521,tblTrans[ID],0),LangSelID)</f>
        <v>Q1 2018</v>
      </c>
      <c r="BA5" s="539" t="str">
        <f>INDEX(tblTrans[[English]:[Polski]],MATCH(BA1048521,tblTrans[ID],0),LangSelID)</f>
        <v>Q2 2018</v>
      </c>
      <c r="BB5" s="539" t="str">
        <f>INDEX(tblTrans[[English]:[Polski]],MATCH(BB1048521,tblTrans[ID],0),LangSelID)</f>
        <v>Q3 2018</v>
      </c>
      <c r="BC5" s="539" t="str">
        <f>INDEX(tblTrans[[English]:[Polski]],MATCH(BC1048521,tblTrans[ID],0),LangSelID)</f>
        <v>Q4 2018</v>
      </c>
      <c r="BD5" s="539" t="str">
        <f>INDEX(tblTrans[[English]:[Polski]],MATCH(BD1048521,tblTrans[ID],0),LangSelID)</f>
        <v>Q1 2019</v>
      </c>
      <c r="BE5" s="539" t="str">
        <f>INDEX(tblTrans[[English]:[Polski]],MATCH(BE1048521,tblTrans[ID],0),LangSelID)</f>
        <v>Q2 2019</v>
      </c>
      <c r="BF5" s="539" t="str">
        <f>INDEX(tblTrans[[English]:[Polski]],MATCH(BF1048521,tblTrans[ID],0),LangSelID)</f>
        <v>Q3 2019</v>
      </c>
      <c r="BG5" s="1486"/>
      <c r="BH5" s="1498"/>
      <c r="BI5" s="1498"/>
      <c r="BJ5" s="1498"/>
      <c r="BK5" s="1498"/>
    </row>
    <row r="6" spans="1:70 16382:16384" s="439" customFormat="1" ht="5.25"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332"/>
      <c r="BH6" s="1498"/>
      <c r="BI6" s="1498"/>
      <c r="BJ6" s="1498"/>
      <c r="BK6" s="1498"/>
      <c r="BL6" s="141"/>
    </row>
    <row r="7" spans="1:70 16382:16384" s="161" customFormat="1" ht="16.5" customHeight="1" thickBot="1">
      <c r="A7" s="1432"/>
      <c r="B7" s="1832" t="str">
        <f>INDEX(tblTrans[[English]:[Polski]],MATCH(XFB7,tblTrans[ID],0),LangSelID)</f>
        <v>Net interest income</v>
      </c>
      <c r="C7" s="1833"/>
      <c r="D7" s="1833">
        <v>60596.669541308103</v>
      </c>
      <c r="E7" s="1833">
        <v>68889.739432092523</v>
      </c>
      <c r="F7" s="1833">
        <v>79562.477118971947</v>
      </c>
      <c r="G7" s="1833">
        <v>85187.985015310231</v>
      </c>
      <c r="H7" s="1833">
        <v>95535.761624027888</v>
      </c>
      <c r="I7" s="1833">
        <v>105700.9800642366</v>
      </c>
      <c r="J7" s="1833">
        <v>115527.61097099511</v>
      </c>
      <c r="K7" s="1833">
        <v>125461.45552945179</v>
      </c>
      <c r="L7" s="1833">
        <v>143200.719553417</v>
      </c>
      <c r="M7" s="1833">
        <v>164102.03779958669</v>
      </c>
      <c r="N7" s="1833">
        <v>176403.16043003328</v>
      </c>
      <c r="O7" s="1833">
        <v>182188.42352923867</v>
      </c>
      <c r="P7" s="1833">
        <v>234526.47028175718</v>
      </c>
      <c r="Q7" s="1833">
        <v>246537.57585477256</v>
      </c>
      <c r="R7" s="1833">
        <v>240334.45753289599</v>
      </c>
      <c r="S7" s="1833">
        <v>244911.09666740021</v>
      </c>
      <c r="T7" s="1833">
        <v>244368.84351088997</v>
      </c>
      <c r="U7" s="1833">
        <v>230327.07641693705</v>
      </c>
      <c r="V7" s="1833">
        <v>266509.2225247508</v>
      </c>
      <c r="W7" s="1833">
        <v>267187.83159839333</v>
      </c>
      <c r="X7" s="1833">
        <v>279830.00326607662</v>
      </c>
      <c r="Y7" s="1833">
        <v>322008.74410456949</v>
      </c>
      <c r="Z7" s="1833">
        <v>329614.63880109147</v>
      </c>
      <c r="AA7" s="1833">
        <v>334573.63706377649</v>
      </c>
      <c r="AB7" s="1833">
        <v>331125.98163660598</v>
      </c>
      <c r="AC7" s="1833">
        <v>355547.70360725501</v>
      </c>
      <c r="AD7" s="1833">
        <v>382286.60387290438</v>
      </c>
      <c r="AE7" s="1841">
        <v>363160.94538087497</v>
      </c>
      <c r="AF7" s="1840">
        <v>338519.26555125951</v>
      </c>
      <c r="AG7" s="1833">
        <v>373311.54955538182</v>
      </c>
      <c r="AH7" s="1833">
        <v>386224.82342186209</v>
      </c>
      <c r="AI7" s="1833">
        <v>407951.00469541526</v>
      </c>
      <c r="AJ7" s="1833">
        <v>387985.23503816617</v>
      </c>
      <c r="AK7" s="1833">
        <v>413469.29460252961</v>
      </c>
      <c r="AL7" s="1833">
        <v>416549.01662311738</v>
      </c>
      <c r="AM7" s="1833">
        <v>393280.9329354589</v>
      </c>
      <c r="AN7" s="1833">
        <v>385042</v>
      </c>
      <c r="AO7" s="1833">
        <v>380146</v>
      </c>
      <c r="AP7" s="1833">
        <v>395243.780934999</v>
      </c>
      <c r="AQ7" s="1833">
        <v>405146.219065001</v>
      </c>
      <c r="AR7" s="1833">
        <v>412574</v>
      </c>
      <c r="AS7" s="1833">
        <v>425941</v>
      </c>
      <c r="AT7" s="1833">
        <v>456404</v>
      </c>
      <c r="AU7" s="1833">
        <v>467521</v>
      </c>
      <c r="AV7" s="1833">
        <v>473337</v>
      </c>
      <c r="AW7" s="1833">
        <v>497754</v>
      </c>
      <c r="AX7" s="1833">
        <v>515830</v>
      </c>
      <c r="AY7" s="1833">
        <v>526182</v>
      </c>
      <c r="AZ7" s="1833">
        <v>535606</v>
      </c>
      <c r="BA7" s="1833">
        <v>565778</v>
      </c>
      <c r="BB7" s="1833">
        <v>593820</v>
      </c>
      <c r="BC7" s="1833">
        <v>615308.87684130017</v>
      </c>
      <c r="BD7" s="1833">
        <v>629790</v>
      </c>
      <c r="BE7" s="1833">
        <v>679324</v>
      </c>
      <c r="BF7" s="1833">
        <v>723749</v>
      </c>
      <c r="BG7" s="2095"/>
      <c r="BH7" s="1498"/>
      <c r="BI7" s="1498"/>
      <c r="BJ7" s="1498"/>
      <c r="BK7" s="1498"/>
      <c r="BL7" s="1481"/>
      <c r="BM7" s="1481"/>
      <c r="BN7" s="1481"/>
      <c r="BO7" s="1481"/>
      <c r="BP7" s="1481"/>
      <c r="BQ7" s="1481"/>
      <c r="BR7" s="1481"/>
      <c r="XFB7" s="1835">
        <v>114</v>
      </c>
    </row>
    <row r="8" spans="1:70 16382:16384" s="161" customFormat="1" ht="16.5" customHeight="1" thickBot="1">
      <c r="A8" s="1432"/>
      <c r="B8" s="1832" t="str">
        <f>INDEX(tblTrans[[English]:[Polski]],MATCH(XFB8,tblTrans[ID],0),LangSelID)</f>
        <v>Net fee and commission income</v>
      </c>
      <c r="C8" s="1833"/>
      <c r="D8" s="1833">
        <v>15112</v>
      </c>
      <c r="E8" s="1833">
        <v>15886.970249713781</v>
      </c>
      <c r="F8" s="1833">
        <v>28339.305166704209</v>
      </c>
      <c r="G8" s="1833">
        <v>43278.407116729919</v>
      </c>
      <c r="H8" s="1833">
        <v>48789.339642719235</v>
      </c>
      <c r="I8" s="1833">
        <v>49353.789276971314</v>
      </c>
      <c r="J8" s="1833">
        <v>47066.064916398012</v>
      </c>
      <c r="K8" s="1833">
        <v>44768.000748752442</v>
      </c>
      <c r="L8" s="1833">
        <v>42934.04016687072</v>
      </c>
      <c r="M8" s="1833">
        <v>49267.005368668419</v>
      </c>
      <c r="N8" s="1833">
        <v>46367.232619697039</v>
      </c>
      <c r="O8" s="1833">
        <v>24471.710832516688</v>
      </c>
      <c r="P8" s="1833">
        <v>22989.160902440868</v>
      </c>
      <c r="Q8" s="1833">
        <v>45128.4391796829</v>
      </c>
      <c r="R8" s="1833">
        <v>62401.286359826481</v>
      </c>
      <c r="S8" s="1833">
        <v>43066.389936304317</v>
      </c>
      <c r="T8" s="1833">
        <v>67293.668218510167</v>
      </c>
      <c r="U8" s="1833">
        <v>66739.013965642574</v>
      </c>
      <c r="V8" s="1833">
        <v>88461.240142011826</v>
      </c>
      <c r="W8" s="1833">
        <v>88934.039759403066</v>
      </c>
      <c r="X8" s="1833">
        <v>94026.550517237934</v>
      </c>
      <c r="Y8" s="1833">
        <v>106209.9886100935</v>
      </c>
      <c r="Z8" s="1833">
        <v>111182.6334370134</v>
      </c>
      <c r="AA8" s="1833">
        <v>102850.29046977888</v>
      </c>
      <c r="AB8" s="1833">
        <v>109123.19562671879</v>
      </c>
      <c r="AC8" s="1833">
        <v>111278.83056150956</v>
      </c>
      <c r="AD8" s="1833">
        <v>97506.978677657811</v>
      </c>
      <c r="AE8" s="1841">
        <v>108418.68965845279</v>
      </c>
      <c r="AF8" s="1840">
        <v>102258.07783999997</v>
      </c>
      <c r="AG8" s="1833">
        <v>112924.81567000003</v>
      </c>
      <c r="AH8" s="1833">
        <v>129128.14179999998</v>
      </c>
      <c r="AI8" s="1833">
        <v>146529.85974300001</v>
      </c>
      <c r="AJ8" s="1833">
        <v>142817.71385200002</v>
      </c>
      <c r="AK8" s="1833">
        <v>148471.96320179995</v>
      </c>
      <c r="AL8" s="1833">
        <v>115448.93391210002</v>
      </c>
      <c r="AM8" s="1833">
        <v>99319.764174099982</v>
      </c>
      <c r="AN8" s="1833">
        <v>104282</v>
      </c>
      <c r="AO8" s="1833">
        <v>128605</v>
      </c>
      <c r="AP8" s="1833">
        <v>141910.60812999998</v>
      </c>
      <c r="AQ8" s="1833">
        <v>132488.39187000005</v>
      </c>
      <c r="AR8" s="1833">
        <v>119902</v>
      </c>
      <c r="AS8" s="1833">
        <v>118855</v>
      </c>
      <c r="AT8" s="1833">
        <v>136514</v>
      </c>
      <c r="AU8" s="1833">
        <v>142394</v>
      </c>
      <c r="AV8" s="1833">
        <v>149153</v>
      </c>
      <c r="AW8" s="1833">
        <v>149785</v>
      </c>
      <c r="AX8" s="1833">
        <v>146013</v>
      </c>
      <c r="AY8" s="1833">
        <v>137370</v>
      </c>
      <c r="AZ8" s="1833">
        <v>157344</v>
      </c>
      <c r="BA8" s="1833">
        <v>134012</v>
      </c>
      <c r="BB8" s="1833">
        <v>129938</v>
      </c>
      <c r="BC8" s="1833">
        <v>117523.38491063859</v>
      </c>
      <c r="BD8" s="1833">
        <v>109259</v>
      </c>
      <c r="BE8" s="1833">
        <v>102869</v>
      </c>
      <c r="BF8" s="1833">
        <v>133698</v>
      </c>
      <c r="BG8" s="2095"/>
      <c r="BH8" s="1498"/>
      <c r="BI8" s="1498"/>
      <c r="BJ8" s="1498"/>
      <c r="BK8" s="1498"/>
      <c r="BL8" s="1481"/>
      <c r="BM8" s="1481"/>
      <c r="BN8" s="1481"/>
      <c r="BO8" s="1481"/>
      <c r="BP8" s="1481"/>
      <c r="BQ8" s="1481"/>
      <c r="BR8" s="1481"/>
      <c r="XFB8" s="1835">
        <v>117</v>
      </c>
    </row>
    <row r="9" spans="1:70 16382:16384" s="213" customFormat="1" ht="16.5" customHeight="1">
      <c r="A9" s="2117"/>
      <c r="B9" s="2386" t="str">
        <f>INDEX(tblTrans[[English]:[Polski]],MATCH(XFB9,tblTrans[ID],0),LangSelID)</f>
        <v>Dividend income</v>
      </c>
      <c r="C9" s="2254"/>
      <c r="D9" s="2255">
        <v>0</v>
      </c>
      <c r="E9" s="2255">
        <v>0</v>
      </c>
      <c r="F9" s="2255">
        <v>0</v>
      </c>
      <c r="G9" s="2255">
        <v>0</v>
      </c>
      <c r="H9" s="2255">
        <v>0</v>
      </c>
      <c r="I9" s="2255">
        <v>0.1570000000001528</v>
      </c>
      <c r="J9" s="2255">
        <v>0</v>
      </c>
      <c r="K9" s="2255">
        <v>0</v>
      </c>
      <c r="L9" s="2255">
        <v>0</v>
      </c>
      <c r="M9" s="2255">
        <v>0</v>
      </c>
      <c r="N9" s="2255">
        <v>0</v>
      </c>
      <c r="O9" s="2255">
        <v>5685.0181399999992</v>
      </c>
      <c r="P9" s="2255">
        <v>0</v>
      </c>
      <c r="Q9" s="2255">
        <v>7.0809100000000171</v>
      </c>
      <c r="R9" s="2255">
        <v>6.0254899999999907</v>
      </c>
      <c r="S9" s="2255">
        <v>5.8701600000000553</v>
      </c>
      <c r="T9" s="2255">
        <v>7.2475200000000006</v>
      </c>
      <c r="U9" s="2255">
        <v>8.1145499999999977</v>
      </c>
      <c r="V9" s="2255">
        <v>7.9058600000000006</v>
      </c>
      <c r="W9" s="2255">
        <v>7.0703600000000009</v>
      </c>
      <c r="X9" s="2255">
        <v>8.6555800000000005</v>
      </c>
      <c r="Y9" s="2255">
        <v>7.6813599999988575</v>
      </c>
      <c r="Z9" s="2255">
        <v>0</v>
      </c>
      <c r="AA9" s="2255">
        <v>19.268860000000132</v>
      </c>
      <c r="AB9" s="2255">
        <v>19.96942</v>
      </c>
      <c r="AC9" s="2255">
        <v>0</v>
      </c>
      <c r="AD9" s="2255">
        <v>0</v>
      </c>
      <c r="AE9" s="2390">
        <v>42</v>
      </c>
      <c r="AF9" s="2258">
        <v>21.625869999999999</v>
      </c>
      <c r="AG9" s="2255">
        <v>76.764200000000528</v>
      </c>
      <c r="AH9" s="2255">
        <v>60.42069999999967</v>
      </c>
      <c r="AI9" s="2255">
        <v>27</v>
      </c>
      <c r="AJ9" s="2255">
        <v>0</v>
      </c>
      <c r="AK9" s="2255">
        <v>27.974920000007842</v>
      </c>
      <c r="AL9" s="2255">
        <v>41</v>
      </c>
      <c r="AM9" s="2255">
        <v>9</v>
      </c>
      <c r="AN9" s="2255">
        <v>0</v>
      </c>
      <c r="AO9" s="2255">
        <v>14</v>
      </c>
      <c r="AP9" s="2255">
        <v>58</v>
      </c>
      <c r="AQ9" s="2255">
        <v>5</v>
      </c>
      <c r="AR9" s="2255">
        <v>0</v>
      </c>
      <c r="AS9" s="2255">
        <v>5</v>
      </c>
      <c r="AT9" s="2255">
        <v>0</v>
      </c>
      <c r="AU9" s="2255">
        <v>0</v>
      </c>
      <c r="AV9" s="2255">
        <v>0</v>
      </c>
      <c r="AW9" s="2255">
        <v>0</v>
      </c>
      <c r="AX9" s="2255">
        <v>0</v>
      </c>
      <c r="AY9" s="2255">
        <v>0</v>
      </c>
      <c r="AZ9" s="2255">
        <v>0</v>
      </c>
      <c r="BA9" s="2255">
        <v>0</v>
      </c>
      <c r="BB9" s="2255">
        <v>0</v>
      </c>
      <c r="BC9" s="2255">
        <v>0</v>
      </c>
      <c r="BD9" s="2255">
        <v>0</v>
      </c>
      <c r="BE9" s="2255">
        <v>0</v>
      </c>
      <c r="BF9" s="2255">
        <v>0</v>
      </c>
      <c r="BG9" s="2095"/>
      <c r="BH9" s="1498"/>
      <c r="BI9" s="1498"/>
      <c r="BJ9" s="1498"/>
      <c r="BK9" s="1498"/>
      <c r="BL9" s="1481"/>
      <c r="BM9" s="1481"/>
      <c r="BN9" s="1481"/>
      <c r="BO9" s="1481"/>
      <c r="BP9" s="1481"/>
      <c r="BQ9" s="1481"/>
      <c r="BR9" s="1481"/>
      <c r="XFB9" s="1834">
        <v>118</v>
      </c>
    </row>
    <row r="10" spans="1:70 16382:16384" s="2165" customFormat="1" ht="16.5" customHeight="1">
      <c r="A10" s="1505"/>
      <c r="B10" s="2284" t="str">
        <f>INDEX(tblTrans[[English]:[Polski]],MATCH(XFB10,tblTrans[ID],0),LangSelID)</f>
        <v>Net trading income</v>
      </c>
      <c r="C10" s="1741"/>
      <c r="D10" s="2119">
        <v>9802.7437570091442</v>
      </c>
      <c r="E10" s="2119">
        <v>15362.811920300137</v>
      </c>
      <c r="F10" s="2119">
        <v>20749.339079381676</v>
      </c>
      <c r="G10" s="2119">
        <v>27065.522606749219</v>
      </c>
      <c r="H10" s="2119">
        <v>25260.609590195916</v>
      </c>
      <c r="I10" s="2119">
        <v>24953.208830892712</v>
      </c>
      <c r="J10" s="2119">
        <v>27640.726398975617</v>
      </c>
      <c r="K10" s="2119">
        <v>26224.470193482382</v>
      </c>
      <c r="L10" s="2119">
        <v>30813.130073682558</v>
      </c>
      <c r="M10" s="2119">
        <v>42073.665732953457</v>
      </c>
      <c r="N10" s="2119">
        <v>53839.788873093181</v>
      </c>
      <c r="O10" s="2119">
        <v>37788.583212306607</v>
      </c>
      <c r="P10" s="2119">
        <v>31893.806960687514</v>
      </c>
      <c r="Q10" s="2119">
        <v>37235.611438447428</v>
      </c>
      <c r="R10" s="2119">
        <v>37357.848154041159</v>
      </c>
      <c r="S10" s="2119">
        <v>36160.263868503287</v>
      </c>
      <c r="T10" s="2119">
        <v>35656.096962576841</v>
      </c>
      <c r="U10" s="2119">
        <v>43510.942308116457</v>
      </c>
      <c r="V10" s="2119">
        <v>40917.251492919255</v>
      </c>
      <c r="W10" s="2119">
        <v>32066.971476979903</v>
      </c>
      <c r="X10" s="2119">
        <v>32686.006170908724</v>
      </c>
      <c r="Y10" s="2119">
        <v>40468.317435098594</v>
      </c>
      <c r="Z10" s="2119">
        <v>37339.412392985018</v>
      </c>
      <c r="AA10" s="2119">
        <v>37561.753008075713</v>
      </c>
      <c r="AB10" s="2119">
        <v>33708</v>
      </c>
      <c r="AC10" s="2119">
        <v>30740</v>
      </c>
      <c r="AD10" s="2119">
        <v>34702</v>
      </c>
      <c r="AE10" s="2391">
        <v>35635</v>
      </c>
      <c r="AF10" s="2122">
        <v>31091.849156859036</v>
      </c>
      <c r="AG10" s="2119">
        <v>30627.294864600011</v>
      </c>
      <c r="AH10" s="2119">
        <v>32669.286855300004</v>
      </c>
      <c r="AI10" s="2119">
        <v>28514.920393200005</v>
      </c>
      <c r="AJ10" s="2119">
        <v>27237.328188200001</v>
      </c>
      <c r="AK10" s="2119">
        <v>29702.337722900003</v>
      </c>
      <c r="AL10" s="2119">
        <v>30571.116841500003</v>
      </c>
      <c r="AM10" s="2119">
        <v>27608.5504974</v>
      </c>
      <c r="AN10" s="2119">
        <v>24997</v>
      </c>
      <c r="AO10" s="2119">
        <v>22672</v>
      </c>
      <c r="AP10" s="2119">
        <v>24756.283480000002</v>
      </c>
      <c r="AQ10" s="2119">
        <v>23245.716520000002</v>
      </c>
      <c r="AR10" s="2119">
        <v>24052</v>
      </c>
      <c r="AS10" s="2119">
        <v>26497</v>
      </c>
      <c r="AT10" s="2119">
        <v>24487</v>
      </c>
      <c r="AU10" s="2119">
        <v>25236</v>
      </c>
      <c r="AV10" s="2119">
        <v>26584</v>
      </c>
      <c r="AW10" s="2119">
        <v>27871</v>
      </c>
      <c r="AX10" s="2119">
        <v>28689</v>
      </c>
      <c r="AY10" s="2119">
        <v>31040</v>
      </c>
      <c r="AZ10" s="2119">
        <v>28638</v>
      </c>
      <c r="BA10" s="2119">
        <v>32690</v>
      </c>
      <c r="BB10" s="2119">
        <v>32329</v>
      </c>
      <c r="BC10" s="2119">
        <v>33606.492840948005</v>
      </c>
      <c r="BD10" s="2119">
        <v>31228</v>
      </c>
      <c r="BE10" s="2119">
        <v>34273</v>
      </c>
      <c r="BF10" s="2119">
        <v>37895</v>
      </c>
      <c r="BG10" s="2095"/>
      <c r="BH10" s="1498"/>
      <c r="BI10" s="1498"/>
      <c r="BJ10" s="1498"/>
      <c r="BK10" s="1498"/>
      <c r="BL10" s="1481"/>
      <c r="BM10" s="1481"/>
      <c r="BN10" s="1481"/>
      <c r="BO10" s="1481"/>
      <c r="BP10" s="1481"/>
      <c r="BQ10" s="1481"/>
      <c r="BR10" s="1481"/>
      <c r="XFB10" s="2172">
        <v>119</v>
      </c>
    </row>
    <row r="11" spans="1:70 16382:16384" s="2165" customFormat="1" ht="16.5" hidden="1" customHeight="1">
      <c r="A11" s="1505"/>
      <c r="B11" s="2244" t="str">
        <f>INDEX(tblTrans[[English]:[Polski]],MATCH(XFB11,tblTrans[ID],0),LangSelID)</f>
        <v xml:space="preserve">    Foreign exchange result</v>
      </c>
      <c r="C11" s="659"/>
      <c r="D11" s="2129">
        <v>9802.7437570091424</v>
      </c>
      <c r="E11" s="2129">
        <v>15362.811920300137</v>
      </c>
      <c r="F11" s="2129">
        <v>20749.339079381676</v>
      </c>
      <c r="G11" s="2129">
        <v>27062.331104749221</v>
      </c>
      <c r="H11" s="2129">
        <v>25243.091920195919</v>
      </c>
      <c r="I11" s="2129">
        <v>24881.319500892714</v>
      </c>
      <c r="J11" s="2129">
        <v>27585.074292975616</v>
      </c>
      <c r="K11" s="2129">
        <v>26204.06477548238</v>
      </c>
      <c r="L11" s="2129">
        <v>30815.693483682557</v>
      </c>
      <c r="M11" s="2129">
        <v>42312.560262953455</v>
      </c>
      <c r="N11" s="2129">
        <v>53954.264593093183</v>
      </c>
      <c r="O11" s="2129">
        <v>38276.366682306601</v>
      </c>
      <c r="P11" s="2129">
        <v>32442.301990687512</v>
      </c>
      <c r="Q11" s="2129">
        <v>36609.355718447434</v>
      </c>
      <c r="R11" s="2129">
        <v>37223.848154041159</v>
      </c>
      <c r="S11" s="2129">
        <v>35895.263868503287</v>
      </c>
      <c r="T11" s="2129">
        <v>33909.096962576841</v>
      </c>
      <c r="U11" s="2129">
        <v>43792.942308116457</v>
      </c>
      <c r="V11" s="2129">
        <v>39322.251492919255</v>
      </c>
      <c r="W11" s="2129">
        <v>32199.971476979903</v>
      </c>
      <c r="X11" s="2129">
        <v>32700.006170908724</v>
      </c>
      <c r="Y11" s="2129">
        <v>39429.206655098591</v>
      </c>
      <c r="Z11" s="2129">
        <v>36966.829242985019</v>
      </c>
      <c r="AA11" s="2129">
        <v>36296.866908075717</v>
      </c>
      <c r="AB11" s="2129">
        <v>30111</v>
      </c>
      <c r="AC11" s="2129">
        <v>31438</v>
      </c>
      <c r="AD11" s="2129">
        <v>33317</v>
      </c>
      <c r="AE11" s="2392">
        <v>31461</v>
      </c>
      <c r="AF11" s="2132">
        <v>29641.238376859037</v>
      </c>
      <c r="AG11" s="2129">
        <v>28916.520244600011</v>
      </c>
      <c r="AH11" s="2129">
        <v>30601.787235300006</v>
      </c>
      <c r="AI11" s="2129">
        <v>28987.440383200003</v>
      </c>
      <c r="AJ11" s="2129">
        <v>24994.311488200001</v>
      </c>
      <c r="AK11" s="2129">
        <v>27551.708132900003</v>
      </c>
      <c r="AL11" s="2129">
        <v>28710.974071500004</v>
      </c>
      <c r="AM11" s="2129">
        <v>28371.218597399995</v>
      </c>
      <c r="AN11" s="2129">
        <v>21869</v>
      </c>
      <c r="AO11" s="2129">
        <v>22268</v>
      </c>
      <c r="AP11" s="2129">
        <v>24023.750220000002</v>
      </c>
      <c r="AQ11" s="2129">
        <v>22159.187419999991</v>
      </c>
      <c r="AR11" s="2129">
        <v>23041</v>
      </c>
      <c r="AS11" s="2129">
        <v>24926</v>
      </c>
      <c r="AT11" s="2129">
        <v>25697</v>
      </c>
      <c r="AU11" s="2129">
        <v>24987</v>
      </c>
      <c r="AV11" s="2129">
        <v>26302</v>
      </c>
      <c r="AW11" s="2129">
        <v>27639</v>
      </c>
      <c r="AX11" s="2129">
        <v>28487</v>
      </c>
      <c r="AY11" s="2129">
        <v>30741</v>
      </c>
      <c r="AZ11" s="2129"/>
      <c r="BA11" s="2129"/>
      <c r="BB11" s="2129"/>
      <c r="BC11" s="2129"/>
      <c r="BD11" s="2129"/>
      <c r="BE11" s="2129"/>
      <c r="BF11" s="2129"/>
      <c r="BG11" s="2095"/>
      <c r="BH11" s="1498"/>
      <c r="BI11" s="1498"/>
      <c r="BJ11" s="1498"/>
      <c r="BK11" s="1498"/>
      <c r="BL11" s="1481"/>
      <c r="BM11" s="1481"/>
      <c r="BN11" s="1481"/>
      <c r="BO11" s="1481"/>
      <c r="BP11" s="1481"/>
      <c r="BQ11" s="1481"/>
      <c r="BR11" s="1481"/>
      <c r="XFB11" s="1834">
        <v>120</v>
      </c>
    </row>
    <row r="12" spans="1:70 16382:16384" s="2165" customFormat="1" ht="16.5" hidden="1" customHeight="1">
      <c r="A12" s="1505"/>
      <c r="B12" s="2246" t="str">
        <f>INDEX(tblTrans[[English]:[Polski]],MATCH(XFB12,tblTrans[ID],0),LangSelID)</f>
        <v xml:space="preserve">    Other trading income</v>
      </c>
      <c r="C12" s="1742"/>
      <c r="D12" s="2133">
        <v>-2.8421709430404007E-14</v>
      </c>
      <c r="E12" s="2133">
        <v>0</v>
      </c>
      <c r="F12" s="2133">
        <v>0</v>
      </c>
      <c r="G12" s="2133">
        <v>3.1915019999999998</v>
      </c>
      <c r="H12" s="2133">
        <v>17.517669999999995</v>
      </c>
      <c r="I12" s="2133">
        <v>71.889330000000001</v>
      </c>
      <c r="J12" s="2133">
        <v>55.652106000000032</v>
      </c>
      <c r="K12" s="2133">
        <v>20.405417999999976</v>
      </c>
      <c r="L12" s="2133">
        <v>-2.5634099999999993</v>
      </c>
      <c r="M12" s="2133">
        <v>-238.89453</v>
      </c>
      <c r="N12" s="2133">
        <v>-114.47572</v>
      </c>
      <c r="O12" s="2133">
        <v>-487.78347000000002</v>
      </c>
      <c r="P12" s="2133">
        <v>-548.49503000000004</v>
      </c>
      <c r="Q12" s="2133">
        <v>626.25572</v>
      </c>
      <c r="R12" s="2133">
        <v>134</v>
      </c>
      <c r="S12" s="2133">
        <v>265</v>
      </c>
      <c r="T12" s="2133">
        <v>1747</v>
      </c>
      <c r="U12" s="2133">
        <v>-282</v>
      </c>
      <c r="V12" s="2133">
        <v>1595</v>
      </c>
      <c r="W12" s="2133">
        <v>-133</v>
      </c>
      <c r="X12" s="2133">
        <v>-14</v>
      </c>
      <c r="Y12" s="2133">
        <v>1039.11078</v>
      </c>
      <c r="Z12" s="2133">
        <v>372.58314999999999</v>
      </c>
      <c r="AA12" s="2133">
        <v>1264.8860999999999</v>
      </c>
      <c r="AB12" s="2133">
        <v>3597</v>
      </c>
      <c r="AC12" s="2133">
        <v>-698</v>
      </c>
      <c r="AD12" s="2133">
        <v>1385</v>
      </c>
      <c r="AE12" s="2393">
        <v>4174</v>
      </c>
      <c r="AF12" s="2136">
        <v>1450.6107799999993</v>
      </c>
      <c r="AG12" s="2133">
        <v>1710.7746200000004</v>
      </c>
      <c r="AH12" s="2133">
        <v>2067.49962</v>
      </c>
      <c r="AI12" s="2133">
        <v>-472.51998999999836</v>
      </c>
      <c r="AJ12" s="2133">
        <v>2243.0167000000001</v>
      </c>
      <c r="AK12" s="2133">
        <v>2150.6295900000005</v>
      </c>
      <c r="AL12" s="2133">
        <v>1860.1427700000002</v>
      </c>
      <c r="AM12" s="2133">
        <v>-762.66809999999998</v>
      </c>
      <c r="AN12" s="2133">
        <v>3128</v>
      </c>
      <c r="AO12" s="2133">
        <v>404</v>
      </c>
      <c r="AP12" s="2133">
        <v>732.53325999999993</v>
      </c>
      <c r="AQ12" s="2133">
        <v>1087.0063399999999</v>
      </c>
      <c r="AR12" s="2133">
        <v>1011</v>
      </c>
      <c r="AS12" s="2133">
        <v>1571</v>
      </c>
      <c r="AT12" s="2133">
        <v>-1210</v>
      </c>
      <c r="AU12" s="2133">
        <v>249</v>
      </c>
      <c r="AV12" s="2133">
        <v>282</v>
      </c>
      <c r="AW12" s="2133">
        <v>232</v>
      </c>
      <c r="AX12" s="2133">
        <v>202</v>
      </c>
      <c r="AY12" s="2133">
        <v>299</v>
      </c>
      <c r="AZ12" s="2133"/>
      <c r="BA12" s="2133"/>
      <c r="BB12" s="2133"/>
      <c r="BC12" s="2133"/>
      <c r="BD12" s="2133"/>
      <c r="BE12" s="2133"/>
      <c r="BF12" s="2133"/>
      <c r="BG12" s="2095"/>
      <c r="BH12" s="1498"/>
      <c r="BI12" s="1498"/>
      <c r="BJ12" s="1498"/>
      <c r="BK12" s="1498"/>
      <c r="BL12" s="1481"/>
      <c r="BM12" s="1481"/>
      <c r="BN12" s="1481"/>
      <c r="BO12" s="1481"/>
      <c r="BP12" s="1481"/>
      <c r="BQ12" s="1481"/>
      <c r="BR12" s="1481"/>
      <c r="XFB12" s="2172">
        <v>121</v>
      </c>
    </row>
    <row r="13" spans="1:70 16382:16384" s="2165" customFormat="1" ht="16.5" customHeight="1">
      <c r="A13" s="1505"/>
      <c r="B13" s="2253" t="str">
        <f>INDEX(tblTrans[[English]:[Polski]],MATCH(XFB13,tblTrans[ID],0),LangSelID)</f>
        <v>Gains less losses from financial assets</v>
      </c>
      <c r="C13" s="1748"/>
      <c r="D13" s="2261">
        <v>0</v>
      </c>
      <c r="E13" s="2261">
        <v>0</v>
      </c>
      <c r="F13" s="2261">
        <v>0</v>
      </c>
      <c r="G13" s="2261">
        <v>0</v>
      </c>
      <c r="H13" s="2261">
        <v>0</v>
      </c>
      <c r="I13" s="2261">
        <v>0</v>
      </c>
      <c r="J13" s="2261">
        <v>0</v>
      </c>
      <c r="K13" s="2261">
        <v>0</v>
      </c>
      <c r="L13" s="2261">
        <v>0</v>
      </c>
      <c r="M13" s="2261">
        <v>0</v>
      </c>
      <c r="N13" s="2261">
        <v>0</v>
      </c>
      <c r="O13" s="2261">
        <v>-1000</v>
      </c>
      <c r="P13" s="2261">
        <v>0</v>
      </c>
      <c r="Q13" s="2261">
        <v>-1000</v>
      </c>
      <c r="R13" s="2261">
        <v>0</v>
      </c>
      <c r="S13" s="2261">
        <v>-508.2</v>
      </c>
      <c r="T13" s="2261">
        <v>0</v>
      </c>
      <c r="U13" s="2261">
        <v>0</v>
      </c>
      <c r="V13" s="2261">
        <v>0</v>
      </c>
      <c r="W13" s="2261">
        <v>0</v>
      </c>
      <c r="X13" s="2261">
        <v>0</v>
      </c>
      <c r="Y13" s="2261">
        <v>0</v>
      </c>
      <c r="Z13" s="2261">
        <v>0</v>
      </c>
      <c r="AA13" s="2261">
        <v>0</v>
      </c>
      <c r="AB13" s="2261">
        <v>0</v>
      </c>
      <c r="AC13" s="2261">
        <v>0</v>
      </c>
      <c r="AD13" s="2261">
        <v>2508</v>
      </c>
      <c r="AE13" s="2394">
        <v>-500</v>
      </c>
      <c r="AF13" s="2264">
        <v>0</v>
      </c>
      <c r="AG13" s="2261">
        <v>13442.08993</v>
      </c>
      <c r="AH13" s="2261">
        <v>0</v>
      </c>
      <c r="AI13" s="2261">
        <v>62</v>
      </c>
      <c r="AJ13" s="2261">
        <v>0</v>
      </c>
      <c r="AK13" s="2261">
        <v>0</v>
      </c>
      <c r="AL13" s="2261">
        <v>0</v>
      </c>
      <c r="AM13" s="2261">
        <v>-700</v>
      </c>
      <c r="AN13" s="2261">
        <v>194348</v>
      </c>
      <c r="AO13" s="2261">
        <v>0</v>
      </c>
      <c r="AP13" s="2261">
        <v>0</v>
      </c>
      <c r="AQ13" s="2261">
        <v>-316</v>
      </c>
      <c r="AR13" s="2261">
        <v>0</v>
      </c>
      <c r="AS13" s="2261">
        <v>230511</v>
      </c>
      <c r="AT13" s="2261">
        <v>-117</v>
      </c>
      <c r="AU13" s="2261">
        <v>61</v>
      </c>
      <c r="AV13" s="2261">
        <v>0</v>
      </c>
      <c r="AW13" s="2261">
        <v>0</v>
      </c>
      <c r="AX13" s="2261">
        <v>0</v>
      </c>
      <c r="AY13" s="2261">
        <v>0</v>
      </c>
      <c r="AZ13" s="2261">
        <v>0</v>
      </c>
      <c r="BA13" s="2261">
        <v>0</v>
      </c>
      <c r="BB13" s="2261">
        <v>0</v>
      </c>
      <c r="BC13" s="2261">
        <v>-0.24086000000079366</v>
      </c>
      <c r="BD13" s="2261">
        <v>0</v>
      </c>
      <c r="BE13" s="2261">
        <v>-15</v>
      </c>
      <c r="BF13" s="2261">
        <f>-114+45076+48369</f>
        <v>93331</v>
      </c>
      <c r="BG13" s="2095"/>
      <c r="BH13" s="1498"/>
      <c r="BI13" s="1498"/>
      <c r="BJ13" s="1498"/>
      <c r="BK13" s="1498"/>
      <c r="BL13" s="1481"/>
      <c r="BM13" s="1481"/>
      <c r="BN13" s="1481"/>
      <c r="BO13" s="1481"/>
      <c r="BP13" s="1481"/>
      <c r="BQ13" s="1481"/>
      <c r="BR13" s="1481"/>
      <c r="XFB13" s="1834">
        <v>122</v>
      </c>
    </row>
    <row r="14" spans="1:70 16382:16384" s="2165" customFormat="1" ht="16.5" customHeight="1">
      <c r="A14" s="1505"/>
      <c r="B14" s="2154" t="str">
        <f>INDEX(tblTrans[[English]:[Polski]],MATCH(XFB14,tblTrans[ID],0),LangSelID)</f>
        <v>Other operating income</v>
      </c>
      <c r="C14" s="2138"/>
      <c r="D14" s="2155">
        <v>3677.2366700000002</v>
      </c>
      <c r="E14" s="2155">
        <v>808.82688999999971</v>
      </c>
      <c r="F14" s="2155">
        <v>844.2791500000003</v>
      </c>
      <c r="G14" s="2155">
        <v>1985.9371274999994</v>
      </c>
      <c r="H14" s="2155">
        <v>2162.4835750000002</v>
      </c>
      <c r="I14" s="2155">
        <v>2759.1332514109572</v>
      </c>
      <c r="J14" s="2155">
        <v>4327.5335617073142</v>
      </c>
      <c r="K14" s="2155">
        <v>4647.1076542809988</v>
      </c>
      <c r="L14" s="2155">
        <v>9382.5188948136765</v>
      </c>
      <c r="M14" s="2155">
        <v>10128.847902578957</v>
      </c>
      <c r="N14" s="2155">
        <v>13308.899346098711</v>
      </c>
      <c r="O14" s="2155">
        <v>20392.086892843472</v>
      </c>
      <c r="P14" s="2155">
        <v>20397.91963668925</v>
      </c>
      <c r="Q14" s="2155">
        <v>29358.713700560056</v>
      </c>
      <c r="R14" s="2155">
        <v>24255.327585615101</v>
      </c>
      <c r="S14" s="2155">
        <v>24480.985135201099</v>
      </c>
      <c r="T14" s="2155">
        <v>23673.86231</v>
      </c>
      <c r="U14" s="2155">
        <v>22979.809100000002</v>
      </c>
      <c r="V14" s="2155">
        <v>26213.766210000002</v>
      </c>
      <c r="W14" s="2155">
        <v>30555.516831505825</v>
      </c>
      <c r="X14" s="2155">
        <v>25720.136838700004</v>
      </c>
      <c r="Y14" s="2155">
        <v>34314.106700799995</v>
      </c>
      <c r="Z14" s="2155">
        <v>24858.987510000006</v>
      </c>
      <c r="AA14" s="2155">
        <v>38083.6000288</v>
      </c>
      <c r="AB14" s="2155">
        <v>31436</v>
      </c>
      <c r="AC14" s="2155">
        <v>20220</v>
      </c>
      <c r="AD14" s="2155">
        <v>23990</v>
      </c>
      <c r="AE14" s="2395">
        <v>25034</v>
      </c>
      <c r="AF14" s="2158">
        <v>35545.792739999997</v>
      </c>
      <c r="AG14" s="2155">
        <v>37027.194689999997</v>
      </c>
      <c r="AH14" s="2155">
        <v>35296.636180000001</v>
      </c>
      <c r="AI14" s="2155">
        <v>35246.039640000003</v>
      </c>
      <c r="AJ14" s="2155">
        <v>25823.681860000004</v>
      </c>
      <c r="AK14" s="2155">
        <v>29251.343269999998</v>
      </c>
      <c r="AL14" s="2155">
        <v>30247.69283</v>
      </c>
      <c r="AM14" s="2155">
        <v>29154.606850000004</v>
      </c>
      <c r="AN14" s="2155">
        <v>30892</v>
      </c>
      <c r="AO14" s="2155">
        <v>5137</v>
      </c>
      <c r="AP14" s="2155">
        <v>4591.5509599999996</v>
      </c>
      <c r="AQ14" s="2155">
        <v>11547.44904</v>
      </c>
      <c r="AR14" s="2155">
        <v>23421</v>
      </c>
      <c r="AS14" s="2155">
        <v>3986</v>
      </c>
      <c r="AT14" s="2155">
        <v>4528</v>
      </c>
      <c r="AU14" s="2155">
        <v>9139</v>
      </c>
      <c r="AV14" s="2155">
        <v>7670</v>
      </c>
      <c r="AW14" s="2155">
        <v>9167</v>
      </c>
      <c r="AX14" s="2155">
        <v>16590</v>
      </c>
      <c r="AY14" s="2155">
        <v>22444</v>
      </c>
      <c r="AZ14" s="2155">
        <v>247765</v>
      </c>
      <c r="BA14" s="2155">
        <v>20978</v>
      </c>
      <c r="BB14" s="2155">
        <v>14105</v>
      </c>
      <c r="BC14" s="2155">
        <v>26802.220719999998</v>
      </c>
      <c r="BD14" s="2155">
        <v>19415</v>
      </c>
      <c r="BE14" s="2155">
        <v>20023</v>
      </c>
      <c r="BF14" s="2155">
        <v>15916</v>
      </c>
      <c r="BG14" s="2095"/>
      <c r="BH14" s="1498"/>
      <c r="BI14" s="1498"/>
      <c r="BJ14" s="1498"/>
      <c r="BK14" s="1498"/>
      <c r="BL14" s="1481"/>
      <c r="BM14" s="1481"/>
      <c r="BN14" s="1481"/>
      <c r="BO14" s="1481"/>
      <c r="BP14" s="1481"/>
      <c r="BQ14" s="1481"/>
      <c r="BR14" s="1481"/>
      <c r="XFB14" s="2172">
        <v>123</v>
      </c>
    </row>
    <row r="15" spans="1:70 16382:16384" s="2165" customFormat="1" ht="16.5" customHeight="1">
      <c r="A15" s="1505"/>
      <c r="B15" s="2272" t="str">
        <f>INDEX(tblTrans[[English]:[Polski]],MATCH(XFB15,tblTrans[ID],0),LangSelID)</f>
        <v>Other operating expenses</v>
      </c>
      <c r="C15" s="2273"/>
      <c r="D15" s="2274">
        <v>-476.97787730174593</v>
      </c>
      <c r="E15" s="2274">
        <v>-576.99776391525234</v>
      </c>
      <c r="F15" s="2274">
        <v>-1172.260115900352</v>
      </c>
      <c r="G15" s="2274">
        <v>-2593.407689717711</v>
      </c>
      <c r="H15" s="2274">
        <v>-6953.4346299999997</v>
      </c>
      <c r="I15" s="2274">
        <v>-386.76165999999995</v>
      </c>
      <c r="J15" s="2274">
        <v>-1342.6146100000001</v>
      </c>
      <c r="K15" s="2274">
        <v>-5396.172894454</v>
      </c>
      <c r="L15" s="2274">
        <v>-1210.3193712799548</v>
      </c>
      <c r="M15" s="2274">
        <v>-2247.8521857840451</v>
      </c>
      <c r="N15" s="2274">
        <v>-2018.18531011093</v>
      </c>
      <c r="O15" s="2274">
        <v>-4914.0472349198153</v>
      </c>
      <c r="P15" s="2274">
        <v>-2492.779134801332</v>
      </c>
      <c r="Q15" s="2274">
        <v>-3308.3426910928338</v>
      </c>
      <c r="R15" s="2274">
        <v>-3555.5498485644866</v>
      </c>
      <c r="S15" s="2274">
        <v>-26400.250001405253</v>
      </c>
      <c r="T15" s="2274">
        <v>-3757.83266</v>
      </c>
      <c r="U15" s="2274">
        <v>-4993.6128800000006</v>
      </c>
      <c r="V15" s="2274">
        <v>-8819.7903300000016</v>
      </c>
      <c r="W15" s="2274">
        <v>-8255.5248300000003</v>
      </c>
      <c r="X15" s="2274">
        <v>-6298.9776574999996</v>
      </c>
      <c r="Y15" s="2274">
        <v>-11925.235243500001</v>
      </c>
      <c r="Z15" s="2274">
        <v>-4114.2412500000009</v>
      </c>
      <c r="AA15" s="2274">
        <v>-14925.623639999998</v>
      </c>
      <c r="AB15" s="2274">
        <v>-4550</v>
      </c>
      <c r="AC15" s="2274">
        <v>-8499</v>
      </c>
      <c r="AD15" s="2274">
        <v>-19084</v>
      </c>
      <c r="AE15" s="2396">
        <v>-36331</v>
      </c>
      <c r="AF15" s="2277">
        <v>-12322.06493</v>
      </c>
      <c r="AG15" s="2274">
        <v>-14488.94701</v>
      </c>
      <c r="AH15" s="2274">
        <v>-15614.822500000002</v>
      </c>
      <c r="AI15" s="2274">
        <v>-30426.932129999997</v>
      </c>
      <c r="AJ15" s="2274">
        <v>-9307.9573899999996</v>
      </c>
      <c r="AK15" s="2274">
        <v>-10931.25318</v>
      </c>
      <c r="AL15" s="2274">
        <v>-10211.942449999997</v>
      </c>
      <c r="AM15" s="2274">
        <v>-32775.028760000001</v>
      </c>
      <c r="AN15" s="2274">
        <v>-11458</v>
      </c>
      <c r="AO15" s="2274">
        <v>-9127</v>
      </c>
      <c r="AP15" s="2274">
        <v>-13033.15</v>
      </c>
      <c r="AQ15" s="2274">
        <v>-15197.715400000001</v>
      </c>
      <c r="AR15" s="2274">
        <v>-12256</v>
      </c>
      <c r="AS15" s="2274">
        <v>-12259</v>
      </c>
      <c r="AT15" s="2274">
        <v>-14328</v>
      </c>
      <c r="AU15" s="2274">
        <v>-17070</v>
      </c>
      <c r="AV15" s="2274">
        <v>-10919</v>
      </c>
      <c r="AW15" s="2274">
        <v>-22376</v>
      </c>
      <c r="AX15" s="2274">
        <v>-15777</v>
      </c>
      <c r="AY15" s="2274">
        <v>-40531</v>
      </c>
      <c r="AZ15" s="2274">
        <v>-48862</v>
      </c>
      <c r="BA15" s="2274">
        <v>-18590</v>
      </c>
      <c r="BB15" s="2274">
        <v>-20595</v>
      </c>
      <c r="BC15" s="2274">
        <v>-33208.479489999991</v>
      </c>
      <c r="BD15" s="2274">
        <v>-23870</v>
      </c>
      <c r="BE15" s="2274">
        <v>-39756</v>
      </c>
      <c r="BF15" s="2274">
        <v>-105079</v>
      </c>
      <c r="BG15" s="2095"/>
      <c r="BH15" s="1498"/>
      <c r="BI15" s="1498"/>
      <c r="BJ15" s="1498"/>
      <c r="BK15" s="1498"/>
      <c r="BL15" s="1481"/>
      <c r="BM15" s="1481"/>
      <c r="BN15" s="1481"/>
      <c r="BO15" s="1481"/>
      <c r="BP15" s="1481"/>
      <c r="BQ15" s="1481"/>
      <c r="BR15" s="1481"/>
      <c r="XFB15" s="2172">
        <v>127</v>
      </c>
    </row>
    <row r="16" spans="1:70 16382:16384" s="2165" customFormat="1" ht="16.5" customHeight="1">
      <c r="A16" s="1505"/>
      <c r="B16" s="2284" t="str">
        <f>INDEX(tblTrans[[English]:[Polski]],MATCH(XFB16,tblTrans[ID],0),LangSelID)</f>
        <v>Overhead costs</v>
      </c>
      <c r="C16" s="1741"/>
      <c r="D16" s="2119">
        <v>-58151.600623282538</v>
      </c>
      <c r="E16" s="2119">
        <v>-65031.773207590319</v>
      </c>
      <c r="F16" s="2119">
        <v>-66987.842805942433</v>
      </c>
      <c r="G16" s="2119">
        <v>-79922.964804460644</v>
      </c>
      <c r="H16" s="2119">
        <v>-75760.967230663868</v>
      </c>
      <c r="I16" s="2119">
        <v>-98617.616030214922</v>
      </c>
      <c r="J16" s="2119">
        <v>-94737.125204736367</v>
      </c>
      <c r="K16" s="2119">
        <v>-137566.65214103053</v>
      </c>
      <c r="L16" s="2119">
        <v>-125062.78087740979</v>
      </c>
      <c r="M16" s="2119">
        <v>-137440.6908440509</v>
      </c>
      <c r="N16" s="2119">
        <v>-138912.45783758859</v>
      </c>
      <c r="O16" s="2119">
        <v>-195939.13899792128</v>
      </c>
      <c r="P16" s="2119">
        <v>-131166.06715777775</v>
      </c>
      <c r="Q16" s="2119">
        <v>-141238.75045781618</v>
      </c>
      <c r="R16" s="2119">
        <v>-141191.69832095614</v>
      </c>
      <c r="S16" s="2119">
        <v>-177960.32228194133</v>
      </c>
      <c r="T16" s="2119">
        <v>-135423.46378565536</v>
      </c>
      <c r="U16" s="2119">
        <v>-161198.4066789932</v>
      </c>
      <c r="V16" s="2119">
        <v>-174247.36817497536</v>
      </c>
      <c r="W16" s="2119">
        <v>-206086.75566751399</v>
      </c>
      <c r="X16" s="2119">
        <v>-161536.05525077961</v>
      </c>
      <c r="Y16" s="2119">
        <v>-172460.2696470448</v>
      </c>
      <c r="Z16" s="2119">
        <v>-183676</v>
      </c>
      <c r="AA16" s="2119">
        <v>-155821.43745849835</v>
      </c>
      <c r="AB16" s="2119">
        <v>-182822</v>
      </c>
      <c r="AC16" s="2119">
        <v>-189863</v>
      </c>
      <c r="AD16" s="2119">
        <v>-214199</v>
      </c>
      <c r="AE16" s="2391">
        <v>-217012</v>
      </c>
      <c r="AF16" s="2122">
        <v>-203001.78053643645</v>
      </c>
      <c r="AG16" s="2119">
        <v>-210663.35210438448</v>
      </c>
      <c r="AH16" s="2119">
        <v>-207771.22208056826</v>
      </c>
      <c r="AI16" s="2119">
        <v>-219602.88096370487</v>
      </c>
      <c r="AJ16" s="2119">
        <v>-211516.89453145853</v>
      </c>
      <c r="AK16" s="2119">
        <v>-219954.69890064283</v>
      </c>
      <c r="AL16" s="2119">
        <v>-216733.08981039547</v>
      </c>
      <c r="AM16" s="2119">
        <v>-210411.76044525416</v>
      </c>
      <c r="AN16" s="2119">
        <v>-225210</v>
      </c>
      <c r="AO16" s="2119">
        <v>-237181</v>
      </c>
      <c r="AP16" s="2119">
        <v>-232847.29485920002</v>
      </c>
      <c r="AQ16" s="2119">
        <v>-269540.49616079999</v>
      </c>
      <c r="AR16" s="2119">
        <v>-237945</v>
      </c>
      <c r="AS16" s="2119">
        <v>-236198</v>
      </c>
      <c r="AT16" s="2119">
        <v>-250097</v>
      </c>
      <c r="AU16" s="2119">
        <v>-248812</v>
      </c>
      <c r="AV16" s="2119">
        <f>-259630-20120</f>
        <v>-279750</v>
      </c>
      <c r="AW16" s="2119">
        <f>-294539+35884</f>
        <v>-258655</v>
      </c>
      <c r="AX16" s="2119">
        <v>-259260</v>
      </c>
      <c r="AY16" s="2119">
        <v>-261532</v>
      </c>
      <c r="AZ16" s="2119">
        <v>-297937</v>
      </c>
      <c r="BA16" s="2119">
        <v>-274005</v>
      </c>
      <c r="BB16" s="2119">
        <v>-290465</v>
      </c>
      <c r="BC16" s="2119">
        <v>-297539.08643910027</v>
      </c>
      <c r="BD16" s="2119">
        <v>-337008</v>
      </c>
      <c r="BE16" s="2119">
        <v>-281086</v>
      </c>
      <c r="BF16" s="2119">
        <v>-280776</v>
      </c>
      <c r="BG16" s="2095"/>
      <c r="BH16" s="1498"/>
      <c r="BI16" s="1498"/>
      <c r="BJ16" s="1498"/>
      <c r="BK16" s="1498"/>
      <c r="BL16" s="1481"/>
      <c r="BM16" s="1481"/>
      <c r="BN16" s="1481"/>
      <c r="BO16" s="1481"/>
      <c r="BP16" s="1481"/>
      <c r="BQ16" s="1481"/>
      <c r="BR16" s="1481"/>
      <c r="XFB16" s="2172">
        <v>125</v>
      </c>
    </row>
    <row r="17" spans="1:16384" s="2165" customFormat="1" ht="16.5" customHeight="1">
      <c r="A17" s="1505"/>
      <c r="B17" s="2272" t="str">
        <f>INDEX(tblTrans[[English]:[Polski]],MATCH(XFB17,tblTrans[ID],0),LangSelID)</f>
        <v>Amortization</v>
      </c>
      <c r="C17" s="2273"/>
      <c r="D17" s="2274">
        <v>-13614.990968746381</v>
      </c>
      <c r="E17" s="2274">
        <v>-14039.291085118854</v>
      </c>
      <c r="F17" s="2274">
        <v>-14068.670885002175</v>
      </c>
      <c r="G17" s="2274">
        <v>-15097.655663429414</v>
      </c>
      <c r="H17" s="2274">
        <v>-15267.01215458013</v>
      </c>
      <c r="I17" s="2274">
        <v>-16187.485968172805</v>
      </c>
      <c r="J17" s="2274">
        <v>-16625.869206194016</v>
      </c>
      <c r="K17" s="2274">
        <v>-12113.06951456459</v>
      </c>
      <c r="L17" s="2274">
        <v>-15560.181582964533</v>
      </c>
      <c r="M17" s="2274">
        <v>-15431.194901563453</v>
      </c>
      <c r="N17" s="2274">
        <v>-16762.356363010414</v>
      </c>
      <c r="O17" s="2274">
        <v>-19587.971621489385</v>
      </c>
      <c r="P17" s="2274">
        <v>-19957.011049357396</v>
      </c>
      <c r="Q17" s="2274">
        <v>-20717.79783735839</v>
      </c>
      <c r="R17" s="2274">
        <v>-20817.93494106338</v>
      </c>
      <c r="S17" s="2274">
        <v>-33839.178590431911</v>
      </c>
      <c r="T17" s="2274">
        <v>-19527.047850339139</v>
      </c>
      <c r="U17" s="2274">
        <v>-20236.88399783049</v>
      </c>
      <c r="V17" s="2274">
        <v>-19318.253520322316</v>
      </c>
      <c r="W17" s="2274">
        <v>-18284.93126896711</v>
      </c>
      <c r="X17" s="2274">
        <v>-21675.245947718315</v>
      </c>
      <c r="Y17" s="2274">
        <v>-21548.28255804439</v>
      </c>
      <c r="Z17" s="2274">
        <v>-20140</v>
      </c>
      <c r="AA17" s="2274">
        <v>-45324.85851536777</v>
      </c>
      <c r="AB17" s="2274">
        <v>-24687</v>
      </c>
      <c r="AC17" s="2274">
        <v>-27114</v>
      </c>
      <c r="AD17" s="2274">
        <v>-21799</v>
      </c>
      <c r="AE17" s="2396">
        <v>-28028</v>
      </c>
      <c r="AF17" s="2277">
        <v>-24854.099289063241</v>
      </c>
      <c r="AG17" s="2274">
        <v>-26013.019651526629</v>
      </c>
      <c r="AH17" s="2274">
        <v>-26101.933276028332</v>
      </c>
      <c r="AI17" s="2274">
        <v>-29800.708941074037</v>
      </c>
      <c r="AJ17" s="2274">
        <v>-25869.80448669906</v>
      </c>
      <c r="AK17" s="2274">
        <v>-26434.074419150944</v>
      </c>
      <c r="AL17" s="2274">
        <v>-25406.949502050004</v>
      </c>
      <c r="AM17" s="2274">
        <v>-26544.528310449987</v>
      </c>
      <c r="AN17" s="2274">
        <v>-25594</v>
      </c>
      <c r="AO17" s="2274">
        <v>-27885</v>
      </c>
      <c r="AP17" s="2274">
        <v>-27715.850749000001</v>
      </c>
      <c r="AQ17" s="2274">
        <v>-31443.149250999995</v>
      </c>
      <c r="AR17" s="2274">
        <v>-33249</v>
      </c>
      <c r="AS17" s="2274">
        <v>-41358</v>
      </c>
      <c r="AT17" s="2274">
        <v>-30205</v>
      </c>
      <c r="AU17" s="2274">
        <v>-30761</v>
      </c>
      <c r="AV17" s="2274">
        <v>-30493</v>
      </c>
      <c r="AW17" s="2274">
        <v>-30658</v>
      </c>
      <c r="AX17" s="2274">
        <v>-33178</v>
      </c>
      <c r="AY17" s="2274">
        <v>-42949</v>
      </c>
      <c r="AZ17" s="2274">
        <v>-42263</v>
      </c>
      <c r="BA17" s="2274">
        <v>-36077</v>
      </c>
      <c r="BB17" s="2274">
        <v>-38917</v>
      </c>
      <c r="BC17" s="2274">
        <v>-42468.335466100114</v>
      </c>
      <c r="BD17" s="2274">
        <v>-61515</v>
      </c>
      <c r="BE17" s="2274">
        <v>-61263</v>
      </c>
      <c r="BF17" s="2274">
        <v>-63021</v>
      </c>
      <c r="BG17" s="2095"/>
      <c r="BH17" s="1498"/>
      <c r="BI17" s="1498"/>
      <c r="BJ17" s="1498"/>
      <c r="BK17" s="1498"/>
      <c r="BL17" s="1481"/>
      <c r="BM17" s="1481"/>
      <c r="BN17" s="1481"/>
      <c r="BO17" s="1481"/>
      <c r="BP17" s="1481"/>
      <c r="BQ17" s="1481"/>
      <c r="BR17" s="1481"/>
      <c r="XFB17" s="1834">
        <v>126</v>
      </c>
    </row>
    <row r="18" spans="1:16384" s="2165" customFormat="1" ht="16.5" customHeight="1">
      <c r="A18" s="1505"/>
      <c r="B18" s="2154" t="str">
        <f>INDEX(tblTrans[[English]:[Polski]],MATCH(XFB18,tblTrans[ID],0),LangSelID)</f>
        <v>Loan loss provisions and fair value change</v>
      </c>
      <c r="C18" s="2138"/>
      <c r="D18" s="2155">
        <v>-5824.5669911508721</v>
      </c>
      <c r="E18" s="2155">
        <v>-9807.9524548412846</v>
      </c>
      <c r="F18" s="2155">
        <v>-3946.7265633193879</v>
      </c>
      <c r="G18" s="2155">
        <v>-11037.86841377476</v>
      </c>
      <c r="H18" s="2155">
        <v>-4503.8923695715594</v>
      </c>
      <c r="I18" s="2155">
        <v>-10115.790946386576</v>
      </c>
      <c r="J18" s="2155">
        <v>-10910.807529311674</v>
      </c>
      <c r="K18" s="2155">
        <v>-16186.457567168487</v>
      </c>
      <c r="L18" s="2155">
        <v>-16275.017159547568</v>
      </c>
      <c r="M18" s="2155">
        <v>-23751.451123997052</v>
      </c>
      <c r="N18" s="2155">
        <v>-36941.626828579479</v>
      </c>
      <c r="O18" s="2155">
        <v>-57781.057689973022</v>
      </c>
      <c r="P18" s="2155">
        <v>-82174.036016965576</v>
      </c>
      <c r="Q18" s="2155">
        <v>-130487.45746850077</v>
      </c>
      <c r="R18" s="2155">
        <v>-126070.05703788757</v>
      </c>
      <c r="S18" s="2155">
        <v>-101915.67734761137</v>
      </c>
      <c r="T18" s="2155">
        <v>-103487.99209289812</v>
      </c>
      <c r="U18" s="2155">
        <v>-95650.662007101884</v>
      </c>
      <c r="V18" s="2155">
        <v>-68711.123149999985</v>
      </c>
      <c r="W18" s="2155">
        <v>-71784.341919999992</v>
      </c>
      <c r="X18" s="2155">
        <v>-56504.676109999986</v>
      </c>
      <c r="Y18" s="2155">
        <v>20008.015049999987</v>
      </c>
      <c r="Z18" s="2155">
        <v>-59565.984510000024</v>
      </c>
      <c r="AA18" s="2155">
        <v>-61934.983499999922</v>
      </c>
      <c r="AB18" s="2155">
        <v>-56644</v>
      </c>
      <c r="AC18" s="2155">
        <v>-64923</v>
      </c>
      <c r="AD18" s="2155">
        <v>-60984</v>
      </c>
      <c r="AE18" s="2395">
        <v>-80032</v>
      </c>
      <c r="AF18" s="2158">
        <v>-51105.715460000029</v>
      </c>
      <c r="AG18" s="2155">
        <v>-80084.141750000068</v>
      </c>
      <c r="AH18" s="2155">
        <v>-96913.819979999709</v>
      </c>
      <c r="AI18" s="2155">
        <v>-69615.767929999929</v>
      </c>
      <c r="AJ18" s="2155">
        <v>-48144.303448720006</v>
      </c>
      <c r="AK18" s="2155">
        <v>-76893.713700000008</v>
      </c>
      <c r="AL18" s="2155">
        <v>-81755.015492936029</v>
      </c>
      <c r="AM18" s="2155">
        <v>-96492.192999581966</v>
      </c>
      <c r="AN18" s="2155">
        <v>-63184</v>
      </c>
      <c r="AO18" s="2155">
        <v>-53234</v>
      </c>
      <c r="AP18" s="2155">
        <v>-65588.149540000013</v>
      </c>
      <c r="AQ18" s="2155">
        <v>-42255.850459999987</v>
      </c>
      <c r="AR18" s="2155">
        <v>-64725</v>
      </c>
      <c r="AS18" s="2155">
        <v>-75606</v>
      </c>
      <c r="AT18" s="2155">
        <v>-74402</v>
      </c>
      <c r="AU18" s="2155">
        <v>-70189</v>
      </c>
      <c r="AV18" s="2155">
        <v>-78509</v>
      </c>
      <c r="AW18" s="2155">
        <v>-79909</v>
      </c>
      <c r="AX18" s="2155">
        <v>-89947</v>
      </c>
      <c r="AY18" s="2155">
        <v>-94260</v>
      </c>
      <c r="AZ18" s="2155">
        <f>AZ19+AZ20</f>
        <v>-107928</v>
      </c>
      <c r="BA18" s="2155">
        <f t="shared" ref="BA18:BF18" si="0">BA19+BA20</f>
        <v>-106117</v>
      </c>
      <c r="BB18" s="2155">
        <f t="shared" si="0"/>
        <v>-125650</v>
      </c>
      <c r="BC18" s="2155">
        <f t="shared" si="0"/>
        <v>-116415.11131000007</v>
      </c>
      <c r="BD18" s="2155">
        <f t="shared" si="0"/>
        <v>-114252</v>
      </c>
      <c r="BE18" s="2155">
        <f t="shared" si="0"/>
        <v>-131325</v>
      </c>
      <c r="BF18" s="2155">
        <f t="shared" si="0"/>
        <v>-173299</v>
      </c>
      <c r="BG18" s="2095"/>
      <c r="BH18" s="1498"/>
      <c r="BI18" s="1498"/>
      <c r="BJ18" s="1498"/>
      <c r="BK18" s="1498"/>
      <c r="BL18" s="1481"/>
      <c r="BM18" s="1481"/>
      <c r="BN18" s="1481"/>
      <c r="BO18" s="1481"/>
      <c r="BP18" s="1481"/>
      <c r="BQ18" s="1481"/>
      <c r="BR18" s="1481"/>
      <c r="XFB18" s="1834">
        <v>124</v>
      </c>
    </row>
    <row r="19" spans="1:16384" s="2165" customFormat="1" ht="31.5" customHeight="1">
      <c r="A19" s="1505"/>
      <c r="B19" s="2166" t="str">
        <f>INDEX(tblTrans[[English]:[Polski]],MATCH(XFB19,tblTrans[ID],0),LangSelID)</f>
        <v>Impairment on financial assets not measured at fair value through profit or loss</v>
      </c>
      <c r="C19" s="659"/>
      <c r="D19" s="2129"/>
      <c r="E19" s="2129"/>
      <c r="F19" s="2129"/>
      <c r="G19" s="2129"/>
      <c r="H19" s="2129"/>
      <c r="I19" s="2129"/>
      <c r="J19" s="2129"/>
      <c r="K19" s="2129"/>
      <c r="L19" s="2129"/>
      <c r="M19" s="2129"/>
      <c r="N19" s="2129"/>
      <c r="O19" s="2129"/>
      <c r="P19" s="2129"/>
      <c r="Q19" s="2129"/>
      <c r="R19" s="2129"/>
      <c r="S19" s="2129"/>
      <c r="T19" s="2129"/>
      <c r="U19" s="2129"/>
      <c r="V19" s="2129"/>
      <c r="W19" s="2129"/>
      <c r="X19" s="2129"/>
      <c r="Y19" s="2129"/>
      <c r="Z19" s="2129"/>
      <c r="AA19" s="2129"/>
      <c r="AB19" s="2129"/>
      <c r="AC19" s="2129"/>
      <c r="AD19" s="2129"/>
      <c r="AE19" s="2392"/>
      <c r="AF19" s="2132"/>
      <c r="AG19" s="2129"/>
      <c r="AH19" s="2129"/>
      <c r="AI19" s="2129"/>
      <c r="AJ19" s="2129"/>
      <c r="AK19" s="2129"/>
      <c r="AL19" s="2129"/>
      <c r="AM19" s="2129"/>
      <c r="AN19" s="2129"/>
      <c r="AO19" s="2129"/>
      <c r="AP19" s="2129"/>
      <c r="AQ19" s="2129"/>
      <c r="AR19" s="2129"/>
      <c r="AS19" s="2129"/>
      <c r="AT19" s="2129"/>
      <c r="AU19" s="2129"/>
      <c r="AV19" s="2129"/>
      <c r="AW19" s="2129"/>
      <c r="AX19" s="2129"/>
      <c r="AY19" s="2129"/>
      <c r="AZ19" s="2129">
        <v>-71683</v>
      </c>
      <c r="BA19" s="2129">
        <v>-83372</v>
      </c>
      <c r="BB19" s="2129">
        <v>-100306</v>
      </c>
      <c r="BC19" s="2129">
        <v>-88038.909340000173</v>
      </c>
      <c r="BD19" s="2129">
        <v>-89926</v>
      </c>
      <c r="BE19" s="2129">
        <v>-109581</v>
      </c>
      <c r="BF19" s="2129">
        <v>-147625</v>
      </c>
      <c r="BG19" s="2095"/>
      <c r="BH19" s="1498"/>
      <c r="BI19" s="1498"/>
      <c r="BJ19" s="1498"/>
      <c r="BK19" s="1498"/>
      <c r="BL19" s="1481"/>
      <c r="BM19" s="1481"/>
      <c r="BN19" s="1481"/>
      <c r="BO19" s="1481"/>
      <c r="BP19" s="1481"/>
      <c r="BQ19" s="1481"/>
      <c r="BR19" s="1481"/>
      <c r="XFB19" s="2172">
        <v>977</v>
      </c>
    </row>
    <row r="20" spans="1:16384" s="2165" customFormat="1" ht="45" customHeight="1" thickBot="1">
      <c r="A20" s="1505"/>
      <c r="B20" s="2166" t="str">
        <f>INDEX(tblTrans[[English]:[Polski]],MATCH(XFB20,tblTrans[ID],0),LangSelID)</f>
        <v>Gains or losses on non-trading financial assets mandatorily at fair value through profit or loss: loans and advances</v>
      </c>
      <c r="C20" s="659"/>
      <c r="D20" s="2129"/>
      <c r="E20" s="2129"/>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392"/>
      <c r="AF20" s="2132"/>
      <c r="AG20" s="2129"/>
      <c r="AH20" s="2129"/>
      <c r="AI20" s="2129"/>
      <c r="AJ20" s="2129"/>
      <c r="AK20" s="2129"/>
      <c r="AL20" s="2129"/>
      <c r="AM20" s="2129"/>
      <c r="AN20" s="2129"/>
      <c r="AO20" s="2129"/>
      <c r="AP20" s="2129"/>
      <c r="AQ20" s="2129"/>
      <c r="AR20" s="2129"/>
      <c r="AS20" s="2129"/>
      <c r="AT20" s="2129"/>
      <c r="AU20" s="2129"/>
      <c r="AV20" s="2129"/>
      <c r="AW20" s="2129"/>
      <c r="AX20" s="2129"/>
      <c r="AY20" s="2129"/>
      <c r="AZ20" s="2129">
        <v>-36245</v>
      </c>
      <c r="BA20" s="2129">
        <v>-22745</v>
      </c>
      <c r="BB20" s="2129">
        <v>-25344</v>
      </c>
      <c r="BC20" s="2129">
        <v>-28376.201969999896</v>
      </c>
      <c r="BD20" s="2129">
        <v>-24326</v>
      </c>
      <c r="BE20" s="2129">
        <v>-21744</v>
      </c>
      <c r="BF20" s="2129">
        <v>-25674</v>
      </c>
      <c r="BG20" s="2095"/>
      <c r="BH20" s="1498"/>
      <c r="BI20" s="1498"/>
      <c r="BJ20" s="1498"/>
      <c r="BK20" s="1498"/>
      <c r="BL20" s="1481"/>
      <c r="BM20" s="1481"/>
      <c r="BN20" s="1481"/>
      <c r="BO20" s="1481"/>
      <c r="BP20" s="1481"/>
      <c r="BQ20" s="1481"/>
      <c r="BR20" s="1481"/>
      <c r="XFB20" s="2172">
        <v>978</v>
      </c>
    </row>
    <row r="21" spans="1:16384" s="161" customFormat="1" ht="16.5" customHeight="1" thickBot="1">
      <c r="A21" s="1432"/>
      <c r="B21" s="1832" t="str">
        <f>INDEX(tblTrans[[English]:[Polski]],MATCH(XFB21,tblTrans[ID],0),LangSelID)</f>
        <v>Operating profit</v>
      </c>
      <c r="C21" s="1833"/>
      <c r="D21" s="1833">
        <v>11120.513507835705</v>
      </c>
      <c r="E21" s="1833">
        <v>11492.333980640724</v>
      </c>
      <c r="F21" s="1833">
        <v>43319.900144893501</v>
      </c>
      <c r="G21" s="1833">
        <v>48865.955294906831</v>
      </c>
      <c r="H21" s="1833">
        <v>69262.888047127446</v>
      </c>
      <c r="I21" s="1833">
        <v>57459.613818737322</v>
      </c>
      <c r="J21" s="1833">
        <v>70945.519297833991</v>
      </c>
      <c r="K21" s="1833">
        <v>29838.682008749973</v>
      </c>
      <c r="L21" s="1833">
        <v>68222.109697582098</v>
      </c>
      <c r="M21" s="1833">
        <v>86700.367748392091</v>
      </c>
      <c r="N21" s="1833">
        <v>95284.454929632848</v>
      </c>
      <c r="O21" s="1833">
        <v>-8696.3929373980991</v>
      </c>
      <c r="P21" s="1833">
        <v>74017.464422672798</v>
      </c>
      <c r="Q21" s="1833">
        <v>61515.072628694783</v>
      </c>
      <c r="R21" s="1833">
        <v>72719.704973907108</v>
      </c>
      <c r="S21" s="1833">
        <v>8000.977546018974</v>
      </c>
      <c r="T21" s="1833">
        <v>108803.38213308433</v>
      </c>
      <c r="U21" s="1833">
        <v>81485.390776770539</v>
      </c>
      <c r="V21" s="1833">
        <v>151012.85105438423</v>
      </c>
      <c r="W21" s="1833">
        <v>114339.87633980102</v>
      </c>
      <c r="X21" s="1833">
        <v>186256.39740692533</v>
      </c>
      <c r="Y21" s="1833">
        <v>317083.06581197237</v>
      </c>
      <c r="Z21" s="1833">
        <v>235499.44638108983</v>
      </c>
      <c r="AA21" s="1833">
        <v>235081.64631656505</v>
      </c>
      <c r="AB21" s="1833">
        <v>236710.14668332477</v>
      </c>
      <c r="AC21" s="1833">
        <v>230159</v>
      </c>
      <c r="AD21" s="1833">
        <v>224927.58255056222</v>
      </c>
      <c r="AE21" s="1841">
        <v>170387.63503932778</v>
      </c>
      <c r="AF21" s="1840">
        <v>216152.95094261883</v>
      </c>
      <c r="AG21" s="1833">
        <v>236160.24839407072</v>
      </c>
      <c r="AH21" s="1833">
        <v>236977.51112056579</v>
      </c>
      <c r="AI21" s="1833">
        <v>268884.53450683644</v>
      </c>
      <c r="AJ21" s="1833">
        <v>289024.99908148858</v>
      </c>
      <c r="AK21" s="1833">
        <v>286709.17351743591</v>
      </c>
      <c r="AL21" s="1833">
        <v>258750.76295133596</v>
      </c>
      <c r="AM21" s="1833">
        <v>182449.34394167288</v>
      </c>
      <c r="AN21" s="1833">
        <v>414115</v>
      </c>
      <c r="AO21" s="1833">
        <v>209147</v>
      </c>
      <c r="AP21" s="1833">
        <v>227375.77835679898</v>
      </c>
      <c r="AQ21" s="1833">
        <v>213679.565223201</v>
      </c>
      <c r="AR21" s="1833">
        <v>231774</v>
      </c>
      <c r="AS21" s="1833">
        <v>440374</v>
      </c>
      <c r="AT21" s="1833">
        <v>252784</v>
      </c>
      <c r="AU21" s="1833">
        <v>277519</v>
      </c>
      <c r="AV21" s="1833">
        <f>277193-20120</f>
        <v>257073</v>
      </c>
      <c r="AW21" s="1833">
        <f>257095+35884</f>
        <v>292979</v>
      </c>
      <c r="AX21" s="1833">
        <v>308960</v>
      </c>
      <c r="AY21" s="1833">
        <v>277764</v>
      </c>
      <c r="AZ21" s="1833">
        <f>472415-52</f>
        <v>472363</v>
      </c>
      <c r="BA21" s="1833">
        <v>318669</v>
      </c>
      <c r="BB21" s="1833">
        <v>294565</v>
      </c>
      <c r="BC21" s="1833">
        <v>303609.72174768627</v>
      </c>
      <c r="BD21" s="1833">
        <v>253047</v>
      </c>
      <c r="BE21" s="1833">
        <v>323044</v>
      </c>
      <c r="BF21" s="1833">
        <v>382414</v>
      </c>
      <c r="BG21" s="2095"/>
      <c r="BH21" s="1498"/>
      <c r="BI21" s="1498"/>
      <c r="BJ21" s="1498"/>
      <c r="BK21" s="1498"/>
      <c r="BL21" s="1481"/>
      <c r="BM21" s="1481"/>
      <c r="BN21" s="1481"/>
      <c r="BO21" s="1481"/>
      <c r="BP21" s="1481"/>
      <c r="BQ21" s="1481"/>
      <c r="BR21" s="1481"/>
      <c r="XFB21" s="1834">
        <v>128</v>
      </c>
    </row>
    <row r="22" spans="1:16384" s="2165" customFormat="1" ht="16.5" customHeight="1">
      <c r="A22" s="2397"/>
      <c r="B22" s="2398" t="str">
        <f>INDEX(tblTrans[[English]:[Polski]],MATCH(XFB22,tblTrans[ID],0),LangSelID)</f>
        <v>Share of profit of associates</v>
      </c>
      <c r="C22" s="2398"/>
      <c r="D22" s="2399">
        <v>0</v>
      </c>
      <c r="E22" s="2399">
        <v>0</v>
      </c>
      <c r="F22" s="2399">
        <v>0</v>
      </c>
      <c r="G22" s="2399">
        <v>0</v>
      </c>
      <c r="H22" s="2399">
        <v>0</v>
      </c>
      <c r="I22" s="2399">
        <v>0</v>
      </c>
      <c r="J22" s="2399">
        <v>0</v>
      </c>
      <c r="K22" s="2399">
        <v>0</v>
      </c>
      <c r="L22" s="2399">
        <v>0</v>
      </c>
      <c r="M22" s="2399">
        <v>0</v>
      </c>
      <c r="N22" s="2399">
        <v>0</v>
      </c>
      <c r="O22" s="2399">
        <v>0</v>
      </c>
      <c r="P22" s="2399">
        <v>0</v>
      </c>
      <c r="Q22" s="2399">
        <v>0</v>
      </c>
      <c r="R22" s="2399">
        <v>0</v>
      </c>
      <c r="S22" s="2399">
        <v>0</v>
      </c>
      <c r="T22" s="2399">
        <v>0</v>
      </c>
      <c r="U22" s="2399">
        <v>0</v>
      </c>
      <c r="V22" s="2399">
        <v>0</v>
      </c>
      <c r="W22" s="2399">
        <v>0</v>
      </c>
      <c r="X22" s="2399">
        <v>0</v>
      </c>
      <c r="Y22" s="2399">
        <v>0</v>
      </c>
      <c r="Z22" s="2399">
        <v>0</v>
      </c>
      <c r="AA22" s="2399">
        <v>0</v>
      </c>
      <c r="AB22" s="2399">
        <v>0</v>
      </c>
      <c r="AC22" s="2399">
        <v>0</v>
      </c>
      <c r="AD22" s="2399">
        <v>0</v>
      </c>
      <c r="AE22" s="2400">
        <v>0</v>
      </c>
      <c r="AF22" s="2401">
        <v>0</v>
      </c>
      <c r="AG22" s="2399">
        <v>0</v>
      </c>
      <c r="AH22" s="2399">
        <v>0</v>
      </c>
      <c r="AI22" s="2399">
        <v>0</v>
      </c>
      <c r="AJ22" s="2399">
        <v>0</v>
      </c>
      <c r="AK22" s="2399">
        <v>0</v>
      </c>
      <c r="AL22" s="2399">
        <v>0</v>
      </c>
      <c r="AM22" s="2399">
        <v>0</v>
      </c>
      <c r="AN22" s="2399">
        <v>0</v>
      </c>
      <c r="AO22" s="2399">
        <v>0</v>
      </c>
      <c r="AP22" s="2399">
        <v>0</v>
      </c>
      <c r="AQ22" s="2399">
        <v>0</v>
      </c>
      <c r="AR22" s="2399">
        <v>0</v>
      </c>
      <c r="AS22" s="2399">
        <v>0</v>
      </c>
      <c r="AT22" s="2399">
        <v>0</v>
      </c>
      <c r="AU22" s="2399">
        <v>0</v>
      </c>
      <c r="AV22" s="2399">
        <v>0</v>
      </c>
      <c r="AW22" s="2399">
        <v>0</v>
      </c>
      <c r="AX22" s="2399">
        <v>0</v>
      </c>
      <c r="AY22" s="2399">
        <v>0</v>
      </c>
      <c r="AZ22" s="2399">
        <v>0</v>
      </c>
      <c r="BA22" s="2399">
        <v>0</v>
      </c>
      <c r="BB22" s="2399">
        <v>0</v>
      </c>
      <c r="BC22" s="2399">
        <v>0</v>
      </c>
      <c r="BD22" s="2399">
        <v>0</v>
      </c>
      <c r="BE22" s="2399">
        <v>0</v>
      </c>
      <c r="BF22" s="2399">
        <v>0</v>
      </c>
      <c r="BG22" s="2095"/>
      <c r="BH22" s="1498"/>
      <c r="BI22" s="1498"/>
      <c r="BJ22" s="1498"/>
      <c r="BK22" s="1498"/>
      <c r="BL22" s="1481"/>
      <c r="BM22" s="1481"/>
      <c r="BN22" s="1481"/>
      <c r="BO22" s="1481"/>
      <c r="BP22" s="1481"/>
      <c r="BQ22" s="1481"/>
      <c r="BR22" s="1481"/>
      <c r="XFB22" s="2172">
        <v>129</v>
      </c>
    </row>
    <row r="23" spans="1:16384" s="2165" customFormat="1" ht="16.5" customHeight="1" thickBot="1">
      <c r="A23" s="2402"/>
      <c r="B23" s="2403" t="str">
        <f>INDEX(tblTrans[[English]:[Polski]],MATCH(XFB23,tblTrans[ID],0),LangSelID)</f>
        <v>Taxes on the Group balance sheet items</v>
      </c>
      <c r="C23" s="2404"/>
      <c r="D23" s="2405">
        <v>0</v>
      </c>
      <c r="E23" s="2405">
        <v>0</v>
      </c>
      <c r="F23" s="2405">
        <v>0</v>
      </c>
      <c r="G23" s="2405">
        <v>0</v>
      </c>
      <c r="H23" s="2405">
        <v>0</v>
      </c>
      <c r="I23" s="2405">
        <v>0</v>
      </c>
      <c r="J23" s="2405">
        <v>0</v>
      </c>
      <c r="K23" s="2405">
        <v>0</v>
      </c>
      <c r="L23" s="2405">
        <v>0</v>
      </c>
      <c r="M23" s="2405">
        <v>0</v>
      </c>
      <c r="N23" s="2405">
        <v>0</v>
      </c>
      <c r="O23" s="2405">
        <v>0</v>
      </c>
      <c r="P23" s="2405">
        <v>0</v>
      </c>
      <c r="Q23" s="2405">
        <v>0</v>
      </c>
      <c r="R23" s="2405">
        <v>0</v>
      </c>
      <c r="S23" s="2405">
        <v>0</v>
      </c>
      <c r="T23" s="2405">
        <v>0</v>
      </c>
      <c r="U23" s="2405">
        <v>0</v>
      </c>
      <c r="V23" s="2405">
        <v>0</v>
      </c>
      <c r="W23" s="2405">
        <v>0</v>
      </c>
      <c r="X23" s="2405">
        <v>0</v>
      </c>
      <c r="Y23" s="2405">
        <v>0</v>
      </c>
      <c r="Z23" s="2405">
        <v>0</v>
      </c>
      <c r="AA23" s="2405">
        <v>0</v>
      </c>
      <c r="AB23" s="2405">
        <v>0</v>
      </c>
      <c r="AC23" s="2405">
        <v>0</v>
      </c>
      <c r="AD23" s="2405">
        <v>0</v>
      </c>
      <c r="AE23" s="2406">
        <v>0</v>
      </c>
      <c r="AF23" s="2407">
        <v>0</v>
      </c>
      <c r="AG23" s="2405">
        <v>0</v>
      </c>
      <c r="AH23" s="2405">
        <v>0</v>
      </c>
      <c r="AI23" s="2405">
        <v>0</v>
      </c>
      <c r="AJ23" s="2405">
        <v>0</v>
      </c>
      <c r="AK23" s="2405">
        <v>0</v>
      </c>
      <c r="AL23" s="2405">
        <v>0</v>
      </c>
      <c r="AM23" s="2405">
        <v>0</v>
      </c>
      <c r="AN23" s="2405">
        <v>-907</v>
      </c>
      <c r="AO23" s="2405">
        <v>-888</v>
      </c>
      <c r="AP23" s="2405">
        <v>-921.46586000000002</v>
      </c>
      <c r="AQ23" s="2405">
        <v>-932.74311999999998</v>
      </c>
      <c r="AR23" s="2405">
        <v>-31240</v>
      </c>
      <c r="AS23" s="2405">
        <v>-48161</v>
      </c>
      <c r="AT23" s="2405">
        <v>-48890</v>
      </c>
      <c r="AU23" s="2405">
        <v>-50248</v>
      </c>
      <c r="AV23" s="2405">
        <v>-49754</v>
      </c>
      <c r="AW23" s="2405">
        <v>-48554</v>
      </c>
      <c r="AX23" s="2405">
        <v>-49199</v>
      </c>
      <c r="AY23" s="2405">
        <v>-48325</v>
      </c>
      <c r="AZ23" s="2405">
        <v>-49418</v>
      </c>
      <c r="BA23" s="2405">
        <v>-50940</v>
      </c>
      <c r="BB23" s="2405">
        <v>-52610</v>
      </c>
      <c r="BC23" s="2405">
        <v>-52930.589582685294</v>
      </c>
      <c r="BD23" s="2405">
        <v>-56085</v>
      </c>
      <c r="BE23" s="2405">
        <v>-57519</v>
      </c>
      <c r="BF23" s="2405">
        <v>-62901</v>
      </c>
      <c r="BG23" s="2095"/>
      <c r="BH23" s="1498"/>
      <c r="BI23" s="1498"/>
      <c r="BJ23" s="1498"/>
      <c r="BK23" s="1498"/>
      <c r="BL23" s="1481"/>
      <c r="BM23" s="1481"/>
      <c r="BN23" s="1481"/>
      <c r="BO23" s="1481"/>
      <c r="BP23" s="1481"/>
      <c r="BQ23" s="1481"/>
      <c r="BR23" s="1481"/>
      <c r="XFB23" s="2172">
        <v>932</v>
      </c>
    </row>
    <row r="24" spans="1:16384" s="161" customFormat="1" ht="15" customHeight="1" thickBot="1">
      <c r="A24" s="1832"/>
      <c r="B24" s="1832" t="str">
        <f>INDEX(tblTrans[[English]:[Polski]],MATCH(XFD24,tblTrans[ID],0),LangSelID)</f>
        <v>Profit before tax</v>
      </c>
      <c r="C24" s="1832"/>
      <c r="D24" s="1833">
        <v>11120.513507835705</v>
      </c>
      <c r="E24" s="1833">
        <v>11492.333980640724</v>
      </c>
      <c r="F24" s="1833">
        <v>43319.900144893501</v>
      </c>
      <c r="G24" s="1833">
        <v>48865.955294906831</v>
      </c>
      <c r="H24" s="1833">
        <v>69262.888047127446</v>
      </c>
      <c r="I24" s="1833">
        <v>57459.613818737322</v>
      </c>
      <c r="J24" s="1833">
        <v>70945.519297833991</v>
      </c>
      <c r="K24" s="1833">
        <v>29838.682008749973</v>
      </c>
      <c r="L24" s="1833">
        <v>68222.109697582098</v>
      </c>
      <c r="M24" s="1833">
        <v>86700.367748392091</v>
      </c>
      <c r="N24" s="1833">
        <v>95284.454929632848</v>
      </c>
      <c r="O24" s="1833">
        <v>-8696.3929373980991</v>
      </c>
      <c r="P24" s="1833">
        <v>74017.464422672798</v>
      </c>
      <c r="Q24" s="1833">
        <v>61515.072628694783</v>
      </c>
      <c r="R24" s="1833">
        <v>72719.704973907108</v>
      </c>
      <c r="S24" s="1833">
        <v>8000.977546018974</v>
      </c>
      <c r="T24" s="1833">
        <v>108803.38213308433</v>
      </c>
      <c r="U24" s="1833">
        <v>81485.390776770539</v>
      </c>
      <c r="V24" s="1833">
        <v>151012.85105438423</v>
      </c>
      <c r="W24" s="1833">
        <v>114339.87633980102</v>
      </c>
      <c r="X24" s="1833">
        <v>186256.39740692533</v>
      </c>
      <c r="Y24" s="1833">
        <v>317083.06581197237</v>
      </c>
      <c r="Z24" s="1833">
        <v>235499.44638108983</v>
      </c>
      <c r="AA24" s="1833">
        <v>235081.64631656505</v>
      </c>
      <c r="AB24" s="1833">
        <v>236710.14668332477</v>
      </c>
      <c r="AC24" s="1833">
        <v>230159</v>
      </c>
      <c r="AD24" s="1833">
        <v>224927.58255056222</v>
      </c>
      <c r="AE24" s="1841">
        <v>170387.63503932778</v>
      </c>
      <c r="AF24" s="1840">
        <v>216152.9509426188</v>
      </c>
      <c r="AG24" s="1833">
        <v>236160.24839407069</v>
      </c>
      <c r="AH24" s="1833">
        <v>236977.51112056579</v>
      </c>
      <c r="AI24" s="1833">
        <v>268884.53450683644</v>
      </c>
      <c r="AJ24" s="1833">
        <v>289024.99908148858</v>
      </c>
      <c r="AK24" s="1833">
        <v>286709.17351743591</v>
      </c>
      <c r="AL24" s="1833">
        <v>258750.76295133596</v>
      </c>
      <c r="AM24" s="1833">
        <v>182449.34394167288</v>
      </c>
      <c r="AN24" s="1833">
        <v>413208</v>
      </c>
      <c r="AO24" s="1833">
        <v>208259</v>
      </c>
      <c r="AP24" s="1833">
        <v>226454.31249679899</v>
      </c>
      <c r="AQ24" s="1833">
        <v>212746.82210320095</v>
      </c>
      <c r="AR24" s="1833">
        <v>200534</v>
      </c>
      <c r="AS24" s="1833">
        <v>392213</v>
      </c>
      <c r="AT24" s="1833">
        <v>203894</v>
      </c>
      <c r="AU24" s="1833">
        <v>227271</v>
      </c>
      <c r="AV24" s="1833">
        <f>227439-20120</f>
        <v>207319</v>
      </c>
      <c r="AW24" s="1833">
        <f>208541+35884</f>
        <v>244425</v>
      </c>
      <c r="AX24" s="1833">
        <v>259761</v>
      </c>
      <c r="AY24" s="1833">
        <v>229439</v>
      </c>
      <c r="AZ24" s="1833">
        <f>422997-52</f>
        <v>422945</v>
      </c>
      <c r="BA24" s="1833">
        <v>267729</v>
      </c>
      <c r="BB24" s="1833">
        <v>241955</v>
      </c>
      <c r="BC24" s="1833">
        <v>250679.13216500098</v>
      </c>
      <c r="BD24" s="1833">
        <v>196962</v>
      </c>
      <c r="BE24" s="1833">
        <v>265525</v>
      </c>
      <c r="BF24" s="1833">
        <v>319513</v>
      </c>
      <c r="BG24" s="2095"/>
      <c r="BH24" s="1498"/>
      <c r="BI24" s="1498"/>
      <c r="BJ24" s="1498"/>
      <c r="BK24" s="1498"/>
      <c r="BL24" s="1481"/>
      <c r="BM24" s="1481"/>
      <c r="BN24" s="1481"/>
      <c r="BO24" s="1481"/>
      <c r="BP24" s="1481"/>
      <c r="BQ24" s="1481"/>
      <c r="BR24" s="1481"/>
      <c r="BS24" s="2332"/>
      <c r="BT24" s="2332"/>
      <c r="BU24" s="2332"/>
      <c r="BV24" s="2332"/>
      <c r="BW24" s="2332"/>
      <c r="BX24" s="2332"/>
      <c r="BY24" s="2332"/>
      <c r="BZ24" s="2332"/>
      <c r="CA24" s="2332"/>
      <c r="CB24" s="2332"/>
      <c r="CC24" s="2332"/>
      <c r="CD24" s="2332"/>
      <c r="CE24" s="2332"/>
      <c r="CF24" s="2332"/>
      <c r="CG24" s="2332"/>
      <c r="CH24" s="2332"/>
      <c r="CI24" s="2332"/>
      <c r="CJ24" s="2332"/>
      <c r="CK24" s="2332"/>
      <c r="CL24" s="2332"/>
      <c r="CM24" s="2332"/>
      <c r="CN24" s="2332"/>
      <c r="CO24" s="2332"/>
      <c r="CP24" s="2332"/>
      <c r="CQ24" s="2332"/>
      <c r="CR24" s="2332"/>
      <c r="CS24" s="2332"/>
      <c r="CT24" s="2332"/>
      <c r="CU24" s="2332"/>
      <c r="CV24" s="2332"/>
      <c r="CW24" s="2332"/>
      <c r="CX24" s="2332"/>
      <c r="CY24" s="2332"/>
      <c r="CZ24" s="2332"/>
      <c r="DA24" s="2332"/>
      <c r="DB24" s="2332"/>
      <c r="DC24" s="2332"/>
      <c r="DD24" s="2332"/>
      <c r="DE24" s="2332"/>
      <c r="DF24" s="2332"/>
      <c r="DG24" s="2332"/>
      <c r="DH24" s="2332"/>
      <c r="DI24" s="2332"/>
      <c r="DJ24" s="2332"/>
      <c r="DK24" s="2332"/>
      <c r="DL24" s="2332"/>
      <c r="DM24" s="2332"/>
      <c r="DN24" s="2332"/>
      <c r="DO24" s="2332"/>
      <c r="DP24" s="2332"/>
      <c r="DQ24" s="2332"/>
      <c r="DR24" s="2332"/>
      <c r="DS24" s="2332"/>
      <c r="DT24" s="2332"/>
      <c r="DU24" s="2332"/>
      <c r="DV24" s="2332"/>
      <c r="DW24" s="2332"/>
      <c r="DX24" s="2332"/>
      <c r="DY24" s="2332"/>
      <c r="DZ24" s="2332"/>
      <c r="EA24" s="2332"/>
      <c r="EB24" s="2332"/>
      <c r="EC24" s="2332"/>
      <c r="ED24" s="2332"/>
      <c r="EE24" s="2332"/>
      <c r="EF24" s="2332"/>
      <c r="EG24" s="2332"/>
      <c r="EH24" s="2332"/>
      <c r="EI24" s="2332"/>
      <c r="EJ24" s="2332"/>
      <c r="EK24" s="2332"/>
      <c r="EL24" s="2332"/>
      <c r="EM24" s="2332"/>
      <c r="EN24" s="2332"/>
      <c r="EO24" s="2332"/>
      <c r="EP24" s="2332"/>
      <c r="EQ24" s="2332"/>
      <c r="ER24" s="2332"/>
      <c r="ES24" s="2332"/>
      <c r="ET24" s="2332"/>
      <c r="EU24" s="2332"/>
      <c r="EV24" s="2332"/>
      <c r="EW24" s="2332"/>
      <c r="EX24" s="2332"/>
      <c r="EY24" s="2332"/>
      <c r="EZ24" s="2332"/>
      <c r="FA24" s="2332"/>
      <c r="FB24" s="2332"/>
      <c r="FC24" s="2332"/>
      <c r="FD24" s="2332"/>
      <c r="FE24" s="2332"/>
      <c r="FF24" s="2332"/>
      <c r="FG24" s="2332"/>
      <c r="FH24" s="2332"/>
      <c r="FI24" s="2332"/>
      <c r="FJ24" s="2332"/>
      <c r="FK24" s="2332"/>
      <c r="FL24" s="2332"/>
      <c r="FM24" s="2332"/>
      <c r="FN24" s="2332"/>
      <c r="FO24" s="2332"/>
      <c r="FP24" s="2332"/>
      <c r="FQ24" s="2332"/>
      <c r="FR24" s="2332"/>
      <c r="FS24" s="2332"/>
      <c r="FT24" s="2332"/>
      <c r="FU24" s="2332"/>
      <c r="FV24" s="2332"/>
      <c r="FW24" s="2332"/>
      <c r="FX24" s="2332"/>
      <c r="FY24" s="2332"/>
      <c r="FZ24" s="2332"/>
      <c r="GA24" s="2332"/>
      <c r="GB24" s="2332"/>
      <c r="GC24" s="2332"/>
      <c r="GD24" s="2332"/>
      <c r="GE24" s="2332"/>
      <c r="GF24" s="2332"/>
      <c r="GG24" s="2332"/>
      <c r="GH24" s="2332"/>
      <c r="GI24" s="2332"/>
      <c r="GJ24" s="2332"/>
      <c r="GK24" s="2332"/>
      <c r="GL24" s="2332"/>
      <c r="GM24" s="2332"/>
      <c r="GN24" s="2332"/>
      <c r="GO24" s="2332"/>
      <c r="GP24" s="2332"/>
      <c r="GQ24" s="2332"/>
      <c r="GR24" s="2332"/>
      <c r="GS24" s="2332"/>
      <c r="GT24" s="2332"/>
      <c r="GU24" s="2332"/>
      <c r="GV24" s="2332"/>
      <c r="GW24" s="2332"/>
      <c r="GX24" s="2332"/>
      <c r="GY24" s="2332"/>
      <c r="GZ24" s="2332"/>
      <c r="HA24" s="2332"/>
      <c r="HB24" s="2332"/>
      <c r="HC24" s="2332"/>
      <c r="HD24" s="2332"/>
      <c r="HE24" s="2332"/>
      <c r="HF24" s="2332"/>
      <c r="HG24" s="2332"/>
      <c r="HH24" s="2332"/>
      <c r="HI24" s="2332"/>
      <c r="HJ24" s="2332"/>
      <c r="HK24" s="2332"/>
      <c r="HL24" s="2332"/>
      <c r="HM24" s="2332"/>
      <c r="HN24" s="2332"/>
      <c r="HO24" s="2332"/>
      <c r="HP24" s="2332"/>
      <c r="HQ24" s="2332"/>
      <c r="HR24" s="2332"/>
      <c r="HS24" s="2332"/>
      <c r="HT24" s="2332"/>
      <c r="HU24" s="2332"/>
      <c r="HV24" s="2332"/>
      <c r="HW24" s="2332"/>
      <c r="HX24" s="2332"/>
      <c r="HY24" s="2332"/>
      <c r="HZ24" s="2332"/>
      <c r="IA24" s="2332"/>
      <c r="IB24" s="2332"/>
      <c r="IC24" s="2332"/>
      <c r="ID24" s="2332"/>
      <c r="IE24" s="2332"/>
      <c r="IF24" s="2332"/>
      <c r="IG24" s="2332"/>
      <c r="IH24" s="2332"/>
      <c r="II24" s="2332"/>
      <c r="IJ24" s="2332"/>
      <c r="IK24" s="2332"/>
      <c r="IL24" s="2332"/>
      <c r="IM24" s="2332"/>
      <c r="IN24" s="2332"/>
      <c r="IO24" s="2332"/>
      <c r="IP24" s="2332"/>
      <c r="IQ24" s="2332"/>
      <c r="IR24" s="2332"/>
      <c r="IS24" s="2332"/>
      <c r="IT24" s="2332"/>
      <c r="IU24" s="2332"/>
      <c r="IV24" s="2332"/>
      <c r="IW24" s="2332"/>
      <c r="IX24" s="2332"/>
      <c r="IY24" s="2332"/>
      <c r="IZ24" s="2332"/>
      <c r="JA24" s="2332"/>
      <c r="JB24" s="2332"/>
      <c r="JC24" s="2332"/>
      <c r="JD24" s="2332"/>
      <c r="JE24" s="2332"/>
      <c r="JF24" s="2332"/>
      <c r="JG24" s="2332"/>
      <c r="JH24" s="2332"/>
      <c r="JI24" s="2332"/>
      <c r="JJ24" s="2332"/>
      <c r="JK24" s="2332"/>
      <c r="JL24" s="2332"/>
      <c r="JM24" s="2332"/>
      <c r="JN24" s="2332"/>
      <c r="JO24" s="2332"/>
      <c r="JP24" s="2332"/>
      <c r="JQ24" s="2332"/>
      <c r="JR24" s="2332"/>
      <c r="JS24" s="2332"/>
      <c r="JT24" s="2332"/>
      <c r="JU24" s="2332"/>
      <c r="JV24" s="2332"/>
      <c r="JW24" s="2332"/>
      <c r="JX24" s="2332"/>
      <c r="JY24" s="2332"/>
      <c r="JZ24" s="2332"/>
      <c r="KA24" s="2332"/>
      <c r="KB24" s="2332"/>
      <c r="KC24" s="2332"/>
      <c r="KD24" s="2332"/>
      <c r="KE24" s="2332"/>
      <c r="KF24" s="2332"/>
      <c r="KG24" s="2332"/>
      <c r="KH24" s="2332"/>
      <c r="KI24" s="2332"/>
      <c r="KJ24" s="2332"/>
      <c r="KK24" s="2332"/>
      <c r="KL24" s="2332"/>
      <c r="KM24" s="2332"/>
      <c r="KN24" s="2332"/>
      <c r="KO24" s="2332"/>
      <c r="KP24" s="2332"/>
      <c r="KQ24" s="2332"/>
      <c r="KR24" s="2332"/>
      <c r="KS24" s="2332"/>
      <c r="KT24" s="2332"/>
      <c r="KU24" s="2332"/>
      <c r="KV24" s="2332"/>
      <c r="KW24" s="2332"/>
      <c r="KX24" s="2332"/>
      <c r="KY24" s="2332"/>
      <c r="KZ24" s="2332"/>
      <c r="LA24" s="2332"/>
      <c r="LB24" s="2332"/>
      <c r="LC24" s="2332"/>
      <c r="LD24" s="2332"/>
      <c r="LE24" s="2332"/>
      <c r="LF24" s="2332"/>
      <c r="LG24" s="2332"/>
      <c r="LH24" s="2332"/>
      <c r="LI24" s="2332"/>
      <c r="LJ24" s="2332"/>
      <c r="LK24" s="2332"/>
      <c r="LL24" s="2332"/>
      <c r="LM24" s="2332"/>
      <c r="LN24" s="2332"/>
      <c r="LO24" s="2332"/>
      <c r="LP24" s="2332"/>
      <c r="LQ24" s="2332"/>
      <c r="LR24" s="2332"/>
      <c r="LS24" s="2332"/>
      <c r="LT24" s="2332"/>
      <c r="LU24" s="2332"/>
      <c r="LV24" s="2332"/>
      <c r="LW24" s="2332"/>
      <c r="LX24" s="2332"/>
      <c r="LY24" s="2332"/>
      <c r="LZ24" s="2332"/>
      <c r="MA24" s="2332"/>
      <c r="MB24" s="2332"/>
      <c r="MC24" s="2332"/>
      <c r="MD24" s="2332"/>
      <c r="ME24" s="2332"/>
      <c r="MF24" s="2332"/>
      <c r="MG24" s="2332"/>
      <c r="MH24" s="2332"/>
      <c r="MI24" s="2332"/>
      <c r="MJ24" s="2332"/>
      <c r="MK24" s="2332"/>
      <c r="ML24" s="2332"/>
      <c r="MM24" s="2332"/>
      <c r="MN24" s="2332"/>
      <c r="MO24" s="2332"/>
      <c r="MP24" s="2332"/>
      <c r="MQ24" s="2332"/>
      <c r="MR24" s="2332"/>
      <c r="MS24" s="2332"/>
      <c r="MT24" s="2332"/>
      <c r="MU24" s="2332"/>
      <c r="MV24" s="2332"/>
      <c r="MW24" s="2332"/>
      <c r="MX24" s="2332"/>
      <c r="MY24" s="2332"/>
      <c r="MZ24" s="2332"/>
      <c r="NA24" s="2332"/>
      <c r="NB24" s="2332"/>
      <c r="NC24" s="2332"/>
      <c r="ND24" s="2332"/>
      <c r="NE24" s="2332"/>
      <c r="NF24" s="2332"/>
      <c r="NG24" s="2332"/>
      <c r="NH24" s="2332"/>
      <c r="NI24" s="2332"/>
      <c r="NJ24" s="2332"/>
      <c r="NK24" s="2332"/>
      <c r="NL24" s="2332"/>
      <c r="NM24" s="2332"/>
      <c r="NN24" s="2332"/>
      <c r="NO24" s="2332"/>
      <c r="NP24" s="2332"/>
      <c r="NQ24" s="2332"/>
      <c r="NR24" s="2332"/>
      <c r="NS24" s="2332"/>
      <c r="NT24" s="2332"/>
      <c r="NU24" s="2332"/>
      <c r="NV24" s="2332"/>
      <c r="NW24" s="2332"/>
      <c r="NX24" s="2332"/>
      <c r="NY24" s="2332"/>
      <c r="NZ24" s="2332"/>
      <c r="OA24" s="2332"/>
      <c r="OB24" s="2332"/>
      <c r="OC24" s="2332"/>
      <c r="OD24" s="2332"/>
      <c r="OE24" s="2332"/>
      <c r="OF24" s="2332"/>
      <c r="OG24" s="2332"/>
      <c r="OH24" s="2332"/>
      <c r="OI24" s="2332"/>
      <c r="OJ24" s="2332"/>
      <c r="OK24" s="2332"/>
      <c r="OL24" s="2332"/>
      <c r="OM24" s="2332"/>
      <c r="ON24" s="2332"/>
      <c r="OO24" s="2332"/>
      <c r="OP24" s="2332"/>
      <c r="OQ24" s="2332"/>
      <c r="OR24" s="2332"/>
      <c r="OS24" s="2332"/>
      <c r="OT24" s="2332"/>
      <c r="OU24" s="2332"/>
      <c r="OV24" s="2332"/>
      <c r="OW24" s="2332"/>
      <c r="OX24" s="2332"/>
      <c r="OY24" s="2332"/>
      <c r="OZ24" s="2332"/>
      <c r="PA24" s="2332"/>
      <c r="PB24" s="2332"/>
      <c r="PC24" s="2332"/>
      <c r="PD24" s="2332"/>
      <c r="PE24" s="2332"/>
      <c r="PF24" s="2332"/>
      <c r="PG24" s="2332"/>
      <c r="PH24" s="2332"/>
      <c r="PI24" s="2332"/>
      <c r="PJ24" s="2332"/>
      <c r="PK24" s="2332"/>
      <c r="PL24" s="2332"/>
      <c r="PM24" s="2332"/>
      <c r="PN24" s="2332"/>
      <c r="PO24" s="2332"/>
      <c r="PP24" s="2332"/>
      <c r="PQ24" s="2332"/>
      <c r="PR24" s="2332"/>
      <c r="PS24" s="2332"/>
      <c r="PT24" s="2332"/>
      <c r="PU24" s="2332"/>
      <c r="PV24" s="2332"/>
      <c r="PW24" s="2332"/>
      <c r="PX24" s="2332"/>
      <c r="PY24" s="2332"/>
      <c r="PZ24" s="2332"/>
      <c r="QA24" s="2332"/>
      <c r="QB24" s="2332"/>
      <c r="QC24" s="2332"/>
      <c r="QD24" s="2332"/>
      <c r="QE24" s="2332"/>
      <c r="QF24" s="2332"/>
      <c r="QG24" s="2332"/>
      <c r="QH24" s="2332"/>
      <c r="QI24" s="2332"/>
      <c r="QJ24" s="2332"/>
      <c r="QK24" s="2332"/>
      <c r="QL24" s="2332"/>
      <c r="QM24" s="2332"/>
      <c r="QN24" s="2332"/>
      <c r="QO24" s="2332"/>
      <c r="QP24" s="2332"/>
      <c r="QQ24" s="2332"/>
      <c r="QR24" s="2332"/>
      <c r="QS24" s="2332"/>
      <c r="QT24" s="2332"/>
      <c r="QU24" s="2332"/>
      <c r="QV24" s="2332"/>
      <c r="QW24" s="2332"/>
      <c r="QX24" s="2332"/>
      <c r="QY24" s="2332"/>
      <c r="QZ24" s="2332"/>
      <c r="RA24" s="2332"/>
      <c r="RB24" s="2332"/>
      <c r="RC24" s="2332"/>
      <c r="RD24" s="2332"/>
      <c r="RE24" s="2332"/>
      <c r="RF24" s="2332"/>
      <c r="RG24" s="2332"/>
      <c r="RH24" s="2332"/>
      <c r="RI24" s="2332"/>
      <c r="RJ24" s="2332"/>
      <c r="RK24" s="2332"/>
      <c r="RL24" s="2332"/>
      <c r="RM24" s="2332"/>
      <c r="RN24" s="2332"/>
      <c r="RO24" s="2332"/>
      <c r="RP24" s="2332"/>
      <c r="RQ24" s="2332"/>
      <c r="RR24" s="2332"/>
      <c r="RS24" s="2332"/>
      <c r="RT24" s="2332"/>
      <c r="RU24" s="2332"/>
      <c r="RV24" s="2332"/>
      <c r="RW24" s="2332"/>
      <c r="RX24" s="2332"/>
      <c r="RY24" s="2332"/>
      <c r="RZ24" s="2332"/>
      <c r="SA24" s="2332"/>
      <c r="SB24" s="2332"/>
      <c r="SC24" s="2332"/>
      <c r="SD24" s="2332"/>
      <c r="SE24" s="2332"/>
      <c r="SF24" s="2332"/>
      <c r="SG24" s="2332"/>
      <c r="SH24" s="2332"/>
      <c r="SI24" s="2332"/>
      <c r="SJ24" s="2332"/>
      <c r="SK24" s="2332"/>
      <c r="SL24" s="2332"/>
      <c r="SM24" s="2332"/>
      <c r="SN24" s="2332"/>
      <c r="SO24" s="2332"/>
      <c r="SP24" s="2332"/>
      <c r="SQ24" s="2332"/>
      <c r="SR24" s="2332"/>
      <c r="SS24" s="2332"/>
      <c r="ST24" s="2332"/>
      <c r="SU24" s="2332"/>
      <c r="SV24" s="2332"/>
      <c r="SW24" s="2332"/>
      <c r="SX24" s="2332"/>
      <c r="SY24" s="2332"/>
      <c r="SZ24" s="2332"/>
      <c r="TA24" s="2332"/>
      <c r="TB24" s="2332"/>
      <c r="TC24" s="2332"/>
      <c r="TD24" s="2332"/>
      <c r="TE24" s="2332"/>
      <c r="TF24" s="2332"/>
      <c r="TG24" s="2332"/>
      <c r="TH24" s="2332"/>
      <c r="TI24" s="2332"/>
      <c r="TJ24" s="2332"/>
      <c r="TK24" s="2332"/>
      <c r="TL24" s="2332"/>
      <c r="TM24" s="2332"/>
      <c r="TN24" s="2332"/>
      <c r="TO24" s="2332"/>
      <c r="TP24" s="2332"/>
      <c r="TQ24" s="2332"/>
      <c r="TR24" s="2332"/>
      <c r="TS24" s="2332"/>
      <c r="TT24" s="2332"/>
      <c r="TU24" s="2332"/>
      <c r="TV24" s="2332"/>
      <c r="TW24" s="2332"/>
      <c r="TX24" s="2332"/>
      <c r="TY24" s="2332"/>
      <c r="TZ24" s="2332"/>
      <c r="UA24" s="2332"/>
      <c r="UB24" s="2332"/>
      <c r="UC24" s="2332"/>
      <c r="UD24" s="2332"/>
      <c r="UE24" s="2332"/>
      <c r="UF24" s="2332"/>
      <c r="UG24" s="2332"/>
      <c r="UH24" s="2332"/>
      <c r="UI24" s="2332"/>
      <c r="UJ24" s="2332"/>
      <c r="UK24" s="2332"/>
      <c r="UL24" s="2332"/>
      <c r="UM24" s="2332"/>
      <c r="UN24" s="2332"/>
      <c r="UO24" s="2332"/>
      <c r="UP24" s="2332"/>
      <c r="UQ24" s="2332"/>
      <c r="UR24" s="2332"/>
      <c r="US24" s="2332"/>
      <c r="UT24" s="2332"/>
      <c r="UU24" s="2332"/>
      <c r="UV24" s="2332"/>
      <c r="UW24" s="2332"/>
      <c r="UX24" s="2332"/>
      <c r="UY24" s="2332"/>
      <c r="UZ24" s="2332"/>
      <c r="VA24" s="2332"/>
      <c r="VB24" s="2332"/>
      <c r="VC24" s="2332"/>
      <c r="VD24" s="2332"/>
      <c r="VE24" s="2332"/>
      <c r="VF24" s="2332"/>
      <c r="VG24" s="2332"/>
      <c r="VH24" s="2332"/>
      <c r="VI24" s="2332"/>
      <c r="VJ24" s="2332"/>
      <c r="VK24" s="2332"/>
      <c r="VL24" s="2332"/>
      <c r="VM24" s="2332"/>
      <c r="VN24" s="2332"/>
      <c r="VO24" s="2332"/>
      <c r="VP24" s="2332"/>
      <c r="VQ24" s="2332"/>
      <c r="VR24" s="2332"/>
      <c r="VS24" s="2332"/>
      <c r="VT24" s="2332"/>
      <c r="VU24" s="2332"/>
      <c r="VV24" s="2332"/>
      <c r="VW24" s="2332"/>
      <c r="VX24" s="2332"/>
      <c r="VY24" s="2332"/>
      <c r="VZ24" s="2332"/>
      <c r="WA24" s="2332"/>
      <c r="WB24" s="2332"/>
      <c r="WC24" s="2332"/>
      <c r="WD24" s="2332"/>
      <c r="WE24" s="2332"/>
      <c r="WF24" s="2332"/>
      <c r="WG24" s="2332"/>
      <c r="WH24" s="2332"/>
      <c r="WI24" s="2332"/>
      <c r="WJ24" s="2332"/>
      <c r="WK24" s="2332"/>
      <c r="WL24" s="2332"/>
      <c r="WM24" s="2332"/>
      <c r="WN24" s="2332"/>
      <c r="WO24" s="2332"/>
      <c r="WP24" s="2332"/>
      <c r="WQ24" s="2332"/>
      <c r="WR24" s="2332"/>
      <c r="WS24" s="2332"/>
      <c r="WT24" s="2332"/>
      <c r="WU24" s="2332"/>
      <c r="WV24" s="2332"/>
      <c r="WW24" s="2332"/>
      <c r="WX24" s="2332"/>
      <c r="WY24" s="2332"/>
      <c r="WZ24" s="2332"/>
      <c r="XA24" s="2332"/>
      <c r="XB24" s="2332"/>
      <c r="XC24" s="2332"/>
      <c r="XD24" s="2332"/>
      <c r="XE24" s="2332"/>
      <c r="XF24" s="2332"/>
      <c r="XG24" s="2332"/>
      <c r="XH24" s="2332"/>
      <c r="XI24" s="2332"/>
      <c r="XJ24" s="2332"/>
      <c r="XK24" s="2332"/>
      <c r="XL24" s="2332"/>
      <c r="XM24" s="2332"/>
      <c r="XN24" s="2332"/>
      <c r="XO24" s="2332"/>
      <c r="XP24" s="2332"/>
      <c r="XQ24" s="2332"/>
      <c r="XR24" s="2332"/>
      <c r="XS24" s="2332"/>
      <c r="XT24" s="2332"/>
      <c r="XU24" s="2332"/>
      <c r="XV24" s="2332"/>
      <c r="XW24" s="2332"/>
      <c r="XX24" s="2332"/>
      <c r="XY24" s="2332"/>
      <c r="XZ24" s="2332"/>
      <c r="YA24" s="2332"/>
      <c r="YB24" s="2332"/>
      <c r="YC24" s="2332"/>
      <c r="YD24" s="2332"/>
      <c r="YE24" s="2332"/>
      <c r="YF24" s="2332"/>
      <c r="YG24" s="2332"/>
      <c r="YH24" s="2332"/>
      <c r="YI24" s="2332"/>
      <c r="YJ24" s="2332"/>
      <c r="YK24" s="2332"/>
      <c r="YL24" s="2332"/>
      <c r="YM24" s="2332"/>
      <c r="YN24" s="2332"/>
      <c r="YO24" s="2332"/>
      <c r="YP24" s="2332"/>
      <c r="YQ24" s="2332"/>
      <c r="YR24" s="2332"/>
      <c r="YS24" s="2332"/>
      <c r="YT24" s="2332"/>
      <c r="YU24" s="2332"/>
      <c r="YV24" s="2332"/>
      <c r="YW24" s="2332"/>
      <c r="YX24" s="2332"/>
      <c r="YY24" s="2332"/>
      <c r="YZ24" s="2332"/>
      <c r="ZA24" s="2332"/>
      <c r="ZB24" s="2332"/>
      <c r="ZC24" s="2332"/>
      <c r="ZD24" s="2332"/>
      <c r="ZE24" s="2332"/>
      <c r="ZF24" s="2332"/>
      <c r="ZG24" s="2332"/>
      <c r="ZH24" s="2332"/>
      <c r="ZI24" s="2332"/>
      <c r="ZJ24" s="2332"/>
      <c r="ZK24" s="2332"/>
      <c r="ZL24" s="2332"/>
      <c r="ZM24" s="2332"/>
      <c r="ZN24" s="2332"/>
      <c r="ZO24" s="2332"/>
      <c r="ZP24" s="2332"/>
      <c r="ZQ24" s="2332"/>
      <c r="ZR24" s="2332"/>
      <c r="ZS24" s="2332"/>
      <c r="ZT24" s="2332"/>
      <c r="ZU24" s="2332"/>
      <c r="ZV24" s="2332"/>
      <c r="ZW24" s="2332"/>
      <c r="ZX24" s="2332"/>
      <c r="ZY24" s="2332"/>
      <c r="ZZ24" s="2332"/>
      <c r="AAA24" s="2332"/>
      <c r="AAB24" s="2332"/>
      <c r="AAC24" s="2332"/>
      <c r="AAD24" s="2332"/>
      <c r="AAE24" s="2332"/>
      <c r="AAF24" s="2332"/>
      <c r="AAG24" s="2332"/>
      <c r="AAH24" s="2332"/>
      <c r="AAI24" s="2332"/>
      <c r="AAJ24" s="2332"/>
      <c r="AAK24" s="2332"/>
      <c r="AAL24" s="2332"/>
      <c r="AAM24" s="2332"/>
      <c r="AAN24" s="2332"/>
      <c r="AAO24" s="2332"/>
      <c r="AAP24" s="2332"/>
      <c r="AAQ24" s="2332"/>
      <c r="AAR24" s="2332"/>
      <c r="AAS24" s="2332"/>
      <c r="AAT24" s="2332"/>
      <c r="AAU24" s="2332"/>
      <c r="AAV24" s="2332"/>
      <c r="AAW24" s="2332"/>
      <c r="AAX24" s="2332"/>
      <c r="AAY24" s="2332"/>
      <c r="AAZ24" s="2332"/>
      <c r="ABA24" s="2332"/>
      <c r="ABB24" s="2332"/>
      <c r="ABC24" s="2332"/>
      <c r="ABD24" s="2332"/>
      <c r="ABE24" s="2332"/>
      <c r="ABF24" s="2332"/>
      <c r="ABG24" s="2332"/>
      <c r="ABH24" s="2332"/>
      <c r="ABI24" s="2332"/>
      <c r="ABJ24" s="2332"/>
      <c r="ABK24" s="2332"/>
      <c r="ABL24" s="2332"/>
      <c r="ABM24" s="2332"/>
      <c r="ABN24" s="2332"/>
      <c r="ABO24" s="2332"/>
      <c r="ABP24" s="2332"/>
      <c r="ABQ24" s="2332"/>
      <c r="ABR24" s="2332"/>
      <c r="ABS24" s="2332"/>
      <c r="ABT24" s="2332"/>
      <c r="ABU24" s="2332"/>
      <c r="ABV24" s="2332"/>
      <c r="ABW24" s="2332"/>
      <c r="ABX24" s="2332"/>
      <c r="ABY24" s="2332"/>
      <c r="ABZ24" s="2332"/>
      <c r="ACA24" s="2332"/>
      <c r="ACB24" s="2332"/>
      <c r="ACC24" s="2332"/>
      <c r="ACD24" s="2332"/>
      <c r="ACE24" s="2332"/>
      <c r="ACF24" s="2332"/>
      <c r="ACG24" s="2332"/>
      <c r="ACH24" s="2332"/>
      <c r="ACI24" s="2332"/>
      <c r="ACJ24" s="2332"/>
      <c r="ACK24" s="2332"/>
      <c r="ACL24" s="2332"/>
      <c r="ACM24" s="2332"/>
      <c r="ACN24" s="2332"/>
      <c r="ACO24" s="2332"/>
      <c r="ACP24" s="2332"/>
      <c r="ACQ24" s="2332"/>
      <c r="ACR24" s="2332"/>
      <c r="ACS24" s="2332"/>
      <c r="ACT24" s="2332"/>
      <c r="ACU24" s="2332"/>
      <c r="ACV24" s="2332"/>
      <c r="ACW24" s="2332"/>
      <c r="ACX24" s="2332"/>
      <c r="ACY24" s="2332"/>
      <c r="ACZ24" s="2332"/>
      <c r="ADA24" s="2332"/>
      <c r="ADB24" s="2332"/>
      <c r="ADC24" s="2332"/>
      <c r="ADD24" s="2332"/>
      <c r="ADE24" s="2332"/>
      <c r="ADF24" s="2332"/>
      <c r="ADG24" s="2332"/>
      <c r="ADH24" s="2332"/>
      <c r="ADI24" s="2332"/>
      <c r="ADJ24" s="2332"/>
      <c r="ADK24" s="2332"/>
      <c r="ADL24" s="2332"/>
      <c r="ADM24" s="2332"/>
      <c r="ADN24" s="2332"/>
      <c r="ADO24" s="2332"/>
      <c r="ADP24" s="2332"/>
      <c r="ADQ24" s="2332"/>
      <c r="ADR24" s="2332"/>
      <c r="ADS24" s="2332"/>
      <c r="ADT24" s="2332"/>
      <c r="ADU24" s="2332"/>
      <c r="ADV24" s="2332"/>
      <c r="ADW24" s="2332"/>
      <c r="ADX24" s="2332"/>
      <c r="ADY24" s="2332"/>
      <c r="ADZ24" s="2332"/>
      <c r="AEA24" s="2332"/>
      <c r="AEB24" s="2332"/>
      <c r="AEC24" s="2332"/>
      <c r="AED24" s="2332"/>
      <c r="AEE24" s="2332"/>
      <c r="AEF24" s="2332"/>
      <c r="AEG24" s="2332"/>
      <c r="AEH24" s="2332"/>
      <c r="AEI24" s="2332"/>
      <c r="AEJ24" s="2332"/>
      <c r="AEK24" s="2332"/>
      <c r="AEL24" s="2332"/>
      <c r="AEM24" s="2332"/>
      <c r="AEN24" s="2332"/>
      <c r="AEO24" s="2332"/>
      <c r="AEP24" s="2332"/>
      <c r="AEQ24" s="2332"/>
      <c r="AER24" s="2332"/>
      <c r="AES24" s="2332"/>
      <c r="AET24" s="2332"/>
      <c r="AEU24" s="2332"/>
      <c r="AEV24" s="2332"/>
      <c r="AEW24" s="2332"/>
      <c r="AEX24" s="2332"/>
      <c r="AEY24" s="2332"/>
      <c r="AEZ24" s="2332"/>
      <c r="AFA24" s="2332"/>
      <c r="AFB24" s="2332"/>
      <c r="AFC24" s="2332"/>
      <c r="AFD24" s="2332"/>
      <c r="AFE24" s="2332"/>
      <c r="AFF24" s="2332"/>
      <c r="AFG24" s="2332"/>
      <c r="AFH24" s="2332"/>
      <c r="AFI24" s="2332"/>
      <c r="AFJ24" s="2332"/>
      <c r="AFK24" s="2332"/>
      <c r="AFL24" s="2332"/>
      <c r="AFM24" s="2332"/>
      <c r="AFN24" s="2332"/>
      <c r="AFO24" s="2332"/>
      <c r="AFP24" s="2332"/>
      <c r="AFQ24" s="2332"/>
      <c r="AFR24" s="2332"/>
      <c r="AFS24" s="2332"/>
      <c r="AFT24" s="2332"/>
      <c r="AFU24" s="2332"/>
      <c r="AFV24" s="2332"/>
      <c r="AFW24" s="2332"/>
      <c r="AFX24" s="2332"/>
      <c r="AFY24" s="2332"/>
      <c r="AFZ24" s="2332"/>
      <c r="AGA24" s="2332"/>
      <c r="AGB24" s="2332"/>
      <c r="AGC24" s="2332"/>
      <c r="AGD24" s="2332"/>
      <c r="AGE24" s="2332"/>
      <c r="AGF24" s="2332"/>
      <c r="AGG24" s="2332"/>
      <c r="AGH24" s="2332"/>
      <c r="AGI24" s="2332"/>
      <c r="AGJ24" s="2332"/>
      <c r="AGK24" s="2332"/>
      <c r="AGL24" s="2332"/>
      <c r="AGM24" s="2332"/>
      <c r="AGN24" s="2332"/>
      <c r="AGO24" s="2332"/>
      <c r="AGP24" s="2332"/>
      <c r="AGQ24" s="2332"/>
      <c r="AGR24" s="2332"/>
      <c r="AGS24" s="2332"/>
      <c r="AGT24" s="2332"/>
      <c r="AGU24" s="2332"/>
      <c r="AGV24" s="2332"/>
      <c r="AGW24" s="2332"/>
      <c r="AGX24" s="2332"/>
      <c r="AGY24" s="2332"/>
      <c r="AGZ24" s="2332"/>
      <c r="AHA24" s="2332"/>
      <c r="AHB24" s="2332"/>
      <c r="AHC24" s="2332"/>
      <c r="AHD24" s="2332"/>
      <c r="AHE24" s="2332"/>
      <c r="AHF24" s="2332"/>
      <c r="AHG24" s="2332"/>
      <c r="AHH24" s="2332"/>
      <c r="AHI24" s="2332"/>
      <c r="AHJ24" s="2332"/>
      <c r="AHK24" s="2332"/>
      <c r="AHL24" s="2332"/>
      <c r="AHM24" s="2332"/>
      <c r="AHN24" s="2332"/>
      <c r="AHO24" s="2332"/>
      <c r="AHP24" s="2332"/>
      <c r="AHQ24" s="2332"/>
      <c r="AHR24" s="2332"/>
      <c r="AHS24" s="2332"/>
      <c r="AHT24" s="2332"/>
      <c r="AHU24" s="2332"/>
      <c r="AHV24" s="2332"/>
      <c r="AHW24" s="2332"/>
      <c r="AHX24" s="2332"/>
      <c r="AHY24" s="2332"/>
      <c r="AHZ24" s="2332"/>
      <c r="AIA24" s="2332"/>
      <c r="AIB24" s="2332"/>
      <c r="AIC24" s="2332"/>
      <c r="AID24" s="2332"/>
      <c r="AIE24" s="2332"/>
      <c r="AIF24" s="2332"/>
      <c r="AIG24" s="2332"/>
      <c r="AIH24" s="2332"/>
      <c r="AII24" s="2332"/>
      <c r="AIJ24" s="2332"/>
      <c r="AIK24" s="2332"/>
      <c r="AIL24" s="2332"/>
      <c r="AIM24" s="2332"/>
      <c r="AIN24" s="2332"/>
      <c r="AIO24" s="2332"/>
      <c r="AIP24" s="2332"/>
      <c r="AIQ24" s="2332"/>
      <c r="AIR24" s="2332"/>
      <c r="AIS24" s="2332"/>
      <c r="AIT24" s="2332"/>
      <c r="AIU24" s="2332"/>
      <c r="AIV24" s="2332"/>
      <c r="AIW24" s="2332"/>
      <c r="AIX24" s="2332"/>
      <c r="AIY24" s="2332"/>
      <c r="AIZ24" s="2332"/>
      <c r="AJA24" s="2332"/>
      <c r="AJB24" s="2332"/>
      <c r="AJC24" s="2332"/>
      <c r="AJD24" s="2332"/>
      <c r="AJE24" s="2332"/>
      <c r="AJF24" s="2332"/>
      <c r="AJG24" s="2332"/>
      <c r="AJH24" s="2332"/>
      <c r="AJI24" s="2332"/>
      <c r="AJJ24" s="2332"/>
      <c r="AJK24" s="2332"/>
      <c r="AJL24" s="2332"/>
      <c r="AJM24" s="2332"/>
      <c r="AJN24" s="2332"/>
      <c r="AJO24" s="2332"/>
      <c r="AJP24" s="2332"/>
      <c r="AJQ24" s="2332"/>
      <c r="AJR24" s="2332"/>
      <c r="AJS24" s="2332"/>
      <c r="AJT24" s="2332"/>
      <c r="AJU24" s="2332"/>
      <c r="AJV24" s="2332"/>
      <c r="AJW24" s="2332"/>
      <c r="AJX24" s="2332"/>
      <c r="AJY24" s="2332"/>
      <c r="AJZ24" s="2332"/>
      <c r="AKA24" s="2332"/>
      <c r="AKB24" s="2332"/>
      <c r="AKC24" s="2332"/>
      <c r="AKD24" s="2332"/>
      <c r="AKE24" s="2332"/>
      <c r="AKF24" s="2332"/>
      <c r="AKG24" s="2332"/>
      <c r="AKH24" s="2332"/>
      <c r="AKI24" s="2332"/>
      <c r="AKJ24" s="2332"/>
      <c r="AKK24" s="2332"/>
      <c r="AKL24" s="2332"/>
      <c r="AKM24" s="2332"/>
      <c r="AKN24" s="2332"/>
      <c r="AKO24" s="2332"/>
      <c r="AKP24" s="2332"/>
      <c r="AKQ24" s="2332"/>
      <c r="AKR24" s="2332"/>
      <c r="AKS24" s="2332"/>
      <c r="AKT24" s="2332"/>
      <c r="AKU24" s="2332"/>
      <c r="AKV24" s="2332"/>
      <c r="AKW24" s="2332"/>
      <c r="AKX24" s="2332"/>
      <c r="AKY24" s="2332"/>
      <c r="AKZ24" s="2332"/>
      <c r="ALA24" s="2332"/>
      <c r="ALB24" s="2332"/>
      <c r="ALC24" s="2332"/>
      <c r="ALD24" s="2332"/>
      <c r="ALE24" s="2332"/>
      <c r="ALF24" s="2332"/>
      <c r="ALG24" s="2332"/>
      <c r="ALH24" s="2332"/>
      <c r="ALI24" s="2332"/>
      <c r="ALJ24" s="2332"/>
      <c r="ALK24" s="2332"/>
      <c r="ALL24" s="2332"/>
      <c r="ALM24" s="2332"/>
      <c r="ALN24" s="2332"/>
      <c r="ALO24" s="2332"/>
      <c r="ALP24" s="2332"/>
      <c r="ALQ24" s="2332"/>
      <c r="ALR24" s="2332"/>
      <c r="ALS24" s="2332"/>
      <c r="ALT24" s="2332"/>
      <c r="ALU24" s="2332"/>
      <c r="ALV24" s="2332"/>
      <c r="ALW24" s="2332"/>
      <c r="ALX24" s="2332"/>
      <c r="ALY24" s="2332"/>
      <c r="ALZ24" s="2332"/>
      <c r="AMA24" s="2332"/>
      <c r="AMB24" s="2332"/>
      <c r="AMC24" s="2332"/>
      <c r="AMD24" s="2332"/>
      <c r="AME24" s="2332"/>
      <c r="AMF24" s="2332"/>
      <c r="AMG24" s="2332"/>
      <c r="AMH24" s="2332"/>
      <c r="AMI24" s="2332"/>
      <c r="AMJ24" s="2332"/>
      <c r="AMK24" s="2332"/>
      <c r="AML24" s="2332"/>
      <c r="AMM24" s="2332"/>
      <c r="AMN24" s="2332"/>
      <c r="AMO24" s="2332"/>
      <c r="AMP24" s="2332"/>
      <c r="AMQ24" s="2332"/>
      <c r="AMR24" s="2332"/>
      <c r="AMS24" s="2332"/>
      <c r="AMT24" s="2332"/>
      <c r="AMU24" s="2332"/>
      <c r="AMV24" s="2332"/>
      <c r="AMW24" s="2332"/>
      <c r="AMX24" s="2332"/>
      <c r="AMY24" s="2332"/>
      <c r="AMZ24" s="2332"/>
      <c r="ANA24" s="2332"/>
      <c r="ANB24" s="2332"/>
      <c r="ANC24" s="2332"/>
      <c r="AND24" s="2332"/>
      <c r="ANE24" s="2332"/>
      <c r="ANF24" s="2332"/>
      <c r="ANG24" s="2332"/>
      <c r="ANH24" s="2332"/>
      <c r="ANI24" s="2332"/>
      <c r="ANJ24" s="2332"/>
      <c r="ANK24" s="2332"/>
      <c r="ANL24" s="2332"/>
      <c r="ANM24" s="2332"/>
      <c r="ANN24" s="2332"/>
      <c r="ANO24" s="2332"/>
      <c r="ANP24" s="2332"/>
      <c r="ANQ24" s="2332"/>
      <c r="ANR24" s="2332"/>
      <c r="ANS24" s="2332"/>
      <c r="ANT24" s="2332"/>
      <c r="ANU24" s="2332"/>
      <c r="ANV24" s="2332"/>
      <c r="ANW24" s="2332"/>
      <c r="ANX24" s="2332"/>
      <c r="ANY24" s="2332"/>
      <c r="ANZ24" s="2332"/>
      <c r="AOA24" s="2332"/>
      <c r="AOB24" s="2332"/>
      <c r="AOC24" s="2332"/>
      <c r="AOD24" s="2332"/>
      <c r="AOE24" s="2332"/>
      <c r="AOF24" s="2332"/>
      <c r="AOG24" s="2332"/>
      <c r="AOH24" s="2332"/>
      <c r="AOI24" s="2332"/>
      <c r="AOJ24" s="2332"/>
      <c r="AOK24" s="2332"/>
      <c r="AOL24" s="2332"/>
      <c r="AOM24" s="2332"/>
      <c r="AON24" s="2332"/>
      <c r="AOO24" s="2332"/>
      <c r="AOP24" s="2332"/>
      <c r="AOQ24" s="2332"/>
      <c r="AOR24" s="2332"/>
      <c r="AOS24" s="2332"/>
      <c r="AOT24" s="2332"/>
      <c r="AOU24" s="2332"/>
      <c r="AOV24" s="2332"/>
      <c r="AOW24" s="2332"/>
      <c r="AOX24" s="2332"/>
      <c r="AOY24" s="2332"/>
      <c r="AOZ24" s="2332"/>
      <c r="APA24" s="2332"/>
      <c r="APB24" s="2332"/>
      <c r="APC24" s="2332"/>
      <c r="APD24" s="2332"/>
      <c r="APE24" s="2332"/>
      <c r="APF24" s="2332"/>
      <c r="APG24" s="2332"/>
      <c r="APH24" s="2332"/>
      <c r="API24" s="2332"/>
      <c r="APJ24" s="2332"/>
      <c r="APK24" s="2332"/>
      <c r="APL24" s="2332"/>
      <c r="APM24" s="2332"/>
      <c r="APN24" s="2332"/>
      <c r="APO24" s="2332"/>
      <c r="APP24" s="2332"/>
      <c r="APQ24" s="2332"/>
      <c r="APR24" s="2332"/>
      <c r="APS24" s="2332"/>
      <c r="APT24" s="2332"/>
      <c r="APU24" s="2332"/>
      <c r="APV24" s="2332"/>
      <c r="APW24" s="2332"/>
      <c r="APX24" s="2332"/>
      <c r="APY24" s="2332"/>
      <c r="APZ24" s="2332"/>
      <c r="AQA24" s="2332"/>
      <c r="AQB24" s="2332"/>
      <c r="AQC24" s="2332"/>
      <c r="AQD24" s="2332"/>
      <c r="AQE24" s="2332"/>
      <c r="AQF24" s="2332"/>
      <c r="AQG24" s="2332"/>
      <c r="AQH24" s="2332"/>
      <c r="AQI24" s="2332"/>
      <c r="AQJ24" s="2332"/>
      <c r="AQK24" s="2332"/>
      <c r="AQL24" s="2332"/>
      <c r="AQM24" s="2332"/>
      <c r="AQN24" s="2332"/>
      <c r="AQO24" s="2332"/>
      <c r="AQP24" s="2332"/>
      <c r="AQQ24" s="2332"/>
      <c r="AQR24" s="2332"/>
      <c r="AQS24" s="2332"/>
      <c r="AQT24" s="2332"/>
      <c r="AQU24" s="2332"/>
      <c r="AQV24" s="2332"/>
      <c r="AQW24" s="2332"/>
      <c r="AQX24" s="2332"/>
      <c r="AQY24" s="2332"/>
      <c r="AQZ24" s="2332"/>
      <c r="ARA24" s="2332"/>
      <c r="ARB24" s="2332"/>
      <c r="ARC24" s="2332"/>
      <c r="ARD24" s="2332"/>
      <c r="ARE24" s="2332"/>
      <c r="ARF24" s="2332"/>
      <c r="ARG24" s="2332"/>
      <c r="ARH24" s="2332"/>
      <c r="ARI24" s="2332"/>
      <c r="ARJ24" s="2332"/>
      <c r="ARK24" s="2332"/>
      <c r="ARL24" s="2332"/>
      <c r="ARM24" s="2332"/>
      <c r="ARN24" s="2332"/>
      <c r="ARO24" s="2332"/>
      <c r="ARP24" s="2332"/>
      <c r="ARQ24" s="2332"/>
      <c r="ARR24" s="2332"/>
      <c r="ARS24" s="2332"/>
      <c r="ART24" s="2332"/>
      <c r="ARU24" s="2332"/>
      <c r="ARV24" s="2332"/>
      <c r="ARW24" s="2332"/>
      <c r="ARX24" s="2332"/>
      <c r="ARY24" s="2332"/>
      <c r="ARZ24" s="2332"/>
      <c r="ASA24" s="2332"/>
      <c r="ASB24" s="2332"/>
      <c r="ASC24" s="2332"/>
      <c r="ASD24" s="2332"/>
      <c r="ASE24" s="2332"/>
      <c r="ASF24" s="2332"/>
      <c r="ASG24" s="2332"/>
      <c r="ASH24" s="2332"/>
      <c r="ASI24" s="2332"/>
      <c r="ASJ24" s="2332"/>
      <c r="ASK24" s="2332"/>
      <c r="ASL24" s="2332"/>
      <c r="ASM24" s="2332"/>
      <c r="ASN24" s="2332"/>
      <c r="ASO24" s="2332"/>
      <c r="ASP24" s="2332"/>
      <c r="ASQ24" s="2332"/>
      <c r="ASR24" s="2332"/>
      <c r="ASS24" s="2332"/>
      <c r="AST24" s="2332"/>
      <c r="ASU24" s="2332"/>
      <c r="ASV24" s="2332"/>
      <c r="ASW24" s="2332"/>
      <c r="ASX24" s="2332"/>
      <c r="ASY24" s="2332"/>
      <c r="ASZ24" s="2332"/>
      <c r="ATA24" s="2332"/>
      <c r="ATB24" s="2332"/>
      <c r="ATC24" s="2332"/>
      <c r="ATD24" s="2332"/>
      <c r="ATE24" s="2332"/>
      <c r="ATF24" s="2332"/>
      <c r="ATG24" s="2332"/>
      <c r="ATH24" s="2332"/>
      <c r="ATI24" s="2332"/>
      <c r="ATJ24" s="2332"/>
      <c r="ATK24" s="2332"/>
      <c r="ATL24" s="2332"/>
      <c r="ATM24" s="2332"/>
      <c r="ATN24" s="2332"/>
      <c r="ATO24" s="2332"/>
      <c r="ATP24" s="2332"/>
      <c r="ATQ24" s="2332"/>
      <c r="ATR24" s="2332"/>
      <c r="ATS24" s="2332"/>
      <c r="ATT24" s="2332"/>
      <c r="ATU24" s="2332"/>
      <c r="ATV24" s="2332"/>
      <c r="ATW24" s="2332"/>
      <c r="ATX24" s="2332"/>
      <c r="ATY24" s="2332"/>
      <c r="ATZ24" s="2332"/>
      <c r="AUA24" s="2332"/>
      <c r="AUB24" s="2332"/>
      <c r="AUC24" s="2332"/>
      <c r="AUD24" s="2332"/>
      <c r="AUE24" s="2332"/>
      <c r="AUF24" s="2332"/>
      <c r="AUG24" s="2332"/>
      <c r="AUH24" s="2332"/>
      <c r="AUI24" s="2332"/>
      <c r="AUJ24" s="2332"/>
      <c r="AUK24" s="2332"/>
      <c r="AUL24" s="2332"/>
      <c r="AUM24" s="2332"/>
      <c r="AUN24" s="2332"/>
      <c r="AUO24" s="2332"/>
      <c r="AUP24" s="2332"/>
      <c r="AUQ24" s="2332"/>
      <c r="AUR24" s="2332"/>
      <c r="AUS24" s="2332"/>
      <c r="AUT24" s="2332"/>
      <c r="AUU24" s="2332"/>
      <c r="AUV24" s="2332"/>
      <c r="AUW24" s="2332"/>
      <c r="AUX24" s="2332"/>
      <c r="AUY24" s="2332"/>
      <c r="AUZ24" s="2332"/>
      <c r="AVA24" s="2332"/>
      <c r="AVB24" s="2332"/>
      <c r="AVC24" s="2332"/>
      <c r="AVD24" s="2332"/>
      <c r="AVE24" s="2332"/>
      <c r="AVF24" s="2332"/>
      <c r="AVG24" s="2332"/>
      <c r="AVH24" s="2332"/>
      <c r="AVI24" s="2332"/>
      <c r="AVJ24" s="2332"/>
      <c r="AVK24" s="2332"/>
      <c r="AVL24" s="2332"/>
      <c r="AVM24" s="2332"/>
      <c r="AVN24" s="2332"/>
      <c r="AVO24" s="2332"/>
      <c r="AVP24" s="2332"/>
      <c r="AVQ24" s="2332"/>
      <c r="AVR24" s="2332"/>
      <c r="AVS24" s="2332"/>
      <c r="AVT24" s="2332"/>
      <c r="AVU24" s="2332"/>
      <c r="AVV24" s="2332"/>
      <c r="AVW24" s="2332"/>
      <c r="AVX24" s="2332"/>
      <c r="AVY24" s="2332"/>
      <c r="AVZ24" s="2332"/>
      <c r="AWA24" s="2332"/>
      <c r="AWB24" s="2332"/>
      <c r="AWC24" s="2332"/>
      <c r="AWD24" s="2332"/>
      <c r="AWE24" s="2332"/>
      <c r="AWF24" s="2332"/>
      <c r="AWG24" s="2332"/>
      <c r="AWH24" s="2332"/>
      <c r="AWI24" s="2332"/>
      <c r="AWJ24" s="2332"/>
      <c r="AWK24" s="2332"/>
      <c r="AWL24" s="2332"/>
      <c r="AWM24" s="2332"/>
      <c r="AWN24" s="2332"/>
      <c r="AWO24" s="2332"/>
      <c r="AWP24" s="2332"/>
      <c r="AWQ24" s="2332"/>
      <c r="AWR24" s="2332"/>
      <c r="AWS24" s="2332"/>
      <c r="AWT24" s="2332"/>
      <c r="AWU24" s="2332"/>
      <c r="AWV24" s="2332"/>
      <c r="AWW24" s="2332"/>
      <c r="AWX24" s="2332"/>
      <c r="AWY24" s="2332"/>
      <c r="AWZ24" s="2332"/>
      <c r="AXA24" s="2332"/>
      <c r="AXB24" s="2332"/>
      <c r="AXC24" s="2332"/>
      <c r="AXD24" s="2332"/>
      <c r="AXE24" s="2332"/>
      <c r="AXF24" s="2332"/>
      <c r="AXG24" s="2332"/>
      <c r="AXH24" s="2332"/>
      <c r="AXI24" s="2332"/>
      <c r="AXJ24" s="2332"/>
      <c r="AXK24" s="2332"/>
      <c r="AXL24" s="2332"/>
      <c r="AXM24" s="2332"/>
      <c r="AXN24" s="2332"/>
      <c r="AXO24" s="2332"/>
      <c r="AXP24" s="2332"/>
      <c r="AXQ24" s="2332"/>
      <c r="AXR24" s="2332"/>
      <c r="AXS24" s="2332"/>
      <c r="AXT24" s="2332"/>
      <c r="AXU24" s="2332"/>
      <c r="AXV24" s="2332"/>
      <c r="AXW24" s="2332"/>
      <c r="AXX24" s="2332"/>
      <c r="AXY24" s="2332"/>
      <c r="AXZ24" s="2332"/>
      <c r="AYA24" s="2332"/>
      <c r="AYB24" s="2332"/>
      <c r="AYC24" s="2332"/>
      <c r="AYD24" s="2332"/>
      <c r="AYE24" s="2332"/>
      <c r="AYF24" s="2332"/>
      <c r="AYG24" s="2332"/>
      <c r="AYH24" s="2332"/>
      <c r="AYI24" s="2332"/>
      <c r="AYJ24" s="2332"/>
      <c r="AYK24" s="2332"/>
      <c r="AYL24" s="2332"/>
      <c r="AYM24" s="2332"/>
      <c r="AYN24" s="2332"/>
      <c r="AYO24" s="2332"/>
      <c r="AYP24" s="2332"/>
      <c r="AYQ24" s="2332"/>
      <c r="AYR24" s="2332"/>
      <c r="AYS24" s="2332"/>
      <c r="AYT24" s="2332"/>
      <c r="AYU24" s="2332"/>
      <c r="AYV24" s="2332"/>
      <c r="AYW24" s="2332"/>
      <c r="AYX24" s="2332"/>
      <c r="AYY24" s="2332"/>
      <c r="AYZ24" s="2332"/>
      <c r="AZA24" s="2332"/>
      <c r="AZB24" s="2332"/>
      <c r="AZC24" s="2332"/>
      <c r="AZD24" s="2332"/>
      <c r="AZE24" s="2332"/>
      <c r="AZF24" s="2332"/>
      <c r="AZG24" s="2332"/>
      <c r="AZH24" s="2332"/>
      <c r="AZI24" s="2332"/>
      <c r="AZJ24" s="2332"/>
      <c r="AZK24" s="2332"/>
      <c r="AZL24" s="2332"/>
      <c r="AZM24" s="2332"/>
      <c r="AZN24" s="2332"/>
      <c r="AZO24" s="2332"/>
      <c r="AZP24" s="2332"/>
      <c r="AZQ24" s="2332"/>
      <c r="AZR24" s="2332"/>
      <c r="AZS24" s="2332"/>
      <c r="AZT24" s="2332"/>
      <c r="AZU24" s="2332"/>
      <c r="AZV24" s="2332"/>
      <c r="AZW24" s="2332"/>
      <c r="AZX24" s="2332"/>
      <c r="AZY24" s="2332"/>
      <c r="AZZ24" s="2332"/>
      <c r="BAA24" s="2332"/>
      <c r="BAB24" s="2332"/>
      <c r="BAC24" s="2332"/>
      <c r="BAD24" s="2332"/>
      <c r="BAE24" s="2332"/>
      <c r="BAF24" s="2332"/>
      <c r="BAG24" s="2332"/>
      <c r="BAH24" s="2332"/>
      <c r="BAI24" s="2332"/>
      <c r="BAJ24" s="2332"/>
      <c r="BAK24" s="2332"/>
      <c r="BAL24" s="2332"/>
      <c r="BAM24" s="2332"/>
      <c r="BAN24" s="2332"/>
      <c r="BAO24" s="2332"/>
      <c r="BAP24" s="2332"/>
      <c r="BAQ24" s="2332"/>
      <c r="BAR24" s="2332"/>
      <c r="BAS24" s="2332"/>
      <c r="BAT24" s="2332"/>
      <c r="BAU24" s="2332"/>
      <c r="BAV24" s="2332"/>
      <c r="BAW24" s="2332"/>
      <c r="BAX24" s="2332"/>
      <c r="BAY24" s="2332"/>
      <c r="BAZ24" s="2332"/>
      <c r="BBA24" s="2332"/>
      <c r="BBB24" s="2332"/>
      <c r="BBC24" s="2332"/>
      <c r="BBD24" s="2332"/>
      <c r="BBE24" s="2332"/>
      <c r="BBF24" s="2332"/>
      <c r="BBG24" s="2332"/>
      <c r="BBH24" s="2332"/>
      <c r="BBI24" s="2332"/>
      <c r="BBJ24" s="2332"/>
      <c r="BBK24" s="2332"/>
      <c r="BBL24" s="2332"/>
      <c r="BBM24" s="2332"/>
      <c r="BBN24" s="2332"/>
      <c r="BBO24" s="2332"/>
      <c r="BBP24" s="2332"/>
      <c r="BBQ24" s="2332"/>
      <c r="BBR24" s="2332"/>
      <c r="BBS24" s="2332"/>
      <c r="BBT24" s="2332"/>
      <c r="BBU24" s="2332"/>
      <c r="BBV24" s="2332"/>
      <c r="BBW24" s="2332"/>
      <c r="BBX24" s="2332"/>
      <c r="BBY24" s="2332"/>
      <c r="BBZ24" s="2332"/>
      <c r="BCA24" s="2332"/>
      <c r="BCB24" s="2332"/>
      <c r="BCC24" s="2332"/>
      <c r="BCD24" s="2332"/>
      <c r="BCE24" s="2332"/>
      <c r="BCF24" s="2332"/>
      <c r="BCG24" s="2332"/>
      <c r="BCH24" s="2332"/>
      <c r="BCI24" s="2332"/>
      <c r="BCJ24" s="2332"/>
      <c r="BCK24" s="2332"/>
      <c r="BCL24" s="2332"/>
      <c r="BCM24" s="2332"/>
      <c r="BCN24" s="2332"/>
      <c r="BCO24" s="2332"/>
      <c r="BCP24" s="2332"/>
      <c r="BCQ24" s="2332"/>
      <c r="BCR24" s="2332"/>
      <c r="BCS24" s="2332"/>
      <c r="BCT24" s="2332"/>
      <c r="BCU24" s="2332"/>
      <c r="BCV24" s="2332"/>
      <c r="BCW24" s="2332"/>
      <c r="BCX24" s="2332"/>
      <c r="BCY24" s="2332"/>
      <c r="BCZ24" s="2332"/>
      <c r="BDA24" s="2332"/>
      <c r="BDB24" s="2332"/>
      <c r="BDC24" s="2332"/>
      <c r="BDD24" s="2332"/>
      <c r="BDE24" s="2332"/>
      <c r="BDF24" s="2332"/>
      <c r="BDG24" s="2332"/>
      <c r="BDH24" s="2332"/>
      <c r="BDI24" s="2332"/>
      <c r="BDJ24" s="2332"/>
      <c r="BDK24" s="2332"/>
      <c r="BDL24" s="2332"/>
      <c r="BDM24" s="2332"/>
      <c r="BDN24" s="2332"/>
      <c r="BDO24" s="2332"/>
      <c r="BDP24" s="2332"/>
      <c r="BDQ24" s="2332"/>
      <c r="BDR24" s="2332"/>
      <c r="BDS24" s="2332"/>
      <c r="BDT24" s="2332"/>
      <c r="BDU24" s="2332"/>
      <c r="BDV24" s="2332"/>
      <c r="BDW24" s="2332"/>
      <c r="BDX24" s="2332"/>
      <c r="BDY24" s="2332"/>
      <c r="BDZ24" s="2332"/>
      <c r="BEA24" s="2332"/>
      <c r="BEB24" s="2332"/>
      <c r="BEC24" s="2332"/>
      <c r="BED24" s="2332"/>
      <c r="BEE24" s="2332"/>
      <c r="BEF24" s="2332"/>
      <c r="BEG24" s="2332"/>
      <c r="BEH24" s="2332"/>
      <c r="BEI24" s="2332"/>
      <c r="BEJ24" s="2332"/>
      <c r="BEK24" s="2332"/>
      <c r="BEL24" s="2332"/>
      <c r="BEM24" s="2332"/>
      <c r="BEN24" s="2332"/>
      <c r="BEO24" s="2332"/>
      <c r="BEP24" s="2332"/>
      <c r="BEQ24" s="2332"/>
      <c r="BER24" s="2332"/>
      <c r="BES24" s="2332"/>
      <c r="BET24" s="2332"/>
      <c r="BEU24" s="2332"/>
      <c r="BEV24" s="2332"/>
      <c r="BEW24" s="2332"/>
      <c r="BEX24" s="2332"/>
      <c r="BEY24" s="2332"/>
      <c r="BEZ24" s="2332"/>
      <c r="BFA24" s="2332"/>
      <c r="BFB24" s="2332"/>
      <c r="BFC24" s="2332"/>
      <c r="BFD24" s="2332"/>
      <c r="BFE24" s="2332"/>
      <c r="BFF24" s="2332"/>
      <c r="BFG24" s="2332"/>
      <c r="BFH24" s="2332"/>
      <c r="BFI24" s="2332"/>
      <c r="BFJ24" s="2332"/>
      <c r="BFK24" s="2332"/>
      <c r="BFL24" s="2332"/>
      <c r="BFM24" s="2332"/>
      <c r="BFN24" s="2332"/>
      <c r="BFO24" s="2332"/>
      <c r="BFP24" s="2332"/>
      <c r="BFQ24" s="2332"/>
      <c r="BFR24" s="2332"/>
      <c r="BFS24" s="2332"/>
      <c r="BFT24" s="2332"/>
      <c r="BFU24" s="2332"/>
      <c r="BFV24" s="2332"/>
      <c r="BFW24" s="2332"/>
      <c r="BFX24" s="2332"/>
      <c r="BFY24" s="2332"/>
      <c r="BFZ24" s="2332"/>
      <c r="BGA24" s="2332"/>
      <c r="BGB24" s="2332"/>
      <c r="BGC24" s="2332"/>
      <c r="BGD24" s="2332"/>
      <c r="BGE24" s="2332"/>
      <c r="BGF24" s="2332"/>
      <c r="BGG24" s="2332"/>
      <c r="BGH24" s="2332"/>
      <c r="BGI24" s="2332"/>
      <c r="BGJ24" s="2332"/>
      <c r="BGK24" s="2332"/>
      <c r="BGL24" s="2332"/>
      <c r="BGM24" s="2332"/>
      <c r="BGN24" s="2332"/>
      <c r="BGO24" s="2332"/>
      <c r="BGP24" s="2332"/>
      <c r="BGQ24" s="2332"/>
      <c r="BGR24" s="2332"/>
      <c r="BGS24" s="2332"/>
      <c r="BGT24" s="2332"/>
      <c r="BGU24" s="2332"/>
      <c r="BGV24" s="2332"/>
      <c r="BGW24" s="2332"/>
      <c r="BGX24" s="2332"/>
      <c r="BGY24" s="2332"/>
      <c r="BGZ24" s="2332"/>
      <c r="BHA24" s="2332"/>
      <c r="BHB24" s="2332"/>
      <c r="BHC24" s="2332"/>
      <c r="BHD24" s="2332"/>
      <c r="BHE24" s="2332"/>
      <c r="BHF24" s="2332"/>
      <c r="BHG24" s="2332"/>
      <c r="BHH24" s="2332"/>
      <c r="BHI24" s="2332"/>
      <c r="BHJ24" s="2332"/>
      <c r="BHK24" s="2332"/>
      <c r="BHL24" s="2332"/>
      <c r="BHM24" s="2332"/>
      <c r="BHN24" s="2332"/>
      <c r="BHO24" s="2332"/>
      <c r="BHP24" s="2332"/>
      <c r="BHQ24" s="2332"/>
      <c r="BHR24" s="2332"/>
      <c r="BHS24" s="2332"/>
      <c r="BHT24" s="2332"/>
      <c r="BHU24" s="2332"/>
      <c r="BHV24" s="2332"/>
      <c r="BHW24" s="2332"/>
      <c r="BHX24" s="2332"/>
      <c r="BHY24" s="2332"/>
      <c r="BHZ24" s="2332"/>
      <c r="BIA24" s="2332"/>
      <c r="BIB24" s="2332"/>
      <c r="BIC24" s="2332"/>
      <c r="BID24" s="2332"/>
      <c r="BIE24" s="2332"/>
      <c r="BIF24" s="2332"/>
      <c r="BIG24" s="2332"/>
      <c r="BIH24" s="2332"/>
      <c r="BII24" s="2332"/>
      <c r="BIJ24" s="2332"/>
      <c r="BIK24" s="2332"/>
      <c r="BIL24" s="2332"/>
      <c r="BIM24" s="2332"/>
      <c r="BIN24" s="2332"/>
      <c r="BIO24" s="2332"/>
      <c r="BIP24" s="2332"/>
      <c r="BIQ24" s="2332"/>
      <c r="BIR24" s="2332"/>
      <c r="BIS24" s="2332"/>
      <c r="BIT24" s="2332"/>
      <c r="BIU24" s="2332"/>
      <c r="BIV24" s="2332"/>
      <c r="BIW24" s="2332"/>
      <c r="BIX24" s="2332"/>
      <c r="BIY24" s="2332"/>
      <c r="BIZ24" s="2332"/>
      <c r="BJA24" s="2332"/>
      <c r="BJB24" s="2332"/>
      <c r="BJC24" s="2332"/>
      <c r="BJD24" s="2332"/>
      <c r="BJE24" s="2332"/>
      <c r="BJF24" s="2332"/>
      <c r="BJG24" s="2332"/>
      <c r="BJH24" s="2332"/>
      <c r="BJI24" s="2332"/>
      <c r="BJJ24" s="2332"/>
      <c r="BJK24" s="2332"/>
      <c r="BJL24" s="2332"/>
      <c r="BJM24" s="2332"/>
      <c r="BJN24" s="2332"/>
      <c r="BJO24" s="2332"/>
      <c r="BJP24" s="2332"/>
      <c r="BJQ24" s="2332"/>
      <c r="BJR24" s="2332"/>
      <c r="BJS24" s="2332"/>
      <c r="BJT24" s="2332"/>
      <c r="BJU24" s="2332"/>
      <c r="BJV24" s="2332"/>
      <c r="BJW24" s="2332"/>
      <c r="BJX24" s="2332"/>
      <c r="BJY24" s="2332"/>
      <c r="BJZ24" s="2332"/>
      <c r="BKA24" s="2332"/>
      <c r="BKB24" s="2332"/>
      <c r="BKC24" s="2332"/>
      <c r="BKD24" s="2332"/>
      <c r="BKE24" s="2332"/>
      <c r="BKF24" s="2332"/>
      <c r="BKG24" s="2332"/>
      <c r="BKH24" s="2332"/>
      <c r="BKI24" s="2332"/>
      <c r="BKJ24" s="2332"/>
      <c r="BKK24" s="2332"/>
      <c r="BKL24" s="2332"/>
      <c r="BKM24" s="2332"/>
      <c r="BKN24" s="2332"/>
      <c r="BKO24" s="2332"/>
      <c r="BKP24" s="2332"/>
      <c r="BKQ24" s="2332"/>
      <c r="BKR24" s="2332"/>
      <c r="BKS24" s="2332"/>
      <c r="BKT24" s="2332"/>
      <c r="BKU24" s="2332"/>
      <c r="BKV24" s="2332"/>
      <c r="BKW24" s="2332"/>
      <c r="BKX24" s="2332"/>
      <c r="BKY24" s="2332"/>
      <c r="BKZ24" s="2332"/>
      <c r="BLA24" s="2332"/>
      <c r="BLB24" s="2332"/>
      <c r="BLC24" s="2332"/>
      <c r="BLD24" s="2332"/>
      <c r="BLE24" s="2332"/>
      <c r="BLF24" s="2332"/>
      <c r="BLG24" s="2332"/>
      <c r="BLH24" s="2332"/>
      <c r="BLI24" s="2332"/>
      <c r="BLJ24" s="2332"/>
      <c r="BLK24" s="2332"/>
      <c r="BLL24" s="2332"/>
      <c r="BLM24" s="2332"/>
      <c r="BLN24" s="2332"/>
      <c r="BLO24" s="2332"/>
      <c r="BLP24" s="2332"/>
      <c r="BLQ24" s="2332"/>
      <c r="BLR24" s="2332"/>
      <c r="BLS24" s="2332"/>
      <c r="BLT24" s="2332"/>
      <c r="BLU24" s="2332"/>
      <c r="BLV24" s="2332"/>
      <c r="BLW24" s="2332"/>
      <c r="BLX24" s="2332"/>
      <c r="BLY24" s="2332"/>
      <c r="BLZ24" s="2332"/>
      <c r="BMA24" s="2332"/>
      <c r="BMB24" s="2332"/>
      <c r="BMC24" s="2332"/>
      <c r="BMD24" s="2332"/>
      <c r="BME24" s="2332"/>
      <c r="BMF24" s="2332"/>
      <c r="BMG24" s="2332"/>
      <c r="BMH24" s="2332"/>
      <c r="BMI24" s="2332"/>
      <c r="BMJ24" s="2332"/>
      <c r="BMK24" s="2332"/>
      <c r="BML24" s="2332"/>
      <c r="BMM24" s="2332"/>
      <c r="BMN24" s="2332"/>
      <c r="BMO24" s="2332"/>
      <c r="BMP24" s="2332"/>
      <c r="BMQ24" s="2332"/>
      <c r="BMR24" s="2332"/>
      <c r="BMS24" s="2332"/>
      <c r="BMT24" s="2332"/>
      <c r="BMU24" s="2332"/>
      <c r="BMV24" s="2332"/>
      <c r="BMW24" s="2332"/>
      <c r="BMX24" s="2332"/>
      <c r="BMY24" s="2332"/>
      <c r="BMZ24" s="2332"/>
      <c r="BNA24" s="2332"/>
      <c r="BNB24" s="2332"/>
      <c r="BNC24" s="2332"/>
      <c r="BND24" s="2332"/>
      <c r="BNE24" s="2332"/>
      <c r="BNF24" s="2332"/>
      <c r="BNG24" s="2332"/>
      <c r="BNH24" s="2332"/>
      <c r="BNI24" s="2332"/>
      <c r="BNJ24" s="2332"/>
      <c r="BNK24" s="2332"/>
      <c r="BNL24" s="2332"/>
      <c r="BNM24" s="2332"/>
      <c r="BNN24" s="2332"/>
      <c r="BNO24" s="2332"/>
      <c r="BNP24" s="2332"/>
      <c r="BNQ24" s="2332"/>
      <c r="BNR24" s="2332"/>
      <c r="BNS24" s="2332"/>
      <c r="BNT24" s="2332"/>
      <c r="BNU24" s="2332"/>
      <c r="BNV24" s="2332"/>
      <c r="BNW24" s="2332"/>
      <c r="BNX24" s="2332"/>
      <c r="BNY24" s="2332"/>
      <c r="BNZ24" s="2332"/>
      <c r="BOA24" s="2332"/>
      <c r="BOB24" s="2332"/>
      <c r="BOC24" s="2332"/>
      <c r="BOD24" s="2332"/>
      <c r="BOE24" s="2332"/>
      <c r="BOF24" s="2332"/>
      <c r="BOG24" s="2332"/>
      <c r="BOH24" s="2332"/>
      <c r="BOI24" s="2332"/>
      <c r="BOJ24" s="2332"/>
      <c r="BOK24" s="2332"/>
      <c r="BOL24" s="2332"/>
      <c r="BOM24" s="2332"/>
      <c r="BON24" s="2332"/>
      <c r="BOO24" s="2332"/>
      <c r="BOP24" s="2332"/>
      <c r="BOQ24" s="2332"/>
      <c r="BOR24" s="2332"/>
      <c r="BOS24" s="2332"/>
      <c r="BOT24" s="2332"/>
      <c r="BOU24" s="2332"/>
      <c r="BOV24" s="2332"/>
      <c r="BOW24" s="2332"/>
      <c r="BOX24" s="2332"/>
      <c r="BOY24" s="2332"/>
      <c r="BOZ24" s="2332"/>
      <c r="BPA24" s="2332"/>
      <c r="BPB24" s="2332"/>
      <c r="BPC24" s="2332"/>
      <c r="BPD24" s="2332"/>
      <c r="BPE24" s="2332"/>
      <c r="BPF24" s="2332"/>
      <c r="BPG24" s="2332"/>
      <c r="BPH24" s="2332"/>
      <c r="BPI24" s="2332"/>
      <c r="BPJ24" s="2332"/>
      <c r="BPK24" s="2332"/>
      <c r="BPL24" s="2332"/>
      <c r="BPM24" s="2332"/>
      <c r="BPN24" s="2332"/>
      <c r="BPO24" s="2332"/>
      <c r="BPP24" s="2332"/>
      <c r="BPQ24" s="2332"/>
      <c r="BPR24" s="2332"/>
      <c r="BPS24" s="2332"/>
      <c r="BPT24" s="2332"/>
      <c r="BPU24" s="2332"/>
      <c r="BPV24" s="2332"/>
      <c r="BPW24" s="2332"/>
      <c r="BPX24" s="2332"/>
      <c r="BPY24" s="2332"/>
      <c r="BPZ24" s="2332"/>
      <c r="BQA24" s="2332"/>
      <c r="BQB24" s="2332"/>
      <c r="BQC24" s="2332"/>
      <c r="BQD24" s="2332"/>
      <c r="BQE24" s="2332"/>
      <c r="BQF24" s="2332"/>
      <c r="BQG24" s="2332"/>
      <c r="BQH24" s="2332"/>
      <c r="BQI24" s="2332"/>
      <c r="BQJ24" s="2332"/>
      <c r="BQK24" s="2332"/>
      <c r="BQL24" s="2332"/>
      <c r="BQM24" s="2332"/>
      <c r="BQN24" s="2332"/>
      <c r="BQO24" s="2332"/>
      <c r="BQP24" s="2332"/>
      <c r="BQQ24" s="2332"/>
      <c r="BQR24" s="2332"/>
      <c r="BQS24" s="2332"/>
      <c r="BQT24" s="2332"/>
      <c r="BQU24" s="2332"/>
      <c r="BQV24" s="2332"/>
      <c r="BQW24" s="2332"/>
      <c r="BQX24" s="2332"/>
      <c r="BQY24" s="2332"/>
      <c r="BQZ24" s="2332"/>
      <c r="BRA24" s="2332"/>
      <c r="BRB24" s="2332"/>
      <c r="BRC24" s="2332"/>
      <c r="BRD24" s="2332"/>
      <c r="BRE24" s="2332"/>
      <c r="BRF24" s="2332"/>
      <c r="BRG24" s="2332"/>
      <c r="BRH24" s="2332"/>
      <c r="BRI24" s="2332"/>
      <c r="BRJ24" s="2332"/>
      <c r="BRK24" s="2332"/>
      <c r="BRL24" s="2332"/>
      <c r="BRM24" s="2332"/>
      <c r="BRN24" s="2332"/>
      <c r="BRO24" s="2332"/>
      <c r="BRP24" s="2332"/>
      <c r="BRQ24" s="2332"/>
      <c r="BRR24" s="2332"/>
      <c r="BRS24" s="2332"/>
      <c r="BRT24" s="2332"/>
      <c r="BRU24" s="2332"/>
      <c r="BRV24" s="2332"/>
      <c r="BRW24" s="2332"/>
      <c r="BRX24" s="2332"/>
      <c r="BRY24" s="2332"/>
      <c r="BRZ24" s="2332"/>
      <c r="BSA24" s="2332"/>
      <c r="BSB24" s="2332"/>
      <c r="BSC24" s="2332"/>
      <c r="BSD24" s="2332"/>
      <c r="BSE24" s="2332"/>
      <c r="BSF24" s="2332"/>
      <c r="BSG24" s="2332"/>
      <c r="BSH24" s="2332"/>
      <c r="BSI24" s="2332"/>
      <c r="BSJ24" s="2332"/>
      <c r="BSK24" s="2332"/>
      <c r="BSL24" s="2332"/>
      <c r="BSM24" s="2332"/>
      <c r="BSN24" s="2332"/>
      <c r="BSO24" s="2332"/>
      <c r="BSP24" s="2332"/>
      <c r="BSQ24" s="2332"/>
      <c r="BSR24" s="2332"/>
      <c r="BSS24" s="2332"/>
      <c r="BST24" s="2332"/>
      <c r="BSU24" s="2332"/>
      <c r="BSV24" s="2332"/>
      <c r="BSW24" s="2332"/>
      <c r="BSX24" s="2332"/>
      <c r="BSY24" s="2332"/>
      <c r="BSZ24" s="2332"/>
      <c r="BTA24" s="2332"/>
      <c r="BTB24" s="2332"/>
      <c r="BTC24" s="2332"/>
      <c r="BTD24" s="2332"/>
      <c r="BTE24" s="2332"/>
      <c r="BTF24" s="2332"/>
      <c r="BTG24" s="2332"/>
      <c r="BTH24" s="2332"/>
      <c r="BTI24" s="2332"/>
      <c r="BTJ24" s="2332"/>
      <c r="BTK24" s="2332"/>
      <c r="BTL24" s="2332"/>
      <c r="BTM24" s="2332"/>
      <c r="BTN24" s="2332"/>
      <c r="BTO24" s="2332"/>
      <c r="BTP24" s="2332"/>
      <c r="BTQ24" s="2332"/>
      <c r="BTR24" s="2332"/>
      <c r="BTS24" s="2332"/>
      <c r="BTT24" s="2332"/>
      <c r="BTU24" s="2332"/>
      <c r="BTV24" s="2332"/>
      <c r="BTW24" s="2332"/>
      <c r="BTX24" s="2332"/>
      <c r="BTY24" s="2332"/>
      <c r="BTZ24" s="2332"/>
      <c r="BUA24" s="2332"/>
      <c r="BUB24" s="2332"/>
      <c r="BUC24" s="2332"/>
      <c r="BUD24" s="2332"/>
      <c r="BUE24" s="2332"/>
      <c r="BUF24" s="2332"/>
      <c r="BUG24" s="2332"/>
      <c r="BUH24" s="2332"/>
      <c r="BUI24" s="2332"/>
      <c r="BUJ24" s="2332"/>
      <c r="BUK24" s="2332"/>
      <c r="BUL24" s="2332"/>
      <c r="BUM24" s="2332"/>
      <c r="BUN24" s="2332"/>
      <c r="BUO24" s="2332"/>
      <c r="BUP24" s="2332"/>
      <c r="BUQ24" s="2332"/>
      <c r="BUR24" s="2332"/>
      <c r="BUS24" s="2332"/>
      <c r="BUT24" s="2332"/>
      <c r="BUU24" s="2332"/>
      <c r="BUV24" s="2332"/>
      <c r="BUW24" s="2332"/>
      <c r="BUX24" s="2332"/>
      <c r="BUY24" s="2332"/>
      <c r="BUZ24" s="2332"/>
      <c r="BVA24" s="2332"/>
      <c r="BVB24" s="2332"/>
      <c r="BVC24" s="2332"/>
      <c r="BVD24" s="2332"/>
      <c r="BVE24" s="2332"/>
      <c r="BVF24" s="2332"/>
      <c r="BVG24" s="2332"/>
      <c r="BVH24" s="2332"/>
      <c r="BVI24" s="2332"/>
      <c r="BVJ24" s="2332"/>
      <c r="BVK24" s="2332"/>
      <c r="BVL24" s="2332"/>
      <c r="BVM24" s="2332"/>
      <c r="BVN24" s="2332"/>
      <c r="BVO24" s="2332"/>
      <c r="BVP24" s="2332"/>
      <c r="BVQ24" s="2332"/>
      <c r="BVR24" s="2332"/>
      <c r="BVS24" s="2332"/>
      <c r="BVT24" s="2332"/>
      <c r="BVU24" s="2332"/>
      <c r="BVV24" s="2332"/>
      <c r="BVW24" s="2332"/>
      <c r="BVX24" s="2332"/>
      <c r="BVY24" s="2332"/>
      <c r="BVZ24" s="2332"/>
      <c r="BWA24" s="2332"/>
      <c r="BWB24" s="2332"/>
      <c r="BWC24" s="2332"/>
      <c r="BWD24" s="2332"/>
      <c r="BWE24" s="2332"/>
      <c r="BWF24" s="2332"/>
      <c r="BWG24" s="2332"/>
      <c r="BWH24" s="2332"/>
      <c r="BWI24" s="2332"/>
      <c r="BWJ24" s="2332"/>
      <c r="BWK24" s="2332"/>
      <c r="BWL24" s="2332"/>
      <c r="BWM24" s="2332"/>
      <c r="BWN24" s="2332"/>
      <c r="BWO24" s="2332"/>
      <c r="BWP24" s="2332"/>
      <c r="BWQ24" s="2332"/>
      <c r="BWR24" s="2332"/>
      <c r="BWS24" s="2332"/>
      <c r="BWT24" s="2332"/>
      <c r="BWU24" s="2332"/>
      <c r="BWV24" s="2332"/>
      <c r="BWW24" s="2332"/>
      <c r="BWX24" s="2332"/>
      <c r="BWY24" s="2332"/>
      <c r="BWZ24" s="2332"/>
      <c r="BXA24" s="2332"/>
      <c r="BXB24" s="2332"/>
      <c r="BXC24" s="2332"/>
      <c r="BXD24" s="2332"/>
      <c r="BXE24" s="2332"/>
      <c r="BXF24" s="2332"/>
      <c r="BXG24" s="2332"/>
      <c r="BXH24" s="2332"/>
      <c r="BXI24" s="2332"/>
      <c r="BXJ24" s="2332"/>
      <c r="BXK24" s="2332"/>
      <c r="BXL24" s="2332"/>
      <c r="BXM24" s="2332"/>
      <c r="BXN24" s="2332"/>
      <c r="BXO24" s="2332"/>
      <c r="BXP24" s="2332"/>
      <c r="BXQ24" s="2332"/>
      <c r="BXR24" s="2332"/>
      <c r="BXS24" s="2332"/>
      <c r="BXT24" s="2332"/>
      <c r="BXU24" s="2332"/>
      <c r="BXV24" s="2332"/>
      <c r="BXW24" s="2332"/>
      <c r="BXX24" s="2332"/>
      <c r="BXY24" s="2332"/>
      <c r="BXZ24" s="2332"/>
      <c r="BYA24" s="2332"/>
      <c r="BYB24" s="2332"/>
      <c r="BYC24" s="2332"/>
      <c r="BYD24" s="2332"/>
      <c r="BYE24" s="2332"/>
      <c r="BYF24" s="2332"/>
      <c r="BYG24" s="2332"/>
      <c r="BYH24" s="2332"/>
      <c r="BYI24" s="2332"/>
      <c r="BYJ24" s="2332"/>
      <c r="BYK24" s="2332"/>
      <c r="BYL24" s="2332"/>
      <c r="BYM24" s="2332"/>
      <c r="BYN24" s="2332"/>
      <c r="BYO24" s="2332"/>
      <c r="BYP24" s="2332"/>
      <c r="BYQ24" s="2332"/>
      <c r="BYR24" s="2332"/>
      <c r="BYS24" s="2332"/>
      <c r="BYT24" s="2332"/>
      <c r="BYU24" s="2332"/>
      <c r="BYV24" s="2332"/>
      <c r="BYW24" s="2332"/>
      <c r="BYX24" s="2332"/>
      <c r="BYY24" s="2332"/>
      <c r="BYZ24" s="2332"/>
      <c r="BZA24" s="2332"/>
      <c r="BZB24" s="2332"/>
      <c r="BZC24" s="2332"/>
      <c r="BZD24" s="2332"/>
      <c r="BZE24" s="2332"/>
      <c r="BZF24" s="2332"/>
      <c r="BZG24" s="2332"/>
      <c r="BZH24" s="2332"/>
      <c r="BZI24" s="2332"/>
      <c r="BZJ24" s="2332"/>
      <c r="BZK24" s="2332"/>
      <c r="BZL24" s="2332"/>
      <c r="BZM24" s="2332"/>
      <c r="BZN24" s="2332"/>
      <c r="BZO24" s="2332"/>
      <c r="BZP24" s="2332"/>
      <c r="BZQ24" s="2332"/>
      <c r="BZR24" s="2332"/>
      <c r="BZS24" s="2332"/>
      <c r="BZT24" s="2332"/>
      <c r="BZU24" s="2332"/>
      <c r="BZV24" s="2332"/>
      <c r="BZW24" s="2332"/>
      <c r="BZX24" s="2332"/>
      <c r="BZY24" s="2332"/>
      <c r="BZZ24" s="2332"/>
      <c r="CAA24" s="2332"/>
      <c r="CAB24" s="2332"/>
      <c r="CAC24" s="2332"/>
      <c r="CAD24" s="2332"/>
      <c r="CAE24" s="2332"/>
      <c r="CAF24" s="2332"/>
      <c r="CAG24" s="2332"/>
      <c r="CAH24" s="2332"/>
      <c r="CAI24" s="2332"/>
      <c r="CAJ24" s="2332"/>
      <c r="CAK24" s="2332"/>
      <c r="CAL24" s="2332"/>
      <c r="CAM24" s="2332"/>
      <c r="CAN24" s="2332"/>
      <c r="CAO24" s="2332"/>
      <c r="CAP24" s="2332"/>
      <c r="CAQ24" s="2332"/>
      <c r="CAR24" s="2332"/>
      <c r="CAS24" s="2332"/>
      <c r="CAT24" s="2332"/>
      <c r="CAU24" s="2332"/>
      <c r="CAV24" s="2332"/>
      <c r="CAW24" s="2332"/>
      <c r="CAX24" s="2332"/>
      <c r="CAY24" s="2332"/>
      <c r="CAZ24" s="2332"/>
      <c r="CBA24" s="2332"/>
      <c r="CBB24" s="2332"/>
      <c r="CBC24" s="2332"/>
      <c r="CBD24" s="2332"/>
      <c r="CBE24" s="2332"/>
      <c r="CBF24" s="2332"/>
      <c r="CBG24" s="2332"/>
      <c r="CBH24" s="2332"/>
      <c r="CBI24" s="2332"/>
      <c r="CBJ24" s="2332"/>
      <c r="CBK24" s="2332"/>
      <c r="CBL24" s="2332"/>
      <c r="CBM24" s="2332"/>
      <c r="CBN24" s="2332"/>
      <c r="CBO24" s="2332"/>
      <c r="CBP24" s="2332"/>
      <c r="CBQ24" s="2332"/>
      <c r="CBR24" s="2332"/>
      <c r="CBS24" s="2332"/>
      <c r="CBT24" s="2332"/>
      <c r="CBU24" s="2332"/>
      <c r="CBV24" s="2332"/>
      <c r="CBW24" s="2332"/>
      <c r="CBX24" s="2332"/>
      <c r="CBY24" s="2332"/>
      <c r="CBZ24" s="2332"/>
      <c r="CCA24" s="2332"/>
      <c r="CCB24" s="2332"/>
      <c r="CCC24" s="2332"/>
      <c r="CCD24" s="2332"/>
      <c r="CCE24" s="2332"/>
      <c r="CCF24" s="2332"/>
      <c r="CCG24" s="2332"/>
      <c r="CCH24" s="2332"/>
      <c r="CCI24" s="2332"/>
      <c r="CCJ24" s="2332"/>
      <c r="CCK24" s="2332"/>
      <c r="CCL24" s="2332"/>
      <c r="CCM24" s="2332"/>
      <c r="CCN24" s="2332"/>
      <c r="CCO24" s="2332"/>
      <c r="CCP24" s="2332"/>
      <c r="CCQ24" s="2332"/>
      <c r="CCR24" s="2332"/>
      <c r="CCS24" s="2332"/>
      <c r="CCT24" s="2332"/>
      <c r="CCU24" s="2332"/>
      <c r="CCV24" s="2332"/>
      <c r="CCW24" s="2332"/>
      <c r="CCX24" s="2332"/>
      <c r="CCY24" s="2332"/>
      <c r="CCZ24" s="2332"/>
      <c r="CDA24" s="2332"/>
      <c r="CDB24" s="2332"/>
      <c r="CDC24" s="2332"/>
      <c r="CDD24" s="2332"/>
      <c r="CDE24" s="2332"/>
      <c r="CDF24" s="2332"/>
      <c r="CDG24" s="2332"/>
      <c r="CDH24" s="2332"/>
      <c r="CDI24" s="2332"/>
      <c r="CDJ24" s="2332"/>
      <c r="CDK24" s="2332"/>
      <c r="CDL24" s="2332"/>
      <c r="CDM24" s="2332"/>
      <c r="CDN24" s="2332"/>
      <c r="CDO24" s="2332"/>
      <c r="CDP24" s="2332"/>
      <c r="CDQ24" s="2332"/>
      <c r="CDR24" s="2332"/>
      <c r="CDS24" s="2332"/>
      <c r="CDT24" s="2332"/>
      <c r="CDU24" s="2332"/>
      <c r="CDV24" s="2332"/>
      <c r="CDW24" s="2332"/>
      <c r="CDX24" s="2332"/>
      <c r="CDY24" s="2332"/>
      <c r="CDZ24" s="2332"/>
      <c r="CEA24" s="2332"/>
      <c r="CEB24" s="2332"/>
      <c r="CEC24" s="2332"/>
      <c r="CED24" s="2332"/>
      <c r="CEE24" s="2332"/>
      <c r="CEF24" s="2332"/>
      <c r="CEG24" s="2332"/>
      <c r="CEH24" s="2332"/>
      <c r="CEI24" s="2332"/>
      <c r="CEJ24" s="2332"/>
      <c r="CEK24" s="2332"/>
      <c r="CEL24" s="2332"/>
      <c r="CEM24" s="2332"/>
      <c r="CEN24" s="2332"/>
      <c r="CEO24" s="2332"/>
      <c r="CEP24" s="2332"/>
      <c r="CEQ24" s="2332"/>
      <c r="CER24" s="2332"/>
      <c r="CES24" s="2332"/>
      <c r="CET24" s="2332"/>
      <c r="CEU24" s="2332"/>
      <c r="CEV24" s="2332"/>
      <c r="CEW24" s="2332"/>
      <c r="CEX24" s="2332"/>
      <c r="CEY24" s="2332"/>
      <c r="CEZ24" s="2332"/>
      <c r="CFA24" s="2332"/>
      <c r="CFB24" s="2332"/>
      <c r="CFC24" s="2332"/>
      <c r="CFD24" s="2332"/>
      <c r="CFE24" s="2332"/>
      <c r="CFF24" s="2332"/>
      <c r="CFG24" s="2332"/>
      <c r="CFH24" s="2332"/>
      <c r="CFI24" s="2332"/>
      <c r="CFJ24" s="2332"/>
      <c r="CFK24" s="2332"/>
      <c r="CFL24" s="2332"/>
      <c r="CFM24" s="2332"/>
      <c r="CFN24" s="2332"/>
      <c r="CFO24" s="2332"/>
      <c r="CFP24" s="2332"/>
      <c r="CFQ24" s="2332"/>
      <c r="CFR24" s="2332"/>
      <c r="CFS24" s="2332"/>
      <c r="CFT24" s="2332"/>
      <c r="CFU24" s="2332"/>
      <c r="CFV24" s="2332"/>
      <c r="CFW24" s="2332"/>
      <c r="CFX24" s="2332"/>
      <c r="CFY24" s="2332"/>
      <c r="CFZ24" s="2332"/>
      <c r="CGA24" s="2332"/>
      <c r="CGB24" s="2332"/>
      <c r="CGC24" s="2332"/>
      <c r="CGD24" s="2332"/>
      <c r="CGE24" s="2332"/>
      <c r="CGF24" s="2332"/>
      <c r="CGG24" s="2332"/>
      <c r="CGH24" s="2332"/>
      <c r="CGI24" s="2332"/>
      <c r="CGJ24" s="2332"/>
      <c r="CGK24" s="2332"/>
      <c r="CGL24" s="2332"/>
      <c r="CGM24" s="2332"/>
      <c r="CGN24" s="2332"/>
      <c r="CGO24" s="2332"/>
      <c r="CGP24" s="2332"/>
      <c r="CGQ24" s="2332"/>
      <c r="CGR24" s="2332"/>
      <c r="CGS24" s="2332"/>
      <c r="CGT24" s="2332"/>
      <c r="CGU24" s="2332"/>
      <c r="CGV24" s="2332"/>
      <c r="CGW24" s="2332"/>
      <c r="CGX24" s="2332"/>
      <c r="CGY24" s="2332"/>
      <c r="CGZ24" s="2332"/>
      <c r="CHA24" s="2332"/>
      <c r="CHB24" s="2332"/>
      <c r="CHC24" s="2332"/>
      <c r="CHD24" s="2332"/>
      <c r="CHE24" s="2332"/>
      <c r="CHF24" s="2332"/>
      <c r="CHG24" s="2332"/>
      <c r="CHH24" s="2332"/>
      <c r="CHI24" s="2332"/>
      <c r="CHJ24" s="2332"/>
      <c r="CHK24" s="2332"/>
      <c r="CHL24" s="2332"/>
      <c r="CHM24" s="2332"/>
      <c r="CHN24" s="2332"/>
      <c r="CHO24" s="2332"/>
      <c r="CHP24" s="2332"/>
      <c r="CHQ24" s="2332"/>
      <c r="CHR24" s="2332"/>
      <c r="CHS24" s="2332"/>
      <c r="CHT24" s="2332"/>
      <c r="CHU24" s="2332"/>
      <c r="CHV24" s="2332"/>
      <c r="CHW24" s="2332"/>
      <c r="CHX24" s="2332"/>
      <c r="CHY24" s="2332"/>
      <c r="CHZ24" s="2332"/>
      <c r="CIA24" s="2332"/>
      <c r="CIB24" s="2332"/>
      <c r="CIC24" s="2332"/>
      <c r="CID24" s="2332"/>
      <c r="CIE24" s="2332"/>
      <c r="CIF24" s="2332"/>
      <c r="CIG24" s="2332"/>
      <c r="CIH24" s="2332"/>
      <c r="CII24" s="2332"/>
      <c r="CIJ24" s="2332"/>
      <c r="CIK24" s="2332"/>
      <c r="CIL24" s="2332"/>
      <c r="CIM24" s="2332"/>
      <c r="CIN24" s="2332"/>
      <c r="CIO24" s="2332"/>
      <c r="CIP24" s="2332"/>
      <c r="CIQ24" s="2332"/>
      <c r="CIR24" s="2332"/>
      <c r="CIS24" s="2332"/>
      <c r="CIT24" s="2332"/>
      <c r="CIU24" s="2332"/>
      <c r="CIV24" s="2332"/>
      <c r="CIW24" s="2332"/>
      <c r="CIX24" s="2332"/>
      <c r="CIY24" s="2332"/>
      <c r="CIZ24" s="2332"/>
      <c r="CJA24" s="2332"/>
      <c r="CJB24" s="2332"/>
      <c r="CJC24" s="2332"/>
      <c r="CJD24" s="2332"/>
      <c r="CJE24" s="2332"/>
      <c r="CJF24" s="2332"/>
      <c r="CJG24" s="2332"/>
      <c r="CJH24" s="2332"/>
      <c r="CJI24" s="2332"/>
      <c r="CJJ24" s="2332"/>
      <c r="CJK24" s="2332"/>
      <c r="CJL24" s="2332"/>
      <c r="CJM24" s="2332"/>
      <c r="CJN24" s="2332"/>
      <c r="CJO24" s="2332"/>
      <c r="CJP24" s="2332"/>
      <c r="CJQ24" s="2332"/>
      <c r="CJR24" s="2332"/>
      <c r="CJS24" s="2332"/>
      <c r="CJT24" s="2332"/>
      <c r="CJU24" s="2332"/>
      <c r="CJV24" s="2332"/>
      <c r="CJW24" s="2332"/>
      <c r="CJX24" s="2332"/>
      <c r="CJY24" s="2332"/>
      <c r="CJZ24" s="2332"/>
      <c r="CKA24" s="2332"/>
      <c r="CKB24" s="2332"/>
      <c r="CKC24" s="2332"/>
      <c r="CKD24" s="2332"/>
      <c r="CKE24" s="2332"/>
      <c r="CKF24" s="2332"/>
      <c r="CKG24" s="2332"/>
      <c r="CKH24" s="2332"/>
      <c r="CKI24" s="2332"/>
      <c r="CKJ24" s="2332"/>
      <c r="CKK24" s="2332"/>
      <c r="CKL24" s="2332"/>
      <c r="CKM24" s="2332"/>
      <c r="CKN24" s="2332"/>
      <c r="CKO24" s="2332"/>
      <c r="CKP24" s="2332"/>
      <c r="CKQ24" s="2332"/>
      <c r="CKR24" s="2332"/>
      <c r="CKS24" s="2332"/>
      <c r="CKT24" s="2332"/>
      <c r="CKU24" s="2332"/>
      <c r="CKV24" s="2332"/>
      <c r="CKW24" s="2332"/>
      <c r="CKX24" s="2332"/>
      <c r="CKY24" s="2332"/>
      <c r="CKZ24" s="2332"/>
      <c r="CLA24" s="2332"/>
      <c r="CLB24" s="2332"/>
      <c r="CLC24" s="2332"/>
      <c r="CLD24" s="2332"/>
      <c r="CLE24" s="2332"/>
      <c r="CLF24" s="2332"/>
      <c r="CLG24" s="2332"/>
      <c r="CLH24" s="2332"/>
      <c r="CLI24" s="2332"/>
      <c r="CLJ24" s="2332"/>
      <c r="CLK24" s="2332"/>
      <c r="CLL24" s="2332"/>
      <c r="CLM24" s="2332"/>
      <c r="CLN24" s="2332"/>
      <c r="CLO24" s="2332"/>
      <c r="CLP24" s="2332"/>
      <c r="CLQ24" s="2332"/>
      <c r="CLR24" s="2332"/>
      <c r="CLS24" s="2332"/>
      <c r="CLT24" s="2332"/>
      <c r="CLU24" s="2332"/>
      <c r="CLV24" s="2332"/>
      <c r="CLW24" s="2332"/>
      <c r="CLX24" s="2332"/>
      <c r="CLY24" s="2332"/>
      <c r="CLZ24" s="2332"/>
      <c r="CMA24" s="2332"/>
      <c r="CMB24" s="2332"/>
      <c r="CMC24" s="2332"/>
      <c r="CMD24" s="2332"/>
      <c r="CME24" s="2332"/>
      <c r="CMF24" s="2332"/>
      <c r="CMG24" s="2332"/>
      <c r="CMH24" s="2332"/>
      <c r="CMI24" s="2332"/>
      <c r="CMJ24" s="2332"/>
      <c r="CMK24" s="2332"/>
      <c r="CML24" s="2332"/>
      <c r="CMM24" s="2332"/>
      <c r="CMN24" s="2332"/>
      <c r="CMO24" s="2332"/>
      <c r="CMP24" s="2332"/>
      <c r="CMQ24" s="2332"/>
      <c r="CMR24" s="2332"/>
      <c r="CMS24" s="2332"/>
      <c r="CMT24" s="2332"/>
      <c r="CMU24" s="2332"/>
      <c r="CMV24" s="2332"/>
      <c r="CMW24" s="2332"/>
      <c r="CMX24" s="2332"/>
      <c r="CMY24" s="2332"/>
      <c r="CMZ24" s="2332"/>
      <c r="CNA24" s="2332"/>
      <c r="CNB24" s="2332"/>
      <c r="CNC24" s="2332"/>
      <c r="CND24" s="2332"/>
      <c r="CNE24" s="2332"/>
      <c r="CNF24" s="2332"/>
      <c r="CNG24" s="2332"/>
      <c r="CNH24" s="2332"/>
      <c r="CNI24" s="2332"/>
      <c r="CNJ24" s="2332"/>
      <c r="CNK24" s="2332"/>
      <c r="CNL24" s="2332"/>
      <c r="CNM24" s="2332"/>
      <c r="CNN24" s="2332"/>
      <c r="CNO24" s="2332"/>
      <c r="CNP24" s="2332"/>
      <c r="CNQ24" s="2332"/>
      <c r="CNR24" s="2332"/>
      <c r="CNS24" s="2332"/>
      <c r="CNT24" s="2332"/>
      <c r="CNU24" s="2332"/>
      <c r="CNV24" s="2332"/>
      <c r="CNW24" s="2332"/>
      <c r="CNX24" s="2332"/>
      <c r="CNY24" s="2332"/>
      <c r="CNZ24" s="2332"/>
      <c r="COA24" s="2332"/>
      <c r="COB24" s="2332"/>
      <c r="COC24" s="2332"/>
      <c r="COD24" s="2332"/>
      <c r="COE24" s="2332"/>
      <c r="COF24" s="2332"/>
      <c r="COG24" s="2332"/>
      <c r="COH24" s="2332"/>
      <c r="COI24" s="2332"/>
      <c r="COJ24" s="2332"/>
      <c r="COK24" s="2332"/>
      <c r="COL24" s="2332"/>
      <c r="COM24" s="2332"/>
      <c r="CON24" s="2332"/>
      <c r="COO24" s="2332"/>
      <c r="COP24" s="2332"/>
      <c r="COQ24" s="2332"/>
      <c r="COR24" s="2332"/>
      <c r="COS24" s="2332"/>
      <c r="COT24" s="2332"/>
      <c r="COU24" s="2332"/>
      <c r="COV24" s="2332"/>
      <c r="COW24" s="2332"/>
      <c r="COX24" s="2332"/>
      <c r="COY24" s="2332"/>
      <c r="COZ24" s="2332"/>
      <c r="CPA24" s="2332"/>
      <c r="CPB24" s="2332"/>
      <c r="CPC24" s="2332"/>
      <c r="CPD24" s="2332"/>
      <c r="CPE24" s="2332"/>
      <c r="CPF24" s="2332"/>
      <c r="CPG24" s="2332"/>
      <c r="CPH24" s="2332"/>
      <c r="CPI24" s="2332"/>
      <c r="CPJ24" s="2332"/>
      <c r="CPK24" s="2332"/>
      <c r="CPL24" s="2332"/>
      <c r="CPM24" s="2332"/>
      <c r="CPN24" s="2332"/>
      <c r="CPO24" s="2332"/>
      <c r="CPP24" s="2332"/>
      <c r="CPQ24" s="2332"/>
      <c r="CPR24" s="2332"/>
      <c r="CPS24" s="2332"/>
      <c r="CPT24" s="2332"/>
      <c r="CPU24" s="2332"/>
      <c r="CPV24" s="2332"/>
      <c r="CPW24" s="2332"/>
      <c r="CPX24" s="2332"/>
      <c r="CPY24" s="2332"/>
      <c r="CPZ24" s="2332"/>
      <c r="CQA24" s="2332"/>
      <c r="CQB24" s="2332"/>
      <c r="CQC24" s="2332"/>
      <c r="CQD24" s="2332"/>
      <c r="CQE24" s="2332"/>
      <c r="CQF24" s="2332"/>
      <c r="CQG24" s="2332"/>
      <c r="CQH24" s="2332"/>
      <c r="CQI24" s="2332"/>
      <c r="CQJ24" s="2332"/>
      <c r="CQK24" s="2332"/>
      <c r="CQL24" s="2332"/>
      <c r="CQM24" s="2332"/>
      <c r="CQN24" s="2332"/>
      <c r="CQO24" s="2332"/>
      <c r="CQP24" s="2332"/>
      <c r="CQQ24" s="2332"/>
      <c r="CQR24" s="2332"/>
      <c r="CQS24" s="2332"/>
      <c r="CQT24" s="2332"/>
      <c r="CQU24" s="2332"/>
      <c r="CQV24" s="2332"/>
      <c r="CQW24" s="2332"/>
      <c r="CQX24" s="2332"/>
      <c r="CQY24" s="2332"/>
      <c r="CQZ24" s="2332"/>
      <c r="CRA24" s="2332"/>
      <c r="CRB24" s="2332"/>
      <c r="CRC24" s="2332"/>
      <c r="CRD24" s="2332"/>
      <c r="CRE24" s="2332"/>
      <c r="CRF24" s="2332"/>
      <c r="CRG24" s="2332"/>
      <c r="CRH24" s="2332"/>
      <c r="CRI24" s="2332"/>
      <c r="CRJ24" s="2332"/>
      <c r="CRK24" s="2332"/>
      <c r="CRL24" s="2332"/>
      <c r="CRM24" s="2332"/>
      <c r="CRN24" s="2332"/>
      <c r="CRO24" s="2332"/>
      <c r="CRP24" s="2332"/>
      <c r="CRQ24" s="2332"/>
      <c r="CRR24" s="2332"/>
      <c r="CRS24" s="2332"/>
      <c r="CRT24" s="2332"/>
      <c r="CRU24" s="2332"/>
      <c r="CRV24" s="2332"/>
      <c r="CRW24" s="2332"/>
      <c r="CRX24" s="2332"/>
      <c r="CRY24" s="2332"/>
      <c r="CRZ24" s="2332"/>
      <c r="CSA24" s="2332"/>
      <c r="CSB24" s="2332"/>
      <c r="CSC24" s="2332"/>
      <c r="CSD24" s="2332"/>
      <c r="CSE24" s="2332"/>
      <c r="CSF24" s="2332"/>
      <c r="CSG24" s="2332"/>
      <c r="CSH24" s="2332"/>
      <c r="CSI24" s="2332"/>
      <c r="CSJ24" s="2332"/>
      <c r="CSK24" s="2332"/>
      <c r="CSL24" s="2332"/>
      <c r="CSM24" s="2332"/>
      <c r="CSN24" s="2332"/>
      <c r="CSO24" s="2332"/>
      <c r="CSP24" s="2332"/>
      <c r="CSQ24" s="2332"/>
      <c r="CSR24" s="2332"/>
      <c r="CSS24" s="2332"/>
      <c r="CST24" s="2332"/>
      <c r="CSU24" s="2332"/>
      <c r="CSV24" s="2332"/>
      <c r="CSW24" s="2332"/>
      <c r="CSX24" s="2332"/>
      <c r="CSY24" s="2332"/>
      <c r="CSZ24" s="2332"/>
      <c r="CTA24" s="2332"/>
      <c r="CTB24" s="2332"/>
      <c r="CTC24" s="2332"/>
      <c r="CTD24" s="2332"/>
      <c r="CTE24" s="2332"/>
      <c r="CTF24" s="2332"/>
      <c r="CTG24" s="2332"/>
      <c r="CTH24" s="2332"/>
      <c r="CTI24" s="2332"/>
      <c r="CTJ24" s="2332"/>
      <c r="CTK24" s="2332"/>
      <c r="CTL24" s="2332"/>
      <c r="CTM24" s="2332"/>
      <c r="CTN24" s="2332"/>
      <c r="CTO24" s="2332"/>
      <c r="CTP24" s="2332"/>
      <c r="CTQ24" s="2332"/>
      <c r="CTR24" s="2332"/>
      <c r="CTS24" s="2332"/>
      <c r="CTT24" s="2332"/>
      <c r="CTU24" s="2332"/>
      <c r="CTV24" s="2332"/>
      <c r="CTW24" s="2332"/>
      <c r="CTX24" s="2332"/>
      <c r="CTY24" s="2332"/>
      <c r="CTZ24" s="2332"/>
      <c r="CUA24" s="2332"/>
      <c r="CUB24" s="2332"/>
      <c r="CUC24" s="2332"/>
      <c r="CUD24" s="2332"/>
      <c r="CUE24" s="2332"/>
      <c r="CUF24" s="2332"/>
      <c r="CUG24" s="2332"/>
      <c r="CUH24" s="2332"/>
      <c r="CUI24" s="2332"/>
      <c r="CUJ24" s="2332"/>
      <c r="CUK24" s="2332"/>
      <c r="CUL24" s="2332"/>
      <c r="CUM24" s="2332"/>
      <c r="CUN24" s="2332"/>
      <c r="CUO24" s="2332"/>
      <c r="CUP24" s="2332"/>
      <c r="CUQ24" s="2332"/>
      <c r="CUR24" s="2332"/>
      <c r="CUS24" s="2332"/>
      <c r="CUT24" s="2332"/>
      <c r="CUU24" s="2332"/>
      <c r="CUV24" s="2332"/>
      <c r="CUW24" s="2332"/>
      <c r="CUX24" s="2332"/>
      <c r="CUY24" s="2332"/>
      <c r="CUZ24" s="2332"/>
      <c r="CVA24" s="2332"/>
      <c r="CVB24" s="2332"/>
      <c r="CVC24" s="2332"/>
      <c r="CVD24" s="2332"/>
      <c r="CVE24" s="2332"/>
      <c r="CVF24" s="2332"/>
      <c r="CVG24" s="2332"/>
      <c r="CVH24" s="2332"/>
      <c r="CVI24" s="2332"/>
      <c r="CVJ24" s="2332"/>
      <c r="CVK24" s="2332"/>
      <c r="CVL24" s="2332"/>
      <c r="CVM24" s="2332"/>
      <c r="CVN24" s="2332"/>
      <c r="CVO24" s="2332"/>
      <c r="CVP24" s="2332"/>
      <c r="CVQ24" s="2332"/>
      <c r="CVR24" s="2332"/>
      <c r="CVS24" s="2332"/>
      <c r="CVT24" s="2332"/>
      <c r="CVU24" s="2332"/>
      <c r="CVV24" s="2332"/>
      <c r="CVW24" s="2332"/>
      <c r="CVX24" s="2332"/>
      <c r="CVY24" s="2332"/>
      <c r="CVZ24" s="2332"/>
      <c r="CWA24" s="2332"/>
      <c r="CWB24" s="2332"/>
      <c r="CWC24" s="2332"/>
      <c r="CWD24" s="2332"/>
      <c r="CWE24" s="2332"/>
      <c r="CWF24" s="2332"/>
      <c r="CWG24" s="2332"/>
      <c r="CWH24" s="2332"/>
      <c r="CWI24" s="2332"/>
      <c r="CWJ24" s="2332"/>
      <c r="CWK24" s="2332"/>
      <c r="CWL24" s="2332"/>
      <c r="CWM24" s="2332"/>
      <c r="CWN24" s="2332"/>
      <c r="CWO24" s="2332"/>
      <c r="CWP24" s="2332"/>
      <c r="CWQ24" s="2332"/>
      <c r="CWR24" s="2332"/>
      <c r="CWS24" s="2332"/>
      <c r="CWT24" s="2332"/>
      <c r="CWU24" s="2332"/>
      <c r="CWV24" s="2332"/>
      <c r="CWW24" s="2332"/>
      <c r="CWX24" s="2332"/>
      <c r="CWY24" s="2332"/>
      <c r="CWZ24" s="2332"/>
      <c r="CXA24" s="2332"/>
      <c r="CXB24" s="2332"/>
      <c r="CXC24" s="2332"/>
      <c r="CXD24" s="2332"/>
      <c r="CXE24" s="2332"/>
      <c r="CXF24" s="2332"/>
      <c r="CXG24" s="2332"/>
      <c r="CXH24" s="2332"/>
      <c r="CXI24" s="2332"/>
      <c r="CXJ24" s="2332"/>
      <c r="CXK24" s="2332"/>
      <c r="CXL24" s="2332"/>
      <c r="CXM24" s="2332"/>
      <c r="CXN24" s="2332"/>
      <c r="CXO24" s="2332"/>
      <c r="CXP24" s="2332"/>
      <c r="CXQ24" s="2332"/>
      <c r="CXR24" s="2332"/>
      <c r="CXS24" s="2332"/>
      <c r="CXT24" s="2332"/>
      <c r="CXU24" s="2332"/>
      <c r="CXV24" s="2332"/>
      <c r="CXW24" s="2332"/>
      <c r="CXX24" s="2332"/>
      <c r="CXY24" s="2332"/>
      <c r="CXZ24" s="2332"/>
      <c r="CYA24" s="2332"/>
      <c r="CYB24" s="2332"/>
      <c r="CYC24" s="2332"/>
      <c r="CYD24" s="2332"/>
      <c r="CYE24" s="2332"/>
      <c r="CYF24" s="2332"/>
      <c r="CYG24" s="2332"/>
      <c r="CYH24" s="2332"/>
      <c r="CYI24" s="2332"/>
      <c r="CYJ24" s="2332"/>
      <c r="CYK24" s="2332"/>
      <c r="CYL24" s="2332"/>
      <c r="CYM24" s="2332"/>
      <c r="CYN24" s="2332"/>
      <c r="CYO24" s="2332"/>
      <c r="CYP24" s="2332"/>
      <c r="CYQ24" s="2332"/>
      <c r="CYR24" s="2332"/>
      <c r="CYS24" s="2332"/>
      <c r="CYT24" s="2332"/>
      <c r="CYU24" s="2332"/>
      <c r="CYV24" s="2332"/>
      <c r="CYW24" s="2332"/>
      <c r="CYX24" s="2332"/>
      <c r="CYY24" s="2332"/>
      <c r="CYZ24" s="2332"/>
      <c r="CZA24" s="2332"/>
      <c r="CZB24" s="2332"/>
      <c r="CZC24" s="2332"/>
      <c r="CZD24" s="2332"/>
      <c r="CZE24" s="2332"/>
      <c r="CZF24" s="2332"/>
      <c r="CZG24" s="2332"/>
      <c r="CZH24" s="2332"/>
      <c r="CZI24" s="2332"/>
      <c r="CZJ24" s="2332"/>
      <c r="CZK24" s="2332"/>
      <c r="CZL24" s="2332"/>
      <c r="CZM24" s="2332"/>
      <c r="CZN24" s="2332"/>
      <c r="CZO24" s="2332"/>
      <c r="CZP24" s="2332"/>
      <c r="CZQ24" s="2332"/>
      <c r="CZR24" s="2332"/>
      <c r="CZS24" s="2332"/>
      <c r="CZT24" s="2332"/>
      <c r="CZU24" s="2332"/>
      <c r="CZV24" s="2332"/>
      <c r="CZW24" s="2332"/>
      <c r="CZX24" s="2332"/>
      <c r="CZY24" s="2332"/>
      <c r="CZZ24" s="2332"/>
      <c r="DAA24" s="2332"/>
      <c r="DAB24" s="2332"/>
      <c r="DAC24" s="2332"/>
      <c r="DAD24" s="2332"/>
      <c r="DAE24" s="2332"/>
      <c r="DAF24" s="2332"/>
      <c r="DAG24" s="2332"/>
      <c r="DAH24" s="2332"/>
      <c r="DAI24" s="2332"/>
      <c r="DAJ24" s="2332"/>
      <c r="DAK24" s="2332"/>
      <c r="DAL24" s="2332"/>
      <c r="DAM24" s="2332"/>
      <c r="DAN24" s="2332"/>
      <c r="DAO24" s="2332"/>
      <c r="DAP24" s="2332"/>
      <c r="DAQ24" s="2332"/>
      <c r="DAR24" s="2332"/>
      <c r="DAS24" s="2332"/>
      <c r="DAT24" s="2332"/>
      <c r="DAU24" s="2332"/>
      <c r="DAV24" s="2332"/>
      <c r="DAW24" s="2332"/>
      <c r="DAX24" s="2332"/>
      <c r="DAY24" s="2332"/>
      <c r="DAZ24" s="2332"/>
      <c r="DBA24" s="2332"/>
      <c r="DBB24" s="2332"/>
      <c r="DBC24" s="2332"/>
      <c r="DBD24" s="2332"/>
      <c r="DBE24" s="2332"/>
      <c r="DBF24" s="2332"/>
      <c r="DBG24" s="2332"/>
      <c r="DBH24" s="2332"/>
      <c r="DBI24" s="2332"/>
      <c r="DBJ24" s="2332"/>
      <c r="DBK24" s="2332"/>
      <c r="DBL24" s="2332"/>
      <c r="DBM24" s="2332"/>
      <c r="DBN24" s="2332"/>
      <c r="DBO24" s="2332"/>
      <c r="DBP24" s="2332"/>
      <c r="DBQ24" s="2332"/>
      <c r="DBR24" s="2332"/>
      <c r="DBS24" s="2332"/>
      <c r="DBT24" s="2332"/>
      <c r="DBU24" s="2332"/>
      <c r="DBV24" s="2332"/>
      <c r="DBW24" s="2332"/>
      <c r="DBX24" s="2332"/>
      <c r="DBY24" s="2332"/>
      <c r="DBZ24" s="2332"/>
      <c r="DCA24" s="2332"/>
      <c r="DCB24" s="2332"/>
      <c r="DCC24" s="2332"/>
      <c r="DCD24" s="2332"/>
      <c r="DCE24" s="2332"/>
      <c r="DCF24" s="2332"/>
      <c r="DCG24" s="2332"/>
      <c r="DCH24" s="2332"/>
      <c r="DCI24" s="2332"/>
      <c r="DCJ24" s="2332"/>
      <c r="DCK24" s="2332"/>
      <c r="DCL24" s="2332"/>
      <c r="DCM24" s="2332"/>
      <c r="DCN24" s="2332"/>
      <c r="DCO24" s="2332"/>
      <c r="DCP24" s="2332"/>
      <c r="DCQ24" s="2332"/>
      <c r="DCR24" s="2332"/>
      <c r="DCS24" s="2332"/>
      <c r="DCT24" s="2332"/>
      <c r="DCU24" s="2332"/>
      <c r="DCV24" s="2332"/>
      <c r="DCW24" s="2332"/>
      <c r="DCX24" s="2332"/>
      <c r="DCY24" s="2332"/>
      <c r="DCZ24" s="2332"/>
      <c r="DDA24" s="2332"/>
      <c r="DDB24" s="2332"/>
      <c r="DDC24" s="2332"/>
      <c r="DDD24" s="2332"/>
      <c r="DDE24" s="2332"/>
      <c r="DDF24" s="2332"/>
      <c r="DDG24" s="2332"/>
      <c r="DDH24" s="2332"/>
      <c r="DDI24" s="2332"/>
      <c r="DDJ24" s="2332"/>
      <c r="DDK24" s="2332"/>
      <c r="DDL24" s="2332"/>
      <c r="DDM24" s="2332"/>
      <c r="DDN24" s="2332"/>
      <c r="DDO24" s="2332"/>
      <c r="DDP24" s="2332"/>
      <c r="DDQ24" s="2332"/>
      <c r="DDR24" s="2332"/>
      <c r="DDS24" s="2332"/>
      <c r="DDT24" s="2332"/>
      <c r="DDU24" s="2332"/>
      <c r="DDV24" s="2332"/>
      <c r="DDW24" s="2332"/>
      <c r="DDX24" s="2332"/>
      <c r="DDY24" s="2332"/>
      <c r="DDZ24" s="2332"/>
      <c r="DEA24" s="2332"/>
      <c r="DEB24" s="2332"/>
      <c r="DEC24" s="2332"/>
      <c r="DED24" s="2332"/>
      <c r="DEE24" s="2332"/>
      <c r="DEF24" s="2332"/>
      <c r="DEG24" s="2332"/>
      <c r="DEH24" s="2332"/>
      <c r="DEI24" s="2332"/>
      <c r="DEJ24" s="2332"/>
      <c r="DEK24" s="2332"/>
      <c r="DEL24" s="2332"/>
      <c r="DEM24" s="2332"/>
      <c r="DEN24" s="2332"/>
      <c r="DEO24" s="2332"/>
      <c r="DEP24" s="2332"/>
      <c r="DEQ24" s="2332"/>
      <c r="DER24" s="2332"/>
      <c r="DES24" s="2332"/>
      <c r="DET24" s="2332"/>
      <c r="DEU24" s="2332"/>
      <c r="DEV24" s="2332"/>
      <c r="DEW24" s="2332"/>
      <c r="DEX24" s="2332"/>
      <c r="DEY24" s="2332"/>
      <c r="DEZ24" s="2332"/>
      <c r="DFA24" s="2332"/>
      <c r="DFB24" s="2332"/>
      <c r="DFC24" s="2332"/>
      <c r="DFD24" s="2332"/>
      <c r="DFE24" s="2332"/>
      <c r="DFF24" s="2332"/>
      <c r="DFG24" s="2332"/>
      <c r="DFH24" s="2332"/>
      <c r="DFI24" s="2332"/>
      <c r="DFJ24" s="2332"/>
      <c r="DFK24" s="2332"/>
      <c r="DFL24" s="2332"/>
      <c r="DFM24" s="2332"/>
      <c r="DFN24" s="2332"/>
      <c r="DFO24" s="2332"/>
      <c r="DFP24" s="2332"/>
      <c r="DFQ24" s="2332"/>
      <c r="DFR24" s="2332"/>
      <c r="DFS24" s="2332"/>
      <c r="DFT24" s="2332"/>
      <c r="DFU24" s="2332"/>
      <c r="DFV24" s="2332"/>
      <c r="DFW24" s="2332"/>
      <c r="DFX24" s="2332"/>
      <c r="DFY24" s="2332"/>
      <c r="DFZ24" s="2332"/>
      <c r="DGA24" s="2332"/>
      <c r="DGB24" s="2332"/>
      <c r="DGC24" s="2332"/>
      <c r="DGD24" s="2332"/>
      <c r="DGE24" s="2332"/>
      <c r="DGF24" s="2332"/>
      <c r="DGG24" s="2332"/>
      <c r="DGH24" s="2332"/>
      <c r="DGI24" s="2332"/>
      <c r="DGJ24" s="2332"/>
      <c r="DGK24" s="2332"/>
      <c r="DGL24" s="2332"/>
      <c r="DGM24" s="2332"/>
      <c r="DGN24" s="2332"/>
      <c r="DGO24" s="2332"/>
      <c r="DGP24" s="2332"/>
      <c r="DGQ24" s="2332"/>
      <c r="DGR24" s="2332"/>
      <c r="DGS24" s="2332"/>
      <c r="DGT24" s="2332"/>
      <c r="DGU24" s="2332"/>
      <c r="DGV24" s="2332"/>
      <c r="DGW24" s="2332"/>
      <c r="DGX24" s="2332"/>
      <c r="DGY24" s="2332"/>
      <c r="DGZ24" s="2332"/>
      <c r="DHA24" s="2332"/>
      <c r="DHB24" s="2332"/>
      <c r="DHC24" s="2332"/>
      <c r="DHD24" s="2332"/>
      <c r="DHE24" s="2332"/>
      <c r="DHF24" s="2332"/>
      <c r="DHG24" s="2332"/>
      <c r="DHH24" s="2332"/>
      <c r="DHI24" s="2332"/>
      <c r="DHJ24" s="2332"/>
      <c r="DHK24" s="2332"/>
      <c r="DHL24" s="2332"/>
      <c r="DHM24" s="2332"/>
      <c r="DHN24" s="2332"/>
      <c r="DHO24" s="2332"/>
      <c r="DHP24" s="2332"/>
      <c r="DHQ24" s="2332"/>
      <c r="DHR24" s="2332"/>
      <c r="DHS24" s="2332"/>
      <c r="DHT24" s="2332"/>
      <c r="DHU24" s="2332"/>
      <c r="DHV24" s="2332"/>
      <c r="DHW24" s="2332"/>
      <c r="DHX24" s="2332"/>
      <c r="DHY24" s="2332"/>
      <c r="DHZ24" s="2332"/>
      <c r="DIA24" s="2332"/>
      <c r="DIB24" s="2332"/>
      <c r="DIC24" s="2332"/>
      <c r="DID24" s="2332"/>
      <c r="DIE24" s="2332"/>
      <c r="DIF24" s="2332"/>
      <c r="DIG24" s="2332"/>
      <c r="DIH24" s="2332"/>
      <c r="DII24" s="2332"/>
      <c r="DIJ24" s="2332"/>
      <c r="DIK24" s="2332"/>
      <c r="DIL24" s="2332"/>
      <c r="DIM24" s="2332"/>
      <c r="DIN24" s="2332"/>
      <c r="DIO24" s="2332"/>
      <c r="DIP24" s="2332"/>
      <c r="DIQ24" s="2332"/>
      <c r="DIR24" s="2332"/>
      <c r="DIS24" s="2332"/>
      <c r="DIT24" s="2332"/>
      <c r="DIU24" s="2332"/>
      <c r="DIV24" s="2332"/>
      <c r="DIW24" s="2332"/>
      <c r="DIX24" s="2332"/>
      <c r="DIY24" s="2332"/>
      <c r="DIZ24" s="2332"/>
      <c r="DJA24" s="2332"/>
      <c r="DJB24" s="2332"/>
      <c r="DJC24" s="2332"/>
      <c r="DJD24" s="2332"/>
      <c r="DJE24" s="2332"/>
      <c r="DJF24" s="2332"/>
      <c r="DJG24" s="2332"/>
      <c r="DJH24" s="2332"/>
      <c r="DJI24" s="2332"/>
      <c r="DJJ24" s="2332"/>
      <c r="DJK24" s="2332"/>
      <c r="DJL24" s="2332"/>
      <c r="DJM24" s="2332"/>
      <c r="DJN24" s="2332"/>
      <c r="DJO24" s="2332"/>
      <c r="DJP24" s="2332"/>
      <c r="DJQ24" s="2332"/>
      <c r="DJR24" s="2332"/>
      <c r="DJS24" s="2332"/>
      <c r="DJT24" s="2332"/>
      <c r="DJU24" s="2332"/>
      <c r="DJV24" s="2332"/>
      <c r="DJW24" s="2332"/>
      <c r="DJX24" s="2332"/>
      <c r="DJY24" s="2332"/>
      <c r="DJZ24" s="2332"/>
      <c r="DKA24" s="2332"/>
      <c r="DKB24" s="2332"/>
      <c r="DKC24" s="2332"/>
      <c r="DKD24" s="2332"/>
      <c r="DKE24" s="2332"/>
      <c r="DKF24" s="2332"/>
      <c r="DKG24" s="2332"/>
      <c r="DKH24" s="2332"/>
      <c r="DKI24" s="2332"/>
      <c r="DKJ24" s="2332"/>
      <c r="DKK24" s="2332"/>
      <c r="DKL24" s="2332"/>
      <c r="DKM24" s="2332"/>
      <c r="DKN24" s="2332"/>
      <c r="DKO24" s="2332"/>
      <c r="DKP24" s="2332"/>
      <c r="DKQ24" s="2332"/>
      <c r="DKR24" s="2332"/>
      <c r="DKS24" s="2332"/>
      <c r="DKT24" s="2332"/>
      <c r="DKU24" s="2332"/>
      <c r="DKV24" s="2332"/>
      <c r="DKW24" s="2332"/>
      <c r="DKX24" s="2332"/>
      <c r="DKY24" s="2332"/>
      <c r="DKZ24" s="2332"/>
      <c r="DLA24" s="2332"/>
      <c r="DLB24" s="2332"/>
      <c r="DLC24" s="2332"/>
      <c r="DLD24" s="2332"/>
      <c r="DLE24" s="2332"/>
      <c r="DLF24" s="2332"/>
      <c r="DLG24" s="2332"/>
      <c r="DLH24" s="2332"/>
      <c r="DLI24" s="2332"/>
      <c r="DLJ24" s="2332"/>
      <c r="DLK24" s="2332"/>
      <c r="DLL24" s="2332"/>
      <c r="DLM24" s="2332"/>
      <c r="DLN24" s="2332"/>
      <c r="DLO24" s="2332"/>
      <c r="DLP24" s="2332"/>
      <c r="DLQ24" s="2332"/>
      <c r="DLR24" s="2332"/>
      <c r="DLS24" s="2332"/>
      <c r="DLT24" s="2332"/>
      <c r="DLU24" s="2332"/>
      <c r="DLV24" s="2332"/>
      <c r="DLW24" s="2332"/>
      <c r="DLX24" s="2332"/>
      <c r="DLY24" s="2332"/>
      <c r="DLZ24" s="2332"/>
      <c r="DMA24" s="2332"/>
      <c r="DMB24" s="2332"/>
      <c r="DMC24" s="2332"/>
      <c r="DMD24" s="2332"/>
      <c r="DME24" s="2332"/>
      <c r="DMF24" s="2332"/>
      <c r="DMG24" s="2332"/>
      <c r="DMH24" s="2332"/>
      <c r="DMI24" s="2332"/>
      <c r="DMJ24" s="2332"/>
      <c r="DMK24" s="2332"/>
      <c r="DML24" s="2332"/>
      <c r="DMM24" s="2332"/>
      <c r="DMN24" s="2332"/>
      <c r="DMO24" s="2332"/>
      <c r="DMP24" s="2332"/>
      <c r="DMQ24" s="2332"/>
      <c r="DMR24" s="2332"/>
      <c r="DMS24" s="2332"/>
      <c r="DMT24" s="2332"/>
      <c r="DMU24" s="2332"/>
      <c r="DMV24" s="2332"/>
      <c r="DMW24" s="2332"/>
      <c r="DMX24" s="2332"/>
      <c r="DMY24" s="2332"/>
      <c r="DMZ24" s="2332"/>
      <c r="DNA24" s="2332"/>
      <c r="DNB24" s="2332"/>
      <c r="DNC24" s="2332"/>
      <c r="DND24" s="2332"/>
      <c r="DNE24" s="2332"/>
      <c r="DNF24" s="2332"/>
      <c r="DNG24" s="2332"/>
      <c r="DNH24" s="2332"/>
      <c r="DNI24" s="2332"/>
      <c r="DNJ24" s="2332"/>
      <c r="DNK24" s="2332"/>
      <c r="DNL24" s="2332"/>
      <c r="DNM24" s="2332"/>
      <c r="DNN24" s="2332"/>
      <c r="DNO24" s="2332"/>
      <c r="DNP24" s="2332"/>
      <c r="DNQ24" s="2332"/>
      <c r="DNR24" s="2332"/>
      <c r="DNS24" s="2332"/>
      <c r="DNT24" s="2332"/>
      <c r="DNU24" s="2332"/>
      <c r="DNV24" s="2332"/>
      <c r="DNW24" s="2332"/>
      <c r="DNX24" s="2332"/>
      <c r="DNY24" s="2332"/>
      <c r="DNZ24" s="2332"/>
      <c r="DOA24" s="2332"/>
      <c r="DOB24" s="2332"/>
      <c r="DOC24" s="2332"/>
      <c r="DOD24" s="2332"/>
      <c r="DOE24" s="2332"/>
      <c r="DOF24" s="2332"/>
      <c r="DOG24" s="2332"/>
      <c r="DOH24" s="2332"/>
      <c r="DOI24" s="2332"/>
      <c r="DOJ24" s="2332"/>
      <c r="DOK24" s="2332"/>
      <c r="DOL24" s="2332"/>
      <c r="DOM24" s="2332"/>
      <c r="DON24" s="2332"/>
      <c r="DOO24" s="2332"/>
      <c r="DOP24" s="2332"/>
      <c r="DOQ24" s="2332"/>
      <c r="DOR24" s="2332"/>
      <c r="DOS24" s="2332"/>
      <c r="DOT24" s="2332"/>
      <c r="DOU24" s="2332"/>
      <c r="DOV24" s="2332"/>
      <c r="DOW24" s="2332"/>
      <c r="DOX24" s="2332"/>
      <c r="DOY24" s="2332"/>
      <c r="DOZ24" s="2332"/>
      <c r="DPA24" s="2332"/>
      <c r="DPB24" s="2332"/>
      <c r="DPC24" s="2332"/>
      <c r="DPD24" s="2332"/>
      <c r="DPE24" s="2332"/>
      <c r="DPF24" s="2332"/>
      <c r="DPG24" s="2332"/>
      <c r="DPH24" s="2332"/>
      <c r="DPI24" s="2332"/>
      <c r="DPJ24" s="2332"/>
      <c r="DPK24" s="2332"/>
      <c r="DPL24" s="2332"/>
      <c r="DPM24" s="2332"/>
      <c r="DPN24" s="2332"/>
      <c r="DPO24" s="2332"/>
      <c r="DPP24" s="2332"/>
      <c r="DPQ24" s="2332"/>
      <c r="DPR24" s="2332"/>
      <c r="DPS24" s="2332"/>
      <c r="DPT24" s="2332"/>
      <c r="DPU24" s="2332"/>
      <c r="DPV24" s="2332"/>
      <c r="DPW24" s="2332"/>
      <c r="DPX24" s="2332"/>
      <c r="DPY24" s="2332"/>
      <c r="DPZ24" s="2332"/>
      <c r="DQA24" s="2332"/>
      <c r="DQB24" s="2332"/>
      <c r="DQC24" s="2332"/>
      <c r="DQD24" s="2332"/>
      <c r="DQE24" s="2332"/>
      <c r="DQF24" s="2332"/>
      <c r="DQG24" s="2332"/>
      <c r="DQH24" s="2332"/>
      <c r="DQI24" s="2332"/>
      <c r="DQJ24" s="2332"/>
      <c r="DQK24" s="2332"/>
      <c r="DQL24" s="2332"/>
      <c r="DQM24" s="2332"/>
      <c r="DQN24" s="2332"/>
      <c r="DQO24" s="2332"/>
      <c r="DQP24" s="2332"/>
      <c r="DQQ24" s="2332"/>
      <c r="DQR24" s="2332"/>
      <c r="DQS24" s="2332"/>
      <c r="DQT24" s="2332"/>
      <c r="DQU24" s="2332"/>
      <c r="DQV24" s="2332"/>
      <c r="DQW24" s="2332"/>
      <c r="DQX24" s="2332"/>
      <c r="DQY24" s="2332"/>
      <c r="DQZ24" s="2332"/>
      <c r="DRA24" s="2332"/>
      <c r="DRB24" s="2332"/>
      <c r="DRC24" s="2332"/>
      <c r="DRD24" s="2332"/>
      <c r="DRE24" s="2332"/>
      <c r="DRF24" s="2332"/>
      <c r="DRG24" s="2332"/>
      <c r="DRH24" s="2332"/>
      <c r="DRI24" s="2332"/>
      <c r="DRJ24" s="2332"/>
      <c r="DRK24" s="2332"/>
      <c r="DRL24" s="2332"/>
      <c r="DRM24" s="2332"/>
      <c r="DRN24" s="2332"/>
      <c r="DRO24" s="2332"/>
      <c r="DRP24" s="2332"/>
      <c r="DRQ24" s="2332"/>
      <c r="DRR24" s="2332"/>
      <c r="DRS24" s="2332"/>
      <c r="DRT24" s="2332"/>
      <c r="DRU24" s="2332"/>
      <c r="DRV24" s="2332"/>
      <c r="DRW24" s="2332"/>
      <c r="DRX24" s="2332"/>
      <c r="DRY24" s="2332"/>
      <c r="DRZ24" s="2332"/>
      <c r="DSA24" s="2332"/>
      <c r="DSB24" s="2332"/>
      <c r="DSC24" s="2332"/>
      <c r="DSD24" s="2332"/>
      <c r="DSE24" s="2332"/>
      <c r="DSF24" s="2332"/>
      <c r="DSG24" s="2332"/>
      <c r="DSH24" s="2332"/>
      <c r="DSI24" s="2332"/>
      <c r="DSJ24" s="2332"/>
      <c r="DSK24" s="2332"/>
      <c r="DSL24" s="2332"/>
      <c r="DSM24" s="2332"/>
      <c r="DSN24" s="2332"/>
      <c r="DSO24" s="2332"/>
      <c r="DSP24" s="2332"/>
      <c r="DSQ24" s="2332"/>
      <c r="DSR24" s="2332"/>
      <c r="DSS24" s="2332"/>
      <c r="DST24" s="2332"/>
      <c r="DSU24" s="2332"/>
      <c r="DSV24" s="2332"/>
      <c r="DSW24" s="2332"/>
      <c r="DSX24" s="2332"/>
      <c r="DSY24" s="2332"/>
      <c r="DSZ24" s="2332"/>
      <c r="DTA24" s="2332"/>
      <c r="DTB24" s="2332"/>
      <c r="DTC24" s="2332"/>
      <c r="DTD24" s="2332"/>
      <c r="DTE24" s="2332"/>
      <c r="DTF24" s="2332"/>
      <c r="DTG24" s="2332"/>
      <c r="DTH24" s="2332"/>
      <c r="DTI24" s="2332"/>
      <c r="DTJ24" s="2332"/>
      <c r="DTK24" s="2332"/>
      <c r="DTL24" s="2332"/>
      <c r="DTM24" s="2332"/>
      <c r="DTN24" s="2332"/>
      <c r="DTO24" s="2332"/>
      <c r="DTP24" s="2332"/>
      <c r="DTQ24" s="2332"/>
      <c r="DTR24" s="2332"/>
      <c r="DTS24" s="2332"/>
      <c r="DTT24" s="2332"/>
      <c r="DTU24" s="2332"/>
      <c r="DTV24" s="2332"/>
      <c r="DTW24" s="2332"/>
      <c r="DTX24" s="2332"/>
      <c r="DTY24" s="2332"/>
      <c r="DTZ24" s="2332"/>
      <c r="DUA24" s="2332"/>
      <c r="DUB24" s="2332"/>
      <c r="DUC24" s="2332"/>
      <c r="DUD24" s="2332"/>
      <c r="DUE24" s="2332"/>
      <c r="DUF24" s="2332"/>
      <c r="DUG24" s="2332"/>
      <c r="DUH24" s="2332"/>
      <c r="DUI24" s="2332"/>
      <c r="DUJ24" s="2332"/>
      <c r="DUK24" s="2332"/>
      <c r="DUL24" s="2332"/>
      <c r="DUM24" s="2332"/>
      <c r="DUN24" s="2332"/>
      <c r="DUO24" s="2332"/>
      <c r="DUP24" s="2332"/>
      <c r="DUQ24" s="2332"/>
      <c r="DUR24" s="2332"/>
      <c r="DUS24" s="2332"/>
      <c r="DUT24" s="2332"/>
      <c r="DUU24" s="2332"/>
      <c r="DUV24" s="2332"/>
      <c r="DUW24" s="2332"/>
      <c r="DUX24" s="2332"/>
      <c r="DUY24" s="2332"/>
      <c r="DUZ24" s="2332"/>
      <c r="DVA24" s="2332"/>
      <c r="DVB24" s="2332"/>
      <c r="DVC24" s="2332"/>
      <c r="DVD24" s="2332"/>
      <c r="DVE24" s="2332"/>
      <c r="DVF24" s="2332"/>
      <c r="DVG24" s="2332"/>
      <c r="DVH24" s="2332"/>
      <c r="DVI24" s="2332"/>
      <c r="DVJ24" s="2332"/>
      <c r="DVK24" s="2332"/>
      <c r="DVL24" s="2332"/>
      <c r="DVM24" s="2332"/>
      <c r="DVN24" s="2332"/>
      <c r="DVO24" s="2332"/>
      <c r="DVP24" s="2332"/>
      <c r="DVQ24" s="2332"/>
      <c r="DVR24" s="2332"/>
      <c r="DVS24" s="2332"/>
      <c r="DVT24" s="2332"/>
      <c r="DVU24" s="2332"/>
      <c r="DVV24" s="2332"/>
      <c r="DVW24" s="2332"/>
      <c r="DVX24" s="2332"/>
      <c r="DVY24" s="2332"/>
      <c r="DVZ24" s="2332"/>
      <c r="DWA24" s="2332"/>
      <c r="DWB24" s="2332"/>
      <c r="DWC24" s="2332"/>
      <c r="DWD24" s="2332"/>
      <c r="DWE24" s="2332"/>
      <c r="DWF24" s="2332"/>
      <c r="DWG24" s="2332"/>
      <c r="DWH24" s="2332"/>
      <c r="DWI24" s="2332"/>
      <c r="DWJ24" s="2332"/>
      <c r="DWK24" s="2332"/>
      <c r="DWL24" s="2332"/>
      <c r="DWM24" s="2332"/>
      <c r="DWN24" s="2332"/>
      <c r="DWO24" s="2332"/>
      <c r="DWP24" s="2332"/>
      <c r="DWQ24" s="2332"/>
      <c r="DWR24" s="2332"/>
      <c r="DWS24" s="2332"/>
      <c r="DWT24" s="2332"/>
      <c r="DWU24" s="2332"/>
      <c r="DWV24" s="2332"/>
      <c r="DWW24" s="2332"/>
      <c r="DWX24" s="2332"/>
      <c r="DWY24" s="2332"/>
      <c r="DWZ24" s="2332"/>
      <c r="DXA24" s="2332"/>
      <c r="DXB24" s="2332"/>
      <c r="DXC24" s="2332"/>
      <c r="DXD24" s="2332"/>
      <c r="DXE24" s="2332"/>
      <c r="DXF24" s="2332"/>
      <c r="DXG24" s="2332"/>
      <c r="DXH24" s="2332"/>
      <c r="DXI24" s="2332"/>
      <c r="DXJ24" s="2332"/>
      <c r="DXK24" s="2332"/>
      <c r="DXL24" s="2332"/>
      <c r="DXM24" s="2332"/>
      <c r="DXN24" s="2332"/>
      <c r="DXO24" s="2332"/>
      <c r="DXP24" s="2332"/>
      <c r="DXQ24" s="2332"/>
      <c r="DXR24" s="2332"/>
      <c r="DXS24" s="2332"/>
      <c r="DXT24" s="2332"/>
      <c r="DXU24" s="2332"/>
      <c r="DXV24" s="2332"/>
      <c r="DXW24" s="2332"/>
      <c r="DXX24" s="2332"/>
      <c r="DXY24" s="2332"/>
      <c r="DXZ24" s="2332"/>
      <c r="DYA24" s="2332"/>
      <c r="DYB24" s="2332"/>
      <c r="DYC24" s="2332"/>
      <c r="DYD24" s="2332"/>
      <c r="DYE24" s="2332"/>
      <c r="DYF24" s="2332"/>
      <c r="DYG24" s="2332"/>
      <c r="DYH24" s="2332"/>
      <c r="DYI24" s="2332"/>
      <c r="DYJ24" s="2332"/>
      <c r="DYK24" s="2332"/>
      <c r="DYL24" s="2332"/>
      <c r="DYM24" s="2332"/>
      <c r="DYN24" s="2332"/>
      <c r="DYO24" s="2332"/>
      <c r="DYP24" s="2332"/>
      <c r="DYQ24" s="2332"/>
      <c r="DYR24" s="2332"/>
      <c r="DYS24" s="2332"/>
      <c r="DYT24" s="2332"/>
      <c r="DYU24" s="2332"/>
      <c r="DYV24" s="2332"/>
      <c r="DYW24" s="2332"/>
      <c r="DYX24" s="2332"/>
      <c r="DYY24" s="2332"/>
      <c r="DYZ24" s="2332"/>
      <c r="DZA24" s="2332"/>
      <c r="DZB24" s="2332"/>
      <c r="DZC24" s="2332"/>
      <c r="DZD24" s="2332"/>
      <c r="DZE24" s="2332"/>
      <c r="DZF24" s="2332"/>
      <c r="DZG24" s="2332"/>
      <c r="DZH24" s="2332"/>
      <c r="DZI24" s="2332"/>
      <c r="DZJ24" s="2332"/>
      <c r="DZK24" s="2332"/>
      <c r="DZL24" s="2332"/>
      <c r="DZM24" s="2332"/>
      <c r="DZN24" s="2332"/>
      <c r="DZO24" s="2332"/>
      <c r="DZP24" s="2332"/>
      <c r="DZQ24" s="2332"/>
      <c r="DZR24" s="2332"/>
      <c r="DZS24" s="2332"/>
      <c r="DZT24" s="2332"/>
      <c r="DZU24" s="2332"/>
      <c r="DZV24" s="2332"/>
      <c r="DZW24" s="2332"/>
      <c r="DZX24" s="2332"/>
      <c r="DZY24" s="2332"/>
      <c r="DZZ24" s="2332"/>
      <c r="EAA24" s="2332"/>
      <c r="EAB24" s="2332"/>
      <c r="EAC24" s="2332"/>
      <c r="EAD24" s="2332"/>
      <c r="EAE24" s="2332"/>
      <c r="EAF24" s="2332"/>
      <c r="EAG24" s="2332"/>
      <c r="EAH24" s="2332"/>
      <c r="EAI24" s="2332"/>
      <c r="EAJ24" s="2332"/>
      <c r="EAK24" s="2332"/>
      <c r="EAL24" s="2332"/>
      <c r="EAM24" s="2332"/>
      <c r="EAN24" s="2332"/>
      <c r="EAO24" s="2332"/>
      <c r="EAP24" s="2332"/>
      <c r="EAQ24" s="2332"/>
      <c r="EAR24" s="2332"/>
      <c r="EAS24" s="2332"/>
      <c r="EAT24" s="2332"/>
      <c r="EAU24" s="2332"/>
      <c r="EAV24" s="2332"/>
      <c r="EAW24" s="2332"/>
      <c r="EAX24" s="2332"/>
      <c r="EAY24" s="2332"/>
      <c r="EAZ24" s="2332"/>
      <c r="EBA24" s="2332"/>
      <c r="EBB24" s="2332"/>
      <c r="EBC24" s="2332"/>
      <c r="EBD24" s="2332"/>
      <c r="EBE24" s="2332"/>
      <c r="EBF24" s="2332"/>
      <c r="EBG24" s="2332"/>
      <c r="EBH24" s="2332"/>
      <c r="EBI24" s="2332"/>
      <c r="EBJ24" s="2332"/>
      <c r="EBK24" s="2332"/>
      <c r="EBL24" s="2332"/>
      <c r="EBM24" s="2332"/>
      <c r="EBN24" s="2332"/>
      <c r="EBO24" s="2332"/>
      <c r="EBP24" s="2332"/>
      <c r="EBQ24" s="2332"/>
      <c r="EBR24" s="2332"/>
      <c r="EBS24" s="2332"/>
      <c r="EBT24" s="2332"/>
      <c r="EBU24" s="2332"/>
      <c r="EBV24" s="2332"/>
      <c r="EBW24" s="2332"/>
      <c r="EBX24" s="2332"/>
      <c r="EBY24" s="2332"/>
      <c r="EBZ24" s="2332"/>
      <c r="ECA24" s="2332"/>
      <c r="ECB24" s="2332"/>
      <c r="ECC24" s="2332"/>
      <c r="ECD24" s="2332"/>
      <c r="ECE24" s="2332"/>
      <c r="ECF24" s="2332"/>
      <c r="ECG24" s="2332"/>
      <c r="ECH24" s="2332"/>
      <c r="ECI24" s="2332"/>
      <c r="ECJ24" s="2332"/>
      <c r="ECK24" s="2332"/>
      <c r="ECL24" s="2332"/>
      <c r="ECM24" s="2332"/>
      <c r="ECN24" s="2332"/>
      <c r="ECO24" s="2332"/>
      <c r="ECP24" s="2332"/>
      <c r="ECQ24" s="2332"/>
      <c r="ECR24" s="2332"/>
      <c r="ECS24" s="2332"/>
      <c r="ECT24" s="2332"/>
      <c r="ECU24" s="2332"/>
      <c r="ECV24" s="2332"/>
      <c r="ECW24" s="2332"/>
      <c r="ECX24" s="2332"/>
      <c r="ECY24" s="2332"/>
      <c r="ECZ24" s="2332"/>
      <c r="EDA24" s="2332"/>
      <c r="EDB24" s="2332"/>
      <c r="EDC24" s="2332"/>
      <c r="EDD24" s="2332"/>
      <c r="EDE24" s="2332"/>
      <c r="EDF24" s="2332"/>
      <c r="EDG24" s="2332"/>
      <c r="EDH24" s="2332"/>
      <c r="EDI24" s="2332"/>
      <c r="EDJ24" s="2332"/>
      <c r="EDK24" s="2332"/>
      <c r="EDL24" s="2332"/>
      <c r="EDM24" s="2332"/>
      <c r="EDN24" s="2332"/>
      <c r="EDO24" s="2332"/>
      <c r="EDP24" s="2332"/>
      <c r="EDQ24" s="2332"/>
      <c r="EDR24" s="2332"/>
      <c r="EDS24" s="2332"/>
      <c r="EDT24" s="2332"/>
      <c r="EDU24" s="2332"/>
      <c r="EDV24" s="2332"/>
      <c r="EDW24" s="2332"/>
      <c r="EDX24" s="2332"/>
      <c r="EDY24" s="2332"/>
      <c r="EDZ24" s="2332"/>
      <c r="EEA24" s="2332"/>
      <c r="EEB24" s="2332"/>
      <c r="EEC24" s="2332"/>
      <c r="EED24" s="2332"/>
      <c r="EEE24" s="2332"/>
      <c r="EEF24" s="2332"/>
      <c r="EEG24" s="2332"/>
      <c r="EEH24" s="2332"/>
      <c r="EEI24" s="2332"/>
      <c r="EEJ24" s="2332"/>
      <c r="EEK24" s="2332"/>
      <c r="EEL24" s="2332"/>
      <c r="EEM24" s="2332"/>
      <c r="EEN24" s="2332"/>
      <c r="EEO24" s="2332"/>
      <c r="EEP24" s="2332"/>
      <c r="EEQ24" s="2332"/>
      <c r="EER24" s="2332"/>
      <c r="EES24" s="2332"/>
      <c r="EET24" s="2332"/>
      <c r="EEU24" s="2332"/>
      <c r="EEV24" s="2332"/>
      <c r="EEW24" s="2332"/>
      <c r="EEX24" s="2332"/>
      <c r="EEY24" s="2332"/>
      <c r="EEZ24" s="2332"/>
      <c r="EFA24" s="2332"/>
      <c r="EFB24" s="2332"/>
      <c r="EFC24" s="2332"/>
      <c r="EFD24" s="2332"/>
      <c r="EFE24" s="2332"/>
      <c r="EFF24" s="2332"/>
      <c r="EFG24" s="2332"/>
      <c r="EFH24" s="2332"/>
      <c r="EFI24" s="2332"/>
      <c r="EFJ24" s="2332"/>
      <c r="EFK24" s="2332"/>
      <c r="EFL24" s="2332"/>
      <c r="EFM24" s="2332"/>
      <c r="EFN24" s="2332"/>
      <c r="EFO24" s="2332"/>
      <c r="EFP24" s="2332"/>
      <c r="EFQ24" s="2332"/>
      <c r="EFR24" s="2332"/>
      <c r="EFS24" s="2332"/>
      <c r="EFT24" s="2332"/>
      <c r="EFU24" s="2332"/>
      <c r="EFV24" s="2332"/>
      <c r="EFW24" s="2332"/>
      <c r="EFX24" s="2332"/>
      <c r="EFY24" s="2332"/>
      <c r="EFZ24" s="2332"/>
      <c r="EGA24" s="2332"/>
      <c r="EGB24" s="2332"/>
      <c r="EGC24" s="2332"/>
      <c r="EGD24" s="2332"/>
      <c r="EGE24" s="2332"/>
      <c r="EGF24" s="2332"/>
      <c r="EGG24" s="2332"/>
      <c r="EGH24" s="2332"/>
      <c r="EGI24" s="2332"/>
      <c r="EGJ24" s="2332"/>
      <c r="EGK24" s="2332"/>
      <c r="EGL24" s="2332"/>
      <c r="EGM24" s="2332"/>
      <c r="EGN24" s="2332"/>
      <c r="EGO24" s="2332"/>
      <c r="EGP24" s="2332"/>
      <c r="EGQ24" s="2332"/>
      <c r="EGR24" s="2332"/>
      <c r="EGS24" s="2332"/>
      <c r="EGT24" s="2332"/>
      <c r="EGU24" s="2332"/>
      <c r="EGV24" s="2332"/>
      <c r="EGW24" s="2332"/>
      <c r="EGX24" s="2332"/>
      <c r="EGY24" s="2332"/>
      <c r="EGZ24" s="2332"/>
      <c r="EHA24" s="2332"/>
      <c r="EHB24" s="2332"/>
      <c r="EHC24" s="2332"/>
      <c r="EHD24" s="2332"/>
      <c r="EHE24" s="2332"/>
      <c r="EHF24" s="2332"/>
      <c r="EHG24" s="2332"/>
      <c r="EHH24" s="2332"/>
      <c r="EHI24" s="2332"/>
      <c r="EHJ24" s="2332"/>
      <c r="EHK24" s="2332"/>
      <c r="EHL24" s="2332"/>
      <c r="EHM24" s="2332"/>
      <c r="EHN24" s="2332"/>
      <c r="EHO24" s="2332"/>
      <c r="EHP24" s="2332"/>
      <c r="EHQ24" s="2332"/>
      <c r="EHR24" s="2332"/>
      <c r="EHS24" s="2332"/>
      <c r="EHT24" s="2332"/>
      <c r="EHU24" s="2332"/>
      <c r="EHV24" s="2332"/>
      <c r="EHW24" s="2332"/>
      <c r="EHX24" s="2332"/>
      <c r="EHY24" s="2332"/>
      <c r="EHZ24" s="2332"/>
      <c r="EIA24" s="2332"/>
      <c r="EIB24" s="2332"/>
      <c r="EIC24" s="2332"/>
      <c r="EID24" s="2332"/>
      <c r="EIE24" s="2332"/>
      <c r="EIF24" s="2332"/>
      <c r="EIG24" s="2332"/>
      <c r="EIH24" s="2332"/>
      <c r="EII24" s="2332"/>
      <c r="EIJ24" s="2332"/>
      <c r="EIK24" s="2332"/>
      <c r="EIL24" s="2332"/>
      <c r="EIM24" s="2332"/>
      <c r="EIN24" s="2332"/>
      <c r="EIO24" s="2332"/>
      <c r="EIP24" s="2332"/>
      <c r="EIQ24" s="2332"/>
      <c r="EIR24" s="2332"/>
      <c r="EIS24" s="2332"/>
      <c r="EIT24" s="2332"/>
      <c r="EIU24" s="2332"/>
      <c r="EIV24" s="2332"/>
      <c r="EIW24" s="2332"/>
      <c r="EIX24" s="2332"/>
      <c r="EIY24" s="2332"/>
      <c r="EIZ24" s="2332"/>
      <c r="EJA24" s="2332"/>
      <c r="EJB24" s="2332"/>
      <c r="EJC24" s="2332"/>
      <c r="EJD24" s="2332"/>
      <c r="EJE24" s="2332"/>
      <c r="EJF24" s="2332"/>
      <c r="EJG24" s="2332"/>
      <c r="EJH24" s="2332"/>
      <c r="EJI24" s="2332"/>
      <c r="EJJ24" s="2332"/>
      <c r="EJK24" s="2332"/>
      <c r="EJL24" s="2332"/>
      <c r="EJM24" s="2332"/>
      <c r="EJN24" s="2332"/>
      <c r="EJO24" s="2332"/>
      <c r="EJP24" s="2332"/>
      <c r="EJQ24" s="2332"/>
      <c r="EJR24" s="2332"/>
      <c r="EJS24" s="2332"/>
      <c r="EJT24" s="2332"/>
      <c r="EJU24" s="2332"/>
      <c r="EJV24" s="2332"/>
      <c r="EJW24" s="2332"/>
      <c r="EJX24" s="2332"/>
      <c r="EJY24" s="2332"/>
      <c r="EJZ24" s="2332"/>
      <c r="EKA24" s="2332"/>
      <c r="EKB24" s="2332"/>
      <c r="EKC24" s="2332"/>
      <c r="EKD24" s="2332"/>
      <c r="EKE24" s="2332"/>
      <c r="EKF24" s="2332"/>
      <c r="EKG24" s="2332"/>
      <c r="EKH24" s="2332"/>
      <c r="EKI24" s="2332"/>
      <c r="EKJ24" s="2332"/>
      <c r="EKK24" s="2332"/>
      <c r="EKL24" s="2332"/>
      <c r="EKM24" s="2332"/>
      <c r="EKN24" s="2332"/>
      <c r="EKO24" s="2332"/>
      <c r="EKP24" s="2332"/>
      <c r="EKQ24" s="2332"/>
      <c r="EKR24" s="2332"/>
      <c r="EKS24" s="2332"/>
      <c r="EKT24" s="2332"/>
      <c r="EKU24" s="2332"/>
      <c r="EKV24" s="2332"/>
      <c r="EKW24" s="2332"/>
      <c r="EKX24" s="2332"/>
      <c r="EKY24" s="2332"/>
      <c r="EKZ24" s="2332"/>
      <c r="ELA24" s="2332"/>
      <c r="ELB24" s="2332"/>
      <c r="ELC24" s="2332"/>
      <c r="ELD24" s="2332"/>
      <c r="ELE24" s="2332"/>
      <c r="ELF24" s="2332"/>
      <c r="ELG24" s="2332"/>
      <c r="ELH24" s="2332"/>
      <c r="ELI24" s="2332"/>
      <c r="ELJ24" s="2332"/>
      <c r="ELK24" s="2332"/>
      <c r="ELL24" s="2332"/>
      <c r="ELM24" s="2332"/>
      <c r="ELN24" s="2332"/>
      <c r="ELO24" s="2332"/>
      <c r="ELP24" s="2332"/>
      <c r="ELQ24" s="2332"/>
      <c r="ELR24" s="2332"/>
      <c r="ELS24" s="2332"/>
      <c r="ELT24" s="2332"/>
      <c r="ELU24" s="2332"/>
      <c r="ELV24" s="2332"/>
      <c r="ELW24" s="2332"/>
      <c r="ELX24" s="2332"/>
      <c r="ELY24" s="2332"/>
      <c r="ELZ24" s="2332"/>
      <c r="EMA24" s="2332"/>
      <c r="EMB24" s="2332"/>
      <c r="EMC24" s="2332"/>
      <c r="EMD24" s="2332"/>
      <c r="EME24" s="2332"/>
      <c r="EMF24" s="2332"/>
      <c r="EMG24" s="2332"/>
      <c r="EMH24" s="2332"/>
      <c r="EMI24" s="2332"/>
      <c r="EMJ24" s="2332"/>
      <c r="EMK24" s="2332"/>
      <c r="EML24" s="2332"/>
      <c r="EMM24" s="2332"/>
      <c r="EMN24" s="2332"/>
      <c r="EMO24" s="2332"/>
      <c r="EMP24" s="2332"/>
      <c r="EMQ24" s="2332"/>
      <c r="EMR24" s="2332"/>
      <c r="EMS24" s="2332"/>
      <c r="EMT24" s="2332"/>
      <c r="EMU24" s="2332"/>
      <c r="EMV24" s="2332"/>
      <c r="EMW24" s="2332"/>
      <c r="EMX24" s="2332"/>
      <c r="EMY24" s="2332"/>
      <c r="EMZ24" s="2332"/>
      <c r="ENA24" s="2332"/>
      <c r="ENB24" s="2332"/>
      <c r="ENC24" s="2332"/>
      <c r="END24" s="2332"/>
      <c r="ENE24" s="2332"/>
      <c r="ENF24" s="2332"/>
      <c r="ENG24" s="2332"/>
      <c r="ENH24" s="2332"/>
      <c r="ENI24" s="2332"/>
      <c r="ENJ24" s="2332"/>
      <c r="ENK24" s="2332"/>
      <c r="ENL24" s="2332"/>
      <c r="ENM24" s="2332"/>
      <c r="ENN24" s="2332"/>
      <c r="ENO24" s="2332"/>
      <c r="ENP24" s="2332"/>
      <c r="ENQ24" s="2332"/>
      <c r="ENR24" s="2332"/>
      <c r="ENS24" s="2332"/>
      <c r="ENT24" s="2332"/>
      <c r="ENU24" s="2332"/>
      <c r="ENV24" s="2332"/>
      <c r="ENW24" s="2332"/>
      <c r="ENX24" s="2332"/>
      <c r="ENY24" s="2332"/>
      <c r="ENZ24" s="2332"/>
      <c r="EOA24" s="2332"/>
      <c r="EOB24" s="2332"/>
      <c r="EOC24" s="2332"/>
      <c r="EOD24" s="2332"/>
      <c r="EOE24" s="2332"/>
      <c r="EOF24" s="2332"/>
      <c r="EOG24" s="2332"/>
      <c r="EOH24" s="2332"/>
      <c r="EOI24" s="2332"/>
      <c r="EOJ24" s="2332"/>
      <c r="EOK24" s="2332"/>
      <c r="EOL24" s="2332"/>
      <c r="EOM24" s="2332"/>
      <c r="EON24" s="2332"/>
      <c r="EOO24" s="2332"/>
      <c r="EOP24" s="2332"/>
      <c r="EOQ24" s="2332"/>
      <c r="EOR24" s="2332"/>
      <c r="EOS24" s="2332"/>
      <c r="EOT24" s="2332"/>
      <c r="EOU24" s="2332"/>
      <c r="EOV24" s="2332"/>
      <c r="EOW24" s="2332"/>
      <c r="EOX24" s="2332"/>
      <c r="EOY24" s="2332"/>
      <c r="EOZ24" s="2332"/>
      <c r="EPA24" s="2332"/>
      <c r="EPB24" s="2332"/>
      <c r="EPC24" s="2332"/>
      <c r="EPD24" s="2332"/>
      <c r="EPE24" s="2332"/>
      <c r="EPF24" s="2332"/>
      <c r="EPG24" s="2332"/>
      <c r="EPH24" s="2332"/>
      <c r="EPI24" s="2332"/>
      <c r="EPJ24" s="2332"/>
      <c r="EPK24" s="2332"/>
      <c r="EPL24" s="2332"/>
      <c r="EPM24" s="2332"/>
      <c r="EPN24" s="2332"/>
      <c r="EPO24" s="2332"/>
      <c r="EPP24" s="2332"/>
      <c r="EPQ24" s="2332"/>
      <c r="EPR24" s="2332"/>
      <c r="EPS24" s="2332"/>
      <c r="EPT24" s="2332"/>
      <c r="EPU24" s="2332"/>
      <c r="EPV24" s="2332"/>
      <c r="EPW24" s="2332"/>
      <c r="EPX24" s="2332"/>
      <c r="EPY24" s="2332"/>
      <c r="EPZ24" s="2332"/>
      <c r="EQA24" s="2332"/>
      <c r="EQB24" s="2332"/>
      <c r="EQC24" s="2332"/>
      <c r="EQD24" s="2332"/>
      <c r="EQE24" s="2332"/>
      <c r="EQF24" s="2332"/>
      <c r="EQG24" s="2332"/>
      <c r="EQH24" s="2332"/>
      <c r="EQI24" s="2332"/>
      <c r="EQJ24" s="2332"/>
      <c r="EQK24" s="2332"/>
      <c r="EQL24" s="2332"/>
      <c r="EQM24" s="2332"/>
      <c r="EQN24" s="2332"/>
      <c r="EQO24" s="2332"/>
      <c r="EQP24" s="2332"/>
      <c r="EQQ24" s="2332"/>
      <c r="EQR24" s="2332"/>
      <c r="EQS24" s="2332"/>
      <c r="EQT24" s="2332"/>
      <c r="EQU24" s="2332"/>
      <c r="EQV24" s="2332"/>
      <c r="EQW24" s="2332"/>
      <c r="EQX24" s="2332"/>
      <c r="EQY24" s="2332"/>
      <c r="EQZ24" s="2332"/>
      <c r="ERA24" s="2332"/>
      <c r="ERB24" s="2332"/>
      <c r="ERC24" s="2332"/>
      <c r="ERD24" s="2332"/>
      <c r="ERE24" s="2332"/>
      <c r="ERF24" s="2332"/>
      <c r="ERG24" s="2332"/>
      <c r="ERH24" s="2332"/>
      <c r="ERI24" s="2332"/>
      <c r="ERJ24" s="2332"/>
      <c r="ERK24" s="2332"/>
      <c r="ERL24" s="2332"/>
      <c r="ERM24" s="2332"/>
      <c r="ERN24" s="2332"/>
      <c r="ERO24" s="2332"/>
      <c r="ERP24" s="2332"/>
      <c r="ERQ24" s="2332"/>
      <c r="ERR24" s="2332"/>
      <c r="ERS24" s="2332"/>
      <c r="ERT24" s="2332"/>
      <c r="ERU24" s="2332"/>
      <c r="ERV24" s="2332"/>
      <c r="ERW24" s="2332"/>
      <c r="ERX24" s="2332"/>
      <c r="ERY24" s="2332"/>
      <c r="ERZ24" s="2332"/>
      <c r="ESA24" s="2332"/>
      <c r="ESB24" s="2332"/>
      <c r="ESC24" s="2332"/>
      <c r="ESD24" s="2332"/>
      <c r="ESE24" s="2332"/>
      <c r="ESF24" s="2332"/>
      <c r="ESG24" s="2332"/>
      <c r="ESH24" s="2332"/>
      <c r="ESI24" s="2332"/>
      <c r="ESJ24" s="2332"/>
      <c r="ESK24" s="2332"/>
      <c r="ESL24" s="2332"/>
      <c r="ESM24" s="2332"/>
      <c r="ESN24" s="2332"/>
      <c r="ESO24" s="2332"/>
      <c r="ESP24" s="2332"/>
      <c r="ESQ24" s="2332"/>
      <c r="ESR24" s="2332"/>
      <c r="ESS24" s="2332"/>
      <c r="EST24" s="2332"/>
      <c r="ESU24" s="2332"/>
      <c r="ESV24" s="2332"/>
      <c r="ESW24" s="2332"/>
      <c r="ESX24" s="2332"/>
      <c r="ESY24" s="2332"/>
      <c r="ESZ24" s="2332"/>
      <c r="ETA24" s="2332"/>
      <c r="ETB24" s="2332"/>
      <c r="ETC24" s="2332"/>
      <c r="ETD24" s="2332"/>
      <c r="ETE24" s="2332"/>
      <c r="ETF24" s="2332"/>
      <c r="ETG24" s="2332"/>
      <c r="ETH24" s="2332"/>
      <c r="ETI24" s="2332"/>
      <c r="ETJ24" s="2332"/>
      <c r="ETK24" s="2332"/>
      <c r="ETL24" s="2332"/>
      <c r="ETM24" s="2332"/>
      <c r="ETN24" s="2332"/>
      <c r="ETO24" s="2332"/>
      <c r="ETP24" s="2332"/>
      <c r="ETQ24" s="2332"/>
      <c r="ETR24" s="2332"/>
      <c r="ETS24" s="2332"/>
      <c r="ETT24" s="2332"/>
      <c r="ETU24" s="2332"/>
      <c r="ETV24" s="2332"/>
      <c r="ETW24" s="2332"/>
      <c r="ETX24" s="2332"/>
      <c r="ETY24" s="2332"/>
      <c r="ETZ24" s="2332"/>
      <c r="EUA24" s="2332"/>
      <c r="EUB24" s="2332"/>
      <c r="EUC24" s="2332"/>
      <c r="EUD24" s="2332"/>
      <c r="EUE24" s="2332"/>
      <c r="EUF24" s="2332"/>
      <c r="EUG24" s="2332"/>
      <c r="EUH24" s="2332"/>
      <c r="EUI24" s="2332"/>
      <c r="EUJ24" s="2332"/>
      <c r="EUK24" s="2332"/>
      <c r="EUL24" s="2332"/>
      <c r="EUM24" s="2332"/>
      <c r="EUN24" s="2332"/>
      <c r="EUO24" s="2332"/>
      <c r="EUP24" s="2332"/>
      <c r="EUQ24" s="2332"/>
      <c r="EUR24" s="2332"/>
      <c r="EUS24" s="2332"/>
      <c r="EUT24" s="2332"/>
      <c r="EUU24" s="2332"/>
      <c r="EUV24" s="2332"/>
      <c r="EUW24" s="2332"/>
      <c r="EUX24" s="2332"/>
      <c r="EUY24" s="2332"/>
      <c r="EUZ24" s="2332"/>
      <c r="EVA24" s="2332"/>
      <c r="EVB24" s="2332"/>
      <c r="EVC24" s="2332"/>
      <c r="EVD24" s="2332"/>
      <c r="EVE24" s="2332"/>
      <c r="EVF24" s="2332"/>
      <c r="EVG24" s="2332"/>
      <c r="EVH24" s="2332"/>
      <c r="EVI24" s="2332"/>
      <c r="EVJ24" s="2332"/>
      <c r="EVK24" s="2332"/>
      <c r="EVL24" s="2332"/>
      <c r="EVM24" s="2332"/>
      <c r="EVN24" s="2332"/>
      <c r="EVO24" s="2332"/>
      <c r="EVP24" s="2332"/>
      <c r="EVQ24" s="2332"/>
      <c r="EVR24" s="2332"/>
      <c r="EVS24" s="2332"/>
      <c r="EVT24" s="2332"/>
      <c r="EVU24" s="2332"/>
      <c r="EVV24" s="2332"/>
      <c r="EVW24" s="2332"/>
      <c r="EVX24" s="2332"/>
      <c r="EVY24" s="2332"/>
      <c r="EVZ24" s="2332"/>
      <c r="EWA24" s="2332"/>
      <c r="EWB24" s="2332"/>
      <c r="EWC24" s="2332"/>
      <c r="EWD24" s="2332"/>
      <c r="EWE24" s="2332"/>
      <c r="EWF24" s="2332"/>
      <c r="EWG24" s="2332"/>
      <c r="EWH24" s="2332"/>
      <c r="EWI24" s="2332"/>
      <c r="EWJ24" s="2332"/>
      <c r="EWK24" s="2332"/>
      <c r="EWL24" s="2332"/>
      <c r="EWM24" s="2332"/>
      <c r="EWN24" s="2332"/>
      <c r="EWO24" s="2332"/>
      <c r="EWP24" s="2332"/>
      <c r="EWQ24" s="2332"/>
      <c r="EWR24" s="2332"/>
      <c r="EWS24" s="2332"/>
      <c r="EWT24" s="2332"/>
      <c r="EWU24" s="2332"/>
      <c r="EWV24" s="2332"/>
      <c r="EWW24" s="2332"/>
      <c r="EWX24" s="2332"/>
      <c r="EWY24" s="2332"/>
      <c r="EWZ24" s="2332"/>
      <c r="EXA24" s="2332"/>
      <c r="EXB24" s="2332"/>
      <c r="EXC24" s="2332"/>
      <c r="EXD24" s="2332"/>
      <c r="EXE24" s="2332"/>
      <c r="EXF24" s="2332"/>
      <c r="EXG24" s="2332"/>
      <c r="EXH24" s="2332"/>
      <c r="EXI24" s="2332"/>
      <c r="EXJ24" s="2332"/>
      <c r="EXK24" s="2332"/>
      <c r="EXL24" s="2332"/>
      <c r="EXM24" s="2332"/>
      <c r="EXN24" s="2332"/>
      <c r="EXO24" s="2332"/>
      <c r="EXP24" s="2332"/>
      <c r="EXQ24" s="2332"/>
      <c r="EXR24" s="2332"/>
      <c r="EXS24" s="2332"/>
      <c r="EXT24" s="2332"/>
      <c r="EXU24" s="2332"/>
      <c r="EXV24" s="2332"/>
      <c r="EXW24" s="2332"/>
      <c r="EXX24" s="2332"/>
      <c r="EXY24" s="2332"/>
      <c r="EXZ24" s="2332"/>
      <c r="EYA24" s="2332"/>
      <c r="EYB24" s="2332"/>
      <c r="EYC24" s="2332"/>
      <c r="EYD24" s="2332"/>
      <c r="EYE24" s="2332"/>
      <c r="EYF24" s="2332"/>
      <c r="EYG24" s="2332"/>
      <c r="EYH24" s="2332"/>
      <c r="EYI24" s="2332"/>
      <c r="EYJ24" s="2332"/>
      <c r="EYK24" s="2332"/>
      <c r="EYL24" s="2332"/>
      <c r="EYM24" s="2332"/>
      <c r="EYN24" s="2332"/>
      <c r="EYO24" s="2332"/>
      <c r="EYP24" s="2332"/>
      <c r="EYQ24" s="2332"/>
      <c r="EYR24" s="2332"/>
      <c r="EYS24" s="2332"/>
      <c r="EYT24" s="2332"/>
      <c r="EYU24" s="2332"/>
      <c r="EYV24" s="2332"/>
      <c r="EYW24" s="2332"/>
      <c r="EYX24" s="2332"/>
      <c r="EYY24" s="2332"/>
      <c r="EYZ24" s="2332"/>
      <c r="EZA24" s="2332"/>
      <c r="EZB24" s="2332"/>
      <c r="EZC24" s="2332"/>
      <c r="EZD24" s="2332"/>
      <c r="EZE24" s="2332"/>
      <c r="EZF24" s="2332"/>
      <c r="EZG24" s="2332"/>
      <c r="EZH24" s="2332"/>
      <c r="EZI24" s="2332"/>
      <c r="EZJ24" s="2332"/>
      <c r="EZK24" s="2332"/>
      <c r="EZL24" s="2332"/>
      <c r="EZM24" s="2332"/>
      <c r="EZN24" s="2332"/>
      <c r="EZO24" s="2332"/>
      <c r="EZP24" s="2332"/>
      <c r="EZQ24" s="2332"/>
      <c r="EZR24" s="2332"/>
      <c r="EZS24" s="2332"/>
      <c r="EZT24" s="2332"/>
      <c r="EZU24" s="2332"/>
      <c r="EZV24" s="2332"/>
      <c r="EZW24" s="2332"/>
      <c r="EZX24" s="2332"/>
      <c r="EZY24" s="2332"/>
      <c r="EZZ24" s="2332"/>
      <c r="FAA24" s="2332"/>
      <c r="FAB24" s="2332"/>
      <c r="FAC24" s="2332"/>
      <c r="FAD24" s="2332"/>
      <c r="FAE24" s="2332"/>
      <c r="FAF24" s="2332"/>
      <c r="FAG24" s="2332"/>
      <c r="FAH24" s="2332"/>
      <c r="FAI24" s="2332"/>
      <c r="FAJ24" s="2332"/>
      <c r="FAK24" s="2332"/>
      <c r="FAL24" s="2332"/>
      <c r="FAM24" s="2332"/>
      <c r="FAN24" s="2332"/>
      <c r="FAO24" s="2332"/>
      <c r="FAP24" s="2332"/>
      <c r="FAQ24" s="2332"/>
      <c r="FAR24" s="2332"/>
      <c r="FAS24" s="2332"/>
      <c r="FAT24" s="2332"/>
      <c r="FAU24" s="2332"/>
      <c r="FAV24" s="2332"/>
      <c r="FAW24" s="2332"/>
      <c r="FAX24" s="2332"/>
      <c r="FAY24" s="2332"/>
      <c r="FAZ24" s="2332"/>
      <c r="FBA24" s="2332"/>
      <c r="FBB24" s="2332"/>
      <c r="FBC24" s="2332"/>
      <c r="FBD24" s="2332"/>
      <c r="FBE24" s="2332"/>
      <c r="FBF24" s="2332"/>
      <c r="FBG24" s="2332"/>
      <c r="FBH24" s="2332"/>
      <c r="FBI24" s="2332"/>
      <c r="FBJ24" s="2332"/>
      <c r="FBK24" s="2332"/>
      <c r="FBL24" s="2332"/>
      <c r="FBM24" s="2332"/>
      <c r="FBN24" s="2332"/>
      <c r="FBO24" s="2332"/>
      <c r="FBP24" s="2332"/>
      <c r="FBQ24" s="2332"/>
      <c r="FBR24" s="2332"/>
      <c r="FBS24" s="2332"/>
      <c r="FBT24" s="2332"/>
      <c r="FBU24" s="2332"/>
      <c r="FBV24" s="2332"/>
      <c r="FBW24" s="2332"/>
      <c r="FBX24" s="2332"/>
      <c r="FBY24" s="2332"/>
      <c r="FBZ24" s="2332"/>
      <c r="FCA24" s="2332"/>
      <c r="FCB24" s="2332"/>
      <c r="FCC24" s="2332"/>
      <c r="FCD24" s="2332"/>
      <c r="FCE24" s="2332"/>
      <c r="FCF24" s="2332"/>
      <c r="FCG24" s="2332"/>
      <c r="FCH24" s="2332"/>
      <c r="FCI24" s="2332"/>
      <c r="FCJ24" s="2332"/>
      <c r="FCK24" s="2332"/>
      <c r="FCL24" s="2332"/>
      <c r="FCM24" s="2332"/>
      <c r="FCN24" s="2332"/>
      <c r="FCO24" s="2332"/>
      <c r="FCP24" s="2332"/>
      <c r="FCQ24" s="2332"/>
      <c r="FCR24" s="2332"/>
      <c r="FCS24" s="2332"/>
      <c r="FCT24" s="2332"/>
      <c r="FCU24" s="2332"/>
      <c r="FCV24" s="2332"/>
      <c r="FCW24" s="2332"/>
      <c r="FCX24" s="2332"/>
      <c r="FCY24" s="2332"/>
      <c r="FCZ24" s="2332"/>
      <c r="FDA24" s="2332"/>
      <c r="FDB24" s="2332"/>
      <c r="FDC24" s="2332"/>
      <c r="FDD24" s="2332"/>
      <c r="FDE24" s="2332"/>
      <c r="FDF24" s="2332"/>
      <c r="FDG24" s="2332"/>
      <c r="FDH24" s="2332"/>
      <c r="FDI24" s="2332"/>
      <c r="FDJ24" s="2332"/>
      <c r="FDK24" s="2332"/>
      <c r="FDL24" s="2332"/>
      <c r="FDM24" s="2332"/>
      <c r="FDN24" s="2332"/>
      <c r="FDO24" s="2332"/>
      <c r="FDP24" s="2332"/>
      <c r="FDQ24" s="2332"/>
      <c r="FDR24" s="2332"/>
      <c r="FDS24" s="2332"/>
      <c r="FDT24" s="2332"/>
      <c r="FDU24" s="2332"/>
      <c r="FDV24" s="2332"/>
      <c r="FDW24" s="2332"/>
      <c r="FDX24" s="2332"/>
      <c r="FDY24" s="2332"/>
      <c r="FDZ24" s="2332"/>
      <c r="FEA24" s="2332"/>
      <c r="FEB24" s="2332"/>
      <c r="FEC24" s="2332"/>
      <c r="FED24" s="2332"/>
      <c r="FEE24" s="2332"/>
      <c r="FEF24" s="2332"/>
      <c r="FEG24" s="2332"/>
      <c r="FEH24" s="2332"/>
      <c r="FEI24" s="2332"/>
      <c r="FEJ24" s="2332"/>
      <c r="FEK24" s="2332"/>
      <c r="FEL24" s="2332"/>
      <c r="FEM24" s="2332"/>
      <c r="FEN24" s="2332"/>
      <c r="FEO24" s="2332"/>
      <c r="FEP24" s="2332"/>
      <c r="FEQ24" s="2332"/>
      <c r="FER24" s="2332"/>
      <c r="FES24" s="2332"/>
      <c r="FET24" s="2332"/>
      <c r="FEU24" s="2332"/>
      <c r="FEV24" s="2332"/>
      <c r="FEW24" s="2332"/>
      <c r="FEX24" s="2332"/>
      <c r="FEY24" s="2332"/>
      <c r="FEZ24" s="2332"/>
      <c r="FFA24" s="2332"/>
      <c r="FFB24" s="2332"/>
      <c r="FFC24" s="2332"/>
      <c r="FFD24" s="2332"/>
      <c r="FFE24" s="2332"/>
      <c r="FFF24" s="2332"/>
      <c r="FFG24" s="2332"/>
      <c r="FFH24" s="2332"/>
      <c r="FFI24" s="2332"/>
      <c r="FFJ24" s="2332"/>
      <c r="FFK24" s="2332"/>
      <c r="FFL24" s="2332"/>
      <c r="FFM24" s="2332"/>
      <c r="FFN24" s="2332"/>
      <c r="FFO24" s="2332"/>
      <c r="FFP24" s="2332"/>
      <c r="FFQ24" s="2332"/>
      <c r="FFR24" s="2332"/>
      <c r="FFS24" s="2332"/>
      <c r="FFT24" s="2332"/>
      <c r="FFU24" s="2332"/>
      <c r="FFV24" s="2332"/>
      <c r="FFW24" s="2332"/>
      <c r="FFX24" s="2332"/>
      <c r="FFY24" s="2332"/>
      <c r="FFZ24" s="2332"/>
      <c r="FGA24" s="2332"/>
      <c r="FGB24" s="2332"/>
      <c r="FGC24" s="2332"/>
      <c r="FGD24" s="2332"/>
      <c r="FGE24" s="2332"/>
      <c r="FGF24" s="2332"/>
      <c r="FGG24" s="2332"/>
      <c r="FGH24" s="2332"/>
      <c r="FGI24" s="2332"/>
      <c r="FGJ24" s="2332"/>
      <c r="FGK24" s="2332"/>
      <c r="FGL24" s="2332"/>
      <c r="FGM24" s="2332"/>
      <c r="FGN24" s="2332"/>
      <c r="FGO24" s="2332"/>
      <c r="FGP24" s="2332"/>
      <c r="FGQ24" s="2332"/>
      <c r="FGR24" s="2332"/>
      <c r="FGS24" s="2332"/>
      <c r="FGT24" s="2332"/>
      <c r="FGU24" s="2332"/>
      <c r="FGV24" s="2332"/>
      <c r="FGW24" s="2332"/>
      <c r="FGX24" s="2332"/>
      <c r="FGY24" s="2332"/>
      <c r="FGZ24" s="2332"/>
      <c r="FHA24" s="2332"/>
      <c r="FHB24" s="2332"/>
      <c r="FHC24" s="2332"/>
      <c r="FHD24" s="2332"/>
      <c r="FHE24" s="2332"/>
      <c r="FHF24" s="2332"/>
      <c r="FHG24" s="2332"/>
      <c r="FHH24" s="2332"/>
      <c r="FHI24" s="2332"/>
      <c r="FHJ24" s="2332"/>
      <c r="FHK24" s="2332"/>
      <c r="FHL24" s="2332"/>
      <c r="FHM24" s="2332"/>
      <c r="FHN24" s="2332"/>
      <c r="FHO24" s="2332"/>
      <c r="FHP24" s="2332"/>
      <c r="FHQ24" s="2332"/>
      <c r="FHR24" s="2332"/>
      <c r="FHS24" s="2332"/>
      <c r="FHT24" s="2332"/>
      <c r="FHU24" s="2332"/>
      <c r="FHV24" s="2332"/>
      <c r="FHW24" s="2332"/>
      <c r="FHX24" s="2332"/>
      <c r="FHY24" s="2332"/>
      <c r="FHZ24" s="2332"/>
      <c r="FIA24" s="2332"/>
      <c r="FIB24" s="2332"/>
      <c r="FIC24" s="2332"/>
      <c r="FID24" s="2332"/>
      <c r="FIE24" s="2332"/>
      <c r="FIF24" s="2332"/>
      <c r="FIG24" s="2332"/>
      <c r="FIH24" s="2332"/>
      <c r="FII24" s="2332"/>
      <c r="FIJ24" s="2332"/>
      <c r="FIK24" s="2332"/>
      <c r="FIL24" s="2332"/>
      <c r="FIM24" s="2332"/>
      <c r="FIN24" s="2332"/>
      <c r="FIO24" s="2332"/>
      <c r="FIP24" s="2332"/>
      <c r="FIQ24" s="2332"/>
      <c r="FIR24" s="2332"/>
      <c r="FIS24" s="2332"/>
      <c r="FIT24" s="2332"/>
      <c r="FIU24" s="2332"/>
      <c r="FIV24" s="2332"/>
      <c r="FIW24" s="2332"/>
      <c r="FIX24" s="2332"/>
      <c r="FIY24" s="2332"/>
      <c r="FIZ24" s="2332"/>
      <c r="FJA24" s="2332"/>
      <c r="FJB24" s="2332"/>
      <c r="FJC24" s="2332"/>
      <c r="FJD24" s="2332"/>
      <c r="FJE24" s="2332"/>
      <c r="FJF24" s="2332"/>
      <c r="FJG24" s="2332"/>
      <c r="FJH24" s="2332"/>
      <c r="FJI24" s="2332"/>
      <c r="FJJ24" s="2332"/>
      <c r="FJK24" s="2332"/>
      <c r="FJL24" s="2332"/>
      <c r="FJM24" s="2332"/>
      <c r="FJN24" s="2332"/>
      <c r="FJO24" s="2332"/>
      <c r="FJP24" s="2332"/>
      <c r="FJQ24" s="2332"/>
      <c r="FJR24" s="2332"/>
      <c r="FJS24" s="2332"/>
      <c r="FJT24" s="2332"/>
      <c r="FJU24" s="2332"/>
      <c r="FJV24" s="2332"/>
      <c r="FJW24" s="2332"/>
      <c r="FJX24" s="2332"/>
      <c r="FJY24" s="2332"/>
      <c r="FJZ24" s="2332"/>
      <c r="FKA24" s="2332"/>
      <c r="FKB24" s="2332"/>
      <c r="FKC24" s="2332"/>
      <c r="FKD24" s="2332"/>
      <c r="FKE24" s="2332"/>
      <c r="FKF24" s="2332"/>
      <c r="FKG24" s="2332"/>
      <c r="FKH24" s="2332"/>
      <c r="FKI24" s="2332"/>
      <c r="FKJ24" s="2332"/>
      <c r="FKK24" s="2332"/>
      <c r="FKL24" s="2332"/>
      <c r="FKM24" s="2332"/>
      <c r="FKN24" s="2332"/>
      <c r="FKO24" s="2332"/>
      <c r="FKP24" s="2332"/>
      <c r="FKQ24" s="2332"/>
      <c r="FKR24" s="2332"/>
      <c r="FKS24" s="2332"/>
      <c r="FKT24" s="2332"/>
      <c r="FKU24" s="2332"/>
      <c r="FKV24" s="2332"/>
      <c r="FKW24" s="2332"/>
      <c r="FKX24" s="2332"/>
      <c r="FKY24" s="2332"/>
      <c r="FKZ24" s="2332"/>
      <c r="FLA24" s="2332"/>
      <c r="FLB24" s="2332"/>
      <c r="FLC24" s="2332"/>
      <c r="FLD24" s="2332"/>
      <c r="FLE24" s="2332"/>
      <c r="FLF24" s="2332"/>
      <c r="FLG24" s="2332"/>
      <c r="FLH24" s="2332"/>
      <c r="FLI24" s="2332"/>
      <c r="FLJ24" s="2332"/>
      <c r="FLK24" s="2332"/>
      <c r="FLL24" s="2332"/>
      <c r="FLM24" s="2332"/>
      <c r="FLN24" s="2332"/>
      <c r="FLO24" s="2332"/>
      <c r="FLP24" s="2332"/>
      <c r="FLQ24" s="2332"/>
      <c r="FLR24" s="2332"/>
      <c r="FLS24" s="2332"/>
      <c r="FLT24" s="2332"/>
      <c r="FLU24" s="2332"/>
      <c r="FLV24" s="2332"/>
      <c r="FLW24" s="2332"/>
      <c r="FLX24" s="2332"/>
      <c r="FLY24" s="2332"/>
      <c r="FLZ24" s="2332"/>
      <c r="FMA24" s="2332"/>
      <c r="FMB24" s="2332"/>
      <c r="FMC24" s="2332"/>
      <c r="FMD24" s="2332"/>
      <c r="FME24" s="2332"/>
      <c r="FMF24" s="2332"/>
      <c r="FMG24" s="2332"/>
      <c r="FMH24" s="2332"/>
      <c r="FMI24" s="2332"/>
      <c r="FMJ24" s="2332"/>
      <c r="FMK24" s="2332"/>
      <c r="FML24" s="2332"/>
      <c r="FMM24" s="2332"/>
      <c r="FMN24" s="2332"/>
      <c r="FMO24" s="2332"/>
      <c r="FMP24" s="2332"/>
      <c r="FMQ24" s="2332"/>
      <c r="FMR24" s="2332"/>
      <c r="FMS24" s="2332"/>
      <c r="FMT24" s="2332"/>
      <c r="FMU24" s="2332"/>
      <c r="FMV24" s="2332"/>
      <c r="FMW24" s="2332"/>
      <c r="FMX24" s="2332"/>
      <c r="FMY24" s="2332"/>
      <c r="FMZ24" s="2332"/>
      <c r="FNA24" s="2332"/>
      <c r="FNB24" s="2332"/>
      <c r="FNC24" s="2332"/>
      <c r="FND24" s="2332"/>
      <c r="FNE24" s="2332"/>
      <c r="FNF24" s="2332"/>
      <c r="FNG24" s="2332"/>
      <c r="FNH24" s="2332"/>
      <c r="FNI24" s="2332"/>
      <c r="FNJ24" s="2332"/>
      <c r="FNK24" s="2332"/>
      <c r="FNL24" s="2332"/>
      <c r="FNM24" s="2332"/>
      <c r="FNN24" s="2332"/>
      <c r="FNO24" s="2332"/>
      <c r="FNP24" s="2332"/>
      <c r="FNQ24" s="2332"/>
      <c r="FNR24" s="2332"/>
      <c r="FNS24" s="2332"/>
      <c r="FNT24" s="2332"/>
      <c r="FNU24" s="2332"/>
      <c r="FNV24" s="2332"/>
      <c r="FNW24" s="2332"/>
      <c r="FNX24" s="2332"/>
      <c r="FNY24" s="2332"/>
      <c r="FNZ24" s="2332"/>
      <c r="FOA24" s="2332"/>
      <c r="FOB24" s="2332"/>
      <c r="FOC24" s="2332"/>
      <c r="FOD24" s="2332"/>
      <c r="FOE24" s="2332"/>
      <c r="FOF24" s="2332"/>
      <c r="FOG24" s="2332"/>
      <c r="FOH24" s="2332"/>
      <c r="FOI24" s="2332"/>
      <c r="FOJ24" s="2332"/>
      <c r="FOK24" s="2332"/>
      <c r="FOL24" s="2332"/>
      <c r="FOM24" s="2332"/>
      <c r="FON24" s="2332"/>
      <c r="FOO24" s="2332"/>
      <c r="FOP24" s="2332"/>
      <c r="FOQ24" s="2332"/>
      <c r="FOR24" s="2332"/>
      <c r="FOS24" s="2332"/>
      <c r="FOT24" s="2332"/>
      <c r="FOU24" s="2332"/>
      <c r="FOV24" s="2332"/>
      <c r="FOW24" s="2332"/>
      <c r="FOX24" s="2332"/>
      <c r="FOY24" s="2332"/>
      <c r="FOZ24" s="2332"/>
      <c r="FPA24" s="2332"/>
      <c r="FPB24" s="2332"/>
      <c r="FPC24" s="2332"/>
      <c r="FPD24" s="2332"/>
      <c r="FPE24" s="2332"/>
      <c r="FPF24" s="2332"/>
      <c r="FPG24" s="2332"/>
      <c r="FPH24" s="2332"/>
      <c r="FPI24" s="2332"/>
      <c r="FPJ24" s="2332"/>
      <c r="FPK24" s="2332"/>
      <c r="FPL24" s="2332"/>
      <c r="FPM24" s="2332"/>
      <c r="FPN24" s="2332"/>
      <c r="FPO24" s="2332"/>
      <c r="FPP24" s="2332"/>
      <c r="FPQ24" s="2332"/>
      <c r="FPR24" s="2332"/>
      <c r="FPS24" s="2332"/>
      <c r="FPT24" s="2332"/>
      <c r="FPU24" s="2332"/>
      <c r="FPV24" s="2332"/>
      <c r="FPW24" s="2332"/>
      <c r="FPX24" s="2332"/>
      <c r="FPY24" s="2332"/>
      <c r="FPZ24" s="2332"/>
      <c r="FQA24" s="2332"/>
      <c r="FQB24" s="2332"/>
      <c r="FQC24" s="2332"/>
      <c r="FQD24" s="2332"/>
      <c r="FQE24" s="2332"/>
      <c r="FQF24" s="2332"/>
      <c r="FQG24" s="2332"/>
      <c r="FQH24" s="2332"/>
      <c r="FQI24" s="2332"/>
      <c r="FQJ24" s="2332"/>
      <c r="FQK24" s="2332"/>
      <c r="FQL24" s="2332"/>
      <c r="FQM24" s="2332"/>
      <c r="FQN24" s="2332"/>
      <c r="FQO24" s="2332"/>
      <c r="FQP24" s="2332"/>
      <c r="FQQ24" s="2332"/>
      <c r="FQR24" s="2332"/>
      <c r="FQS24" s="2332"/>
      <c r="FQT24" s="2332"/>
      <c r="FQU24" s="2332"/>
      <c r="FQV24" s="2332"/>
      <c r="FQW24" s="2332"/>
      <c r="FQX24" s="2332"/>
      <c r="FQY24" s="2332"/>
      <c r="FQZ24" s="2332"/>
      <c r="FRA24" s="2332"/>
      <c r="FRB24" s="2332"/>
      <c r="FRC24" s="2332"/>
      <c r="FRD24" s="2332"/>
      <c r="FRE24" s="2332"/>
      <c r="FRF24" s="2332"/>
      <c r="FRG24" s="2332"/>
      <c r="FRH24" s="2332"/>
      <c r="FRI24" s="2332"/>
      <c r="FRJ24" s="2332"/>
      <c r="FRK24" s="2332"/>
      <c r="FRL24" s="2332"/>
      <c r="FRM24" s="2332"/>
      <c r="FRN24" s="2332"/>
      <c r="FRO24" s="2332"/>
      <c r="FRP24" s="2332"/>
      <c r="FRQ24" s="2332"/>
      <c r="FRR24" s="2332"/>
      <c r="FRS24" s="2332"/>
      <c r="FRT24" s="2332"/>
      <c r="FRU24" s="2332"/>
      <c r="FRV24" s="2332"/>
      <c r="FRW24" s="2332"/>
      <c r="FRX24" s="2332"/>
      <c r="FRY24" s="2332"/>
      <c r="FRZ24" s="2332"/>
      <c r="FSA24" s="2332"/>
      <c r="FSB24" s="2332"/>
      <c r="FSC24" s="2332"/>
      <c r="FSD24" s="2332"/>
      <c r="FSE24" s="2332"/>
      <c r="FSF24" s="2332"/>
      <c r="FSG24" s="2332"/>
      <c r="FSH24" s="2332"/>
      <c r="FSI24" s="2332"/>
      <c r="FSJ24" s="2332"/>
      <c r="FSK24" s="2332"/>
      <c r="FSL24" s="2332"/>
      <c r="FSM24" s="2332"/>
      <c r="FSN24" s="2332"/>
      <c r="FSO24" s="2332"/>
      <c r="FSP24" s="2332"/>
      <c r="FSQ24" s="2332"/>
      <c r="FSR24" s="2332"/>
      <c r="FSS24" s="2332"/>
      <c r="FST24" s="2332"/>
      <c r="FSU24" s="2332"/>
      <c r="FSV24" s="2332"/>
      <c r="FSW24" s="2332"/>
      <c r="FSX24" s="2332"/>
      <c r="FSY24" s="2332"/>
      <c r="FSZ24" s="2332"/>
      <c r="FTA24" s="2332"/>
      <c r="FTB24" s="2332"/>
      <c r="FTC24" s="2332"/>
      <c r="FTD24" s="2332"/>
      <c r="FTE24" s="2332"/>
      <c r="FTF24" s="2332"/>
      <c r="FTG24" s="2332"/>
      <c r="FTH24" s="2332"/>
      <c r="FTI24" s="2332"/>
      <c r="FTJ24" s="2332"/>
      <c r="FTK24" s="2332"/>
      <c r="FTL24" s="2332"/>
      <c r="FTM24" s="2332"/>
      <c r="FTN24" s="2332"/>
      <c r="FTO24" s="2332"/>
      <c r="FTP24" s="2332"/>
      <c r="FTQ24" s="2332"/>
      <c r="FTR24" s="2332"/>
      <c r="FTS24" s="2332"/>
      <c r="FTT24" s="2332"/>
      <c r="FTU24" s="2332"/>
      <c r="FTV24" s="2332"/>
      <c r="FTW24" s="2332"/>
      <c r="FTX24" s="2332"/>
      <c r="FTY24" s="2332"/>
      <c r="FTZ24" s="2332"/>
      <c r="FUA24" s="2332"/>
      <c r="FUB24" s="2332"/>
      <c r="FUC24" s="2332"/>
      <c r="FUD24" s="2332"/>
      <c r="FUE24" s="2332"/>
      <c r="FUF24" s="2332"/>
      <c r="FUG24" s="2332"/>
      <c r="FUH24" s="2332"/>
      <c r="FUI24" s="2332"/>
      <c r="FUJ24" s="2332"/>
      <c r="FUK24" s="2332"/>
      <c r="FUL24" s="2332"/>
      <c r="FUM24" s="2332"/>
      <c r="FUN24" s="2332"/>
      <c r="FUO24" s="2332"/>
      <c r="FUP24" s="2332"/>
      <c r="FUQ24" s="2332"/>
      <c r="FUR24" s="2332"/>
      <c r="FUS24" s="2332"/>
      <c r="FUT24" s="2332"/>
      <c r="FUU24" s="2332"/>
      <c r="FUV24" s="2332"/>
      <c r="FUW24" s="2332"/>
      <c r="FUX24" s="2332"/>
      <c r="FUY24" s="2332"/>
      <c r="FUZ24" s="2332"/>
      <c r="FVA24" s="2332"/>
      <c r="FVB24" s="2332"/>
      <c r="FVC24" s="2332"/>
      <c r="FVD24" s="2332"/>
      <c r="FVE24" s="2332"/>
      <c r="FVF24" s="2332"/>
      <c r="FVG24" s="2332"/>
      <c r="FVH24" s="2332"/>
      <c r="FVI24" s="2332"/>
      <c r="FVJ24" s="2332"/>
      <c r="FVK24" s="2332"/>
      <c r="FVL24" s="2332"/>
      <c r="FVM24" s="2332"/>
      <c r="FVN24" s="2332"/>
      <c r="FVO24" s="2332"/>
      <c r="FVP24" s="2332"/>
      <c r="FVQ24" s="2332"/>
      <c r="FVR24" s="2332"/>
      <c r="FVS24" s="2332"/>
      <c r="FVT24" s="2332"/>
      <c r="FVU24" s="2332"/>
      <c r="FVV24" s="2332"/>
      <c r="FVW24" s="2332"/>
      <c r="FVX24" s="2332"/>
      <c r="FVY24" s="2332"/>
      <c r="FVZ24" s="2332"/>
      <c r="FWA24" s="2332"/>
      <c r="FWB24" s="2332"/>
      <c r="FWC24" s="2332"/>
      <c r="FWD24" s="2332"/>
      <c r="FWE24" s="2332"/>
      <c r="FWF24" s="2332"/>
      <c r="FWG24" s="2332"/>
      <c r="FWH24" s="2332"/>
      <c r="FWI24" s="2332"/>
      <c r="FWJ24" s="2332"/>
      <c r="FWK24" s="2332"/>
      <c r="FWL24" s="2332"/>
      <c r="FWM24" s="2332"/>
      <c r="FWN24" s="2332"/>
      <c r="FWO24" s="2332"/>
      <c r="FWP24" s="2332"/>
      <c r="FWQ24" s="2332"/>
      <c r="FWR24" s="2332"/>
      <c r="FWS24" s="2332"/>
      <c r="FWT24" s="2332"/>
      <c r="FWU24" s="2332"/>
      <c r="FWV24" s="2332"/>
      <c r="FWW24" s="2332"/>
      <c r="FWX24" s="2332"/>
      <c r="FWY24" s="2332"/>
      <c r="FWZ24" s="2332"/>
      <c r="FXA24" s="2332"/>
      <c r="FXB24" s="2332"/>
      <c r="FXC24" s="2332"/>
      <c r="FXD24" s="2332"/>
      <c r="FXE24" s="2332"/>
      <c r="FXF24" s="2332"/>
      <c r="FXG24" s="2332"/>
      <c r="FXH24" s="2332"/>
      <c r="FXI24" s="2332"/>
      <c r="FXJ24" s="2332"/>
      <c r="FXK24" s="2332"/>
      <c r="FXL24" s="2332"/>
      <c r="FXM24" s="2332"/>
      <c r="FXN24" s="2332"/>
      <c r="FXO24" s="2332"/>
      <c r="FXP24" s="2332"/>
      <c r="FXQ24" s="2332"/>
      <c r="FXR24" s="2332"/>
      <c r="FXS24" s="2332"/>
      <c r="FXT24" s="2332"/>
      <c r="FXU24" s="2332"/>
      <c r="FXV24" s="2332"/>
      <c r="FXW24" s="2332"/>
      <c r="FXX24" s="2332"/>
      <c r="FXY24" s="2332"/>
      <c r="FXZ24" s="2332"/>
      <c r="FYA24" s="2332"/>
      <c r="FYB24" s="2332"/>
      <c r="FYC24" s="2332"/>
      <c r="FYD24" s="2332"/>
      <c r="FYE24" s="2332"/>
      <c r="FYF24" s="2332"/>
      <c r="FYG24" s="2332"/>
      <c r="FYH24" s="2332"/>
      <c r="FYI24" s="2332"/>
      <c r="FYJ24" s="2332"/>
      <c r="FYK24" s="2332"/>
      <c r="FYL24" s="2332"/>
      <c r="FYM24" s="2332"/>
      <c r="FYN24" s="2332"/>
      <c r="FYO24" s="2332"/>
      <c r="FYP24" s="2332"/>
      <c r="FYQ24" s="2332"/>
      <c r="FYR24" s="2332"/>
      <c r="FYS24" s="2332"/>
      <c r="FYT24" s="2332"/>
      <c r="FYU24" s="2332"/>
      <c r="FYV24" s="2332"/>
      <c r="FYW24" s="2332"/>
      <c r="FYX24" s="2332"/>
      <c r="FYY24" s="2332"/>
      <c r="FYZ24" s="2332"/>
      <c r="FZA24" s="2332"/>
      <c r="FZB24" s="2332"/>
      <c r="FZC24" s="2332"/>
      <c r="FZD24" s="2332"/>
      <c r="FZE24" s="2332"/>
      <c r="FZF24" s="2332"/>
      <c r="FZG24" s="2332"/>
      <c r="FZH24" s="2332"/>
      <c r="FZI24" s="2332"/>
      <c r="FZJ24" s="2332"/>
      <c r="FZK24" s="2332"/>
      <c r="FZL24" s="2332"/>
      <c r="FZM24" s="2332"/>
      <c r="FZN24" s="2332"/>
      <c r="FZO24" s="2332"/>
      <c r="FZP24" s="2332"/>
      <c r="FZQ24" s="2332"/>
      <c r="FZR24" s="2332"/>
      <c r="FZS24" s="2332"/>
      <c r="FZT24" s="2332"/>
      <c r="FZU24" s="2332"/>
      <c r="FZV24" s="2332"/>
      <c r="FZW24" s="2332"/>
      <c r="FZX24" s="2332"/>
      <c r="FZY24" s="2332"/>
      <c r="FZZ24" s="2332"/>
      <c r="GAA24" s="2332"/>
      <c r="GAB24" s="2332"/>
      <c r="GAC24" s="2332"/>
      <c r="GAD24" s="2332"/>
      <c r="GAE24" s="2332"/>
      <c r="GAF24" s="2332"/>
      <c r="GAG24" s="2332"/>
      <c r="GAH24" s="2332"/>
      <c r="GAI24" s="2332"/>
      <c r="GAJ24" s="2332"/>
      <c r="GAK24" s="2332"/>
      <c r="GAL24" s="2332"/>
      <c r="GAM24" s="2332"/>
      <c r="GAN24" s="2332"/>
      <c r="GAO24" s="2332"/>
      <c r="GAP24" s="2332"/>
      <c r="GAQ24" s="2332"/>
      <c r="GAR24" s="2332"/>
      <c r="GAS24" s="2332"/>
      <c r="GAT24" s="2332"/>
      <c r="GAU24" s="2332"/>
      <c r="GAV24" s="2332"/>
      <c r="GAW24" s="2332"/>
      <c r="GAX24" s="2332"/>
      <c r="GAY24" s="2332"/>
      <c r="GAZ24" s="2332"/>
      <c r="GBA24" s="2332"/>
      <c r="GBB24" s="2332"/>
      <c r="GBC24" s="2332"/>
      <c r="GBD24" s="2332"/>
      <c r="GBE24" s="2332"/>
      <c r="GBF24" s="2332"/>
      <c r="GBG24" s="2332"/>
      <c r="GBH24" s="2332"/>
      <c r="GBI24" s="2332"/>
      <c r="GBJ24" s="2332"/>
      <c r="GBK24" s="2332"/>
      <c r="GBL24" s="2332"/>
      <c r="GBM24" s="2332"/>
      <c r="GBN24" s="2332"/>
      <c r="GBO24" s="2332"/>
      <c r="GBP24" s="2332"/>
      <c r="GBQ24" s="2332"/>
      <c r="GBR24" s="2332"/>
      <c r="GBS24" s="2332"/>
      <c r="GBT24" s="2332"/>
      <c r="GBU24" s="2332"/>
      <c r="GBV24" s="2332"/>
      <c r="GBW24" s="2332"/>
      <c r="GBX24" s="2332"/>
      <c r="GBY24" s="2332"/>
      <c r="GBZ24" s="2332"/>
      <c r="GCA24" s="2332"/>
      <c r="GCB24" s="2332"/>
      <c r="GCC24" s="2332"/>
      <c r="GCD24" s="2332"/>
      <c r="GCE24" s="2332"/>
      <c r="GCF24" s="2332"/>
      <c r="GCG24" s="2332"/>
      <c r="GCH24" s="2332"/>
      <c r="GCI24" s="2332"/>
      <c r="GCJ24" s="2332"/>
      <c r="GCK24" s="2332"/>
      <c r="GCL24" s="2332"/>
      <c r="GCM24" s="2332"/>
      <c r="GCN24" s="2332"/>
      <c r="GCO24" s="2332"/>
      <c r="GCP24" s="2332"/>
      <c r="GCQ24" s="2332"/>
      <c r="GCR24" s="2332"/>
      <c r="GCS24" s="2332"/>
      <c r="GCT24" s="2332"/>
      <c r="GCU24" s="2332"/>
      <c r="GCV24" s="2332"/>
      <c r="GCW24" s="2332"/>
      <c r="GCX24" s="2332"/>
      <c r="GCY24" s="2332"/>
      <c r="GCZ24" s="2332"/>
      <c r="GDA24" s="2332"/>
      <c r="GDB24" s="2332"/>
      <c r="GDC24" s="2332"/>
      <c r="GDD24" s="2332"/>
      <c r="GDE24" s="2332"/>
      <c r="GDF24" s="2332"/>
      <c r="GDG24" s="2332"/>
      <c r="GDH24" s="2332"/>
      <c r="GDI24" s="2332"/>
      <c r="GDJ24" s="2332"/>
      <c r="GDK24" s="2332"/>
      <c r="GDL24" s="2332"/>
      <c r="GDM24" s="2332"/>
      <c r="GDN24" s="2332"/>
      <c r="GDO24" s="2332"/>
      <c r="GDP24" s="2332"/>
      <c r="GDQ24" s="2332"/>
      <c r="GDR24" s="2332"/>
      <c r="GDS24" s="2332"/>
      <c r="GDT24" s="2332"/>
      <c r="GDU24" s="2332"/>
      <c r="GDV24" s="2332"/>
      <c r="GDW24" s="2332"/>
      <c r="GDX24" s="2332"/>
      <c r="GDY24" s="2332"/>
      <c r="GDZ24" s="2332"/>
      <c r="GEA24" s="2332"/>
      <c r="GEB24" s="2332"/>
      <c r="GEC24" s="2332"/>
      <c r="GED24" s="2332"/>
      <c r="GEE24" s="2332"/>
      <c r="GEF24" s="2332"/>
      <c r="GEG24" s="2332"/>
      <c r="GEH24" s="2332"/>
      <c r="GEI24" s="2332"/>
      <c r="GEJ24" s="2332"/>
      <c r="GEK24" s="2332"/>
      <c r="GEL24" s="2332"/>
      <c r="GEM24" s="2332"/>
      <c r="GEN24" s="2332"/>
      <c r="GEO24" s="2332"/>
      <c r="GEP24" s="2332"/>
      <c r="GEQ24" s="2332"/>
      <c r="GER24" s="2332"/>
      <c r="GES24" s="2332"/>
      <c r="GET24" s="2332"/>
      <c r="GEU24" s="2332"/>
      <c r="GEV24" s="2332"/>
      <c r="GEW24" s="2332"/>
      <c r="GEX24" s="2332"/>
      <c r="GEY24" s="2332"/>
      <c r="GEZ24" s="2332"/>
      <c r="GFA24" s="2332"/>
      <c r="GFB24" s="2332"/>
      <c r="GFC24" s="2332"/>
      <c r="GFD24" s="2332"/>
      <c r="GFE24" s="2332"/>
      <c r="GFF24" s="2332"/>
      <c r="GFG24" s="2332"/>
      <c r="GFH24" s="2332"/>
      <c r="GFI24" s="2332"/>
      <c r="GFJ24" s="2332"/>
      <c r="GFK24" s="2332"/>
      <c r="GFL24" s="2332"/>
      <c r="GFM24" s="2332"/>
      <c r="GFN24" s="2332"/>
      <c r="GFO24" s="2332"/>
      <c r="GFP24" s="2332"/>
      <c r="GFQ24" s="2332"/>
      <c r="GFR24" s="2332"/>
      <c r="GFS24" s="2332"/>
      <c r="GFT24" s="2332"/>
      <c r="GFU24" s="2332"/>
      <c r="GFV24" s="2332"/>
      <c r="GFW24" s="2332"/>
      <c r="GFX24" s="2332"/>
      <c r="GFY24" s="2332"/>
      <c r="GFZ24" s="2332"/>
      <c r="GGA24" s="2332"/>
      <c r="GGB24" s="2332"/>
      <c r="GGC24" s="2332"/>
      <c r="GGD24" s="2332"/>
      <c r="GGE24" s="2332"/>
      <c r="GGF24" s="2332"/>
      <c r="GGG24" s="2332"/>
      <c r="GGH24" s="2332"/>
      <c r="GGI24" s="2332"/>
      <c r="GGJ24" s="2332"/>
      <c r="GGK24" s="2332"/>
      <c r="GGL24" s="2332"/>
      <c r="GGM24" s="2332"/>
      <c r="GGN24" s="2332"/>
      <c r="GGO24" s="2332"/>
      <c r="GGP24" s="2332"/>
      <c r="GGQ24" s="2332"/>
      <c r="GGR24" s="2332"/>
      <c r="GGS24" s="2332"/>
      <c r="GGT24" s="2332"/>
      <c r="GGU24" s="2332"/>
      <c r="GGV24" s="2332"/>
      <c r="GGW24" s="2332"/>
      <c r="GGX24" s="2332"/>
      <c r="GGY24" s="2332"/>
      <c r="GGZ24" s="2332"/>
      <c r="GHA24" s="2332"/>
      <c r="GHB24" s="2332"/>
      <c r="GHC24" s="2332"/>
      <c r="GHD24" s="2332"/>
      <c r="GHE24" s="2332"/>
      <c r="GHF24" s="2332"/>
      <c r="GHG24" s="2332"/>
      <c r="GHH24" s="2332"/>
      <c r="GHI24" s="2332"/>
      <c r="GHJ24" s="2332"/>
      <c r="GHK24" s="2332"/>
      <c r="GHL24" s="2332"/>
      <c r="GHM24" s="2332"/>
      <c r="GHN24" s="2332"/>
      <c r="GHO24" s="2332"/>
      <c r="GHP24" s="2332"/>
      <c r="GHQ24" s="2332"/>
      <c r="GHR24" s="2332"/>
      <c r="GHS24" s="2332"/>
      <c r="GHT24" s="2332"/>
      <c r="GHU24" s="2332"/>
      <c r="GHV24" s="2332"/>
      <c r="GHW24" s="2332"/>
      <c r="GHX24" s="2332"/>
      <c r="GHY24" s="2332"/>
      <c r="GHZ24" s="2332"/>
      <c r="GIA24" s="2332"/>
      <c r="GIB24" s="2332"/>
      <c r="GIC24" s="2332"/>
      <c r="GID24" s="2332"/>
      <c r="GIE24" s="2332"/>
      <c r="GIF24" s="2332"/>
      <c r="GIG24" s="2332"/>
      <c r="GIH24" s="2332"/>
      <c r="GII24" s="2332"/>
      <c r="GIJ24" s="2332"/>
      <c r="GIK24" s="2332"/>
      <c r="GIL24" s="2332"/>
      <c r="GIM24" s="2332"/>
      <c r="GIN24" s="2332"/>
      <c r="GIO24" s="2332"/>
      <c r="GIP24" s="2332"/>
      <c r="GIQ24" s="2332"/>
      <c r="GIR24" s="2332"/>
      <c r="GIS24" s="2332"/>
      <c r="GIT24" s="2332"/>
      <c r="GIU24" s="2332"/>
      <c r="GIV24" s="2332"/>
      <c r="GIW24" s="2332"/>
      <c r="GIX24" s="2332"/>
      <c r="GIY24" s="2332"/>
      <c r="GIZ24" s="2332"/>
      <c r="GJA24" s="2332"/>
      <c r="GJB24" s="2332"/>
      <c r="GJC24" s="2332"/>
      <c r="GJD24" s="2332"/>
      <c r="GJE24" s="2332"/>
      <c r="GJF24" s="2332"/>
      <c r="GJG24" s="2332"/>
      <c r="GJH24" s="2332"/>
      <c r="GJI24" s="2332"/>
      <c r="GJJ24" s="2332"/>
      <c r="GJK24" s="2332"/>
      <c r="GJL24" s="2332"/>
      <c r="GJM24" s="2332"/>
      <c r="GJN24" s="2332"/>
      <c r="GJO24" s="2332"/>
      <c r="GJP24" s="2332"/>
      <c r="GJQ24" s="2332"/>
      <c r="GJR24" s="2332"/>
      <c r="GJS24" s="2332"/>
      <c r="GJT24" s="2332"/>
      <c r="GJU24" s="2332"/>
      <c r="GJV24" s="2332"/>
      <c r="GJW24" s="2332"/>
      <c r="GJX24" s="2332"/>
      <c r="GJY24" s="2332"/>
      <c r="GJZ24" s="2332"/>
      <c r="GKA24" s="2332"/>
      <c r="GKB24" s="2332"/>
      <c r="GKC24" s="2332"/>
      <c r="GKD24" s="2332"/>
      <c r="GKE24" s="2332"/>
      <c r="GKF24" s="2332"/>
      <c r="GKG24" s="2332"/>
      <c r="GKH24" s="2332"/>
      <c r="GKI24" s="2332"/>
      <c r="GKJ24" s="2332"/>
      <c r="GKK24" s="2332"/>
      <c r="GKL24" s="2332"/>
      <c r="GKM24" s="2332"/>
      <c r="GKN24" s="2332"/>
      <c r="GKO24" s="2332"/>
      <c r="GKP24" s="2332"/>
      <c r="GKQ24" s="2332"/>
      <c r="GKR24" s="2332"/>
      <c r="GKS24" s="2332"/>
      <c r="GKT24" s="2332"/>
      <c r="GKU24" s="2332"/>
      <c r="GKV24" s="2332"/>
      <c r="GKW24" s="2332"/>
      <c r="GKX24" s="2332"/>
      <c r="GKY24" s="2332"/>
      <c r="GKZ24" s="2332"/>
      <c r="GLA24" s="2332"/>
      <c r="GLB24" s="2332"/>
      <c r="GLC24" s="2332"/>
      <c r="GLD24" s="2332"/>
      <c r="GLE24" s="2332"/>
      <c r="GLF24" s="2332"/>
      <c r="GLG24" s="2332"/>
      <c r="GLH24" s="2332"/>
      <c r="GLI24" s="2332"/>
      <c r="GLJ24" s="2332"/>
      <c r="GLK24" s="2332"/>
      <c r="GLL24" s="2332"/>
      <c r="GLM24" s="2332"/>
      <c r="GLN24" s="2332"/>
      <c r="GLO24" s="2332"/>
      <c r="GLP24" s="2332"/>
      <c r="GLQ24" s="2332"/>
      <c r="GLR24" s="2332"/>
      <c r="GLS24" s="2332"/>
      <c r="GLT24" s="2332"/>
      <c r="GLU24" s="2332"/>
      <c r="GLV24" s="2332"/>
      <c r="GLW24" s="2332"/>
      <c r="GLX24" s="2332"/>
      <c r="GLY24" s="2332"/>
      <c r="GLZ24" s="2332"/>
      <c r="GMA24" s="2332"/>
      <c r="GMB24" s="2332"/>
      <c r="GMC24" s="2332"/>
      <c r="GMD24" s="2332"/>
      <c r="GME24" s="2332"/>
      <c r="GMF24" s="2332"/>
      <c r="GMG24" s="2332"/>
      <c r="GMH24" s="2332"/>
      <c r="GMI24" s="2332"/>
      <c r="GMJ24" s="2332"/>
      <c r="GMK24" s="2332"/>
      <c r="GML24" s="2332"/>
      <c r="GMM24" s="2332"/>
      <c r="GMN24" s="2332"/>
      <c r="GMO24" s="2332"/>
      <c r="GMP24" s="2332"/>
      <c r="GMQ24" s="2332"/>
      <c r="GMR24" s="2332"/>
      <c r="GMS24" s="2332"/>
      <c r="GMT24" s="2332"/>
      <c r="GMU24" s="2332"/>
      <c r="GMV24" s="2332"/>
      <c r="GMW24" s="2332"/>
      <c r="GMX24" s="2332"/>
      <c r="GMY24" s="2332"/>
      <c r="GMZ24" s="2332"/>
      <c r="GNA24" s="2332"/>
      <c r="GNB24" s="2332"/>
      <c r="GNC24" s="2332"/>
      <c r="GND24" s="2332"/>
      <c r="GNE24" s="2332"/>
      <c r="GNF24" s="2332"/>
      <c r="GNG24" s="2332"/>
      <c r="GNH24" s="2332"/>
      <c r="GNI24" s="2332"/>
      <c r="GNJ24" s="2332"/>
      <c r="GNK24" s="2332"/>
      <c r="GNL24" s="2332"/>
      <c r="GNM24" s="2332"/>
      <c r="GNN24" s="2332"/>
      <c r="GNO24" s="2332"/>
      <c r="GNP24" s="2332"/>
      <c r="GNQ24" s="2332"/>
      <c r="GNR24" s="2332"/>
      <c r="GNS24" s="2332"/>
      <c r="GNT24" s="2332"/>
      <c r="GNU24" s="2332"/>
      <c r="GNV24" s="2332"/>
      <c r="GNW24" s="2332"/>
      <c r="GNX24" s="2332"/>
      <c r="GNY24" s="2332"/>
      <c r="GNZ24" s="2332"/>
      <c r="GOA24" s="2332"/>
      <c r="GOB24" s="2332"/>
      <c r="GOC24" s="2332"/>
      <c r="GOD24" s="2332"/>
      <c r="GOE24" s="2332"/>
      <c r="GOF24" s="2332"/>
      <c r="GOG24" s="2332"/>
      <c r="GOH24" s="2332"/>
      <c r="GOI24" s="2332"/>
      <c r="GOJ24" s="2332"/>
      <c r="GOK24" s="2332"/>
      <c r="GOL24" s="2332"/>
      <c r="GOM24" s="2332"/>
      <c r="GON24" s="2332"/>
      <c r="GOO24" s="2332"/>
      <c r="GOP24" s="2332"/>
      <c r="GOQ24" s="2332"/>
      <c r="GOR24" s="2332"/>
      <c r="GOS24" s="2332"/>
      <c r="GOT24" s="2332"/>
      <c r="GOU24" s="2332"/>
      <c r="GOV24" s="2332"/>
      <c r="GOW24" s="2332"/>
      <c r="GOX24" s="2332"/>
      <c r="GOY24" s="2332"/>
      <c r="GOZ24" s="2332"/>
      <c r="GPA24" s="2332"/>
      <c r="GPB24" s="2332"/>
      <c r="GPC24" s="2332"/>
      <c r="GPD24" s="2332"/>
      <c r="GPE24" s="2332"/>
      <c r="GPF24" s="2332"/>
      <c r="GPG24" s="2332"/>
      <c r="GPH24" s="2332"/>
      <c r="GPI24" s="2332"/>
      <c r="GPJ24" s="2332"/>
      <c r="GPK24" s="2332"/>
      <c r="GPL24" s="2332"/>
      <c r="GPM24" s="2332"/>
      <c r="GPN24" s="2332"/>
      <c r="GPO24" s="2332"/>
      <c r="GPP24" s="2332"/>
      <c r="GPQ24" s="2332"/>
      <c r="GPR24" s="2332"/>
      <c r="GPS24" s="2332"/>
      <c r="GPT24" s="2332"/>
      <c r="GPU24" s="2332"/>
      <c r="GPV24" s="2332"/>
      <c r="GPW24" s="2332"/>
      <c r="GPX24" s="2332"/>
      <c r="GPY24" s="2332"/>
      <c r="GPZ24" s="2332"/>
      <c r="GQA24" s="2332"/>
      <c r="GQB24" s="2332"/>
      <c r="GQC24" s="2332"/>
      <c r="GQD24" s="2332"/>
      <c r="GQE24" s="2332"/>
      <c r="GQF24" s="2332"/>
      <c r="GQG24" s="2332"/>
      <c r="GQH24" s="2332"/>
      <c r="GQI24" s="2332"/>
      <c r="GQJ24" s="2332"/>
      <c r="GQK24" s="2332"/>
      <c r="GQL24" s="2332"/>
      <c r="GQM24" s="2332"/>
      <c r="GQN24" s="2332"/>
      <c r="GQO24" s="2332"/>
      <c r="GQP24" s="2332"/>
      <c r="GQQ24" s="2332"/>
      <c r="GQR24" s="2332"/>
      <c r="GQS24" s="2332"/>
      <c r="GQT24" s="2332"/>
      <c r="GQU24" s="2332"/>
      <c r="GQV24" s="2332"/>
      <c r="GQW24" s="2332"/>
      <c r="GQX24" s="2332"/>
      <c r="GQY24" s="2332"/>
      <c r="GQZ24" s="2332"/>
      <c r="GRA24" s="2332"/>
      <c r="GRB24" s="2332"/>
      <c r="GRC24" s="2332"/>
      <c r="GRD24" s="2332"/>
      <c r="GRE24" s="2332"/>
      <c r="GRF24" s="2332"/>
      <c r="GRG24" s="2332"/>
      <c r="GRH24" s="2332"/>
      <c r="GRI24" s="2332"/>
      <c r="GRJ24" s="2332"/>
      <c r="GRK24" s="2332"/>
      <c r="GRL24" s="2332"/>
      <c r="GRM24" s="2332"/>
      <c r="GRN24" s="2332"/>
      <c r="GRO24" s="2332"/>
      <c r="GRP24" s="2332"/>
      <c r="GRQ24" s="2332"/>
      <c r="GRR24" s="2332"/>
      <c r="GRS24" s="2332"/>
      <c r="GRT24" s="2332"/>
      <c r="GRU24" s="2332"/>
      <c r="GRV24" s="2332"/>
      <c r="GRW24" s="2332"/>
      <c r="GRX24" s="2332"/>
      <c r="GRY24" s="2332"/>
      <c r="GRZ24" s="2332"/>
      <c r="GSA24" s="2332"/>
      <c r="GSB24" s="2332"/>
      <c r="GSC24" s="2332"/>
      <c r="GSD24" s="2332"/>
      <c r="GSE24" s="2332"/>
      <c r="GSF24" s="2332"/>
      <c r="GSG24" s="2332"/>
      <c r="GSH24" s="2332"/>
      <c r="GSI24" s="2332"/>
      <c r="GSJ24" s="2332"/>
      <c r="GSK24" s="2332"/>
      <c r="GSL24" s="2332"/>
      <c r="GSM24" s="2332"/>
      <c r="GSN24" s="2332"/>
      <c r="GSO24" s="2332"/>
      <c r="GSP24" s="2332"/>
      <c r="GSQ24" s="2332"/>
      <c r="GSR24" s="2332"/>
      <c r="GSS24" s="2332"/>
      <c r="GST24" s="2332"/>
      <c r="GSU24" s="2332"/>
      <c r="GSV24" s="2332"/>
      <c r="GSW24" s="2332"/>
      <c r="GSX24" s="2332"/>
      <c r="GSY24" s="2332"/>
      <c r="GSZ24" s="2332"/>
      <c r="GTA24" s="2332"/>
      <c r="GTB24" s="2332"/>
      <c r="GTC24" s="2332"/>
      <c r="GTD24" s="2332"/>
      <c r="GTE24" s="2332"/>
      <c r="GTF24" s="2332"/>
      <c r="GTG24" s="2332"/>
      <c r="GTH24" s="2332"/>
      <c r="GTI24" s="2332"/>
      <c r="GTJ24" s="2332"/>
      <c r="GTK24" s="2332"/>
      <c r="GTL24" s="2332"/>
      <c r="GTM24" s="2332"/>
      <c r="GTN24" s="2332"/>
      <c r="GTO24" s="2332"/>
      <c r="GTP24" s="2332"/>
      <c r="GTQ24" s="2332"/>
      <c r="GTR24" s="2332"/>
      <c r="GTS24" s="2332"/>
      <c r="GTT24" s="2332"/>
      <c r="GTU24" s="2332"/>
      <c r="GTV24" s="2332"/>
      <c r="GTW24" s="2332"/>
      <c r="GTX24" s="2332"/>
      <c r="GTY24" s="2332"/>
      <c r="GTZ24" s="2332"/>
      <c r="GUA24" s="2332"/>
      <c r="GUB24" s="2332"/>
      <c r="GUC24" s="2332"/>
      <c r="GUD24" s="2332"/>
      <c r="GUE24" s="2332"/>
      <c r="GUF24" s="2332"/>
      <c r="GUG24" s="2332"/>
      <c r="GUH24" s="2332"/>
      <c r="GUI24" s="2332"/>
      <c r="GUJ24" s="2332"/>
      <c r="GUK24" s="2332"/>
      <c r="GUL24" s="2332"/>
      <c r="GUM24" s="2332"/>
      <c r="GUN24" s="2332"/>
      <c r="GUO24" s="2332"/>
      <c r="GUP24" s="2332"/>
      <c r="GUQ24" s="2332"/>
      <c r="GUR24" s="2332"/>
      <c r="GUS24" s="2332"/>
      <c r="GUT24" s="2332"/>
      <c r="GUU24" s="2332"/>
      <c r="GUV24" s="2332"/>
      <c r="GUW24" s="2332"/>
      <c r="GUX24" s="2332"/>
      <c r="GUY24" s="2332"/>
      <c r="GUZ24" s="2332"/>
      <c r="GVA24" s="2332"/>
      <c r="GVB24" s="2332"/>
      <c r="GVC24" s="2332"/>
      <c r="GVD24" s="2332"/>
      <c r="GVE24" s="2332"/>
      <c r="GVF24" s="2332"/>
      <c r="GVG24" s="2332"/>
      <c r="GVH24" s="2332"/>
      <c r="GVI24" s="2332"/>
      <c r="GVJ24" s="2332"/>
      <c r="GVK24" s="2332"/>
      <c r="GVL24" s="2332"/>
      <c r="GVM24" s="2332"/>
      <c r="GVN24" s="2332"/>
      <c r="GVO24" s="2332"/>
      <c r="GVP24" s="2332"/>
      <c r="GVQ24" s="2332"/>
      <c r="GVR24" s="2332"/>
      <c r="GVS24" s="2332"/>
      <c r="GVT24" s="2332"/>
      <c r="GVU24" s="2332"/>
      <c r="GVV24" s="2332"/>
      <c r="GVW24" s="2332"/>
      <c r="GVX24" s="2332"/>
      <c r="GVY24" s="2332"/>
      <c r="GVZ24" s="2332"/>
      <c r="GWA24" s="2332"/>
      <c r="GWB24" s="2332"/>
      <c r="GWC24" s="2332"/>
      <c r="GWD24" s="2332"/>
      <c r="GWE24" s="2332"/>
      <c r="GWF24" s="2332"/>
      <c r="GWG24" s="2332"/>
      <c r="GWH24" s="2332"/>
      <c r="GWI24" s="2332"/>
      <c r="GWJ24" s="2332"/>
      <c r="GWK24" s="2332"/>
      <c r="GWL24" s="2332"/>
      <c r="GWM24" s="2332"/>
      <c r="GWN24" s="2332"/>
      <c r="GWO24" s="2332"/>
      <c r="GWP24" s="2332"/>
      <c r="GWQ24" s="2332"/>
      <c r="GWR24" s="2332"/>
      <c r="GWS24" s="2332"/>
      <c r="GWT24" s="2332"/>
      <c r="GWU24" s="2332"/>
      <c r="GWV24" s="2332"/>
      <c r="GWW24" s="2332"/>
      <c r="GWX24" s="2332"/>
      <c r="GWY24" s="2332"/>
      <c r="GWZ24" s="2332"/>
      <c r="GXA24" s="2332"/>
      <c r="GXB24" s="2332"/>
      <c r="GXC24" s="2332"/>
      <c r="GXD24" s="2332"/>
      <c r="GXE24" s="2332"/>
      <c r="GXF24" s="2332"/>
      <c r="GXG24" s="2332"/>
      <c r="GXH24" s="2332"/>
      <c r="GXI24" s="2332"/>
      <c r="GXJ24" s="2332"/>
      <c r="GXK24" s="2332"/>
      <c r="GXL24" s="2332"/>
      <c r="GXM24" s="2332"/>
      <c r="GXN24" s="2332"/>
      <c r="GXO24" s="2332"/>
      <c r="GXP24" s="2332"/>
      <c r="GXQ24" s="2332"/>
      <c r="GXR24" s="2332"/>
      <c r="GXS24" s="2332"/>
      <c r="GXT24" s="2332"/>
      <c r="GXU24" s="2332"/>
      <c r="GXV24" s="2332"/>
      <c r="GXW24" s="2332"/>
      <c r="GXX24" s="2332"/>
      <c r="GXY24" s="2332"/>
      <c r="GXZ24" s="2332"/>
      <c r="GYA24" s="2332"/>
      <c r="GYB24" s="2332"/>
      <c r="GYC24" s="2332"/>
      <c r="GYD24" s="2332"/>
      <c r="GYE24" s="2332"/>
      <c r="GYF24" s="2332"/>
      <c r="GYG24" s="2332"/>
      <c r="GYH24" s="2332"/>
      <c r="GYI24" s="2332"/>
      <c r="GYJ24" s="2332"/>
      <c r="GYK24" s="2332"/>
      <c r="GYL24" s="2332"/>
      <c r="GYM24" s="2332"/>
      <c r="GYN24" s="2332"/>
      <c r="GYO24" s="2332"/>
      <c r="GYP24" s="2332"/>
      <c r="GYQ24" s="2332"/>
      <c r="GYR24" s="2332"/>
      <c r="GYS24" s="2332"/>
      <c r="GYT24" s="2332"/>
      <c r="GYU24" s="2332"/>
      <c r="GYV24" s="2332"/>
      <c r="GYW24" s="2332"/>
      <c r="GYX24" s="2332"/>
      <c r="GYY24" s="2332"/>
      <c r="GYZ24" s="2332"/>
      <c r="GZA24" s="2332"/>
      <c r="GZB24" s="2332"/>
      <c r="GZC24" s="2332"/>
      <c r="GZD24" s="2332"/>
      <c r="GZE24" s="2332"/>
      <c r="GZF24" s="2332"/>
      <c r="GZG24" s="2332"/>
      <c r="GZH24" s="2332"/>
      <c r="GZI24" s="2332"/>
      <c r="GZJ24" s="2332"/>
      <c r="GZK24" s="2332"/>
      <c r="GZL24" s="2332"/>
      <c r="GZM24" s="2332"/>
      <c r="GZN24" s="2332"/>
      <c r="GZO24" s="2332"/>
      <c r="GZP24" s="2332"/>
      <c r="GZQ24" s="2332"/>
      <c r="GZR24" s="2332"/>
      <c r="GZS24" s="2332"/>
      <c r="GZT24" s="2332"/>
      <c r="GZU24" s="2332"/>
      <c r="GZV24" s="2332"/>
      <c r="GZW24" s="2332"/>
      <c r="GZX24" s="2332"/>
      <c r="GZY24" s="2332"/>
      <c r="GZZ24" s="2332"/>
      <c r="HAA24" s="2332"/>
      <c r="HAB24" s="2332"/>
      <c r="HAC24" s="2332"/>
      <c r="HAD24" s="2332"/>
      <c r="HAE24" s="2332"/>
      <c r="HAF24" s="2332"/>
      <c r="HAG24" s="2332"/>
      <c r="HAH24" s="2332"/>
      <c r="HAI24" s="2332"/>
      <c r="HAJ24" s="2332"/>
      <c r="HAK24" s="2332"/>
      <c r="HAL24" s="2332"/>
      <c r="HAM24" s="2332"/>
      <c r="HAN24" s="2332"/>
      <c r="HAO24" s="2332"/>
      <c r="HAP24" s="2332"/>
      <c r="HAQ24" s="2332"/>
      <c r="HAR24" s="2332"/>
      <c r="HAS24" s="2332"/>
      <c r="HAT24" s="2332"/>
      <c r="HAU24" s="2332"/>
      <c r="HAV24" s="2332"/>
      <c r="HAW24" s="2332"/>
      <c r="HAX24" s="2332"/>
      <c r="HAY24" s="2332"/>
      <c r="HAZ24" s="2332"/>
      <c r="HBA24" s="2332"/>
      <c r="HBB24" s="2332"/>
      <c r="HBC24" s="2332"/>
      <c r="HBD24" s="2332"/>
      <c r="HBE24" s="2332"/>
      <c r="HBF24" s="2332"/>
      <c r="HBG24" s="2332"/>
      <c r="HBH24" s="2332"/>
      <c r="HBI24" s="2332"/>
      <c r="HBJ24" s="2332"/>
      <c r="HBK24" s="2332"/>
      <c r="HBL24" s="2332"/>
      <c r="HBM24" s="2332"/>
      <c r="HBN24" s="2332"/>
      <c r="HBO24" s="2332"/>
      <c r="HBP24" s="2332"/>
      <c r="HBQ24" s="2332"/>
      <c r="HBR24" s="2332"/>
      <c r="HBS24" s="2332"/>
      <c r="HBT24" s="2332"/>
      <c r="HBU24" s="2332"/>
      <c r="HBV24" s="2332"/>
      <c r="HBW24" s="2332"/>
      <c r="HBX24" s="2332"/>
      <c r="HBY24" s="2332"/>
      <c r="HBZ24" s="2332"/>
      <c r="HCA24" s="2332"/>
      <c r="HCB24" s="2332"/>
      <c r="HCC24" s="2332"/>
      <c r="HCD24" s="2332"/>
      <c r="HCE24" s="2332"/>
      <c r="HCF24" s="2332"/>
      <c r="HCG24" s="2332"/>
      <c r="HCH24" s="2332"/>
      <c r="HCI24" s="2332"/>
      <c r="HCJ24" s="2332"/>
      <c r="HCK24" s="2332"/>
      <c r="HCL24" s="2332"/>
      <c r="HCM24" s="2332"/>
      <c r="HCN24" s="2332"/>
      <c r="HCO24" s="2332"/>
      <c r="HCP24" s="2332"/>
      <c r="HCQ24" s="2332"/>
      <c r="HCR24" s="2332"/>
      <c r="HCS24" s="2332"/>
      <c r="HCT24" s="2332"/>
      <c r="HCU24" s="2332"/>
      <c r="HCV24" s="2332"/>
      <c r="HCW24" s="2332"/>
      <c r="HCX24" s="2332"/>
      <c r="HCY24" s="2332"/>
      <c r="HCZ24" s="2332"/>
      <c r="HDA24" s="2332"/>
      <c r="HDB24" s="2332"/>
      <c r="HDC24" s="2332"/>
      <c r="HDD24" s="2332"/>
      <c r="HDE24" s="2332"/>
      <c r="HDF24" s="2332"/>
      <c r="HDG24" s="2332"/>
      <c r="HDH24" s="2332"/>
      <c r="HDI24" s="2332"/>
      <c r="HDJ24" s="2332"/>
      <c r="HDK24" s="2332"/>
      <c r="HDL24" s="2332"/>
      <c r="HDM24" s="2332"/>
      <c r="HDN24" s="2332"/>
      <c r="HDO24" s="2332"/>
      <c r="HDP24" s="2332"/>
      <c r="HDQ24" s="2332"/>
      <c r="HDR24" s="2332"/>
      <c r="HDS24" s="2332"/>
      <c r="HDT24" s="2332"/>
      <c r="HDU24" s="2332"/>
      <c r="HDV24" s="2332"/>
      <c r="HDW24" s="2332"/>
      <c r="HDX24" s="2332"/>
      <c r="HDY24" s="2332"/>
      <c r="HDZ24" s="2332"/>
      <c r="HEA24" s="2332"/>
      <c r="HEB24" s="2332"/>
      <c r="HEC24" s="2332"/>
      <c r="HED24" s="2332"/>
      <c r="HEE24" s="2332"/>
      <c r="HEF24" s="2332"/>
      <c r="HEG24" s="2332"/>
      <c r="HEH24" s="2332"/>
      <c r="HEI24" s="2332"/>
      <c r="HEJ24" s="2332"/>
      <c r="HEK24" s="2332"/>
      <c r="HEL24" s="2332"/>
      <c r="HEM24" s="2332"/>
      <c r="HEN24" s="2332"/>
      <c r="HEO24" s="2332"/>
      <c r="HEP24" s="2332"/>
      <c r="HEQ24" s="2332"/>
      <c r="HER24" s="2332"/>
      <c r="HES24" s="2332"/>
      <c r="HET24" s="2332"/>
      <c r="HEU24" s="2332"/>
      <c r="HEV24" s="2332"/>
      <c r="HEW24" s="2332"/>
      <c r="HEX24" s="2332"/>
      <c r="HEY24" s="2332"/>
      <c r="HEZ24" s="2332"/>
      <c r="HFA24" s="2332"/>
      <c r="HFB24" s="2332"/>
      <c r="HFC24" s="2332"/>
      <c r="HFD24" s="2332"/>
      <c r="HFE24" s="2332"/>
      <c r="HFF24" s="2332"/>
      <c r="HFG24" s="2332"/>
      <c r="HFH24" s="2332"/>
      <c r="HFI24" s="2332"/>
      <c r="HFJ24" s="2332"/>
      <c r="HFK24" s="2332"/>
      <c r="HFL24" s="2332"/>
      <c r="HFM24" s="2332"/>
      <c r="HFN24" s="2332"/>
      <c r="HFO24" s="2332"/>
      <c r="HFP24" s="2332"/>
      <c r="HFQ24" s="2332"/>
      <c r="HFR24" s="2332"/>
      <c r="HFS24" s="2332"/>
      <c r="HFT24" s="2332"/>
      <c r="HFU24" s="2332"/>
      <c r="HFV24" s="2332"/>
      <c r="HFW24" s="2332"/>
      <c r="HFX24" s="2332"/>
      <c r="HFY24" s="2332"/>
      <c r="HFZ24" s="2332"/>
      <c r="HGA24" s="2332"/>
      <c r="HGB24" s="2332"/>
      <c r="HGC24" s="2332"/>
      <c r="HGD24" s="2332"/>
      <c r="HGE24" s="2332"/>
      <c r="HGF24" s="2332"/>
      <c r="HGG24" s="2332"/>
      <c r="HGH24" s="2332"/>
      <c r="HGI24" s="2332"/>
      <c r="HGJ24" s="2332"/>
      <c r="HGK24" s="2332"/>
      <c r="HGL24" s="2332"/>
      <c r="HGM24" s="2332"/>
      <c r="HGN24" s="2332"/>
      <c r="HGO24" s="2332"/>
      <c r="HGP24" s="2332"/>
      <c r="HGQ24" s="2332"/>
      <c r="HGR24" s="2332"/>
      <c r="HGS24" s="2332"/>
      <c r="HGT24" s="2332"/>
      <c r="HGU24" s="2332"/>
      <c r="HGV24" s="2332"/>
      <c r="HGW24" s="2332"/>
      <c r="HGX24" s="2332"/>
      <c r="HGY24" s="2332"/>
      <c r="HGZ24" s="2332"/>
      <c r="HHA24" s="2332"/>
      <c r="HHB24" s="2332"/>
      <c r="HHC24" s="2332"/>
      <c r="HHD24" s="2332"/>
      <c r="HHE24" s="2332"/>
      <c r="HHF24" s="2332"/>
      <c r="HHG24" s="2332"/>
      <c r="HHH24" s="2332"/>
      <c r="HHI24" s="2332"/>
      <c r="HHJ24" s="2332"/>
      <c r="HHK24" s="2332"/>
      <c r="HHL24" s="2332"/>
      <c r="HHM24" s="2332"/>
      <c r="HHN24" s="2332"/>
      <c r="HHO24" s="2332"/>
      <c r="HHP24" s="2332"/>
      <c r="HHQ24" s="2332"/>
      <c r="HHR24" s="2332"/>
      <c r="HHS24" s="2332"/>
      <c r="HHT24" s="2332"/>
      <c r="HHU24" s="2332"/>
      <c r="HHV24" s="2332"/>
      <c r="HHW24" s="2332"/>
      <c r="HHX24" s="2332"/>
      <c r="HHY24" s="2332"/>
      <c r="HHZ24" s="2332"/>
      <c r="HIA24" s="2332"/>
      <c r="HIB24" s="2332"/>
      <c r="HIC24" s="2332"/>
      <c r="HID24" s="2332"/>
      <c r="HIE24" s="2332"/>
      <c r="HIF24" s="2332"/>
      <c r="HIG24" s="2332"/>
      <c r="HIH24" s="2332"/>
      <c r="HII24" s="2332"/>
      <c r="HIJ24" s="2332"/>
      <c r="HIK24" s="2332"/>
      <c r="HIL24" s="2332"/>
      <c r="HIM24" s="2332"/>
      <c r="HIN24" s="2332"/>
      <c r="HIO24" s="2332"/>
      <c r="HIP24" s="2332"/>
      <c r="HIQ24" s="2332"/>
      <c r="HIR24" s="2332"/>
      <c r="HIS24" s="2332"/>
      <c r="HIT24" s="2332"/>
      <c r="HIU24" s="2332"/>
      <c r="HIV24" s="2332"/>
      <c r="HIW24" s="2332"/>
      <c r="HIX24" s="2332"/>
      <c r="HIY24" s="2332"/>
      <c r="HIZ24" s="2332"/>
      <c r="HJA24" s="2332"/>
      <c r="HJB24" s="2332"/>
      <c r="HJC24" s="2332"/>
      <c r="HJD24" s="2332"/>
      <c r="HJE24" s="2332"/>
      <c r="HJF24" s="2332"/>
      <c r="HJG24" s="2332"/>
      <c r="HJH24" s="2332"/>
      <c r="HJI24" s="2332"/>
      <c r="HJJ24" s="2332"/>
      <c r="HJK24" s="2332"/>
      <c r="HJL24" s="2332"/>
      <c r="HJM24" s="2332"/>
      <c r="HJN24" s="2332"/>
      <c r="HJO24" s="2332"/>
      <c r="HJP24" s="2332"/>
      <c r="HJQ24" s="2332"/>
      <c r="HJR24" s="2332"/>
      <c r="HJS24" s="2332"/>
      <c r="HJT24" s="2332"/>
      <c r="HJU24" s="2332"/>
      <c r="HJV24" s="2332"/>
      <c r="HJW24" s="2332"/>
      <c r="HJX24" s="2332"/>
      <c r="HJY24" s="2332"/>
      <c r="HJZ24" s="2332"/>
      <c r="HKA24" s="2332"/>
      <c r="HKB24" s="2332"/>
      <c r="HKC24" s="2332"/>
      <c r="HKD24" s="2332"/>
      <c r="HKE24" s="2332"/>
      <c r="HKF24" s="2332"/>
      <c r="HKG24" s="2332"/>
      <c r="HKH24" s="2332"/>
      <c r="HKI24" s="2332"/>
      <c r="HKJ24" s="2332"/>
      <c r="HKK24" s="2332"/>
      <c r="HKL24" s="2332"/>
      <c r="HKM24" s="2332"/>
      <c r="HKN24" s="2332"/>
      <c r="HKO24" s="2332"/>
      <c r="HKP24" s="2332"/>
      <c r="HKQ24" s="2332"/>
      <c r="HKR24" s="2332"/>
      <c r="HKS24" s="2332"/>
      <c r="HKT24" s="2332"/>
      <c r="HKU24" s="2332"/>
      <c r="HKV24" s="2332"/>
      <c r="HKW24" s="2332"/>
      <c r="HKX24" s="2332"/>
      <c r="HKY24" s="2332"/>
      <c r="HKZ24" s="2332"/>
      <c r="HLA24" s="2332"/>
      <c r="HLB24" s="2332"/>
      <c r="HLC24" s="2332"/>
      <c r="HLD24" s="2332"/>
      <c r="HLE24" s="2332"/>
      <c r="HLF24" s="2332"/>
      <c r="HLG24" s="2332"/>
      <c r="HLH24" s="2332"/>
      <c r="HLI24" s="2332"/>
      <c r="HLJ24" s="2332"/>
      <c r="HLK24" s="2332"/>
      <c r="HLL24" s="2332"/>
      <c r="HLM24" s="2332"/>
      <c r="HLN24" s="2332"/>
      <c r="HLO24" s="2332"/>
      <c r="HLP24" s="2332"/>
      <c r="HLQ24" s="2332"/>
      <c r="HLR24" s="2332"/>
      <c r="HLS24" s="2332"/>
      <c r="HLT24" s="2332"/>
      <c r="HLU24" s="2332"/>
      <c r="HLV24" s="2332"/>
      <c r="HLW24" s="2332"/>
      <c r="HLX24" s="2332"/>
      <c r="HLY24" s="2332"/>
      <c r="HLZ24" s="2332"/>
      <c r="HMA24" s="2332"/>
      <c r="HMB24" s="2332"/>
      <c r="HMC24" s="2332"/>
      <c r="HMD24" s="2332"/>
      <c r="HME24" s="2332"/>
      <c r="HMF24" s="2332"/>
      <c r="HMG24" s="2332"/>
      <c r="HMH24" s="2332"/>
      <c r="HMI24" s="2332"/>
      <c r="HMJ24" s="2332"/>
      <c r="HMK24" s="2332"/>
      <c r="HML24" s="2332"/>
      <c r="HMM24" s="2332"/>
      <c r="HMN24" s="2332"/>
      <c r="HMO24" s="2332"/>
      <c r="HMP24" s="2332"/>
      <c r="HMQ24" s="2332"/>
      <c r="HMR24" s="2332"/>
      <c r="HMS24" s="2332"/>
      <c r="HMT24" s="2332"/>
      <c r="HMU24" s="2332"/>
      <c r="HMV24" s="2332"/>
      <c r="HMW24" s="2332"/>
      <c r="HMX24" s="2332"/>
      <c r="HMY24" s="2332"/>
      <c r="HMZ24" s="2332"/>
      <c r="HNA24" s="2332"/>
      <c r="HNB24" s="2332"/>
      <c r="HNC24" s="2332"/>
      <c r="HND24" s="2332"/>
      <c r="HNE24" s="2332"/>
      <c r="HNF24" s="2332"/>
      <c r="HNG24" s="2332"/>
      <c r="HNH24" s="2332"/>
      <c r="HNI24" s="2332"/>
      <c r="HNJ24" s="2332"/>
      <c r="HNK24" s="2332"/>
      <c r="HNL24" s="2332"/>
      <c r="HNM24" s="2332"/>
      <c r="HNN24" s="2332"/>
      <c r="HNO24" s="2332"/>
      <c r="HNP24" s="2332"/>
      <c r="HNQ24" s="2332"/>
      <c r="HNR24" s="2332"/>
      <c r="HNS24" s="2332"/>
      <c r="HNT24" s="2332"/>
      <c r="HNU24" s="2332"/>
      <c r="HNV24" s="2332"/>
      <c r="HNW24" s="2332"/>
      <c r="HNX24" s="2332"/>
      <c r="HNY24" s="2332"/>
      <c r="HNZ24" s="2332"/>
      <c r="HOA24" s="2332"/>
      <c r="HOB24" s="2332"/>
      <c r="HOC24" s="2332"/>
      <c r="HOD24" s="2332"/>
      <c r="HOE24" s="2332"/>
      <c r="HOF24" s="2332"/>
      <c r="HOG24" s="2332"/>
      <c r="HOH24" s="2332"/>
      <c r="HOI24" s="2332"/>
      <c r="HOJ24" s="2332"/>
      <c r="HOK24" s="2332"/>
      <c r="HOL24" s="2332"/>
      <c r="HOM24" s="2332"/>
      <c r="HON24" s="2332"/>
      <c r="HOO24" s="2332"/>
      <c r="HOP24" s="2332"/>
      <c r="HOQ24" s="2332"/>
      <c r="HOR24" s="2332"/>
      <c r="HOS24" s="2332"/>
      <c r="HOT24" s="2332"/>
      <c r="HOU24" s="2332"/>
      <c r="HOV24" s="2332"/>
      <c r="HOW24" s="2332"/>
      <c r="HOX24" s="2332"/>
      <c r="HOY24" s="2332"/>
      <c r="HOZ24" s="2332"/>
      <c r="HPA24" s="2332"/>
      <c r="HPB24" s="2332"/>
      <c r="HPC24" s="2332"/>
      <c r="HPD24" s="2332"/>
      <c r="HPE24" s="2332"/>
      <c r="HPF24" s="2332"/>
      <c r="HPG24" s="2332"/>
      <c r="HPH24" s="2332"/>
      <c r="HPI24" s="2332"/>
      <c r="HPJ24" s="2332"/>
      <c r="HPK24" s="2332"/>
      <c r="HPL24" s="2332"/>
      <c r="HPM24" s="2332"/>
      <c r="HPN24" s="2332"/>
      <c r="HPO24" s="2332"/>
      <c r="HPP24" s="2332"/>
      <c r="HPQ24" s="2332"/>
      <c r="HPR24" s="2332"/>
      <c r="HPS24" s="2332"/>
      <c r="HPT24" s="2332"/>
      <c r="HPU24" s="2332"/>
      <c r="HPV24" s="2332"/>
      <c r="HPW24" s="2332"/>
      <c r="HPX24" s="2332"/>
      <c r="HPY24" s="2332"/>
      <c r="HPZ24" s="2332"/>
      <c r="HQA24" s="2332"/>
      <c r="HQB24" s="2332"/>
      <c r="HQC24" s="2332"/>
      <c r="HQD24" s="2332"/>
      <c r="HQE24" s="2332"/>
      <c r="HQF24" s="2332"/>
      <c r="HQG24" s="2332"/>
      <c r="HQH24" s="2332"/>
      <c r="HQI24" s="2332"/>
      <c r="HQJ24" s="2332"/>
      <c r="HQK24" s="2332"/>
      <c r="HQL24" s="2332"/>
      <c r="HQM24" s="2332"/>
      <c r="HQN24" s="2332"/>
      <c r="HQO24" s="2332"/>
      <c r="HQP24" s="2332"/>
      <c r="HQQ24" s="2332"/>
      <c r="HQR24" s="2332"/>
      <c r="HQS24" s="2332"/>
      <c r="HQT24" s="2332"/>
      <c r="HQU24" s="2332"/>
      <c r="HQV24" s="2332"/>
      <c r="HQW24" s="2332"/>
      <c r="HQX24" s="2332"/>
      <c r="HQY24" s="2332"/>
      <c r="HQZ24" s="2332"/>
      <c r="HRA24" s="2332"/>
      <c r="HRB24" s="2332"/>
      <c r="HRC24" s="2332"/>
      <c r="HRD24" s="2332"/>
      <c r="HRE24" s="2332"/>
      <c r="HRF24" s="2332"/>
      <c r="HRG24" s="2332"/>
      <c r="HRH24" s="2332"/>
      <c r="HRI24" s="2332"/>
      <c r="HRJ24" s="2332"/>
      <c r="HRK24" s="2332"/>
      <c r="HRL24" s="2332"/>
      <c r="HRM24" s="2332"/>
      <c r="HRN24" s="2332"/>
      <c r="HRO24" s="2332"/>
      <c r="HRP24" s="2332"/>
      <c r="HRQ24" s="2332"/>
      <c r="HRR24" s="2332"/>
      <c r="HRS24" s="2332"/>
      <c r="HRT24" s="2332"/>
      <c r="HRU24" s="2332"/>
      <c r="HRV24" s="2332"/>
      <c r="HRW24" s="2332"/>
      <c r="HRX24" s="2332"/>
      <c r="HRY24" s="2332"/>
      <c r="HRZ24" s="2332"/>
      <c r="HSA24" s="2332"/>
      <c r="HSB24" s="2332"/>
      <c r="HSC24" s="2332"/>
      <c r="HSD24" s="2332"/>
      <c r="HSE24" s="2332"/>
      <c r="HSF24" s="2332"/>
      <c r="HSG24" s="2332"/>
      <c r="HSH24" s="2332"/>
      <c r="HSI24" s="2332"/>
      <c r="HSJ24" s="2332"/>
      <c r="HSK24" s="2332"/>
      <c r="HSL24" s="2332"/>
      <c r="HSM24" s="2332"/>
      <c r="HSN24" s="2332"/>
      <c r="HSO24" s="2332"/>
      <c r="HSP24" s="2332"/>
      <c r="HSQ24" s="2332"/>
      <c r="HSR24" s="2332"/>
      <c r="HSS24" s="2332"/>
      <c r="HST24" s="2332"/>
      <c r="HSU24" s="2332"/>
      <c r="HSV24" s="2332"/>
      <c r="HSW24" s="2332"/>
      <c r="HSX24" s="2332"/>
      <c r="HSY24" s="2332"/>
      <c r="HSZ24" s="2332"/>
      <c r="HTA24" s="2332"/>
      <c r="HTB24" s="2332"/>
      <c r="HTC24" s="2332"/>
      <c r="HTD24" s="2332"/>
      <c r="HTE24" s="2332"/>
      <c r="HTF24" s="2332"/>
      <c r="HTG24" s="2332"/>
      <c r="HTH24" s="2332"/>
      <c r="HTI24" s="2332"/>
      <c r="HTJ24" s="2332"/>
      <c r="HTK24" s="2332"/>
      <c r="HTL24" s="2332"/>
      <c r="HTM24" s="2332"/>
      <c r="HTN24" s="2332"/>
      <c r="HTO24" s="2332"/>
      <c r="HTP24" s="2332"/>
      <c r="HTQ24" s="2332"/>
      <c r="HTR24" s="2332"/>
      <c r="HTS24" s="2332"/>
      <c r="HTT24" s="2332"/>
      <c r="HTU24" s="2332"/>
      <c r="HTV24" s="2332"/>
      <c r="HTW24" s="2332"/>
      <c r="HTX24" s="2332"/>
      <c r="HTY24" s="2332"/>
      <c r="HTZ24" s="2332"/>
      <c r="HUA24" s="2332"/>
      <c r="HUB24" s="2332"/>
      <c r="HUC24" s="2332"/>
      <c r="HUD24" s="2332"/>
      <c r="HUE24" s="2332"/>
      <c r="HUF24" s="2332"/>
      <c r="HUG24" s="2332"/>
      <c r="HUH24" s="2332"/>
      <c r="HUI24" s="2332"/>
      <c r="HUJ24" s="2332"/>
      <c r="HUK24" s="2332"/>
      <c r="HUL24" s="2332"/>
      <c r="HUM24" s="2332"/>
      <c r="HUN24" s="2332"/>
      <c r="HUO24" s="2332"/>
      <c r="HUP24" s="2332"/>
      <c r="HUQ24" s="2332"/>
      <c r="HUR24" s="2332"/>
      <c r="HUS24" s="2332"/>
      <c r="HUT24" s="2332"/>
      <c r="HUU24" s="2332"/>
      <c r="HUV24" s="2332"/>
      <c r="HUW24" s="2332"/>
      <c r="HUX24" s="2332"/>
      <c r="HUY24" s="2332"/>
      <c r="HUZ24" s="2332"/>
      <c r="HVA24" s="2332"/>
      <c r="HVB24" s="2332"/>
      <c r="HVC24" s="2332"/>
      <c r="HVD24" s="2332"/>
      <c r="HVE24" s="2332"/>
      <c r="HVF24" s="2332"/>
      <c r="HVG24" s="2332"/>
      <c r="HVH24" s="2332"/>
      <c r="HVI24" s="2332"/>
      <c r="HVJ24" s="2332"/>
      <c r="HVK24" s="2332"/>
      <c r="HVL24" s="2332"/>
      <c r="HVM24" s="2332"/>
      <c r="HVN24" s="2332"/>
      <c r="HVO24" s="2332"/>
      <c r="HVP24" s="2332"/>
      <c r="HVQ24" s="2332"/>
      <c r="HVR24" s="2332"/>
      <c r="HVS24" s="2332"/>
      <c r="HVT24" s="2332"/>
      <c r="HVU24" s="2332"/>
      <c r="HVV24" s="2332"/>
      <c r="HVW24" s="2332"/>
      <c r="HVX24" s="2332"/>
      <c r="HVY24" s="2332"/>
      <c r="HVZ24" s="2332"/>
      <c r="HWA24" s="2332"/>
      <c r="HWB24" s="2332"/>
      <c r="HWC24" s="2332"/>
      <c r="HWD24" s="2332"/>
      <c r="HWE24" s="2332"/>
      <c r="HWF24" s="2332"/>
      <c r="HWG24" s="2332"/>
      <c r="HWH24" s="2332"/>
      <c r="HWI24" s="2332"/>
      <c r="HWJ24" s="2332"/>
      <c r="HWK24" s="2332"/>
      <c r="HWL24" s="2332"/>
      <c r="HWM24" s="2332"/>
      <c r="HWN24" s="2332"/>
      <c r="HWO24" s="2332"/>
      <c r="HWP24" s="2332"/>
      <c r="HWQ24" s="2332"/>
      <c r="HWR24" s="2332"/>
      <c r="HWS24" s="2332"/>
      <c r="HWT24" s="2332"/>
      <c r="HWU24" s="2332"/>
      <c r="HWV24" s="2332"/>
      <c r="HWW24" s="2332"/>
      <c r="HWX24" s="2332"/>
      <c r="HWY24" s="2332"/>
      <c r="HWZ24" s="2332"/>
      <c r="HXA24" s="2332"/>
      <c r="HXB24" s="2332"/>
      <c r="HXC24" s="2332"/>
      <c r="HXD24" s="2332"/>
      <c r="HXE24" s="2332"/>
      <c r="HXF24" s="2332"/>
      <c r="HXG24" s="2332"/>
      <c r="HXH24" s="2332"/>
      <c r="HXI24" s="2332"/>
      <c r="HXJ24" s="2332"/>
      <c r="HXK24" s="2332"/>
      <c r="HXL24" s="2332"/>
      <c r="HXM24" s="2332"/>
      <c r="HXN24" s="2332"/>
      <c r="HXO24" s="2332"/>
      <c r="HXP24" s="2332"/>
      <c r="HXQ24" s="2332"/>
      <c r="HXR24" s="2332"/>
      <c r="HXS24" s="2332"/>
      <c r="HXT24" s="2332"/>
      <c r="HXU24" s="2332"/>
      <c r="HXV24" s="2332"/>
      <c r="HXW24" s="2332"/>
      <c r="HXX24" s="2332"/>
      <c r="HXY24" s="2332"/>
      <c r="HXZ24" s="2332"/>
      <c r="HYA24" s="2332"/>
      <c r="HYB24" s="2332"/>
      <c r="HYC24" s="2332"/>
      <c r="HYD24" s="2332"/>
      <c r="HYE24" s="2332"/>
      <c r="HYF24" s="2332"/>
      <c r="HYG24" s="2332"/>
      <c r="HYH24" s="2332"/>
      <c r="HYI24" s="2332"/>
      <c r="HYJ24" s="2332"/>
      <c r="HYK24" s="2332"/>
      <c r="HYL24" s="2332"/>
      <c r="HYM24" s="2332"/>
      <c r="HYN24" s="2332"/>
      <c r="HYO24" s="2332"/>
      <c r="HYP24" s="2332"/>
      <c r="HYQ24" s="2332"/>
      <c r="HYR24" s="2332"/>
      <c r="HYS24" s="2332"/>
      <c r="HYT24" s="2332"/>
      <c r="HYU24" s="2332"/>
      <c r="HYV24" s="2332"/>
      <c r="HYW24" s="2332"/>
      <c r="HYX24" s="2332"/>
      <c r="HYY24" s="2332"/>
      <c r="HYZ24" s="2332"/>
      <c r="HZA24" s="2332"/>
      <c r="HZB24" s="2332"/>
      <c r="HZC24" s="2332"/>
      <c r="HZD24" s="2332"/>
      <c r="HZE24" s="2332"/>
      <c r="HZF24" s="2332"/>
      <c r="HZG24" s="2332"/>
      <c r="HZH24" s="2332"/>
      <c r="HZI24" s="2332"/>
      <c r="HZJ24" s="2332"/>
      <c r="HZK24" s="2332"/>
      <c r="HZL24" s="2332"/>
      <c r="HZM24" s="2332"/>
      <c r="HZN24" s="2332"/>
      <c r="HZO24" s="2332"/>
      <c r="HZP24" s="2332"/>
      <c r="HZQ24" s="2332"/>
      <c r="HZR24" s="2332"/>
      <c r="HZS24" s="2332"/>
      <c r="HZT24" s="2332"/>
      <c r="HZU24" s="2332"/>
      <c r="HZV24" s="2332"/>
      <c r="HZW24" s="2332"/>
      <c r="HZX24" s="2332"/>
      <c r="HZY24" s="2332"/>
      <c r="HZZ24" s="2332"/>
      <c r="IAA24" s="2332"/>
      <c r="IAB24" s="2332"/>
      <c r="IAC24" s="2332"/>
      <c r="IAD24" s="2332"/>
      <c r="IAE24" s="2332"/>
      <c r="IAF24" s="2332"/>
      <c r="IAG24" s="2332"/>
      <c r="IAH24" s="2332"/>
      <c r="IAI24" s="2332"/>
      <c r="IAJ24" s="2332"/>
      <c r="IAK24" s="2332"/>
      <c r="IAL24" s="2332"/>
      <c r="IAM24" s="2332"/>
      <c r="IAN24" s="2332"/>
      <c r="IAO24" s="2332"/>
      <c r="IAP24" s="2332"/>
      <c r="IAQ24" s="2332"/>
      <c r="IAR24" s="2332"/>
      <c r="IAS24" s="2332"/>
      <c r="IAT24" s="2332"/>
      <c r="IAU24" s="2332"/>
      <c r="IAV24" s="2332"/>
      <c r="IAW24" s="2332"/>
      <c r="IAX24" s="2332"/>
      <c r="IAY24" s="2332"/>
      <c r="IAZ24" s="2332"/>
      <c r="IBA24" s="2332"/>
      <c r="IBB24" s="2332"/>
      <c r="IBC24" s="2332"/>
      <c r="IBD24" s="2332"/>
      <c r="IBE24" s="2332"/>
      <c r="IBF24" s="2332"/>
      <c r="IBG24" s="2332"/>
      <c r="IBH24" s="2332"/>
      <c r="IBI24" s="2332"/>
      <c r="IBJ24" s="2332"/>
      <c r="IBK24" s="2332"/>
      <c r="IBL24" s="2332"/>
      <c r="IBM24" s="2332"/>
      <c r="IBN24" s="2332"/>
      <c r="IBO24" s="2332"/>
      <c r="IBP24" s="2332"/>
      <c r="IBQ24" s="2332"/>
      <c r="IBR24" s="2332"/>
      <c r="IBS24" s="2332"/>
      <c r="IBT24" s="2332"/>
      <c r="IBU24" s="2332"/>
      <c r="IBV24" s="2332"/>
      <c r="IBW24" s="2332"/>
      <c r="IBX24" s="2332"/>
      <c r="IBY24" s="2332"/>
      <c r="IBZ24" s="2332"/>
      <c r="ICA24" s="2332"/>
      <c r="ICB24" s="2332"/>
      <c r="ICC24" s="2332"/>
      <c r="ICD24" s="2332"/>
      <c r="ICE24" s="2332"/>
      <c r="ICF24" s="2332"/>
      <c r="ICG24" s="2332"/>
      <c r="ICH24" s="2332"/>
      <c r="ICI24" s="2332"/>
      <c r="ICJ24" s="2332"/>
      <c r="ICK24" s="2332"/>
      <c r="ICL24" s="2332"/>
      <c r="ICM24" s="2332"/>
      <c r="ICN24" s="2332"/>
      <c r="ICO24" s="2332"/>
      <c r="ICP24" s="2332"/>
      <c r="ICQ24" s="2332"/>
      <c r="ICR24" s="2332"/>
      <c r="ICS24" s="2332"/>
      <c r="ICT24" s="2332"/>
      <c r="ICU24" s="2332"/>
      <c r="ICV24" s="2332"/>
      <c r="ICW24" s="2332"/>
      <c r="ICX24" s="2332"/>
      <c r="ICY24" s="2332"/>
      <c r="ICZ24" s="2332"/>
      <c r="IDA24" s="2332"/>
      <c r="IDB24" s="2332"/>
      <c r="IDC24" s="2332"/>
      <c r="IDD24" s="2332"/>
      <c r="IDE24" s="2332"/>
      <c r="IDF24" s="2332"/>
      <c r="IDG24" s="2332"/>
      <c r="IDH24" s="2332"/>
      <c r="IDI24" s="2332"/>
      <c r="IDJ24" s="2332"/>
      <c r="IDK24" s="2332"/>
      <c r="IDL24" s="2332"/>
      <c r="IDM24" s="2332"/>
      <c r="IDN24" s="2332"/>
      <c r="IDO24" s="2332"/>
      <c r="IDP24" s="2332"/>
      <c r="IDQ24" s="2332"/>
      <c r="IDR24" s="2332"/>
      <c r="IDS24" s="2332"/>
      <c r="IDT24" s="2332"/>
      <c r="IDU24" s="2332"/>
      <c r="IDV24" s="2332"/>
      <c r="IDW24" s="2332"/>
      <c r="IDX24" s="2332"/>
      <c r="IDY24" s="2332"/>
      <c r="IDZ24" s="2332"/>
      <c r="IEA24" s="2332"/>
      <c r="IEB24" s="2332"/>
      <c r="IEC24" s="2332"/>
      <c r="IED24" s="2332"/>
      <c r="IEE24" s="2332"/>
      <c r="IEF24" s="2332"/>
      <c r="IEG24" s="2332"/>
      <c r="IEH24" s="2332"/>
      <c r="IEI24" s="2332"/>
      <c r="IEJ24" s="2332"/>
      <c r="IEK24" s="2332"/>
      <c r="IEL24" s="2332"/>
      <c r="IEM24" s="2332"/>
      <c r="IEN24" s="2332"/>
      <c r="IEO24" s="2332"/>
      <c r="IEP24" s="2332"/>
      <c r="IEQ24" s="2332"/>
      <c r="IER24" s="2332"/>
      <c r="IES24" s="2332"/>
      <c r="IET24" s="2332"/>
      <c r="IEU24" s="2332"/>
      <c r="IEV24" s="2332"/>
      <c r="IEW24" s="2332"/>
      <c r="IEX24" s="2332"/>
      <c r="IEY24" s="2332"/>
      <c r="IEZ24" s="2332"/>
      <c r="IFA24" s="2332"/>
      <c r="IFB24" s="2332"/>
      <c r="IFC24" s="2332"/>
      <c r="IFD24" s="2332"/>
      <c r="IFE24" s="2332"/>
      <c r="IFF24" s="2332"/>
      <c r="IFG24" s="2332"/>
      <c r="IFH24" s="2332"/>
      <c r="IFI24" s="2332"/>
      <c r="IFJ24" s="2332"/>
      <c r="IFK24" s="2332"/>
      <c r="IFL24" s="2332"/>
      <c r="IFM24" s="2332"/>
      <c r="IFN24" s="2332"/>
      <c r="IFO24" s="2332"/>
      <c r="IFP24" s="2332"/>
      <c r="IFQ24" s="2332"/>
      <c r="IFR24" s="2332"/>
      <c r="IFS24" s="2332"/>
      <c r="IFT24" s="2332"/>
      <c r="IFU24" s="2332"/>
      <c r="IFV24" s="2332"/>
      <c r="IFW24" s="2332"/>
      <c r="IFX24" s="2332"/>
      <c r="IFY24" s="2332"/>
      <c r="IFZ24" s="2332"/>
      <c r="IGA24" s="2332"/>
      <c r="IGB24" s="2332"/>
      <c r="IGC24" s="2332"/>
      <c r="IGD24" s="2332"/>
      <c r="IGE24" s="2332"/>
      <c r="IGF24" s="2332"/>
      <c r="IGG24" s="2332"/>
      <c r="IGH24" s="2332"/>
      <c r="IGI24" s="2332"/>
      <c r="IGJ24" s="2332"/>
      <c r="IGK24" s="2332"/>
      <c r="IGL24" s="2332"/>
      <c r="IGM24" s="2332"/>
      <c r="IGN24" s="2332"/>
      <c r="IGO24" s="2332"/>
      <c r="IGP24" s="2332"/>
      <c r="IGQ24" s="2332"/>
      <c r="IGR24" s="2332"/>
      <c r="IGS24" s="2332"/>
      <c r="IGT24" s="2332"/>
      <c r="IGU24" s="2332"/>
      <c r="IGV24" s="2332"/>
      <c r="IGW24" s="2332"/>
      <c r="IGX24" s="2332"/>
      <c r="IGY24" s="2332"/>
      <c r="IGZ24" s="2332"/>
      <c r="IHA24" s="2332"/>
      <c r="IHB24" s="2332"/>
      <c r="IHC24" s="2332"/>
      <c r="IHD24" s="2332"/>
      <c r="IHE24" s="2332"/>
      <c r="IHF24" s="2332"/>
      <c r="IHG24" s="2332"/>
      <c r="IHH24" s="2332"/>
      <c r="IHI24" s="2332"/>
      <c r="IHJ24" s="2332"/>
      <c r="IHK24" s="2332"/>
      <c r="IHL24" s="2332"/>
      <c r="IHM24" s="2332"/>
      <c r="IHN24" s="2332"/>
      <c r="IHO24" s="2332"/>
      <c r="IHP24" s="2332"/>
      <c r="IHQ24" s="2332"/>
      <c r="IHR24" s="2332"/>
      <c r="IHS24" s="2332"/>
      <c r="IHT24" s="2332"/>
      <c r="IHU24" s="2332"/>
      <c r="IHV24" s="2332"/>
      <c r="IHW24" s="2332"/>
      <c r="IHX24" s="2332"/>
      <c r="IHY24" s="2332"/>
      <c r="IHZ24" s="2332"/>
      <c r="IIA24" s="2332"/>
      <c r="IIB24" s="2332"/>
      <c r="IIC24" s="2332"/>
      <c r="IID24" s="2332"/>
      <c r="IIE24" s="2332"/>
      <c r="IIF24" s="2332"/>
      <c r="IIG24" s="2332"/>
      <c r="IIH24" s="2332"/>
      <c r="III24" s="2332"/>
      <c r="IIJ24" s="2332"/>
      <c r="IIK24" s="2332"/>
      <c r="IIL24" s="2332"/>
      <c r="IIM24" s="2332"/>
      <c r="IIN24" s="2332"/>
      <c r="IIO24" s="2332"/>
      <c r="IIP24" s="2332"/>
      <c r="IIQ24" s="2332"/>
      <c r="IIR24" s="2332"/>
      <c r="IIS24" s="2332"/>
      <c r="IIT24" s="2332"/>
      <c r="IIU24" s="2332"/>
      <c r="IIV24" s="2332"/>
      <c r="IIW24" s="2332"/>
      <c r="IIX24" s="2332"/>
      <c r="IIY24" s="2332"/>
      <c r="IIZ24" s="2332"/>
      <c r="IJA24" s="2332"/>
      <c r="IJB24" s="2332"/>
      <c r="IJC24" s="2332"/>
      <c r="IJD24" s="2332"/>
      <c r="IJE24" s="2332"/>
      <c r="IJF24" s="2332"/>
      <c r="IJG24" s="2332"/>
      <c r="IJH24" s="2332"/>
      <c r="IJI24" s="2332"/>
      <c r="IJJ24" s="2332"/>
      <c r="IJK24" s="2332"/>
      <c r="IJL24" s="2332"/>
      <c r="IJM24" s="2332"/>
      <c r="IJN24" s="2332"/>
      <c r="IJO24" s="2332"/>
      <c r="IJP24" s="2332"/>
      <c r="IJQ24" s="2332"/>
      <c r="IJR24" s="2332"/>
      <c r="IJS24" s="2332"/>
      <c r="IJT24" s="2332"/>
      <c r="IJU24" s="2332"/>
      <c r="IJV24" s="2332"/>
      <c r="IJW24" s="2332"/>
      <c r="IJX24" s="2332"/>
      <c r="IJY24" s="2332"/>
      <c r="IJZ24" s="2332"/>
      <c r="IKA24" s="2332"/>
      <c r="IKB24" s="2332"/>
      <c r="IKC24" s="2332"/>
      <c r="IKD24" s="2332"/>
      <c r="IKE24" s="2332"/>
      <c r="IKF24" s="2332"/>
      <c r="IKG24" s="2332"/>
      <c r="IKH24" s="2332"/>
      <c r="IKI24" s="2332"/>
      <c r="IKJ24" s="2332"/>
      <c r="IKK24" s="2332"/>
      <c r="IKL24" s="2332"/>
      <c r="IKM24" s="2332"/>
      <c r="IKN24" s="2332"/>
      <c r="IKO24" s="2332"/>
      <c r="IKP24" s="2332"/>
      <c r="IKQ24" s="2332"/>
      <c r="IKR24" s="2332"/>
      <c r="IKS24" s="2332"/>
      <c r="IKT24" s="2332"/>
      <c r="IKU24" s="2332"/>
      <c r="IKV24" s="2332"/>
      <c r="IKW24" s="2332"/>
      <c r="IKX24" s="2332"/>
      <c r="IKY24" s="2332"/>
      <c r="IKZ24" s="2332"/>
      <c r="ILA24" s="2332"/>
      <c r="ILB24" s="2332"/>
      <c r="ILC24" s="2332"/>
      <c r="ILD24" s="2332"/>
      <c r="ILE24" s="2332"/>
      <c r="ILF24" s="2332"/>
      <c r="ILG24" s="2332"/>
      <c r="ILH24" s="2332"/>
      <c r="ILI24" s="2332"/>
      <c r="ILJ24" s="2332"/>
      <c r="ILK24" s="2332"/>
      <c r="ILL24" s="2332"/>
      <c r="ILM24" s="2332"/>
      <c r="ILN24" s="2332"/>
      <c r="ILO24" s="2332"/>
      <c r="ILP24" s="2332"/>
      <c r="ILQ24" s="2332"/>
      <c r="ILR24" s="2332"/>
      <c r="ILS24" s="2332"/>
      <c r="ILT24" s="2332"/>
      <c r="ILU24" s="2332"/>
      <c r="ILV24" s="2332"/>
      <c r="ILW24" s="2332"/>
      <c r="ILX24" s="2332"/>
      <c r="ILY24" s="2332"/>
      <c r="ILZ24" s="2332"/>
      <c r="IMA24" s="2332"/>
      <c r="IMB24" s="2332"/>
      <c r="IMC24" s="2332"/>
      <c r="IMD24" s="2332"/>
      <c r="IME24" s="2332"/>
      <c r="IMF24" s="2332"/>
      <c r="IMG24" s="2332"/>
      <c r="IMH24" s="2332"/>
      <c r="IMI24" s="2332"/>
      <c r="IMJ24" s="2332"/>
      <c r="IMK24" s="2332"/>
      <c r="IML24" s="2332"/>
      <c r="IMM24" s="2332"/>
      <c r="IMN24" s="2332"/>
      <c r="IMO24" s="2332"/>
      <c r="IMP24" s="2332"/>
      <c r="IMQ24" s="2332"/>
      <c r="IMR24" s="2332"/>
      <c r="IMS24" s="2332"/>
      <c r="IMT24" s="2332"/>
      <c r="IMU24" s="2332"/>
      <c r="IMV24" s="2332"/>
      <c r="IMW24" s="2332"/>
      <c r="IMX24" s="2332"/>
      <c r="IMY24" s="2332"/>
      <c r="IMZ24" s="2332"/>
      <c r="INA24" s="2332"/>
      <c r="INB24" s="2332"/>
      <c r="INC24" s="2332"/>
      <c r="IND24" s="2332"/>
      <c r="INE24" s="2332"/>
      <c r="INF24" s="2332"/>
      <c r="ING24" s="2332"/>
      <c r="INH24" s="2332"/>
      <c r="INI24" s="2332"/>
      <c r="INJ24" s="2332"/>
      <c r="INK24" s="2332"/>
      <c r="INL24" s="2332"/>
      <c r="INM24" s="2332"/>
      <c r="INN24" s="2332"/>
      <c r="INO24" s="2332"/>
      <c r="INP24" s="2332"/>
      <c r="INQ24" s="2332"/>
      <c r="INR24" s="2332"/>
      <c r="INS24" s="2332"/>
      <c r="INT24" s="2332"/>
      <c r="INU24" s="2332"/>
      <c r="INV24" s="2332"/>
      <c r="INW24" s="2332"/>
      <c r="INX24" s="2332"/>
      <c r="INY24" s="2332"/>
      <c r="INZ24" s="2332"/>
      <c r="IOA24" s="2332"/>
      <c r="IOB24" s="2332"/>
      <c r="IOC24" s="2332"/>
      <c r="IOD24" s="2332"/>
      <c r="IOE24" s="2332"/>
      <c r="IOF24" s="2332"/>
      <c r="IOG24" s="2332"/>
      <c r="IOH24" s="2332"/>
      <c r="IOI24" s="2332"/>
      <c r="IOJ24" s="2332"/>
      <c r="IOK24" s="2332"/>
      <c r="IOL24" s="2332"/>
      <c r="IOM24" s="2332"/>
      <c r="ION24" s="2332"/>
      <c r="IOO24" s="2332"/>
      <c r="IOP24" s="2332"/>
      <c r="IOQ24" s="2332"/>
      <c r="IOR24" s="2332"/>
      <c r="IOS24" s="2332"/>
      <c r="IOT24" s="2332"/>
      <c r="IOU24" s="2332"/>
      <c r="IOV24" s="2332"/>
      <c r="IOW24" s="2332"/>
      <c r="IOX24" s="2332"/>
      <c r="IOY24" s="2332"/>
      <c r="IOZ24" s="2332"/>
      <c r="IPA24" s="2332"/>
      <c r="IPB24" s="2332"/>
      <c r="IPC24" s="2332"/>
      <c r="IPD24" s="2332"/>
      <c r="IPE24" s="2332"/>
      <c r="IPF24" s="2332"/>
      <c r="IPG24" s="2332"/>
      <c r="IPH24" s="2332"/>
      <c r="IPI24" s="2332"/>
      <c r="IPJ24" s="2332"/>
      <c r="IPK24" s="2332"/>
      <c r="IPL24" s="2332"/>
      <c r="IPM24" s="2332"/>
      <c r="IPN24" s="2332"/>
      <c r="IPO24" s="2332"/>
      <c r="IPP24" s="2332"/>
      <c r="IPQ24" s="2332"/>
      <c r="IPR24" s="2332"/>
      <c r="IPS24" s="2332"/>
      <c r="IPT24" s="2332"/>
      <c r="IPU24" s="2332"/>
      <c r="IPV24" s="2332"/>
      <c r="IPW24" s="2332"/>
      <c r="IPX24" s="2332"/>
      <c r="IPY24" s="2332"/>
      <c r="IPZ24" s="2332"/>
      <c r="IQA24" s="2332"/>
      <c r="IQB24" s="2332"/>
      <c r="IQC24" s="2332"/>
      <c r="IQD24" s="2332"/>
      <c r="IQE24" s="2332"/>
      <c r="IQF24" s="2332"/>
      <c r="IQG24" s="2332"/>
      <c r="IQH24" s="2332"/>
      <c r="IQI24" s="2332"/>
      <c r="IQJ24" s="2332"/>
      <c r="IQK24" s="2332"/>
      <c r="IQL24" s="2332"/>
      <c r="IQM24" s="2332"/>
      <c r="IQN24" s="2332"/>
      <c r="IQO24" s="2332"/>
      <c r="IQP24" s="2332"/>
      <c r="IQQ24" s="2332"/>
      <c r="IQR24" s="2332"/>
      <c r="IQS24" s="2332"/>
      <c r="IQT24" s="2332"/>
      <c r="IQU24" s="2332"/>
      <c r="IQV24" s="2332"/>
      <c r="IQW24" s="2332"/>
      <c r="IQX24" s="2332"/>
      <c r="IQY24" s="2332"/>
      <c r="IQZ24" s="2332"/>
      <c r="IRA24" s="2332"/>
      <c r="IRB24" s="2332"/>
      <c r="IRC24" s="2332"/>
      <c r="IRD24" s="2332"/>
      <c r="IRE24" s="2332"/>
      <c r="IRF24" s="2332"/>
      <c r="IRG24" s="2332"/>
      <c r="IRH24" s="2332"/>
      <c r="IRI24" s="2332"/>
      <c r="IRJ24" s="2332"/>
      <c r="IRK24" s="2332"/>
      <c r="IRL24" s="2332"/>
      <c r="IRM24" s="2332"/>
      <c r="IRN24" s="2332"/>
      <c r="IRO24" s="2332"/>
      <c r="IRP24" s="2332"/>
      <c r="IRQ24" s="2332"/>
      <c r="IRR24" s="2332"/>
      <c r="IRS24" s="2332"/>
      <c r="IRT24" s="2332"/>
      <c r="IRU24" s="2332"/>
      <c r="IRV24" s="2332"/>
      <c r="IRW24" s="2332"/>
      <c r="IRX24" s="2332"/>
      <c r="IRY24" s="2332"/>
      <c r="IRZ24" s="2332"/>
      <c r="ISA24" s="2332"/>
      <c r="ISB24" s="2332"/>
      <c r="ISC24" s="2332"/>
      <c r="ISD24" s="2332"/>
      <c r="ISE24" s="2332"/>
      <c r="ISF24" s="2332"/>
      <c r="ISG24" s="2332"/>
      <c r="ISH24" s="2332"/>
      <c r="ISI24" s="2332"/>
      <c r="ISJ24" s="2332"/>
      <c r="ISK24" s="2332"/>
      <c r="ISL24" s="2332"/>
      <c r="ISM24" s="2332"/>
      <c r="ISN24" s="2332"/>
      <c r="ISO24" s="2332"/>
      <c r="ISP24" s="2332"/>
      <c r="ISQ24" s="2332"/>
      <c r="ISR24" s="2332"/>
      <c r="ISS24" s="2332"/>
      <c r="IST24" s="2332"/>
      <c r="ISU24" s="2332"/>
      <c r="ISV24" s="2332"/>
      <c r="ISW24" s="2332"/>
      <c r="ISX24" s="2332"/>
      <c r="ISY24" s="2332"/>
      <c r="ISZ24" s="2332"/>
      <c r="ITA24" s="2332"/>
      <c r="ITB24" s="2332"/>
      <c r="ITC24" s="2332"/>
      <c r="ITD24" s="2332"/>
      <c r="ITE24" s="2332"/>
      <c r="ITF24" s="2332"/>
      <c r="ITG24" s="2332"/>
      <c r="ITH24" s="2332"/>
      <c r="ITI24" s="2332"/>
      <c r="ITJ24" s="2332"/>
      <c r="ITK24" s="2332"/>
      <c r="ITL24" s="2332"/>
      <c r="ITM24" s="2332"/>
      <c r="ITN24" s="2332"/>
      <c r="ITO24" s="2332"/>
      <c r="ITP24" s="2332"/>
      <c r="ITQ24" s="2332"/>
      <c r="ITR24" s="2332"/>
      <c r="ITS24" s="2332"/>
      <c r="ITT24" s="2332"/>
      <c r="ITU24" s="2332"/>
      <c r="ITV24" s="2332"/>
      <c r="ITW24" s="2332"/>
      <c r="ITX24" s="2332"/>
      <c r="ITY24" s="2332"/>
      <c r="ITZ24" s="2332"/>
      <c r="IUA24" s="2332"/>
      <c r="IUB24" s="2332"/>
      <c r="IUC24" s="2332"/>
      <c r="IUD24" s="2332"/>
      <c r="IUE24" s="2332"/>
      <c r="IUF24" s="2332"/>
      <c r="IUG24" s="2332"/>
      <c r="IUH24" s="2332"/>
      <c r="IUI24" s="2332"/>
      <c r="IUJ24" s="2332"/>
      <c r="IUK24" s="2332"/>
      <c r="IUL24" s="2332"/>
      <c r="IUM24" s="2332"/>
      <c r="IUN24" s="2332"/>
      <c r="IUO24" s="2332"/>
      <c r="IUP24" s="2332"/>
      <c r="IUQ24" s="2332"/>
      <c r="IUR24" s="2332"/>
      <c r="IUS24" s="2332"/>
      <c r="IUT24" s="2332"/>
      <c r="IUU24" s="2332"/>
      <c r="IUV24" s="2332"/>
      <c r="IUW24" s="2332"/>
      <c r="IUX24" s="2332"/>
      <c r="IUY24" s="2332"/>
      <c r="IUZ24" s="2332"/>
      <c r="IVA24" s="2332"/>
      <c r="IVB24" s="2332"/>
      <c r="IVC24" s="2332"/>
      <c r="IVD24" s="2332"/>
      <c r="IVE24" s="2332"/>
      <c r="IVF24" s="2332"/>
      <c r="IVG24" s="2332"/>
      <c r="IVH24" s="2332"/>
      <c r="IVI24" s="2332"/>
      <c r="IVJ24" s="2332"/>
      <c r="IVK24" s="2332"/>
      <c r="IVL24" s="2332"/>
      <c r="IVM24" s="2332"/>
      <c r="IVN24" s="2332"/>
      <c r="IVO24" s="2332"/>
      <c r="IVP24" s="2332"/>
      <c r="IVQ24" s="2332"/>
      <c r="IVR24" s="2332"/>
      <c r="IVS24" s="2332"/>
      <c r="IVT24" s="2332"/>
      <c r="IVU24" s="2332"/>
      <c r="IVV24" s="2332"/>
      <c r="IVW24" s="2332"/>
      <c r="IVX24" s="2332"/>
      <c r="IVY24" s="2332"/>
      <c r="IVZ24" s="2332"/>
      <c r="IWA24" s="2332"/>
      <c r="IWB24" s="2332"/>
      <c r="IWC24" s="2332"/>
      <c r="IWD24" s="2332"/>
      <c r="IWE24" s="2332"/>
      <c r="IWF24" s="2332"/>
      <c r="IWG24" s="2332"/>
      <c r="IWH24" s="2332"/>
      <c r="IWI24" s="2332"/>
      <c r="IWJ24" s="2332"/>
      <c r="IWK24" s="2332"/>
      <c r="IWL24" s="2332"/>
      <c r="IWM24" s="2332"/>
      <c r="IWN24" s="2332"/>
      <c r="IWO24" s="2332"/>
      <c r="IWP24" s="2332"/>
      <c r="IWQ24" s="2332"/>
      <c r="IWR24" s="2332"/>
      <c r="IWS24" s="2332"/>
      <c r="IWT24" s="2332"/>
      <c r="IWU24" s="2332"/>
      <c r="IWV24" s="2332"/>
      <c r="IWW24" s="2332"/>
      <c r="IWX24" s="2332"/>
      <c r="IWY24" s="2332"/>
      <c r="IWZ24" s="2332"/>
      <c r="IXA24" s="2332"/>
      <c r="IXB24" s="2332"/>
      <c r="IXC24" s="2332"/>
      <c r="IXD24" s="2332"/>
      <c r="IXE24" s="2332"/>
      <c r="IXF24" s="2332"/>
      <c r="IXG24" s="2332"/>
      <c r="IXH24" s="2332"/>
      <c r="IXI24" s="2332"/>
      <c r="IXJ24" s="2332"/>
      <c r="IXK24" s="2332"/>
      <c r="IXL24" s="2332"/>
      <c r="IXM24" s="2332"/>
      <c r="IXN24" s="2332"/>
      <c r="IXO24" s="2332"/>
      <c r="IXP24" s="2332"/>
      <c r="IXQ24" s="2332"/>
      <c r="IXR24" s="2332"/>
      <c r="IXS24" s="2332"/>
      <c r="IXT24" s="2332"/>
      <c r="IXU24" s="2332"/>
      <c r="IXV24" s="2332"/>
      <c r="IXW24" s="2332"/>
      <c r="IXX24" s="2332"/>
      <c r="IXY24" s="2332"/>
      <c r="IXZ24" s="2332"/>
      <c r="IYA24" s="2332"/>
      <c r="IYB24" s="2332"/>
      <c r="IYC24" s="2332"/>
      <c r="IYD24" s="2332"/>
      <c r="IYE24" s="2332"/>
      <c r="IYF24" s="2332"/>
      <c r="IYG24" s="2332"/>
      <c r="IYH24" s="2332"/>
      <c r="IYI24" s="2332"/>
      <c r="IYJ24" s="2332"/>
      <c r="IYK24" s="2332"/>
      <c r="IYL24" s="2332"/>
      <c r="IYM24" s="2332"/>
      <c r="IYN24" s="2332"/>
      <c r="IYO24" s="2332"/>
      <c r="IYP24" s="2332"/>
      <c r="IYQ24" s="2332"/>
      <c r="IYR24" s="2332"/>
      <c r="IYS24" s="2332"/>
      <c r="IYT24" s="2332"/>
      <c r="IYU24" s="2332"/>
      <c r="IYV24" s="2332"/>
      <c r="IYW24" s="2332"/>
      <c r="IYX24" s="2332"/>
      <c r="IYY24" s="2332"/>
      <c r="IYZ24" s="2332"/>
      <c r="IZA24" s="2332"/>
      <c r="IZB24" s="2332"/>
      <c r="IZC24" s="2332"/>
      <c r="IZD24" s="2332"/>
      <c r="IZE24" s="2332"/>
      <c r="IZF24" s="2332"/>
      <c r="IZG24" s="2332"/>
      <c r="IZH24" s="2332"/>
      <c r="IZI24" s="2332"/>
      <c r="IZJ24" s="2332"/>
      <c r="IZK24" s="2332"/>
      <c r="IZL24" s="2332"/>
      <c r="IZM24" s="2332"/>
      <c r="IZN24" s="2332"/>
      <c r="IZO24" s="2332"/>
      <c r="IZP24" s="2332"/>
      <c r="IZQ24" s="2332"/>
      <c r="IZR24" s="2332"/>
      <c r="IZS24" s="2332"/>
      <c r="IZT24" s="2332"/>
      <c r="IZU24" s="2332"/>
      <c r="IZV24" s="2332"/>
      <c r="IZW24" s="2332"/>
      <c r="IZX24" s="2332"/>
      <c r="IZY24" s="2332"/>
      <c r="IZZ24" s="2332"/>
      <c r="JAA24" s="2332"/>
      <c r="JAB24" s="2332"/>
      <c r="JAC24" s="2332"/>
      <c r="JAD24" s="2332"/>
      <c r="JAE24" s="2332"/>
      <c r="JAF24" s="2332"/>
      <c r="JAG24" s="2332"/>
      <c r="JAH24" s="2332"/>
      <c r="JAI24" s="2332"/>
      <c r="JAJ24" s="2332"/>
      <c r="JAK24" s="2332"/>
      <c r="JAL24" s="2332"/>
      <c r="JAM24" s="2332"/>
      <c r="JAN24" s="2332"/>
      <c r="JAO24" s="2332"/>
      <c r="JAP24" s="2332"/>
      <c r="JAQ24" s="2332"/>
      <c r="JAR24" s="2332"/>
      <c r="JAS24" s="2332"/>
      <c r="JAT24" s="2332"/>
      <c r="JAU24" s="2332"/>
      <c r="JAV24" s="2332"/>
      <c r="JAW24" s="2332"/>
      <c r="JAX24" s="2332"/>
      <c r="JAY24" s="2332"/>
      <c r="JAZ24" s="2332"/>
      <c r="JBA24" s="2332"/>
      <c r="JBB24" s="2332"/>
      <c r="JBC24" s="2332"/>
      <c r="JBD24" s="2332"/>
      <c r="JBE24" s="2332"/>
      <c r="JBF24" s="2332"/>
      <c r="JBG24" s="2332"/>
      <c r="JBH24" s="2332"/>
      <c r="JBI24" s="2332"/>
      <c r="JBJ24" s="2332"/>
      <c r="JBK24" s="2332"/>
      <c r="JBL24" s="2332"/>
      <c r="JBM24" s="2332"/>
      <c r="JBN24" s="2332"/>
      <c r="JBO24" s="2332"/>
      <c r="JBP24" s="2332"/>
      <c r="JBQ24" s="2332"/>
      <c r="JBR24" s="2332"/>
      <c r="JBS24" s="2332"/>
      <c r="JBT24" s="2332"/>
      <c r="JBU24" s="2332"/>
      <c r="JBV24" s="2332"/>
      <c r="JBW24" s="2332"/>
      <c r="JBX24" s="2332"/>
      <c r="JBY24" s="2332"/>
      <c r="JBZ24" s="2332"/>
      <c r="JCA24" s="2332"/>
      <c r="JCB24" s="2332"/>
      <c r="JCC24" s="2332"/>
      <c r="JCD24" s="2332"/>
      <c r="JCE24" s="2332"/>
      <c r="JCF24" s="2332"/>
      <c r="JCG24" s="2332"/>
      <c r="JCH24" s="2332"/>
      <c r="JCI24" s="2332"/>
      <c r="JCJ24" s="2332"/>
      <c r="JCK24" s="2332"/>
      <c r="JCL24" s="2332"/>
      <c r="JCM24" s="2332"/>
      <c r="JCN24" s="2332"/>
      <c r="JCO24" s="2332"/>
      <c r="JCP24" s="2332"/>
      <c r="JCQ24" s="2332"/>
      <c r="JCR24" s="2332"/>
      <c r="JCS24" s="2332"/>
      <c r="JCT24" s="2332"/>
      <c r="JCU24" s="2332"/>
      <c r="JCV24" s="2332"/>
      <c r="JCW24" s="2332"/>
      <c r="JCX24" s="2332"/>
      <c r="JCY24" s="2332"/>
      <c r="JCZ24" s="2332"/>
      <c r="JDA24" s="2332"/>
      <c r="JDB24" s="2332"/>
      <c r="JDC24" s="2332"/>
      <c r="JDD24" s="2332"/>
      <c r="JDE24" s="2332"/>
      <c r="JDF24" s="2332"/>
      <c r="JDG24" s="2332"/>
      <c r="JDH24" s="2332"/>
      <c r="JDI24" s="2332"/>
      <c r="JDJ24" s="2332"/>
      <c r="JDK24" s="2332"/>
      <c r="JDL24" s="2332"/>
      <c r="JDM24" s="2332"/>
      <c r="JDN24" s="2332"/>
      <c r="JDO24" s="2332"/>
      <c r="JDP24" s="2332"/>
      <c r="JDQ24" s="2332"/>
      <c r="JDR24" s="2332"/>
      <c r="JDS24" s="2332"/>
      <c r="JDT24" s="2332"/>
      <c r="JDU24" s="2332"/>
      <c r="JDV24" s="2332"/>
      <c r="JDW24" s="2332"/>
      <c r="JDX24" s="2332"/>
      <c r="JDY24" s="2332"/>
      <c r="JDZ24" s="2332"/>
      <c r="JEA24" s="2332"/>
      <c r="JEB24" s="2332"/>
      <c r="JEC24" s="2332"/>
      <c r="JED24" s="2332"/>
      <c r="JEE24" s="2332"/>
      <c r="JEF24" s="2332"/>
      <c r="JEG24" s="2332"/>
      <c r="JEH24" s="2332"/>
      <c r="JEI24" s="2332"/>
      <c r="JEJ24" s="2332"/>
      <c r="JEK24" s="2332"/>
      <c r="JEL24" s="2332"/>
      <c r="JEM24" s="2332"/>
      <c r="JEN24" s="2332"/>
      <c r="JEO24" s="2332"/>
      <c r="JEP24" s="2332"/>
      <c r="JEQ24" s="2332"/>
      <c r="JER24" s="2332"/>
      <c r="JES24" s="2332"/>
      <c r="JET24" s="2332"/>
      <c r="JEU24" s="2332"/>
      <c r="JEV24" s="2332"/>
      <c r="JEW24" s="2332"/>
      <c r="JEX24" s="2332"/>
      <c r="JEY24" s="2332"/>
      <c r="JEZ24" s="2332"/>
      <c r="JFA24" s="2332"/>
      <c r="JFB24" s="2332"/>
      <c r="JFC24" s="2332"/>
      <c r="JFD24" s="2332"/>
      <c r="JFE24" s="2332"/>
      <c r="JFF24" s="2332"/>
      <c r="JFG24" s="2332"/>
      <c r="JFH24" s="2332"/>
      <c r="JFI24" s="2332"/>
      <c r="JFJ24" s="2332"/>
      <c r="JFK24" s="2332"/>
      <c r="JFL24" s="2332"/>
      <c r="JFM24" s="2332"/>
      <c r="JFN24" s="2332"/>
      <c r="JFO24" s="2332"/>
      <c r="JFP24" s="2332"/>
      <c r="JFQ24" s="2332"/>
      <c r="JFR24" s="2332"/>
      <c r="JFS24" s="2332"/>
      <c r="JFT24" s="2332"/>
      <c r="JFU24" s="2332"/>
      <c r="JFV24" s="2332"/>
      <c r="JFW24" s="2332"/>
      <c r="JFX24" s="2332"/>
      <c r="JFY24" s="2332"/>
      <c r="JFZ24" s="2332"/>
      <c r="JGA24" s="2332"/>
      <c r="JGB24" s="2332"/>
      <c r="JGC24" s="2332"/>
      <c r="JGD24" s="2332"/>
      <c r="JGE24" s="2332"/>
      <c r="JGF24" s="2332"/>
      <c r="JGG24" s="2332"/>
      <c r="JGH24" s="2332"/>
      <c r="JGI24" s="2332"/>
      <c r="JGJ24" s="2332"/>
      <c r="JGK24" s="2332"/>
      <c r="JGL24" s="2332"/>
      <c r="JGM24" s="2332"/>
      <c r="JGN24" s="2332"/>
      <c r="JGO24" s="2332"/>
      <c r="JGP24" s="2332"/>
      <c r="JGQ24" s="2332"/>
      <c r="JGR24" s="2332"/>
      <c r="JGS24" s="2332"/>
      <c r="JGT24" s="2332"/>
      <c r="JGU24" s="2332"/>
      <c r="JGV24" s="2332"/>
      <c r="JGW24" s="2332"/>
      <c r="JGX24" s="2332"/>
      <c r="JGY24" s="2332"/>
      <c r="JGZ24" s="2332"/>
      <c r="JHA24" s="2332"/>
      <c r="JHB24" s="2332"/>
      <c r="JHC24" s="2332"/>
      <c r="JHD24" s="2332"/>
      <c r="JHE24" s="2332"/>
      <c r="JHF24" s="2332"/>
      <c r="JHG24" s="2332"/>
      <c r="JHH24" s="2332"/>
      <c r="JHI24" s="2332"/>
      <c r="JHJ24" s="2332"/>
      <c r="JHK24" s="2332"/>
      <c r="JHL24" s="2332"/>
      <c r="JHM24" s="2332"/>
      <c r="JHN24" s="2332"/>
      <c r="JHO24" s="2332"/>
      <c r="JHP24" s="2332"/>
      <c r="JHQ24" s="2332"/>
      <c r="JHR24" s="2332"/>
      <c r="JHS24" s="2332"/>
      <c r="JHT24" s="2332"/>
      <c r="JHU24" s="2332"/>
      <c r="JHV24" s="2332"/>
      <c r="JHW24" s="2332"/>
      <c r="JHX24" s="2332"/>
      <c r="JHY24" s="2332"/>
      <c r="JHZ24" s="2332"/>
      <c r="JIA24" s="2332"/>
      <c r="JIB24" s="2332"/>
      <c r="JIC24" s="2332"/>
      <c r="JID24" s="2332"/>
      <c r="JIE24" s="2332"/>
      <c r="JIF24" s="2332"/>
      <c r="JIG24" s="2332"/>
      <c r="JIH24" s="2332"/>
      <c r="JII24" s="2332"/>
      <c r="JIJ24" s="2332"/>
      <c r="JIK24" s="2332"/>
      <c r="JIL24" s="2332"/>
      <c r="JIM24" s="2332"/>
      <c r="JIN24" s="2332"/>
      <c r="JIO24" s="2332"/>
      <c r="JIP24" s="2332"/>
      <c r="JIQ24" s="2332"/>
      <c r="JIR24" s="2332"/>
      <c r="JIS24" s="2332"/>
      <c r="JIT24" s="2332"/>
      <c r="JIU24" s="2332"/>
      <c r="JIV24" s="2332"/>
      <c r="JIW24" s="2332"/>
      <c r="JIX24" s="2332"/>
      <c r="JIY24" s="2332"/>
      <c r="JIZ24" s="2332"/>
      <c r="JJA24" s="2332"/>
      <c r="JJB24" s="2332"/>
      <c r="JJC24" s="2332"/>
      <c r="JJD24" s="2332"/>
      <c r="JJE24" s="2332"/>
      <c r="JJF24" s="2332"/>
      <c r="JJG24" s="2332"/>
      <c r="JJH24" s="2332"/>
      <c r="JJI24" s="2332"/>
      <c r="JJJ24" s="2332"/>
      <c r="JJK24" s="2332"/>
      <c r="JJL24" s="2332"/>
      <c r="JJM24" s="2332"/>
      <c r="JJN24" s="2332"/>
      <c r="JJO24" s="2332"/>
      <c r="JJP24" s="2332"/>
      <c r="JJQ24" s="2332"/>
      <c r="JJR24" s="2332"/>
      <c r="JJS24" s="2332"/>
      <c r="JJT24" s="2332"/>
      <c r="JJU24" s="2332"/>
      <c r="JJV24" s="2332"/>
      <c r="JJW24" s="2332"/>
      <c r="JJX24" s="2332"/>
      <c r="JJY24" s="2332"/>
      <c r="JJZ24" s="2332"/>
      <c r="JKA24" s="2332"/>
      <c r="JKB24" s="2332"/>
      <c r="JKC24" s="2332"/>
      <c r="JKD24" s="2332"/>
      <c r="JKE24" s="2332"/>
      <c r="JKF24" s="2332"/>
      <c r="JKG24" s="2332"/>
      <c r="JKH24" s="2332"/>
      <c r="JKI24" s="2332"/>
      <c r="JKJ24" s="2332"/>
      <c r="JKK24" s="2332"/>
      <c r="JKL24" s="2332"/>
      <c r="JKM24" s="2332"/>
      <c r="JKN24" s="2332"/>
      <c r="JKO24" s="2332"/>
      <c r="JKP24" s="2332"/>
      <c r="JKQ24" s="2332"/>
      <c r="JKR24" s="2332"/>
      <c r="JKS24" s="2332"/>
      <c r="JKT24" s="2332"/>
      <c r="JKU24" s="2332"/>
      <c r="JKV24" s="2332"/>
      <c r="JKW24" s="2332"/>
      <c r="JKX24" s="2332"/>
      <c r="JKY24" s="2332"/>
      <c r="JKZ24" s="2332"/>
      <c r="JLA24" s="2332"/>
      <c r="JLB24" s="2332"/>
      <c r="JLC24" s="2332"/>
      <c r="JLD24" s="2332"/>
      <c r="JLE24" s="2332"/>
      <c r="JLF24" s="2332"/>
      <c r="JLG24" s="2332"/>
      <c r="JLH24" s="2332"/>
      <c r="JLI24" s="2332"/>
      <c r="JLJ24" s="2332"/>
      <c r="JLK24" s="2332"/>
      <c r="JLL24" s="2332"/>
      <c r="JLM24" s="2332"/>
      <c r="JLN24" s="2332"/>
      <c r="JLO24" s="2332"/>
      <c r="JLP24" s="2332"/>
      <c r="JLQ24" s="2332"/>
      <c r="JLR24" s="2332"/>
      <c r="JLS24" s="2332"/>
      <c r="JLT24" s="2332"/>
      <c r="JLU24" s="2332"/>
      <c r="JLV24" s="2332"/>
      <c r="JLW24" s="2332"/>
      <c r="JLX24" s="2332"/>
      <c r="JLY24" s="2332"/>
      <c r="JLZ24" s="2332"/>
      <c r="JMA24" s="2332"/>
      <c r="JMB24" s="2332"/>
      <c r="JMC24" s="2332"/>
      <c r="JMD24" s="2332"/>
      <c r="JME24" s="2332"/>
      <c r="JMF24" s="2332"/>
      <c r="JMG24" s="2332"/>
      <c r="JMH24" s="2332"/>
      <c r="JMI24" s="2332"/>
      <c r="JMJ24" s="2332"/>
      <c r="JMK24" s="2332"/>
      <c r="JML24" s="2332"/>
      <c r="JMM24" s="2332"/>
      <c r="JMN24" s="2332"/>
      <c r="JMO24" s="2332"/>
      <c r="JMP24" s="2332"/>
      <c r="JMQ24" s="2332"/>
      <c r="JMR24" s="2332"/>
      <c r="JMS24" s="2332"/>
      <c r="JMT24" s="2332"/>
      <c r="JMU24" s="2332"/>
      <c r="JMV24" s="2332"/>
      <c r="JMW24" s="2332"/>
      <c r="JMX24" s="2332"/>
      <c r="JMY24" s="2332"/>
      <c r="JMZ24" s="2332"/>
      <c r="JNA24" s="2332"/>
      <c r="JNB24" s="2332"/>
      <c r="JNC24" s="2332"/>
      <c r="JND24" s="2332"/>
      <c r="JNE24" s="2332"/>
      <c r="JNF24" s="2332"/>
      <c r="JNG24" s="2332"/>
      <c r="JNH24" s="2332"/>
      <c r="JNI24" s="2332"/>
      <c r="JNJ24" s="2332"/>
      <c r="JNK24" s="2332"/>
      <c r="JNL24" s="2332"/>
      <c r="JNM24" s="2332"/>
      <c r="JNN24" s="2332"/>
      <c r="JNO24" s="2332"/>
      <c r="JNP24" s="2332"/>
      <c r="JNQ24" s="2332"/>
      <c r="JNR24" s="2332"/>
      <c r="JNS24" s="2332"/>
      <c r="JNT24" s="2332"/>
      <c r="JNU24" s="2332"/>
      <c r="JNV24" s="2332"/>
      <c r="JNW24" s="2332"/>
      <c r="JNX24" s="2332"/>
      <c r="JNY24" s="2332"/>
      <c r="JNZ24" s="2332"/>
      <c r="JOA24" s="2332"/>
      <c r="JOB24" s="2332"/>
      <c r="JOC24" s="2332"/>
      <c r="JOD24" s="2332"/>
      <c r="JOE24" s="2332"/>
      <c r="JOF24" s="2332"/>
      <c r="JOG24" s="2332"/>
      <c r="JOH24" s="2332"/>
      <c r="JOI24" s="2332"/>
      <c r="JOJ24" s="2332"/>
      <c r="JOK24" s="2332"/>
      <c r="JOL24" s="2332"/>
      <c r="JOM24" s="2332"/>
      <c r="JON24" s="2332"/>
      <c r="JOO24" s="2332"/>
      <c r="JOP24" s="2332"/>
      <c r="JOQ24" s="2332"/>
      <c r="JOR24" s="2332"/>
      <c r="JOS24" s="2332"/>
      <c r="JOT24" s="2332"/>
      <c r="JOU24" s="2332"/>
      <c r="JOV24" s="2332"/>
      <c r="JOW24" s="2332"/>
      <c r="JOX24" s="2332"/>
      <c r="JOY24" s="2332"/>
      <c r="JOZ24" s="2332"/>
      <c r="JPA24" s="2332"/>
      <c r="JPB24" s="2332"/>
      <c r="JPC24" s="2332"/>
      <c r="JPD24" s="2332"/>
      <c r="JPE24" s="2332"/>
      <c r="JPF24" s="2332"/>
      <c r="JPG24" s="2332"/>
      <c r="JPH24" s="2332"/>
      <c r="JPI24" s="2332"/>
      <c r="JPJ24" s="2332"/>
      <c r="JPK24" s="2332"/>
      <c r="JPL24" s="2332"/>
      <c r="JPM24" s="2332"/>
      <c r="JPN24" s="2332"/>
      <c r="JPO24" s="2332"/>
      <c r="JPP24" s="2332"/>
      <c r="JPQ24" s="2332"/>
      <c r="JPR24" s="2332"/>
      <c r="JPS24" s="2332"/>
      <c r="JPT24" s="2332"/>
      <c r="JPU24" s="2332"/>
      <c r="JPV24" s="2332"/>
      <c r="JPW24" s="2332"/>
      <c r="JPX24" s="2332"/>
      <c r="JPY24" s="2332"/>
      <c r="JPZ24" s="2332"/>
      <c r="JQA24" s="2332"/>
      <c r="JQB24" s="2332"/>
      <c r="JQC24" s="2332"/>
      <c r="JQD24" s="2332"/>
      <c r="JQE24" s="2332"/>
      <c r="JQF24" s="2332"/>
      <c r="JQG24" s="2332"/>
      <c r="JQH24" s="2332"/>
      <c r="JQI24" s="2332"/>
      <c r="JQJ24" s="2332"/>
      <c r="JQK24" s="2332"/>
      <c r="JQL24" s="2332"/>
      <c r="JQM24" s="2332"/>
      <c r="JQN24" s="2332"/>
      <c r="JQO24" s="2332"/>
      <c r="JQP24" s="2332"/>
      <c r="JQQ24" s="2332"/>
      <c r="JQR24" s="2332"/>
      <c r="JQS24" s="2332"/>
      <c r="JQT24" s="2332"/>
      <c r="JQU24" s="2332"/>
      <c r="JQV24" s="2332"/>
      <c r="JQW24" s="2332"/>
      <c r="JQX24" s="2332"/>
      <c r="JQY24" s="2332"/>
      <c r="JQZ24" s="2332"/>
      <c r="JRA24" s="2332"/>
      <c r="JRB24" s="2332"/>
      <c r="JRC24" s="2332"/>
      <c r="JRD24" s="2332"/>
      <c r="JRE24" s="2332"/>
      <c r="JRF24" s="2332"/>
      <c r="JRG24" s="2332"/>
      <c r="JRH24" s="2332"/>
      <c r="JRI24" s="2332"/>
      <c r="JRJ24" s="2332"/>
      <c r="JRK24" s="2332"/>
      <c r="JRL24" s="2332"/>
      <c r="JRM24" s="2332"/>
      <c r="JRN24" s="2332"/>
      <c r="JRO24" s="2332"/>
      <c r="JRP24" s="2332"/>
      <c r="JRQ24" s="2332"/>
      <c r="JRR24" s="2332"/>
      <c r="JRS24" s="2332"/>
      <c r="JRT24" s="2332"/>
      <c r="JRU24" s="2332"/>
      <c r="JRV24" s="2332"/>
      <c r="JRW24" s="2332"/>
      <c r="JRX24" s="2332"/>
      <c r="JRY24" s="2332"/>
      <c r="JRZ24" s="2332"/>
      <c r="JSA24" s="2332"/>
      <c r="JSB24" s="2332"/>
      <c r="JSC24" s="2332"/>
      <c r="JSD24" s="2332"/>
      <c r="JSE24" s="2332"/>
      <c r="JSF24" s="2332"/>
      <c r="JSG24" s="2332"/>
      <c r="JSH24" s="2332"/>
      <c r="JSI24" s="2332"/>
      <c r="JSJ24" s="2332"/>
      <c r="JSK24" s="2332"/>
      <c r="JSL24" s="2332"/>
      <c r="JSM24" s="2332"/>
      <c r="JSN24" s="2332"/>
      <c r="JSO24" s="2332"/>
      <c r="JSP24" s="2332"/>
      <c r="JSQ24" s="2332"/>
      <c r="JSR24" s="2332"/>
      <c r="JSS24" s="2332"/>
      <c r="JST24" s="2332"/>
      <c r="JSU24" s="2332"/>
      <c r="JSV24" s="2332"/>
      <c r="JSW24" s="2332"/>
      <c r="JSX24" s="2332"/>
      <c r="JSY24" s="2332"/>
      <c r="JSZ24" s="2332"/>
      <c r="JTA24" s="2332"/>
      <c r="JTB24" s="2332"/>
      <c r="JTC24" s="2332"/>
      <c r="JTD24" s="2332"/>
      <c r="JTE24" s="2332"/>
      <c r="JTF24" s="2332"/>
      <c r="JTG24" s="2332"/>
      <c r="JTH24" s="2332"/>
      <c r="JTI24" s="2332"/>
      <c r="JTJ24" s="2332"/>
      <c r="JTK24" s="2332"/>
      <c r="JTL24" s="2332"/>
      <c r="JTM24" s="2332"/>
      <c r="JTN24" s="2332"/>
      <c r="JTO24" s="2332"/>
      <c r="JTP24" s="2332"/>
      <c r="JTQ24" s="2332"/>
      <c r="JTR24" s="2332"/>
      <c r="JTS24" s="2332"/>
      <c r="JTT24" s="2332"/>
      <c r="JTU24" s="2332"/>
      <c r="JTV24" s="2332"/>
      <c r="JTW24" s="2332"/>
      <c r="JTX24" s="2332"/>
      <c r="JTY24" s="2332"/>
      <c r="JTZ24" s="2332"/>
      <c r="JUA24" s="2332"/>
      <c r="JUB24" s="2332"/>
      <c r="JUC24" s="2332"/>
      <c r="JUD24" s="2332"/>
      <c r="JUE24" s="2332"/>
      <c r="JUF24" s="2332"/>
      <c r="JUG24" s="2332"/>
      <c r="JUH24" s="2332"/>
      <c r="JUI24" s="2332"/>
      <c r="JUJ24" s="2332"/>
      <c r="JUK24" s="2332"/>
      <c r="JUL24" s="2332"/>
      <c r="JUM24" s="2332"/>
      <c r="JUN24" s="2332"/>
      <c r="JUO24" s="2332"/>
      <c r="JUP24" s="2332"/>
      <c r="JUQ24" s="2332"/>
      <c r="JUR24" s="2332"/>
      <c r="JUS24" s="2332"/>
      <c r="JUT24" s="2332"/>
      <c r="JUU24" s="2332"/>
      <c r="JUV24" s="2332"/>
      <c r="JUW24" s="2332"/>
      <c r="JUX24" s="2332"/>
      <c r="JUY24" s="2332"/>
      <c r="JUZ24" s="2332"/>
      <c r="JVA24" s="2332"/>
      <c r="JVB24" s="2332"/>
      <c r="JVC24" s="2332"/>
      <c r="JVD24" s="2332"/>
      <c r="JVE24" s="2332"/>
      <c r="JVF24" s="2332"/>
      <c r="JVG24" s="2332"/>
      <c r="JVH24" s="2332"/>
      <c r="JVI24" s="2332"/>
      <c r="JVJ24" s="2332"/>
      <c r="JVK24" s="2332"/>
      <c r="JVL24" s="2332"/>
      <c r="JVM24" s="2332"/>
      <c r="JVN24" s="2332"/>
      <c r="JVO24" s="2332"/>
      <c r="JVP24" s="2332"/>
      <c r="JVQ24" s="2332"/>
      <c r="JVR24" s="2332"/>
      <c r="JVS24" s="2332"/>
      <c r="JVT24" s="2332"/>
      <c r="JVU24" s="2332"/>
      <c r="JVV24" s="2332"/>
      <c r="JVW24" s="2332"/>
      <c r="JVX24" s="2332"/>
      <c r="JVY24" s="2332"/>
      <c r="JVZ24" s="2332"/>
      <c r="JWA24" s="2332"/>
      <c r="JWB24" s="2332"/>
      <c r="JWC24" s="2332"/>
      <c r="JWD24" s="2332"/>
      <c r="JWE24" s="2332"/>
      <c r="JWF24" s="2332"/>
      <c r="JWG24" s="2332"/>
      <c r="JWH24" s="2332"/>
      <c r="JWI24" s="2332"/>
      <c r="JWJ24" s="2332"/>
      <c r="JWK24" s="2332"/>
      <c r="JWL24" s="2332"/>
      <c r="JWM24" s="2332"/>
      <c r="JWN24" s="2332"/>
      <c r="JWO24" s="2332"/>
      <c r="JWP24" s="2332"/>
      <c r="JWQ24" s="2332"/>
      <c r="JWR24" s="2332"/>
      <c r="JWS24" s="2332"/>
      <c r="JWT24" s="2332"/>
      <c r="JWU24" s="2332"/>
      <c r="JWV24" s="2332"/>
      <c r="JWW24" s="2332"/>
      <c r="JWX24" s="2332"/>
      <c r="JWY24" s="2332"/>
      <c r="JWZ24" s="2332"/>
      <c r="JXA24" s="2332"/>
      <c r="JXB24" s="2332"/>
      <c r="JXC24" s="2332"/>
      <c r="JXD24" s="2332"/>
      <c r="JXE24" s="2332"/>
      <c r="JXF24" s="2332"/>
      <c r="JXG24" s="2332"/>
      <c r="JXH24" s="2332"/>
      <c r="JXI24" s="2332"/>
      <c r="JXJ24" s="2332"/>
      <c r="JXK24" s="2332"/>
      <c r="JXL24" s="2332"/>
      <c r="JXM24" s="2332"/>
      <c r="JXN24" s="2332"/>
      <c r="JXO24" s="2332"/>
      <c r="JXP24" s="2332"/>
      <c r="JXQ24" s="2332"/>
      <c r="JXR24" s="2332"/>
      <c r="JXS24" s="2332"/>
      <c r="JXT24" s="2332"/>
      <c r="JXU24" s="2332"/>
      <c r="JXV24" s="2332"/>
      <c r="JXW24" s="2332"/>
      <c r="JXX24" s="2332"/>
      <c r="JXY24" s="2332"/>
      <c r="JXZ24" s="2332"/>
      <c r="JYA24" s="2332"/>
      <c r="JYB24" s="2332"/>
      <c r="JYC24" s="2332"/>
      <c r="JYD24" s="2332"/>
      <c r="JYE24" s="2332"/>
      <c r="JYF24" s="2332"/>
      <c r="JYG24" s="2332"/>
      <c r="JYH24" s="2332"/>
      <c r="JYI24" s="2332"/>
      <c r="JYJ24" s="2332"/>
      <c r="JYK24" s="2332"/>
      <c r="JYL24" s="2332"/>
      <c r="JYM24" s="2332"/>
      <c r="JYN24" s="2332"/>
      <c r="JYO24" s="2332"/>
      <c r="JYP24" s="2332"/>
      <c r="JYQ24" s="2332"/>
      <c r="JYR24" s="2332"/>
      <c r="JYS24" s="2332"/>
      <c r="JYT24" s="2332"/>
      <c r="JYU24" s="2332"/>
      <c r="JYV24" s="2332"/>
      <c r="JYW24" s="2332"/>
      <c r="JYX24" s="2332"/>
      <c r="JYY24" s="2332"/>
      <c r="JYZ24" s="2332"/>
      <c r="JZA24" s="2332"/>
      <c r="JZB24" s="2332"/>
      <c r="JZC24" s="2332"/>
      <c r="JZD24" s="2332"/>
      <c r="JZE24" s="2332"/>
      <c r="JZF24" s="2332"/>
      <c r="JZG24" s="2332"/>
      <c r="JZH24" s="2332"/>
      <c r="JZI24" s="2332"/>
      <c r="JZJ24" s="2332"/>
      <c r="JZK24" s="2332"/>
      <c r="JZL24" s="2332"/>
      <c r="JZM24" s="2332"/>
      <c r="JZN24" s="2332"/>
      <c r="JZO24" s="2332"/>
      <c r="JZP24" s="2332"/>
      <c r="JZQ24" s="2332"/>
      <c r="JZR24" s="2332"/>
      <c r="JZS24" s="2332"/>
      <c r="JZT24" s="2332"/>
      <c r="JZU24" s="2332"/>
      <c r="JZV24" s="2332"/>
      <c r="JZW24" s="2332"/>
      <c r="JZX24" s="2332"/>
      <c r="JZY24" s="2332"/>
      <c r="JZZ24" s="2332"/>
      <c r="KAA24" s="2332"/>
      <c r="KAB24" s="2332"/>
      <c r="KAC24" s="2332"/>
      <c r="KAD24" s="2332"/>
      <c r="KAE24" s="2332"/>
      <c r="KAF24" s="2332"/>
      <c r="KAG24" s="2332"/>
      <c r="KAH24" s="2332"/>
      <c r="KAI24" s="2332"/>
      <c r="KAJ24" s="2332"/>
      <c r="KAK24" s="2332"/>
      <c r="KAL24" s="2332"/>
      <c r="KAM24" s="2332"/>
      <c r="KAN24" s="2332"/>
      <c r="KAO24" s="2332"/>
      <c r="KAP24" s="2332"/>
      <c r="KAQ24" s="2332"/>
      <c r="KAR24" s="2332"/>
      <c r="KAS24" s="2332"/>
      <c r="KAT24" s="2332"/>
      <c r="KAU24" s="2332"/>
      <c r="KAV24" s="2332"/>
      <c r="KAW24" s="2332"/>
      <c r="KAX24" s="2332"/>
      <c r="KAY24" s="2332"/>
      <c r="KAZ24" s="2332"/>
      <c r="KBA24" s="2332"/>
      <c r="KBB24" s="2332"/>
      <c r="KBC24" s="2332"/>
      <c r="KBD24" s="2332"/>
      <c r="KBE24" s="2332"/>
      <c r="KBF24" s="2332"/>
      <c r="KBG24" s="2332"/>
      <c r="KBH24" s="2332"/>
      <c r="KBI24" s="2332"/>
      <c r="KBJ24" s="2332"/>
      <c r="KBK24" s="2332"/>
      <c r="KBL24" s="2332"/>
      <c r="KBM24" s="2332"/>
      <c r="KBN24" s="2332"/>
      <c r="KBO24" s="2332"/>
      <c r="KBP24" s="2332"/>
      <c r="KBQ24" s="2332"/>
      <c r="KBR24" s="2332"/>
      <c r="KBS24" s="2332"/>
      <c r="KBT24" s="2332"/>
      <c r="KBU24" s="2332"/>
      <c r="KBV24" s="2332"/>
      <c r="KBW24" s="2332"/>
      <c r="KBX24" s="2332"/>
      <c r="KBY24" s="2332"/>
      <c r="KBZ24" s="2332"/>
      <c r="KCA24" s="2332"/>
      <c r="KCB24" s="2332"/>
      <c r="KCC24" s="2332"/>
      <c r="KCD24" s="2332"/>
      <c r="KCE24" s="2332"/>
      <c r="KCF24" s="2332"/>
      <c r="KCG24" s="2332"/>
      <c r="KCH24" s="2332"/>
      <c r="KCI24" s="2332"/>
      <c r="KCJ24" s="2332"/>
      <c r="KCK24" s="2332"/>
      <c r="KCL24" s="2332"/>
      <c r="KCM24" s="2332"/>
      <c r="KCN24" s="2332"/>
      <c r="KCO24" s="2332"/>
      <c r="KCP24" s="2332"/>
      <c r="KCQ24" s="2332"/>
      <c r="KCR24" s="2332"/>
      <c r="KCS24" s="2332"/>
      <c r="KCT24" s="2332"/>
      <c r="KCU24" s="2332"/>
      <c r="KCV24" s="2332"/>
      <c r="KCW24" s="2332"/>
      <c r="KCX24" s="2332"/>
      <c r="KCY24" s="2332"/>
      <c r="KCZ24" s="2332"/>
      <c r="KDA24" s="2332"/>
      <c r="KDB24" s="2332"/>
      <c r="KDC24" s="2332"/>
      <c r="KDD24" s="2332"/>
      <c r="KDE24" s="2332"/>
      <c r="KDF24" s="2332"/>
      <c r="KDG24" s="2332"/>
      <c r="KDH24" s="2332"/>
      <c r="KDI24" s="2332"/>
      <c r="KDJ24" s="2332"/>
      <c r="KDK24" s="2332"/>
      <c r="KDL24" s="2332"/>
      <c r="KDM24" s="2332"/>
      <c r="KDN24" s="2332"/>
      <c r="KDO24" s="2332"/>
      <c r="KDP24" s="2332"/>
      <c r="KDQ24" s="2332"/>
      <c r="KDR24" s="2332"/>
      <c r="KDS24" s="2332"/>
      <c r="KDT24" s="2332"/>
      <c r="KDU24" s="2332"/>
      <c r="KDV24" s="2332"/>
      <c r="KDW24" s="2332"/>
      <c r="KDX24" s="2332"/>
      <c r="KDY24" s="2332"/>
      <c r="KDZ24" s="2332"/>
      <c r="KEA24" s="2332"/>
      <c r="KEB24" s="2332"/>
      <c r="KEC24" s="2332"/>
      <c r="KED24" s="2332"/>
      <c r="KEE24" s="2332"/>
      <c r="KEF24" s="2332"/>
      <c r="KEG24" s="2332"/>
      <c r="KEH24" s="2332"/>
      <c r="KEI24" s="2332"/>
      <c r="KEJ24" s="2332"/>
      <c r="KEK24" s="2332"/>
      <c r="KEL24" s="2332"/>
      <c r="KEM24" s="2332"/>
      <c r="KEN24" s="2332"/>
      <c r="KEO24" s="2332"/>
      <c r="KEP24" s="2332"/>
      <c r="KEQ24" s="2332"/>
      <c r="KER24" s="2332"/>
      <c r="KES24" s="2332"/>
      <c r="KET24" s="2332"/>
      <c r="KEU24" s="2332"/>
      <c r="KEV24" s="2332"/>
      <c r="KEW24" s="2332"/>
      <c r="KEX24" s="2332"/>
      <c r="KEY24" s="2332"/>
      <c r="KEZ24" s="2332"/>
      <c r="KFA24" s="2332"/>
      <c r="KFB24" s="2332"/>
      <c r="KFC24" s="2332"/>
      <c r="KFD24" s="2332"/>
      <c r="KFE24" s="2332"/>
      <c r="KFF24" s="2332"/>
      <c r="KFG24" s="2332"/>
      <c r="KFH24" s="2332"/>
      <c r="KFI24" s="2332"/>
      <c r="KFJ24" s="2332"/>
      <c r="KFK24" s="2332"/>
      <c r="KFL24" s="2332"/>
      <c r="KFM24" s="2332"/>
      <c r="KFN24" s="2332"/>
      <c r="KFO24" s="2332"/>
      <c r="KFP24" s="2332"/>
      <c r="KFQ24" s="2332"/>
      <c r="KFR24" s="2332"/>
      <c r="KFS24" s="2332"/>
      <c r="KFT24" s="2332"/>
      <c r="KFU24" s="2332"/>
      <c r="KFV24" s="2332"/>
      <c r="KFW24" s="2332"/>
      <c r="KFX24" s="2332"/>
      <c r="KFY24" s="2332"/>
      <c r="KFZ24" s="2332"/>
      <c r="KGA24" s="2332"/>
      <c r="KGB24" s="2332"/>
      <c r="KGC24" s="2332"/>
      <c r="KGD24" s="2332"/>
      <c r="KGE24" s="2332"/>
      <c r="KGF24" s="2332"/>
      <c r="KGG24" s="2332"/>
      <c r="KGH24" s="2332"/>
      <c r="KGI24" s="2332"/>
      <c r="KGJ24" s="2332"/>
      <c r="KGK24" s="2332"/>
      <c r="KGL24" s="2332"/>
      <c r="KGM24" s="2332"/>
      <c r="KGN24" s="2332"/>
      <c r="KGO24" s="2332"/>
      <c r="KGP24" s="2332"/>
      <c r="KGQ24" s="2332"/>
      <c r="KGR24" s="2332"/>
      <c r="KGS24" s="2332"/>
      <c r="KGT24" s="2332"/>
      <c r="KGU24" s="2332"/>
      <c r="KGV24" s="2332"/>
      <c r="KGW24" s="2332"/>
      <c r="KGX24" s="2332"/>
      <c r="KGY24" s="2332"/>
      <c r="KGZ24" s="2332"/>
      <c r="KHA24" s="2332"/>
      <c r="KHB24" s="2332"/>
      <c r="KHC24" s="2332"/>
      <c r="KHD24" s="2332"/>
      <c r="KHE24" s="2332"/>
      <c r="KHF24" s="2332"/>
      <c r="KHG24" s="2332"/>
      <c r="KHH24" s="2332"/>
      <c r="KHI24" s="2332"/>
      <c r="KHJ24" s="2332"/>
      <c r="KHK24" s="2332"/>
      <c r="KHL24" s="2332"/>
      <c r="KHM24" s="2332"/>
      <c r="KHN24" s="2332"/>
      <c r="KHO24" s="2332"/>
      <c r="KHP24" s="2332"/>
      <c r="KHQ24" s="2332"/>
      <c r="KHR24" s="2332"/>
      <c r="KHS24" s="2332"/>
      <c r="KHT24" s="2332"/>
      <c r="KHU24" s="2332"/>
      <c r="KHV24" s="2332"/>
      <c r="KHW24" s="2332"/>
      <c r="KHX24" s="2332"/>
      <c r="KHY24" s="2332"/>
      <c r="KHZ24" s="2332"/>
      <c r="KIA24" s="2332"/>
      <c r="KIB24" s="2332"/>
      <c r="KIC24" s="2332"/>
      <c r="KID24" s="2332"/>
      <c r="KIE24" s="2332"/>
      <c r="KIF24" s="2332"/>
      <c r="KIG24" s="2332"/>
      <c r="KIH24" s="2332"/>
      <c r="KII24" s="2332"/>
      <c r="KIJ24" s="2332"/>
      <c r="KIK24" s="2332"/>
      <c r="KIL24" s="2332"/>
      <c r="KIM24" s="2332"/>
      <c r="KIN24" s="2332"/>
      <c r="KIO24" s="2332"/>
      <c r="KIP24" s="2332"/>
      <c r="KIQ24" s="2332"/>
      <c r="KIR24" s="2332"/>
      <c r="KIS24" s="2332"/>
      <c r="KIT24" s="2332"/>
      <c r="KIU24" s="2332"/>
      <c r="KIV24" s="2332"/>
      <c r="KIW24" s="2332"/>
      <c r="KIX24" s="2332"/>
      <c r="KIY24" s="2332"/>
      <c r="KIZ24" s="2332"/>
      <c r="KJA24" s="2332"/>
      <c r="KJB24" s="2332"/>
      <c r="KJC24" s="2332"/>
      <c r="KJD24" s="2332"/>
      <c r="KJE24" s="2332"/>
      <c r="KJF24" s="2332"/>
      <c r="KJG24" s="2332"/>
      <c r="KJH24" s="2332"/>
      <c r="KJI24" s="2332"/>
      <c r="KJJ24" s="2332"/>
      <c r="KJK24" s="2332"/>
      <c r="KJL24" s="2332"/>
      <c r="KJM24" s="2332"/>
      <c r="KJN24" s="2332"/>
      <c r="KJO24" s="2332"/>
      <c r="KJP24" s="2332"/>
      <c r="KJQ24" s="2332"/>
      <c r="KJR24" s="2332"/>
      <c r="KJS24" s="2332"/>
      <c r="KJT24" s="2332"/>
      <c r="KJU24" s="2332"/>
      <c r="KJV24" s="2332"/>
      <c r="KJW24" s="2332"/>
      <c r="KJX24" s="2332"/>
      <c r="KJY24" s="2332"/>
      <c r="KJZ24" s="2332"/>
      <c r="KKA24" s="2332"/>
      <c r="KKB24" s="2332"/>
      <c r="KKC24" s="2332"/>
      <c r="KKD24" s="2332"/>
      <c r="KKE24" s="2332"/>
      <c r="KKF24" s="2332"/>
      <c r="KKG24" s="2332"/>
      <c r="KKH24" s="2332"/>
      <c r="KKI24" s="2332"/>
      <c r="KKJ24" s="2332"/>
      <c r="KKK24" s="2332"/>
      <c r="KKL24" s="2332"/>
      <c r="KKM24" s="2332"/>
      <c r="KKN24" s="2332"/>
      <c r="KKO24" s="2332"/>
      <c r="KKP24" s="2332"/>
      <c r="KKQ24" s="2332"/>
      <c r="KKR24" s="2332"/>
      <c r="KKS24" s="2332"/>
      <c r="KKT24" s="2332"/>
      <c r="KKU24" s="2332"/>
      <c r="KKV24" s="2332"/>
      <c r="KKW24" s="2332"/>
      <c r="KKX24" s="2332"/>
      <c r="KKY24" s="2332"/>
      <c r="KKZ24" s="2332"/>
      <c r="KLA24" s="2332"/>
      <c r="KLB24" s="2332"/>
      <c r="KLC24" s="2332"/>
      <c r="KLD24" s="2332"/>
      <c r="KLE24" s="2332"/>
      <c r="KLF24" s="2332"/>
      <c r="KLG24" s="2332"/>
      <c r="KLH24" s="2332"/>
      <c r="KLI24" s="2332"/>
      <c r="KLJ24" s="2332"/>
      <c r="KLK24" s="2332"/>
      <c r="KLL24" s="2332"/>
      <c r="KLM24" s="2332"/>
      <c r="KLN24" s="2332"/>
      <c r="KLO24" s="2332"/>
      <c r="KLP24" s="2332"/>
      <c r="KLQ24" s="2332"/>
      <c r="KLR24" s="2332"/>
      <c r="KLS24" s="2332"/>
      <c r="KLT24" s="2332"/>
      <c r="KLU24" s="2332"/>
      <c r="KLV24" s="2332"/>
      <c r="KLW24" s="2332"/>
      <c r="KLX24" s="2332"/>
      <c r="KLY24" s="2332"/>
      <c r="KLZ24" s="2332"/>
      <c r="KMA24" s="2332"/>
      <c r="KMB24" s="2332"/>
      <c r="KMC24" s="2332"/>
      <c r="KMD24" s="2332"/>
      <c r="KME24" s="2332"/>
      <c r="KMF24" s="2332"/>
      <c r="KMG24" s="2332"/>
      <c r="KMH24" s="2332"/>
      <c r="KMI24" s="2332"/>
      <c r="KMJ24" s="2332"/>
      <c r="KMK24" s="2332"/>
      <c r="KML24" s="2332"/>
      <c r="KMM24" s="2332"/>
      <c r="KMN24" s="2332"/>
      <c r="KMO24" s="2332"/>
      <c r="KMP24" s="2332"/>
      <c r="KMQ24" s="2332"/>
      <c r="KMR24" s="2332"/>
      <c r="KMS24" s="2332"/>
      <c r="KMT24" s="2332"/>
      <c r="KMU24" s="2332"/>
      <c r="KMV24" s="2332"/>
      <c r="KMW24" s="2332"/>
      <c r="KMX24" s="2332"/>
      <c r="KMY24" s="2332"/>
      <c r="KMZ24" s="2332"/>
      <c r="KNA24" s="2332"/>
      <c r="KNB24" s="2332"/>
      <c r="KNC24" s="2332"/>
      <c r="KND24" s="2332"/>
      <c r="KNE24" s="2332"/>
      <c r="KNF24" s="2332"/>
      <c r="KNG24" s="2332"/>
      <c r="KNH24" s="2332"/>
      <c r="KNI24" s="2332"/>
      <c r="KNJ24" s="2332"/>
      <c r="KNK24" s="2332"/>
      <c r="KNL24" s="2332"/>
      <c r="KNM24" s="2332"/>
      <c r="KNN24" s="2332"/>
      <c r="KNO24" s="2332"/>
      <c r="KNP24" s="2332"/>
      <c r="KNQ24" s="2332"/>
      <c r="KNR24" s="2332"/>
      <c r="KNS24" s="2332"/>
      <c r="KNT24" s="2332"/>
      <c r="KNU24" s="2332"/>
      <c r="KNV24" s="2332"/>
      <c r="KNW24" s="2332"/>
      <c r="KNX24" s="2332"/>
      <c r="KNY24" s="2332"/>
      <c r="KNZ24" s="2332"/>
      <c r="KOA24" s="2332"/>
      <c r="KOB24" s="2332"/>
      <c r="KOC24" s="2332"/>
      <c r="KOD24" s="2332"/>
      <c r="KOE24" s="2332"/>
      <c r="KOF24" s="2332"/>
      <c r="KOG24" s="2332"/>
      <c r="KOH24" s="2332"/>
      <c r="KOI24" s="2332"/>
      <c r="KOJ24" s="2332"/>
      <c r="KOK24" s="2332"/>
      <c r="KOL24" s="2332"/>
      <c r="KOM24" s="2332"/>
      <c r="KON24" s="2332"/>
      <c r="KOO24" s="2332"/>
      <c r="KOP24" s="2332"/>
      <c r="KOQ24" s="2332"/>
      <c r="KOR24" s="2332"/>
      <c r="KOS24" s="2332"/>
      <c r="KOT24" s="2332"/>
      <c r="KOU24" s="2332"/>
      <c r="KOV24" s="2332"/>
      <c r="KOW24" s="2332"/>
      <c r="KOX24" s="2332"/>
      <c r="KOY24" s="2332"/>
      <c r="KOZ24" s="2332"/>
      <c r="KPA24" s="2332"/>
      <c r="KPB24" s="2332"/>
      <c r="KPC24" s="2332"/>
      <c r="KPD24" s="2332"/>
      <c r="KPE24" s="2332"/>
      <c r="KPF24" s="2332"/>
      <c r="KPG24" s="2332"/>
      <c r="KPH24" s="2332"/>
      <c r="KPI24" s="2332"/>
      <c r="KPJ24" s="2332"/>
      <c r="KPK24" s="2332"/>
      <c r="KPL24" s="2332"/>
      <c r="KPM24" s="2332"/>
      <c r="KPN24" s="2332"/>
      <c r="KPO24" s="2332"/>
      <c r="KPP24" s="2332"/>
      <c r="KPQ24" s="2332"/>
      <c r="KPR24" s="2332"/>
      <c r="KPS24" s="2332"/>
      <c r="KPT24" s="2332"/>
      <c r="KPU24" s="2332"/>
      <c r="KPV24" s="2332"/>
      <c r="KPW24" s="2332"/>
      <c r="KPX24" s="2332"/>
      <c r="KPY24" s="2332"/>
      <c r="KPZ24" s="2332"/>
      <c r="KQA24" s="2332"/>
      <c r="KQB24" s="2332"/>
      <c r="KQC24" s="2332"/>
      <c r="KQD24" s="2332"/>
      <c r="KQE24" s="2332"/>
      <c r="KQF24" s="2332"/>
      <c r="KQG24" s="2332"/>
      <c r="KQH24" s="2332"/>
      <c r="KQI24" s="2332"/>
      <c r="KQJ24" s="2332"/>
      <c r="KQK24" s="2332"/>
      <c r="KQL24" s="2332"/>
      <c r="KQM24" s="2332"/>
      <c r="KQN24" s="2332"/>
      <c r="KQO24" s="2332"/>
      <c r="KQP24" s="2332"/>
      <c r="KQQ24" s="2332"/>
      <c r="KQR24" s="2332"/>
      <c r="KQS24" s="2332"/>
      <c r="KQT24" s="2332"/>
      <c r="KQU24" s="2332"/>
      <c r="KQV24" s="2332"/>
      <c r="KQW24" s="2332"/>
      <c r="KQX24" s="2332"/>
      <c r="KQY24" s="2332"/>
      <c r="KQZ24" s="2332"/>
      <c r="KRA24" s="2332"/>
      <c r="KRB24" s="2332"/>
      <c r="KRC24" s="2332"/>
      <c r="KRD24" s="2332"/>
      <c r="KRE24" s="2332"/>
      <c r="KRF24" s="2332"/>
      <c r="KRG24" s="2332"/>
      <c r="KRH24" s="2332"/>
      <c r="KRI24" s="2332"/>
      <c r="KRJ24" s="2332"/>
      <c r="KRK24" s="2332"/>
      <c r="KRL24" s="2332"/>
      <c r="KRM24" s="2332"/>
      <c r="KRN24" s="2332"/>
      <c r="KRO24" s="2332"/>
      <c r="KRP24" s="2332"/>
      <c r="KRQ24" s="2332"/>
      <c r="KRR24" s="2332"/>
      <c r="KRS24" s="2332"/>
      <c r="KRT24" s="2332"/>
      <c r="KRU24" s="2332"/>
      <c r="KRV24" s="2332"/>
      <c r="KRW24" s="2332"/>
      <c r="KRX24" s="2332"/>
      <c r="KRY24" s="2332"/>
      <c r="KRZ24" s="2332"/>
      <c r="KSA24" s="2332"/>
      <c r="KSB24" s="2332"/>
      <c r="KSC24" s="2332"/>
      <c r="KSD24" s="2332"/>
      <c r="KSE24" s="2332"/>
      <c r="KSF24" s="2332"/>
      <c r="KSG24" s="2332"/>
      <c r="KSH24" s="2332"/>
      <c r="KSI24" s="2332"/>
      <c r="KSJ24" s="2332"/>
      <c r="KSK24" s="2332"/>
      <c r="KSL24" s="2332"/>
      <c r="KSM24" s="2332"/>
      <c r="KSN24" s="2332"/>
      <c r="KSO24" s="2332"/>
      <c r="KSP24" s="2332"/>
      <c r="KSQ24" s="2332"/>
      <c r="KSR24" s="2332"/>
      <c r="KSS24" s="2332"/>
      <c r="KST24" s="2332"/>
      <c r="KSU24" s="2332"/>
      <c r="KSV24" s="2332"/>
      <c r="KSW24" s="2332"/>
      <c r="KSX24" s="2332"/>
      <c r="KSY24" s="2332"/>
      <c r="KSZ24" s="2332"/>
      <c r="KTA24" s="2332"/>
      <c r="KTB24" s="2332"/>
      <c r="KTC24" s="2332"/>
      <c r="KTD24" s="2332"/>
      <c r="KTE24" s="2332"/>
      <c r="KTF24" s="2332"/>
      <c r="KTG24" s="2332"/>
      <c r="KTH24" s="2332"/>
      <c r="KTI24" s="2332"/>
      <c r="KTJ24" s="2332"/>
      <c r="KTK24" s="2332"/>
      <c r="KTL24" s="2332"/>
      <c r="KTM24" s="2332"/>
      <c r="KTN24" s="2332"/>
      <c r="KTO24" s="2332"/>
      <c r="KTP24" s="2332"/>
      <c r="KTQ24" s="2332"/>
      <c r="KTR24" s="2332"/>
      <c r="KTS24" s="2332"/>
      <c r="KTT24" s="2332"/>
      <c r="KTU24" s="2332"/>
      <c r="KTV24" s="2332"/>
      <c r="KTW24" s="2332"/>
      <c r="KTX24" s="2332"/>
      <c r="KTY24" s="2332"/>
      <c r="KTZ24" s="2332"/>
      <c r="KUA24" s="2332"/>
      <c r="KUB24" s="2332"/>
      <c r="KUC24" s="2332"/>
      <c r="KUD24" s="2332"/>
      <c r="KUE24" s="2332"/>
      <c r="KUF24" s="2332"/>
      <c r="KUG24" s="2332"/>
      <c r="KUH24" s="2332"/>
      <c r="KUI24" s="2332"/>
      <c r="KUJ24" s="2332"/>
      <c r="KUK24" s="2332"/>
      <c r="KUL24" s="2332"/>
      <c r="KUM24" s="2332"/>
      <c r="KUN24" s="2332"/>
      <c r="KUO24" s="2332"/>
      <c r="KUP24" s="2332"/>
      <c r="KUQ24" s="2332"/>
      <c r="KUR24" s="2332"/>
      <c r="KUS24" s="2332"/>
      <c r="KUT24" s="2332"/>
      <c r="KUU24" s="2332"/>
      <c r="KUV24" s="2332"/>
      <c r="KUW24" s="2332"/>
      <c r="KUX24" s="2332"/>
      <c r="KUY24" s="2332"/>
      <c r="KUZ24" s="2332"/>
      <c r="KVA24" s="2332"/>
      <c r="KVB24" s="2332"/>
      <c r="KVC24" s="2332"/>
      <c r="KVD24" s="2332"/>
      <c r="KVE24" s="2332"/>
      <c r="KVF24" s="2332"/>
      <c r="KVG24" s="2332"/>
      <c r="KVH24" s="2332"/>
      <c r="KVI24" s="2332"/>
      <c r="KVJ24" s="2332"/>
      <c r="KVK24" s="2332"/>
      <c r="KVL24" s="2332"/>
      <c r="KVM24" s="2332"/>
      <c r="KVN24" s="2332"/>
      <c r="KVO24" s="2332"/>
      <c r="KVP24" s="2332"/>
      <c r="KVQ24" s="2332"/>
      <c r="KVR24" s="2332"/>
      <c r="KVS24" s="2332"/>
      <c r="KVT24" s="2332"/>
      <c r="KVU24" s="2332"/>
      <c r="KVV24" s="2332"/>
      <c r="KVW24" s="2332"/>
      <c r="KVX24" s="2332"/>
      <c r="KVY24" s="2332"/>
      <c r="KVZ24" s="2332"/>
      <c r="KWA24" s="2332"/>
      <c r="KWB24" s="2332"/>
      <c r="KWC24" s="2332"/>
      <c r="KWD24" s="2332"/>
      <c r="KWE24" s="2332"/>
      <c r="KWF24" s="2332"/>
      <c r="KWG24" s="2332"/>
      <c r="KWH24" s="2332"/>
      <c r="KWI24" s="2332"/>
      <c r="KWJ24" s="2332"/>
      <c r="KWK24" s="2332"/>
      <c r="KWL24" s="2332"/>
      <c r="KWM24" s="2332"/>
      <c r="KWN24" s="2332"/>
      <c r="KWO24" s="2332"/>
      <c r="KWP24" s="2332"/>
      <c r="KWQ24" s="2332"/>
      <c r="KWR24" s="2332"/>
      <c r="KWS24" s="2332"/>
      <c r="KWT24" s="2332"/>
      <c r="KWU24" s="2332"/>
      <c r="KWV24" s="2332"/>
      <c r="KWW24" s="2332"/>
      <c r="KWX24" s="2332"/>
      <c r="KWY24" s="2332"/>
      <c r="KWZ24" s="2332"/>
      <c r="KXA24" s="2332"/>
      <c r="KXB24" s="2332"/>
      <c r="KXC24" s="2332"/>
      <c r="KXD24" s="2332"/>
      <c r="KXE24" s="2332"/>
      <c r="KXF24" s="2332"/>
      <c r="KXG24" s="2332"/>
      <c r="KXH24" s="2332"/>
      <c r="KXI24" s="2332"/>
      <c r="KXJ24" s="2332"/>
      <c r="KXK24" s="2332"/>
      <c r="KXL24" s="2332"/>
      <c r="KXM24" s="2332"/>
      <c r="KXN24" s="2332"/>
      <c r="KXO24" s="2332"/>
      <c r="KXP24" s="2332"/>
      <c r="KXQ24" s="2332"/>
      <c r="KXR24" s="2332"/>
      <c r="KXS24" s="2332"/>
      <c r="KXT24" s="2332"/>
      <c r="KXU24" s="2332"/>
      <c r="KXV24" s="2332"/>
      <c r="KXW24" s="2332"/>
      <c r="KXX24" s="2332"/>
      <c r="KXY24" s="2332"/>
      <c r="KXZ24" s="2332"/>
      <c r="KYA24" s="2332"/>
      <c r="KYB24" s="2332"/>
      <c r="KYC24" s="2332"/>
      <c r="KYD24" s="2332"/>
      <c r="KYE24" s="2332"/>
      <c r="KYF24" s="2332"/>
      <c r="KYG24" s="2332"/>
      <c r="KYH24" s="2332"/>
      <c r="KYI24" s="2332"/>
      <c r="KYJ24" s="2332"/>
      <c r="KYK24" s="2332"/>
      <c r="KYL24" s="2332"/>
      <c r="KYM24" s="2332"/>
      <c r="KYN24" s="2332"/>
      <c r="KYO24" s="2332"/>
      <c r="KYP24" s="2332"/>
      <c r="KYQ24" s="2332"/>
      <c r="KYR24" s="2332"/>
      <c r="KYS24" s="2332"/>
      <c r="KYT24" s="2332"/>
      <c r="KYU24" s="2332"/>
      <c r="KYV24" s="2332"/>
      <c r="KYW24" s="2332"/>
      <c r="KYX24" s="2332"/>
      <c r="KYY24" s="2332"/>
      <c r="KYZ24" s="2332"/>
      <c r="KZA24" s="2332"/>
      <c r="KZB24" s="2332"/>
      <c r="KZC24" s="2332"/>
      <c r="KZD24" s="2332"/>
      <c r="KZE24" s="2332"/>
      <c r="KZF24" s="2332"/>
      <c r="KZG24" s="2332"/>
      <c r="KZH24" s="2332"/>
      <c r="KZI24" s="2332"/>
      <c r="KZJ24" s="2332"/>
      <c r="KZK24" s="2332"/>
      <c r="KZL24" s="2332"/>
      <c r="KZM24" s="2332"/>
      <c r="KZN24" s="2332"/>
      <c r="KZO24" s="2332"/>
      <c r="KZP24" s="2332"/>
      <c r="KZQ24" s="2332"/>
      <c r="KZR24" s="2332"/>
      <c r="KZS24" s="2332"/>
      <c r="KZT24" s="2332"/>
      <c r="KZU24" s="2332"/>
      <c r="KZV24" s="2332"/>
      <c r="KZW24" s="2332"/>
      <c r="KZX24" s="2332"/>
      <c r="KZY24" s="2332"/>
      <c r="KZZ24" s="2332"/>
      <c r="LAA24" s="2332"/>
      <c r="LAB24" s="2332"/>
      <c r="LAC24" s="2332"/>
      <c r="LAD24" s="2332"/>
      <c r="LAE24" s="2332"/>
      <c r="LAF24" s="2332"/>
      <c r="LAG24" s="2332"/>
      <c r="LAH24" s="2332"/>
      <c r="LAI24" s="2332"/>
      <c r="LAJ24" s="2332"/>
      <c r="LAK24" s="2332"/>
      <c r="LAL24" s="2332"/>
      <c r="LAM24" s="2332"/>
      <c r="LAN24" s="2332"/>
      <c r="LAO24" s="2332"/>
      <c r="LAP24" s="2332"/>
      <c r="LAQ24" s="2332"/>
      <c r="LAR24" s="2332"/>
      <c r="LAS24" s="2332"/>
      <c r="LAT24" s="2332"/>
      <c r="LAU24" s="2332"/>
      <c r="LAV24" s="2332"/>
      <c r="LAW24" s="2332"/>
      <c r="LAX24" s="2332"/>
      <c r="LAY24" s="2332"/>
      <c r="LAZ24" s="2332"/>
      <c r="LBA24" s="2332"/>
      <c r="LBB24" s="2332"/>
      <c r="LBC24" s="2332"/>
      <c r="LBD24" s="2332"/>
      <c r="LBE24" s="2332"/>
      <c r="LBF24" s="2332"/>
      <c r="LBG24" s="2332"/>
      <c r="LBH24" s="2332"/>
      <c r="LBI24" s="2332"/>
      <c r="LBJ24" s="2332"/>
      <c r="LBK24" s="2332"/>
      <c r="LBL24" s="2332"/>
      <c r="LBM24" s="2332"/>
      <c r="LBN24" s="2332"/>
      <c r="LBO24" s="2332"/>
      <c r="LBP24" s="2332"/>
      <c r="LBQ24" s="2332"/>
      <c r="LBR24" s="2332"/>
      <c r="LBS24" s="2332"/>
      <c r="LBT24" s="2332"/>
      <c r="LBU24" s="2332"/>
      <c r="LBV24" s="2332"/>
      <c r="LBW24" s="2332"/>
      <c r="LBX24" s="2332"/>
      <c r="LBY24" s="2332"/>
      <c r="LBZ24" s="2332"/>
      <c r="LCA24" s="2332"/>
      <c r="LCB24" s="2332"/>
      <c r="LCC24" s="2332"/>
      <c r="LCD24" s="2332"/>
      <c r="LCE24" s="2332"/>
      <c r="LCF24" s="2332"/>
      <c r="LCG24" s="2332"/>
      <c r="LCH24" s="2332"/>
      <c r="LCI24" s="2332"/>
      <c r="LCJ24" s="2332"/>
      <c r="LCK24" s="2332"/>
      <c r="LCL24" s="2332"/>
      <c r="LCM24" s="2332"/>
      <c r="LCN24" s="2332"/>
      <c r="LCO24" s="2332"/>
      <c r="LCP24" s="2332"/>
      <c r="LCQ24" s="2332"/>
      <c r="LCR24" s="2332"/>
      <c r="LCS24" s="2332"/>
      <c r="LCT24" s="2332"/>
      <c r="LCU24" s="2332"/>
      <c r="LCV24" s="2332"/>
      <c r="LCW24" s="2332"/>
      <c r="LCX24" s="2332"/>
      <c r="LCY24" s="2332"/>
      <c r="LCZ24" s="2332"/>
      <c r="LDA24" s="2332"/>
      <c r="LDB24" s="2332"/>
      <c r="LDC24" s="2332"/>
      <c r="LDD24" s="2332"/>
      <c r="LDE24" s="2332"/>
      <c r="LDF24" s="2332"/>
      <c r="LDG24" s="2332"/>
      <c r="LDH24" s="2332"/>
      <c r="LDI24" s="2332"/>
      <c r="LDJ24" s="2332"/>
      <c r="LDK24" s="2332"/>
      <c r="LDL24" s="2332"/>
      <c r="LDM24" s="2332"/>
      <c r="LDN24" s="2332"/>
      <c r="LDO24" s="2332"/>
      <c r="LDP24" s="2332"/>
      <c r="LDQ24" s="2332"/>
      <c r="LDR24" s="2332"/>
      <c r="LDS24" s="2332"/>
      <c r="LDT24" s="2332"/>
      <c r="LDU24" s="2332"/>
      <c r="LDV24" s="2332"/>
      <c r="LDW24" s="2332"/>
      <c r="LDX24" s="2332"/>
      <c r="LDY24" s="2332"/>
      <c r="LDZ24" s="2332"/>
      <c r="LEA24" s="2332"/>
      <c r="LEB24" s="2332"/>
      <c r="LEC24" s="2332"/>
      <c r="LED24" s="2332"/>
      <c r="LEE24" s="2332"/>
      <c r="LEF24" s="2332"/>
      <c r="LEG24" s="2332"/>
      <c r="LEH24" s="2332"/>
      <c r="LEI24" s="2332"/>
      <c r="LEJ24" s="2332"/>
      <c r="LEK24" s="2332"/>
      <c r="LEL24" s="2332"/>
      <c r="LEM24" s="2332"/>
      <c r="LEN24" s="2332"/>
      <c r="LEO24" s="2332"/>
      <c r="LEP24" s="2332"/>
      <c r="LEQ24" s="2332"/>
      <c r="LER24" s="2332"/>
      <c r="LES24" s="2332"/>
      <c r="LET24" s="2332"/>
      <c r="LEU24" s="2332"/>
      <c r="LEV24" s="2332"/>
      <c r="LEW24" s="2332"/>
      <c r="LEX24" s="2332"/>
      <c r="LEY24" s="2332"/>
      <c r="LEZ24" s="2332"/>
      <c r="LFA24" s="2332"/>
      <c r="LFB24" s="2332"/>
      <c r="LFC24" s="2332"/>
      <c r="LFD24" s="2332"/>
      <c r="LFE24" s="2332"/>
      <c r="LFF24" s="2332"/>
      <c r="LFG24" s="2332"/>
      <c r="LFH24" s="2332"/>
      <c r="LFI24" s="2332"/>
      <c r="LFJ24" s="2332"/>
      <c r="LFK24" s="2332"/>
      <c r="LFL24" s="2332"/>
      <c r="LFM24" s="2332"/>
      <c r="LFN24" s="2332"/>
      <c r="LFO24" s="2332"/>
      <c r="LFP24" s="2332"/>
      <c r="LFQ24" s="2332"/>
      <c r="LFR24" s="2332"/>
      <c r="LFS24" s="2332"/>
      <c r="LFT24" s="2332"/>
      <c r="LFU24" s="2332"/>
      <c r="LFV24" s="2332"/>
      <c r="LFW24" s="2332"/>
      <c r="LFX24" s="2332"/>
      <c r="LFY24" s="2332"/>
      <c r="LFZ24" s="2332"/>
      <c r="LGA24" s="2332"/>
      <c r="LGB24" s="2332"/>
      <c r="LGC24" s="2332"/>
      <c r="LGD24" s="2332"/>
      <c r="LGE24" s="2332"/>
      <c r="LGF24" s="2332"/>
      <c r="LGG24" s="2332"/>
      <c r="LGH24" s="2332"/>
      <c r="LGI24" s="2332"/>
      <c r="LGJ24" s="2332"/>
      <c r="LGK24" s="2332"/>
      <c r="LGL24" s="2332"/>
      <c r="LGM24" s="2332"/>
      <c r="LGN24" s="2332"/>
      <c r="LGO24" s="2332"/>
      <c r="LGP24" s="2332"/>
      <c r="LGQ24" s="2332"/>
      <c r="LGR24" s="2332"/>
      <c r="LGS24" s="2332"/>
      <c r="LGT24" s="2332"/>
      <c r="LGU24" s="2332"/>
      <c r="LGV24" s="2332"/>
      <c r="LGW24" s="2332"/>
      <c r="LGX24" s="2332"/>
      <c r="LGY24" s="2332"/>
      <c r="LGZ24" s="2332"/>
      <c r="LHA24" s="2332"/>
      <c r="LHB24" s="2332"/>
      <c r="LHC24" s="2332"/>
      <c r="LHD24" s="2332"/>
      <c r="LHE24" s="2332"/>
      <c r="LHF24" s="2332"/>
      <c r="LHG24" s="2332"/>
      <c r="LHH24" s="2332"/>
      <c r="LHI24" s="2332"/>
      <c r="LHJ24" s="2332"/>
      <c r="LHK24" s="2332"/>
      <c r="LHL24" s="2332"/>
      <c r="LHM24" s="2332"/>
      <c r="LHN24" s="2332"/>
      <c r="LHO24" s="2332"/>
      <c r="LHP24" s="2332"/>
      <c r="LHQ24" s="2332"/>
      <c r="LHR24" s="2332"/>
      <c r="LHS24" s="2332"/>
      <c r="LHT24" s="2332"/>
      <c r="LHU24" s="2332"/>
      <c r="LHV24" s="2332"/>
      <c r="LHW24" s="2332"/>
      <c r="LHX24" s="2332"/>
      <c r="LHY24" s="2332"/>
      <c r="LHZ24" s="2332"/>
      <c r="LIA24" s="2332"/>
      <c r="LIB24" s="2332"/>
      <c r="LIC24" s="2332"/>
      <c r="LID24" s="2332"/>
      <c r="LIE24" s="2332"/>
      <c r="LIF24" s="2332"/>
      <c r="LIG24" s="2332"/>
      <c r="LIH24" s="2332"/>
      <c r="LII24" s="2332"/>
      <c r="LIJ24" s="2332"/>
      <c r="LIK24" s="2332"/>
      <c r="LIL24" s="2332"/>
      <c r="LIM24" s="2332"/>
      <c r="LIN24" s="2332"/>
      <c r="LIO24" s="2332"/>
      <c r="LIP24" s="2332"/>
      <c r="LIQ24" s="2332"/>
      <c r="LIR24" s="2332"/>
      <c r="LIS24" s="2332"/>
      <c r="LIT24" s="2332"/>
      <c r="LIU24" s="2332"/>
      <c r="LIV24" s="2332"/>
      <c r="LIW24" s="2332"/>
      <c r="LIX24" s="2332"/>
      <c r="LIY24" s="2332"/>
      <c r="LIZ24" s="2332"/>
      <c r="LJA24" s="2332"/>
      <c r="LJB24" s="2332"/>
      <c r="LJC24" s="2332"/>
      <c r="LJD24" s="2332"/>
      <c r="LJE24" s="2332"/>
      <c r="LJF24" s="2332"/>
      <c r="LJG24" s="2332"/>
      <c r="LJH24" s="2332"/>
      <c r="LJI24" s="2332"/>
      <c r="LJJ24" s="2332"/>
      <c r="LJK24" s="2332"/>
      <c r="LJL24" s="2332"/>
      <c r="LJM24" s="2332"/>
      <c r="LJN24" s="2332"/>
      <c r="LJO24" s="2332"/>
      <c r="LJP24" s="2332"/>
      <c r="LJQ24" s="2332"/>
      <c r="LJR24" s="2332"/>
      <c r="LJS24" s="2332"/>
      <c r="LJT24" s="2332"/>
      <c r="LJU24" s="2332"/>
      <c r="LJV24" s="2332"/>
      <c r="LJW24" s="2332"/>
      <c r="LJX24" s="2332"/>
      <c r="LJY24" s="2332"/>
      <c r="LJZ24" s="2332"/>
      <c r="LKA24" s="2332"/>
      <c r="LKB24" s="2332"/>
      <c r="LKC24" s="2332"/>
      <c r="LKD24" s="2332"/>
      <c r="LKE24" s="2332"/>
      <c r="LKF24" s="2332"/>
      <c r="LKG24" s="2332"/>
      <c r="LKH24" s="2332"/>
      <c r="LKI24" s="2332"/>
      <c r="LKJ24" s="2332"/>
      <c r="LKK24" s="2332"/>
      <c r="LKL24" s="2332"/>
      <c r="LKM24" s="2332"/>
      <c r="LKN24" s="2332"/>
      <c r="LKO24" s="2332"/>
      <c r="LKP24" s="2332"/>
      <c r="LKQ24" s="2332"/>
      <c r="LKR24" s="2332"/>
      <c r="LKS24" s="2332"/>
      <c r="LKT24" s="2332"/>
      <c r="LKU24" s="2332"/>
      <c r="LKV24" s="2332"/>
      <c r="LKW24" s="2332"/>
      <c r="LKX24" s="2332"/>
      <c r="LKY24" s="2332"/>
      <c r="LKZ24" s="2332"/>
      <c r="LLA24" s="2332"/>
      <c r="LLB24" s="2332"/>
      <c r="LLC24" s="2332"/>
      <c r="LLD24" s="2332"/>
      <c r="LLE24" s="2332"/>
      <c r="LLF24" s="2332"/>
      <c r="LLG24" s="2332"/>
      <c r="LLH24" s="2332"/>
      <c r="LLI24" s="2332"/>
      <c r="LLJ24" s="2332"/>
      <c r="LLK24" s="2332"/>
      <c r="LLL24" s="2332"/>
      <c r="LLM24" s="2332"/>
      <c r="LLN24" s="2332"/>
      <c r="LLO24" s="2332"/>
      <c r="LLP24" s="2332"/>
      <c r="LLQ24" s="2332"/>
      <c r="LLR24" s="2332"/>
      <c r="LLS24" s="2332"/>
      <c r="LLT24" s="2332"/>
      <c r="LLU24" s="2332"/>
      <c r="LLV24" s="2332"/>
      <c r="LLW24" s="2332"/>
      <c r="LLX24" s="2332"/>
      <c r="LLY24" s="2332"/>
      <c r="LLZ24" s="2332"/>
      <c r="LMA24" s="2332"/>
      <c r="LMB24" s="2332"/>
      <c r="LMC24" s="2332"/>
      <c r="LMD24" s="2332"/>
      <c r="LME24" s="2332"/>
      <c r="LMF24" s="2332"/>
      <c r="LMG24" s="2332"/>
      <c r="LMH24" s="2332"/>
      <c r="LMI24" s="2332"/>
      <c r="LMJ24" s="2332"/>
      <c r="LMK24" s="2332"/>
      <c r="LML24" s="2332"/>
      <c r="LMM24" s="2332"/>
      <c r="LMN24" s="2332"/>
      <c r="LMO24" s="2332"/>
      <c r="LMP24" s="2332"/>
      <c r="LMQ24" s="2332"/>
      <c r="LMR24" s="2332"/>
      <c r="LMS24" s="2332"/>
      <c r="LMT24" s="2332"/>
      <c r="LMU24" s="2332"/>
      <c r="LMV24" s="2332"/>
      <c r="LMW24" s="2332"/>
      <c r="LMX24" s="2332"/>
      <c r="LMY24" s="2332"/>
      <c r="LMZ24" s="2332"/>
      <c r="LNA24" s="2332"/>
      <c r="LNB24" s="2332"/>
      <c r="LNC24" s="2332"/>
      <c r="LND24" s="2332"/>
      <c r="LNE24" s="2332"/>
      <c r="LNF24" s="2332"/>
      <c r="LNG24" s="2332"/>
      <c r="LNH24" s="2332"/>
      <c r="LNI24" s="2332"/>
      <c r="LNJ24" s="2332"/>
      <c r="LNK24" s="2332"/>
      <c r="LNL24" s="2332"/>
      <c r="LNM24" s="2332"/>
      <c r="LNN24" s="2332"/>
      <c r="LNO24" s="2332"/>
      <c r="LNP24" s="2332"/>
      <c r="LNQ24" s="2332"/>
      <c r="LNR24" s="2332"/>
      <c r="LNS24" s="2332"/>
      <c r="LNT24" s="2332"/>
      <c r="LNU24" s="2332"/>
      <c r="LNV24" s="2332"/>
      <c r="LNW24" s="2332"/>
      <c r="LNX24" s="2332"/>
      <c r="LNY24" s="2332"/>
      <c r="LNZ24" s="2332"/>
      <c r="LOA24" s="2332"/>
      <c r="LOB24" s="2332"/>
      <c r="LOC24" s="2332"/>
      <c r="LOD24" s="2332"/>
      <c r="LOE24" s="2332"/>
      <c r="LOF24" s="2332"/>
      <c r="LOG24" s="2332"/>
      <c r="LOH24" s="2332"/>
      <c r="LOI24" s="2332"/>
      <c r="LOJ24" s="2332"/>
      <c r="LOK24" s="2332"/>
      <c r="LOL24" s="2332"/>
      <c r="LOM24" s="2332"/>
      <c r="LON24" s="2332"/>
      <c r="LOO24" s="2332"/>
      <c r="LOP24" s="2332"/>
      <c r="LOQ24" s="2332"/>
      <c r="LOR24" s="2332"/>
      <c r="LOS24" s="2332"/>
      <c r="LOT24" s="2332"/>
      <c r="LOU24" s="2332"/>
      <c r="LOV24" s="2332"/>
      <c r="LOW24" s="2332"/>
      <c r="LOX24" s="2332"/>
      <c r="LOY24" s="2332"/>
      <c r="LOZ24" s="2332"/>
      <c r="LPA24" s="2332"/>
      <c r="LPB24" s="2332"/>
      <c r="LPC24" s="2332"/>
      <c r="LPD24" s="2332"/>
      <c r="LPE24" s="2332"/>
      <c r="LPF24" s="2332"/>
      <c r="LPG24" s="2332"/>
      <c r="LPH24" s="2332"/>
      <c r="LPI24" s="2332"/>
      <c r="LPJ24" s="2332"/>
      <c r="LPK24" s="2332"/>
      <c r="LPL24" s="2332"/>
      <c r="LPM24" s="2332"/>
      <c r="LPN24" s="2332"/>
      <c r="LPO24" s="2332"/>
      <c r="LPP24" s="2332"/>
      <c r="LPQ24" s="2332"/>
      <c r="LPR24" s="2332"/>
      <c r="LPS24" s="2332"/>
      <c r="LPT24" s="2332"/>
      <c r="LPU24" s="2332"/>
      <c r="LPV24" s="2332"/>
      <c r="LPW24" s="2332"/>
      <c r="LPX24" s="2332"/>
      <c r="LPY24" s="2332"/>
      <c r="LPZ24" s="2332"/>
      <c r="LQA24" s="2332"/>
      <c r="LQB24" s="2332"/>
      <c r="LQC24" s="2332"/>
      <c r="LQD24" s="2332"/>
      <c r="LQE24" s="2332"/>
      <c r="LQF24" s="2332"/>
      <c r="LQG24" s="2332"/>
      <c r="LQH24" s="2332"/>
      <c r="LQI24" s="2332"/>
      <c r="LQJ24" s="2332"/>
      <c r="LQK24" s="2332"/>
      <c r="LQL24" s="2332"/>
      <c r="LQM24" s="2332"/>
      <c r="LQN24" s="2332"/>
      <c r="LQO24" s="2332"/>
      <c r="LQP24" s="2332"/>
      <c r="LQQ24" s="2332"/>
      <c r="LQR24" s="2332"/>
      <c r="LQS24" s="2332"/>
      <c r="LQT24" s="2332"/>
      <c r="LQU24" s="2332"/>
      <c r="LQV24" s="2332"/>
      <c r="LQW24" s="2332"/>
      <c r="LQX24" s="2332"/>
      <c r="LQY24" s="2332"/>
      <c r="LQZ24" s="2332"/>
      <c r="LRA24" s="2332"/>
      <c r="LRB24" s="2332"/>
      <c r="LRC24" s="2332"/>
      <c r="LRD24" s="2332"/>
      <c r="LRE24" s="2332"/>
      <c r="LRF24" s="2332"/>
      <c r="LRG24" s="2332"/>
      <c r="LRH24" s="2332"/>
      <c r="LRI24" s="2332"/>
      <c r="LRJ24" s="2332"/>
      <c r="LRK24" s="2332"/>
      <c r="LRL24" s="2332"/>
      <c r="LRM24" s="2332"/>
      <c r="LRN24" s="2332"/>
      <c r="LRO24" s="2332"/>
      <c r="LRP24" s="2332"/>
      <c r="LRQ24" s="2332"/>
      <c r="LRR24" s="2332"/>
      <c r="LRS24" s="2332"/>
      <c r="LRT24" s="2332"/>
      <c r="LRU24" s="2332"/>
      <c r="LRV24" s="2332"/>
      <c r="LRW24" s="2332"/>
      <c r="LRX24" s="2332"/>
      <c r="LRY24" s="2332"/>
      <c r="LRZ24" s="2332"/>
      <c r="LSA24" s="2332"/>
      <c r="LSB24" s="2332"/>
      <c r="LSC24" s="2332"/>
      <c r="LSD24" s="2332"/>
      <c r="LSE24" s="2332"/>
      <c r="LSF24" s="2332"/>
      <c r="LSG24" s="2332"/>
      <c r="LSH24" s="2332"/>
      <c r="LSI24" s="2332"/>
      <c r="LSJ24" s="2332"/>
      <c r="LSK24" s="2332"/>
      <c r="LSL24" s="2332"/>
      <c r="LSM24" s="2332"/>
      <c r="LSN24" s="2332"/>
      <c r="LSO24" s="2332"/>
      <c r="LSP24" s="2332"/>
      <c r="LSQ24" s="2332"/>
      <c r="LSR24" s="2332"/>
      <c r="LSS24" s="2332"/>
      <c r="LST24" s="2332"/>
      <c r="LSU24" s="2332"/>
      <c r="LSV24" s="2332"/>
      <c r="LSW24" s="2332"/>
      <c r="LSX24" s="2332"/>
      <c r="LSY24" s="2332"/>
      <c r="LSZ24" s="2332"/>
      <c r="LTA24" s="2332"/>
      <c r="LTB24" s="2332"/>
      <c r="LTC24" s="2332"/>
      <c r="LTD24" s="2332"/>
      <c r="LTE24" s="2332"/>
      <c r="LTF24" s="2332"/>
      <c r="LTG24" s="2332"/>
      <c r="LTH24" s="2332"/>
      <c r="LTI24" s="2332"/>
      <c r="LTJ24" s="2332"/>
      <c r="LTK24" s="2332"/>
      <c r="LTL24" s="2332"/>
      <c r="LTM24" s="2332"/>
      <c r="LTN24" s="2332"/>
      <c r="LTO24" s="2332"/>
      <c r="LTP24" s="2332"/>
      <c r="LTQ24" s="2332"/>
      <c r="LTR24" s="2332"/>
      <c r="LTS24" s="2332"/>
      <c r="LTT24" s="2332"/>
      <c r="LTU24" s="2332"/>
      <c r="LTV24" s="2332"/>
      <c r="LTW24" s="2332"/>
      <c r="LTX24" s="2332"/>
      <c r="LTY24" s="2332"/>
      <c r="LTZ24" s="2332"/>
      <c r="LUA24" s="2332"/>
      <c r="LUB24" s="2332"/>
      <c r="LUC24" s="2332"/>
      <c r="LUD24" s="2332"/>
      <c r="LUE24" s="2332"/>
      <c r="LUF24" s="2332"/>
      <c r="LUG24" s="2332"/>
      <c r="LUH24" s="2332"/>
      <c r="LUI24" s="2332"/>
      <c r="LUJ24" s="2332"/>
      <c r="LUK24" s="2332"/>
      <c r="LUL24" s="2332"/>
      <c r="LUM24" s="2332"/>
      <c r="LUN24" s="2332"/>
      <c r="LUO24" s="2332"/>
      <c r="LUP24" s="2332"/>
      <c r="LUQ24" s="2332"/>
      <c r="LUR24" s="2332"/>
      <c r="LUS24" s="2332"/>
      <c r="LUT24" s="2332"/>
      <c r="LUU24" s="2332"/>
      <c r="LUV24" s="2332"/>
      <c r="LUW24" s="2332"/>
      <c r="LUX24" s="2332"/>
      <c r="LUY24" s="2332"/>
      <c r="LUZ24" s="2332"/>
      <c r="LVA24" s="2332"/>
      <c r="LVB24" s="2332"/>
      <c r="LVC24" s="2332"/>
      <c r="LVD24" s="2332"/>
      <c r="LVE24" s="2332"/>
      <c r="LVF24" s="2332"/>
      <c r="LVG24" s="2332"/>
      <c r="LVH24" s="2332"/>
      <c r="LVI24" s="2332"/>
      <c r="LVJ24" s="2332"/>
      <c r="LVK24" s="2332"/>
      <c r="LVL24" s="2332"/>
      <c r="LVM24" s="2332"/>
      <c r="LVN24" s="2332"/>
      <c r="LVO24" s="2332"/>
      <c r="LVP24" s="2332"/>
      <c r="LVQ24" s="2332"/>
      <c r="LVR24" s="2332"/>
      <c r="LVS24" s="2332"/>
      <c r="LVT24" s="2332"/>
      <c r="LVU24" s="2332"/>
      <c r="LVV24" s="2332"/>
      <c r="LVW24" s="2332"/>
      <c r="LVX24" s="2332"/>
      <c r="LVY24" s="2332"/>
      <c r="LVZ24" s="2332"/>
      <c r="LWA24" s="2332"/>
      <c r="LWB24" s="2332"/>
      <c r="LWC24" s="2332"/>
      <c r="LWD24" s="2332"/>
      <c r="LWE24" s="2332"/>
      <c r="LWF24" s="2332"/>
      <c r="LWG24" s="2332"/>
      <c r="LWH24" s="2332"/>
      <c r="LWI24" s="2332"/>
      <c r="LWJ24" s="2332"/>
      <c r="LWK24" s="2332"/>
      <c r="LWL24" s="2332"/>
      <c r="LWM24" s="2332"/>
      <c r="LWN24" s="2332"/>
      <c r="LWO24" s="2332"/>
      <c r="LWP24" s="2332"/>
      <c r="LWQ24" s="2332"/>
      <c r="LWR24" s="2332"/>
      <c r="LWS24" s="2332"/>
      <c r="LWT24" s="2332"/>
      <c r="LWU24" s="2332"/>
      <c r="LWV24" s="2332"/>
      <c r="LWW24" s="2332"/>
      <c r="LWX24" s="2332"/>
      <c r="LWY24" s="2332"/>
      <c r="LWZ24" s="2332"/>
      <c r="LXA24" s="2332"/>
      <c r="LXB24" s="2332"/>
      <c r="LXC24" s="2332"/>
      <c r="LXD24" s="2332"/>
      <c r="LXE24" s="2332"/>
      <c r="LXF24" s="2332"/>
      <c r="LXG24" s="2332"/>
      <c r="LXH24" s="2332"/>
      <c r="LXI24" s="2332"/>
      <c r="LXJ24" s="2332"/>
      <c r="LXK24" s="2332"/>
      <c r="LXL24" s="2332"/>
      <c r="LXM24" s="2332"/>
      <c r="LXN24" s="2332"/>
      <c r="LXO24" s="2332"/>
      <c r="LXP24" s="2332"/>
      <c r="LXQ24" s="2332"/>
      <c r="LXR24" s="2332"/>
      <c r="LXS24" s="2332"/>
      <c r="LXT24" s="2332"/>
      <c r="LXU24" s="2332"/>
      <c r="LXV24" s="2332"/>
      <c r="LXW24" s="2332"/>
      <c r="LXX24" s="2332"/>
      <c r="LXY24" s="2332"/>
      <c r="LXZ24" s="2332"/>
      <c r="LYA24" s="2332"/>
      <c r="LYB24" s="2332"/>
      <c r="LYC24" s="2332"/>
      <c r="LYD24" s="2332"/>
      <c r="LYE24" s="2332"/>
      <c r="LYF24" s="2332"/>
      <c r="LYG24" s="2332"/>
      <c r="LYH24" s="2332"/>
      <c r="LYI24" s="2332"/>
      <c r="LYJ24" s="2332"/>
      <c r="LYK24" s="2332"/>
      <c r="LYL24" s="2332"/>
      <c r="LYM24" s="2332"/>
      <c r="LYN24" s="2332"/>
      <c r="LYO24" s="2332"/>
      <c r="LYP24" s="2332"/>
      <c r="LYQ24" s="2332"/>
      <c r="LYR24" s="2332"/>
      <c r="LYS24" s="2332"/>
      <c r="LYT24" s="2332"/>
      <c r="LYU24" s="2332"/>
      <c r="LYV24" s="2332"/>
      <c r="LYW24" s="2332"/>
      <c r="LYX24" s="2332"/>
      <c r="LYY24" s="2332"/>
      <c r="LYZ24" s="2332"/>
      <c r="LZA24" s="2332"/>
      <c r="LZB24" s="2332"/>
      <c r="LZC24" s="2332"/>
      <c r="LZD24" s="2332"/>
      <c r="LZE24" s="2332"/>
      <c r="LZF24" s="2332"/>
      <c r="LZG24" s="2332"/>
      <c r="LZH24" s="2332"/>
      <c r="LZI24" s="2332"/>
      <c r="LZJ24" s="2332"/>
      <c r="LZK24" s="2332"/>
      <c r="LZL24" s="2332"/>
      <c r="LZM24" s="2332"/>
      <c r="LZN24" s="2332"/>
      <c r="LZO24" s="2332"/>
      <c r="LZP24" s="2332"/>
      <c r="LZQ24" s="2332"/>
      <c r="LZR24" s="2332"/>
      <c r="LZS24" s="2332"/>
      <c r="LZT24" s="2332"/>
      <c r="LZU24" s="2332"/>
      <c r="LZV24" s="2332"/>
      <c r="LZW24" s="2332"/>
      <c r="LZX24" s="2332"/>
      <c r="LZY24" s="2332"/>
      <c r="LZZ24" s="2332"/>
      <c r="MAA24" s="2332"/>
      <c r="MAB24" s="2332"/>
      <c r="MAC24" s="2332"/>
      <c r="MAD24" s="2332"/>
      <c r="MAE24" s="2332"/>
      <c r="MAF24" s="2332"/>
      <c r="MAG24" s="2332"/>
      <c r="MAH24" s="2332"/>
      <c r="MAI24" s="2332"/>
      <c r="MAJ24" s="2332"/>
      <c r="MAK24" s="2332"/>
      <c r="MAL24" s="2332"/>
      <c r="MAM24" s="2332"/>
      <c r="MAN24" s="2332"/>
      <c r="MAO24" s="2332"/>
      <c r="MAP24" s="2332"/>
      <c r="MAQ24" s="2332"/>
      <c r="MAR24" s="2332"/>
      <c r="MAS24" s="2332"/>
      <c r="MAT24" s="2332"/>
      <c r="MAU24" s="2332"/>
      <c r="MAV24" s="2332"/>
      <c r="MAW24" s="2332"/>
      <c r="MAX24" s="2332"/>
      <c r="MAY24" s="2332"/>
      <c r="MAZ24" s="2332"/>
      <c r="MBA24" s="2332"/>
      <c r="MBB24" s="2332"/>
      <c r="MBC24" s="2332"/>
      <c r="MBD24" s="2332"/>
      <c r="MBE24" s="2332"/>
      <c r="MBF24" s="2332"/>
      <c r="MBG24" s="2332"/>
      <c r="MBH24" s="2332"/>
      <c r="MBI24" s="2332"/>
      <c r="MBJ24" s="2332"/>
      <c r="MBK24" s="2332"/>
      <c r="MBL24" s="2332"/>
      <c r="MBM24" s="2332"/>
      <c r="MBN24" s="2332"/>
      <c r="MBO24" s="2332"/>
      <c r="MBP24" s="2332"/>
      <c r="MBQ24" s="2332"/>
      <c r="MBR24" s="2332"/>
      <c r="MBS24" s="2332"/>
      <c r="MBT24" s="2332"/>
      <c r="MBU24" s="2332"/>
      <c r="MBV24" s="2332"/>
      <c r="MBW24" s="2332"/>
      <c r="MBX24" s="2332"/>
      <c r="MBY24" s="2332"/>
      <c r="MBZ24" s="2332"/>
      <c r="MCA24" s="2332"/>
      <c r="MCB24" s="2332"/>
      <c r="MCC24" s="2332"/>
      <c r="MCD24" s="2332"/>
      <c r="MCE24" s="2332"/>
      <c r="MCF24" s="2332"/>
      <c r="MCG24" s="2332"/>
      <c r="MCH24" s="2332"/>
      <c r="MCI24" s="2332"/>
      <c r="MCJ24" s="2332"/>
      <c r="MCK24" s="2332"/>
      <c r="MCL24" s="2332"/>
      <c r="MCM24" s="2332"/>
      <c r="MCN24" s="2332"/>
      <c r="MCO24" s="2332"/>
      <c r="MCP24" s="2332"/>
      <c r="MCQ24" s="2332"/>
      <c r="MCR24" s="2332"/>
      <c r="MCS24" s="2332"/>
      <c r="MCT24" s="2332"/>
      <c r="MCU24" s="2332"/>
      <c r="MCV24" s="2332"/>
      <c r="MCW24" s="2332"/>
      <c r="MCX24" s="2332"/>
      <c r="MCY24" s="2332"/>
      <c r="MCZ24" s="2332"/>
      <c r="MDA24" s="2332"/>
      <c r="MDB24" s="2332"/>
      <c r="MDC24" s="2332"/>
      <c r="MDD24" s="2332"/>
      <c r="MDE24" s="2332"/>
      <c r="MDF24" s="2332"/>
      <c r="MDG24" s="2332"/>
      <c r="MDH24" s="2332"/>
      <c r="MDI24" s="2332"/>
      <c r="MDJ24" s="2332"/>
      <c r="MDK24" s="2332"/>
      <c r="MDL24" s="2332"/>
      <c r="MDM24" s="2332"/>
      <c r="MDN24" s="2332"/>
      <c r="MDO24" s="2332"/>
      <c r="MDP24" s="2332"/>
      <c r="MDQ24" s="2332"/>
      <c r="MDR24" s="2332"/>
      <c r="MDS24" s="2332"/>
      <c r="MDT24" s="2332"/>
      <c r="MDU24" s="2332"/>
      <c r="MDV24" s="2332"/>
      <c r="MDW24" s="2332"/>
      <c r="MDX24" s="2332"/>
      <c r="MDY24" s="2332"/>
      <c r="MDZ24" s="2332"/>
      <c r="MEA24" s="2332"/>
      <c r="MEB24" s="2332"/>
      <c r="MEC24" s="2332"/>
      <c r="MED24" s="2332"/>
      <c r="MEE24" s="2332"/>
      <c r="MEF24" s="2332"/>
      <c r="MEG24" s="2332"/>
      <c r="MEH24" s="2332"/>
      <c r="MEI24" s="2332"/>
      <c r="MEJ24" s="2332"/>
      <c r="MEK24" s="2332"/>
      <c r="MEL24" s="2332"/>
      <c r="MEM24" s="2332"/>
      <c r="MEN24" s="2332"/>
      <c r="MEO24" s="2332"/>
      <c r="MEP24" s="2332"/>
      <c r="MEQ24" s="2332"/>
      <c r="MER24" s="2332"/>
      <c r="MES24" s="2332"/>
      <c r="MET24" s="2332"/>
      <c r="MEU24" s="2332"/>
      <c r="MEV24" s="2332"/>
      <c r="MEW24" s="2332"/>
      <c r="MEX24" s="2332"/>
      <c r="MEY24" s="2332"/>
      <c r="MEZ24" s="2332"/>
      <c r="MFA24" s="2332"/>
      <c r="MFB24" s="2332"/>
      <c r="MFC24" s="2332"/>
      <c r="MFD24" s="2332"/>
      <c r="MFE24" s="2332"/>
      <c r="MFF24" s="2332"/>
      <c r="MFG24" s="2332"/>
      <c r="MFH24" s="2332"/>
      <c r="MFI24" s="2332"/>
      <c r="MFJ24" s="2332"/>
      <c r="MFK24" s="2332"/>
      <c r="MFL24" s="2332"/>
      <c r="MFM24" s="2332"/>
      <c r="MFN24" s="2332"/>
      <c r="MFO24" s="2332"/>
      <c r="MFP24" s="2332"/>
      <c r="MFQ24" s="2332"/>
      <c r="MFR24" s="2332"/>
      <c r="MFS24" s="2332"/>
      <c r="MFT24" s="2332"/>
      <c r="MFU24" s="2332"/>
      <c r="MFV24" s="2332"/>
      <c r="MFW24" s="2332"/>
      <c r="MFX24" s="2332"/>
      <c r="MFY24" s="2332"/>
      <c r="MFZ24" s="2332"/>
      <c r="MGA24" s="2332"/>
      <c r="MGB24" s="2332"/>
      <c r="MGC24" s="2332"/>
      <c r="MGD24" s="2332"/>
      <c r="MGE24" s="2332"/>
      <c r="MGF24" s="2332"/>
      <c r="MGG24" s="2332"/>
      <c r="MGH24" s="2332"/>
      <c r="MGI24" s="2332"/>
      <c r="MGJ24" s="2332"/>
      <c r="MGK24" s="2332"/>
      <c r="MGL24" s="2332"/>
      <c r="MGM24" s="2332"/>
      <c r="MGN24" s="2332"/>
      <c r="MGO24" s="2332"/>
      <c r="MGP24" s="2332"/>
      <c r="MGQ24" s="2332"/>
      <c r="MGR24" s="2332"/>
      <c r="MGS24" s="2332"/>
      <c r="MGT24" s="2332"/>
      <c r="MGU24" s="2332"/>
      <c r="MGV24" s="2332"/>
      <c r="MGW24" s="2332"/>
      <c r="MGX24" s="2332"/>
      <c r="MGY24" s="2332"/>
      <c r="MGZ24" s="2332"/>
      <c r="MHA24" s="2332"/>
      <c r="MHB24" s="2332"/>
      <c r="MHC24" s="2332"/>
      <c r="MHD24" s="2332"/>
      <c r="MHE24" s="2332"/>
      <c r="MHF24" s="2332"/>
      <c r="MHG24" s="2332"/>
      <c r="MHH24" s="2332"/>
      <c r="MHI24" s="2332"/>
      <c r="MHJ24" s="2332"/>
      <c r="MHK24" s="2332"/>
      <c r="MHL24" s="2332"/>
      <c r="MHM24" s="2332"/>
      <c r="MHN24" s="2332"/>
      <c r="MHO24" s="2332"/>
      <c r="MHP24" s="2332"/>
      <c r="MHQ24" s="2332"/>
      <c r="MHR24" s="2332"/>
      <c r="MHS24" s="2332"/>
      <c r="MHT24" s="2332"/>
      <c r="MHU24" s="2332"/>
      <c r="MHV24" s="2332"/>
      <c r="MHW24" s="2332"/>
      <c r="MHX24" s="2332"/>
      <c r="MHY24" s="2332"/>
      <c r="MHZ24" s="2332"/>
      <c r="MIA24" s="2332"/>
      <c r="MIB24" s="2332"/>
      <c r="MIC24" s="2332"/>
      <c r="MID24" s="2332"/>
      <c r="MIE24" s="2332"/>
      <c r="MIF24" s="2332"/>
      <c r="MIG24" s="2332"/>
      <c r="MIH24" s="2332"/>
      <c r="MII24" s="2332"/>
      <c r="MIJ24" s="2332"/>
      <c r="MIK24" s="2332"/>
      <c r="MIL24" s="2332"/>
      <c r="MIM24" s="2332"/>
      <c r="MIN24" s="2332"/>
      <c r="MIO24" s="2332"/>
      <c r="MIP24" s="2332"/>
      <c r="MIQ24" s="2332"/>
      <c r="MIR24" s="2332"/>
      <c r="MIS24" s="2332"/>
      <c r="MIT24" s="2332"/>
      <c r="MIU24" s="2332"/>
      <c r="MIV24" s="2332"/>
      <c r="MIW24" s="2332"/>
      <c r="MIX24" s="2332"/>
      <c r="MIY24" s="2332"/>
      <c r="MIZ24" s="2332"/>
      <c r="MJA24" s="2332"/>
      <c r="MJB24" s="2332"/>
      <c r="MJC24" s="2332"/>
      <c r="MJD24" s="2332"/>
      <c r="MJE24" s="2332"/>
      <c r="MJF24" s="2332"/>
      <c r="MJG24" s="2332"/>
      <c r="MJH24" s="2332"/>
      <c r="MJI24" s="2332"/>
      <c r="MJJ24" s="2332"/>
      <c r="MJK24" s="2332"/>
      <c r="MJL24" s="2332"/>
      <c r="MJM24" s="2332"/>
      <c r="MJN24" s="2332"/>
      <c r="MJO24" s="2332"/>
      <c r="MJP24" s="2332"/>
      <c r="MJQ24" s="2332"/>
      <c r="MJR24" s="2332"/>
      <c r="MJS24" s="2332"/>
      <c r="MJT24" s="2332"/>
      <c r="MJU24" s="2332"/>
      <c r="MJV24" s="2332"/>
      <c r="MJW24" s="2332"/>
      <c r="MJX24" s="2332"/>
      <c r="MJY24" s="2332"/>
      <c r="MJZ24" s="2332"/>
      <c r="MKA24" s="2332"/>
      <c r="MKB24" s="2332"/>
      <c r="MKC24" s="2332"/>
      <c r="MKD24" s="2332"/>
      <c r="MKE24" s="2332"/>
      <c r="MKF24" s="2332"/>
      <c r="MKG24" s="2332"/>
      <c r="MKH24" s="2332"/>
      <c r="MKI24" s="2332"/>
      <c r="MKJ24" s="2332"/>
      <c r="MKK24" s="2332"/>
      <c r="MKL24" s="2332"/>
      <c r="MKM24" s="2332"/>
      <c r="MKN24" s="2332"/>
      <c r="MKO24" s="2332"/>
      <c r="MKP24" s="2332"/>
      <c r="MKQ24" s="2332"/>
      <c r="MKR24" s="2332"/>
      <c r="MKS24" s="2332"/>
      <c r="MKT24" s="2332"/>
      <c r="MKU24" s="2332"/>
      <c r="MKV24" s="2332"/>
      <c r="MKW24" s="2332"/>
      <c r="MKX24" s="2332"/>
      <c r="MKY24" s="2332"/>
      <c r="MKZ24" s="2332"/>
      <c r="MLA24" s="2332"/>
      <c r="MLB24" s="2332"/>
      <c r="MLC24" s="2332"/>
      <c r="MLD24" s="2332"/>
      <c r="MLE24" s="2332"/>
      <c r="MLF24" s="2332"/>
      <c r="MLG24" s="2332"/>
      <c r="MLH24" s="2332"/>
      <c r="MLI24" s="2332"/>
      <c r="MLJ24" s="2332"/>
      <c r="MLK24" s="2332"/>
      <c r="MLL24" s="2332"/>
      <c r="MLM24" s="2332"/>
      <c r="MLN24" s="2332"/>
      <c r="MLO24" s="2332"/>
      <c r="MLP24" s="2332"/>
      <c r="MLQ24" s="2332"/>
      <c r="MLR24" s="2332"/>
      <c r="MLS24" s="2332"/>
      <c r="MLT24" s="2332"/>
      <c r="MLU24" s="2332"/>
      <c r="MLV24" s="2332"/>
      <c r="MLW24" s="2332"/>
      <c r="MLX24" s="2332"/>
      <c r="MLY24" s="2332"/>
      <c r="MLZ24" s="2332"/>
      <c r="MMA24" s="2332"/>
      <c r="MMB24" s="2332"/>
      <c r="MMC24" s="2332"/>
      <c r="MMD24" s="2332"/>
      <c r="MME24" s="2332"/>
      <c r="MMF24" s="2332"/>
      <c r="MMG24" s="2332"/>
      <c r="MMH24" s="2332"/>
      <c r="MMI24" s="2332"/>
      <c r="MMJ24" s="2332"/>
      <c r="MMK24" s="2332"/>
      <c r="MML24" s="2332"/>
      <c r="MMM24" s="2332"/>
      <c r="MMN24" s="2332"/>
      <c r="MMO24" s="2332"/>
      <c r="MMP24" s="2332"/>
      <c r="MMQ24" s="2332"/>
      <c r="MMR24" s="2332"/>
      <c r="MMS24" s="2332"/>
      <c r="MMT24" s="2332"/>
      <c r="MMU24" s="2332"/>
      <c r="MMV24" s="2332"/>
      <c r="MMW24" s="2332"/>
      <c r="MMX24" s="2332"/>
      <c r="MMY24" s="2332"/>
      <c r="MMZ24" s="2332"/>
      <c r="MNA24" s="2332"/>
      <c r="MNB24" s="2332"/>
      <c r="MNC24" s="2332"/>
      <c r="MND24" s="2332"/>
      <c r="MNE24" s="2332"/>
      <c r="MNF24" s="2332"/>
      <c r="MNG24" s="2332"/>
      <c r="MNH24" s="2332"/>
      <c r="MNI24" s="2332"/>
      <c r="MNJ24" s="2332"/>
      <c r="MNK24" s="2332"/>
      <c r="MNL24" s="2332"/>
      <c r="MNM24" s="2332"/>
      <c r="MNN24" s="2332"/>
      <c r="MNO24" s="2332"/>
      <c r="MNP24" s="2332"/>
      <c r="MNQ24" s="2332"/>
      <c r="MNR24" s="2332"/>
      <c r="MNS24" s="2332"/>
      <c r="MNT24" s="2332"/>
      <c r="MNU24" s="2332"/>
      <c r="MNV24" s="2332"/>
      <c r="MNW24" s="2332"/>
      <c r="MNX24" s="2332"/>
      <c r="MNY24" s="2332"/>
      <c r="MNZ24" s="2332"/>
      <c r="MOA24" s="2332"/>
      <c r="MOB24" s="2332"/>
      <c r="MOC24" s="2332"/>
      <c r="MOD24" s="2332"/>
      <c r="MOE24" s="2332"/>
      <c r="MOF24" s="2332"/>
      <c r="MOG24" s="2332"/>
      <c r="MOH24" s="2332"/>
      <c r="MOI24" s="2332"/>
      <c r="MOJ24" s="2332"/>
      <c r="MOK24" s="2332"/>
      <c r="MOL24" s="2332"/>
      <c r="MOM24" s="2332"/>
      <c r="MON24" s="2332"/>
      <c r="MOO24" s="2332"/>
      <c r="MOP24" s="2332"/>
      <c r="MOQ24" s="2332"/>
      <c r="MOR24" s="2332"/>
      <c r="MOS24" s="2332"/>
      <c r="MOT24" s="2332"/>
      <c r="MOU24" s="2332"/>
      <c r="MOV24" s="2332"/>
      <c r="MOW24" s="2332"/>
      <c r="MOX24" s="2332"/>
      <c r="MOY24" s="2332"/>
      <c r="MOZ24" s="2332"/>
      <c r="MPA24" s="2332"/>
      <c r="MPB24" s="2332"/>
      <c r="MPC24" s="2332"/>
      <c r="MPD24" s="2332"/>
      <c r="MPE24" s="2332"/>
      <c r="MPF24" s="2332"/>
      <c r="MPG24" s="2332"/>
      <c r="MPH24" s="2332"/>
      <c r="MPI24" s="2332"/>
      <c r="MPJ24" s="2332"/>
      <c r="MPK24" s="2332"/>
      <c r="MPL24" s="2332"/>
      <c r="MPM24" s="2332"/>
      <c r="MPN24" s="2332"/>
      <c r="MPO24" s="2332"/>
      <c r="MPP24" s="2332"/>
      <c r="MPQ24" s="2332"/>
      <c r="MPR24" s="2332"/>
      <c r="MPS24" s="2332"/>
      <c r="MPT24" s="2332"/>
      <c r="MPU24" s="2332"/>
      <c r="MPV24" s="2332"/>
      <c r="MPW24" s="2332"/>
      <c r="MPX24" s="2332"/>
      <c r="MPY24" s="2332"/>
      <c r="MPZ24" s="2332"/>
      <c r="MQA24" s="2332"/>
      <c r="MQB24" s="2332"/>
      <c r="MQC24" s="2332"/>
      <c r="MQD24" s="2332"/>
      <c r="MQE24" s="2332"/>
      <c r="MQF24" s="2332"/>
      <c r="MQG24" s="2332"/>
      <c r="MQH24" s="2332"/>
      <c r="MQI24" s="2332"/>
      <c r="MQJ24" s="2332"/>
      <c r="MQK24" s="2332"/>
      <c r="MQL24" s="2332"/>
      <c r="MQM24" s="2332"/>
      <c r="MQN24" s="2332"/>
      <c r="MQO24" s="2332"/>
      <c r="MQP24" s="2332"/>
      <c r="MQQ24" s="2332"/>
      <c r="MQR24" s="2332"/>
      <c r="MQS24" s="2332"/>
      <c r="MQT24" s="2332"/>
      <c r="MQU24" s="2332"/>
      <c r="MQV24" s="2332"/>
      <c r="MQW24" s="2332"/>
      <c r="MQX24" s="2332"/>
      <c r="MQY24" s="2332"/>
      <c r="MQZ24" s="2332"/>
      <c r="MRA24" s="2332"/>
      <c r="MRB24" s="2332"/>
      <c r="MRC24" s="2332"/>
      <c r="MRD24" s="2332"/>
      <c r="MRE24" s="2332"/>
      <c r="MRF24" s="2332"/>
      <c r="MRG24" s="2332"/>
      <c r="MRH24" s="2332"/>
      <c r="MRI24" s="2332"/>
      <c r="MRJ24" s="2332"/>
      <c r="MRK24" s="2332"/>
      <c r="MRL24" s="2332"/>
      <c r="MRM24" s="2332"/>
      <c r="MRN24" s="2332"/>
      <c r="MRO24" s="2332"/>
      <c r="MRP24" s="2332"/>
      <c r="MRQ24" s="2332"/>
      <c r="MRR24" s="2332"/>
      <c r="MRS24" s="2332"/>
      <c r="MRT24" s="2332"/>
      <c r="MRU24" s="2332"/>
      <c r="MRV24" s="2332"/>
      <c r="MRW24" s="2332"/>
      <c r="MRX24" s="2332"/>
      <c r="MRY24" s="2332"/>
      <c r="MRZ24" s="2332"/>
      <c r="MSA24" s="2332"/>
      <c r="MSB24" s="2332"/>
      <c r="MSC24" s="2332"/>
      <c r="MSD24" s="2332"/>
      <c r="MSE24" s="2332"/>
      <c r="MSF24" s="2332"/>
      <c r="MSG24" s="2332"/>
      <c r="MSH24" s="2332"/>
      <c r="MSI24" s="2332"/>
      <c r="MSJ24" s="2332"/>
      <c r="MSK24" s="2332"/>
      <c r="MSL24" s="2332"/>
      <c r="MSM24" s="2332"/>
      <c r="MSN24" s="2332"/>
      <c r="MSO24" s="2332"/>
      <c r="MSP24" s="2332"/>
      <c r="MSQ24" s="2332"/>
      <c r="MSR24" s="2332"/>
      <c r="MSS24" s="2332"/>
      <c r="MST24" s="2332"/>
      <c r="MSU24" s="2332"/>
      <c r="MSV24" s="2332"/>
      <c r="MSW24" s="2332"/>
      <c r="MSX24" s="2332"/>
      <c r="MSY24" s="2332"/>
      <c r="MSZ24" s="2332"/>
      <c r="MTA24" s="2332"/>
      <c r="MTB24" s="2332"/>
      <c r="MTC24" s="2332"/>
      <c r="MTD24" s="2332"/>
      <c r="MTE24" s="2332"/>
      <c r="MTF24" s="2332"/>
      <c r="MTG24" s="2332"/>
      <c r="MTH24" s="2332"/>
      <c r="MTI24" s="2332"/>
      <c r="MTJ24" s="2332"/>
      <c r="MTK24" s="2332"/>
      <c r="MTL24" s="2332"/>
      <c r="MTM24" s="2332"/>
      <c r="MTN24" s="2332"/>
      <c r="MTO24" s="2332"/>
      <c r="MTP24" s="2332"/>
      <c r="MTQ24" s="2332"/>
      <c r="MTR24" s="2332"/>
      <c r="MTS24" s="2332"/>
      <c r="MTT24" s="2332"/>
      <c r="MTU24" s="2332"/>
      <c r="MTV24" s="2332"/>
      <c r="MTW24" s="2332"/>
      <c r="MTX24" s="2332"/>
      <c r="MTY24" s="2332"/>
      <c r="MTZ24" s="2332"/>
      <c r="MUA24" s="2332"/>
      <c r="MUB24" s="2332"/>
      <c r="MUC24" s="2332"/>
      <c r="MUD24" s="2332"/>
      <c r="MUE24" s="2332"/>
      <c r="MUF24" s="2332"/>
      <c r="MUG24" s="2332"/>
      <c r="MUH24" s="2332"/>
      <c r="MUI24" s="2332"/>
      <c r="MUJ24" s="2332"/>
      <c r="MUK24" s="2332"/>
      <c r="MUL24" s="2332"/>
      <c r="MUM24" s="2332"/>
      <c r="MUN24" s="2332"/>
      <c r="MUO24" s="2332"/>
      <c r="MUP24" s="2332"/>
      <c r="MUQ24" s="2332"/>
      <c r="MUR24" s="2332"/>
      <c r="MUS24" s="2332"/>
      <c r="MUT24" s="2332"/>
      <c r="MUU24" s="2332"/>
      <c r="MUV24" s="2332"/>
      <c r="MUW24" s="2332"/>
      <c r="MUX24" s="2332"/>
      <c r="MUY24" s="2332"/>
      <c r="MUZ24" s="2332"/>
      <c r="MVA24" s="2332"/>
      <c r="MVB24" s="2332"/>
      <c r="MVC24" s="2332"/>
      <c r="MVD24" s="2332"/>
      <c r="MVE24" s="2332"/>
      <c r="MVF24" s="2332"/>
      <c r="MVG24" s="2332"/>
      <c r="MVH24" s="2332"/>
      <c r="MVI24" s="2332"/>
      <c r="MVJ24" s="2332"/>
      <c r="MVK24" s="2332"/>
      <c r="MVL24" s="2332"/>
      <c r="MVM24" s="2332"/>
      <c r="MVN24" s="2332"/>
      <c r="MVO24" s="2332"/>
      <c r="MVP24" s="2332"/>
      <c r="MVQ24" s="2332"/>
      <c r="MVR24" s="2332"/>
      <c r="MVS24" s="2332"/>
      <c r="MVT24" s="2332"/>
      <c r="MVU24" s="2332"/>
      <c r="MVV24" s="2332"/>
      <c r="MVW24" s="2332"/>
      <c r="MVX24" s="2332"/>
      <c r="MVY24" s="2332"/>
      <c r="MVZ24" s="2332"/>
      <c r="MWA24" s="2332"/>
      <c r="MWB24" s="2332"/>
      <c r="MWC24" s="2332"/>
      <c r="MWD24" s="2332"/>
      <c r="MWE24" s="2332"/>
      <c r="MWF24" s="2332"/>
      <c r="MWG24" s="2332"/>
      <c r="MWH24" s="2332"/>
      <c r="MWI24" s="2332"/>
      <c r="MWJ24" s="2332"/>
      <c r="MWK24" s="2332"/>
      <c r="MWL24" s="2332"/>
      <c r="MWM24" s="2332"/>
      <c r="MWN24" s="2332"/>
      <c r="MWO24" s="2332"/>
      <c r="MWP24" s="2332"/>
      <c r="MWQ24" s="2332"/>
      <c r="MWR24" s="2332"/>
      <c r="MWS24" s="2332"/>
      <c r="MWT24" s="2332"/>
      <c r="MWU24" s="2332"/>
      <c r="MWV24" s="2332"/>
      <c r="MWW24" s="2332"/>
      <c r="MWX24" s="2332"/>
      <c r="MWY24" s="2332"/>
      <c r="MWZ24" s="2332"/>
      <c r="MXA24" s="2332"/>
      <c r="MXB24" s="2332"/>
      <c r="MXC24" s="2332"/>
      <c r="MXD24" s="2332"/>
      <c r="MXE24" s="2332"/>
      <c r="MXF24" s="2332"/>
      <c r="MXG24" s="2332"/>
      <c r="MXH24" s="2332"/>
      <c r="MXI24" s="2332"/>
      <c r="MXJ24" s="2332"/>
      <c r="MXK24" s="2332"/>
      <c r="MXL24" s="2332"/>
      <c r="MXM24" s="2332"/>
      <c r="MXN24" s="2332"/>
      <c r="MXO24" s="2332"/>
      <c r="MXP24" s="2332"/>
      <c r="MXQ24" s="2332"/>
      <c r="MXR24" s="2332"/>
      <c r="MXS24" s="2332"/>
      <c r="MXT24" s="2332"/>
      <c r="MXU24" s="2332"/>
      <c r="MXV24" s="2332"/>
      <c r="MXW24" s="2332"/>
      <c r="MXX24" s="2332"/>
      <c r="MXY24" s="2332"/>
      <c r="MXZ24" s="2332"/>
      <c r="MYA24" s="2332"/>
      <c r="MYB24" s="2332"/>
      <c r="MYC24" s="2332"/>
      <c r="MYD24" s="2332"/>
      <c r="MYE24" s="2332"/>
      <c r="MYF24" s="2332"/>
      <c r="MYG24" s="2332"/>
      <c r="MYH24" s="2332"/>
      <c r="MYI24" s="2332"/>
      <c r="MYJ24" s="2332"/>
      <c r="MYK24" s="2332"/>
      <c r="MYL24" s="2332"/>
      <c r="MYM24" s="2332"/>
      <c r="MYN24" s="2332"/>
      <c r="MYO24" s="2332"/>
      <c r="MYP24" s="2332"/>
      <c r="MYQ24" s="2332"/>
      <c r="MYR24" s="2332"/>
      <c r="MYS24" s="2332"/>
      <c r="MYT24" s="2332"/>
      <c r="MYU24" s="2332"/>
      <c r="MYV24" s="2332"/>
      <c r="MYW24" s="2332"/>
      <c r="MYX24" s="2332"/>
      <c r="MYY24" s="2332"/>
      <c r="MYZ24" s="2332"/>
      <c r="MZA24" s="2332"/>
      <c r="MZB24" s="2332"/>
      <c r="MZC24" s="2332"/>
      <c r="MZD24" s="2332"/>
      <c r="MZE24" s="2332"/>
      <c r="MZF24" s="2332"/>
      <c r="MZG24" s="2332"/>
      <c r="MZH24" s="2332"/>
      <c r="MZI24" s="2332"/>
      <c r="MZJ24" s="2332"/>
      <c r="MZK24" s="2332"/>
      <c r="MZL24" s="2332"/>
      <c r="MZM24" s="2332"/>
      <c r="MZN24" s="2332"/>
      <c r="MZO24" s="2332"/>
      <c r="MZP24" s="2332"/>
      <c r="MZQ24" s="2332"/>
      <c r="MZR24" s="2332"/>
      <c r="MZS24" s="2332"/>
      <c r="MZT24" s="2332"/>
      <c r="MZU24" s="2332"/>
      <c r="MZV24" s="2332"/>
      <c r="MZW24" s="2332"/>
      <c r="MZX24" s="2332"/>
      <c r="MZY24" s="2332"/>
      <c r="MZZ24" s="2332"/>
      <c r="NAA24" s="2332"/>
      <c r="NAB24" s="2332"/>
      <c r="NAC24" s="2332"/>
      <c r="NAD24" s="2332"/>
      <c r="NAE24" s="2332"/>
      <c r="NAF24" s="2332"/>
      <c r="NAG24" s="2332"/>
      <c r="NAH24" s="2332"/>
      <c r="NAI24" s="2332"/>
      <c r="NAJ24" s="2332"/>
      <c r="NAK24" s="2332"/>
      <c r="NAL24" s="2332"/>
      <c r="NAM24" s="2332"/>
      <c r="NAN24" s="2332"/>
      <c r="NAO24" s="2332"/>
      <c r="NAP24" s="2332"/>
      <c r="NAQ24" s="2332"/>
      <c r="NAR24" s="2332"/>
      <c r="NAS24" s="2332"/>
      <c r="NAT24" s="2332"/>
      <c r="NAU24" s="2332"/>
      <c r="NAV24" s="2332"/>
      <c r="NAW24" s="2332"/>
      <c r="NAX24" s="2332"/>
      <c r="NAY24" s="2332"/>
      <c r="NAZ24" s="2332"/>
      <c r="NBA24" s="2332"/>
      <c r="NBB24" s="2332"/>
      <c r="NBC24" s="2332"/>
      <c r="NBD24" s="2332"/>
      <c r="NBE24" s="2332"/>
      <c r="NBF24" s="2332"/>
      <c r="NBG24" s="2332"/>
      <c r="NBH24" s="2332"/>
      <c r="NBI24" s="2332"/>
      <c r="NBJ24" s="2332"/>
      <c r="NBK24" s="2332"/>
      <c r="NBL24" s="2332"/>
      <c r="NBM24" s="2332"/>
      <c r="NBN24" s="2332"/>
      <c r="NBO24" s="2332"/>
      <c r="NBP24" s="2332"/>
      <c r="NBQ24" s="2332"/>
      <c r="NBR24" s="2332"/>
      <c r="NBS24" s="2332"/>
      <c r="NBT24" s="2332"/>
      <c r="NBU24" s="2332"/>
      <c r="NBV24" s="2332"/>
      <c r="NBW24" s="2332"/>
      <c r="NBX24" s="2332"/>
      <c r="NBY24" s="2332"/>
      <c r="NBZ24" s="2332"/>
      <c r="NCA24" s="2332"/>
      <c r="NCB24" s="2332"/>
      <c r="NCC24" s="2332"/>
      <c r="NCD24" s="2332"/>
      <c r="NCE24" s="2332"/>
      <c r="NCF24" s="2332"/>
      <c r="NCG24" s="2332"/>
      <c r="NCH24" s="2332"/>
      <c r="NCI24" s="2332"/>
      <c r="NCJ24" s="2332"/>
      <c r="NCK24" s="2332"/>
      <c r="NCL24" s="2332"/>
      <c r="NCM24" s="2332"/>
      <c r="NCN24" s="2332"/>
      <c r="NCO24" s="2332"/>
      <c r="NCP24" s="2332"/>
      <c r="NCQ24" s="2332"/>
      <c r="NCR24" s="2332"/>
      <c r="NCS24" s="2332"/>
      <c r="NCT24" s="2332"/>
      <c r="NCU24" s="2332"/>
      <c r="NCV24" s="2332"/>
      <c r="NCW24" s="2332"/>
      <c r="NCX24" s="2332"/>
      <c r="NCY24" s="2332"/>
      <c r="NCZ24" s="2332"/>
      <c r="NDA24" s="2332"/>
      <c r="NDB24" s="2332"/>
      <c r="NDC24" s="2332"/>
      <c r="NDD24" s="2332"/>
      <c r="NDE24" s="2332"/>
      <c r="NDF24" s="2332"/>
      <c r="NDG24" s="2332"/>
      <c r="NDH24" s="2332"/>
      <c r="NDI24" s="2332"/>
      <c r="NDJ24" s="2332"/>
      <c r="NDK24" s="2332"/>
      <c r="NDL24" s="2332"/>
      <c r="NDM24" s="2332"/>
      <c r="NDN24" s="2332"/>
      <c r="NDO24" s="2332"/>
      <c r="NDP24" s="2332"/>
      <c r="NDQ24" s="2332"/>
      <c r="NDR24" s="2332"/>
      <c r="NDS24" s="2332"/>
      <c r="NDT24" s="2332"/>
      <c r="NDU24" s="2332"/>
      <c r="NDV24" s="2332"/>
      <c r="NDW24" s="2332"/>
      <c r="NDX24" s="2332"/>
      <c r="NDY24" s="2332"/>
      <c r="NDZ24" s="2332"/>
      <c r="NEA24" s="2332"/>
      <c r="NEB24" s="2332"/>
      <c r="NEC24" s="2332"/>
      <c r="NED24" s="2332"/>
      <c r="NEE24" s="2332"/>
      <c r="NEF24" s="2332"/>
      <c r="NEG24" s="2332"/>
      <c r="NEH24" s="2332"/>
      <c r="NEI24" s="2332"/>
      <c r="NEJ24" s="2332"/>
      <c r="NEK24" s="2332"/>
      <c r="NEL24" s="2332"/>
      <c r="NEM24" s="2332"/>
      <c r="NEN24" s="2332"/>
      <c r="NEO24" s="2332"/>
      <c r="NEP24" s="2332"/>
      <c r="NEQ24" s="2332"/>
      <c r="NER24" s="2332"/>
      <c r="NES24" s="2332"/>
      <c r="NET24" s="2332"/>
      <c r="NEU24" s="2332"/>
      <c r="NEV24" s="2332"/>
      <c r="NEW24" s="2332"/>
      <c r="NEX24" s="2332"/>
      <c r="NEY24" s="2332"/>
      <c r="NEZ24" s="2332"/>
      <c r="NFA24" s="2332"/>
      <c r="NFB24" s="2332"/>
      <c r="NFC24" s="2332"/>
      <c r="NFD24" s="2332"/>
      <c r="NFE24" s="2332"/>
      <c r="NFF24" s="2332"/>
      <c r="NFG24" s="2332"/>
      <c r="NFH24" s="2332"/>
      <c r="NFI24" s="2332"/>
      <c r="NFJ24" s="2332"/>
      <c r="NFK24" s="2332"/>
      <c r="NFL24" s="2332"/>
      <c r="NFM24" s="2332"/>
      <c r="NFN24" s="2332"/>
      <c r="NFO24" s="2332"/>
      <c r="NFP24" s="2332"/>
      <c r="NFQ24" s="2332"/>
      <c r="NFR24" s="2332"/>
      <c r="NFS24" s="2332"/>
      <c r="NFT24" s="2332"/>
      <c r="NFU24" s="2332"/>
      <c r="NFV24" s="2332"/>
      <c r="NFW24" s="2332"/>
      <c r="NFX24" s="2332"/>
      <c r="NFY24" s="2332"/>
      <c r="NFZ24" s="2332"/>
      <c r="NGA24" s="2332"/>
      <c r="NGB24" s="2332"/>
      <c r="NGC24" s="2332"/>
      <c r="NGD24" s="2332"/>
      <c r="NGE24" s="2332"/>
      <c r="NGF24" s="2332"/>
      <c r="NGG24" s="2332"/>
      <c r="NGH24" s="2332"/>
      <c r="NGI24" s="2332"/>
      <c r="NGJ24" s="2332"/>
      <c r="NGK24" s="2332"/>
      <c r="NGL24" s="2332"/>
      <c r="NGM24" s="2332"/>
      <c r="NGN24" s="2332"/>
      <c r="NGO24" s="2332"/>
      <c r="NGP24" s="2332"/>
      <c r="NGQ24" s="2332"/>
      <c r="NGR24" s="2332"/>
      <c r="NGS24" s="2332"/>
      <c r="NGT24" s="2332"/>
      <c r="NGU24" s="2332"/>
      <c r="NGV24" s="2332"/>
      <c r="NGW24" s="2332"/>
      <c r="NGX24" s="2332"/>
      <c r="NGY24" s="2332"/>
      <c r="NGZ24" s="2332"/>
      <c r="NHA24" s="2332"/>
      <c r="NHB24" s="2332"/>
      <c r="NHC24" s="2332"/>
      <c r="NHD24" s="2332"/>
      <c r="NHE24" s="2332"/>
      <c r="NHF24" s="2332"/>
      <c r="NHG24" s="2332"/>
      <c r="NHH24" s="2332"/>
      <c r="NHI24" s="2332"/>
      <c r="NHJ24" s="2332"/>
      <c r="NHK24" s="2332"/>
      <c r="NHL24" s="2332"/>
      <c r="NHM24" s="2332"/>
      <c r="NHN24" s="2332"/>
      <c r="NHO24" s="2332"/>
      <c r="NHP24" s="2332"/>
      <c r="NHQ24" s="2332"/>
      <c r="NHR24" s="2332"/>
      <c r="NHS24" s="2332"/>
      <c r="NHT24" s="2332"/>
      <c r="NHU24" s="2332"/>
      <c r="NHV24" s="2332"/>
      <c r="NHW24" s="2332"/>
      <c r="NHX24" s="2332"/>
      <c r="NHY24" s="2332"/>
      <c r="NHZ24" s="2332"/>
      <c r="NIA24" s="2332"/>
      <c r="NIB24" s="2332"/>
      <c r="NIC24" s="2332"/>
      <c r="NID24" s="2332"/>
      <c r="NIE24" s="2332"/>
      <c r="NIF24" s="2332"/>
      <c r="NIG24" s="2332"/>
      <c r="NIH24" s="2332"/>
      <c r="NII24" s="2332"/>
      <c r="NIJ24" s="2332"/>
      <c r="NIK24" s="2332"/>
      <c r="NIL24" s="2332"/>
      <c r="NIM24" s="2332"/>
      <c r="NIN24" s="2332"/>
      <c r="NIO24" s="2332"/>
      <c r="NIP24" s="2332"/>
      <c r="NIQ24" s="2332"/>
      <c r="NIR24" s="2332"/>
      <c r="NIS24" s="2332"/>
      <c r="NIT24" s="2332"/>
      <c r="NIU24" s="2332"/>
      <c r="NIV24" s="2332"/>
      <c r="NIW24" s="2332"/>
      <c r="NIX24" s="2332"/>
      <c r="NIY24" s="2332"/>
      <c r="NIZ24" s="2332"/>
      <c r="NJA24" s="2332"/>
      <c r="NJB24" s="2332"/>
      <c r="NJC24" s="2332"/>
      <c r="NJD24" s="2332"/>
      <c r="NJE24" s="2332"/>
      <c r="NJF24" s="2332"/>
      <c r="NJG24" s="2332"/>
      <c r="NJH24" s="2332"/>
      <c r="NJI24" s="2332"/>
      <c r="NJJ24" s="2332"/>
      <c r="NJK24" s="2332"/>
      <c r="NJL24" s="2332"/>
      <c r="NJM24" s="2332"/>
      <c r="NJN24" s="2332"/>
      <c r="NJO24" s="2332"/>
      <c r="NJP24" s="2332"/>
      <c r="NJQ24" s="2332"/>
      <c r="NJR24" s="2332"/>
      <c r="NJS24" s="2332"/>
      <c r="NJT24" s="2332"/>
      <c r="NJU24" s="2332"/>
      <c r="NJV24" s="2332"/>
      <c r="NJW24" s="2332"/>
      <c r="NJX24" s="2332"/>
      <c r="NJY24" s="2332"/>
      <c r="NJZ24" s="2332"/>
      <c r="NKA24" s="2332"/>
      <c r="NKB24" s="2332"/>
      <c r="NKC24" s="2332"/>
      <c r="NKD24" s="2332"/>
      <c r="NKE24" s="2332"/>
      <c r="NKF24" s="2332"/>
      <c r="NKG24" s="2332"/>
      <c r="NKH24" s="2332"/>
      <c r="NKI24" s="2332"/>
      <c r="NKJ24" s="2332"/>
      <c r="NKK24" s="2332"/>
      <c r="NKL24" s="2332"/>
      <c r="NKM24" s="2332"/>
      <c r="NKN24" s="2332"/>
      <c r="NKO24" s="2332"/>
      <c r="NKP24" s="2332"/>
      <c r="NKQ24" s="2332"/>
      <c r="NKR24" s="2332"/>
      <c r="NKS24" s="2332"/>
      <c r="NKT24" s="2332"/>
      <c r="NKU24" s="2332"/>
      <c r="NKV24" s="2332"/>
      <c r="NKW24" s="2332"/>
      <c r="NKX24" s="2332"/>
      <c r="NKY24" s="2332"/>
      <c r="NKZ24" s="2332"/>
      <c r="NLA24" s="2332"/>
      <c r="NLB24" s="2332"/>
      <c r="NLC24" s="2332"/>
      <c r="NLD24" s="2332"/>
      <c r="NLE24" s="2332"/>
      <c r="NLF24" s="2332"/>
      <c r="NLG24" s="2332"/>
      <c r="NLH24" s="2332"/>
      <c r="NLI24" s="2332"/>
      <c r="NLJ24" s="2332"/>
      <c r="NLK24" s="2332"/>
      <c r="NLL24" s="2332"/>
      <c r="NLM24" s="2332"/>
      <c r="NLN24" s="2332"/>
      <c r="NLO24" s="2332"/>
      <c r="NLP24" s="2332"/>
      <c r="NLQ24" s="2332"/>
      <c r="NLR24" s="2332"/>
      <c r="NLS24" s="2332"/>
      <c r="NLT24" s="2332"/>
      <c r="NLU24" s="2332"/>
      <c r="NLV24" s="2332"/>
      <c r="NLW24" s="2332"/>
      <c r="NLX24" s="2332"/>
      <c r="NLY24" s="2332"/>
      <c r="NLZ24" s="2332"/>
      <c r="NMA24" s="2332"/>
      <c r="NMB24" s="2332"/>
      <c r="NMC24" s="2332"/>
      <c r="NMD24" s="2332"/>
      <c r="NME24" s="2332"/>
      <c r="NMF24" s="2332"/>
      <c r="NMG24" s="2332"/>
      <c r="NMH24" s="2332"/>
      <c r="NMI24" s="2332"/>
      <c r="NMJ24" s="2332"/>
      <c r="NMK24" s="2332"/>
      <c r="NML24" s="2332"/>
      <c r="NMM24" s="2332"/>
      <c r="NMN24" s="2332"/>
      <c r="NMO24" s="2332"/>
      <c r="NMP24" s="2332"/>
      <c r="NMQ24" s="2332"/>
      <c r="NMR24" s="2332"/>
      <c r="NMS24" s="2332"/>
      <c r="NMT24" s="2332"/>
      <c r="NMU24" s="2332"/>
      <c r="NMV24" s="2332"/>
      <c r="NMW24" s="2332"/>
      <c r="NMX24" s="2332"/>
      <c r="NMY24" s="2332"/>
      <c r="NMZ24" s="2332"/>
      <c r="NNA24" s="2332"/>
      <c r="NNB24" s="2332"/>
      <c r="NNC24" s="2332"/>
      <c r="NND24" s="2332"/>
      <c r="NNE24" s="2332"/>
      <c r="NNF24" s="2332"/>
      <c r="NNG24" s="2332"/>
      <c r="NNH24" s="2332"/>
      <c r="NNI24" s="2332"/>
      <c r="NNJ24" s="2332"/>
      <c r="NNK24" s="2332"/>
      <c r="NNL24" s="2332"/>
      <c r="NNM24" s="2332"/>
      <c r="NNN24" s="2332"/>
      <c r="NNO24" s="2332"/>
      <c r="NNP24" s="2332"/>
      <c r="NNQ24" s="2332"/>
      <c r="NNR24" s="2332"/>
      <c r="NNS24" s="2332"/>
      <c r="NNT24" s="2332"/>
      <c r="NNU24" s="2332"/>
      <c r="NNV24" s="2332"/>
      <c r="NNW24" s="2332"/>
      <c r="NNX24" s="2332"/>
      <c r="NNY24" s="2332"/>
      <c r="NNZ24" s="2332"/>
      <c r="NOA24" s="2332"/>
      <c r="NOB24" s="2332"/>
      <c r="NOC24" s="2332"/>
      <c r="NOD24" s="2332"/>
      <c r="NOE24" s="2332"/>
      <c r="NOF24" s="2332"/>
      <c r="NOG24" s="2332"/>
      <c r="NOH24" s="2332"/>
      <c r="NOI24" s="2332"/>
      <c r="NOJ24" s="2332"/>
      <c r="NOK24" s="2332"/>
      <c r="NOL24" s="2332"/>
      <c r="NOM24" s="2332"/>
      <c r="NON24" s="2332"/>
      <c r="NOO24" s="2332"/>
      <c r="NOP24" s="2332"/>
      <c r="NOQ24" s="2332"/>
      <c r="NOR24" s="2332"/>
      <c r="NOS24" s="2332"/>
      <c r="NOT24" s="2332"/>
      <c r="NOU24" s="2332"/>
      <c r="NOV24" s="2332"/>
      <c r="NOW24" s="2332"/>
      <c r="NOX24" s="2332"/>
      <c r="NOY24" s="2332"/>
      <c r="NOZ24" s="2332"/>
      <c r="NPA24" s="2332"/>
      <c r="NPB24" s="2332"/>
      <c r="NPC24" s="2332"/>
      <c r="NPD24" s="2332"/>
      <c r="NPE24" s="2332"/>
      <c r="NPF24" s="2332"/>
      <c r="NPG24" s="2332"/>
      <c r="NPH24" s="2332"/>
      <c r="NPI24" s="2332"/>
      <c r="NPJ24" s="2332"/>
      <c r="NPK24" s="2332"/>
      <c r="NPL24" s="2332"/>
      <c r="NPM24" s="2332"/>
      <c r="NPN24" s="2332"/>
      <c r="NPO24" s="2332"/>
      <c r="NPP24" s="2332"/>
      <c r="NPQ24" s="2332"/>
      <c r="NPR24" s="2332"/>
      <c r="NPS24" s="2332"/>
      <c r="NPT24" s="2332"/>
      <c r="NPU24" s="2332"/>
      <c r="NPV24" s="2332"/>
      <c r="NPW24" s="2332"/>
      <c r="NPX24" s="2332"/>
      <c r="NPY24" s="2332"/>
      <c r="NPZ24" s="2332"/>
      <c r="NQA24" s="2332"/>
      <c r="NQB24" s="2332"/>
      <c r="NQC24" s="2332"/>
      <c r="NQD24" s="2332"/>
      <c r="NQE24" s="2332"/>
      <c r="NQF24" s="2332"/>
      <c r="NQG24" s="2332"/>
      <c r="NQH24" s="2332"/>
      <c r="NQI24" s="2332"/>
      <c r="NQJ24" s="2332"/>
      <c r="NQK24" s="2332"/>
      <c r="NQL24" s="2332"/>
      <c r="NQM24" s="2332"/>
      <c r="NQN24" s="2332"/>
      <c r="NQO24" s="2332"/>
      <c r="NQP24" s="2332"/>
      <c r="NQQ24" s="2332"/>
      <c r="NQR24" s="2332"/>
      <c r="NQS24" s="2332"/>
      <c r="NQT24" s="2332"/>
      <c r="NQU24" s="2332"/>
      <c r="NQV24" s="2332"/>
      <c r="NQW24" s="2332"/>
      <c r="NQX24" s="2332"/>
      <c r="NQY24" s="2332"/>
      <c r="NQZ24" s="2332"/>
      <c r="NRA24" s="2332"/>
      <c r="NRB24" s="2332"/>
      <c r="NRC24" s="2332"/>
      <c r="NRD24" s="2332"/>
      <c r="NRE24" s="2332"/>
      <c r="NRF24" s="2332"/>
      <c r="NRG24" s="2332"/>
      <c r="NRH24" s="2332"/>
      <c r="NRI24" s="2332"/>
      <c r="NRJ24" s="2332"/>
      <c r="NRK24" s="2332"/>
      <c r="NRL24" s="2332"/>
      <c r="NRM24" s="2332"/>
      <c r="NRN24" s="2332"/>
      <c r="NRO24" s="2332"/>
      <c r="NRP24" s="2332"/>
      <c r="NRQ24" s="2332"/>
      <c r="NRR24" s="2332"/>
      <c r="NRS24" s="2332"/>
      <c r="NRT24" s="2332"/>
      <c r="NRU24" s="2332"/>
      <c r="NRV24" s="2332"/>
      <c r="NRW24" s="2332"/>
      <c r="NRX24" s="2332"/>
      <c r="NRY24" s="2332"/>
      <c r="NRZ24" s="2332"/>
      <c r="NSA24" s="2332"/>
      <c r="NSB24" s="2332"/>
      <c r="NSC24" s="2332"/>
      <c r="NSD24" s="2332"/>
      <c r="NSE24" s="2332"/>
      <c r="NSF24" s="2332"/>
      <c r="NSG24" s="2332"/>
      <c r="NSH24" s="2332"/>
      <c r="NSI24" s="2332"/>
      <c r="NSJ24" s="2332"/>
      <c r="NSK24" s="2332"/>
      <c r="NSL24" s="2332"/>
      <c r="NSM24" s="2332"/>
      <c r="NSN24" s="2332"/>
      <c r="NSO24" s="2332"/>
      <c r="NSP24" s="2332"/>
      <c r="NSQ24" s="2332"/>
      <c r="NSR24" s="2332"/>
      <c r="NSS24" s="2332"/>
      <c r="NST24" s="2332"/>
      <c r="NSU24" s="2332"/>
      <c r="NSV24" s="2332"/>
      <c r="NSW24" s="2332"/>
      <c r="NSX24" s="2332"/>
      <c r="NSY24" s="2332"/>
      <c r="NSZ24" s="2332"/>
      <c r="NTA24" s="2332"/>
      <c r="NTB24" s="2332"/>
      <c r="NTC24" s="2332"/>
      <c r="NTD24" s="2332"/>
      <c r="NTE24" s="2332"/>
      <c r="NTF24" s="2332"/>
      <c r="NTG24" s="2332"/>
      <c r="NTH24" s="2332"/>
      <c r="NTI24" s="2332"/>
      <c r="NTJ24" s="2332"/>
      <c r="NTK24" s="2332"/>
      <c r="NTL24" s="2332"/>
      <c r="NTM24" s="2332"/>
      <c r="NTN24" s="2332"/>
      <c r="NTO24" s="2332"/>
      <c r="NTP24" s="2332"/>
      <c r="NTQ24" s="2332"/>
      <c r="NTR24" s="2332"/>
      <c r="NTS24" s="2332"/>
      <c r="NTT24" s="2332"/>
      <c r="NTU24" s="2332"/>
      <c r="NTV24" s="2332"/>
      <c r="NTW24" s="2332"/>
      <c r="NTX24" s="2332"/>
      <c r="NTY24" s="2332"/>
      <c r="NTZ24" s="2332"/>
      <c r="NUA24" s="2332"/>
      <c r="NUB24" s="2332"/>
      <c r="NUC24" s="2332"/>
      <c r="NUD24" s="2332"/>
      <c r="NUE24" s="2332"/>
      <c r="NUF24" s="2332"/>
      <c r="NUG24" s="2332"/>
      <c r="NUH24" s="2332"/>
      <c r="NUI24" s="2332"/>
      <c r="NUJ24" s="2332"/>
      <c r="NUK24" s="2332"/>
      <c r="NUL24" s="2332"/>
      <c r="NUM24" s="2332"/>
      <c r="NUN24" s="2332"/>
      <c r="NUO24" s="2332"/>
      <c r="NUP24" s="2332"/>
      <c r="NUQ24" s="2332"/>
      <c r="NUR24" s="2332"/>
      <c r="NUS24" s="2332"/>
      <c r="NUT24" s="2332"/>
      <c r="NUU24" s="2332"/>
      <c r="NUV24" s="2332"/>
      <c r="NUW24" s="2332"/>
      <c r="NUX24" s="2332"/>
      <c r="NUY24" s="2332"/>
      <c r="NUZ24" s="2332"/>
      <c r="NVA24" s="2332"/>
      <c r="NVB24" s="2332"/>
      <c r="NVC24" s="2332"/>
      <c r="NVD24" s="2332"/>
      <c r="NVE24" s="2332"/>
      <c r="NVF24" s="2332"/>
      <c r="NVG24" s="2332"/>
      <c r="NVH24" s="2332"/>
      <c r="NVI24" s="2332"/>
      <c r="NVJ24" s="2332"/>
      <c r="NVK24" s="2332"/>
      <c r="NVL24" s="2332"/>
      <c r="NVM24" s="2332"/>
      <c r="NVN24" s="2332"/>
      <c r="NVO24" s="2332"/>
      <c r="NVP24" s="2332"/>
      <c r="NVQ24" s="2332"/>
      <c r="NVR24" s="2332"/>
      <c r="NVS24" s="2332"/>
      <c r="NVT24" s="2332"/>
      <c r="NVU24" s="2332"/>
      <c r="NVV24" s="2332"/>
      <c r="NVW24" s="2332"/>
      <c r="NVX24" s="2332"/>
      <c r="NVY24" s="2332"/>
      <c r="NVZ24" s="2332"/>
      <c r="NWA24" s="2332"/>
      <c r="NWB24" s="2332"/>
      <c r="NWC24" s="2332"/>
      <c r="NWD24" s="2332"/>
      <c r="NWE24" s="2332"/>
      <c r="NWF24" s="2332"/>
      <c r="NWG24" s="2332"/>
      <c r="NWH24" s="2332"/>
      <c r="NWI24" s="2332"/>
      <c r="NWJ24" s="2332"/>
      <c r="NWK24" s="2332"/>
      <c r="NWL24" s="2332"/>
      <c r="NWM24" s="2332"/>
      <c r="NWN24" s="2332"/>
      <c r="NWO24" s="2332"/>
      <c r="NWP24" s="2332"/>
      <c r="NWQ24" s="2332"/>
      <c r="NWR24" s="2332"/>
      <c r="NWS24" s="2332"/>
      <c r="NWT24" s="2332"/>
      <c r="NWU24" s="2332"/>
      <c r="NWV24" s="2332"/>
      <c r="NWW24" s="2332"/>
      <c r="NWX24" s="2332"/>
      <c r="NWY24" s="2332"/>
      <c r="NWZ24" s="2332"/>
      <c r="NXA24" s="2332"/>
      <c r="NXB24" s="2332"/>
      <c r="NXC24" s="2332"/>
      <c r="NXD24" s="2332"/>
      <c r="NXE24" s="2332"/>
      <c r="NXF24" s="2332"/>
      <c r="NXG24" s="2332"/>
      <c r="NXH24" s="2332"/>
      <c r="NXI24" s="2332"/>
      <c r="NXJ24" s="2332"/>
      <c r="NXK24" s="2332"/>
      <c r="NXL24" s="2332"/>
      <c r="NXM24" s="2332"/>
      <c r="NXN24" s="2332"/>
      <c r="NXO24" s="2332"/>
      <c r="NXP24" s="2332"/>
      <c r="NXQ24" s="2332"/>
      <c r="NXR24" s="2332"/>
      <c r="NXS24" s="2332"/>
      <c r="NXT24" s="2332"/>
      <c r="NXU24" s="2332"/>
      <c r="NXV24" s="2332"/>
      <c r="NXW24" s="2332"/>
      <c r="NXX24" s="2332"/>
      <c r="NXY24" s="2332"/>
      <c r="NXZ24" s="2332"/>
      <c r="NYA24" s="2332"/>
      <c r="NYB24" s="2332"/>
      <c r="NYC24" s="2332"/>
      <c r="NYD24" s="2332"/>
      <c r="NYE24" s="2332"/>
      <c r="NYF24" s="2332"/>
      <c r="NYG24" s="2332"/>
      <c r="NYH24" s="2332"/>
      <c r="NYI24" s="2332"/>
      <c r="NYJ24" s="2332"/>
      <c r="NYK24" s="2332"/>
      <c r="NYL24" s="2332"/>
      <c r="NYM24" s="2332"/>
      <c r="NYN24" s="2332"/>
      <c r="NYO24" s="2332"/>
      <c r="NYP24" s="2332"/>
      <c r="NYQ24" s="2332"/>
      <c r="NYR24" s="2332"/>
      <c r="NYS24" s="2332"/>
      <c r="NYT24" s="2332"/>
      <c r="NYU24" s="2332"/>
      <c r="NYV24" s="2332"/>
      <c r="NYW24" s="2332"/>
      <c r="NYX24" s="2332"/>
      <c r="NYY24" s="2332"/>
      <c r="NYZ24" s="2332"/>
      <c r="NZA24" s="2332"/>
      <c r="NZB24" s="2332"/>
      <c r="NZC24" s="2332"/>
      <c r="NZD24" s="2332"/>
      <c r="NZE24" s="2332"/>
      <c r="NZF24" s="2332"/>
      <c r="NZG24" s="2332"/>
      <c r="NZH24" s="2332"/>
      <c r="NZI24" s="2332"/>
      <c r="NZJ24" s="2332"/>
      <c r="NZK24" s="2332"/>
      <c r="NZL24" s="2332"/>
      <c r="NZM24" s="2332"/>
      <c r="NZN24" s="2332"/>
      <c r="NZO24" s="2332"/>
      <c r="NZP24" s="2332"/>
      <c r="NZQ24" s="2332"/>
      <c r="NZR24" s="2332"/>
      <c r="NZS24" s="2332"/>
      <c r="NZT24" s="2332"/>
      <c r="NZU24" s="2332"/>
      <c r="NZV24" s="2332"/>
      <c r="NZW24" s="2332"/>
      <c r="NZX24" s="2332"/>
      <c r="NZY24" s="2332"/>
      <c r="NZZ24" s="2332"/>
      <c r="OAA24" s="2332"/>
      <c r="OAB24" s="2332"/>
      <c r="OAC24" s="2332"/>
      <c r="OAD24" s="2332"/>
      <c r="OAE24" s="2332"/>
      <c r="OAF24" s="2332"/>
      <c r="OAG24" s="2332"/>
      <c r="OAH24" s="2332"/>
      <c r="OAI24" s="2332"/>
      <c r="OAJ24" s="2332"/>
      <c r="OAK24" s="2332"/>
      <c r="OAL24" s="2332"/>
      <c r="OAM24" s="2332"/>
      <c r="OAN24" s="2332"/>
      <c r="OAO24" s="2332"/>
      <c r="OAP24" s="2332"/>
      <c r="OAQ24" s="2332"/>
      <c r="OAR24" s="2332"/>
      <c r="OAS24" s="2332"/>
      <c r="OAT24" s="2332"/>
      <c r="OAU24" s="2332"/>
      <c r="OAV24" s="2332"/>
      <c r="OAW24" s="2332"/>
      <c r="OAX24" s="2332"/>
      <c r="OAY24" s="2332"/>
      <c r="OAZ24" s="2332"/>
      <c r="OBA24" s="2332"/>
      <c r="OBB24" s="2332"/>
      <c r="OBC24" s="2332"/>
      <c r="OBD24" s="2332"/>
      <c r="OBE24" s="2332"/>
      <c r="OBF24" s="2332"/>
      <c r="OBG24" s="2332"/>
      <c r="OBH24" s="2332"/>
      <c r="OBI24" s="2332"/>
      <c r="OBJ24" s="2332"/>
      <c r="OBK24" s="2332"/>
      <c r="OBL24" s="2332"/>
      <c r="OBM24" s="2332"/>
      <c r="OBN24" s="2332"/>
      <c r="OBO24" s="2332"/>
      <c r="OBP24" s="2332"/>
      <c r="OBQ24" s="2332"/>
      <c r="OBR24" s="2332"/>
      <c r="OBS24" s="2332"/>
      <c r="OBT24" s="2332"/>
      <c r="OBU24" s="2332"/>
      <c r="OBV24" s="2332"/>
      <c r="OBW24" s="2332"/>
      <c r="OBX24" s="2332"/>
      <c r="OBY24" s="2332"/>
      <c r="OBZ24" s="2332"/>
      <c r="OCA24" s="2332"/>
      <c r="OCB24" s="2332"/>
      <c r="OCC24" s="2332"/>
      <c r="OCD24" s="2332"/>
      <c r="OCE24" s="2332"/>
      <c r="OCF24" s="2332"/>
      <c r="OCG24" s="2332"/>
      <c r="OCH24" s="2332"/>
      <c r="OCI24" s="2332"/>
      <c r="OCJ24" s="2332"/>
      <c r="OCK24" s="2332"/>
      <c r="OCL24" s="2332"/>
      <c r="OCM24" s="2332"/>
      <c r="OCN24" s="2332"/>
      <c r="OCO24" s="2332"/>
      <c r="OCP24" s="2332"/>
      <c r="OCQ24" s="2332"/>
      <c r="OCR24" s="2332"/>
      <c r="OCS24" s="2332"/>
      <c r="OCT24" s="2332"/>
      <c r="OCU24" s="2332"/>
      <c r="OCV24" s="2332"/>
      <c r="OCW24" s="2332"/>
      <c r="OCX24" s="2332"/>
      <c r="OCY24" s="2332"/>
      <c r="OCZ24" s="2332"/>
      <c r="ODA24" s="2332"/>
      <c r="ODB24" s="2332"/>
      <c r="ODC24" s="2332"/>
      <c r="ODD24" s="2332"/>
      <c r="ODE24" s="2332"/>
      <c r="ODF24" s="2332"/>
      <c r="ODG24" s="2332"/>
      <c r="ODH24" s="2332"/>
      <c r="ODI24" s="2332"/>
      <c r="ODJ24" s="2332"/>
      <c r="ODK24" s="2332"/>
      <c r="ODL24" s="2332"/>
      <c r="ODM24" s="2332"/>
      <c r="ODN24" s="2332"/>
      <c r="ODO24" s="2332"/>
      <c r="ODP24" s="2332"/>
      <c r="ODQ24" s="2332"/>
      <c r="ODR24" s="2332"/>
      <c r="ODS24" s="2332"/>
      <c r="ODT24" s="2332"/>
      <c r="ODU24" s="2332"/>
      <c r="ODV24" s="2332"/>
      <c r="ODW24" s="2332"/>
      <c r="ODX24" s="2332"/>
      <c r="ODY24" s="2332"/>
      <c r="ODZ24" s="2332"/>
      <c r="OEA24" s="2332"/>
      <c r="OEB24" s="2332"/>
      <c r="OEC24" s="2332"/>
      <c r="OED24" s="2332"/>
      <c r="OEE24" s="2332"/>
      <c r="OEF24" s="2332"/>
      <c r="OEG24" s="2332"/>
      <c r="OEH24" s="2332"/>
      <c r="OEI24" s="2332"/>
      <c r="OEJ24" s="2332"/>
      <c r="OEK24" s="2332"/>
      <c r="OEL24" s="2332"/>
      <c r="OEM24" s="2332"/>
      <c r="OEN24" s="2332"/>
      <c r="OEO24" s="2332"/>
      <c r="OEP24" s="2332"/>
      <c r="OEQ24" s="2332"/>
      <c r="OER24" s="2332"/>
      <c r="OES24" s="2332"/>
      <c r="OET24" s="2332"/>
      <c r="OEU24" s="2332"/>
      <c r="OEV24" s="2332"/>
      <c r="OEW24" s="2332"/>
      <c r="OEX24" s="2332"/>
      <c r="OEY24" s="2332"/>
      <c r="OEZ24" s="2332"/>
      <c r="OFA24" s="2332"/>
      <c r="OFB24" s="2332"/>
      <c r="OFC24" s="2332"/>
      <c r="OFD24" s="2332"/>
      <c r="OFE24" s="2332"/>
      <c r="OFF24" s="2332"/>
      <c r="OFG24" s="2332"/>
      <c r="OFH24" s="2332"/>
      <c r="OFI24" s="2332"/>
      <c r="OFJ24" s="2332"/>
      <c r="OFK24" s="2332"/>
      <c r="OFL24" s="2332"/>
      <c r="OFM24" s="2332"/>
      <c r="OFN24" s="2332"/>
      <c r="OFO24" s="2332"/>
      <c r="OFP24" s="2332"/>
      <c r="OFQ24" s="2332"/>
      <c r="OFR24" s="2332"/>
      <c r="OFS24" s="2332"/>
      <c r="OFT24" s="2332"/>
      <c r="OFU24" s="2332"/>
      <c r="OFV24" s="2332"/>
      <c r="OFW24" s="2332"/>
      <c r="OFX24" s="2332"/>
      <c r="OFY24" s="2332"/>
      <c r="OFZ24" s="2332"/>
      <c r="OGA24" s="2332"/>
      <c r="OGB24" s="2332"/>
      <c r="OGC24" s="2332"/>
      <c r="OGD24" s="2332"/>
      <c r="OGE24" s="2332"/>
      <c r="OGF24" s="2332"/>
      <c r="OGG24" s="2332"/>
      <c r="OGH24" s="2332"/>
      <c r="OGI24" s="2332"/>
      <c r="OGJ24" s="2332"/>
      <c r="OGK24" s="2332"/>
      <c r="OGL24" s="2332"/>
      <c r="OGM24" s="2332"/>
      <c r="OGN24" s="2332"/>
      <c r="OGO24" s="2332"/>
      <c r="OGP24" s="2332"/>
      <c r="OGQ24" s="2332"/>
      <c r="OGR24" s="2332"/>
      <c r="OGS24" s="2332"/>
      <c r="OGT24" s="2332"/>
      <c r="OGU24" s="2332"/>
      <c r="OGV24" s="2332"/>
      <c r="OGW24" s="2332"/>
      <c r="OGX24" s="2332"/>
      <c r="OGY24" s="2332"/>
      <c r="OGZ24" s="2332"/>
      <c r="OHA24" s="2332"/>
      <c r="OHB24" s="2332"/>
      <c r="OHC24" s="2332"/>
      <c r="OHD24" s="2332"/>
      <c r="OHE24" s="2332"/>
      <c r="OHF24" s="2332"/>
      <c r="OHG24" s="2332"/>
      <c r="OHH24" s="2332"/>
      <c r="OHI24" s="2332"/>
      <c r="OHJ24" s="2332"/>
      <c r="OHK24" s="2332"/>
      <c r="OHL24" s="2332"/>
      <c r="OHM24" s="2332"/>
      <c r="OHN24" s="2332"/>
      <c r="OHO24" s="2332"/>
      <c r="OHP24" s="2332"/>
      <c r="OHQ24" s="2332"/>
      <c r="OHR24" s="2332"/>
      <c r="OHS24" s="2332"/>
      <c r="OHT24" s="2332"/>
      <c r="OHU24" s="2332"/>
      <c r="OHV24" s="2332"/>
      <c r="OHW24" s="2332"/>
      <c r="OHX24" s="2332"/>
      <c r="OHY24" s="2332"/>
      <c r="OHZ24" s="2332"/>
      <c r="OIA24" s="2332"/>
      <c r="OIB24" s="2332"/>
      <c r="OIC24" s="2332"/>
      <c r="OID24" s="2332"/>
      <c r="OIE24" s="2332"/>
      <c r="OIF24" s="2332"/>
      <c r="OIG24" s="2332"/>
      <c r="OIH24" s="2332"/>
      <c r="OII24" s="2332"/>
      <c r="OIJ24" s="2332"/>
      <c r="OIK24" s="2332"/>
      <c r="OIL24" s="2332"/>
      <c r="OIM24" s="2332"/>
      <c r="OIN24" s="2332"/>
      <c r="OIO24" s="2332"/>
      <c r="OIP24" s="2332"/>
      <c r="OIQ24" s="2332"/>
      <c r="OIR24" s="2332"/>
      <c r="OIS24" s="2332"/>
      <c r="OIT24" s="2332"/>
      <c r="OIU24" s="2332"/>
      <c r="OIV24" s="2332"/>
      <c r="OIW24" s="2332"/>
      <c r="OIX24" s="2332"/>
      <c r="OIY24" s="2332"/>
      <c r="OIZ24" s="2332"/>
      <c r="OJA24" s="2332"/>
      <c r="OJB24" s="2332"/>
      <c r="OJC24" s="2332"/>
      <c r="OJD24" s="2332"/>
      <c r="OJE24" s="2332"/>
      <c r="OJF24" s="2332"/>
      <c r="OJG24" s="2332"/>
      <c r="OJH24" s="2332"/>
      <c r="OJI24" s="2332"/>
      <c r="OJJ24" s="2332"/>
      <c r="OJK24" s="2332"/>
      <c r="OJL24" s="2332"/>
      <c r="OJM24" s="2332"/>
      <c r="OJN24" s="2332"/>
      <c r="OJO24" s="2332"/>
      <c r="OJP24" s="2332"/>
      <c r="OJQ24" s="2332"/>
      <c r="OJR24" s="2332"/>
      <c r="OJS24" s="2332"/>
      <c r="OJT24" s="2332"/>
      <c r="OJU24" s="2332"/>
      <c r="OJV24" s="2332"/>
      <c r="OJW24" s="2332"/>
      <c r="OJX24" s="2332"/>
      <c r="OJY24" s="2332"/>
      <c r="OJZ24" s="2332"/>
      <c r="OKA24" s="2332"/>
      <c r="OKB24" s="2332"/>
      <c r="OKC24" s="2332"/>
      <c r="OKD24" s="2332"/>
      <c r="OKE24" s="2332"/>
      <c r="OKF24" s="2332"/>
      <c r="OKG24" s="2332"/>
      <c r="OKH24" s="2332"/>
      <c r="OKI24" s="2332"/>
      <c r="OKJ24" s="2332"/>
      <c r="OKK24" s="2332"/>
      <c r="OKL24" s="2332"/>
      <c r="OKM24" s="2332"/>
      <c r="OKN24" s="2332"/>
      <c r="OKO24" s="2332"/>
      <c r="OKP24" s="2332"/>
      <c r="OKQ24" s="2332"/>
      <c r="OKR24" s="2332"/>
      <c r="OKS24" s="2332"/>
      <c r="OKT24" s="2332"/>
      <c r="OKU24" s="2332"/>
      <c r="OKV24" s="2332"/>
      <c r="OKW24" s="2332"/>
      <c r="OKX24" s="2332"/>
      <c r="OKY24" s="2332"/>
      <c r="OKZ24" s="2332"/>
      <c r="OLA24" s="2332"/>
      <c r="OLB24" s="2332"/>
      <c r="OLC24" s="2332"/>
      <c r="OLD24" s="2332"/>
      <c r="OLE24" s="2332"/>
      <c r="OLF24" s="2332"/>
      <c r="OLG24" s="2332"/>
      <c r="OLH24" s="2332"/>
      <c r="OLI24" s="2332"/>
      <c r="OLJ24" s="2332"/>
      <c r="OLK24" s="2332"/>
      <c r="OLL24" s="2332"/>
      <c r="OLM24" s="2332"/>
      <c r="OLN24" s="2332"/>
      <c r="OLO24" s="2332"/>
      <c r="OLP24" s="2332"/>
      <c r="OLQ24" s="2332"/>
      <c r="OLR24" s="2332"/>
      <c r="OLS24" s="2332"/>
      <c r="OLT24" s="2332"/>
      <c r="OLU24" s="2332"/>
      <c r="OLV24" s="2332"/>
      <c r="OLW24" s="2332"/>
      <c r="OLX24" s="2332"/>
      <c r="OLY24" s="2332"/>
      <c r="OLZ24" s="2332"/>
      <c r="OMA24" s="2332"/>
      <c r="OMB24" s="2332"/>
      <c r="OMC24" s="2332"/>
      <c r="OMD24" s="2332"/>
      <c r="OME24" s="2332"/>
      <c r="OMF24" s="2332"/>
      <c r="OMG24" s="2332"/>
      <c r="OMH24" s="2332"/>
      <c r="OMI24" s="2332"/>
      <c r="OMJ24" s="2332"/>
      <c r="OMK24" s="2332"/>
      <c r="OML24" s="2332"/>
      <c r="OMM24" s="2332"/>
      <c r="OMN24" s="2332"/>
      <c r="OMO24" s="2332"/>
      <c r="OMP24" s="2332"/>
      <c r="OMQ24" s="2332"/>
      <c r="OMR24" s="2332"/>
      <c r="OMS24" s="2332"/>
      <c r="OMT24" s="2332"/>
      <c r="OMU24" s="2332"/>
      <c r="OMV24" s="2332"/>
      <c r="OMW24" s="2332"/>
      <c r="OMX24" s="2332"/>
      <c r="OMY24" s="2332"/>
      <c r="OMZ24" s="2332"/>
      <c r="ONA24" s="2332"/>
      <c r="ONB24" s="2332"/>
      <c r="ONC24" s="2332"/>
      <c r="OND24" s="2332"/>
      <c r="ONE24" s="2332"/>
      <c r="ONF24" s="2332"/>
      <c r="ONG24" s="2332"/>
      <c r="ONH24" s="2332"/>
      <c r="ONI24" s="2332"/>
      <c r="ONJ24" s="2332"/>
      <c r="ONK24" s="2332"/>
      <c r="ONL24" s="2332"/>
      <c r="ONM24" s="2332"/>
      <c r="ONN24" s="2332"/>
      <c r="ONO24" s="2332"/>
      <c r="ONP24" s="2332"/>
      <c r="ONQ24" s="2332"/>
      <c r="ONR24" s="2332"/>
      <c r="ONS24" s="2332"/>
      <c r="ONT24" s="2332"/>
      <c r="ONU24" s="2332"/>
      <c r="ONV24" s="2332"/>
      <c r="ONW24" s="2332"/>
      <c r="ONX24" s="2332"/>
      <c r="ONY24" s="2332"/>
      <c r="ONZ24" s="2332"/>
      <c r="OOA24" s="2332"/>
      <c r="OOB24" s="2332"/>
      <c r="OOC24" s="2332"/>
      <c r="OOD24" s="2332"/>
      <c r="OOE24" s="2332"/>
      <c r="OOF24" s="2332"/>
      <c r="OOG24" s="2332"/>
      <c r="OOH24" s="2332"/>
      <c r="OOI24" s="2332"/>
      <c r="OOJ24" s="2332"/>
      <c r="OOK24" s="2332"/>
      <c r="OOL24" s="2332"/>
      <c r="OOM24" s="2332"/>
      <c r="OON24" s="2332"/>
      <c r="OOO24" s="2332"/>
      <c r="OOP24" s="2332"/>
      <c r="OOQ24" s="2332"/>
      <c r="OOR24" s="2332"/>
      <c r="OOS24" s="2332"/>
      <c r="OOT24" s="2332"/>
      <c r="OOU24" s="2332"/>
      <c r="OOV24" s="2332"/>
      <c r="OOW24" s="2332"/>
      <c r="OOX24" s="2332"/>
      <c r="OOY24" s="2332"/>
      <c r="OOZ24" s="2332"/>
      <c r="OPA24" s="2332"/>
      <c r="OPB24" s="2332"/>
      <c r="OPC24" s="2332"/>
      <c r="OPD24" s="2332"/>
      <c r="OPE24" s="2332"/>
      <c r="OPF24" s="2332"/>
      <c r="OPG24" s="2332"/>
      <c r="OPH24" s="2332"/>
      <c r="OPI24" s="2332"/>
      <c r="OPJ24" s="2332"/>
      <c r="OPK24" s="2332"/>
      <c r="OPL24" s="2332"/>
      <c r="OPM24" s="2332"/>
      <c r="OPN24" s="2332"/>
      <c r="OPO24" s="2332"/>
      <c r="OPP24" s="2332"/>
      <c r="OPQ24" s="2332"/>
      <c r="OPR24" s="2332"/>
      <c r="OPS24" s="2332"/>
      <c r="OPT24" s="2332"/>
      <c r="OPU24" s="2332"/>
      <c r="OPV24" s="2332"/>
      <c r="OPW24" s="2332"/>
      <c r="OPX24" s="2332"/>
      <c r="OPY24" s="2332"/>
      <c r="OPZ24" s="2332"/>
      <c r="OQA24" s="2332"/>
      <c r="OQB24" s="2332"/>
      <c r="OQC24" s="2332"/>
      <c r="OQD24" s="2332"/>
      <c r="OQE24" s="2332"/>
      <c r="OQF24" s="2332"/>
      <c r="OQG24" s="2332"/>
      <c r="OQH24" s="2332"/>
      <c r="OQI24" s="2332"/>
      <c r="OQJ24" s="2332"/>
      <c r="OQK24" s="2332"/>
      <c r="OQL24" s="2332"/>
      <c r="OQM24" s="2332"/>
      <c r="OQN24" s="2332"/>
      <c r="OQO24" s="2332"/>
      <c r="OQP24" s="2332"/>
      <c r="OQQ24" s="2332"/>
      <c r="OQR24" s="2332"/>
      <c r="OQS24" s="2332"/>
      <c r="OQT24" s="2332"/>
      <c r="OQU24" s="2332"/>
      <c r="OQV24" s="2332"/>
      <c r="OQW24" s="2332"/>
      <c r="OQX24" s="2332"/>
      <c r="OQY24" s="2332"/>
      <c r="OQZ24" s="2332"/>
      <c r="ORA24" s="2332"/>
      <c r="ORB24" s="2332"/>
      <c r="ORC24" s="2332"/>
      <c r="ORD24" s="2332"/>
      <c r="ORE24" s="2332"/>
      <c r="ORF24" s="2332"/>
      <c r="ORG24" s="2332"/>
      <c r="ORH24" s="2332"/>
      <c r="ORI24" s="2332"/>
      <c r="ORJ24" s="2332"/>
      <c r="ORK24" s="2332"/>
      <c r="ORL24" s="2332"/>
      <c r="ORM24" s="2332"/>
      <c r="ORN24" s="2332"/>
      <c r="ORO24" s="2332"/>
      <c r="ORP24" s="2332"/>
      <c r="ORQ24" s="2332"/>
      <c r="ORR24" s="2332"/>
      <c r="ORS24" s="2332"/>
      <c r="ORT24" s="2332"/>
      <c r="ORU24" s="2332"/>
      <c r="ORV24" s="2332"/>
      <c r="ORW24" s="2332"/>
      <c r="ORX24" s="2332"/>
      <c r="ORY24" s="2332"/>
      <c r="ORZ24" s="2332"/>
      <c r="OSA24" s="2332"/>
      <c r="OSB24" s="2332"/>
      <c r="OSC24" s="2332"/>
      <c r="OSD24" s="2332"/>
      <c r="OSE24" s="2332"/>
      <c r="OSF24" s="2332"/>
      <c r="OSG24" s="2332"/>
      <c r="OSH24" s="2332"/>
      <c r="OSI24" s="2332"/>
      <c r="OSJ24" s="2332"/>
      <c r="OSK24" s="2332"/>
      <c r="OSL24" s="2332"/>
      <c r="OSM24" s="2332"/>
      <c r="OSN24" s="2332"/>
      <c r="OSO24" s="2332"/>
      <c r="OSP24" s="2332"/>
      <c r="OSQ24" s="2332"/>
      <c r="OSR24" s="2332"/>
      <c r="OSS24" s="2332"/>
      <c r="OST24" s="2332"/>
      <c r="OSU24" s="2332"/>
      <c r="OSV24" s="2332"/>
      <c r="OSW24" s="2332"/>
      <c r="OSX24" s="2332"/>
      <c r="OSY24" s="2332"/>
      <c r="OSZ24" s="2332"/>
      <c r="OTA24" s="2332"/>
      <c r="OTB24" s="2332"/>
      <c r="OTC24" s="2332"/>
      <c r="OTD24" s="2332"/>
      <c r="OTE24" s="2332"/>
      <c r="OTF24" s="2332"/>
      <c r="OTG24" s="2332"/>
      <c r="OTH24" s="2332"/>
      <c r="OTI24" s="2332"/>
      <c r="OTJ24" s="2332"/>
      <c r="OTK24" s="2332"/>
      <c r="OTL24" s="2332"/>
      <c r="OTM24" s="2332"/>
      <c r="OTN24" s="2332"/>
      <c r="OTO24" s="2332"/>
      <c r="OTP24" s="2332"/>
      <c r="OTQ24" s="2332"/>
      <c r="OTR24" s="2332"/>
      <c r="OTS24" s="2332"/>
      <c r="OTT24" s="2332"/>
      <c r="OTU24" s="2332"/>
      <c r="OTV24" s="2332"/>
      <c r="OTW24" s="2332"/>
      <c r="OTX24" s="2332"/>
      <c r="OTY24" s="2332"/>
      <c r="OTZ24" s="2332"/>
      <c r="OUA24" s="2332"/>
      <c r="OUB24" s="2332"/>
      <c r="OUC24" s="2332"/>
      <c r="OUD24" s="2332"/>
      <c r="OUE24" s="2332"/>
      <c r="OUF24" s="2332"/>
      <c r="OUG24" s="2332"/>
      <c r="OUH24" s="2332"/>
      <c r="OUI24" s="2332"/>
      <c r="OUJ24" s="2332"/>
      <c r="OUK24" s="2332"/>
      <c r="OUL24" s="2332"/>
      <c r="OUM24" s="2332"/>
      <c r="OUN24" s="2332"/>
      <c r="OUO24" s="2332"/>
      <c r="OUP24" s="2332"/>
      <c r="OUQ24" s="2332"/>
      <c r="OUR24" s="2332"/>
      <c r="OUS24" s="2332"/>
      <c r="OUT24" s="2332"/>
      <c r="OUU24" s="2332"/>
      <c r="OUV24" s="2332"/>
      <c r="OUW24" s="2332"/>
      <c r="OUX24" s="2332"/>
      <c r="OUY24" s="2332"/>
      <c r="OUZ24" s="2332"/>
      <c r="OVA24" s="2332"/>
      <c r="OVB24" s="2332"/>
      <c r="OVC24" s="2332"/>
      <c r="OVD24" s="2332"/>
      <c r="OVE24" s="2332"/>
      <c r="OVF24" s="2332"/>
      <c r="OVG24" s="2332"/>
      <c r="OVH24" s="2332"/>
      <c r="OVI24" s="2332"/>
      <c r="OVJ24" s="2332"/>
      <c r="OVK24" s="2332"/>
      <c r="OVL24" s="2332"/>
      <c r="OVM24" s="2332"/>
      <c r="OVN24" s="2332"/>
      <c r="OVO24" s="2332"/>
      <c r="OVP24" s="2332"/>
      <c r="OVQ24" s="2332"/>
      <c r="OVR24" s="2332"/>
      <c r="OVS24" s="2332"/>
      <c r="OVT24" s="2332"/>
      <c r="OVU24" s="2332"/>
      <c r="OVV24" s="2332"/>
      <c r="OVW24" s="2332"/>
      <c r="OVX24" s="2332"/>
      <c r="OVY24" s="2332"/>
      <c r="OVZ24" s="2332"/>
      <c r="OWA24" s="2332"/>
      <c r="OWB24" s="2332"/>
      <c r="OWC24" s="2332"/>
      <c r="OWD24" s="2332"/>
      <c r="OWE24" s="2332"/>
      <c r="OWF24" s="2332"/>
      <c r="OWG24" s="2332"/>
      <c r="OWH24" s="2332"/>
      <c r="OWI24" s="2332"/>
      <c r="OWJ24" s="2332"/>
      <c r="OWK24" s="2332"/>
      <c r="OWL24" s="2332"/>
      <c r="OWM24" s="2332"/>
      <c r="OWN24" s="2332"/>
      <c r="OWO24" s="2332"/>
      <c r="OWP24" s="2332"/>
      <c r="OWQ24" s="2332"/>
      <c r="OWR24" s="2332"/>
      <c r="OWS24" s="2332"/>
      <c r="OWT24" s="2332"/>
      <c r="OWU24" s="2332"/>
      <c r="OWV24" s="2332"/>
      <c r="OWW24" s="2332"/>
      <c r="OWX24" s="2332"/>
      <c r="OWY24" s="2332"/>
      <c r="OWZ24" s="2332"/>
      <c r="OXA24" s="2332"/>
      <c r="OXB24" s="2332"/>
      <c r="OXC24" s="2332"/>
      <c r="OXD24" s="2332"/>
      <c r="OXE24" s="2332"/>
      <c r="OXF24" s="2332"/>
      <c r="OXG24" s="2332"/>
      <c r="OXH24" s="2332"/>
      <c r="OXI24" s="2332"/>
      <c r="OXJ24" s="2332"/>
      <c r="OXK24" s="2332"/>
      <c r="OXL24" s="2332"/>
      <c r="OXM24" s="2332"/>
      <c r="OXN24" s="2332"/>
      <c r="OXO24" s="2332"/>
      <c r="OXP24" s="2332"/>
      <c r="OXQ24" s="2332"/>
      <c r="OXR24" s="2332"/>
      <c r="OXS24" s="2332"/>
      <c r="OXT24" s="2332"/>
      <c r="OXU24" s="2332"/>
      <c r="OXV24" s="2332"/>
      <c r="OXW24" s="2332"/>
      <c r="OXX24" s="2332"/>
      <c r="OXY24" s="2332"/>
      <c r="OXZ24" s="2332"/>
      <c r="OYA24" s="2332"/>
      <c r="OYB24" s="2332"/>
      <c r="OYC24" s="2332"/>
      <c r="OYD24" s="2332"/>
      <c r="OYE24" s="2332"/>
      <c r="OYF24" s="2332"/>
      <c r="OYG24" s="2332"/>
      <c r="OYH24" s="2332"/>
      <c r="OYI24" s="2332"/>
      <c r="OYJ24" s="2332"/>
      <c r="OYK24" s="2332"/>
      <c r="OYL24" s="2332"/>
      <c r="OYM24" s="2332"/>
      <c r="OYN24" s="2332"/>
      <c r="OYO24" s="2332"/>
      <c r="OYP24" s="2332"/>
      <c r="OYQ24" s="2332"/>
      <c r="OYR24" s="2332"/>
      <c r="OYS24" s="2332"/>
      <c r="OYT24" s="2332"/>
      <c r="OYU24" s="2332"/>
      <c r="OYV24" s="2332"/>
      <c r="OYW24" s="2332"/>
      <c r="OYX24" s="2332"/>
      <c r="OYY24" s="2332"/>
      <c r="OYZ24" s="2332"/>
      <c r="OZA24" s="2332"/>
      <c r="OZB24" s="2332"/>
      <c r="OZC24" s="2332"/>
      <c r="OZD24" s="2332"/>
      <c r="OZE24" s="2332"/>
      <c r="OZF24" s="2332"/>
      <c r="OZG24" s="2332"/>
      <c r="OZH24" s="2332"/>
      <c r="OZI24" s="2332"/>
      <c r="OZJ24" s="2332"/>
      <c r="OZK24" s="2332"/>
      <c r="OZL24" s="2332"/>
      <c r="OZM24" s="2332"/>
      <c r="OZN24" s="2332"/>
      <c r="OZO24" s="2332"/>
      <c r="OZP24" s="2332"/>
      <c r="OZQ24" s="2332"/>
      <c r="OZR24" s="2332"/>
      <c r="OZS24" s="2332"/>
      <c r="OZT24" s="2332"/>
      <c r="OZU24" s="2332"/>
      <c r="OZV24" s="2332"/>
      <c r="OZW24" s="2332"/>
      <c r="OZX24" s="2332"/>
      <c r="OZY24" s="2332"/>
      <c r="OZZ24" s="2332"/>
      <c r="PAA24" s="2332"/>
      <c r="PAB24" s="2332"/>
      <c r="PAC24" s="2332"/>
      <c r="PAD24" s="2332"/>
      <c r="PAE24" s="2332"/>
      <c r="PAF24" s="2332"/>
      <c r="PAG24" s="2332"/>
      <c r="PAH24" s="2332"/>
      <c r="PAI24" s="2332"/>
      <c r="PAJ24" s="2332"/>
      <c r="PAK24" s="2332"/>
      <c r="PAL24" s="2332"/>
      <c r="PAM24" s="2332"/>
      <c r="PAN24" s="2332"/>
      <c r="PAO24" s="2332"/>
      <c r="PAP24" s="2332"/>
      <c r="PAQ24" s="2332"/>
      <c r="PAR24" s="2332"/>
      <c r="PAS24" s="2332"/>
      <c r="PAT24" s="2332"/>
      <c r="PAU24" s="2332"/>
      <c r="PAV24" s="2332"/>
      <c r="PAW24" s="2332"/>
      <c r="PAX24" s="2332"/>
      <c r="PAY24" s="2332"/>
      <c r="PAZ24" s="2332"/>
      <c r="PBA24" s="2332"/>
      <c r="PBB24" s="2332"/>
      <c r="PBC24" s="2332"/>
      <c r="PBD24" s="2332"/>
      <c r="PBE24" s="2332"/>
      <c r="PBF24" s="2332"/>
      <c r="PBG24" s="2332"/>
      <c r="PBH24" s="2332"/>
      <c r="PBI24" s="2332"/>
      <c r="PBJ24" s="2332"/>
      <c r="PBK24" s="2332"/>
      <c r="PBL24" s="2332"/>
      <c r="PBM24" s="2332"/>
      <c r="PBN24" s="2332"/>
      <c r="PBO24" s="2332"/>
      <c r="PBP24" s="2332"/>
      <c r="PBQ24" s="2332"/>
      <c r="PBR24" s="2332"/>
      <c r="PBS24" s="2332"/>
      <c r="PBT24" s="2332"/>
      <c r="PBU24" s="2332"/>
      <c r="PBV24" s="2332"/>
      <c r="PBW24" s="2332"/>
      <c r="PBX24" s="2332"/>
      <c r="PBY24" s="2332"/>
      <c r="PBZ24" s="2332"/>
      <c r="PCA24" s="2332"/>
      <c r="PCB24" s="2332"/>
      <c r="PCC24" s="2332"/>
      <c r="PCD24" s="2332"/>
      <c r="PCE24" s="2332"/>
      <c r="PCF24" s="2332"/>
      <c r="PCG24" s="2332"/>
      <c r="PCH24" s="2332"/>
      <c r="PCI24" s="2332"/>
      <c r="PCJ24" s="2332"/>
      <c r="PCK24" s="2332"/>
      <c r="PCL24" s="2332"/>
      <c r="PCM24" s="2332"/>
      <c r="PCN24" s="2332"/>
      <c r="PCO24" s="2332"/>
      <c r="PCP24" s="2332"/>
      <c r="PCQ24" s="2332"/>
      <c r="PCR24" s="2332"/>
      <c r="PCS24" s="2332"/>
      <c r="PCT24" s="2332"/>
      <c r="PCU24" s="2332"/>
      <c r="PCV24" s="2332"/>
      <c r="PCW24" s="2332"/>
      <c r="PCX24" s="2332"/>
      <c r="PCY24" s="2332"/>
      <c r="PCZ24" s="2332"/>
      <c r="PDA24" s="2332"/>
      <c r="PDB24" s="2332"/>
      <c r="PDC24" s="2332"/>
      <c r="PDD24" s="2332"/>
      <c r="PDE24" s="2332"/>
      <c r="PDF24" s="2332"/>
      <c r="PDG24" s="2332"/>
      <c r="PDH24" s="2332"/>
      <c r="PDI24" s="2332"/>
      <c r="PDJ24" s="2332"/>
      <c r="PDK24" s="2332"/>
      <c r="PDL24" s="2332"/>
      <c r="PDM24" s="2332"/>
      <c r="PDN24" s="2332"/>
      <c r="PDO24" s="2332"/>
      <c r="PDP24" s="2332"/>
      <c r="PDQ24" s="2332"/>
      <c r="PDR24" s="2332"/>
      <c r="PDS24" s="2332"/>
      <c r="PDT24" s="2332"/>
      <c r="PDU24" s="2332"/>
      <c r="PDV24" s="2332"/>
      <c r="PDW24" s="2332"/>
      <c r="PDX24" s="2332"/>
      <c r="PDY24" s="2332"/>
      <c r="PDZ24" s="2332"/>
      <c r="PEA24" s="2332"/>
      <c r="PEB24" s="2332"/>
      <c r="PEC24" s="2332"/>
      <c r="PED24" s="2332"/>
      <c r="PEE24" s="2332"/>
      <c r="PEF24" s="2332"/>
      <c r="PEG24" s="2332"/>
      <c r="PEH24" s="2332"/>
      <c r="PEI24" s="2332"/>
      <c r="PEJ24" s="2332"/>
      <c r="PEK24" s="2332"/>
      <c r="PEL24" s="2332"/>
      <c r="PEM24" s="2332"/>
      <c r="PEN24" s="2332"/>
      <c r="PEO24" s="2332"/>
      <c r="PEP24" s="2332"/>
      <c r="PEQ24" s="2332"/>
      <c r="PER24" s="2332"/>
      <c r="PES24" s="2332"/>
      <c r="PET24" s="2332"/>
      <c r="PEU24" s="2332"/>
      <c r="PEV24" s="2332"/>
      <c r="PEW24" s="2332"/>
      <c r="PEX24" s="2332"/>
      <c r="PEY24" s="2332"/>
      <c r="PEZ24" s="2332"/>
      <c r="PFA24" s="2332"/>
      <c r="PFB24" s="2332"/>
      <c r="PFC24" s="2332"/>
      <c r="PFD24" s="2332"/>
      <c r="PFE24" s="2332"/>
      <c r="PFF24" s="2332"/>
      <c r="PFG24" s="2332"/>
      <c r="PFH24" s="2332"/>
      <c r="PFI24" s="2332"/>
      <c r="PFJ24" s="2332"/>
      <c r="PFK24" s="2332"/>
      <c r="PFL24" s="2332"/>
      <c r="PFM24" s="2332"/>
      <c r="PFN24" s="2332"/>
      <c r="PFO24" s="2332"/>
      <c r="PFP24" s="2332"/>
      <c r="PFQ24" s="2332"/>
      <c r="PFR24" s="2332"/>
      <c r="PFS24" s="2332"/>
      <c r="PFT24" s="2332"/>
      <c r="PFU24" s="2332"/>
      <c r="PFV24" s="2332"/>
      <c r="PFW24" s="2332"/>
      <c r="PFX24" s="2332"/>
      <c r="PFY24" s="2332"/>
      <c r="PFZ24" s="2332"/>
      <c r="PGA24" s="2332"/>
      <c r="PGB24" s="2332"/>
      <c r="PGC24" s="2332"/>
      <c r="PGD24" s="2332"/>
      <c r="PGE24" s="2332"/>
      <c r="PGF24" s="2332"/>
      <c r="PGG24" s="2332"/>
      <c r="PGH24" s="2332"/>
      <c r="PGI24" s="2332"/>
      <c r="PGJ24" s="2332"/>
      <c r="PGK24" s="2332"/>
      <c r="PGL24" s="2332"/>
      <c r="PGM24" s="2332"/>
      <c r="PGN24" s="2332"/>
      <c r="PGO24" s="2332"/>
      <c r="PGP24" s="2332"/>
      <c r="PGQ24" s="2332"/>
      <c r="PGR24" s="2332"/>
      <c r="PGS24" s="2332"/>
      <c r="PGT24" s="2332"/>
      <c r="PGU24" s="2332"/>
      <c r="PGV24" s="2332"/>
      <c r="PGW24" s="2332"/>
      <c r="PGX24" s="2332"/>
      <c r="PGY24" s="2332"/>
      <c r="PGZ24" s="2332"/>
      <c r="PHA24" s="2332"/>
      <c r="PHB24" s="2332"/>
      <c r="PHC24" s="2332"/>
      <c r="PHD24" s="2332"/>
      <c r="PHE24" s="2332"/>
      <c r="PHF24" s="2332"/>
      <c r="PHG24" s="2332"/>
      <c r="PHH24" s="2332"/>
      <c r="PHI24" s="2332"/>
      <c r="PHJ24" s="2332"/>
      <c r="PHK24" s="2332"/>
      <c r="PHL24" s="2332"/>
      <c r="PHM24" s="2332"/>
      <c r="PHN24" s="2332"/>
      <c r="PHO24" s="2332"/>
      <c r="PHP24" s="2332"/>
      <c r="PHQ24" s="2332"/>
      <c r="PHR24" s="2332"/>
      <c r="PHS24" s="2332"/>
      <c r="PHT24" s="2332"/>
      <c r="PHU24" s="2332"/>
      <c r="PHV24" s="2332"/>
      <c r="PHW24" s="2332"/>
      <c r="PHX24" s="2332"/>
      <c r="PHY24" s="2332"/>
      <c r="PHZ24" s="2332"/>
      <c r="PIA24" s="2332"/>
      <c r="PIB24" s="2332"/>
      <c r="PIC24" s="2332"/>
      <c r="PID24" s="2332"/>
      <c r="PIE24" s="2332"/>
      <c r="PIF24" s="2332"/>
      <c r="PIG24" s="2332"/>
      <c r="PIH24" s="2332"/>
      <c r="PII24" s="2332"/>
      <c r="PIJ24" s="2332"/>
      <c r="PIK24" s="2332"/>
      <c r="PIL24" s="2332"/>
      <c r="PIM24" s="2332"/>
      <c r="PIN24" s="2332"/>
      <c r="PIO24" s="2332"/>
      <c r="PIP24" s="2332"/>
      <c r="PIQ24" s="2332"/>
      <c r="PIR24" s="2332"/>
      <c r="PIS24" s="2332"/>
      <c r="PIT24" s="2332"/>
      <c r="PIU24" s="2332"/>
      <c r="PIV24" s="2332"/>
      <c r="PIW24" s="2332"/>
      <c r="PIX24" s="2332"/>
      <c r="PIY24" s="2332"/>
      <c r="PIZ24" s="2332"/>
      <c r="PJA24" s="2332"/>
      <c r="PJB24" s="2332"/>
      <c r="PJC24" s="2332"/>
      <c r="PJD24" s="2332"/>
      <c r="PJE24" s="2332"/>
      <c r="PJF24" s="2332"/>
      <c r="PJG24" s="2332"/>
      <c r="PJH24" s="2332"/>
      <c r="PJI24" s="2332"/>
      <c r="PJJ24" s="2332"/>
      <c r="PJK24" s="2332"/>
      <c r="PJL24" s="2332"/>
      <c r="PJM24" s="2332"/>
      <c r="PJN24" s="2332"/>
      <c r="PJO24" s="2332"/>
      <c r="PJP24" s="2332"/>
      <c r="PJQ24" s="2332"/>
      <c r="PJR24" s="2332"/>
      <c r="PJS24" s="2332"/>
      <c r="PJT24" s="2332"/>
      <c r="PJU24" s="2332"/>
      <c r="PJV24" s="2332"/>
      <c r="PJW24" s="2332"/>
      <c r="PJX24" s="2332"/>
      <c r="PJY24" s="2332"/>
      <c r="PJZ24" s="2332"/>
      <c r="PKA24" s="2332"/>
      <c r="PKB24" s="2332"/>
      <c r="PKC24" s="2332"/>
      <c r="PKD24" s="2332"/>
      <c r="PKE24" s="2332"/>
      <c r="PKF24" s="2332"/>
      <c r="PKG24" s="2332"/>
      <c r="PKH24" s="2332"/>
      <c r="PKI24" s="2332"/>
      <c r="PKJ24" s="2332"/>
      <c r="PKK24" s="2332"/>
      <c r="PKL24" s="2332"/>
      <c r="PKM24" s="2332"/>
      <c r="PKN24" s="2332"/>
      <c r="PKO24" s="2332"/>
      <c r="PKP24" s="2332"/>
      <c r="PKQ24" s="2332"/>
      <c r="PKR24" s="2332"/>
      <c r="PKS24" s="2332"/>
      <c r="PKT24" s="2332"/>
      <c r="PKU24" s="2332"/>
      <c r="PKV24" s="2332"/>
      <c r="PKW24" s="2332"/>
      <c r="PKX24" s="2332"/>
      <c r="PKY24" s="2332"/>
      <c r="PKZ24" s="2332"/>
      <c r="PLA24" s="2332"/>
      <c r="PLB24" s="2332"/>
      <c r="PLC24" s="2332"/>
      <c r="PLD24" s="2332"/>
      <c r="PLE24" s="2332"/>
      <c r="PLF24" s="2332"/>
      <c r="PLG24" s="2332"/>
      <c r="PLH24" s="2332"/>
      <c r="PLI24" s="2332"/>
      <c r="PLJ24" s="2332"/>
      <c r="PLK24" s="2332"/>
      <c r="PLL24" s="2332"/>
      <c r="PLM24" s="2332"/>
      <c r="PLN24" s="2332"/>
      <c r="PLO24" s="2332"/>
      <c r="PLP24" s="2332"/>
      <c r="PLQ24" s="2332"/>
      <c r="PLR24" s="2332"/>
      <c r="PLS24" s="2332"/>
      <c r="PLT24" s="2332"/>
      <c r="PLU24" s="2332"/>
      <c r="PLV24" s="2332"/>
      <c r="PLW24" s="2332"/>
      <c r="PLX24" s="2332"/>
      <c r="PLY24" s="2332"/>
      <c r="PLZ24" s="2332"/>
      <c r="PMA24" s="2332"/>
      <c r="PMB24" s="2332"/>
      <c r="PMC24" s="2332"/>
      <c r="PMD24" s="2332"/>
      <c r="PME24" s="2332"/>
      <c r="PMF24" s="2332"/>
      <c r="PMG24" s="2332"/>
      <c r="PMH24" s="2332"/>
      <c r="PMI24" s="2332"/>
      <c r="PMJ24" s="2332"/>
      <c r="PMK24" s="2332"/>
      <c r="PML24" s="2332"/>
      <c r="PMM24" s="2332"/>
      <c r="PMN24" s="2332"/>
      <c r="PMO24" s="2332"/>
      <c r="PMP24" s="2332"/>
      <c r="PMQ24" s="2332"/>
      <c r="PMR24" s="2332"/>
      <c r="PMS24" s="2332"/>
      <c r="PMT24" s="2332"/>
      <c r="PMU24" s="2332"/>
      <c r="PMV24" s="2332"/>
      <c r="PMW24" s="2332"/>
      <c r="PMX24" s="2332"/>
      <c r="PMY24" s="2332"/>
      <c r="PMZ24" s="2332"/>
      <c r="PNA24" s="2332"/>
      <c r="PNB24" s="2332"/>
      <c r="PNC24" s="2332"/>
      <c r="PND24" s="2332"/>
      <c r="PNE24" s="2332"/>
      <c r="PNF24" s="2332"/>
      <c r="PNG24" s="2332"/>
      <c r="PNH24" s="2332"/>
      <c r="PNI24" s="2332"/>
      <c r="PNJ24" s="2332"/>
      <c r="PNK24" s="2332"/>
      <c r="PNL24" s="2332"/>
      <c r="PNM24" s="2332"/>
      <c r="PNN24" s="2332"/>
      <c r="PNO24" s="2332"/>
      <c r="PNP24" s="2332"/>
      <c r="PNQ24" s="2332"/>
      <c r="PNR24" s="2332"/>
      <c r="PNS24" s="2332"/>
      <c r="PNT24" s="2332"/>
      <c r="PNU24" s="2332"/>
      <c r="PNV24" s="2332"/>
      <c r="PNW24" s="2332"/>
      <c r="PNX24" s="2332"/>
      <c r="PNY24" s="2332"/>
      <c r="PNZ24" s="2332"/>
      <c r="POA24" s="2332"/>
      <c r="POB24" s="2332"/>
      <c r="POC24" s="2332"/>
      <c r="POD24" s="2332"/>
      <c r="POE24" s="2332"/>
      <c r="POF24" s="2332"/>
      <c r="POG24" s="2332"/>
      <c r="POH24" s="2332"/>
      <c r="POI24" s="2332"/>
      <c r="POJ24" s="2332"/>
      <c r="POK24" s="2332"/>
      <c r="POL24" s="2332"/>
      <c r="POM24" s="2332"/>
      <c r="PON24" s="2332"/>
      <c r="POO24" s="2332"/>
      <c r="POP24" s="2332"/>
      <c r="POQ24" s="2332"/>
      <c r="POR24" s="2332"/>
      <c r="POS24" s="2332"/>
      <c r="POT24" s="2332"/>
      <c r="POU24" s="2332"/>
      <c r="POV24" s="2332"/>
      <c r="POW24" s="2332"/>
      <c r="POX24" s="2332"/>
      <c r="POY24" s="2332"/>
      <c r="POZ24" s="2332"/>
      <c r="PPA24" s="2332"/>
      <c r="PPB24" s="2332"/>
      <c r="PPC24" s="2332"/>
      <c r="PPD24" s="2332"/>
      <c r="PPE24" s="2332"/>
      <c r="PPF24" s="2332"/>
      <c r="PPG24" s="2332"/>
      <c r="PPH24" s="2332"/>
      <c r="PPI24" s="2332"/>
      <c r="PPJ24" s="2332"/>
      <c r="PPK24" s="2332"/>
      <c r="PPL24" s="2332"/>
      <c r="PPM24" s="2332"/>
      <c r="PPN24" s="2332"/>
      <c r="PPO24" s="2332"/>
      <c r="PPP24" s="2332"/>
      <c r="PPQ24" s="2332"/>
      <c r="PPR24" s="2332"/>
      <c r="PPS24" s="2332"/>
      <c r="PPT24" s="2332"/>
      <c r="PPU24" s="2332"/>
      <c r="PPV24" s="2332"/>
      <c r="PPW24" s="2332"/>
      <c r="PPX24" s="2332"/>
      <c r="PPY24" s="2332"/>
      <c r="PPZ24" s="2332"/>
      <c r="PQA24" s="2332"/>
      <c r="PQB24" s="2332"/>
      <c r="PQC24" s="2332"/>
      <c r="PQD24" s="2332"/>
      <c r="PQE24" s="2332"/>
      <c r="PQF24" s="2332"/>
      <c r="PQG24" s="2332"/>
      <c r="PQH24" s="2332"/>
      <c r="PQI24" s="2332"/>
      <c r="PQJ24" s="2332"/>
      <c r="PQK24" s="2332"/>
      <c r="PQL24" s="2332"/>
      <c r="PQM24" s="2332"/>
      <c r="PQN24" s="2332"/>
      <c r="PQO24" s="2332"/>
      <c r="PQP24" s="2332"/>
      <c r="PQQ24" s="2332"/>
      <c r="PQR24" s="2332"/>
      <c r="PQS24" s="2332"/>
      <c r="PQT24" s="2332"/>
      <c r="PQU24" s="2332"/>
      <c r="PQV24" s="2332"/>
      <c r="PQW24" s="2332"/>
      <c r="PQX24" s="2332"/>
      <c r="PQY24" s="2332"/>
      <c r="PQZ24" s="2332"/>
      <c r="PRA24" s="2332"/>
      <c r="PRB24" s="2332"/>
      <c r="PRC24" s="2332"/>
      <c r="PRD24" s="2332"/>
      <c r="PRE24" s="2332"/>
      <c r="PRF24" s="2332"/>
      <c r="PRG24" s="2332"/>
      <c r="PRH24" s="2332"/>
      <c r="PRI24" s="2332"/>
      <c r="PRJ24" s="2332"/>
      <c r="PRK24" s="2332"/>
      <c r="PRL24" s="2332"/>
      <c r="PRM24" s="2332"/>
      <c r="PRN24" s="2332"/>
      <c r="PRO24" s="2332"/>
      <c r="PRP24" s="2332"/>
      <c r="PRQ24" s="2332"/>
      <c r="PRR24" s="2332"/>
      <c r="PRS24" s="2332"/>
      <c r="PRT24" s="2332"/>
      <c r="PRU24" s="2332"/>
      <c r="PRV24" s="2332"/>
      <c r="PRW24" s="2332"/>
      <c r="PRX24" s="2332"/>
      <c r="PRY24" s="2332"/>
      <c r="PRZ24" s="2332"/>
      <c r="PSA24" s="2332"/>
      <c r="PSB24" s="2332"/>
      <c r="PSC24" s="2332"/>
      <c r="PSD24" s="2332"/>
      <c r="PSE24" s="2332"/>
      <c r="PSF24" s="2332"/>
      <c r="PSG24" s="2332"/>
      <c r="PSH24" s="2332"/>
      <c r="PSI24" s="2332"/>
      <c r="PSJ24" s="2332"/>
      <c r="PSK24" s="2332"/>
      <c r="PSL24" s="2332"/>
      <c r="PSM24" s="2332"/>
      <c r="PSN24" s="2332"/>
      <c r="PSO24" s="2332"/>
      <c r="PSP24" s="2332"/>
      <c r="PSQ24" s="2332"/>
      <c r="PSR24" s="2332"/>
      <c r="PSS24" s="2332"/>
      <c r="PST24" s="2332"/>
      <c r="PSU24" s="2332"/>
      <c r="PSV24" s="2332"/>
      <c r="PSW24" s="2332"/>
      <c r="PSX24" s="2332"/>
      <c r="PSY24" s="2332"/>
      <c r="PSZ24" s="2332"/>
      <c r="PTA24" s="2332"/>
      <c r="PTB24" s="2332"/>
      <c r="PTC24" s="2332"/>
      <c r="PTD24" s="2332"/>
      <c r="PTE24" s="2332"/>
      <c r="PTF24" s="2332"/>
      <c r="PTG24" s="2332"/>
      <c r="PTH24" s="2332"/>
      <c r="PTI24" s="2332"/>
      <c r="PTJ24" s="2332"/>
      <c r="PTK24" s="2332"/>
      <c r="PTL24" s="2332"/>
      <c r="PTM24" s="2332"/>
      <c r="PTN24" s="2332"/>
      <c r="PTO24" s="2332"/>
      <c r="PTP24" s="2332"/>
      <c r="PTQ24" s="2332"/>
      <c r="PTR24" s="2332"/>
      <c r="PTS24" s="2332"/>
      <c r="PTT24" s="2332"/>
      <c r="PTU24" s="2332"/>
      <c r="PTV24" s="2332"/>
      <c r="PTW24" s="2332"/>
      <c r="PTX24" s="2332"/>
      <c r="PTY24" s="2332"/>
      <c r="PTZ24" s="2332"/>
      <c r="PUA24" s="2332"/>
      <c r="PUB24" s="2332"/>
      <c r="PUC24" s="2332"/>
      <c r="PUD24" s="2332"/>
      <c r="PUE24" s="2332"/>
      <c r="PUF24" s="2332"/>
      <c r="PUG24" s="2332"/>
      <c r="PUH24" s="2332"/>
      <c r="PUI24" s="2332"/>
      <c r="PUJ24" s="2332"/>
      <c r="PUK24" s="2332"/>
      <c r="PUL24" s="2332"/>
      <c r="PUM24" s="2332"/>
      <c r="PUN24" s="2332"/>
      <c r="PUO24" s="2332"/>
      <c r="PUP24" s="2332"/>
      <c r="PUQ24" s="2332"/>
      <c r="PUR24" s="2332"/>
      <c r="PUS24" s="2332"/>
      <c r="PUT24" s="2332"/>
      <c r="PUU24" s="2332"/>
      <c r="PUV24" s="2332"/>
      <c r="PUW24" s="2332"/>
      <c r="PUX24" s="2332"/>
      <c r="PUY24" s="2332"/>
      <c r="PUZ24" s="2332"/>
      <c r="PVA24" s="2332"/>
      <c r="PVB24" s="2332"/>
      <c r="PVC24" s="2332"/>
      <c r="PVD24" s="2332"/>
      <c r="PVE24" s="2332"/>
      <c r="PVF24" s="2332"/>
      <c r="PVG24" s="2332"/>
      <c r="PVH24" s="2332"/>
      <c r="PVI24" s="2332"/>
      <c r="PVJ24" s="2332"/>
      <c r="PVK24" s="2332"/>
      <c r="PVL24" s="2332"/>
      <c r="PVM24" s="2332"/>
      <c r="PVN24" s="2332"/>
      <c r="PVO24" s="2332"/>
      <c r="PVP24" s="2332"/>
      <c r="PVQ24" s="2332"/>
      <c r="PVR24" s="2332"/>
      <c r="PVS24" s="2332"/>
      <c r="PVT24" s="2332"/>
      <c r="PVU24" s="2332"/>
      <c r="PVV24" s="2332"/>
      <c r="PVW24" s="2332"/>
      <c r="PVX24" s="2332"/>
      <c r="PVY24" s="2332"/>
      <c r="PVZ24" s="2332"/>
      <c r="PWA24" s="2332"/>
      <c r="PWB24" s="2332"/>
      <c r="PWC24" s="2332"/>
      <c r="PWD24" s="2332"/>
      <c r="PWE24" s="2332"/>
      <c r="PWF24" s="2332"/>
      <c r="PWG24" s="2332"/>
      <c r="PWH24" s="2332"/>
      <c r="PWI24" s="2332"/>
      <c r="PWJ24" s="2332"/>
      <c r="PWK24" s="2332"/>
      <c r="PWL24" s="2332"/>
      <c r="PWM24" s="2332"/>
      <c r="PWN24" s="2332"/>
      <c r="PWO24" s="2332"/>
      <c r="PWP24" s="2332"/>
      <c r="PWQ24" s="2332"/>
      <c r="PWR24" s="2332"/>
      <c r="PWS24" s="2332"/>
      <c r="PWT24" s="2332"/>
      <c r="PWU24" s="2332"/>
      <c r="PWV24" s="2332"/>
      <c r="PWW24" s="2332"/>
      <c r="PWX24" s="2332"/>
      <c r="PWY24" s="2332"/>
      <c r="PWZ24" s="2332"/>
      <c r="PXA24" s="2332"/>
      <c r="PXB24" s="2332"/>
      <c r="PXC24" s="2332"/>
      <c r="PXD24" s="2332"/>
      <c r="PXE24" s="2332"/>
      <c r="PXF24" s="2332"/>
      <c r="PXG24" s="2332"/>
      <c r="PXH24" s="2332"/>
      <c r="PXI24" s="2332"/>
      <c r="PXJ24" s="2332"/>
      <c r="PXK24" s="2332"/>
      <c r="PXL24" s="2332"/>
      <c r="PXM24" s="2332"/>
      <c r="PXN24" s="2332"/>
      <c r="PXO24" s="2332"/>
      <c r="PXP24" s="2332"/>
      <c r="PXQ24" s="2332"/>
      <c r="PXR24" s="2332"/>
      <c r="PXS24" s="2332"/>
      <c r="PXT24" s="2332"/>
      <c r="PXU24" s="2332"/>
      <c r="PXV24" s="2332"/>
      <c r="PXW24" s="2332"/>
      <c r="PXX24" s="2332"/>
      <c r="PXY24" s="2332"/>
      <c r="PXZ24" s="2332"/>
      <c r="PYA24" s="2332"/>
      <c r="PYB24" s="2332"/>
      <c r="PYC24" s="2332"/>
      <c r="PYD24" s="2332"/>
      <c r="PYE24" s="2332"/>
      <c r="PYF24" s="2332"/>
      <c r="PYG24" s="2332"/>
      <c r="PYH24" s="2332"/>
      <c r="PYI24" s="2332"/>
      <c r="PYJ24" s="2332"/>
      <c r="PYK24" s="2332"/>
      <c r="PYL24" s="2332"/>
      <c r="PYM24" s="2332"/>
      <c r="PYN24" s="2332"/>
      <c r="PYO24" s="2332"/>
      <c r="PYP24" s="2332"/>
      <c r="PYQ24" s="2332"/>
      <c r="PYR24" s="2332"/>
      <c r="PYS24" s="2332"/>
      <c r="PYT24" s="2332"/>
      <c r="PYU24" s="2332"/>
      <c r="PYV24" s="2332"/>
      <c r="PYW24" s="2332"/>
      <c r="PYX24" s="2332"/>
      <c r="PYY24" s="2332"/>
      <c r="PYZ24" s="2332"/>
      <c r="PZA24" s="2332"/>
      <c r="PZB24" s="2332"/>
      <c r="PZC24" s="2332"/>
      <c r="PZD24" s="2332"/>
      <c r="PZE24" s="2332"/>
      <c r="PZF24" s="2332"/>
      <c r="PZG24" s="2332"/>
      <c r="PZH24" s="2332"/>
      <c r="PZI24" s="2332"/>
      <c r="PZJ24" s="2332"/>
      <c r="PZK24" s="2332"/>
      <c r="PZL24" s="2332"/>
      <c r="PZM24" s="2332"/>
      <c r="PZN24" s="2332"/>
      <c r="PZO24" s="2332"/>
      <c r="PZP24" s="2332"/>
      <c r="PZQ24" s="2332"/>
      <c r="PZR24" s="2332"/>
      <c r="PZS24" s="2332"/>
      <c r="PZT24" s="2332"/>
      <c r="PZU24" s="2332"/>
      <c r="PZV24" s="2332"/>
      <c r="PZW24" s="2332"/>
      <c r="PZX24" s="2332"/>
      <c r="PZY24" s="2332"/>
      <c r="PZZ24" s="2332"/>
      <c r="QAA24" s="2332"/>
      <c r="QAB24" s="2332"/>
      <c r="QAC24" s="2332"/>
      <c r="QAD24" s="2332"/>
      <c r="QAE24" s="2332"/>
      <c r="QAF24" s="2332"/>
      <c r="QAG24" s="2332"/>
      <c r="QAH24" s="2332"/>
      <c r="QAI24" s="2332"/>
      <c r="QAJ24" s="2332"/>
      <c r="QAK24" s="2332"/>
      <c r="QAL24" s="2332"/>
      <c r="QAM24" s="2332"/>
      <c r="QAN24" s="2332"/>
      <c r="QAO24" s="2332"/>
      <c r="QAP24" s="2332"/>
      <c r="QAQ24" s="2332"/>
      <c r="QAR24" s="2332"/>
      <c r="QAS24" s="2332"/>
      <c r="QAT24" s="2332"/>
      <c r="QAU24" s="2332"/>
      <c r="QAV24" s="2332"/>
      <c r="QAW24" s="2332"/>
      <c r="QAX24" s="2332"/>
      <c r="QAY24" s="2332"/>
      <c r="QAZ24" s="2332"/>
      <c r="QBA24" s="2332"/>
      <c r="QBB24" s="2332"/>
      <c r="QBC24" s="2332"/>
      <c r="QBD24" s="2332"/>
      <c r="QBE24" s="2332"/>
      <c r="QBF24" s="2332"/>
      <c r="QBG24" s="2332"/>
      <c r="QBH24" s="2332"/>
      <c r="QBI24" s="2332"/>
      <c r="QBJ24" s="2332"/>
      <c r="QBK24" s="2332"/>
      <c r="QBL24" s="2332"/>
      <c r="QBM24" s="2332"/>
      <c r="QBN24" s="2332"/>
      <c r="QBO24" s="2332"/>
      <c r="QBP24" s="2332"/>
      <c r="QBQ24" s="2332"/>
      <c r="QBR24" s="2332"/>
      <c r="QBS24" s="2332"/>
      <c r="QBT24" s="2332"/>
      <c r="QBU24" s="2332"/>
      <c r="QBV24" s="2332"/>
      <c r="QBW24" s="2332"/>
      <c r="QBX24" s="2332"/>
      <c r="QBY24" s="2332"/>
      <c r="QBZ24" s="2332"/>
      <c r="QCA24" s="2332"/>
      <c r="QCB24" s="2332"/>
      <c r="QCC24" s="2332"/>
      <c r="QCD24" s="2332"/>
      <c r="QCE24" s="2332"/>
      <c r="QCF24" s="2332"/>
      <c r="QCG24" s="2332"/>
      <c r="QCH24" s="2332"/>
      <c r="QCI24" s="2332"/>
      <c r="QCJ24" s="2332"/>
      <c r="QCK24" s="2332"/>
      <c r="QCL24" s="2332"/>
      <c r="QCM24" s="2332"/>
      <c r="QCN24" s="2332"/>
      <c r="QCO24" s="2332"/>
      <c r="QCP24" s="2332"/>
      <c r="QCQ24" s="2332"/>
      <c r="QCR24" s="2332"/>
      <c r="QCS24" s="2332"/>
      <c r="QCT24" s="2332"/>
      <c r="QCU24" s="2332"/>
      <c r="QCV24" s="2332"/>
      <c r="QCW24" s="2332"/>
      <c r="QCX24" s="2332"/>
      <c r="QCY24" s="2332"/>
      <c r="QCZ24" s="2332"/>
      <c r="QDA24" s="2332"/>
      <c r="QDB24" s="2332"/>
      <c r="QDC24" s="2332"/>
      <c r="QDD24" s="2332"/>
      <c r="QDE24" s="2332"/>
      <c r="QDF24" s="2332"/>
      <c r="QDG24" s="2332"/>
      <c r="QDH24" s="2332"/>
      <c r="QDI24" s="2332"/>
      <c r="QDJ24" s="2332"/>
      <c r="QDK24" s="2332"/>
      <c r="QDL24" s="2332"/>
      <c r="QDM24" s="2332"/>
      <c r="QDN24" s="2332"/>
      <c r="QDO24" s="2332"/>
      <c r="QDP24" s="2332"/>
      <c r="QDQ24" s="2332"/>
      <c r="QDR24" s="2332"/>
      <c r="QDS24" s="2332"/>
      <c r="QDT24" s="2332"/>
      <c r="QDU24" s="2332"/>
      <c r="QDV24" s="2332"/>
      <c r="QDW24" s="2332"/>
      <c r="QDX24" s="2332"/>
      <c r="QDY24" s="2332"/>
      <c r="QDZ24" s="2332"/>
      <c r="QEA24" s="2332"/>
      <c r="QEB24" s="2332"/>
      <c r="QEC24" s="2332"/>
      <c r="QED24" s="2332"/>
      <c r="QEE24" s="2332"/>
      <c r="QEF24" s="2332"/>
      <c r="QEG24" s="2332"/>
      <c r="QEH24" s="2332"/>
      <c r="QEI24" s="2332"/>
      <c r="QEJ24" s="2332"/>
      <c r="QEK24" s="2332"/>
      <c r="QEL24" s="2332"/>
      <c r="QEM24" s="2332"/>
      <c r="QEN24" s="2332"/>
      <c r="QEO24" s="2332"/>
      <c r="QEP24" s="2332"/>
      <c r="QEQ24" s="2332"/>
      <c r="QER24" s="2332"/>
      <c r="QES24" s="2332"/>
      <c r="QET24" s="2332"/>
      <c r="QEU24" s="2332"/>
      <c r="QEV24" s="2332"/>
      <c r="QEW24" s="2332"/>
      <c r="QEX24" s="2332"/>
      <c r="QEY24" s="2332"/>
      <c r="QEZ24" s="2332"/>
      <c r="QFA24" s="2332"/>
      <c r="QFB24" s="2332"/>
      <c r="QFC24" s="2332"/>
      <c r="QFD24" s="2332"/>
      <c r="QFE24" s="2332"/>
      <c r="QFF24" s="2332"/>
      <c r="QFG24" s="2332"/>
      <c r="QFH24" s="2332"/>
      <c r="QFI24" s="2332"/>
      <c r="QFJ24" s="2332"/>
      <c r="QFK24" s="2332"/>
      <c r="QFL24" s="2332"/>
      <c r="QFM24" s="2332"/>
      <c r="QFN24" s="2332"/>
      <c r="QFO24" s="2332"/>
      <c r="QFP24" s="2332"/>
      <c r="QFQ24" s="2332"/>
      <c r="QFR24" s="2332"/>
      <c r="QFS24" s="2332"/>
      <c r="QFT24" s="2332"/>
      <c r="QFU24" s="2332"/>
      <c r="QFV24" s="2332"/>
      <c r="QFW24" s="2332"/>
      <c r="QFX24" s="2332"/>
      <c r="QFY24" s="2332"/>
      <c r="QFZ24" s="2332"/>
      <c r="QGA24" s="2332"/>
      <c r="QGB24" s="2332"/>
      <c r="QGC24" s="2332"/>
      <c r="QGD24" s="2332"/>
      <c r="QGE24" s="2332"/>
      <c r="QGF24" s="2332"/>
      <c r="QGG24" s="2332"/>
      <c r="QGH24" s="2332"/>
      <c r="QGI24" s="2332"/>
      <c r="QGJ24" s="2332"/>
      <c r="QGK24" s="2332"/>
      <c r="QGL24" s="2332"/>
      <c r="QGM24" s="2332"/>
      <c r="QGN24" s="2332"/>
      <c r="QGO24" s="2332"/>
      <c r="QGP24" s="2332"/>
      <c r="QGQ24" s="2332"/>
      <c r="QGR24" s="2332"/>
      <c r="QGS24" s="2332"/>
      <c r="QGT24" s="2332"/>
      <c r="QGU24" s="2332"/>
      <c r="QGV24" s="2332"/>
      <c r="QGW24" s="2332"/>
      <c r="QGX24" s="2332"/>
      <c r="QGY24" s="2332"/>
      <c r="QGZ24" s="2332"/>
      <c r="QHA24" s="2332"/>
      <c r="QHB24" s="2332"/>
      <c r="QHC24" s="2332"/>
      <c r="QHD24" s="2332"/>
      <c r="QHE24" s="2332"/>
      <c r="QHF24" s="2332"/>
      <c r="QHG24" s="2332"/>
      <c r="QHH24" s="2332"/>
      <c r="QHI24" s="2332"/>
      <c r="QHJ24" s="2332"/>
      <c r="QHK24" s="2332"/>
      <c r="QHL24" s="2332"/>
      <c r="QHM24" s="2332"/>
      <c r="QHN24" s="2332"/>
      <c r="QHO24" s="2332"/>
      <c r="QHP24" s="2332"/>
      <c r="QHQ24" s="2332"/>
      <c r="QHR24" s="2332"/>
      <c r="QHS24" s="2332"/>
      <c r="QHT24" s="2332"/>
      <c r="QHU24" s="2332"/>
      <c r="QHV24" s="2332"/>
      <c r="QHW24" s="2332"/>
      <c r="QHX24" s="2332"/>
      <c r="QHY24" s="2332"/>
      <c r="QHZ24" s="2332"/>
      <c r="QIA24" s="2332"/>
      <c r="QIB24" s="2332"/>
      <c r="QIC24" s="2332"/>
      <c r="QID24" s="2332"/>
      <c r="QIE24" s="2332"/>
      <c r="QIF24" s="2332"/>
      <c r="QIG24" s="2332"/>
      <c r="QIH24" s="2332"/>
      <c r="QII24" s="2332"/>
      <c r="QIJ24" s="2332"/>
      <c r="QIK24" s="2332"/>
      <c r="QIL24" s="2332"/>
      <c r="QIM24" s="2332"/>
      <c r="QIN24" s="2332"/>
      <c r="QIO24" s="2332"/>
      <c r="QIP24" s="2332"/>
      <c r="QIQ24" s="2332"/>
      <c r="QIR24" s="2332"/>
      <c r="QIS24" s="2332"/>
      <c r="QIT24" s="2332"/>
      <c r="QIU24" s="2332"/>
      <c r="QIV24" s="2332"/>
      <c r="QIW24" s="2332"/>
      <c r="QIX24" s="2332"/>
      <c r="QIY24" s="2332"/>
      <c r="QIZ24" s="2332"/>
      <c r="QJA24" s="2332"/>
      <c r="QJB24" s="2332"/>
      <c r="QJC24" s="2332"/>
      <c r="QJD24" s="2332"/>
      <c r="QJE24" s="2332"/>
      <c r="QJF24" s="2332"/>
      <c r="QJG24" s="2332"/>
      <c r="QJH24" s="2332"/>
      <c r="QJI24" s="2332"/>
      <c r="QJJ24" s="2332"/>
      <c r="QJK24" s="2332"/>
      <c r="QJL24" s="2332"/>
      <c r="QJM24" s="2332"/>
      <c r="QJN24" s="2332"/>
      <c r="QJO24" s="2332"/>
      <c r="QJP24" s="2332"/>
      <c r="QJQ24" s="2332"/>
      <c r="QJR24" s="2332"/>
      <c r="QJS24" s="2332"/>
      <c r="QJT24" s="2332"/>
      <c r="QJU24" s="2332"/>
      <c r="QJV24" s="2332"/>
      <c r="QJW24" s="2332"/>
      <c r="QJX24" s="2332"/>
      <c r="QJY24" s="2332"/>
      <c r="QJZ24" s="2332"/>
      <c r="QKA24" s="2332"/>
      <c r="QKB24" s="2332"/>
      <c r="QKC24" s="2332"/>
      <c r="QKD24" s="2332"/>
      <c r="QKE24" s="2332"/>
      <c r="QKF24" s="2332"/>
      <c r="QKG24" s="2332"/>
      <c r="QKH24" s="2332"/>
      <c r="QKI24" s="2332"/>
      <c r="QKJ24" s="2332"/>
      <c r="QKK24" s="2332"/>
      <c r="QKL24" s="2332"/>
      <c r="QKM24" s="2332"/>
      <c r="QKN24" s="2332"/>
      <c r="QKO24" s="2332"/>
      <c r="QKP24" s="2332"/>
      <c r="QKQ24" s="2332"/>
      <c r="QKR24" s="2332"/>
      <c r="QKS24" s="2332"/>
      <c r="QKT24" s="2332"/>
      <c r="QKU24" s="2332"/>
      <c r="QKV24" s="2332"/>
      <c r="QKW24" s="2332"/>
      <c r="QKX24" s="2332"/>
      <c r="QKY24" s="2332"/>
      <c r="QKZ24" s="2332"/>
      <c r="QLA24" s="2332"/>
      <c r="QLB24" s="2332"/>
      <c r="QLC24" s="2332"/>
      <c r="QLD24" s="2332"/>
      <c r="QLE24" s="2332"/>
      <c r="QLF24" s="2332"/>
      <c r="QLG24" s="2332"/>
      <c r="QLH24" s="2332"/>
      <c r="QLI24" s="2332"/>
      <c r="QLJ24" s="2332"/>
      <c r="QLK24" s="2332"/>
      <c r="QLL24" s="2332"/>
      <c r="QLM24" s="2332"/>
      <c r="QLN24" s="2332"/>
      <c r="QLO24" s="2332"/>
      <c r="QLP24" s="2332"/>
      <c r="QLQ24" s="2332"/>
      <c r="QLR24" s="2332"/>
      <c r="QLS24" s="2332"/>
      <c r="QLT24" s="2332"/>
      <c r="QLU24" s="2332"/>
      <c r="QLV24" s="2332"/>
      <c r="QLW24" s="2332"/>
      <c r="QLX24" s="2332"/>
      <c r="QLY24" s="2332"/>
      <c r="QLZ24" s="2332"/>
      <c r="QMA24" s="2332"/>
      <c r="QMB24" s="2332"/>
      <c r="QMC24" s="2332"/>
      <c r="QMD24" s="2332"/>
      <c r="QME24" s="2332"/>
      <c r="QMF24" s="2332"/>
      <c r="QMG24" s="2332"/>
      <c r="QMH24" s="2332"/>
      <c r="QMI24" s="2332"/>
      <c r="QMJ24" s="2332"/>
      <c r="QMK24" s="2332"/>
      <c r="QML24" s="2332"/>
      <c r="QMM24" s="2332"/>
      <c r="QMN24" s="2332"/>
      <c r="QMO24" s="2332"/>
      <c r="QMP24" s="2332"/>
      <c r="QMQ24" s="2332"/>
      <c r="QMR24" s="2332"/>
      <c r="QMS24" s="2332"/>
      <c r="QMT24" s="2332"/>
      <c r="QMU24" s="2332"/>
      <c r="QMV24" s="2332"/>
      <c r="QMW24" s="2332"/>
      <c r="QMX24" s="2332"/>
      <c r="QMY24" s="2332"/>
      <c r="QMZ24" s="2332"/>
      <c r="QNA24" s="2332"/>
      <c r="QNB24" s="2332"/>
      <c r="QNC24" s="2332"/>
      <c r="QND24" s="2332"/>
      <c r="QNE24" s="2332"/>
      <c r="QNF24" s="2332"/>
      <c r="QNG24" s="2332"/>
      <c r="QNH24" s="2332"/>
      <c r="QNI24" s="2332"/>
      <c r="QNJ24" s="2332"/>
      <c r="QNK24" s="2332"/>
      <c r="QNL24" s="2332"/>
      <c r="QNM24" s="2332"/>
      <c r="QNN24" s="2332"/>
      <c r="QNO24" s="2332"/>
      <c r="QNP24" s="2332"/>
      <c r="QNQ24" s="2332"/>
      <c r="QNR24" s="2332"/>
      <c r="QNS24" s="2332"/>
      <c r="QNT24" s="2332"/>
      <c r="QNU24" s="2332"/>
      <c r="QNV24" s="2332"/>
      <c r="QNW24" s="2332"/>
      <c r="QNX24" s="2332"/>
      <c r="QNY24" s="2332"/>
      <c r="QNZ24" s="2332"/>
      <c r="QOA24" s="2332"/>
      <c r="QOB24" s="2332"/>
      <c r="QOC24" s="2332"/>
      <c r="QOD24" s="2332"/>
      <c r="QOE24" s="2332"/>
      <c r="QOF24" s="2332"/>
      <c r="QOG24" s="2332"/>
      <c r="QOH24" s="2332"/>
      <c r="QOI24" s="2332"/>
      <c r="QOJ24" s="2332"/>
      <c r="QOK24" s="2332"/>
      <c r="QOL24" s="2332"/>
      <c r="QOM24" s="2332"/>
      <c r="QON24" s="2332"/>
      <c r="QOO24" s="2332"/>
      <c r="QOP24" s="2332"/>
      <c r="QOQ24" s="2332"/>
      <c r="QOR24" s="2332"/>
      <c r="QOS24" s="2332"/>
      <c r="QOT24" s="2332"/>
      <c r="QOU24" s="2332"/>
      <c r="QOV24" s="2332"/>
      <c r="QOW24" s="2332"/>
      <c r="QOX24" s="2332"/>
      <c r="QOY24" s="2332"/>
      <c r="QOZ24" s="2332"/>
      <c r="QPA24" s="2332"/>
      <c r="QPB24" s="2332"/>
      <c r="QPC24" s="2332"/>
      <c r="QPD24" s="2332"/>
      <c r="QPE24" s="2332"/>
      <c r="QPF24" s="2332"/>
      <c r="QPG24" s="2332"/>
      <c r="QPH24" s="2332"/>
      <c r="QPI24" s="2332"/>
      <c r="QPJ24" s="2332"/>
      <c r="QPK24" s="2332"/>
      <c r="QPL24" s="2332"/>
      <c r="QPM24" s="2332"/>
      <c r="QPN24" s="2332"/>
      <c r="QPO24" s="2332"/>
      <c r="QPP24" s="2332"/>
      <c r="QPQ24" s="2332"/>
      <c r="QPR24" s="2332"/>
      <c r="QPS24" s="2332"/>
      <c r="QPT24" s="2332"/>
      <c r="QPU24" s="2332"/>
      <c r="QPV24" s="2332"/>
      <c r="QPW24" s="2332"/>
      <c r="QPX24" s="2332"/>
      <c r="QPY24" s="2332"/>
      <c r="QPZ24" s="2332"/>
      <c r="QQA24" s="2332"/>
      <c r="QQB24" s="2332"/>
      <c r="QQC24" s="2332"/>
      <c r="QQD24" s="2332"/>
      <c r="QQE24" s="2332"/>
      <c r="QQF24" s="2332"/>
      <c r="QQG24" s="2332"/>
      <c r="QQH24" s="2332"/>
      <c r="QQI24" s="2332"/>
      <c r="QQJ24" s="2332"/>
      <c r="QQK24" s="2332"/>
      <c r="QQL24" s="2332"/>
      <c r="QQM24" s="2332"/>
      <c r="QQN24" s="2332"/>
      <c r="QQO24" s="2332"/>
      <c r="QQP24" s="2332"/>
      <c r="QQQ24" s="2332"/>
      <c r="QQR24" s="2332"/>
      <c r="QQS24" s="2332"/>
      <c r="QQT24" s="2332"/>
      <c r="QQU24" s="2332"/>
      <c r="QQV24" s="2332"/>
      <c r="QQW24" s="2332"/>
      <c r="QQX24" s="2332"/>
      <c r="QQY24" s="2332"/>
      <c r="QQZ24" s="2332"/>
      <c r="QRA24" s="2332"/>
      <c r="QRB24" s="2332"/>
      <c r="QRC24" s="2332"/>
      <c r="QRD24" s="2332"/>
      <c r="QRE24" s="2332"/>
      <c r="QRF24" s="2332"/>
      <c r="QRG24" s="2332"/>
      <c r="QRH24" s="2332"/>
      <c r="QRI24" s="2332"/>
      <c r="QRJ24" s="2332"/>
      <c r="QRK24" s="2332"/>
      <c r="QRL24" s="2332"/>
      <c r="QRM24" s="2332"/>
      <c r="QRN24" s="2332"/>
      <c r="QRO24" s="2332"/>
      <c r="QRP24" s="2332"/>
      <c r="QRQ24" s="2332"/>
      <c r="QRR24" s="2332"/>
      <c r="QRS24" s="2332"/>
      <c r="QRT24" s="2332"/>
      <c r="QRU24" s="2332"/>
      <c r="QRV24" s="2332"/>
      <c r="QRW24" s="2332"/>
      <c r="QRX24" s="2332"/>
      <c r="QRY24" s="2332"/>
      <c r="QRZ24" s="2332"/>
      <c r="QSA24" s="2332"/>
      <c r="QSB24" s="2332"/>
      <c r="QSC24" s="2332"/>
      <c r="QSD24" s="2332"/>
      <c r="QSE24" s="2332"/>
      <c r="QSF24" s="2332"/>
      <c r="QSG24" s="2332"/>
      <c r="QSH24" s="2332"/>
      <c r="QSI24" s="2332"/>
      <c r="QSJ24" s="2332"/>
      <c r="QSK24" s="2332"/>
      <c r="QSL24" s="2332"/>
      <c r="QSM24" s="2332"/>
      <c r="QSN24" s="2332"/>
      <c r="QSO24" s="2332"/>
      <c r="QSP24" s="2332"/>
      <c r="QSQ24" s="2332"/>
      <c r="QSR24" s="2332"/>
      <c r="QSS24" s="2332"/>
      <c r="QST24" s="2332"/>
      <c r="QSU24" s="2332"/>
      <c r="QSV24" s="2332"/>
      <c r="QSW24" s="2332"/>
      <c r="QSX24" s="2332"/>
      <c r="QSY24" s="2332"/>
      <c r="QSZ24" s="2332"/>
      <c r="QTA24" s="2332"/>
      <c r="QTB24" s="2332"/>
      <c r="QTC24" s="2332"/>
      <c r="QTD24" s="2332"/>
      <c r="QTE24" s="2332"/>
      <c r="QTF24" s="2332"/>
      <c r="QTG24" s="2332"/>
      <c r="QTH24" s="2332"/>
      <c r="QTI24" s="2332"/>
      <c r="QTJ24" s="2332"/>
      <c r="QTK24" s="2332"/>
      <c r="QTL24" s="2332"/>
      <c r="QTM24" s="2332"/>
      <c r="QTN24" s="2332"/>
      <c r="QTO24" s="2332"/>
      <c r="QTP24" s="2332"/>
      <c r="QTQ24" s="2332"/>
      <c r="QTR24" s="2332"/>
      <c r="QTS24" s="2332"/>
      <c r="QTT24" s="2332"/>
      <c r="QTU24" s="2332"/>
      <c r="QTV24" s="2332"/>
      <c r="QTW24" s="2332"/>
      <c r="QTX24" s="2332"/>
      <c r="QTY24" s="2332"/>
      <c r="QTZ24" s="2332"/>
      <c r="QUA24" s="2332"/>
      <c r="QUB24" s="2332"/>
      <c r="QUC24" s="2332"/>
      <c r="QUD24" s="2332"/>
      <c r="QUE24" s="2332"/>
      <c r="QUF24" s="2332"/>
      <c r="QUG24" s="2332"/>
      <c r="QUH24" s="2332"/>
      <c r="QUI24" s="2332"/>
      <c r="QUJ24" s="2332"/>
      <c r="QUK24" s="2332"/>
      <c r="QUL24" s="2332"/>
      <c r="QUM24" s="2332"/>
      <c r="QUN24" s="2332"/>
      <c r="QUO24" s="2332"/>
      <c r="QUP24" s="2332"/>
      <c r="QUQ24" s="2332"/>
      <c r="QUR24" s="2332"/>
      <c r="QUS24" s="2332"/>
      <c r="QUT24" s="2332"/>
      <c r="QUU24" s="2332"/>
      <c r="QUV24" s="2332"/>
      <c r="QUW24" s="2332"/>
      <c r="QUX24" s="2332"/>
      <c r="QUY24" s="2332"/>
      <c r="QUZ24" s="2332"/>
      <c r="QVA24" s="2332"/>
      <c r="QVB24" s="2332"/>
      <c r="QVC24" s="2332"/>
      <c r="QVD24" s="2332"/>
      <c r="QVE24" s="2332"/>
      <c r="QVF24" s="2332"/>
      <c r="QVG24" s="2332"/>
      <c r="QVH24" s="2332"/>
      <c r="QVI24" s="2332"/>
      <c r="QVJ24" s="2332"/>
      <c r="QVK24" s="2332"/>
      <c r="QVL24" s="2332"/>
      <c r="QVM24" s="2332"/>
      <c r="QVN24" s="2332"/>
      <c r="QVO24" s="2332"/>
      <c r="QVP24" s="2332"/>
      <c r="QVQ24" s="2332"/>
      <c r="QVR24" s="2332"/>
      <c r="QVS24" s="2332"/>
      <c r="QVT24" s="2332"/>
      <c r="QVU24" s="2332"/>
      <c r="QVV24" s="2332"/>
      <c r="QVW24" s="2332"/>
      <c r="QVX24" s="2332"/>
      <c r="QVY24" s="2332"/>
      <c r="QVZ24" s="2332"/>
      <c r="QWA24" s="2332"/>
      <c r="QWB24" s="2332"/>
      <c r="QWC24" s="2332"/>
      <c r="QWD24" s="2332"/>
      <c r="QWE24" s="2332"/>
      <c r="QWF24" s="2332"/>
      <c r="QWG24" s="2332"/>
      <c r="QWH24" s="2332"/>
      <c r="QWI24" s="2332"/>
      <c r="QWJ24" s="2332"/>
      <c r="QWK24" s="2332"/>
      <c r="QWL24" s="2332"/>
      <c r="QWM24" s="2332"/>
      <c r="QWN24" s="2332"/>
      <c r="QWO24" s="2332"/>
      <c r="QWP24" s="2332"/>
      <c r="QWQ24" s="2332"/>
      <c r="QWR24" s="2332"/>
      <c r="QWS24" s="2332"/>
      <c r="QWT24" s="2332"/>
      <c r="QWU24" s="2332"/>
      <c r="QWV24" s="2332"/>
      <c r="QWW24" s="2332"/>
      <c r="QWX24" s="2332"/>
      <c r="QWY24" s="2332"/>
      <c r="QWZ24" s="2332"/>
      <c r="QXA24" s="2332"/>
      <c r="QXB24" s="2332"/>
      <c r="QXC24" s="2332"/>
      <c r="QXD24" s="2332"/>
      <c r="QXE24" s="2332"/>
      <c r="QXF24" s="2332"/>
      <c r="QXG24" s="2332"/>
      <c r="QXH24" s="2332"/>
      <c r="QXI24" s="2332"/>
      <c r="QXJ24" s="2332"/>
      <c r="QXK24" s="2332"/>
      <c r="QXL24" s="2332"/>
      <c r="QXM24" s="2332"/>
      <c r="QXN24" s="2332"/>
      <c r="QXO24" s="2332"/>
      <c r="QXP24" s="2332"/>
      <c r="QXQ24" s="2332"/>
      <c r="QXR24" s="2332"/>
      <c r="QXS24" s="2332"/>
      <c r="QXT24" s="2332"/>
      <c r="QXU24" s="2332"/>
      <c r="QXV24" s="2332"/>
      <c r="QXW24" s="2332"/>
      <c r="QXX24" s="2332"/>
      <c r="QXY24" s="2332"/>
      <c r="QXZ24" s="2332"/>
      <c r="QYA24" s="2332"/>
      <c r="QYB24" s="2332"/>
      <c r="QYC24" s="2332"/>
      <c r="QYD24" s="2332"/>
      <c r="QYE24" s="2332"/>
      <c r="QYF24" s="2332"/>
      <c r="QYG24" s="2332"/>
      <c r="QYH24" s="2332"/>
      <c r="QYI24" s="2332"/>
      <c r="QYJ24" s="2332"/>
      <c r="QYK24" s="2332"/>
      <c r="QYL24" s="2332"/>
      <c r="QYM24" s="2332"/>
      <c r="QYN24" s="2332"/>
      <c r="QYO24" s="2332"/>
      <c r="QYP24" s="2332"/>
      <c r="QYQ24" s="2332"/>
      <c r="QYR24" s="2332"/>
      <c r="QYS24" s="2332"/>
      <c r="QYT24" s="2332"/>
      <c r="QYU24" s="2332"/>
      <c r="QYV24" s="2332"/>
      <c r="QYW24" s="2332"/>
      <c r="QYX24" s="2332"/>
      <c r="QYY24" s="2332"/>
      <c r="QYZ24" s="2332"/>
      <c r="QZA24" s="2332"/>
      <c r="QZB24" s="2332"/>
      <c r="QZC24" s="2332"/>
      <c r="QZD24" s="2332"/>
      <c r="QZE24" s="2332"/>
      <c r="QZF24" s="2332"/>
      <c r="QZG24" s="2332"/>
      <c r="QZH24" s="2332"/>
      <c r="QZI24" s="2332"/>
      <c r="QZJ24" s="2332"/>
      <c r="QZK24" s="2332"/>
      <c r="QZL24" s="2332"/>
      <c r="QZM24" s="2332"/>
      <c r="QZN24" s="2332"/>
      <c r="QZO24" s="2332"/>
      <c r="QZP24" s="2332"/>
      <c r="QZQ24" s="2332"/>
      <c r="QZR24" s="2332"/>
      <c r="QZS24" s="2332"/>
      <c r="QZT24" s="2332"/>
      <c r="QZU24" s="2332"/>
      <c r="QZV24" s="2332"/>
      <c r="QZW24" s="2332"/>
      <c r="QZX24" s="2332"/>
      <c r="QZY24" s="2332"/>
      <c r="QZZ24" s="2332"/>
      <c r="RAA24" s="2332"/>
      <c r="RAB24" s="2332"/>
      <c r="RAC24" s="2332"/>
      <c r="RAD24" s="2332"/>
      <c r="RAE24" s="2332"/>
      <c r="RAF24" s="2332"/>
      <c r="RAG24" s="2332"/>
      <c r="RAH24" s="2332"/>
      <c r="RAI24" s="2332"/>
      <c r="RAJ24" s="2332"/>
      <c r="RAK24" s="2332"/>
      <c r="RAL24" s="2332"/>
      <c r="RAM24" s="2332"/>
      <c r="RAN24" s="2332"/>
      <c r="RAO24" s="2332"/>
      <c r="RAP24" s="2332"/>
      <c r="RAQ24" s="2332"/>
      <c r="RAR24" s="2332"/>
      <c r="RAS24" s="2332"/>
      <c r="RAT24" s="2332"/>
      <c r="RAU24" s="2332"/>
      <c r="RAV24" s="2332"/>
      <c r="RAW24" s="2332"/>
      <c r="RAX24" s="2332"/>
      <c r="RAY24" s="2332"/>
      <c r="RAZ24" s="2332"/>
      <c r="RBA24" s="2332"/>
      <c r="RBB24" s="2332"/>
      <c r="RBC24" s="2332"/>
      <c r="RBD24" s="2332"/>
      <c r="RBE24" s="2332"/>
      <c r="RBF24" s="2332"/>
      <c r="RBG24" s="2332"/>
      <c r="RBH24" s="2332"/>
      <c r="RBI24" s="2332"/>
      <c r="RBJ24" s="2332"/>
      <c r="RBK24" s="2332"/>
      <c r="RBL24" s="2332"/>
      <c r="RBM24" s="2332"/>
      <c r="RBN24" s="2332"/>
      <c r="RBO24" s="2332"/>
      <c r="RBP24" s="2332"/>
      <c r="RBQ24" s="2332"/>
      <c r="RBR24" s="2332"/>
      <c r="RBS24" s="2332"/>
      <c r="RBT24" s="2332"/>
      <c r="RBU24" s="2332"/>
      <c r="RBV24" s="2332"/>
      <c r="RBW24" s="2332"/>
      <c r="RBX24" s="2332"/>
      <c r="RBY24" s="2332"/>
      <c r="RBZ24" s="2332"/>
      <c r="RCA24" s="2332"/>
      <c r="RCB24" s="2332"/>
      <c r="RCC24" s="2332"/>
      <c r="RCD24" s="2332"/>
      <c r="RCE24" s="2332"/>
      <c r="RCF24" s="2332"/>
      <c r="RCG24" s="2332"/>
      <c r="RCH24" s="2332"/>
      <c r="RCI24" s="2332"/>
      <c r="RCJ24" s="2332"/>
      <c r="RCK24" s="2332"/>
      <c r="RCL24" s="2332"/>
      <c r="RCM24" s="2332"/>
      <c r="RCN24" s="2332"/>
      <c r="RCO24" s="2332"/>
      <c r="RCP24" s="2332"/>
      <c r="RCQ24" s="2332"/>
      <c r="RCR24" s="2332"/>
      <c r="RCS24" s="2332"/>
      <c r="RCT24" s="2332"/>
      <c r="RCU24" s="2332"/>
      <c r="RCV24" s="2332"/>
      <c r="RCW24" s="2332"/>
      <c r="RCX24" s="2332"/>
      <c r="RCY24" s="2332"/>
      <c r="RCZ24" s="2332"/>
      <c r="RDA24" s="2332"/>
      <c r="RDB24" s="2332"/>
      <c r="RDC24" s="2332"/>
      <c r="RDD24" s="2332"/>
      <c r="RDE24" s="2332"/>
      <c r="RDF24" s="2332"/>
      <c r="RDG24" s="2332"/>
      <c r="RDH24" s="2332"/>
      <c r="RDI24" s="2332"/>
      <c r="RDJ24" s="2332"/>
      <c r="RDK24" s="2332"/>
      <c r="RDL24" s="2332"/>
      <c r="RDM24" s="2332"/>
      <c r="RDN24" s="2332"/>
      <c r="RDO24" s="2332"/>
      <c r="RDP24" s="2332"/>
      <c r="RDQ24" s="2332"/>
      <c r="RDR24" s="2332"/>
      <c r="RDS24" s="2332"/>
      <c r="RDT24" s="2332"/>
      <c r="RDU24" s="2332"/>
      <c r="RDV24" s="2332"/>
      <c r="RDW24" s="2332"/>
      <c r="RDX24" s="2332"/>
      <c r="RDY24" s="2332"/>
      <c r="RDZ24" s="2332"/>
      <c r="REA24" s="2332"/>
      <c r="REB24" s="2332"/>
      <c r="REC24" s="2332"/>
      <c r="RED24" s="2332"/>
      <c r="REE24" s="2332"/>
      <c r="REF24" s="2332"/>
      <c r="REG24" s="2332"/>
      <c r="REH24" s="2332"/>
      <c r="REI24" s="2332"/>
      <c r="REJ24" s="2332"/>
      <c r="REK24" s="2332"/>
      <c r="REL24" s="2332"/>
      <c r="REM24" s="2332"/>
      <c r="REN24" s="2332"/>
      <c r="REO24" s="2332"/>
      <c r="REP24" s="2332"/>
      <c r="REQ24" s="2332"/>
      <c r="RER24" s="2332"/>
      <c r="RES24" s="2332"/>
      <c r="RET24" s="2332"/>
      <c r="REU24" s="2332"/>
      <c r="REV24" s="2332"/>
      <c r="REW24" s="2332"/>
      <c r="REX24" s="2332"/>
      <c r="REY24" s="2332"/>
      <c r="REZ24" s="2332"/>
      <c r="RFA24" s="2332"/>
      <c r="RFB24" s="2332"/>
      <c r="RFC24" s="2332"/>
      <c r="RFD24" s="2332"/>
      <c r="RFE24" s="2332"/>
      <c r="RFF24" s="2332"/>
      <c r="RFG24" s="2332"/>
      <c r="RFH24" s="2332"/>
      <c r="RFI24" s="2332"/>
      <c r="RFJ24" s="2332"/>
      <c r="RFK24" s="2332"/>
      <c r="RFL24" s="2332"/>
      <c r="RFM24" s="2332"/>
      <c r="RFN24" s="2332"/>
      <c r="RFO24" s="2332"/>
      <c r="RFP24" s="2332"/>
      <c r="RFQ24" s="2332"/>
      <c r="RFR24" s="2332"/>
      <c r="RFS24" s="2332"/>
      <c r="RFT24" s="2332"/>
      <c r="RFU24" s="2332"/>
      <c r="RFV24" s="2332"/>
      <c r="RFW24" s="2332"/>
      <c r="RFX24" s="2332"/>
      <c r="RFY24" s="2332"/>
      <c r="RFZ24" s="2332"/>
      <c r="RGA24" s="2332"/>
      <c r="RGB24" s="2332"/>
      <c r="RGC24" s="2332"/>
      <c r="RGD24" s="2332"/>
      <c r="RGE24" s="2332"/>
      <c r="RGF24" s="2332"/>
      <c r="RGG24" s="2332"/>
      <c r="RGH24" s="2332"/>
      <c r="RGI24" s="2332"/>
      <c r="RGJ24" s="2332"/>
      <c r="RGK24" s="2332"/>
      <c r="RGL24" s="2332"/>
      <c r="RGM24" s="2332"/>
      <c r="RGN24" s="2332"/>
      <c r="RGO24" s="2332"/>
      <c r="RGP24" s="2332"/>
      <c r="RGQ24" s="2332"/>
      <c r="RGR24" s="2332"/>
      <c r="RGS24" s="2332"/>
      <c r="RGT24" s="2332"/>
      <c r="RGU24" s="2332"/>
      <c r="RGV24" s="2332"/>
      <c r="RGW24" s="2332"/>
      <c r="RGX24" s="2332"/>
      <c r="RGY24" s="2332"/>
      <c r="RGZ24" s="2332"/>
      <c r="RHA24" s="2332"/>
      <c r="RHB24" s="2332"/>
      <c r="RHC24" s="2332"/>
      <c r="RHD24" s="2332"/>
      <c r="RHE24" s="2332"/>
      <c r="RHF24" s="2332"/>
      <c r="RHG24" s="2332"/>
      <c r="RHH24" s="2332"/>
      <c r="RHI24" s="2332"/>
      <c r="RHJ24" s="2332"/>
      <c r="RHK24" s="2332"/>
      <c r="RHL24" s="2332"/>
      <c r="RHM24" s="2332"/>
      <c r="RHN24" s="2332"/>
      <c r="RHO24" s="2332"/>
      <c r="RHP24" s="2332"/>
      <c r="RHQ24" s="2332"/>
      <c r="RHR24" s="2332"/>
      <c r="RHS24" s="2332"/>
      <c r="RHT24" s="2332"/>
      <c r="RHU24" s="2332"/>
      <c r="RHV24" s="2332"/>
      <c r="RHW24" s="2332"/>
      <c r="RHX24" s="2332"/>
      <c r="RHY24" s="2332"/>
      <c r="RHZ24" s="2332"/>
      <c r="RIA24" s="2332"/>
      <c r="RIB24" s="2332"/>
      <c r="RIC24" s="2332"/>
      <c r="RID24" s="2332"/>
      <c r="RIE24" s="2332"/>
      <c r="RIF24" s="2332"/>
      <c r="RIG24" s="2332"/>
      <c r="RIH24" s="2332"/>
      <c r="RII24" s="2332"/>
      <c r="RIJ24" s="2332"/>
      <c r="RIK24" s="2332"/>
      <c r="RIL24" s="2332"/>
      <c r="RIM24" s="2332"/>
      <c r="RIN24" s="2332"/>
      <c r="RIO24" s="2332"/>
      <c r="RIP24" s="2332"/>
      <c r="RIQ24" s="2332"/>
      <c r="RIR24" s="2332"/>
      <c r="RIS24" s="2332"/>
      <c r="RIT24" s="2332"/>
      <c r="RIU24" s="2332"/>
      <c r="RIV24" s="2332"/>
      <c r="RIW24" s="2332"/>
      <c r="RIX24" s="2332"/>
      <c r="RIY24" s="2332"/>
      <c r="RIZ24" s="2332"/>
      <c r="RJA24" s="2332"/>
      <c r="RJB24" s="2332"/>
      <c r="RJC24" s="2332"/>
      <c r="RJD24" s="2332"/>
      <c r="RJE24" s="2332"/>
      <c r="RJF24" s="2332"/>
      <c r="RJG24" s="2332"/>
      <c r="RJH24" s="2332"/>
      <c r="RJI24" s="2332"/>
      <c r="RJJ24" s="2332"/>
      <c r="RJK24" s="2332"/>
      <c r="RJL24" s="2332"/>
      <c r="RJM24" s="2332"/>
      <c r="RJN24" s="2332"/>
      <c r="RJO24" s="2332"/>
      <c r="RJP24" s="2332"/>
      <c r="RJQ24" s="2332"/>
      <c r="RJR24" s="2332"/>
      <c r="RJS24" s="2332"/>
      <c r="RJT24" s="2332"/>
      <c r="RJU24" s="2332"/>
      <c r="RJV24" s="2332"/>
      <c r="RJW24" s="2332"/>
      <c r="RJX24" s="2332"/>
      <c r="RJY24" s="2332"/>
      <c r="RJZ24" s="2332"/>
      <c r="RKA24" s="2332"/>
      <c r="RKB24" s="2332"/>
      <c r="RKC24" s="2332"/>
      <c r="RKD24" s="2332"/>
      <c r="RKE24" s="2332"/>
      <c r="RKF24" s="2332"/>
      <c r="RKG24" s="2332"/>
      <c r="RKH24" s="2332"/>
      <c r="RKI24" s="2332"/>
      <c r="RKJ24" s="2332"/>
      <c r="RKK24" s="2332"/>
      <c r="RKL24" s="2332"/>
      <c r="RKM24" s="2332"/>
      <c r="RKN24" s="2332"/>
      <c r="RKO24" s="2332"/>
      <c r="RKP24" s="2332"/>
      <c r="RKQ24" s="2332"/>
      <c r="RKR24" s="2332"/>
      <c r="RKS24" s="2332"/>
      <c r="RKT24" s="2332"/>
      <c r="RKU24" s="2332"/>
      <c r="RKV24" s="2332"/>
      <c r="RKW24" s="2332"/>
      <c r="RKX24" s="2332"/>
      <c r="RKY24" s="2332"/>
      <c r="RKZ24" s="2332"/>
      <c r="RLA24" s="2332"/>
      <c r="RLB24" s="2332"/>
      <c r="RLC24" s="2332"/>
      <c r="RLD24" s="2332"/>
      <c r="RLE24" s="2332"/>
      <c r="RLF24" s="2332"/>
      <c r="RLG24" s="2332"/>
      <c r="RLH24" s="2332"/>
      <c r="RLI24" s="2332"/>
      <c r="RLJ24" s="2332"/>
      <c r="RLK24" s="2332"/>
      <c r="RLL24" s="2332"/>
      <c r="RLM24" s="2332"/>
      <c r="RLN24" s="2332"/>
      <c r="RLO24" s="2332"/>
      <c r="RLP24" s="2332"/>
      <c r="RLQ24" s="2332"/>
      <c r="RLR24" s="2332"/>
      <c r="RLS24" s="2332"/>
      <c r="RLT24" s="2332"/>
      <c r="RLU24" s="2332"/>
      <c r="RLV24" s="2332"/>
      <c r="RLW24" s="2332"/>
      <c r="RLX24" s="2332"/>
      <c r="RLY24" s="2332"/>
      <c r="RLZ24" s="2332"/>
      <c r="RMA24" s="2332"/>
      <c r="RMB24" s="2332"/>
      <c r="RMC24" s="2332"/>
      <c r="RMD24" s="2332"/>
      <c r="RME24" s="2332"/>
      <c r="RMF24" s="2332"/>
      <c r="RMG24" s="2332"/>
      <c r="RMH24" s="2332"/>
      <c r="RMI24" s="2332"/>
      <c r="RMJ24" s="2332"/>
      <c r="RMK24" s="2332"/>
      <c r="RML24" s="2332"/>
      <c r="RMM24" s="2332"/>
      <c r="RMN24" s="2332"/>
      <c r="RMO24" s="2332"/>
      <c r="RMP24" s="2332"/>
      <c r="RMQ24" s="2332"/>
      <c r="RMR24" s="2332"/>
      <c r="RMS24" s="2332"/>
      <c r="RMT24" s="2332"/>
      <c r="RMU24" s="2332"/>
      <c r="RMV24" s="2332"/>
      <c r="RMW24" s="2332"/>
      <c r="RMX24" s="2332"/>
      <c r="RMY24" s="2332"/>
      <c r="RMZ24" s="2332"/>
      <c r="RNA24" s="2332"/>
      <c r="RNB24" s="2332"/>
      <c r="RNC24" s="2332"/>
      <c r="RND24" s="2332"/>
      <c r="RNE24" s="2332"/>
      <c r="RNF24" s="2332"/>
      <c r="RNG24" s="2332"/>
      <c r="RNH24" s="2332"/>
      <c r="RNI24" s="2332"/>
      <c r="RNJ24" s="2332"/>
      <c r="RNK24" s="2332"/>
      <c r="RNL24" s="2332"/>
      <c r="RNM24" s="2332"/>
      <c r="RNN24" s="2332"/>
      <c r="RNO24" s="2332"/>
      <c r="RNP24" s="2332"/>
      <c r="RNQ24" s="2332"/>
      <c r="RNR24" s="2332"/>
      <c r="RNS24" s="2332"/>
      <c r="RNT24" s="2332"/>
      <c r="RNU24" s="2332"/>
      <c r="RNV24" s="2332"/>
      <c r="RNW24" s="2332"/>
      <c r="RNX24" s="2332"/>
      <c r="RNY24" s="2332"/>
      <c r="RNZ24" s="2332"/>
      <c r="ROA24" s="2332"/>
      <c r="ROB24" s="2332"/>
      <c r="ROC24" s="2332"/>
      <c r="ROD24" s="2332"/>
      <c r="ROE24" s="2332"/>
      <c r="ROF24" s="2332"/>
      <c r="ROG24" s="2332"/>
      <c r="ROH24" s="2332"/>
      <c r="ROI24" s="2332"/>
      <c r="ROJ24" s="2332"/>
      <c r="ROK24" s="2332"/>
      <c r="ROL24" s="2332"/>
      <c r="ROM24" s="2332"/>
      <c r="RON24" s="2332"/>
      <c r="ROO24" s="2332"/>
      <c r="ROP24" s="2332"/>
      <c r="ROQ24" s="2332"/>
      <c r="ROR24" s="2332"/>
      <c r="ROS24" s="2332"/>
      <c r="ROT24" s="2332"/>
      <c r="ROU24" s="2332"/>
      <c r="ROV24" s="2332"/>
      <c r="ROW24" s="2332"/>
      <c r="ROX24" s="2332"/>
      <c r="ROY24" s="2332"/>
      <c r="ROZ24" s="2332"/>
      <c r="RPA24" s="2332"/>
      <c r="RPB24" s="2332"/>
      <c r="RPC24" s="2332"/>
      <c r="RPD24" s="2332"/>
      <c r="RPE24" s="2332"/>
      <c r="RPF24" s="2332"/>
      <c r="RPG24" s="2332"/>
      <c r="RPH24" s="2332"/>
      <c r="RPI24" s="2332"/>
      <c r="RPJ24" s="2332"/>
      <c r="RPK24" s="2332"/>
      <c r="RPL24" s="2332"/>
      <c r="RPM24" s="2332"/>
      <c r="RPN24" s="2332"/>
      <c r="RPO24" s="2332"/>
      <c r="RPP24" s="2332"/>
      <c r="RPQ24" s="2332"/>
      <c r="RPR24" s="2332"/>
      <c r="RPS24" s="2332"/>
      <c r="RPT24" s="2332"/>
      <c r="RPU24" s="2332"/>
      <c r="RPV24" s="2332"/>
      <c r="RPW24" s="2332"/>
      <c r="RPX24" s="2332"/>
      <c r="RPY24" s="2332"/>
      <c r="RPZ24" s="2332"/>
      <c r="RQA24" s="2332"/>
      <c r="RQB24" s="2332"/>
      <c r="RQC24" s="2332"/>
      <c r="RQD24" s="2332"/>
      <c r="RQE24" s="2332"/>
      <c r="RQF24" s="2332"/>
      <c r="RQG24" s="2332"/>
      <c r="RQH24" s="2332"/>
      <c r="RQI24" s="2332"/>
      <c r="RQJ24" s="2332"/>
      <c r="RQK24" s="2332"/>
      <c r="RQL24" s="2332"/>
      <c r="RQM24" s="2332"/>
      <c r="RQN24" s="2332"/>
      <c r="RQO24" s="2332"/>
      <c r="RQP24" s="2332"/>
      <c r="RQQ24" s="2332"/>
      <c r="RQR24" s="2332"/>
      <c r="RQS24" s="2332"/>
      <c r="RQT24" s="2332"/>
      <c r="RQU24" s="2332"/>
      <c r="RQV24" s="2332"/>
      <c r="RQW24" s="2332"/>
      <c r="RQX24" s="2332"/>
      <c r="RQY24" s="2332"/>
      <c r="RQZ24" s="2332"/>
      <c r="RRA24" s="2332"/>
      <c r="RRB24" s="2332"/>
      <c r="RRC24" s="2332"/>
      <c r="RRD24" s="2332"/>
      <c r="RRE24" s="2332"/>
      <c r="RRF24" s="2332"/>
      <c r="RRG24" s="2332"/>
      <c r="RRH24" s="2332"/>
      <c r="RRI24" s="2332"/>
      <c r="RRJ24" s="2332"/>
      <c r="RRK24" s="2332"/>
      <c r="RRL24" s="2332"/>
      <c r="RRM24" s="2332"/>
      <c r="RRN24" s="2332"/>
      <c r="RRO24" s="2332"/>
      <c r="RRP24" s="2332"/>
      <c r="RRQ24" s="2332"/>
      <c r="RRR24" s="2332"/>
      <c r="RRS24" s="2332"/>
      <c r="RRT24" s="2332"/>
      <c r="RRU24" s="2332"/>
      <c r="RRV24" s="2332"/>
      <c r="RRW24" s="2332"/>
      <c r="RRX24" s="2332"/>
      <c r="RRY24" s="2332"/>
      <c r="RRZ24" s="2332"/>
      <c r="RSA24" s="2332"/>
      <c r="RSB24" s="2332"/>
      <c r="RSC24" s="2332"/>
      <c r="RSD24" s="2332"/>
      <c r="RSE24" s="2332"/>
      <c r="RSF24" s="2332"/>
      <c r="RSG24" s="2332"/>
      <c r="RSH24" s="2332"/>
      <c r="RSI24" s="2332"/>
      <c r="RSJ24" s="2332"/>
      <c r="RSK24" s="2332"/>
      <c r="RSL24" s="2332"/>
      <c r="RSM24" s="2332"/>
      <c r="RSN24" s="2332"/>
      <c r="RSO24" s="2332"/>
      <c r="RSP24" s="2332"/>
      <c r="RSQ24" s="2332"/>
      <c r="RSR24" s="2332"/>
      <c r="RSS24" s="2332"/>
      <c r="RST24" s="2332"/>
      <c r="RSU24" s="2332"/>
      <c r="RSV24" s="2332"/>
      <c r="RSW24" s="2332"/>
      <c r="RSX24" s="2332"/>
      <c r="RSY24" s="2332"/>
      <c r="RSZ24" s="2332"/>
      <c r="RTA24" s="2332"/>
      <c r="RTB24" s="2332"/>
      <c r="RTC24" s="2332"/>
      <c r="RTD24" s="2332"/>
      <c r="RTE24" s="2332"/>
      <c r="RTF24" s="2332"/>
      <c r="RTG24" s="2332"/>
      <c r="RTH24" s="2332"/>
      <c r="RTI24" s="2332"/>
      <c r="RTJ24" s="2332"/>
      <c r="RTK24" s="2332"/>
      <c r="RTL24" s="2332"/>
      <c r="RTM24" s="2332"/>
      <c r="RTN24" s="2332"/>
      <c r="RTO24" s="2332"/>
      <c r="RTP24" s="2332"/>
      <c r="RTQ24" s="2332"/>
      <c r="RTR24" s="2332"/>
      <c r="RTS24" s="2332"/>
      <c r="RTT24" s="2332"/>
      <c r="RTU24" s="2332"/>
      <c r="RTV24" s="2332"/>
      <c r="RTW24" s="2332"/>
      <c r="RTX24" s="2332"/>
      <c r="RTY24" s="2332"/>
      <c r="RTZ24" s="2332"/>
      <c r="RUA24" s="2332"/>
      <c r="RUB24" s="2332"/>
      <c r="RUC24" s="2332"/>
      <c r="RUD24" s="2332"/>
      <c r="RUE24" s="2332"/>
      <c r="RUF24" s="2332"/>
      <c r="RUG24" s="2332"/>
      <c r="RUH24" s="2332"/>
      <c r="RUI24" s="2332"/>
      <c r="RUJ24" s="2332"/>
      <c r="RUK24" s="2332"/>
      <c r="RUL24" s="2332"/>
      <c r="RUM24" s="2332"/>
      <c r="RUN24" s="2332"/>
      <c r="RUO24" s="2332"/>
      <c r="RUP24" s="2332"/>
      <c r="RUQ24" s="2332"/>
      <c r="RUR24" s="2332"/>
      <c r="RUS24" s="2332"/>
      <c r="RUT24" s="2332"/>
      <c r="RUU24" s="2332"/>
      <c r="RUV24" s="2332"/>
      <c r="RUW24" s="2332"/>
      <c r="RUX24" s="2332"/>
      <c r="RUY24" s="2332"/>
      <c r="RUZ24" s="2332"/>
      <c r="RVA24" s="2332"/>
      <c r="RVB24" s="2332"/>
      <c r="RVC24" s="2332"/>
      <c r="RVD24" s="2332"/>
      <c r="RVE24" s="2332"/>
      <c r="RVF24" s="2332"/>
      <c r="RVG24" s="2332"/>
      <c r="RVH24" s="2332"/>
      <c r="RVI24" s="2332"/>
      <c r="RVJ24" s="2332"/>
      <c r="RVK24" s="2332"/>
      <c r="RVL24" s="2332"/>
      <c r="RVM24" s="2332"/>
      <c r="RVN24" s="2332"/>
      <c r="RVO24" s="2332"/>
      <c r="RVP24" s="2332"/>
      <c r="RVQ24" s="2332"/>
      <c r="RVR24" s="2332"/>
      <c r="RVS24" s="2332"/>
      <c r="RVT24" s="2332"/>
      <c r="RVU24" s="2332"/>
      <c r="RVV24" s="2332"/>
      <c r="RVW24" s="2332"/>
      <c r="RVX24" s="2332"/>
      <c r="RVY24" s="2332"/>
      <c r="RVZ24" s="2332"/>
      <c r="RWA24" s="2332"/>
      <c r="RWB24" s="2332"/>
      <c r="RWC24" s="2332"/>
      <c r="RWD24" s="2332"/>
      <c r="RWE24" s="2332"/>
      <c r="RWF24" s="2332"/>
      <c r="RWG24" s="2332"/>
      <c r="RWH24" s="2332"/>
      <c r="RWI24" s="2332"/>
      <c r="RWJ24" s="2332"/>
      <c r="RWK24" s="2332"/>
      <c r="RWL24" s="2332"/>
      <c r="RWM24" s="2332"/>
      <c r="RWN24" s="2332"/>
      <c r="RWO24" s="2332"/>
      <c r="RWP24" s="2332"/>
      <c r="RWQ24" s="2332"/>
      <c r="RWR24" s="2332"/>
      <c r="RWS24" s="2332"/>
      <c r="RWT24" s="2332"/>
      <c r="RWU24" s="2332"/>
      <c r="RWV24" s="2332"/>
      <c r="RWW24" s="2332"/>
      <c r="RWX24" s="2332"/>
      <c r="RWY24" s="2332"/>
      <c r="RWZ24" s="2332"/>
      <c r="RXA24" s="2332"/>
      <c r="RXB24" s="2332"/>
      <c r="RXC24" s="2332"/>
      <c r="RXD24" s="2332"/>
      <c r="RXE24" s="2332"/>
      <c r="RXF24" s="2332"/>
      <c r="RXG24" s="2332"/>
      <c r="RXH24" s="2332"/>
      <c r="RXI24" s="2332"/>
      <c r="RXJ24" s="2332"/>
      <c r="RXK24" s="2332"/>
      <c r="RXL24" s="2332"/>
      <c r="RXM24" s="2332"/>
      <c r="RXN24" s="2332"/>
      <c r="RXO24" s="2332"/>
      <c r="RXP24" s="2332"/>
      <c r="RXQ24" s="2332"/>
      <c r="RXR24" s="2332"/>
      <c r="RXS24" s="2332"/>
      <c r="RXT24" s="2332"/>
      <c r="RXU24" s="2332"/>
      <c r="RXV24" s="2332"/>
      <c r="RXW24" s="2332"/>
      <c r="RXX24" s="2332"/>
      <c r="RXY24" s="2332"/>
      <c r="RXZ24" s="2332"/>
      <c r="RYA24" s="2332"/>
      <c r="RYB24" s="2332"/>
      <c r="RYC24" s="2332"/>
      <c r="RYD24" s="2332"/>
      <c r="RYE24" s="2332"/>
      <c r="RYF24" s="2332"/>
      <c r="RYG24" s="2332"/>
      <c r="RYH24" s="2332"/>
      <c r="RYI24" s="2332"/>
      <c r="RYJ24" s="2332"/>
      <c r="RYK24" s="2332"/>
      <c r="RYL24" s="2332"/>
      <c r="RYM24" s="2332"/>
      <c r="RYN24" s="2332"/>
      <c r="RYO24" s="2332"/>
      <c r="RYP24" s="2332"/>
      <c r="RYQ24" s="2332"/>
      <c r="RYR24" s="2332"/>
      <c r="RYS24" s="2332"/>
      <c r="RYT24" s="2332"/>
      <c r="RYU24" s="2332"/>
      <c r="RYV24" s="2332"/>
      <c r="RYW24" s="2332"/>
      <c r="RYX24" s="2332"/>
      <c r="RYY24" s="2332"/>
      <c r="RYZ24" s="2332"/>
      <c r="RZA24" s="2332"/>
      <c r="RZB24" s="2332"/>
      <c r="RZC24" s="2332"/>
      <c r="RZD24" s="2332"/>
      <c r="RZE24" s="2332"/>
      <c r="RZF24" s="2332"/>
      <c r="RZG24" s="2332"/>
      <c r="RZH24" s="2332"/>
      <c r="RZI24" s="2332"/>
      <c r="RZJ24" s="2332"/>
      <c r="RZK24" s="2332"/>
      <c r="RZL24" s="2332"/>
      <c r="RZM24" s="2332"/>
      <c r="RZN24" s="2332"/>
      <c r="RZO24" s="2332"/>
      <c r="RZP24" s="2332"/>
      <c r="RZQ24" s="2332"/>
      <c r="RZR24" s="2332"/>
      <c r="RZS24" s="2332"/>
      <c r="RZT24" s="2332"/>
      <c r="RZU24" s="2332"/>
      <c r="RZV24" s="2332"/>
      <c r="RZW24" s="2332"/>
      <c r="RZX24" s="2332"/>
      <c r="RZY24" s="2332"/>
      <c r="RZZ24" s="2332"/>
      <c r="SAA24" s="2332"/>
      <c r="SAB24" s="2332"/>
      <c r="SAC24" s="2332"/>
      <c r="SAD24" s="2332"/>
      <c r="SAE24" s="2332"/>
      <c r="SAF24" s="2332"/>
      <c r="SAG24" s="2332"/>
      <c r="SAH24" s="2332"/>
      <c r="SAI24" s="2332"/>
      <c r="SAJ24" s="2332"/>
      <c r="SAK24" s="2332"/>
      <c r="SAL24" s="2332"/>
      <c r="SAM24" s="2332"/>
      <c r="SAN24" s="2332"/>
      <c r="SAO24" s="2332"/>
      <c r="SAP24" s="2332"/>
      <c r="SAQ24" s="2332"/>
      <c r="SAR24" s="2332"/>
      <c r="SAS24" s="2332"/>
      <c r="SAT24" s="2332"/>
      <c r="SAU24" s="2332"/>
      <c r="SAV24" s="2332"/>
      <c r="SAW24" s="2332"/>
      <c r="SAX24" s="2332"/>
      <c r="SAY24" s="2332"/>
      <c r="SAZ24" s="2332"/>
      <c r="SBA24" s="2332"/>
      <c r="SBB24" s="2332"/>
      <c r="SBC24" s="2332"/>
      <c r="SBD24" s="2332"/>
      <c r="SBE24" s="2332"/>
      <c r="SBF24" s="2332"/>
      <c r="SBG24" s="2332"/>
      <c r="SBH24" s="2332"/>
      <c r="SBI24" s="2332"/>
      <c r="SBJ24" s="2332"/>
      <c r="SBK24" s="2332"/>
      <c r="SBL24" s="2332"/>
      <c r="SBM24" s="2332"/>
      <c r="SBN24" s="2332"/>
      <c r="SBO24" s="2332"/>
      <c r="SBP24" s="2332"/>
      <c r="SBQ24" s="2332"/>
      <c r="SBR24" s="2332"/>
      <c r="SBS24" s="2332"/>
      <c r="SBT24" s="2332"/>
      <c r="SBU24" s="2332"/>
      <c r="SBV24" s="2332"/>
      <c r="SBW24" s="2332"/>
      <c r="SBX24" s="2332"/>
      <c r="SBY24" s="2332"/>
      <c r="SBZ24" s="2332"/>
      <c r="SCA24" s="2332"/>
      <c r="SCB24" s="2332"/>
      <c r="SCC24" s="2332"/>
      <c r="SCD24" s="2332"/>
      <c r="SCE24" s="2332"/>
      <c r="SCF24" s="2332"/>
      <c r="SCG24" s="2332"/>
      <c r="SCH24" s="2332"/>
      <c r="SCI24" s="2332"/>
      <c r="SCJ24" s="2332"/>
      <c r="SCK24" s="2332"/>
      <c r="SCL24" s="2332"/>
      <c r="SCM24" s="2332"/>
      <c r="SCN24" s="2332"/>
      <c r="SCO24" s="2332"/>
      <c r="SCP24" s="2332"/>
      <c r="SCQ24" s="2332"/>
      <c r="SCR24" s="2332"/>
      <c r="SCS24" s="2332"/>
      <c r="SCT24" s="2332"/>
      <c r="SCU24" s="2332"/>
      <c r="SCV24" s="2332"/>
      <c r="SCW24" s="2332"/>
      <c r="SCX24" s="2332"/>
      <c r="SCY24" s="2332"/>
      <c r="SCZ24" s="2332"/>
      <c r="SDA24" s="2332"/>
      <c r="SDB24" s="2332"/>
      <c r="SDC24" s="2332"/>
      <c r="SDD24" s="2332"/>
      <c r="SDE24" s="2332"/>
      <c r="SDF24" s="2332"/>
      <c r="SDG24" s="2332"/>
      <c r="SDH24" s="2332"/>
      <c r="SDI24" s="2332"/>
      <c r="SDJ24" s="2332"/>
      <c r="SDK24" s="2332"/>
      <c r="SDL24" s="2332"/>
      <c r="SDM24" s="2332"/>
      <c r="SDN24" s="2332"/>
      <c r="SDO24" s="2332"/>
      <c r="SDP24" s="2332"/>
      <c r="SDQ24" s="2332"/>
      <c r="SDR24" s="2332"/>
      <c r="SDS24" s="2332"/>
      <c r="SDT24" s="2332"/>
      <c r="SDU24" s="2332"/>
      <c r="SDV24" s="2332"/>
      <c r="SDW24" s="2332"/>
      <c r="SDX24" s="2332"/>
      <c r="SDY24" s="2332"/>
      <c r="SDZ24" s="2332"/>
      <c r="SEA24" s="2332"/>
      <c r="SEB24" s="2332"/>
      <c r="SEC24" s="2332"/>
      <c r="SED24" s="2332"/>
      <c r="SEE24" s="2332"/>
      <c r="SEF24" s="2332"/>
      <c r="SEG24" s="2332"/>
      <c r="SEH24" s="2332"/>
      <c r="SEI24" s="2332"/>
      <c r="SEJ24" s="2332"/>
      <c r="SEK24" s="2332"/>
      <c r="SEL24" s="2332"/>
      <c r="SEM24" s="2332"/>
      <c r="SEN24" s="2332"/>
      <c r="SEO24" s="2332"/>
      <c r="SEP24" s="2332"/>
      <c r="SEQ24" s="2332"/>
      <c r="SER24" s="2332"/>
      <c r="SES24" s="2332"/>
      <c r="SET24" s="2332"/>
      <c r="SEU24" s="2332"/>
      <c r="SEV24" s="2332"/>
      <c r="SEW24" s="2332"/>
      <c r="SEX24" s="2332"/>
      <c r="SEY24" s="2332"/>
      <c r="SEZ24" s="2332"/>
      <c r="SFA24" s="2332"/>
      <c r="SFB24" s="2332"/>
      <c r="SFC24" s="2332"/>
      <c r="SFD24" s="2332"/>
      <c r="SFE24" s="2332"/>
      <c r="SFF24" s="2332"/>
      <c r="SFG24" s="2332"/>
      <c r="SFH24" s="2332"/>
      <c r="SFI24" s="2332"/>
      <c r="SFJ24" s="2332"/>
      <c r="SFK24" s="2332"/>
      <c r="SFL24" s="2332"/>
      <c r="SFM24" s="2332"/>
      <c r="SFN24" s="2332"/>
      <c r="SFO24" s="2332"/>
      <c r="SFP24" s="2332"/>
      <c r="SFQ24" s="2332"/>
      <c r="SFR24" s="2332"/>
      <c r="SFS24" s="2332"/>
      <c r="SFT24" s="2332"/>
      <c r="SFU24" s="2332"/>
      <c r="SFV24" s="2332"/>
      <c r="SFW24" s="2332"/>
      <c r="SFX24" s="2332"/>
      <c r="SFY24" s="2332"/>
      <c r="SFZ24" s="2332"/>
      <c r="SGA24" s="2332"/>
      <c r="SGB24" s="2332"/>
      <c r="SGC24" s="2332"/>
      <c r="SGD24" s="2332"/>
      <c r="SGE24" s="2332"/>
      <c r="SGF24" s="2332"/>
      <c r="SGG24" s="2332"/>
      <c r="SGH24" s="2332"/>
      <c r="SGI24" s="2332"/>
      <c r="SGJ24" s="2332"/>
      <c r="SGK24" s="2332"/>
      <c r="SGL24" s="2332"/>
      <c r="SGM24" s="2332"/>
      <c r="SGN24" s="2332"/>
      <c r="SGO24" s="2332"/>
      <c r="SGP24" s="2332"/>
      <c r="SGQ24" s="2332"/>
      <c r="SGR24" s="2332"/>
      <c r="SGS24" s="2332"/>
      <c r="SGT24" s="2332"/>
      <c r="SGU24" s="2332"/>
      <c r="SGV24" s="2332"/>
      <c r="SGW24" s="2332"/>
      <c r="SGX24" s="2332"/>
      <c r="SGY24" s="2332"/>
      <c r="SGZ24" s="2332"/>
      <c r="SHA24" s="2332"/>
      <c r="SHB24" s="2332"/>
      <c r="SHC24" s="2332"/>
      <c r="SHD24" s="2332"/>
      <c r="SHE24" s="2332"/>
      <c r="SHF24" s="2332"/>
      <c r="SHG24" s="2332"/>
      <c r="SHH24" s="2332"/>
      <c r="SHI24" s="2332"/>
      <c r="SHJ24" s="2332"/>
      <c r="SHK24" s="2332"/>
      <c r="SHL24" s="2332"/>
      <c r="SHM24" s="2332"/>
      <c r="SHN24" s="2332"/>
      <c r="SHO24" s="2332"/>
      <c r="SHP24" s="2332"/>
      <c r="SHQ24" s="2332"/>
      <c r="SHR24" s="2332"/>
      <c r="SHS24" s="2332"/>
      <c r="SHT24" s="2332"/>
      <c r="SHU24" s="2332"/>
      <c r="SHV24" s="2332"/>
      <c r="SHW24" s="2332"/>
      <c r="SHX24" s="2332"/>
      <c r="SHY24" s="2332"/>
      <c r="SHZ24" s="2332"/>
      <c r="SIA24" s="2332"/>
      <c r="SIB24" s="2332"/>
      <c r="SIC24" s="2332"/>
      <c r="SID24" s="2332"/>
      <c r="SIE24" s="2332"/>
      <c r="SIF24" s="2332"/>
      <c r="SIG24" s="2332"/>
      <c r="SIH24" s="2332"/>
      <c r="SII24" s="2332"/>
      <c r="SIJ24" s="2332"/>
      <c r="SIK24" s="2332"/>
      <c r="SIL24" s="2332"/>
      <c r="SIM24" s="2332"/>
      <c r="SIN24" s="2332"/>
      <c r="SIO24" s="2332"/>
      <c r="SIP24" s="2332"/>
      <c r="SIQ24" s="2332"/>
      <c r="SIR24" s="2332"/>
      <c r="SIS24" s="2332"/>
      <c r="SIT24" s="2332"/>
      <c r="SIU24" s="2332"/>
      <c r="SIV24" s="2332"/>
      <c r="SIW24" s="2332"/>
      <c r="SIX24" s="2332"/>
      <c r="SIY24" s="2332"/>
      <c r="SIZ24" s="2332"/>
      <c r="SJA24" s="2332"/>
      <c r="SJB24" s="2332"/>
      <c r="SJC24" s="2332"/>
      <c r="SJD24" s="2332"/>
      <c r="SJE24" s="2332"/>
      <c r="SJF24" s="2332"/>
      <c r="SJG24" s="2332"/>
      <c r="SJH24" s="2332"/>
      <c r="SJI24" s="2332"/>
      <c r="SJJ24" s="2332"/>
      <c r="SJK24" s="2332"/>
      <c r="SJL24" s="2332"/>
      <c r="SJM24" s="2332"/>
      <c r="SJN24" s="2332"/>
      <c r="SJO24" s="2332"/>
      <c r="SJP24" s="2332"/>
      <c r="SJQ24" s="2332"/>
      <c r="SJR24" s="2332"/>
      <c r="SJS24" s="2332"/>
      <c r="SJT24" s="2332"/>
      <c r="SJU24" s="2332"/>
      <c r="SJV24" s="2332"/>
      <c r="SJW24" s="2332"/>
      <c r="SJX24" s="2332"/>
      <c r="SJY24" s="2332"/>
      <c r="SJZ24" s="2332"/>
      <c r="SKA24" s="2332"/>
      <c r="SKB24" s="2332"/>
      <c r="SKC24" s="2332"/>
      <c r="SKD24" s="2332"/>
      <c r="SKE24" s="2332"/>
      <c r="SKF24" s="2332"/>
      <c r="SKG24" s="2332"/>
      <c r="SKH24" s="2332"/>
      <c r="SKI24" s="2332"/>
      <c r="SKJ24" s="2332"/>
      <c r="SKK24" s="2332"/>
      <c r="SKL24" s="2332"/>
      <c r="SKM24" s="2332"/>
      <c r="SKN24" s="2332"/>
      <c r="SKO24" s="2332"/>
      <c r="SKP24" s="2332"/>
      <c r="SKQ24" s="2332"/>
      <c r="SKR24" s="2332"/>
      <c r="SKS24" s="2332"/>
      <c r="SKT24" s="2332"/>
      <c r="SKU24" s="2332"/>
      <c r="SKV24" s="2332"/>
      <c r="SKW24" s="2332"/>
      <c r="SKX24" s="2332"/>
      <c r="SKY24" s="2332"/>
      <c r="SKZ24" s="2332"/>
      <c r="SLA24" s="2332"/>
      <c r="SLB24" s="2332"/>
      <c r="SLC24" s="2332"/>
      <c r="SLD24" s="2332"/>
      <c r="SLE24" s="2332"/>
      <c r="SLF24" s="2332"/>
      <c r="SLG24" s="2332"/>
      <c r="SLH24" s="2332"/>
      <c r="SLI24" s="2332"/>
      <c r="SLJ24" s="2332"/>
      <c r="SLK24" s="2332"/>
      <c r="SLL24" s="2332"/>
      <c r="SLM24" s="2332"/>
      <c r="SLN24" s="2332"/>
      <c r="SLO24" s="2332"/>
      <c r="SLP24" s="2332"/>
      <c r="SLQ24" s="2332"/>
      <c r="SLR24" s="2332"/>
      <c r="SLS24" s="2332"/>
      <c r="SLT24" s="2332"/>
      <c r="SLU24" s="2332"/>
      <c r="SLV24" s="2332"/>
      <c r="SLW24" s="2332"/>
      <c r="SLX24" s="2332"/>
      <c r="SLY24" s="2332"/>
      <c r="SLZ24" s="2332"/>
      <c r="SMA24" s="2332"/>
      <c r="SMB24" s="2332"/>
      <c r="SMC24" s="2332"/>
      <c r="SMD24" s="2332"/>
      <c r="SME24" s="2332"/>
      <c r="SMF24" s="2332"/>
      <c r="SMG24" s="2332"/>
      <c r="SMH24" s="2332"/>
      <c r="SMI24" s="2332"/>
      <c r="SMJ24" s="2332"/>
      <c r="SMK24" s="2332"/>
      <c r="SML24" s="2332"/>
      <c r="SMM24" s="2332"/>
      <c r="SMN24" s="2332"/>
      <c r="SMO24" s="2332"/>
      <c r="SMP24" s="2332"/>
      <c r="SMQ24" s="2332"/>
      <c r="SMR24" s="2332"/>
      <c r="SMS24" s="2332"/>
      <c r="SMT24" s="2332"/>
      <c r="SMU24" s="2332"/>
      <c r="SMV24" s="2332"/>
      <c r="SMW24" s="2332"/>
      <c r="SMX24" s="2332"/>
      <c r="SMY24" s="2332"/>
      <c r="SMZ24" s="2332"/>
      <c r="SNA24" s="2332"/>
      <c r="SNB24" s="2332"/>
      <c r="SNC24" s="2332"/>
      <c r="SND24" s="2332"/>
      <c r="SNE24" s="2332"/>
      <c r="SNF24" s="2332"/>
      <c r="SNG24" s="2332"/>
      <c r="SNH24" s="2332"/>
      <c r="SNI24" s="2332"/>
      <c r="SNJ24" s="2332"/>
      <c r="SNK24" s="2332"/>
      <c r="SNL24" s="2332"/>
      <c r="SNM24" s="2332"/>
      <c r="SNN24" s="2332"/>
      <c r="SNO24" s="2332"/>
      <c r="SNP24" s="2332"/>
      <c r="SNQ24" s="2332"/>
      <c r="SNR24" s="2332"/>
      <c r="SNS24" s="2332"/>
      <c r="SNT24" s="2332"/>
      <c r="SNU24" s="2332"/>
      <c r="SNV24" s="2332"/>
      <c r="SNW24" s="2332"/>
      <c r="SNX24" s="2332"/>
      <c r="SNY24" s="2332"/>
      <c r="SNZ24" s="2332"/>
      <c r="SOA24" s="2332"/>
      <c r="SOB24" s="2332"/>
      <c r="SOC24" s="2332"/>
      <c r="SOD24" s="2332"/>
      <c r="SOE24" s="2332"/>
      <c r="SOF24" s="2332"/>
      <c r="SOG24" s="2332"/>
      <c r="SOH24" s="2332"/>
      <c r="SOI24" s="2332"/>
      <c r="SOJ24" s="2332"/>
      <c r="SOK24" s="2332"/>
      <c r="SOL24" s="2332"/>
      <c r="SOM24" s="2332"/>
      <c r="SON24" s="2332"/>
      <c r="SOO24" s="2332"/>
      <c r="SOP24" s="2332"/>
      <c r="SOQ24" s="2332"/>
      <c r="SOR24" s="2332"/>
      <c r="SOS24" s="2332"/>
      <c r="SOT24" s="2332"/>
      <c r="SOU24" s="2332"/>
      <c r="SOV24" s="2332"/>
      <c r="SOW24" s="2332"/>
      <c r="SOX24" s="2332"/>
      <c r="SOY24" s="2332"/>
      <c r="SOZ24" s="2332"/>
      <c r="SPA24" s="2332"/>
      <c r="SPB24" s="2332"/>
      <c r="SPC24" s="2332"/>
      <c r="SPD24" s="2332"/>
      <c r="SPE24" s="2332"/>
      <c r="SPF24" s="2332"/>
      <c r="SPG24" s="2332"/>
      <c r="SPH24" s="2332"/>
      <c r="SPI24" s="2332"/>
      <c r="SPJ24" s="2332"/>
      <c r="SPK24" s="2332"/>
      <c r="SPL24" s="2332"/>
      <c r="SPM24" s="2332"/>
      <c r="SPN24" s="2332"/>
      <c r="SPO24" s="2332"/>
      <c r="SPP24" s="2332"/>
      <c r="SPQ24" s="2332"/>
      <c r="SPR24" s="2332"/>
      <c r="SPS24" s="2332"/>
      <c r="SPT24" s="2332"/>
      <c r="SPU24" s="2332"/>
      <c r="SPV24" s="2332"/>
      <c r="SPW24" s="2332"/>
      <c r="SPX24" s="2332"/>
      <c r="SPY24" s="2332"/>
      <c r="SPZ24" s="2332"/>
      <c r="SQA24" s="2332"/>
      <c r="SQB24" s="2332"/>
      <c r="SQC24" s="2332"/>
      <c r="SQD24" s="2332"/>
      <c r="SQE24" s="2332"/>
      <c r="SQF24" s="2332"/>
      <c r="SQG24" s="2332"/>
      <c r="SQH24" s="2332"/>
      <c r="SQI24" s="2332"/>
      <c r="SQJ24" s="2332"/>
      <c r="SQK24" s="2332"/>
      <c r="SQL24" s="2332"/>
      <c r="SQM24" s="2332"/>
      <c r="SQN24" s="2332"/>
      <c r="SQO24" s="2332"/>
      <c r="SQP24" s="2332"/>
      <c r="SQQ24" s="2332"/>
      <c r="SQR24" s="2332"/>
      <c r="SQS24" s="2332"/>
      <c r="SQT24" s="2332"/>
      <c r="SQU24" s="2332"/>
      <c r="SQV24" s="2332"/>
      <c r="SQW24" s="2332"/>
      <c r="SQX24" s="2332"/>
      <c r="SQY24" s="2332"/>
      <c r="SQZ24" s="2332"/>
      <c r="SRA24" s="2332"/>
      <c r="SRB24" s="2332"/>
      <c r="SRC24" s="2332"/>
      <c r="SRD24" s="2332"/>
      <c r="SRE24" s="2332"/>
      <c r="SRF24" s="2332"/>
      <c r="SRG24" s="2332"/>
      <c r="SRH24" s="2332"/>
      <c r="SRI24" s="2332"/>
      <c r="SRJ24" s="2332"/>
      <c r="SRK24" s="2332"/>
      <c r="SRL24" s="2332"/>
      <c r="SRM24" s="2332"/>
      <c r="SRN24" s="2332"/>
      <c r="SRO24" s="2332"/>
      <c r="SRP24" s="2332"/>
      <c r="SRQ24" s="2332"/>
      <c r="SRR24" s="2332"/>
      <c r="SRS24" s="2332"/>
      <c r="SRT24" s="2332"/>
      <c r="SRU24" s="2332"/>
      <c r="SRV24" s="2332"/>
      <c r="SRW24" s="2332"/>
      <c r="SRX24" s="2332"/>
      <c r="SRY24" s="2332"/>
      <c r="SRZ24" s="2332"/>
      <c r="SSA24" s="2332"/>
      <c r="SSB24" s="2332"/>
      <c r="SSC24" s="2332"/>
      <c r="SSD24" s="2332"/>
      <c r="SSE24" s="2332"/>
      <c r="SSF24" s="2332"/>
      <c r="SSG24" s="2332"/>
      <c r="SSH24" s="2332"/>
      <c r="SSI24" s="2332"/>
      <c r="SSJ24" s="2332"/>
      <c r="SSK24" s="2332"/>
      <c r="SSL24" s="2332"/>
      <c r="SSM24" s="2332"/>
      <c r="SSN24" s="2332"/>
      <c r="SSO24" s="2332"/>
      <c r="SSP24" s="2332"/>
      <c r="SSQ24" s="2332"/>
      <c r="SSR24" s="2332"/>
      <c r="SSS24" s="2332"/>
      <c r="SST24" s="2332"/>
      <c r="SSU24" s="2332"/>
      <c r="SSV24" s="2332"/>
      <c r="SSW24" s="2332"/>
      <c r="SSX24" s="2332"/>
      <c r="SSY24" s="2332"/>
      <c r="SSZ24" s="2332"/>
      <c r="STA24" s="2332"/>
      <c r="STB24" s="2332"/>
      <c r="STC24" s="2332"/>
      <c r="STD24" s="2332"/>
      <c r="STE24" s="2332"/>
      <c r="STF24" s="2332"/>
      <c r="STG24" s="2332"/>
      <c r="STH24" s="2332"/>
      <c r="STI24" s="2332"/>
      <c r="STJ24" s="2332"/>
      <c r="STK24" s="2332"/>
      <c r="STL24" s="2332"/>
      <c r="STM24" s="2332"/>
      <c r="STN24" s="2332"/>
      <c r="STO24" s="2332"/>
      <c r="STP24" s="2332"/>
      <c r="STQ24" s="2332"/>
      <c r="STR24" s="2332"/>
      <c r="STS24" s="2332"/>
      <c r="STT24" s="2332"/>
      <c r="STU24" s="2332"/>
      <c r="STV24" s="2332"/>
      <c r="STW24" s="2332"/>
      <c r="STX24" s="2332"/>
      <c r="STY24" s="2332"/>
      <c r="STZ24" s="2332"/>
      <c r="SUA24" s="2332"/>
      <c r="SUB24" s="2332"/>
      <c r="SUC24" s="2332"/>
      <c r="SUD24" s="2332"/>
      <c r="SUE24" s="2332"/>
      <c r="SUF24" s="2332"/>
      <c r="SUG24" s="2332"/>
      <c r="SUH24" s="2332"/>
      <c r="SUI24" s="2332"/>
      <c r="SUJ24" s="2332"/>
      <c r="SUK24" s="2332"/>
      <c r="SUL24" s="2332"/>
      <c r="SUM24" s="2332"/>
      <c r="SUN24" s="2332"/>
      <c r="SUO24" s="2332"/>
      <c r="SUP24" s="2332"/>
      <c r="SUQ24" s="2332"/>
      <c r="SUR24" s="2332"/>
      <c r="SUS24" s="2332"/>
      <c r="SUT24" s="2332"/>
      <c r="SUU24" s="2332"/>
      <c r="SUV24" s="2332"/>
      <c r="SUW24" s="2332"/>
      <c r="SUX24" s="2332"/>
      <c r="SUY24" s="2332"/>
      <c r="SUZ24" s="2332"/>
      <c r="SVA24" s="2332"/>
      <c r="SVB24" s="2332"/>
      <c r="SVC24" s="2332"/>
      <c r="SVD24" s="2332"/>
      <c r="SVE24" s="2332"/>
      <c r="SVF24" s="2332"/>
      <c r="SVG24" s="2332"/>
      <c r="SVH24" s="2332"/>
      <c r="SVI24" s="2332"/>
      <c r="SVJ24" s="2332"/>
      <c r="SVK24" s="2332"/>
      <c r="SVL24" s="2332"/>
      <c r="SVM24" s="2332"/>
      <c r="SVN24" s="2332"/>
      <c r="SVO24" s="2332"/>
      <c r="SVP24" s="2332"/>
      <c r="SVQ24" s="2332"/>
      <c r="SVR24" s="2332"/>
      <c r="SVS24" s="2332"/>
      <c r="SVT24" s="2332"/>
      <c r="SVU24" s="2332"/>
      <c r="SVV24" s="2332"/>
      <c r="SVW24" s="2332"/>
      <c r="SVX24" s="2332"/>
      <c r="SVY24" s="2332"/>
      <c r="SVZ24" s="2332"/>
      <c r="SWA24" s="2332"/>
      <c r="SWB24" s="2332"/>
      <c r="SWC24" s="2332"/>
      <c r="SWD24" s="2332"/>
      <c r="SWE24" s="2332"/>
      <c r="SWF24" s="2332"/>
      <c r="SWG24" s="2332"/>
      <c r="SWH24" s="2332"/>
      <c r="SWI24" s="2332"/>
      <c r="SWJ24" s="2332"/>
      <c r="SWK24" s="2332"/>
      <c r="SWL24" s="2332"/>
      <c r="SWM24" s="2332"/>
      <c r="SWN24" s="2332"/>
      <c r="SWO24" s="2332"/>
      <c r="SWP24" s="2332"/>
      <c r="SWQ24" s="2332"/>
      <c r="SWR24" s="2332"/>
      <c r="SWS24" s="2332"/>
      <c r="SWT24" s="2332"/>
      <c r="SWU24" s="2332"/>
      <c r="SWV24" s="2332"/>
      <c r="SWW24" s="2332"/>
      <c r="SWX24" s="2332"/>
      <c r="SWY24" s="2332"/>
      <c r="SWZ24" s="2332"/>
      <c r="SXA24" s="2332"/>
      <c r="SXB24" s="2332"/>
      <c r="SXC24" s="2332"/>
      <c r="SXD24" s="2332"/>
      <c r="SXE24" s="2332"/>
      <c r="SXF24" s="2332"/>
      <c r="SXG24" s="2332"/>
      <c r="SXH24" s="2332"/>
      <c r="SXI24" s="2332"/>
      <c r="SXJ24" s="2332"/>
      <c r="SXK24" s="2332"/>
      <c r="SXL24" s="2332"/>
      <c r="SXM24" s="2332"/>
      <c r="SXN24" s="2332"/>
      <c r="SXO24" s="2332"/>
      <c r="SXP24" s="2332"/>
      <c r="SXQ24" s="2332"/>
      <c r="SXR24" s="2332"/>
      <c r="SXS24" s="2332"/>
      <c r="SXT24" s="2332"/>
      <c r="SXU24" s="2332"/>
      <c r="SXV24" s="2332"/>
      <c r="SXW24" s="2332"/>
      <c r="SXX24" s="2332"/>
      <c r="SXY24" s="2332"/>
      <c r="SXZ24" s="2332"/>
      <c r="SYA24" s="2332"/>
      <c r="SYB24" s="2332"/>
      <c r="SYC24" s="2332"/>
      <c r="SYD24" s="2332"/>
      <c r="SYE24" s="2332"/>
      <c r="SYF24" s="2332"/>
      <c r="SYG24" s="2332"/>
      <c r="SYH24" s="2332"/>
      <c r="SYI24" s="2332"/>
      <c r="SYJ24" s="2332"/>
      <c r="SYK24" s="2332"/>
      <c r="SYL24" s="2332"/>
      <c r="SYM24" s="2332"/>
      <c r="SYN24" s="2332"/>
      <c r="SYO24" s="2332"/>
      <c r="SYP24" s="2332"/>
      <c r="SYQ24" s="2332"/>
      <c r="SYR24" s="2332"/>
      <c r="SYS24" s="2332"/>
      <c r="SYT24" s="2332"/>
      <c r="SYU24" s="2332"/>
      <c r="SYV24" s="2332"/>
      <c r="SYW24" s="2332"/>
      <c r="SYX24" s="2332"/>
      <c r="SYY24" s="2332"/>
      <c r="SYZ24" s="2332"/>
      <c r="SZA24" s="2332"/>
      <c r="SZB24" s="2332"/>
      <c r="SZC24" s="2332"/>
      <c r="SZD24" s="2332"/>
      <c r="SZE24" s="2332"/>
      <c r="SZF24" s="2332"/>
      <c r="SZG24" s="2332"/>
      <c r="SZH24" s="2332"/>
      <c r="SZI24" s="2332"/>
      <c r="SZJ24" s="2332"/>
      <c r="SZK24" s="2332"/>
      <c r="SZL24" s="2332"/>
      <c r="SZM24" s="2332"/>
      <c r="SZN24" s="2332"/>
      <c r="SZO24" s="2332"/>
      <c r="SZP24" s="2332"/>
      <c r="SZQ24" s="2332"/>
      <c r="SZR24" s="2332"/>
      <c r="SZS24" s="2332"/>
      <c r="SZT24" s="2332"/>
      <c r="SZU24" s="2332"/>
      <c r="SZV24" s="2332"/>
      <c r="SZW24" s="2332"/>
      <c r="SZX24" s="2332"/>
      <c r="SZY24" s="2332"/>
      <c r="SZZ24" s="2332"/>
      <c r="TAA24" s="2332"/>
      <c r="TAB24" s="2332"/>
      <c r="TAC24" s="2332"/>
      <c r="TAD24" s="2332"/>
      <c r="TAE24" s="2332"/>
      <c r="TAF24" s="2332"/>
      <c r="TAG24" s="2332"/>
      <c r="TAH24" s="2332"/>
      <c r="TAI24" s="2332"/>
      <c r="TAJ24" s="2332"/>
      <c r="TAK24" s="2332"/>
      <c r="TAL24" s="2332"/>
      <c r="TAM24" s="2332"/>
      <c r="TAN24" s="2332"/>
      <c r="TAO24" s="2332"/>
      <c r="TAP24" s="2332"/>
      <c r="TAQ24" s="2332"/>
      <c r="TAR24" s="2332"/>
      <c r="TAS24" s="2332"/>
      <c r="TAT24" s="2332"/>
      <c r="TAU24" s="2332"/>
      <c r="TAV24" s="2332"/>
      <c r="TAW24" s="2332"/>
      <c r="TAX24" s="2332"/>
      <c r="TAY24" s="2332"/>
      <c r="TAZ24" s="2332"/>
      <c r="TBA24" s="2332"/>
      <c r="TBB24" s="2332"/>
      <c r="TBC24" s="2332"/>
      <c r="TBD24" s="2332"/>
      <c r="TBE24" s="2332"/>
      <c r="TBF24" s="2332"/>
      <c r="TBG24" s="2332"/>
      <c r="TBH24" s="2332"/>
      <c r="TBI24" s="2332"/>
      <c r="TBJ24" s="2332"/>
      <c r="TBK24" s="2332"/>
      <c r="TBL24" s="2332"/>
      <c r="TBM24" s="2332"/>
      <c r="TBN24" s="2332"/>
      <c r="TBO24" s="2332"/>
      <c r="TBP24" s="2332"/>
      <c r="TBQ24" s="2332"/>
      <c r="TBR24" s="2332"/>
      <c r="TBS24" s="2332"/>
      <c r="TBT24" s="2332"/>
      <c r="TBU24" s="2332"/>
      <c r="TBV24" s="2332"/>
      <c r="TBW24" s="2332"/>
      <c r="TBX24" s="2332"/>
      <c r="TBY24" s="2332"/>
      <c r="TBZ24" s="2332"/>
      <c r="TCA24" s="2332"/>
      <c r="TCB24" s="2332"/>
      <c r="TCC24" s="2332"/>
      <c r="TCD24" s="2332"/>
      <c r="TCE24" s="2332"/>
      <c r="TCF24" s="2332"/>
      <c r="TCG24" s="2332"/>
      <c r="TCH24" s="2332"/>
      <c r="TCI24" s="2332"/>
      <c r="TCJ24" s="2332"/>
      <c r="TCK24" s="2332"/>
      <c r="TCL24" s="2332"/>
      <c r="TCM24" s="2332"/>
      <c r="TCN24" s="2332"/>
      <c r="TCO24" s="2332"/>
      <c r="TCP24" s="2332"/>
      <c r="TCQ24" s="2332"/>
      <c r="TCR24" s="2332"/>
      <c r="TCS24" s="2332"/>
      <c r="TCT24" s="2332"/>
      <c r="TCU24" s="2332"/>
      <c r="TCV24" s="2332"/>
      <c r="TCW24" s="2332"/>
      <c r="TCX24" s="2332"/>
      <c r="TCY24" s="2332"/>
      <c r="TCZ24" s="2332"/>
      <c r="TDA24" s="2332"/>
      <c r="TDB24" s="2332"/>
      <c r="TDC24" s="2332"/>
      <c r="TDD24" s="2332"/>
      <c r="TDE24" s="2332"/>
      <c r="TDF24" s="2332"/>
      <c r="TDG24" s="2332"/>
      <c r="TDH24" s="2332"/>
      <c r="TDI24" s="2332"/>
      <c r="TDJ24" s="2332"/>
      <c r="TDK24" s="2332"/>
      <c r="TDL24" s="2332"/>
      <c r="TDM24" s="2332"/>
      <c r="TDN24" s="2332"/>
      <c r="TDO24" s="2332"/>
      <c r="TDP24" s="2332"/>
      <c r="TDQ24" s="2332"/>
      <c r="TDR24" s="2332"/>
      <c r="TDS24" s="2332"/>
      <c r="TDT24" s="2332"/>
      <c r="TDU24" s="2332"/>
      <c r="TDV24" s="2332"/>
      <c r="TDW24" s="2332"/>
      <c r="TDX24" s="2332"/>
      <c r="TDY24" s="2332"/>
      <c r="TDZ24" s="2332"/>
      <c r="TEA24" s="2332"/>
      <c r="TEB24" s="2332"/>
      <c r="TEC24" s="2332"/>
      <c r="TED24" s="2332"/>
      <c r="TEE24" s="2332"/>
      <c r="TEF24" s="2332"/>
      <c r="TEG24" s="2332"/>
      <c r="TEH24" s="2332"/>
      <c r="TEI24" s="2332"/>
      <c r="TEJ24" s="2332"/>
      <c r="TEK24" s="2332"/>
      <c r="TEL24" s="2332"/>
      <c r="TEM24" s="2332"/>
      <c r="TEN24" s="2332"/>
      <c r="TEO24" s="2332"/>
      <c r="TEP24" s="2332"/>
      <c r="TEQ24" s="2332"/>
      <c r="TER24" s="2332"/>
      <c r="TES24" s="2332"/>
      <c r="TET24" s="2332"/>
      <c r="TEU24" s="2332"/>
      <c r="TEV24" s="2332"/>
      <c r="TEW24" s="2332"/>
      <c r="TEX24" s="2332"/>
      <c r="TEY24" s="2332"/>
      <c r="TEZ24" s="2332"/>
      <c r="TFA24" s="2332"/>
      <c r="TFB24" s="2332"/>
      <c r="TFC24" s="2332"/>
      <c r="TFD24" s="2332"/>
      <c r="TFE24" s="2332"/>
      <c r="TFF24" s="2332"/>
      <c r="TFG24" s="2332"/>
      <c r="TFH24" s="2332"/>
      <c r="TFI24" s="2332"/>
      <c r="TFJ24" s="2332"/>
      <c r="TFK24" s="2332"/>
      <c r="TFL24" s="2332"/>
      <c r="TFM24" s="2332"/>
      <c r="TFN24" s="2332"/>
      <c r="TFO24" s="2332"/>
      <c r="TFP24" s="2332"/>
      <c r="TFQ24" s="2332"/>
      <c r="TFR24" s="2332"/>
      <c r="TFS24" s="2332"/>
      <c r="TFT24" s="2332"/>
      <c r="TFU24" s="2332"/>
      <c r="TFV24" s="2332"/>
      <c r="TFW24" s="2332"/>
      <c r="TFX24" s="2332"/>
      <c r="TFY24" s="2332"/>
      <c r="TFZ24" s="2332"/>
      <c r="TGA24" s="2332"/>
      <c r="TGB24" s="2332"/>
      <c r="TGC24" s="2332"/>
      <c r="TGD24" s="2332"/>
      <c r="TGE24" s="2332"/>
      <c r="TGF24" s="2332"/>
      <c r="TGG24" s="2332"/>
      <c r="TGH24" s="2332"/>
      <c r="TGI24" s="2332"/>
      <c r="TGJ24" s="2332"/>
      <c r="TGK24" s="2332"/>
      <c r="TGL24" s="2332"/>
      <c r="TGM24" s="2332"/>
      <c r="TGN24" s="2332"/>
      <c r="TGO24" s="2332"/>
      <c r="TGP24" s="2332"/>
      <c r="TGQ24" s="2332"/>
      <c r="TGR24" s="2332"/>
      <c r="TGS24" s="2332"/>
      <c r="TGT24" s="2332"/>
      <c r="TGU24" s="2332"/>
      <c r="TGV24" s="2332"/>
      <c r="TGW24" s="2332"/>
      <c r="TGX24" s="2332"/>
      <c r="TGY24" s="2332"/>
      <c r="TGZ24" s="2332"/>
      <c r="THA24" s="2332"/>
      <c r="THB24" s="2332"/>
      <c r="THC24" s="2332"/>
      <c r="THD24" s="2332"/>
      <c r="THE24" s="2332"/>
      <c r="THF24" s="2332"/>
      <c r="THG24" s="2332"/>
      <c r="THH24" s="2332"/>
      <c r="THI24" s="2332"/>
      <c r="THJ24" s="2332"/>
      <c r="THK24" s="2332"/>
      <c r="THL24" s="2332"/>
      <c r="THM24" s="2332"/>
      <c r="THN24" s="2332"/>
      <c r="THO24" s="2332"/>
      <c r="THP24" s="2332"/>
      <c r="THQ24" s="2332"/>
      <c r="THR24" s="2332"/>
      <c r="THS24" s="2332"/>
      <c r="THT24" s="2332"/>
      <c r="THU24" s="2332"/>
      <c r="THV24" s="2332"/>
      <c r="THW24" s="2332"/>
      <c r="THX24" s="2332"/>
      <c r="THY24" s="2332"/>
      <c r="THZ24" s="2332"/>
      <c r="TIA24" s="2332"/>
      <c r="TIB24" s="2332"/>
      <c r="TIC24" s="2332"/>
      <c r="TID24" s="2332"/>
      <c r="TIE24" s="2332"/>
      <c r="TIF24" s="2332"/>
      <c r="TIG24" s="2332"/>
      <c r="TIH24" s="2332"/>
      <c r="TII24" s="2332"/>
      <c r="TIJ24" s="2332"/>
      <c r="TIK24" s="2332"/>
      <c r="TIL24" s="2332"/>
      <c r="TIM24" s="2332"/>
      <c r="TIN24" s="2332"/>
      <c r="TIO24" s="2332"/>
      <c r="TIP24" s="2332"/>
      <c r="TIQ24" s="2332"/>
      <c r="TIR24" s="2332"/>
      <c r="TIS24" s="2332"/>
      <c r="TIT24" s="2332"/>
      <c r="TIU24" s="2332"/>
      <c r="TIV24" s="2332"/>
      <c r="TIW24" s="2332"/>
      <c r="TIX24" s="2332"/>
      <c r="TIY24" s="2332"/>
      <c r="TIZ24" s="2332"/>
      <c r="TJA24" s="2332"/>
      <c r="TJB24" s="2332"/>
      <c r="TJC24" s="2332"/>
      <c r="TJD24" s="2332"/>
      <c r="TJE24" s="2332"/>
      <c r="TJF24" s="2332"/>
      <c r="TJG24" s="2332"/>
      <c r="TJH24" s="2332"/>
      <c r="TJI24" s="2332"/>
      <c r="TJJ24" s="2332"/>
      <c r="TJK24" s="2332"/>
      <c r="TJL24" s="2332"/>
      <c r="TJM24" s="2332"/>
      <c r="TJN24" s="2332"/>
      <c r="TJO24" s="2332"/>
      <c r="TJP24" s="2332"/>
      <c r="TJQ24" s="2332"/>
      <c r="TJR24" s="2332"/>
      <c r="TJS24" s="2332"/>
      <c r="TJT24" s="2332"/>
      <c r="TJU24" s="2332"/>
      <c r="TJV24" s="2332"/>
      <c r="TJW24" s="2332"/>
      <c r="TJX24" s="2332"/>
      <c r="TJY24" s="2332"/>
      <c r="TJZ24" s="2332"/>
      <c r="TKA24" s="2332"/>
      <c r="TKB24" s="2332"/>
      <c r="TKC24" s="2332"/>
      <c r="TKD24" s="2332"/>
      <c r="TKE24" s="2332"/>
      <c r="TKF24" s="2332"/>
      <c r="TKG24" s="2332"/>
      <c r="TKH24" s="2332"/>
      <c r="TKI24" s="2332"/>
      <c r="TKJ24" s="2332"/>
      <c r="TKK24" s="2332"/>
      <c r="TKL24" s="2332"/>
      <c r="TKM24" s="2332"/>
      <c r="TKN24" s="2332"/>
      <c r="TKO24" s="2332"/>
      <c r="TKP24" s="2332"/>
      <c r="TKQ24" s="2332"/>
      <c r="TKR24" s="2332"/>
      <c r="TKS24" s="2332"/>
      <c r="TKT24" s="2332"/>
      <c r="TKU24" s="2332"/>
      <c r="TKV24" s="2332"/>
      <c r="TKW24" s="2332"/>
      <c r="TKX24" s="2332"/>
      <c r="TKY24" s="2332"/>
      <c r="TKZ24" s="2332"/>
      <c r="TLA24" s="2332"/>
      <c r="TLB24" s="2332"/>
      <c r="TLC24" s="2332"/>
      <c r="TLD24" s="2332"/>
      <c r="TLE24" s="2332"/>
      <c r="TLF24" s="2332"/>
      <c r="TLG24" s="2332"/>
      <c r="TLH24" s="2332"/>
      <c r="TLI24" s="2332"/>
      <c r="TLJ24" s="2332"/>
      <c r="TLK24" s="2332"/>
      <c r="TLL24" s="2332"/>
      <c r="TLM24" s="2332"/>
      <c r="TLN24" s="2332"/>
      <c r="TLO24" s="2332"/>
      <c r="TLP24" s="2332"/>
      <c r="TLQ24" s="2332"/>
      <c r="TLR24" s="2332"/>
      <c r="TLS24" s="2332"/>
      <c r="TLT24" s="2332"/>
      <c r="TLU24" s="2332"/>
      <c r="TLV24" s="2332"/>
      <c r="TLW24" s="2332"/>
      <c r="TLX24" s="2332"/>
      <c r="TLY24" s="2332"/>
      <c r="TLZ24" s="2332"/>
      <c r="TMA24" s="2332"/>
      <c r="TMB24" s="2332"/>
      <c r="TMC24" s="2332"/>
      <c r="TMD24" s="2332"/>
      <c r="TME24" s="2332"/>
      <c r="TMF24" s="2332"/>
      <c r="TMG24" s="2332"/>
      <c r="TMH24" s="2332"/>
      <c r="TMI24" s="2332"/>
      <c r="TMJ24" s="2332"/>
      <c r="TMK24" s="2332"/>
      <c r="TML24" s="2332"/>
      <c r="TMM24" s="2332"/>
      <c r="TMN24" s="2332"/>
      <c r="TMO24" s="2332"/>
      <c r="TMP24" s="2332"/>
      <c r="TMQ24" s="2332"/>
      <c r="TMR24" s="2332"/>
      <c r="TMS24" s="2332"/>
      <c r="TMT24" s="2332"/>
      <c r="TMU24" s="2332"/>
      <c r="TMV24" s="2332"/>
      <c r="TMW24" s="2332"/>
      <c r="TMX24" s="2332"/>
      <c r="TMY24" s="2332"/>
      <c r="TMZ24" s="2332"/>
      <c r="TNA24" s="2332"/>
      <c r="TNB24" s="2332"/>
      <c r="TNC24" s="2332"/>
      <c r="TND24" s="2332"/>
      <c r="TNE24" s="2332"/>
      <c r="TNF24" s="2332"/>
      <c r="TNG24" s="2332"/>
      <c r="TNH24" s="2332"/>
      <c r="TNI24" s="2332"/>
      <c r="TNJ24" s="2332"/>
      <c r="TNK24" s="2332"/>
      <c r="TNL24" s="2332"/>
      <c r="TNM24" s="2332"/>
      <c r="TNN24" s="2332"/>
      <c r="TNO24" s="2332"/>
      <c r="TNP24" s="2332"/>
      <c r="TNQ24" s="2332"/>
      <c r="TNR24" s="2332"/>
      <c r="TNS24" s="2332"/>
      <c r="TNT24" s="2332"/>
      <c r="TNU24" s="2332"/>
      <c r="TNV24" s="2332"/>
      <c r="TNW24" s="2332"/>
      <c r="TNX24" s="2332"/>
      <c r="TNY24" s="2332"/>
      <c r="TNZ24" s="2332"/>
      <c r="TOA24" s="2332"/>
      <c r="TOB24" s="2332"/>
      <c r="TOC24" s="2332"/>
      <c r="TOD24" s="2332"/>
      <c r="TOE24" s="2332"/>
      <c r="TOF24" s="2332"/>
      <c r="TOG24" s="2332"/>
      <c r="TOH24" s="2332"/>
      <c r="TOI24" s="2332"/>
      <c r="TOJ24" s="2332"/>
      <c r="TOK24" s="2332"/>
      <c r="TOL24" s="2332"/>
      <c r="TOM24" s="2332"/>
      <c r="TON24" s="2332"/>
      <c r="TOO24" s="2332"/>
      <c r="TOP24" s="2332"/>
      <c r="TOQ24" s="2332"/>
      <c r="TOR24" s="2332"/>
      <c r="TOS24" s="2332"/>
      <c r="TOT24" s="2332"/>
      <c r="TOU24" s="2332"/>
      <c r="TOV24" s="2332"/>
      <c r="TOW24" s="2332"/>
      <c r="TOX24" s="2332"/>
      <c r="TOY24" s="2332"/>
      <c r="TOZ24" s="2332"/>
      <c r="TPA24" s="2332"/>
      <c r="TPB24" s="2332"/>
      <c r="TPC24" s="2332"/>
      <c r="TPD24" s="2332"/>
      <c r="TPE24" s="2332"/>
      <c r="TPF24" s="2332"/>
      <c r="TPG24" s="2332"/>
      <c r="TPH24" s="2332"/>
      <c r="TPI24" s="2332"/>
      <c r="TPJ24" s="2332"/>
      <c r="TPK24" s="2332"/>
      <c r="TPL24" s="2332"/>
      <c r="TPM24" s="2332"/>
      <c r="TPN24" s="2332"/>
      <c r="TPO24" s="2332"/>
      <c r="TPP24" s="2332"/>
      <c r="TPQ24" s="2332"/>
      <c r="TPR24" s="2332"/>
      <c r="TPS24" s="2332"/>
      <c r="TPT24" s="2332"/>
      <c r="TPU24" s="2332"/>
      <c r="TPV24" s="2332"/>
      <c r="TPW24" s="2332"/>
      <c r="TPX24" s="2332"/>
      <c r="TPY24" s="2332"/>
      <c r="TPZ24" s="2332"/>
      <c r="TQA24" s="2332"/>
      <c r="TQB24" s="2332"/>
      <c r="TQC24" s="2332"/>
      <c r="TQD24" s="2332"/>
      <c r="TQE24" s="2332"/>
      <c r="TQF24" s="2332"/>
      <c r="TQG24" s="2332"/>
      <c r="TQH24" s="2332"/>
      <c r="TQI24" s="2332"/>
      <c r="TQJ24" s="2332"/>
      <c r="TQK24" s="2332"/>
      <c r="TQL24" s="2332"/>
      <c r="TQM24" s="2332"/>
      <c r="TQN24" s="2332"/>
      <c r="TQO24" s="2332"/>
      <c r="TQP24" s="2332"/>
      <c r="TQQ24" s="2332"/>
      <c r="TQR24" s="2332"/>
      <c r="TQS24" s="2332"/>
      <c r="TQT24" s="2332"/>
      <c r="TQU24" s="2332"/>
      <c r="TQV24" s="2332"/>
      <c r="TQW24" s="2332"/>
      <c r="TQX24" s="2332"/>
      <c r="TQY24" s="2332"/>
      <c r="TQZ24" s="2332"/>
      <c r="TRA24" s="2332"/>
      <c r="TRB24" s="2332"/>
      <c r="TRC24" s="2332"/>
      <c r="TRD24" s="2332"/>
      <c r="TRE24" s="2332"/>
      <c r="TRF24" s="2332"/>
      <c r="TRG24" s="2332"/>
      <c r="TRH24" s="2332"/>
      <c r="TRI24" s="2332"/>
      <c r="TRJ24" s="2332"/>
      <c r="TRK24" s="2332"/>
      <c r="TRL24" s="2332"/>
      <c r="TRM24" s="2332"/>
      <c r="TRN24" s="2332"/>
      <c r="TRO24" s="2332"/>
      <c r="TRP24" s="2332"/>
      <c r="TRQ24" s="2332"/>
      <c r="TRR24" s="2332"/>
      <c r="TRS24" s="2332"/>
      <c r="TRT24" s="2332"/>
      <c r="TRU24" s="2332"/>
      <c r="TRV24" s="2332"/>
      <c r="TRW24" s="2332"/>
      <c r="TRX24" s="2332"/>
      <c r="TRY24" s="2332"/>
      <c r="TRZ24" s="2332"/>
      <c r="TSA24" s="2332"/>
      <c r="TSB24" s="2332"/>
      <c r="TSC24" s="2332"/>
      <c r="TSD24" s="2332"/>
      <c r="TSE24" s="2332"/>
      <c r="TSF24" s="2332"/>
      <c r="TSG24" s="2332"/>
      <c r="TSH24" s="2332"/>
      <c r="TSI24" s="2332"/>
      <c r="TSJ24" s="2332"/>
      <c r="TSK24" s="2332"/>
      <c r="TSL24" s="2332"/>
      <c r="TSM24" s="2332"/>
      <c r="TSN24" s="2332"/>
      <c r="TSO24" s="2332"/>
      <c r="TSP24" s="2332"/>
      <c r="TSQ24" s="2332"/>
      <c r="TSR24" s="2332"/>
      <c r="TSS24" s="2332"/>
      <c r="TST24" s="2332"/>
      <c r="TSU24" s="2332"/>
      <c r="TSV24" s="2332"/>
      <c r="TSW24" s="2332"/>
      <c r="TSX24" s="2332"/>
      <c r="TSY24" s="2332"/>
      <c r="TSZ24" s="2332"/>
      <c r="TTA24" s="2332"/>
      <c r="TTB24" s="2332"/>
      <c r="TTC24" s="2332"/>
      <c r="TTD24" s="2332"/>
      <c r="TTE24" s="2332"/>
      <c r="TTF24" s="2332"/>
      <c r="TTG24" s="2332"/>
      <c r="TTH24" s="2332"/>
      <c r="TTI24" s="2332"/>
      <c r="TTJ24" s="2332"/>
      <c r="TTK24" s="2332"/>
      <c r="TTL24" s="2332"/>
      <c r="TTM24" s="2332"/>
      <c r="TTN24" s="2332"/>
      <c r="TTO24" s="2332"/>
      <c r="TTP24" s="2332"/>
      <c r="TTQ24" s="2332"/>
      <c r="TTR24" s="2332"/>
      <c r="TTS24" s="2332"/>
      <c r="TTT24" s="2332"/>
      <c r="TTU24" s="2332"/>
      <c r="TTV24" s="2332"/>
      <c r="TTW24" s="2332"/>
      <c r="TTX24" s="2332"/>
      <c r="TTY24" s="2332"/>
      <c r="TTZ24" s="2332"/>
      <c r="TUA24" s="2332"/>
      <c r="TUB24" s="2332"/>
      <c r="TUC24" s="2332"/>
      <c r="TUD24" s="2332"/>
      <c r="TUE24" s="2332"/>
      <c r="TUF24" s="2332"/>
      <c r="TUG24" s="2332"/>
      <c r="TUH24" s="2332"/>
      <c r="TUI24" s="2332"/>
      <c r="TUJ24" s="2332"/>
      <c r="TUK24" s="2332"/>
      <c r="TUL24" s="2332"/>
      <c r="TUM24" s="2332"/>
      <c r="TUN24" s="2332"/>
      <c r="TUO24" s="2332"/>
      <c r="TUP24" s="2332"/>
      <c r="TUQ24" s="2332"/>
      <c r="TUR24" s="2332"/>
      <c r="TUS24" s="2332"/>
      <c r="TUT24" s="2332"/>
      <c r="TUU24" s="2332"/>
      <c r="TUV24" s="2332"/>
      <c r="TUW24" s="2332"/>
      <c r="TUX24" s="2332"/>
      <c r="TUY24" s="2332"/>
      <c r="TUZ24" s="2332"/>
      <c r="TVA24" s="2332"/>
      <c r="TVB24" s="2332"/>
      <c r="TVC24" s="2332"/>
      <c r="TVD24" s="2332"/>
      <c r="TVE24" s="2332"/>
      <c r="TVF24" s="2332"/>
      <c r="TVG24" s="2332"/>
      <c r="TVH24" s="2332"/>
      <c r="TVI24" s="2332"/>
      <c r="TVJ24" s="2332"/>
      <c r="TVK24" s="2332"/>
      <c r="TVL24" s="2332"/>
      <c r="TVM24" s="2332"/>
      <c r="TVN24" s="2332"/>
      <c r="TVO24" s="2332"/>
      <c r="TVP24" s="2332"/>
      <c r="TVQ24" s="2332"/>
      <c r="TVR24" s="2332"/>
      <c r="TVS24" s="2332"/>
      <c r="TVT24" s="2332"/>
      <c r="TVU24" s="2332"/>
      <c r="TVV24" s="2332"/>
      <c r="TVW24" s="2332"/>
      <c r="TVX24" s="2332"/>
      <c r="TVY24" s="2332"/>
      <c r="TVZ24" s="2332"/>
      <c r="TWA24" s="2332"/>
      <c r="TWB24" s="2332"/>
      <c r="TWC24" s="2332"/>
      <c r="TWD24" s="2332"/>
      <c r="TWE24" s="2332"/>
      <c r="TWF24" s="2332"/>
      <c r="TWG24" s="2332"/>
      <c r="TWH24" s="2332"/>
      <c r="TWI24" s="2332"/>
      <c r="TWJ24" s="2332"/>
      <c r="TWK24" s="2332"/>
      <c r="TWL24" s="2332"/>
      <c r="TWM24" s="2332"/>
      <c r="TWN24" s="2332"/>
      <c r="TWO24" s="2332"/>
      <c r="TWP24" s="2332"/>
      <c r="TWQ24" s="2332"/>
      <c r="TWR24" s="2332"/>
      <c r="TWS24" s="2332"/>
      <c r="TWT24" s="2332"/>
      <c r="TWU24" s="2332"/>
      <c r="TWV24" s="2332"/>
      <c r="TWW24" s="2332"/>
      <c r="TWX24" s="2332"/>
      <c r="TWY24" s="2332"/>
      <c r="TWZ24" s="2332"/>
      <c r="TXA24" s="2332"/>
      <c r="TXB24" s="2332"/>
      <c r="TXC24" s="2332"/>
      <c r="TXD24" s="2332"/>
      <c r="TXE24" s="2332"/>
      <c r="TXF24" s="2332"/>
      <c r="TXG24" s="2332"/>
      <c r="TXH24" s="2332"/>
      <c r="TXI24" s="2332"/>
      <c r="TXJ24" s="2332"/>
      <c r="TXK24" s="2332"/>
      <c r="TXL24" s="2332"/>
      <c r="TXM24" s="2332"/>
      <c r="TXN24" s="2332"/>
      <c r="TXO24" s="2332"/>
      <c r="TXP24" s="2332"/>
      <c r="TXQ24" s="2332"/>
      <c r="TXR24" s="2332"/>
      <c r="TXS24" s="2332"/>
      <c r="TXT24" s="2332"/>
      <c r="TXU24" s="2332"/>
      <c r="TXV24" s="2332"/>
      <c r="TXW24" s="2332"/>
      <c r="TXX24" s="2332"/>
      <c r="TXY24" s="2332"/>
      <c r="TXZ24" s="2332"/>
      <c r="TYA24" s="2332"/>
      <c r="TYB24" s="2332"/>
      <c r="TYC24" s="2332"/>
      <c r="TYD24" s="2332"/>
      <c r="TYE24" s="2332"/>
      <c r="TYF24" s="2332"/>
      <c r="TYG24" s="2332"/>
      <c r="TYH24" s="2332"/>
      <c r="TYI24" s="2332"/>
      <c r="TYJ24" s="2332"/>
      <c r="TYK24" s="2332"/>
      <c r="TYL24" s="2332"/>
      <c r="TYM24" s="2332"/>
      <c r="TYN24" s="2332"/>
      <c r="TYO24" s="2332"/>
      <c r="TYP24" s="2332"/>
      <c r="TYQ24" s="2332"/>
      <c r="TYR24" s="2332"/>
      <c r="TYS24" s="2332"/>
      <c r="TYT24" s="2332"/>
      <c r="TYU24" s="2332"/>
      <c r="TYV24" s="2332"/>
      <c r="TYW24" s="2332"/>
      <c r="TYX24" s="2332"/>
      <c r="TYY24" s="2332"/>
      <c r="TYZ24" s="2332"/>
      <c r="TZA24" s="2332"/>
      <c r="TZB24" s="2332"/>
      <c r="TZC24" s="2332"/>
      <c r="TZD24" s="2332"/>
      <c r="TZE24" s="2332"/>
      <c r="TZF24" s="2332"/>
      <c r="TZG24" s="2332"/>
      <c r="TZH24" s="2332"/>
      <c r="TZI24" s="2332"/>
      <c r="TZJ24" s="2332"/>
      <c r="TZK24" s="2332"/>
      <c r="TZL24" s="2332"/>
      <c r="TZM24" s="2332"/>
      <c r="TZN24" s="2332"/>
      <c r="TZO24" s="2332"/>
      <c r="TZP24" s="2332"/>
      <c r="TZQ24" s="2332"/>
      <c r="TZR24" s="2332"/>
      <c r="TZS24" s="2332"/>
      <c r="TZT24" s="2332"/>
      <c r="TZU24" s="2332"/>
      <c r="TZV24" s="2332"/>
      <c r="TZW24" s="2332"/>
      <c r="TZX24" s="2332"/>
      <c r="TZY24" s="2332"/>
      <c r="TZZ24" s="2332"/>
      <c r="UAA24" s="2332"/>
      <c r="UAB24" s="2332"/>
      <c r="UAC24" s="2332"/>
      <c r="UAD24" s="2332"/>
      <c r="UAE24" s="2332"/>
      <c r="UAF24" s="2332"/>
      <c r="UAG24" s="2332"/>
      <c r="UAH24" s="2332"/>
      <c r="UAI24" s="2332"/>
      <c r="UAJ24" s="2332"/>
      <c r="UAK24" s="2332"/>
      <c r="UAL24" s="2332"/>
      <c r="UAM24" s="2332"/>
      <c r="UAN24" s="2332"/>
      <c r="UAO24" s="2332"/>
      <c r="UAP24" s="2332"/>
      <c r="UAQ24" s="2332"/>
      <c r="UAR24" s="2332"/>
      <c r="UAS24" s="2332"/>
      <c r="UAT24" s="2332"/>
      <c r="UAU24" s="2332"/>
      <c r="UAV24" s="2332"/>
      <c r="UAW24" s="2332"/>
      <c r="UAX24" s="2332"/>
      <c r="UAY24" s="2332"/>
      <c r="UAZ24" s="2332"/>
      <c r="UBA24" s="2332"/>
      <c r="UBB24" s="2332"/>
      <c r="UBC24" s="2332"/>
      <c r="UBD24" s="2332"/>
      <c r="UBE24" s="2332"/>
      <c r="UBF24" s="2332"/>
      <c r="UBG24" s="2332"/>
      <c r="UBH24" s="2332"/>
      <c r="UBI24" s="2332"/>
      <c r="UBJ24" s="2332"/>
      <c r="UBK24" s="2332"/>
      <c r="UBL24" s="2332"/>
      <c r="UBM24" s="2332"/>
      <c r="UBN24" s="2332"/>
      <c r="UBO24" s="2332"/>
      <c r="UBP24" s="2332"/>
      <c r="UBQ24" s="2332"/>
      <c r="UBR24" s="2332"/>
      <c r="UBS24" s="2332"/>
      <c r="UBT24" s="2332"/>
      <c r="UBU24" s="2332"/>
      <c r="UBV24" s="2332"/>
      <c r="UBW24" s="2332"/>
      <c r="UBX24" s="2332"/>
      <c r="UBY24" s="2332"/>
      <c r="UBZ24" s="2332"/>
      <c r="UCA24" s="2332"/>
      <c r="UCB24" s="2332"/>
      <c r="UCC24" s="2332"/>
      <c r="UCD24" s="2332"/>
      <c r="UCE24" s="2332"/>
      <c r="UCF24" s="2332"/>
      <c r="UCG24" s="2332"/>
      <c r="UCH24" s="2332"/>
      <c r="UCI24" s="2332"/>
      <c r="UCJ24" s="2332"/>
      <c r="UCK24" s="2332"/>
      <c r="UCL24" s="2332"/>
      <c r="UCM24" s="2332"/>
      <c r="UCN24" s="2332"/>
      <c r="UCO24" s="2332"/>
      <c r="UCP24" s="2332"/>
      <c r="UCQ24" s="2332"/>
      <c r="UCR24" s="2332"/>
      <c r="UCS24" s="2332"/>
      <c r="UCT24" s="2332"/>
      <c r="UCU24" s="2332"/>
      <c r="UCV24" s="2332"/>
      <c r="UCW24" s="2332"/>
      <c r="UCX24" s="2332"/>
      <c r="UCY24" s="2332"/>
      <c r="UCZ24" s="2332"/>
      <c r="UDA24" s="2332"/>
      <c r="UDB24" s="2332"/>
      <c r="UDC24" s="2332"/>
      <c r="UDD24" s="2332"/>
      <c r="UDE24" s="2332"/>
      <c r="UDF24" s="2332"/>
      <c r="UDG24" s="2332"/>
      <c r="UDH24" s="2332"/>
      <c r="UDI24" s="2332"/>
      <c r="UDJ24" s="2332"/>
      <c r="UDK24" s="2332"/>
      <c r="UDL24" s="2332"/>
      <c r="UDM24" s="2332"/>
      <c r="UDN24" s="2332"/>
      <c r="UDO24" s="2332"/>
      <c r="UDP24" s="2332"/>
      <c r="UDQ24" s="2332"/>
      <c r="UDR24" s="2332"/>
      <c r="UDS24" s="2332"/>
      <c r="UDT24" s="2332"/>
      <c r="UDU24" s="2332"/>
      <c r="UDV24" s="2332"/>
      <c r="UDW24" s="2332"/>
      <c r="UDX24" s="2332"/>
      <c r="UDY24" s="2332"/>
      <c r="UDZ24" s="2332"/>
      <c r="UEA24" s="2332"/>
      <c r="UEB24" s="2332"/>
      <c r="UEC24" s="2332"/>
      <c r="UED24" s="2332"/>
      <c r="UEE24" s="2332"/>
      <c r="UEF24" s="2332"/>
      <c r="UEG24" s="2332"/>
      <c r="UEH24" s="2332"/>
      <c r="UEI24" s="2332"/>
      <c r="UEJ24" s="2332"/>
      <c r="UEK24" s="2332"/>
      <c r="UEL24" s="2332"/>
      <c r="UEM24" s="2332"/>
      <c r="UEN24" s="2332"/>
      <c r="UEO24" s="2332"/>
      <c r="UEP24" s="2332"/>
      <c r="UEQ24" s="2332"/>
      <c r="UER24" s="2332"/>
      <c r="UES24" s="2332"/>
      <c r="UET24" s="2332"/>
      <c r="UEU24" s="2332"/>
      <c r="UEV24" s="2332"/>
      <c r="UEW24" s="2332"/>
      <c r="UEX24" s="2332"/>
      <c r="UEY24" s="2332"/>
      <c r="UEZ24" s="2332"/>
      <c r="UFA24" s="2332"/>
      <c r="UFB24" s="2332"/>
      <c r="UFC24" s="2332"/>
      <c r="UFD24" s="2332"/>
      <c r="UFE24" s="2332"/>
      <c r="UFF24" s="2332"/>
      <c r="UFG24" s="2332"/>
      <c r="UFH24" s="2332"/>
      <c r="UFI24" s="2332"/>
      <c r="UFJ24" s="2332"/>
      <c r="UFK24" s="2332"/>
      <c r="UFL24" s="2332"/>
      <c r="UFM24" s="2332"/>
      <c r="UFN24" s="2332"/>
      <c r="UFO24" s="2332"/>
      <c r="UFP24" s="2332"/>
      <c r="UFQ24" s="2332"/>
      <c r="UFR24" s="2332"/>
      <c r="UFS24" s="2332"/>
      <c r="UFT24" s="2332"/>
      <c r="UFU24" s="2332"/>
      <c r="UFV24" s="2332"/>
      <c r="UFW24" s="2332"/>
      <c r="UFX24" s="2332"/>
      <c r="UFY24" s="2332"/>
      <c r="UFZ24" s="2332"/>
      <c r="UGA24" s="2332"/>
      <c r="UGB24" s="2332"/>
      <c r="UGC24" s="2332"/>
      <c r="UGD24" s="2332"/>
      <c r="UGE24" s="2332"/>
      <c r="UGF24" s="2332"/>
      <c r="UGG24" s="2332"/>
      <c r="UGH24" s="2332"/>
      <c r="UGI24" s="2332"/>
      <c r="UGJ24" s="2332"/>
      <c r="UGK24" s="2332"/>
      <c r="UGL24" s="2332"/>
      <c r="UGM24" s="2332"/>
      <c r="UGN24" s="2332"/>
      <c r="UGO24" s="2332"/>
      <c r="UGP24" s="2332"/>
      <c r="UGQ24" s="2332"/>
      <c r="UGR24" s="2332"/>
      <c r="UGS24" s="2332"/>
      <c r="UGT24" s="2332"/>
      <c r="UGU24" s="2332"/>
      <c r="UGV24" s="2332"/>
      <c r="UGW24" s="2332"/>
      <c r="UGX24" s="2332"/>
      <c r="UGY24" s="2332"/>
      <c r="UGZ24" s="2332"/>
      <c r="UHA24" s="2332"/>
      <c r="UHB24" s="2332"/>
      <c r="UHC24" s="2332"/>
      <c r="UHD24" s="2332"/>
      <c r="UHE24" s="2332"/>
      <c r="UHF24" s="2332"/>
      <c r="UHG24" s="2332"/>
      <c r="UHH24" s="2332"/>
      <c r="UHI24" s="2332"/>
      <c r="UHJ24" s="2332"/>
      <c r="UHK24" s="2332"/>
      <c r="UHL24" s="2332"/>
      <c r="UHM24" s="2332"/>
      <c r="UHN24" s="2332"/>
      <c r="UHO24" s="2332"/>
      <c r="UHP24" s="2332"/>
      <c r="UHQ24" s="2332"/>
      <c r="UHR24" s="2332"/>
      <c r="UHS24" s="2332"/>
      <c r="UHT24" s="2332"/>
      <c r="UHU24" s="2332"/>
      <c r="UHV24" s="2332"/>
      <c r="UHW24" s="2332"/>
      <c r="UHX24" s="2332"/>
      <c r="UHY24" s="2332"/>
      <c r="UHZ24" s="2332"/>
      <c r="UIA24" s="2332"/>
      <c r="UIB24" s="2332"/>
      <c r="UIC24" s="2332"/>
      <c r="UID24" s="2332"/>
      <c r="UIE24" s="2332"/>
      <c r="UIF24" s="2332"/>
      <c r="UIG24" s="2332"/>
      <c r="UIH24" s="2332"/>
      <c r="UII24" s="2332"/>
      <c r="UIJ24" s="2332"/>
      <c r="UIK24" s="2332"/>
      <c r="UIL24" s="2332"/>
      <c r="UIM24" s="2332"/>
      <c r="UIN24" s="2332"/>
      <c r="UIO24" s="2332"/>
      <c r="UIP24" s="2332"/>
      <c r="UIQ24" s="2332"/>
      <c r="UIR24" s="2332"/>
      <c r="UIS24" s="2332"/>
      <c r="UIT24" s="2332"/>
      <c r="UIU24" s="2332"/>
      <c r="UIV24" s="2332"/>
      <c r="UIW24" s="2332"/>
      <c r="UIX24" s="2332"/>
      <c r="UIY24" s="2332"/>
      <c r="UIZ24" s="2332"/>
      <c r="UJA24" s="2332"/>
      <c r="UJB24" s="2332"/>
      <c r="UJC24" s="2332"/>
      <c r="UJD24" s="2332"/>
      <c r="UJE24" s="2332"/>
      <c r="UJF24" s="2332"/>
      <c r="UJG24" s="2332"/>
      <c r="UJH24" s="2332"/>
      <c r="UJI24" s="2332"/>
      <c r="UJJ24" s="2332"/>
      <c r="UJK24" s="2332"/>
      <c r="UJL24" s="2332"/>
      <c r="UJM24" s="2332"/>
      <c r="UJN24" s="2332"/>
      <c r="UJO24" s="2332"/>
      <c r="UJP24" s="2332"/>
      <c r="UJQ24" s="2332"/>
      <c r="UJR24" s="2332"/>
      <c r="UJS24" s="2332"/>
      <c r="UJT24" s="2332"/>
      <c r="UJU24" s="2332"/>
      <c r="UJV24" s="2332"/>
      <c r="UJW24" s="2332"/>
      <c r="UJX24" s="2332"/>
      <c r="UJY24" s="2332"/>
      <c r="UJZ24" s="2332"/>
      <c r="UKA24" s="2332"/>
      <c r="UKB24" s="2332"/>
      <c r="UKC24" s="2332"/>
      <c r="UKD24" s="2332"/>
      <c r="UKE24" s="2332"/>
      <c r="UKF24" s="2332"/>
      <c r="UKG24" s="2332"/>
      <c r="UKH24" s="2332"/>
      <c r="UKI24" s="2332"/>
      <c r="UKJ24" s="2332"/>
      <c r="UKK24" s="2332"/>
      <c r="UKL24" s="2332"/>
      <c r="UKM24" s="2332"/>
      <c r="UKN24" s="2332"/>
      <c r="UKO24" s="2332"/>
      <c r="UKP24" s="2332"/>
      <c r="UKQ24" s="2332"/>
      <c r="UKR24" s="2332"/>
      <c r="UKS24" s="2332"/>
      <c r="UKT24" s="2332"/>
      <c r="UKU24" s="2332"/>
      <c r="UKV24" s="2332"/>
      <c r="UKW24" s="2332"/>
      <c r="UKX24" s="2332"/>
      <c r="UKY24" s="2332"/>
      <c r="UKZ24" s="2332"/>
      <c r="ULA24" s="2332"/>
      <c r="ULB24" s="2332"/>
      <c r="ULC24" s="2332"/>
      <c r="ULD24" s="2332"/>
      <c r="ULE24" s="2332"/>
      <c r="ULF24" s="2332"/>
      <c r="ULG24" s="2332"/>
      <c r="ULH24" s="2332"/>
      <c r="ULI24" s="2332"/>
      <c r="ULJ24" s="2332"/>
      <c r="ULK24" s="2332"/>
      <c r="ULL24" s="2332"/>
      <c r="ULM24" s="2332"/>
      <c r="ULN24" s="2332"/>
      <c r="ULO24" s="2332"/>
      <c r="ULP24" s="2332"/>
      <c r="ULQ24" s="2332"/>
      <c r="ULR24" s="2332"/>
      <c r="ULS24" s="2332"/>
      <c r="ULT24" s="2332"/>
      <c r="ULU24" s="2332"/>
      <c r="ULV24" s="2332"/>
      <c r="ULW24" s="2332"/>
      <c r="ULX24" s="2332"/>
      <c r="ULY24" s="2332"/>
      <c r="ULZ24" s="2332"/>
      <c r="UMA24" s="2332"/>
      <c r="UMB24" s="2332"/>
      <c r="UMC24" s="2332"/>
      <c r="UMD24" s="2332"/>
      <c r="UME24" s="2332"/>
      <c r="UMF24" s="2332"/>
      <c r="UMG24" s="2332"/>
      <c r="UMH24" s="2332"/>
      <c r="UMI24" s="2332"/>
      <c r="UMJ24" s="2332"/>
      <c r="UMK24" s="2332"/>
      <c r="UML24" s="2332"/>
      <c r="UMM24" s="2332"/>
      <c r="UMN24" s="2332"/>
      <c r="UMO24" s="2332"/>
      <c r="UMP24" s="2332"/>
      <c r="UMQ24" s="2332"/>
      <c r="UMR24" s="2332"/>
      <c r="UMS24" s="2332"/>
      <c r="UMT24" s="2332"/>
      <c r="UMU24" s="2332"/>
      <c r="UMV24" s="2332"/>
      <c r="UMW24" s="2332"/>
      <c r="UMX24" s="2332"/>
      <c r="UMY24" s="2332"/>
      <c r="UMZ24" s="2332"/>
      <c r="UNA24" s="2332"/>
      <c r="UNB24" s="2332"/>
      <c r="UNC24" s="2332"/>
      <c r="UND24" s="2332"/>
      <c r="UNE24" s="2332"/>
      <c r="UNF24" s="2332"/>
      <c r="UNG24" s="2332"/>
      <c r="UNH24" s="2332"/>
      <c r="UNI24" s="2332"/>
      <c r="UNJ24" s="2332"/>
      <c r="UNK24" s="2332"/>
      <c r="UNL24" s="2332"/>
      <c r="UNM24" s="2332"/>
      <c r="UNN24" s="2332"/>
      <c r="UNO24" s="2332"/>
      <c r="UNP24" s="2332"/>
      <c r="UNQ24" s="2332"/>
      <c r="UNR24" s="2332"/>
      <c r="UNS24" s="2332"/>
      <c r="UNT24" s="2332"/>
      <c r="UNU24" s="2332"/>
      <c r="UNV24" s="2332"/>
      <c r="UNW24" s="2332"/>
      <c r="UNX24" s="2332"/>
      <c r="UNY24" s="2332"/>
      <c r="UNZ24" s="2332"/>
      <c r="UOA24" s="2332"/>
      <c r="UOB24" s="2332"/>
      <c r="UOC24" s="2332"/>
      <c r="UOD24" s="2332"/>
      <c r="UOE24" s="2332"/>
      <c r="UOF24" s="2332"/>
      <c r="UOG24" s="2332"/>
      <c r="UOH24" s="2332"/>
      <c r="UOI24" s="2332"/>
      <c r="UOJ24" s="2332"/>
      <c r="UOK24" s="2332"/>
      <c r="UOL24" s="2332"/>
      <c r="UOM24" s="2332"/>
      <c r="UON24" s="2332"/>
      <c r="UOO24" s="2332"/>
      <c r="UOP24" s="2332"/>
      <c r="UOQ24" s="2332"/>
      <c r="UOR24" s="2332"/>
      <c r="UOS24" s="2332"/>
      <c r="UOT24" s="2332"/>
      <c r="UOU24" s="2332"/>
      <c r="UOV24" s="2332"/>
      <c r="UOW24" s="2332"/>
      <c r="UOX24" s="2332"/>
      <c r="UOY24" s="2332"/>
      <c r="UOZ24" s="2332"/>
      <c r="UPA24" s="2332"/>
      <c r="UPB24" s="2332"/>
      <c r="UPC24" s="2332"/>
      <c r="UPD24" s="2332"/>
      <c r="UPE24" s="2332"/>
      <c r="UPF24" s="2332"/>
      <c r="UPG24" s="2332"/>
      <c r="UPH24" s="2332"/>
      <c r="UPI24" s="2332"/>
      <c r="UPJ24" s="2332"/>
      <c r="UPK24" s="2332"/>
      <c r="UPL24" s="2332"/>
      <c r="UPM24" s="2332"/>
      <c r="UPN24" s="2332"/>
      <c r="UPO24" s="2332"/>
      <c r="UPP24" s="2332"/>
      <c r="UPQ24" s="2332"/>
      <c r="UPR24" s="2332"/>
      <c r="UPS24" s="2332"/>
      <c r="UPT24" s="2332"/>
      <c r="UPU24" s="2332"/>
      <c r="UPV24" s="2332"/>
      <c r="UPW24" s="2332"/>
      <c r="UPX24" s="2332"/>
      <c r="UPY24" s="2332"/>
      <c r="UPZ24" s="2332"/>
      <c r="UQA24" s="2332"/>
      <c r="UQB24" s="2332"/>
      <c r="UQC24" s="2332"/>
      <c r="UQD24" s="2332"/>
      <c r="UQE24" s="2332"/>
      <c r="UQF24" s="2332"/>
      <c r="UQG24" s="2332"/>
      <c r="UQH24" s="2332"/>
      <c r="UQI24" s="2332"/>
      <c r="UQJ24" s="2332"/>
      <c r="UQK24" s="2332"/>
      <c r="UQL24" s="2332"/>
      <c r="UQM24" s="2332"/>
      <c r="UQN24" s="2332"/>
      <c r="UQO24" s="2332"/>
      <c r="UQP24" s="2332"/>
      <c r="UQQ24" s="2332"/>
      <c r="UQR24" s="2332"/>
      <c r="UQS24" s="2332"/>
      <c r="UQT24" s="2332"/>
      <c r="UQU24" s="2332"/>
      <c r="UQV24" s="2332"/>
      <c r="UQW24" s="2332"/>
      <c r="UQX24" s="2332"/>
      <c r="UQY24" s="2332"/>
      <c r="UQZ24" s="2332"/>
      <c r="URA24" s="2332"/>
      <c r="URB24" s="2332"/>
      <c r="URC24" s="2332"/>
      <c r="URD24" s="2332"/>
      <c r="URE24" s="2332"/>
      <c r="URF24" s="2332"/>
      <c r="URG24" s="2332"/>
      <c r="URH24" s="2332"/>
      <c r="URI24" s="2332"/>
      <c r="URJ24" s="2332"/>
      <c r="URK24" s="2332"/>
      <c r="URL24" s="2332"/>
      <c r="URM24" s="2332"/>
      <c r="URN24" s="2332"/>
      <c r="URO24" s="2332"/>
      <c r="URP24" s="2332"/>
      <c r="URQ24" s="2332"/>
      <c r="URR24" s="2332"/>
      <c r="URS24" s="2332"/>
      <c r="URT24" s="2332"/>
      <c r="URU24" s="2332"/>
      <c r="URV24" s="2332"/>
      <c r="URW24" s="2332"/>
      <c r="URX24" s="2332"/>
      <c r="URY24" s="2332"/>
      <c r="URZ24" s="2332"/>
      <c r="USA24" s="2332"/>
      <c r="USB24" s="2332"/>
      <c r="USC24" s="2332"/>
      <c r="USD24" s="2332"/>
      <c r="USE24" s="2332"/>
      <c r="USF24" s="2332"/>
      <c r="USG24" s="2332"/>
      <c r="USH24" s="2332"/>
      <c r="USI24" s="2332"/>
      <c r="USJ24" s="2332"/>
      <c r="USK24" s="2332"/>
      <c r="USL24" s="2332"/>
      <c r="USM24" s="2332"/>
      <c r="USN24" s="2332"/>
      <c r="USO24" s="2332"/>
      <c r="USP24" s="2332"/>
      <c r="USQ24" s="2332"/>
      <c r="USR24" s="2332"/>
      <c r="USS24" s="2332"/>
      <c r="UST24" s="2332"/>
      <c r="USU24" s="2332"/>
      <c r="USV24" s="2332"/>
      <c r="USW24" s="2332"/>
      <c r="USX24" s="2332"/>
      <c r="USY24" s="2332"/>
      <c r="USZ24" s="2332"/>
      <c r="UTA24" s="2332"/>
      <c r="UTB24" s="2332"/>
      <c r="UTC24" s="2332"/>
      <c r="UTD24" s="2332"/>
      <c r="UTE24" s="2332"/>
      <c r="UTF24" s="2332"/>
      <c r="UTG24" s="2332"/>
      <c r="UTH24" s="2332"/>
      <c r="UTI24" s="2332"/>
      <c r="UTJ24" s="2332"/>
      <c r="UTK24" s="2332"/>
      <c r="UTL24" s="2332"/>
      <c r="UTM24" s="2332"/>
      <c r="UTN24" s="2332"/>
      <c r="UTO24" s="2332"/>
      <c r="UTP24" s="2332"/>
      <c r="UTQ24" s="2332"/>
      <c r="UTR24" s="2332"/>
      <c r="UTS24" s="2332"/>
      <c r="UTT24" s="2332"/>
      <c r="UTU24" s="2332"/>
      <c r="UTV24" s="2332"/>
      <c r="UTW24" s="2332"/>
      <c r="UTX24" s="2332"/>
      <c r="UTY24" s="2332"/>
      <c r="UTZ24" s="2332"/>
      <c r="UUA24" s="2332"/>
      <c r="UUB24" s="2332"/>
      <c r="UUC24" s="2332"/>
      <c r="UUD24" s="2332"/>
      <c r="UUE24" s="2332"/>
      <c r="UUF24" s="2332"/>
      <c r="UUG24" s="2332"/>
      <c r="UUH24" s="2332"/>
      <c r="UUI24" s="2332"/>
      <c r="UUJ24" s="2332"/>
      <c r="UUK24" s="2332"/>
      <c r="UUL24" s="2332"/>
      <c r="UUM24" s="2332"/>
      <c r="UUN24" s="2332"/>
      <c r="UUO24" s="2332"/>
      <c r="UUP24" s="2332"/>
      <c r="UUQ24" s="2332"/>
      <c r="UUR24" s="2332"/>
      <c r="UUS24" s="2332"/>
      <c r="UUT24" s="2332"/>
      <c r="UUU24" s="2332"/>
      <c r="UUV24" s="2332"/>
      <c r="UUW24" s="2332"/>
      <c r="UUX24" s="2332"/>
      <c r="UUY24" s="2332"/>
      <c r="UUZ24" s="2332"/>
      <c r="UVA24" s="2332"/>
      <c r="UVB24" s="2332"/>
      <c r="UVC24" s="2332"/>
      <c r="UVD24" s="2332"/>
      <c r="UVE24" s="2332"/>
      <c r="UVF24" s="2332"/>
      <c r="UVG24" s="2332"/>
      <c r="UVH24" s="2332"/>
      <c r="UVI24" s="2332"/>
      <c r="UVJ24" s="2332"/>
      <c r="UVK24" s="2332"/>
      <c r="UVL24" s="2332"/>
      <c r="UVM24" s="2332"/>
      <c r="UVN24" s="2332"/>
      <c r="UVO24" s="2332"/>
      <c r="UVP24" s="2332"/>
      <c r="UVQ24" s="2332"/>
      <c r="UVR24" s="2332"/>
      <c r="UVS24" s="2332"/>
      <c r="UVT24" s="2332"/>
      <c r="UVU24" s="2332"/>
      <c r="UVV24" s="2332"/>
      <c r="UVW24" s="2332"/>
      <c r="UVX24" s="2332"/>
      <c r="UVY24" s="2332"/>
      <c r="UVZ24" s="2332"/>
      <c r="UWA24" s="2332"/>
      <c r="UWB24" s="2332"/>
      <c r="UWC24" s="2332"/>
      <c r="UWD24" s="2332"/>
      <c r="UWE24" s="2332"/>
      <c r="UWF24" s="2332"/>
      <c r="UWG24" s="2332"/>
      <c r="UWH24" s="2332"/>
      <c r="UWI24" s="2332"/>
      <c r="UWJ24" s="2332"/>
      <c r="UWK24" s="2332"/>
      <c r="UWL24" s="2332"/>
      <c r="UWM24" s="2332"/>
      <c r="UWN24" s="2332"/>
      <c r="UWO24" s="2332"/>
      <c r="UWP24" s="2332"/>
      <c r="UWQ24" s="2332"/>
      <c r="UWR24" s="2332"/>
      <c r="UWS24" s="2332"/>
      <c r="UWT24" s="2332"/>
      <c r="UWU24" s="2332"/>
      <c r="UWV24" s="2332"/>
      <c r="UWW24" s="2332"/>
      <c r="UWX24" s="2332"/>
      <c r="UWY24" s="2332"/>
      <c r="UWZ24" s="2332"/>
      <c r="UXA24" s="2332"/>
      <c r="UXB24" s="2332"/>
      <c r="UXC24" s="2332"/>
      <c r="UXD24" s="2332"/>
      <c r="UXE24" s="2332"/>
      <c r="UXF24" s="2332"/>
      <c r="UXG24" s="2332"/>
      <c r="UXH24" s="2332"/>
      <c r="UXI24" s="2332"/>
      <c r="UXJ24" s="2332"/>
      <c r="UXK24" s="2332"/>
      <c r="UXL24" s="2332"/>
      <c r="UXM24" s="2332"/>
      <c r="UXN24" s="2332"/>
      <c r="UXO24" s="2332"/>
      <c r="UXP24" s="2332"/>
      <c r="UXQ24" s="2332"/>
      <c r="UXR24" s="2332"/>
      <c r="UXS24" s="2332"/>
      <c r="UXT24" s="2332"/>
      <c r="UXU24" s="2332"/>
      <c r="UXV24" s="2332"/>
      <c r="UXW24" s="2332"/>
      <c r="UXX24" s="2332"/>
      <c r="UXY24" s="2332"/>
      <c r="UXZ24" s="2332"/>
      <c r="UYA24" s="2332"/>
      <c r="UYB24" s="2332"/>
      <c r="UYC24" s="2332"/>
      <c r="UYD24" s="2332"/>
      <c r="UYE24" s="2332"/>
      <c r="UYF24" s="2332"/>
      <c r="UYG24" s="2332"/>
      <c r="UYH24" s="2332"/>
      <c r="UYI24" s="2332"/>
      <c r="UYJ24" s="2332"/>
      <c r="UYK24" s="2332"/>
      <c r="UYL24" s="2332"/>
      <c r="UYM24" s="2332"/>
      <c r="UYN24" s="2332"/>
      <c r="UYO24" s="2332"/>
      <c r="UYP24" s="2332"/>
      <c r="UYQ24" s="2332"/>
      <c r="UYR24" s="2332"/>
      <c r="UYS24" s="2332"/>
      <c r="UYT24" s="2332"/>
      <c r="UYU24" s="2332"/>
      <c r="UYV24" s="2332"/>
      <c r="UYW24" s="2332"/>
      <c r="UYX24" s="2332"/>
      <c r="UYY24" s="2332"/>
      <c r="UYZ24" s="2332"/>
      <c r="UZA24" s="2332"/>
      <c r="UZB24" s="2332"/>
      <c r="UZC24" s="2332"/>
      <c r="UZD24" s="2332"/>
      <c r="UZE24" s="2332"/>
      <c r="UZF24" s="2332"/>
      <c r="UZG24" s="2332"/>
      <c r="UZH24" s="2332"/>
      <c r="UZI24" s="2332"/>
      <c r="UZJ24" s="2332"/>
      <c r="UZK24" s="2332"/>
      <c r="UZL24" s="2332"/>
      <c r="UZM24" s="2332"/>
      <c r="UZN24" s="2332"/>
      <c r="UZO24" s="2332"/>
      <c r="UZP24" s="2332"/>
      <c r="UZQ24" s="2332"/>
      <c r="UZR24" s="2332"/>
      <c r="UZS24" s="2332"/>
      <c r="UZT24" s="2332"/>
      <c r="UZU24" s="2332"/>
      <c r="UZV24" s="2332"/>
      <c r="UZW24" s="2332"/>
      <c r="UZX24" s="2332"/>
      <c r="UZY24" s="2332"/>
      <c r="UZZ24" s="2332"/>
      <c r="VAA24" s="2332"/>
      <c r="VAB24" s="2332"/>
      <c r="VAC24" s="2332"/>
      <c r="VAD24" s="2332"/>
      <c r="VAE24" s="2332"/>
      <c r="VAF24" s="2332"/>
      <c r="VAG24" s="2332"/>
      <c r="VAH24" s="2332"/>
      <c r="VAI24" s="2332"/>
      <c r="VAJ24" s="2332"/>
      <c r="VAK24" s="2332"/>
      <c r="VAL24" s="2332"/>
      <c r="VAM24" s="2332"/>
      <c r="VAN24" s="2332"/>
      <c r="VAO24" s="2332"/>
      <c r="VAP24" s="2332"/>
      <c r="VAQ24" s="2332"/>
      <c r="VAR24" s="2332"/>
      <c r="VAS24" s="2332"/>
      <c r="VAT24" s="2332"/>
      <c r="VAU24" s="2332"/>
      <c r="VAV24" s="2332"/>
      <c r="VAW24" s="2332"/>
      <c r="VAX24" s="2332"/>
      <c r="VAY24" s="2332"/>
      <c r="VAZ24" s="2332"/>
      <c r="VBA24" s="2332"/>
      <c r="VBB24" s="2332"/>
      <c r="VBC24" s="2332"/>
      <c r="VBD24" s="2332"/>
      <c r="VBE24" s="2332"/>
      <c r="VBF24" s="2332"/>
      <c r="VBG24" s="2332"/>
      <c r="VBH24" s="2332"/>
      <c r="VBI24" s="2332"/>
      <c r="VBJ24" s="2332"/>
      <c r="VBK24" s="2332"/>
      <c r="VBL24" s="2332"/>
      <c r="VBM24" s="2332"/>
      <c r="VBN24" s="2332"/>
      <c r="VBO24" s="2332"/>
      <c r="VBP24" s="2332"/>
      <c r="VBQ24" s="2332"/>
      <c r="VBR24" s="2332"/>
      <c r="VBS24" s="2332"/>
      <c r="VBT24" s="2332"/>
      <c r="VBU24" s="2332"/>
      <c r="VBV24" s="2332"/>
      <c r="VBW24" s="2332"/>
      <c r="VBX24" s="2332"/>
      <c r="VBY24" s="2332"/>
      <c r="VBZ24" s="2332"/>
      <c r="VCA24" s="2332"/>
      <c r="VCB24" s="2332"/>
      <c r="VCC24" s="2332"/>
      <c r="VCD24" s="2332"/>
      <c r="VCE24" s="2332"/>
      <c r="VCF24" s="2332"/>
      <c r="VCG24" s="2332"/>
      <c r="VCH24" s="2332"/>
      <c r="VCI24" s="2332"/>
      <c r="VCJ24" s="2332"/>
      <c r="VCK24" s="2332"/>
      <c r="VCL24" s="2332"/>
      <c r="VCM24" s="2332"/>
      <c r="VCN24" s="2332"/>
      <c r="VCO24" s="2332"/>
      <c r="VCP24" s="2332"/>
      <c r="VCQ24" s="2332"/>
      <c r="VCR24" s="2332"/>
      <c r="VCS24" s="2332"/>
      <c r="VCT24" s="2332"/>
      <c r="VCU24" s="2332"/>
      <c r="VCV24" s="2332"/>
      <c r="VCW24" s="2332"/>
      <c r="VCX24" s="2332"/>
      <c r="VCY24" s="2332"/>
      <c r="VCZ24" s="2332"/>
      <c r="VDA24" s="2332"/>
      <c r="VDB24" s="2332"/>
      <c r="VDC24" s="2332"/>
      <c r="VDD24" s="2332"/>
      <c r="VDE24" s="2332"/>
      <c r="VDF24" s="2332"/>
      <c r="VDG24" s="2332"/>
      <c r="VDH24" s="2332"/>
      <c r="VDI24" s="2332"/>
      <c r="VDJ24" s="2332"/>
      <c r="VDK24" s="2332"/>
      <c r="VDL24" s="2332"/>
      <c r="VDM24" s="2332"/>
      <c r="VDN24" s="2332"/>
      <c r="VDO24" s="2332"/>
      <c r="VDP24" s="2332"/>
      <c r="VDQ24" s="2332"/>
      <c r="VDR24" s="2332"/>
      <c r="VDS24" s="2332"/>
      <c r="VDT24" s="2332"/>
      <c r="VDU24" s="2332"/>
      <c r="VDV24" s="2332"/>
      <c r="VDW24" s="2332"/>
      <c r="VDX24" s="2332"/>
      <c r="VDY24" s="2332"/>
      <c r="VDZ24" s="2332"/>
      <c r="VEA24" s="2332"/>
      <c r="VEB24" s="2332"/>
      <c r="VEC24" s="2332"/>
      <c r="VED24" s="2332"/>
      <c r="VEE24" s="2332"/>
      <c r="VEF24" s="2332"/>
      <c r="VEG24" s="2332"/>
      <c r="VEH24" s="2332"/>
      <c r="VEI24" s="2332"/>
      <c r="VEJ24" s="2332"/>
      <c r="VEK24" s="2332"/>
      <c r="VEL24" s="2332"/>
      <c r="VEM24" s="2332"/>
      <c r="VEN24" s="2332"/>
      <c r="VEO24" s="2332"/>
      <c r="VEP24" s="2332"/>
      <c r="VEQ24" s="2332"/>
      <c r="VER24" s="2332"/>
      <c r="VES24" s="2332"/>
      <c r="VET24" s="2332"/>
      <c r="VEU24" s="2332"/>
      <c r="VEV24" s="2332"/>
      <c r="VEW24" s="2332"/>
      <c r="VEX24" s="2332"/>
      <c r="VEY24" s="2332"/>
      <c r="VEZ24" s="2332"/>
      <c r="VFA24" s="2332"/>
      <c r="VFB24" s="2332"/>
      <c r="VFC24" s="2332"/>
      <c r="VFD24" s="2332"/>
      <c r="VFE24" s="2332"/>
      <c r="VFF24" s="2332"/>
      <c r="VFG24" s="2332"/>
      <c r="VFH24" s="2332"/>
      <c r="VFI24" s="2332"/>
      <c r="VFJ24" s="2332"/>
      <c r="VFK24" s="2332"/>
      <c r="VFL24" s="2332"/>
      <c r="VFM24" s="2332"/>
      <c r="VFN24" s="2332"/>
      <c r="VFO24" s="2332"/>
      <c r="VFP24" s="2332"/>
      <c r="VFQ24" s="2332"/>
      <c r="VFR24" s="2332"/>
      <c r="VFS24" s="2332"/>
      <c r="VFT24" s="2332"/>
      <c r="VFU24" s="2332"/>
      <c r="VFV24" s="2332"/>
      <c r="VFW24" s="2332"/>
      <c r="VFX24" s="2332"/>
      <c r="VFY24" s="2332"/>
      <c r="VFZ24" s="2332"/>
      <c r="VGA24" s="2332"/>
      <c r="VGB24" s="2332"/>
      <c r="VGC24" s="2332"/>
      <c r="VGD24" s="2332"/>
      <c r="VGE24" s="2332"/>
      <c r="VGF24" s="2332"/>
      <c r="VGG24" s="2332"/>
      <c r="VGH24" s="2332"/>
      <c r="VGI24" s="2332"/>
      <c r="VGJ24" s="2332"/>
      <c r="VGK24" s="2332"/>
      <c r="VGL24" s="2332"/>
      <c r="VGM24" s="2332"/>
      <c r="VGN24" s="2332"/>
      <c r="VGO24" s="2332"/>
      <c r="VGP24" s="2332"/>
      <c r="VGQ24" s="2332"/>
      <c r="VGR24" s="2332"/>
      <c r="VGS24" s="2332"/>
      <c r="VGT24" s="2332"/>
      <c r="VGU24" s="2332"/>
      <c r="VGV24" s="2332"/>
      <c r="VGW24" s="2332"/>
      <c r="VGX24" s="2332"/>
      <c r="VGY24" s="2332"/>
      <c r="VGZ24" s="2332"/>
      <c r="VHA24" s="2332"/>
      <c r="VHB24" s="2332"/>
      <c r="VHC24" s="2332"/>
      <c r="VHD24" s="2332"/>
      <c r="VHE24" s="2332"/>
      <c r="VHF24" s="2332"/>
      <c r="VHG24" s="2332"/>
      <c r="VHH24" s="2332"/>
      <c r="VHI24" s="2332"/>
      <c r="VHJ24" s="2332"/>
      <c r="VHK24" s="2332"/>
      <c r="VHL24" s="2332"/>
      <c r="VHM24" s="2332"/>
      <c r="VHN24" s="2332"/>
      <c r="VHO24" s="2332"/>
      <c r="VHP24" s="2332"/>
      <c r="VHQ24" s="2332"/>
      <c r="VHR24" s="2332"/>
      <c r="VHS24" s="2332"/>
      <c r="VHT24" s="2332"/>
      <c r="VHU24" s="2332"/>
      <c r="VHV24" s="2332"/>
      <c r="VHW24" s="2332"/>
      <c r="VHX24" s="2332"/>
      <c r="VHY24" s="2332"/>
      <c r="VHZ24" s="2332"/>
      <c r="VIA24" s="2332"/>
      <c r="VIB24" s="2332"/>
      <c r="VIC24" s="2332"/>
      <c r="VID24" s="2332"/>
      <c r="VIE24" s="2332"/>
      <c r="VIF24" s="2332"/>
      <c r="VIG24" s="2332"/>
      <c r="VIH24" s="2332"/>
      <c r="VII24" s="2332"/>
      <c r="VIJ24" s="2332"/>
      <c r="VIK24" s="2332"/>
      <c r="VIL24" s="2332"/>
      <c r="VIM24" s="2332"/>
      <c r="VIN24" s="2332"/>
      <c r="VIO24" s="2332"/>
      <c r="VIP24" s="2332"/>
      <c r="VIQ24" s="2332"/>
      <c r="VIR24" s="2332"/>
      <c r="VIS24" s="2332"/>
      <c r="VIT24" s="2332"/>
      <c r="VIU24" s="2332"/>
      <c r="VIV24" s="2332"/>
      <c r="VIW24" s="2332"/>
      <c r="VIX24" s="2332"/>
      <c r="VIY24" s="2332"/>
      <c r="VIZ24" s="2332"/>
      <c r="VJA24" s="2332"/>
      <c r="VJB24" s="2332"/>
      <c r="VJC24" s="2332"/>
      <c r="VJD24" s="2332"/>
      <c r="VJE24" s="2332"/>
      <c r="VJF24" s="2332"/>
      <c r="VJG24" s="2332"/>
      <c r="VJH24" s="2332"/>
      <c r="VJI24" s="2332"/>
      <c r="VJJ24" s="2332"/>
      <c r="VJK24" s="2332"/>
      <c r="VJL24" s="2332"/>
      <c r="VJM24" s="2332"/>
      <c r="VJN24" s="2332"/>
      <c r="VJO24" s="2332"/>
      <c r="VJP24" s="2332"/>
      <c r="VJQ24" s="2332"/>
      <c r="VJR24" s="2332"/>
      <c r="VJS24" s="2332"/>
      <c r="VJT24" s="2332"/>
      <c r="VJU24" s="2332"/>
      <c r="VJV24" s="2332"/>
      <c r="VJW24" s="2332"/>
      <c r="VJX24" s="2332"/>
      <c r="VJY24" s="2332"/>
      <c r="VJZ24" s="2332"/>
      <c r="VKA24" s="2332"/>
      <c r="VKB24" s="2332"/>
      <c r="VKC24" s="2332"/>
      <c r="VKD24" s="2332"/>
      <c r="VKE24" s="2332"/>
      <c r="VKF24" s="2332"/>
      <c r="VKG24" s="2332"/>
      <c r="VKH24" s="2332"/>
      <c r="VKI24" s="2332"/>
      <c r="VKJ24" s="2332"/>
      <c r="VKK24" s="2332"/>
      <c r="VKL24" s="2332"/>
      <c r="VKM24" s="2332"/>
      <c r="VKN24" s="2332"/>
      <c r="VKO24" s="2332"/>
      <c r="VKP24" s="2332"/>
      <c r="VKQ24" s="2332"/>
      <c r="VKR24" s="2332"/>
      <c r="VKS24" s="2332"/>
      <c r="VKT24" s="2332"/>
      <c r="VKU24" s="2332"/>
      <c r="VKV24" s="2332"/>
      <c r="VKW24" s="2332"/>
      <c r="VKX24" s="2332"/>
      <c r="VKY24" s="2332"/>
      <c r="VKZ24" s="2332"/>
      <c r="VLA24" s="2332"/>
      <c r="VLB24" s="2332"/>
      <c r="VLC24" s="2332"/>
      <c r="VLD24" s="2332"/>
      <c r="VLE24" s="2332"/>
      <c r="VLF24" s="2332"/>
      <c r="VLG24" s="2332"/>
      <c r="VLH24" s="2332"/>
      <c r="VLI24" s="2332"/>
      <c r="VLJ24" s="2332"/>
      <c r="VLK24" s="2332"/>
      <c r="VLL24" s="2332"/>
      <c r="VLM24" s="2332"/>
      <c r="VLN24" s="2332"/>
      <c r="VLO24" s="2332"/>
      <c r="VLP24" s="2332"/>
      <c r="VLQ24" s="2332"/>
      <c r="VLR24" s="2332"/>
      <c r="VLS24" s="2332"/>
      <c r="VLT24" s="2332"/>
      <c r="VLU24" s="2332"/>
      <c r="VLV24" s="2332"/>
      <c r="VLW24" s="2332"/>
      <c r="VLX24" s="2332"/>
      <c r="VLY24" s="2332"/>
      <c r="VLZ24" s="2332"/>
      <c r="VMA24" s="2332"/>
      <c r="VMB24" s="2332"/>
      <c r="VMC24" s="2332"/>
      <c r="VMD24" s="2332"/>
      <c r="VME24" s="2332"/>
      <c r="VMF24" s="2332"/>
      <c r="VMG24" s="2332"/>
      <c r="VMH24" s="2332"/>
      <c r="VMI24" s="2332"/>
      <c r="VMJ24" s="2332"/>
      <c r="VMK24" s="2332"/>
      <c r="VML24" s="2332"/>
      <c r="VMM24" s="2332"/>
      <c r="VMN24" s="2332"/>
      <c r="VMO24" s="2332"/>
      <c r="VMP24" s="2332"/>
      <c r="VMQ24" s="2332"/>
      <c r="VMR24" s="2332"/>
      <c r="VMS24" s="2332"/>
      <c r="VMT24" s="2332"/>
      <c r="VMU24" s="2332"/>
      <c r="VMV24" s="2332"/>
      <c r="VMW24" s="2332"/>
      <c r="VMX24" s="2332"/>
      <c r="VMY24" s="2332"/>
      <c r="VMZ24" s="2332"/>
      <c r="VNA24" s="2332"/>
      <c r="VNB24" s="2332"/>
      <c r="VNC24" s="2332"/>
      <c r="VND24" s="2332"/>
      <c r="VNE24" s="2332"/>
      <c r="VNF24" s="2332"/>
      <c r="VNG24" s="2332"/>
      <c r="VNH24" s="2332"/>
      <c r="VNI24" s="2332"/>
      <c r="VNJ24" s="2332"/>
      <c r="VNK24" s="2332"/>
      <c r="VNL24" s="2332"/>
      <c r="VNM24" s="2332"/>
      <c r="VNN24" s="2332"/>
      <c r="VNO24" s="2332"/>
      <c r="VNP24" s="2332"/>
      <c r="VNQ24" s="2332"/>
      <c r="VNR24" s="2332"/>
      <c r="VNS24" s="2332"/>
      <c r="VNT24" s="2332"/>
      <c r="VNU24" s="2332"/>
      <c r="VNV24" s="2332"/>
      <c r="VNW24" s="2332"/>
      <c r="VNX24" s="2332"/>
      <c r="VNY24" s="2332"/>
      <c r="VNZ24" s="2332"/>
      <c r="VOA24" s="2332"/>
      <c r="VOB24" s="2332"/>
      <c r="VOC24" s="2332"/>
      <c r="VOD24" s="2332"/>
      <c r="VOE24" s="2332"/>
      <c r="VOF24" s="2332"/>
      <c r="VOG24" s="2332"/>
      <c r="VOH24" s="2332"/>
      <c r="VOI24" s="2332"/>
      <c r="VOJ24" s="2332"/>
      <c r="VOK24" s="2332"/>
      <c r="VOL24" s="2332"/>
      <c r="VOM24" s="2332"/>
      <c r="VON24" s="2332"/>
      <c r="VOO24" s="2332"/>
      <c r="VOP24" s="2332"/>
      <c r="VOQ24" s="2332"/>
      <c r="VOR24" s="2332"/>
      <c r="VOS24" s="2332"/>
      <c r="VOT24" s="2332"/>
      <c r="VOU24" s="2332"/>
      <c r="VOV24" s="2332"/>
      <c r="VOW24" s="2332"/>
      <c r="VOX24" s="2332"/>
      <c r="VOY24" s="2332"/>
      <c r="VOZ24" s="2332"/>
      <c r="VPA24" s="2332"/>
      <c r="VPB24" s="2332"/>
      <c r="VPC24" s="2332"/>
      <c r="VPD24" s="2332"/>
      <c r="VPE24" s="2332"/>
      <c r="VPF24" s="2332"/>
      <c r="VPG24" s="2332"/>
      <c r="VPH24" s="2332"/>
      <c r="VPI24" s="2332"/>
      <c r="VPJ24" s="2332"/>
      <c r="VPK24" s="2332"/>
      <c r="VPL24" s="2332"/>
      <c r="VPM24" s="2332"/>
      <c r="VPN24" s="2332"/>
      <c r="VPO24" s="2332"/>
      <c r="VPP24" s="2332"/>
      <c r="VPQ24" s="2332"/>
      <c r="VPR24" s="2332"/>
      <c r="VPS24" s="2332"/>
      <c r="VPT24" s="2332"/>
      <c r="VPU24" s="2332"/>
      <c r="VPV24" s="2332"/>
      <c r="VPW24" s="2332"/>
      <c r="VPX24" s="2332"/>
      <c r="VPY24" s="2332"/>
      <c r="VPZ24" s="2332"/>
      <c r="VQA24" s="2332"/>
      <c r="VQB24" s="2332"/>
      <c r="VQC24" s="2332"/>
      <c r="VQD24" s="2332"/>
      <c r="VQE24" s="2332"/>
      <c r="VQF24" s="2332"/>
      <c r="VQG24" s="2332"/>
      <c r="VQH24" s="2332"/>
      <c r="VQI24" s="2332"/>
      <c r="VQJ24" s="2332"/>
      <c r="VQK24" s="2332"/>
      <c r="VQL24" s="2332"/>
      <c r="VQM24" s="2332"/>
      <c r="VQN24" s="2332"/>
      <c r="VQO24" s="2332"/>
      <c r="VQP24" s="2332"/>
      <c r="VQQ24" s="2332"/>
      <c r="VQR24" s="2332"/>
      <c r="VQS24" s="2332"/>
      <c r="VQT24" s="2332"/>
      <c r="VQU24" s="2332"/>
      <c r="VQV24" s="2332"/>
      <c r="VQW24" s="2332"/>
      <c r="VQX24" s="2332"/>
      <c r="VQY24" s="2332"/>
      <c r="VQZ24" s="2332"/>
      <c r="VRA24" s="2332"/>
      <c r="VRB24" s="2332"/>
      <c r="VRC24" s="2332"/>
      <c r="VRD24" s="2332"/>
      <c r="VRE24" s="2332"/>
      <c r="VRF24" s="2332"/>
      <c r="VRG24" s="2332"/>
      <c r="VRH24" s="2332"/>
      <c r="VRI24" s="2332"/>
      <c r="VRJ24" s="2332"/>
      <c r="VRK24" s="2332"/>
      <c r="VRL24" s="2332"/>
      <c r="VRM24" s="2332"/>
      <c r="VRN24" s="2332"/>
      <c r="VRO24" s="2332"/>
      <c r="VRP24" s="2332"/>
      <c r="VRQ24" s="2332"/>
      <c r="VRR24" s="2332"/>
      <c r="VRS24" s="2332"/>
      <c r="VRT24" s="2332"/>
      <c r="VRU24" s="2332"/>
      <c r="VRV24" s="2332"/>
      <c r="VRW24" s="2332"/>
      <c r="VRX24" s="2332"/>
      <c r="VRY24" s="2332"/>
      <c r="VRZ24" s="2332"/>
      <c r="VSA24" s="2332"/>
      <c r="VSB24" s="2332"/>
      <c r="VSC24" s="2332"/>
      <c r="VSD24" s="2332"/>
      <c r="VSE24" s="2332"/>
      <c r="VSF24" s="2332"/>
      <c r="VSG24" s="2332"/>
      <c r="VSH24" s="2332"/>
      <c r="VSI24" s="2332"/>
      <c r="VSJ24" s="2332"/>
      <c r="VSK24" s="2332"/>
      <c r="VSL24" s="2332"/>
      <c r="VSM24" s="2332"/>
      <c r="VSN24" s="2332"/>
      <c r="VSO24" s="2332"/>
      <c r="VSP24" s="2332"/>
      <c r="VSQ24" s="2332"/>
      <c r="VSR24" s="2332"/>
      <c r="VSS24" s="2332"/>
      <c r="VST24" s="2332"/>
      <c r="VSU24" s="2332"/>
      <c r="VSV24" s="2332"/>
      <c r="VSW24" s="2332"/>
      <c r="VSX24" s="2332"/>
      <c r="VSY24" s="2332"/>
      <c r="VSZ24" s="2332"/>
      <c r="VTA24" s="2332"/>
      <c r="VTB24" s="2332"/>
      <c r="VTC24" s="2332"/>
      <c r="VTD24" s="2332"/>
      <c r="VTE24" s="2332"/>
      <c r="VTF24" s="2332"/>
      <c r="VTG24" s="2332"/>
      <c r="VTH24" s="2332"/>
      <c r="VTI24" s="2332"/>
      <c r="VTJ24" s="2332"/>
      <c r="VTK24" s="2332"/>
      <c r="VTL24" s="2332"/>
      <c r="VTM24" s="2332"/>
      <c r="VTN24" s="2332"/>
      <c r="VTO24" s="2332"/>
      <c r="VTP24" s="2332"/>
      <c r="VTQ24" s="2332"/>
      <c r="VTR24" s="2332"/>
      <c r="VTS24" s="2332"/>
      <c r="VTT24" s="2332"/>
      <c r="VTU24" s="2332"/>
      <c r="VTV24" s="2332"/>
      <c r="VTW24" s="2332"/>
      <c r="VTX24" s="2332"/>
      <c r="VTY24" s="2332"/>
      <c r="VTZ24" s="2332"/>
      <c r="VUA24" s="2332"/>
      <c r="VUB24" s="2332"/>
      <c r="VUC24" s="2332"/>
      <c r="VUD24" s="2332"/>
      <c r="VUE24" s="2332"/>
      <c r="VUF24" s="2332"/>
      <c r="VUG24" s="2332"/>
      <c r="VUH24" s="2332"/>
      <c r="VUI24" s="2332"/>
      <c r="VUJ24" s="2332"/>
      <c r="VUK24" s="2332"/>
      <c r="VUL24" s="2332"/>
      <c r="VUM24" s="2332"/>
      <c r="VUN24" s="2332"/>
      <c r="VUO24" s="2332"/>
      <c r="VUP24" s="2332"/>
      <c r="VUQ24" s="2332"/>
      <c r="VUR24" s="2332"/>
      <c r="VUS24" s="2332"/>
      <c r="VUT24" s="2332"/>
      <c r="VUU24" s="2332"/>
      <c r="VUV24" s="2332"/>
      <c r="VUW24" s="2332"/>
      <c r="VUX24" s="2332"/>
      <c r="VUY24" s="2332"/>
      <c r="VUZ24" s="2332"/>
      <c r="VVA24" s="2332"/>
      <c r="VVB24" s="2332"/>
      <c r="VVC24" s="2332"/>
      <c r="VVD24" s="2332"/>
      <c r="VVE24" s="2332"/>
      <c r="VVF24" s="2332"/>
      <c r="VVG24" s="2332"/>
      <c r="VVH24" s="2332"/>
      <c r="VVI24" s="2332"/>
      <c r="VVJ24" s="2332"/>
      <c r="VVK24" s="2332"/>
      <c r="VVL24" s="2332"/>
      <c r="VVM24" s="2332"/>
      <c r="VVN24" s="2332"/>
      <c r="VVO24" s="2332"/>
      <c r="VVP24" s="2332"/>
      <c r="VVQ24" s="2332"/>
      <c r="VVR24" s="2332"/>
      <c r="VVS24" s="2332"/>
      <c r="VVT24" s="2332"/>
      <c r="VVU24" s="2332"/>
      <c r="VVV24" s="2332"/>
      <c r="VVW24" s="2332"/>
      <c r="VVX24" s="2332"/>
      <c r="VVY24" s="2332"/>
      <c r="VVZ24" s="2332"/>
      <c r="VWA24" s="2332"/>
      <c r="VWB24" s="2332"/>
      <c r="VWC24" s="2332"/>
      <c r="VWD24" s="2332"/>
      <c r="VWE24" s="2332"/>
      <c r="VWF24" s="2332"/>
      <c r="VWG24" s="2332"/>
      <c r="VWH24" s="2332"/>
      <c r="VWI24" s="2332"/>
      <c r="VWJ24" s="2332"/>
      <c r="VWK24" s="2332"/>
      <c r="VWL24" s="2332"/>
      <c r="VWM24" s="2332"/>
      <c r="VWN24" s="2332"/>
      <c r="VWO24" s="2332"/>
      <c r="VWP24" s="2332"/>
      <c r="VWQ24" s="2332"/>
      <c r="VWR24" s="2332"/>
      <c r="VWS24" s="2332"/>
      <c r="VWT24" s="2332"/>
      <c r="VWU24" s="2332"/>
      <c r="VWV24" s="2332"/>
      <c r="VWW24" s="2332"/>
      <c r="VWX24" s="2332"/>
      <c r="VWY24" s="2332"/>
      <c r="VWZ24" s="2332"/>
      <c r="VXA24" s="2332"/>
      <c r="VXB24" s="2332"/>
      <c r="VXC24" s="2332"/>
      <c r="VXD24" s="2332"/>
      <c r="VXE24" s="2332"/>
      <c r="VXF24" s="2332"/>
      <c r="VXG24" s="2332"/>
      <c r="VXH24" s="2332"/>
      <c r="VXI24" s="2332"/>
      <c r="VXJ24" s="2332"/>
      <c r="VXK24" s="2332"/>
      <c r="VXL24" s="2332"/>
      <c r="VXM24" s="2332"/>
      <c r="VXN24" s="2332"/>
      <c r="VXO24" s="2332"/>
      <c r="VXP24" s="2332"/>
      <c r="VXQ24" s="2332"/>
      <c r="VXR24" s="2332"/>
      <c r="VXS24" s="2332"/>
      <c r="VXT24" s="2332"/>
      <c r="VXU24" s="2332"/>
      <c r="VXV24" s="2332"/>
      <c r="VXW24" s="2332"/>
      <c r="VXX24" s="2332"/>
      <c r="VXY24" s="2332"/>
      <c r="VXZ24" s="2332"/>
      <c r="VYA24" s="2332"/>
      <c r="VYB24" s="2332"/>
      <c r="VYC24" s="2332"/>
      <c r="VYD24" s="2332"/>
      <c r="VYE24" s="2332"/>
      <c r="VYF24" s="2332"/>
      <c r="VYG24" s="2332"/>
      <c r="VYH24" s="2332"/>
      <c r="VYI24" s="2332"/>
      <c r="VYJ24" s="2332"/>
      <c r="VYK24" s="2332"/>
      <c r="VYL24" s="2332"/>
      <c r="VYM24" s="2332"/>
      <c r="VYN24" s="2332"/>
      <c r="VYO24" s="2332"/>
      <c r="VYP24" s="2332"/>
      <c r="VYQ24" s="2332"/>
      <c r="VYR24" s="2332"/>
      <c r="VYS24" s="2332"/>
      <c r="VYT24" s="2332"/>
      <c r="VYU24" s="2332"/>
      <c r="VYV24" s="2332"/>
      <c r="VYW24" s="2332"/>
      <c r="VYX24" s="2332"/>
      <c r="VYY24" s="2332"/>
      <c r="VYZ24" s="2332"/>
      <c r="VZA24" s="2332"/>
      <c r="VZB24" s="2332"/>
      <c r="VZC24" s="2332"/>
      <c r="VZD24" s="2332"/>
      <c r="VZE24" s="2332"/>
      <c r="VZF24" s="2332"/>
      <c r="VZG24" s="2332"/>
      <c r="VZH24" s="2332"/>
      <c r="VZI24" s="2332"/>
      <c r="VZJ24" s="2332"/>
      <c r="VZK24" s="2332"/>
      <c r="VZL24" s="2332"/>
      <c r="VZM24" s="2332"/>
      <c r="VZN24" s="2332"/>
      <c r="VZO24" s="2332"/>
      <c r="VZP24" s="2332"/>
      <c r="VZQ24" s="2332"/>
      <c r="VZR24" s="2332"/>
      <c r="VZS24" s="2332"/>
      <c r="VZT24" s="2332"/>
      <c r="VZU24" s="2332"/>
      <c r="VZV24" s="2332"/>
      <c r="VZW24" s="2332"/>
      <c r="VZX24" s="2332"/>
      <c r="VZY24" s="2332"/>
      <c r="VZZ24" s="2332"/>
      <c r="WAA24" s="2332"/>
      <c r="WAB24" s="2332"/>
      <c r="WAC24" s="2332"/>
      <c r="WAD24" s="2332"/>
      <c r="WAE24" s="2332"/>
      <c r="WAF24" s="2332"/>
      <c r="WAG24" s="2332"/>
      <c r="WAH24" s="2332"/>
      <c r="WAI24" s="2332"/>
      <c r="WAJ24" s="2332"/>
      <c r="WAK24" s="2332"/>
      <c r="WAL24" s="2332"/>
      <c r="WAM24" s="2332"/>
      <c r="WAN24" s="2332"/>
      <c r="WAO24" s="2332"/>
      <c r="WAP24" s="2332"/>
      <c r="WAQ24" s="2332"/>
      <c r="WAR24" s="2332"/>
      <c r="WAS24" s="2332"/>
      <c r="WAT24" s="2332"/>
      <c r="WAU24" s="2332"/>
      <c r="WAV24" s="2332"/>
      <c r="WAW24" s="2332"/>
      <c r="WAX24" s="2332"/>
      <c r="WAY24" s="2332"/>
      <c r="WAZ24" s="2332"/>
      <c r="WBA24" s="2332"/>
      <c r="WBB24" s="2332"/>
      <c r="WBC24" s="2332"/>
      <c r="WBD24" s="2332"/>
      <c r="WBE24" s="2332"/>
      <c r="WBF24" s="2332"/>
      <c r="WBG24" s="2332"/>
      <c r="WBH24" s="2332"/>
      <c r="WBI24" s="2332"/>
      <c r="WBJ24" s="2332"/>
      <c r="WBK24" s="2332"/>
      <c r="WBL24" s="2332"/>
      <c r="WBM24" s="2332"/>
      <c r="WBN24" s="2332"/>
      <c r="WBO24" s="2332"/>
      <c r="WBP24" s="2332"/>
      <c r="WBQ24" s="2332"/>
      <c r="WBR24" s="2332"/>
      <c r="WBS24" s="2332"/>
      <c r="WBT24" s="2332"/>
      <c r="WBU24" s="2332"/>
      <c r="WBV24" s="2332"/>
      <c r="WBW24" s="2332"/>
      <c r="WBX24" s="2332"/>
      <c r="WBY24" s="2332"/>
      <c r="WBZ24" s="2332"/>
      <c r="WCA24" s="2332"/>
      <c r="WCB24" s="2332"/>
      <c r="WCC24" s="2332"/>
      <c r="WCD24" s="2332"/>
      <c r="WCE24" s="2332"/>
      <c r="WCF24" s="2332"/>
      <c r="WCG24" s="2332"/>
      <c r="WCH24" s="2332"/>
      <c r="WCI24" s="2332"/>
      <c r="WCJ24" s="2332"/>
      <c r="WCK24" s="2332"/>
      <c r="WCL24" s="2332"/>
      <c r="WCM24" s="2332"/>
      <c r="WCN24" s="2332"/>
      <c r="WCO24" s="2332"/>
      <c r="WCP24" s="2332"/>
      <c r="WCQ24" s="2332"/>
      <c r="WCR24" s="2332"/>
      <c r="WCS24" s="2332"/>
      <c r="WCT24" s="2332"/>
      <c r="WCU24" s="2332"/>
      <c r="WCV24" s="2332"/>
      <c r="WCW24" s="2332"/>
      <c r="WCX24" s="2332"/>
      <c r="WCY24" s="2332"/>
      <c r="WCZ24" s="2332"/>
      <c r="WDA24" s="2332"/>
      <c r="WDB24" s="2332"/>
      <c r="WDC24" s="2332"/>
      <c r="WDD24" s="2332"/>
      <c r="WDE24" s="2332"/>
      <c r="WDF24" s="2332"/>
      <c r="WDG24" s="2332"/>
      <c r="WDH24" s="2332"/>
      <c r="WDI24" s="2332"/>
      <c r="WDJ24" s="2332"/>
      <c r="WDK24" s="2332"/>
      <c r="WDL24" s="2332"/>
      <c r="WDM24" s="2332"/>
      <c r="WDN24" s="2332"/>
      <c r="WDO24" s="2332"/>
      <c r="WDP24" s="2332"/>
      <c r="WDQ24" s="2332"/>
      <c r="WDR24" s="2332"/>
      <c r="WDS24" s="2332"/>
      <c r="WDT24" s="2332"/>
      <c r="WDU24" s="2332"/>
      <c r="WDV24" s="2332"/>
      <c r="WDW24" s="2332"/>
      <c r="WDX24" s="2332"/>
      <c r="WDY24" s="2332"/>
      <c r="WDZ24" s="2332"/>
      <c r="WEA24" s="2332"/>
      <c r="WEB24" s="2332"/>
      <c r="WEC24" s="2332"/>
      <c r="WED24" s="2332"/>
      <c r="WEE24" s="2332"/>
      <c r="WEF24" s="2332"/>
      <c r="WEG24" s="2332"/>
      <c r="WEH24" s="2332"/>
      <c r="WEI24" s="2332"/>
      <c r="WEJ24" s="2332"/>
      <c r="WEK24" s="2332"/>
      <c r="WEL24" s="2332"/>
      <c r="WEM24" s="2332"/>
      <c r="WEN24" s="2332"/>
      <c r="WEO24" s="2332"/>
      <c r="WEP24" s="2332"/>
      <c r="WEQ24" s="2332"/>
      <c r="WER24" s="2332"/>
      <c r="WES24" s="2332"/>
      <c r="WET24" s="2332"/>
      <c r="WEU24" s="2332"/>
      <c r="WEV24" s="2332"/>
      <c r="WEW24" s="2332"/>
      <c r="WEX24" s="2332"/>
      <c r="WEY24" s="2332"/>
      <c r="WEZ24" s="2332"/>
      <c r="WFA24" s="2332"/>
      <c r="WFB24" s="2332"/>
      <c r="WFC24" s="2332"/>
      <c r="WFD24" s="2332"/>
      <c r="WFE24" s="2332"/>
      <c r="WFF24" s="2332"/>
      <c r="WFG24" s="2332"/>
      <c r="WFH24" s="2332"/>
      <c r="WFI24" s="2332"/>
      <c r="WFJ24" s="2332"/>
      <c r="WFK24" s="2332"/>
      <c r="WFL24" s="2332"/>
      <c r="WFM24" s="2332"/>
      <c r="WFN24" s="2332"/>
      <c r="WFO24" s="2332"/>
      <c r="WFP24" s="2332"/>
      <c r="WFQ24" s="2332"/>
      <c r="WFR24" s="2332"/>
      <c r="WFS24" s="2332"/>
      <c r="WFT24" s="2332"/>
      <c r="WFU24" s="2332"/>
      <c r="WFV24" s="2332"/>
      <c r="WFW24" s="2332"/>
      <c r="WFX24" s="2332"/>
      <c r="WFY24" s="2332"/>
      <c r="WFZ24" s="2332"/>
      <c r="WGA24" s="2332"/>
      <c r="WGB24" s="2332"/>
      <c r="WGC24" s="2332"/>
      <c r="WGD24" s="2332"/>
      <c r="WGE24" s="2332"/>
      <c r="WGF24" s="2332"/>
      <c r="WGG24" s="2332"/>
      <c r="WGH24" s="2332"/>
      <c r="WGI24" s="2332"/>
      <c r="WGJ24" s="2332"/>
      <c r="WGK24" s="2332"/>
      <c r="WGL24" s="2332"/>
      <c r="WGM24" s="2332"/>
      <c r="WGN24" s="2332"/>
      <c r="WGO24" s="2332"/>
      <c r="WGP24" s="2332"/>
      <c r="WGQ24" s="2332"/>
      <c r="WGR24" s="2332"/>
      <c r="WGS24" s="2332"/>
      <c r="WGT24" s="2332"/>
      <c r="WGU24" s="2332"/>
      <c r="WGV24" s="2332"/>
      <c r="WGW24" s="2332"/>
      <c r="WGX24" s="2332"/>
      <c r="WGY24" s="2332"/>
      <c r="WGZ24" s="2332"/>
      <c r="WHA24" s="2332"/>
      <c r="WHB24" s="2332"/>
      <c r="WHC24" s="2332"/>
      <c r="WHD24" s="2332"/>
      <c r="WHE24" s="2332"/>
      <c r="WHF24" s="2332"/>
      <c r="WHG24" s="2332"/>
      <c r="WHH24" s="2332"/>
      <c r="WHI24" s="2332"/>
      <c r="WHJ24" s="2332"/>
      <c r="WHK24" s="2332"/>
      <c r="WHL24" s="2332"/>
      <c r="WHM24" s="2332"/>
      <c r="WHN24" s="2332"/>
      <c r="WHO24" s="2332"/>
      <c r="WHP24" s="2332"/>
      <c r="WHQ24" s="2332"/>
      <c r="WHR24" s="2332"/>
      <c r="WHS24" s="2332"/>
      <c r="WHT24" s="2332"/>
      <c r="WHU24" s="2332"/>
      <c r="WHV24" s="2332"/>
      <c r="WHW24" s="2332"/>
      <c r="WHX24" s="2332"/>
      <c r="WHY24" s="2332"/>
      <c r="WHZ24" s="2332"/>
      <c r="WIA24" s="2332"/>
      <c r="WIB24" s="2332"/>
      <c r="WIC24" s="2332"/>
      <c r="WID24" s="2332"/>
      <c r="WIE24" s="2332"/>
      <c r="WIF24" s="2332"/>
      <c r="WIG24" s="2332"/>
      <c r="WIH24" s="2332"/>
      <c r="WII24" s="2332"/>
      <c r="WIJ24" s="2332"/>
      <c r="WIK24" s="2332"/>
      <c r="WIL24" s="2332"/>
      <c r="WIM24" s="2332"/>
      <c r="WIN24" s="2332"/>
      <c r="WIO24" s="2332"/>
      <c r="WIP24" s="2332"/>
      <c r="WIQ24" s="2332"/>
      <c r="WIR24" s="2332"/>
      <c r="WIS24" s="2332"/>
      <c r="WIT24" s="2332"/>
      <c r="WIU24" s="2332"/>
      <c r="WIV24" s="2332"/>
      <c r="WIW24" s="2332"/>
      <c r="WIX24" s="2332"/>
      <c r="WIY24" s="2332"/>
      <c r="WIZ24" s="2332"/>
      <c r="WJA24" s="2332"/>
      <c r="WJB24" s="2332"/>
      <c r="WJC24" s="2332"/>
      <c r="WJD24" s="2332"/>
      <c r="WJE24" s="2332"/>
      <c r="WJF24" s="2332"/>
      <c r="WJG24" s="2332"/>
      <c r="WJH24" s="2332"/>
      <c r="WJI24" s="2332"/>
      <c r="WJJ24" s="2332"/>
      <c r="WJK24" s="2332"/>
      <c r="WJL24" s="2332"/>
      <c r="WJM24" s="2332"/>
      <c r="WJN24" s="2332"/>
      <c r="WJO24" s="2332"/>
      <c r="WJP24" s="2332"/>
      <c r="WJQ24" s="2332"/>
      <c r="WJR24" s="2332"/>
      <c r="WJS24" s="2332"/>
      <c r="WJT24" s="2332"/>
      <c r="WJU24" s="2332"/>
      <c r="WJV24" s="2332"/>
      <c r="WJW24" s="2332"/>
      <c r="WJX24" s="2332"/>
      <c r="WJY24" s="2332"/>
      <c r="WJZ24" s="2332"/>
      <c r="WKA24" s="2332"/>
      <c r="WKB24" s="2332"/>
      <c r="WKC24" s="2332"/>
      <c r="WKD24" s="2332"/>
      <c r="WKE24" s="2332"/>
      <c r="WKF24" s="2332"/>
      <c r="WKG24" s="2332"/>
      <c r="WKH24" s="2332"/>
      <c r="WKI24" s="2332"/>
      <c r="WKJ24" s="2332"/>
      <c r="WKK24" s="2332"/>
      <c r="WKL24" s="2332"/>
      <c r="WKM24" s="2332"/>
      <c r="WKN24" s="2332"/>
      <c r="WKO24" s="2332"/>
      <c r="WKP24" s="2332"/>
      <c r="WKQ24" s="2332"/>
      <c r="WKR24" s="2332"/>
      <c r="WKS24" s="2332"/>
      <c r="WKT24" s="2332"/>
      <c r="WKU24" s="2332"/>
      <c r="WKV24" s="2332"/>
      <c r="WKW24" s="2332"/>
      <c r="WKX24" s="2332"/>
      <c r="WKY24" s="2332"/>
      <c r="WKZ24" s="2332"/>
      <c r="WLA24" s="2332"/>
      <c r="WLB24" s="2332"/>
      <c r="WLC24" s="2332"/>
      <c r="WLD24" s="2332"/>
      <c r="WLE24" s="2332"/>
      <c r="WLF24" s="2332"/>
      <c r="WLG24" s="2332"/>
      <c r="WLH24" s="2332"/>
      <c r="WLI24" s="2332"/>
      <c r="WLJ24" s="2332"/>
      <c r="WLK24" s="2332"/>
      <c r="WLL24" s="2332"/>
      <c r="WLM24" s="2332"/>
      <c r="WLN24" s="2332"/>
      <c r="WLO24" s="2332"/>
      <c r="WLP24" s="2332"/>
      <c r="WLQ24" s="2332"/>
      <c r="WLR24" s="2332"/>
      <c r="WLS24" s="2332"/>
      <c r="WLT24" s="2332"/>
      <c r="WLU24" s="2332"/>
      <c r="WLV24" s="2332"/>
      <c r="WLW24" s="2332"/>
      <c r="WLX24" s="2332"/>
      <c r="WLY24" s="2332"/>
      <c r="WLZ24" s="2332"/>
      <c r="WMA24" s="2332"/>
      <c r="WMB24" s="2332"/>
      <c r="WMC24" s="2332"/>
      <c r="WMD24" s="2332"/>
      <c r="WME24" s="2332"/>
      <c r="WMF24" s="2332"/>
      <c r="WMG24" s="2332"/>
      <c r="WMH24" s="2332"/>
      <c r="WMI24" s="2332"/>
      <c r="WMJ24" s="2332"/>
      <c r="WMK24" s="2332"/>
      <c r="WML24" s="2332"/>
      <c r="WMM24" s="2332"/>
      <c r="WMN24" s="2332"/>
      <c r="WMO24" s="2332"/>
      <c r="WMP24" s="2332"/>
      <c r="WMQ24" s="2332"/>
      <c r="WMR24" s="2332"/>
      <c r="WMS24" s="2332"/>
      <c r="WMT24" s="2332"/>
      <c r="WMU24" s="2332"/>
      <c r="WMV24" s="2332"/>
      <c r="WMW24" s="2332"/>
      <c r="WMX24" s="2332"/>
      <c r="WMY24" s="2332"/>
      <c r="WMZ24" s="2332"/>
      <c r="WNA24" s="2332"/>
      <c r="WNB24" s="2332"/>
      <c r="WNC24" s="2332"/>
      <c r="WND24" s="2332"/>
      <c r="WNE24" s="2332"/>
      <c r="WNF24" s="2332"/>
      <c r="WNG24" s="2332"/>
      <c r="WNH24" s="2332"/>
      <c r="WNI24" s="2332"/>
      <c r="WNJ24" s="2332"/>
      <c r="WNK24" s="2332"/>
      <c r="WNL24" s="2332"/>
      <c r="WNM24" s="2332"/>
      <c r="WNN24" s="2332"/>
      <c r="WNO24" s="2332"/>
      <c r="WNP24" s="2332"/>
      <c r="WNQ24" s="2332"/>
      <c r="WNR24" s="2332"/>
      <c r="WNS24" s="2332"/>
      <c r="WNT24" s="2332"/>
      <c r="WNU24" s="2332"/>
      <c r="WNV24" s="2332"/>
      <c r="WNW24" s="2332"/>
      <c r="WNX24" s="2332"/>
      <c r="WNY24" s="2332"/>
      <c r="WNZ24" s="2332"/>
      <c r="WOA24" s="2332"/>
      <c r="WOB24" s="2332"/>
      <c r="WOC24" s="2332"/>
      <c r="WOD24" s="2332"/>
      <c r="WOE24" s="2332"/>
      <c r="WOF24" s="2332"/>
      <c r="WOG24" s="2332"/>
      <c r="WOH24" s="2332"/>
      <c r="WOI24" s="2332"/>
      <c r="WOJ24" s="2332"/>
      <c r="WOK24" s="2332"/>
      <c r="WOL24" s="2332"/>
      <c r="WOM24" s="2332"/>
      <c r="WON24" s="2332"/>
      <c r="WOO24" s="2332"/>
      <c r="WOP24" s="2332"/>
      <c r="WOQ24" s="2332"/>
      <c r="WOR24" s="2332"/>
      <c r="WOS24" s="2332"/>
      <c r="WOT24" s="2332"/>
      <c r="WOU24" s="2332"/>
      <c r="WOV24" s="2332"/>
      <c r="WOW24" s="2332"/>
      <c r="WOX24" s="2332"/>
      <c r="WOY24" s="2332"/>
      <c r="WOZ24" s="2332"/>
      <c r="WPA24" s="2332"/>
      <c r="WPB24" s="2332"/>
      <c r="WPC24" s="2332"/>
      <c r="WPD24" s="2332"/>
      <c r="WPE24" s="2332"/>
      <c r="WPF24" s="2332"/>
      <c r="WPG24" s="2332"/>
      <c r="WPH24" s="2332"/>
      <c r="WPI24" s="2332"/>
      <c r="WPJ24" s="2332"/>
      <c r="WPK24" s="2332"/>
      <c r="WPL24" s="2332"/>
      <c r="WPM24" s="2332"/>
      <c r="WPN24" s="2332"/>
      <c r="WPO24" s="2332"/>
      <c r="WPP24" s="2332"/>
      <c r="WPQ24" s="2332"/>
      <c r="WPR24" s="2332"/>
      <c r="WPS24" s="2332"/>
      <c r="WPT24" s="2332"/>
      <c r="WPU24" s="2332"/>
      <c r="WPV24" s="2332"/>
      <c r="WPW24" s="2332"/>
      <c r="WPX24" s="2332"/>
      <c r="WPY24" s="2332"/>
      <c r="WPZ24" s="2332"/>
      <c r="WQA24" s="2332"/>
      <c r="WQB24" s="2332"/>
      <c r="WQC24" s="2332"/>
      <c r="WQD24" s="2332"/>
      <c r="WQE24" s="2332"/>
      <c r="WQF24" s="2332"/>
      <c r="WQG24" s="2332"/>
      <c r="WQH24" s="2332"/>
      <c r="WQI24" s="2332"/>
      <c r="WQJ24" s="2332"/>
      <c r="WQK24" s="2332"/>
      <c r="WQL24" s="2332"/>
      <c r="WQM24" s="2332"/>
      <c r="WQN24" s="2332"/>
      <c r="WQO24" s="2332"/>
      <c r="WQP24" s="2332"/>
      <c r="WQQ24" s="2332"/>
      <c r="WQR24" s="2332"/>
      <c r="WQS24" s="2332"/>
      <c r="WQT24" s="2332"/>
      <c r="WQU24" s="2332"/>
      <c r="WQV24" s="2332"/>
      <c r="WQW24" s="2332"/>
      <c r="WQX24" s="2332"/>
      <c r="WQY24" s="2332"/>
      <c r="WQZ24" s="2332"/>
      <c r="WRA24" s="2332"/>
      <c r="WRB24" s="2332"/>
      <c r="WRC24" s="2332"/>
      <c r="WRD24" s="2332"/>
      <c r="WRE24" s="2332"/>
      <c r="WRF24" s="2332"/>
      <c r="WRG24" s="2332"/>
      <c r="WRH24" s="2332"/>
      <c r="WRI24" s="2332"/>
      <c r="WRJ24" s="2332"/>
      <c r="WRK24" s="2332"/>
      <c r="WRL24" s="2332"/>
      <c r="WRM24" s="2332"/>
      <c r="WRN24" s="2332"/>
      <c r="WRO24" s="2332"/>
      <c r="WRP24" s="2332"/>
      <c r="WRQ24" s="2332"/>
      <c r="WRR24" s="2332"/>
      <c r="WRS24" s="2332"/>
      <c r="WRT24" s="2332"/>
      <c r="WRU24" s="2332"/>
      <c r="WRV24" s="2332"/>
      <c r="WRW24" s="2332"/>
      <c r="WRX24" s="2332"/>
      <c r="WRY24" s="2332"/>
      <c r="WRZ24" s="2332"/>
      <c r="WSA24" s="2332"/>
      <c r="WSB24" s="2332"/>
      <c r="WSC24" s="2332"/>
      <c r="WSD24" s="2332"/>
      <c r="WSE24" s="2332"/>
      <c r="WSF24" s="2332"/>
      <c r="WSG24" s="2332"/>
      <c r="WSH24" s="2332"/>
      <c r="WSI24" s="2332"/>
      <c r="WSJ24" s="2332"/>
      <c r="WSK24" s="2332"/>
      <c r="WSL24" s="2332"/>
      <c r="WSM24" s="2332"/>
      <c r="WSN24" s="2332"/>
      <c r="WSO24" s="2332"/>
      <c r="WSP24" s="2332"/>
      <c r="WSQ24" s="2332"/>
      <c r="WSR24" s="2332"/>
      <c r="WSS24" s="2332"/>
      <c r="WST24" s="2332"/>
      <c r="WSU24" s="2332"/>
      <c r="WSV24" s="2332"/>
      <c r="WSW24" s="2332"/>
      <c r="WSX24" s="2332"/>
      <c r="WSY24" s="2332"/>
      <c r="WSZ24" s="2332"/>
      <c r="WTA24" s="2332"/>
      <c r="WTB24" s="2332"/>
      <c r="WTC24" s="2332"/>
      <c r="WTD24" s="2332"/>
      <c r="WTE24" s="2332"/>
      <c r="WTF24" s="2332"/>
      <c r="WTG24" s="2332"/>
      <c r="WTH24" s="2332"/>
      <c r="WTI24" s="2332"/>
      <c r="WTJ24" s="2332"/>
      <c r="WTK24" s="2332"/>
      <c r="WTL24" s="2332"/>
      <c r="WTM24" s="2332"/>
      <c r="WTN24" s="2332"/>
      <c r="WTO24" s="2332"/>
      <c r="WTP24" s="2332"/>
      <c r="WTQ24" s="2332"/>
      <c r="WTR24" s="2332"/>
      <c r="WTS24" s="2332"/>
      <c r="WTT24" s="2332"/>
      <c r="WTU24" s="2332"/>
      <c r="WTV24" s="2332"/>
      <c r="WTW24" s="2332"/>
      <c r="WTX24" s="2332"/>
      <c r="WTY24" s="2332"/>
      <c r="WTZ24" s="2332"/>
      <c r="WUA24" s="2332"/>
      <c r="WUB24" s="2332"/>
      <c r="WUC24" s="2332"/>
      <c r="WUD24" s="2332"/>
      <c r="WUE24" s="2332"/>
      <c r="WUF24" s="2332"/>
      <c r="WUG24" s="2332"/>
      <c r="WUH24" s="2332"/>
      <c r="WUI24" s="2332"/>
      <c r="WUJ24" s="2332"/>
      <c r="WUK24" s="2332"/>
      <c r="WUL24" s="2332"/>
      <c r="WUM24" s="2332"/>
      <c r="WUN24" s="2332"/>
      <c r="WUO24" s="2332"/>
      <c r="WUP24" s="2332"/>
      <c r="WUQ24" s="2332"/>
      <c r="WUR24" s="2332"/>
      <c r="WUS24" s="2332"/>
      <c r="WUT24" s="2332"/>
      <c r="WUU24" s="2332"/>
      <c r="WUV24" s="2332"/>
      <c r="WUW24" s="2332"/>
      <c r="WUX24" s="2332"/>
      <c r="WUY24" s="2332"/>
      <c r="WUZ24" s="2332"/>
      <c r="WVA24" s="2332"/>
      <c r="WVB24" s="2332"/>
      <c r="WVC24" s="2332"/>
      <c r="WVD24" s="2332"/>
      <c r="WVE24" s="2332"/>
      <c r="WVF24" s="2332"/>
      <c r="WVG24" s="2332"/>
      <c r="WVH24" s="2332"/>
      <c r="WVI24" s="2332"/>
      <c r="WVJ24" s="2332"/>
      <c r="WVK24" s="2332"/>
      <c r="WVL24" s="2332"/>
      <c r="WVM24" s="2332"/>
      <c r="WVN24" s="2332"/>
      <c r="WVO24" s="2332"/>
      <c r="WVP24" s="2332"/>
      <c r="WVQ24" s="2332"/>
      <c r="WVR24" s="2332"/>
      <c r="WVS24" s="2332"/>
      <c r="WVT24" s="2332"/>
      <c r="WVU24" s="2332"/>
      <c r="WVV24" s="2332"/>
      <c r="WVW24" s="2332"/>
      <c r="WVX24" s="2332"/>
      <c r="WVY24" s="2332"/>
      <c r="WVZ24" s="2332"/>
      <c r="WWA24" s="2332"/>
      <c r="WWB24" s="2332"/>
      <c r="WWC24" s="2332"/>
      <c r="WWD24" s="2332"/>
      <c r="WWE24" s="2332"/>
      <c r="WWF24" s="2332"/>
      <c r="WWG24" s="2332"/>
      <c r="WWH24" s="2332"/>
      <c r="WWI24" s="2332"/>
      <c r="WWJ24" s="2332"/>
      <c r="WWK24" s="2332"/>
      <c r="WWL24" s="2332"/>
      <c r="WWM24" s="2332"/>
      <c r="WWN24" s="2332"/>
      <c r="WWO24" s="2332"/>
      <c r="WWP24" s="2332"/>
      <c r="WWQ24" s="2332"/>
      <c r="WWR24" s="2332"/>
      <c r="WWS24" s="2332"/>
      <c r="WWT24" s="2332"/>
      <c r="WWU24" s="2332"/>
      <c r="WWV24" s="2332"/>
      <c r="WWW24" s="2332"/>
      <c r="WWX24" s="2332"/>
      <c r="WWY24" s="2332"/>
      <c r="WWZ24" s="2332"/>
      <c r="WXA24" s="2332"/>
      <c r="WXB24" s="2332"/>
      <c r="WXC24" s="2332"/>
      <c r="WXD24" s="2332"/>
      <c r="WXE24" s="2332"/>
      <c r="WXF24" s="2332"/>
      <c r="WXG24" s="2332"/>
      <c r="WXH24" s="2332"/>
      <c r="WXI24" s="2332"/>
      <c r="WXJ24" s="2332"/>
      <c r="WXK24" s="2332"/>
      <c r="WXL24" s="2332"/>
      <c r="WXM24" s="2332"/>
      <c r="WXN24" s="2332"/>
      <c r="WXO24" s="2332"/>
      <c r="WXP24" s="2332"/>
      <c r="WXQ24" s="2332"/>
      <c r="WXR24" s="2332"/>
      <c r="WXS24" s="2332"/>
      <c r="WXT24" s="2332"/>
      <c r="WXU24" s="2332"/>
      <c r="WXV24" s="2332"/>
      <c r="WXW24" s="2332"/>
      <c r="WXX24" s="2332"/>
      <c r="WXY24" s="2332"/>
      <c r="WXZ24" s="2332"/>
      <c r="WYA24" s="2332"/>
      <c r="WYB24" s="2332"/>
      <c r="WYC24" s="2332"/>
      <c r="WYD24" s="2332"/>
      <c r="WYE24" s="2332"/>
      <c r="WYF24" s="2332"/>
      <c r="WYG24" s="2332"/>
      <c r="WYH24" s="2332"/>
      <c r="WYI24" s="2332"/>
      <c r="WYJ24" s="2332"/>
      <c r="WYK24" s="2332"/>
      <c r="WYL24" s="2332"/>
      <c r="WYM24" s="2332"/>
      <c r="WYN24" s="2332"/>
      <c r="WYO24" s="2332"/>
      <c r="WYP24" s="2332"/>
      <c r="WYQ24" s="2332"/>
      <c r="WYR24" s="2332"/>
      <c r="WYS24" s="2332"/>
      <c r="WYT24" s="2332"/>
      <c r="WYU24" s="2332"/>
      <c r="WYV24" s="2332"/>
      <c r="WYW24" s="2332"/>
      <c r="WYX24" s="2332"/>
      <c r="WYY24" s="2332"/>
      <c r="WYZ24" s="2332"/>
      <c r="WZA24" s="2332"/>
      <c r="WZB24" s="2332"/>
      <c r="WZC24" s="2332"/>
      <c r="WZD24" s="2332"/>
      <c r="WZE24" s="2332"/>
      <c r="WZF24" s="2332"/>
      <c r="WZG24" s="2332"/>
      <c r="WZH24" s="2332"/>
      <c r="WZI24" s="2332"/>
      <c r="WZJ24" s="2332"/>
      <c r="WZK24" s="2332"/>
      <c r="WZL24" s="2332"/>
      <c r="WZM24" s="2332"/>
      <c r="WZN24" s="2332"/>
      <c r="WZO24" s="2332"/>
      <c r="WZP24" s="2332"/>
      <c r="WZQ24" s="2332"/>
      <c r="WZR24" s="2332"/>
      <c r="WZS24" s="2332"/>
      <c r="WZT24" s="2332"/>
      <c r="WZU24" s="2332"/>
      <c r="WZV24" s="2332"/>
      <c r="WZW24" s="2332"/>
      <c r="WZX24" s="2332"/>
      <c r="WZY24" s="2332"/>
      <c r="WZZ24" s="2332"/>
      <c r="XAA24" s="2332"/>
      <c r="XAB24" s="2332"/>
      <c r="XAC24" s="2332"/>
      <c r="XAD24" s="2332"/>
      <c r="XAE24" s="2332"/>
      <c r="XAF24" s="2332"/>
      <c r="XAG24" s="2332"/>
      <c r="XAH24" s="2332"/>
      <c r="XAI24" s="2332"/>
      <c r="XAJ24" s="2332"/>
      <c r="XAK24" s="2332"/>
      <c r="XAL24" s="2332"/>
      <c r="XAM24" s="2332"/>
      <c r="XAN24" s="2332"/>
      <c r="XAO24" s="2332"/>
      <c r="XAP24" s="2332"/>
      <c r="XAQ24" s="2332"/>
      <c r="XAR24" s="2332"/>
      <c r="XAS24" s="2332"/>
      <c r="XAT24" s="2332"/>
      <c r="XAU24" s="2332"/>
      <c r="XAV24" s="2332"/>
      <c r="XAW24" s="2332"/>
      <c r="XAX24" s="2332"/>
      <c r="XAY24" s="2332"/>
      <c r="XAZ24" s="2332"/>
      <c r="XBA24" s="2332"/>
      <c r="XBB24" s="2332"/>
      <c r="XBC24" s="2332"/>
      <c r="XBD24" s="2332"/>
      <c r="XBE24" s="2332"/>
      <c r="XBF24" s="2332"/>
      <c r="XBG24" s="2332"/>
      <c r="XBH24" s="2332"/>
      <c r="XBI24" s="2332"/>
      <c r="XBJ24" s="2332"/>
      <c r="XBK24" s="2332"/>
      <c r="XBL24" s="2332"/>
      <c r="XBM24" s="2332"/>
      <c r="XBN24" s="2332"/>
      <c r="XBO24" s="2332"/>
      <c r="XBP24" s="2332"/>
      <c r="XBQ24" s="2332"/>
      <c r="XBR24" s="2332"/>
      <c r="XBS24" s="2332"/>
      <c r="XBT24" s="2332"/>
      <c r="XBU24" s="2332"/>
      <c r="XBV24" s="2332"/>
      <c r="XBW24" s="2332"/>
      <c r="XBX24" s="2332"/>
      <c r="XBY24" s="2332"/>
      <c r="XBZ24" s="2332"/>
      <c r="XCA24" s="2332"/>
      <c r="XCB24" s="2332"/>
      <c r="XCC24" s="2332"/>
      <c r="XCD24" s="2332"/>
      <c r="XCE24" s="2332"/>
      <c r="XCF24" s="2332"/>
      <c r="XCG24" s="2332"/>
      <c r="XCH24" s="2332"/>
      <c r="XCI24" s="2332"/>
      <c r="XCJ24" s="2332"/>
      <c r="XCK24" s="2332"/>
      <c r="XCL24" s="2332"/>
      <c r="XCM24" s="2332"/>
      <c r="XCN24" s="2332"/>
      <c r="XCO24" s="2332"/>
      <c r="XCP24" s="2332"/>
      <c r="XCQ24" s="2332"/>
      <c r="XCR24" s="2332"/>
      <c r="XCS24" s="2332"/>
      <c r="XCT24" s="2332"/>
      <c r="XCU24" s="2332"/>
      <c r="XCV24" s="2332"/>
      <c r="XCW24" s="2332"/>
      <c r="XCX24" s="2332"/>
      <c r="XCY24" s="2332"/>
      <c r="XCZ24" s="2332"/>
      <c r="XDA24" s="2332"/>
      <c r="XDB24" s="2332"/>
      <c r="XDC24" s="2332"/>
      <c r="XDD24" s="2332"/>
      <c r="XDE24" s="2332"/>
      <c r="XDF24" s="2332"/>
      <c r="XDG24" s="2332"/>
      <c r="XDH24" s="2332"/>
      <c r="XDI24" s="2332"/>
      <c r="XDJ24" s="2332"/>
      <c r="XDK24" s="2332"/>
      <c r="XDL24" s="2332"/>
      <c r="XDM24" s="2332"/>
      <c r="XDN24" s="2332"/>
      <c r="XDO24" s="2332"/>
      <c r="XDP24" s="2332"/>
      <c r="XDQ24" s="2332"/>
      <c r="XDR24" s="2332"/>
      <c r="XDS24" s="2332"/>
      <c r="XDT24" s="2332"/>
      <c r="XDU24" s="2332"/>
      <c r="XDV24" s="2332"/>
      <c r="XDW24" s="2332"/>
      <c r="XDX24" s="2332"/>
      <c r="XDY24" s="2332"/>
      <c r="XDZ24" s="2332"/>
      <c r="XEA24" s="2332"/>
      <c r="XEB24" s="2332"/>
      <c r="XEC24" s="2332"/>
      <c r="XED24" s="2332"/>
      <c r="XEE24" s="2332"/>
      <c r="XEF24" s="2332"/>
      <c r="XEG24" s="2332"/>
      <c r="XEH24" s="2332"/>
      <c r="XEI24" s="2332"/>
      <c r="XEJ24" s="2332"/>
      <c r="XEK24" s="2332"/>
      <c r="XEL24" s="2332"/>
      <c r="XEM24" s="2332"/>
      <c r="XEN24" s="2332"/>
      <c r="XEO24" s="2332"/>
      <c r="XEP24" s="2332"/>
      <c r="XEQ24" s="2332"/>
      <c r="XER24" s="2332"/>
      <c r="XES24" s="2332"/>
      <c r="XET24" s="2332"/>
      <c r="XEU24" s="2332"/>
      <c r="XEV24" s="2332"/>
      <c r="XEW24" s="2332"/>
      <c r="XEX24" s="2332"/>
      <c r="XEY24" s="2332"/>
      <c r="XEZ24" s="2332"/>
      <c r="XFD24" s="1881">
        <v>498</v>
      </c>
    </row>
    <row r="25" spans="1:16384" s="141" customFormat="1" ht="11.25">
      <c r="A25" s="140"/>
      <c r="B25" s="1482"/>
      <c r="C25" s="1836"/>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BG25" s="2095"/>
      <c r="BH25" s="1498"/>
      <c r="BI25" s="1498"/>
      <c r="BJ25" s="1498"/>
      <c r="BK25" s="1498"/>
    </row>
    <row r="26" spans="1:16384" s="141" customFormat="1">
      <c r="A26" s="140"/>
      <c r="B26" s="1482"/>
      <c r="C26" s="1836"/>
      <c r="D26" s="1836"/>
      <c r="E26" s="1836"/>
      <c r="F26" s="1836"/>
      <c r="G26" s="1500"/>
      <c r="P26" s="2332"/>
      <c r="Q26" s="2332"/>
      <c r="R26" s="2332"/>
      <c r="AV26" s="1481"/>
      <c r="AW26" s="1481"/>
      <c r="AX26" s="1481"/>
      <c r="AY26" s="1481"/>
      <c r="AZ26" s="2378"/>
      <c r="BA26" s="2378"/>
      <c r="BB26" s="2378"/>
      <c r="BC26" s="2378"/>
      <c r="BD26" s="2378"/>
      <c r="BE26" s="2378"/>
      <c r="BF26" s="2378"/>
      <c r="BG26" s="1498"/>
      <c r="BH26" s="1498"/>
      <c r="BI26" s="1498"/>
      <c r="BJ26" s="1498"/>
      <c r="BK26" s="1498"/>
      <c r="BL26" s="1498"/>
      <c r="BM26" s="1498"/>
      <c r="BN26" s="1498"/>
      <c r="BO26" s="1498"/>
    </row>
    <row r="27" spans="1:16384" s="141" customFormat="1">
      <c r="A27" s="140"/>
      <c r="B27" s="1482"/>
      <c r="C27" s="1836"/>
      <c r="D27" s="1836"/>
      <c r="E27" s="1836"/>
      <c r="F27" s="1836"/>
      <c r="G27" s="1500"/>
      <c r="P27" s="1486"/>
      <c r="Q27" s="1486"/>
      <c r="R27" s="1486"/>
      <c r="AV27" s="1481"/>
      <c r="AW27" s="1481"/>
      <c r="AX27" s="1481"/>
      <c r="AY27" s="1481"/>
      <c r="AZ27" s="2175"/>
      <c r="BA27" s="2175"/>
      <c r="BB27" s="2175"/>
      <c r="BC27" s="2175"/>
      <c r="BD27" s="2175"/>
      <c r="BE27" s="2175"/>
      <c r="BF27" s="2151"/>
      <c r="BG27" s="1498"/>
      <c r="BH27" s="1498"/>
      <c r="BI27" s="1498"/>
      <c r="BJ27" s="1498"/>
      <c r="BK27" s="1498"/>
      <c r="BL27" s="1498"/>
      <c r="BM27" s="1498"/>
      <c r="BN27" s="1498"/>
      <c r="BO27" s="1498"/>
    </row>
    <row r="28" spans="1:16384" s="141" customFormat="1">
      <c r="A28" s="140"/>
      <c r="B28" s="1482"/>
      <c r="C28" s="1836"/>
      <c r="D28" s="1836"/>
      <c r="E28" s="1836"/>
      <c r="F28" s="1836"/>
      <c r="G28" s="1500"/>
      <c r="P28" s="1486"/>
      <c r="Q28" s="1486"/>
      <c r="R28" s="1486"/>
      <c r="AV28" s="1481"/>
      <c r="AW28" s="1481"/>
      <c r="AX28" s="1481"/>
      <c r="AY28" s="1481"/>
      <c r="AZ28" s="1481"/>
      <c r="BA28" s="1481"/>
      <c r="BB28" s="1498"/>
      <c r="BC28" s="1498"/>
      <c r="BD28" s="1498"/>
      <c r="BE28" s="1498"/>
      <c r="BF28" s="2151"/>
      <c r="BG28" s="1498"/>
      <c r="BH28" s="1498"/>
      <c r="BI28" s="1498"/>
      <c r="BJ28" s="1498"/>
      <c r="BK28" s="1498"/>
      <c r="BL28" s="1498"/>
      <c r="BM28" s="1498"/>
      <c r="BN28" s="1498"/>
      <c r="BO28" s="1498"/>
    </row>
    <row r="29" spans="1:16384" s="141" customFormat="1">
      <c r="A29" s="140"/>
      <c r="B29" s="1482"/>
      <c r="C29" s="1836"/>
      <c r="D29" s="1836"/>
      <c r="E29" s="1836"/>
      <c r="F29" s="1836"/>
      <c r="G29" s="1500"/>
      <c r="P29" s="1486"/>
      <c r="Q29" s="1486"/>
      <c r="R29" s="1486"/>
      <c r="AV29" s="1481"/>
      <c r="AW29" s="1481"/>
      <c r="AX29" s="1481"/>
      <c r="AY29" s="1481"/>
      <c r="AZ29" s="1481"/>
      <c r="BA29" s="1481"/>
    </row>
    <row r="30" spans="1:16384" s="141" customFormat="1">
      <c r="A30" s="140"/>
      <c r="B30" s="1482"/>
      <c r="C30" s="1836"/>
      <c r="D30" s="1836"/>
      <c r="E30" s="1836"/>
      <c r="F30" s="1836"/>
      <c r="G30" s="1500"/>
      <c r="P30" s="1486"/>
      <c r="Q30" s="1486"/>
      <c r="R30" s="1486"/>
      <c r="AZ30" s="2408"/>
    </row>
    <row r="31" spans="1:16384">
      <c r="C31" s="9"/>
      <c r="D31" s="9"/>
      <c r="E31" s="9"/>
      <c r="F31" s="9"/>
      <c r="G31" s="7"/>
      <c r="AZ31" s="3"/>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row>
    <row r="1048519" spans="4:58 16383:16383">
      <c r="AB1048519" s="1">
        <v>927</v>
      </c>
    </row>
    <row r="1048520" spans="4:58 16383:16383">
      <c r="L1048520" s="1">
        <v>925</v>
      </c>
      <c r="P1048520">
        <v>928</v>
      </c>
      <c r="X1048520" s="1">
        <v>926</v>
      </c>
      <c r="AB1048520" s="1">
        <v>929</v>
      </c>
    </row>
    <row r="1048521" spans="4:58 16383:16383" ht="11.25" hidden="1">
      <c r="D1048521" s="6">
        <v>886</v>
      </c>
      <c r="E1048521" s="6">
        <v>887</v>
      </c>
      <c r="F1048521" s="6">
        <v>888</v>
      </c>
      <c r="G1048521" s="6">
        <v>889</v>
      </c>
      <c r="H1048521" s="6">
        <v>890</v>
      </c>
      <c r="I1048521" s="6">
        <v>891</v>
      </c>
      <c r="J1048521" s="6">
        <v>892</v>
      </c>
      <c r="K1048521" s="6">
        <v>893</v>
      </c>
      <c r="L1048521" s="6">
        <v>894</v>
      </c>
      <c r="M1048521" s="6">
        <v>895</v>
      </c>
      <c r="N1048521" s="6">
        <v>896</v>
      </c>
      <c r="O1048521" s="6">
        <v>897</v>
      </c>
      <c r="P1048521" s="6">
        <v>898</v>
      </c>
      <c r="Q1048521" s="6">
        <v>899</v>
      </c>
      <c r="R1048521" s="6">
        <v>900</v>
      </c>
      <c r="S1048521" s="6">
        <v>901</v>
      </c>
      <c r="T1048521" s="6">
        <v>902</v>
      </c>
      <c r="U1048521" s="6">
        <v>903</v>
      </c>
      <c r="V1048521" s="6">
        <v>904</v>
      </c>
      <c r="W1048521" s="6">
        <v>905</v>
      </c>
      <c r="X1048521" s="6">
        <v>906</v>
      </c>
      <c r="Y1048521" s="6">
        <v>907</v>
      </c>
      <c r="Z1048521" s="6">
        <v>908</v>
      </c>
      <c r="AA1048521" s="6">
        <v>909</v>
      </c>
      <c r="AB1048521" s="6">
        <v>910</v>
      </c>
      <c r="AC1048521" s="6">
        <v>911</v>
      </c>
      <c r="AD1048521" s="6">
        <v>912</v>
      </c>
      <c r="AE1048521" s="6">
        <v>913</v>
      </c>
      <c r="AF1048521" s="6">
        <v>914</v>
      </c>
      <c r="AG1048521" s="6">
        <v>915</v>
      </c>
      <c r="AH1048521" s="6">
        <v>916</v>
      </c>
      <c r="AI1048521" s="6">
        <v>917</v>
      </c>
      <c r="AJ1048521" s="6">
        <v>918</v>
      </c>
      <c r="AK1048521" s="6">
        <v>919</v>
      </c>
      <c r="AL1048521" s="6">
        <v>920</v>
      </c>
      <c r="AM1048521" s="6">
        <v>921</v>
      </c>
      <c r="AN1048521" s="6">
        <v>922</v>
      </c>
      <c r="AO1048521" s="6">
        <v>923</v>
      </c>
      <c r="AP1048521" s="6">
        <v>924</v>
      </c>
      <c r="AQ1048521" s="6">
        <v>930</v>
      </c>
      <c r="AR1048521" s="6">
        <v>931</v>
      </c>
      <c r="AS1048521" s="6">
        <v>933</v>
      </c>
      <c r="AT1048521" s="6">
        <v>942</v>
      </c>
      <c r="AU1048521" s="6">
        <v>947</v>
      </c>
      <c r="AV1048521" s="6">
        <v>950</v>
      </c>
      <c r="AW1048521" s="6">
        <v>951</v>
      </c>
      <c r="AX1048521" s="6">
        <v>952</v>
      </c>
      <c r="AY1048521" s="6">
        <v>953</v>
      </c>
      <c r="AZ1048521" s="6">
        <v>954</v>
      </c>
      <c r="BA1048521" s="6">
        <v>955</v>
      </c>
      <c r="BB1048521" s="6">
        <v>956</v>
      </c>
      <c r="BC1048521" s="6">
        <v>957</v>
      </c>
      <c r="BD1048521" s="1">
        <v>1091</v>
      </c>
      <c r="BE1048521" s="1">
        <v>1092</v>
      </c>
      <c r="BF1048521" s="1">
        <v>1093</v>
      </c>
      <c r="XFC1048521" s="6"/>
    </row>
    <row r="1048522" spans="4:58 16383:16383" hidden="1"/>
    <row r="1048523" spans="4:58 16383:16383" hidden="1"/>
    <row r="1048524" spans="4:58 16383:16383" hidden="1"/>
    <row r="1048525" spans="4:58 16383:16383" hidden="1"/>
    <row r="1048526" spans="4:58 16383:16383" hidden="1"/>
    <row r="1048527" spans="4:58 16383:16383" hidden="1"/>
    <row r="1048528" spans="4:58 16383:16383"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L4:O4"/>
    <mergeCell ref="X4:AA4"/>
    <mergeCell ref="AB4:AE4"/>
    <mergeCell ref="B2:AI2"/>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F1" sqref="BF1"/>
    </sheetView>
  </sheetViews>
  <sheetFormatPr defaultColWidth="9.140625"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9" width="13.42578125" style="1" hidden="1" customWidth="1" outlineLevel="1"/>
    <col min="10" max="10" width="13.42578125" style="20" hidden="1" customWidth="1" outlineLevel="1"/>
    <col min="11" max="12" width="13.42578125" style="1" hidden="1" customWidth="1" outlineLevel="1"/>
    <col min="13" max="13" width="13.42578125" style="20" hidden="1" customWidth="1" outlineLevel="1"/>
    <col min="14" max="14" width="13.42578125" style="22" hidden="1" customWidth="1" outlineLevel="1"/>
    <col min="15" max="15" width="13.42578125" style="20" hidden="1" customWidth="1" outlineLevel="1"/>
    <col min="16" max="28" width="13.42578125" style="1" hidden="1" customWidth="1" outlineLevel="1"/>
    <col min="29" max="29" width="13.42578125" style="24" hidden="1" customWidth="1" outlineLevel="1"/>
    <col min="30" max="35" width="13.42578125" style="1" hidden="1" customWidth="1" outlineLevel="1"/>
    <col min="36" max="36" width="13.42578125" style="1" customWidth="1" collapsed="1"/>
    <col min="37" max="39" width="13.42578125" style="1" customWidth="1"/>
    <col min="40" max="55" width="13.5703125" style="1" customWidth="1"/>
    <col min="56" max="56" width="13.7109375" style="1" customWidth="1"/>
    <col min="57" max="57" width="13.7109375" style="2317" customWidth="1"/>
    <col min="58" max="58" width="13.7109375" style="1" customWidth="1"/>
    <col min="59" max="59" width="10.7109375" style="1" customWidth="1"/>
    <col min="60" max="16383" width="9.140625" style="1"/>
    <col min="16384" max="16384" width="0" style="1" hidden="1" customWidth="1"/>
  </cols>
  <sheetData>
    <row r="1" spans="1:68 16382:16384" ht="12" customHeight="1">
      <c r="B1" s="1504"/>
      <c r="C1" s="1505"/>
      <c r="D1" s="1505"/>
      <c r="E1" s="1505"/>
      <c r="F1" s="1505"/>
      <c r="G1" s="1504"/>
      <c r="H1" s="1506"/>
      <c r="I1" s="1506"/>
      <c r="J1" s="1507"/>
      <c r="K1" s="1506"/>
      <c r="L1" s="1506"/>
      <c r="M1" s="1507"/>
      <c r="N1" s="1508"/>
      <c r="O1" s="1507"/>
      <c r="P1" s="1506"/>
      <c r="Q1" s="1506"/>
      <c r="R1" s="1506"/>
      <c r="S1" s="1506"/>
      <c r="T1" s="1506"/>
      <c r="U1" s="1506"/>
      <c r="V1" s="1506"/>
      <c r="W1" s="1506"/>
      <c r="X1" s="1506"/>
      <c r="Y1" s="1506"/>
      <c r="Z1" s="1506"/>
      <c r="AA1" s="1506"/>
      <c r="AB1" s="1506"/>
      <c r="AC1" s="1509"/>
      <c r="AD1" s="1506"/>
      <c r="AE1" s="1506"/>
      <c r="AF1" s="1506"/>
      <c r="AG1" s="1506"/>
      <c r="AH1" s="1506"/>
      <c r="AI1" s="1506"/>
      <c r="AJ1" s="141"/>
      <c r="AK1" s="141"/>
      <c r="AL1" s="141"/>
      <c r="AM1" s="141"/>
      <c r="AN1" s="141"/>
      <c r="AO1" s="141"/>
      <c r="AP1" s="141"/>
      <c r="AQ1" s="141"/>
      <c r="AR1" s="141"/>
      <c r="AS1" s="141"/>
      <c r="AT1" s="141"/>
      <c r="AU1" s="141"/>
      <c r="AV1" s="141"/>
      <c r="AW1" s="141"/>
      <c r="AX1" s="141"/>
      <c r="AY1" s="141"/>
      <c r="AZ1" s="141"/>
      <c r="BA1" s="141"/>
      <c r="BB1" s="141"/>
      <c r="BC1" s="141"/>
      <c r="BD1" s="141"/>
      <c r="BE1" s="141"/>
      <c r="BF1" s="141"/>
    </row>
    <row r="2" spans="1:68 16382:16384" ht="56.25" customHeight="1">
      <c r="B2" s="2509" t="str">
        <f>INDEX(tblTrans[[English]:[Polski]],MATCH(XFD2,tblTrans[ID],0),LangSelID)</f>
        <v>Corporate and Investment Banking (formerly Corporates and Institutions)</v>
      </c>
      <c r="C2" s="2510" t="e">
        <f>INDEX(tblTrans[[English]:[Polski]],MATCH(#REF!,tblTrans[ID],0),LangSelID)</f>
        <v>#REF!</v>
      </c>
      <c r="D2" s="2510" t="e">
        <f>INDEX(tblTrans[[English]:[Polski]],MATCH(#REF!,tblTrans[ID],0),LangSelID)</f>
        <v>#REF!</v>
      </c>
      <c r="E2" s="2510" t="e">
        <f>INDEX(tblTrans[[English]:[Polski]],MATCH(#REF!,tblTrans[ID],0),LangSelID)</f>
        <v>#REF!</v>
      </c>
      <c r="F2" s="2510" t="e">
        <f>INDEX(tblTrans[[English]:[Polski]],MATCH(#REF!,tblTrans[ID],0),LangSelID)</f>
        <v>#REF!</v>
      </c>
      <c r="G2" s="2510" t="e">
        <f>INDEX(tblTrans[[English]:[Polski]],MATCH(#REF!,tblTrans[ID],0),LangSelID)</f>
        <v>#REF!</v>
      </c>
      <c r="H2" s="2510" t="e">
        <f>INDEX(tblTrans[[English]:[Polski]],MATCH(#REF!,tblTrans[ID],0),LangSelID)</f>
        <v>#REF!</v>
      </c>
      <c r="I2" s="2510" t="e">
        <f>INDEX(tblTrans[[English]:[Polski]],MATCH(#REF!,tblTrans[ID],0),LangSelID)</f>
        <v>#REF!</v>
      </c>
      <c r="J2" s="2510" t="e">
        <f>INDEX(tblTrans[[English]:[Polski]],MATCH(#REF!,tblTrans[ID],0),LangSelID)</f>
        <v>#REF!</v>
      </c>
      <c r="K2" s="2510" t="e">
        <f>INDEX(tblTrans[[English]:[Polski]],MATCH(#REF!,tblTrans[ID],0),LangSelID)</f>
        <v>#REF!</v>
      </c>
      <c r="L2" s="2510" t="e">
        <f>INDEX(tblTrans[[English]:[Polski]],MATCH(#REF!,tblTrans[ID],0),LangSelID)</f>
        <v>#REF!</v>
      </c>
      <c r="M2" s="2510" t="e">
        <f>INDEX(tblTrans[[English]:[Polski]],MATCH(#REF!,tblTrans[ID],0),LangSelID)</f>
        <v>#REF!</v>
      </c>
      <c r="N2" s="2510" t="e">
        <f>INDEX(tblTrans[[English]:[Polski]],MATCH(#REF!,tblTrans[ID],0),LangSelID)</f>
        <v>#REF!</v>
      </c>
      <c r="O2" s="2510" t="e">
        <f>INDEX(tblTrans[[English]:[Polski]],MATCH(#REF!,tblTrans[ID],0),LangSelID)</f>
        <v>#REF!</v>
      </c>
      <c r="P2" s="2510" t="e">
        <f>INDEX(tblTrans[[English]:[Polski]],MATCH(#REF!,tblTrans[ID],0),LangSelID)</f>
        <v>#REF!</v>
      </c>
      <c r="Q2" s="2510" t="e">
        <f>INDEX(tblTrans[[English]:[Polski]],MATCH(#REF!,tblTrans[ID],0),LangSelID)</f>
        <v>#REF!</v>
      </c>
      <c r="R2" s="2510" t="e">
        <f>INDEX(tblTrans[[English]:[Polski]],MATCH(#REF!,tblTrans[ID],0),LangSelID)</f>
        <v>#REF!</v>
      </c>
      <c r="S2" s="2510" t="e">
        <f>INDEX(tblTrans[[English]:[Polski]],MATCH(#REF!,tblTrans[ID],0),LangSelID)</f>
        <v>#REF!</v>
      </c>
      <c r="T2" s="2510" t="e">
        <f>INDEX(tblTrans[[English]:[Polski]],MATCH(#REF!,tblTrans[ID],0),LangSelID)</f>
        <v>#REF!</v>
      </c>
      <c r="U2" s="2510" t="e">
        <f>INDEX(tblTrans[[English]:[Polski]],MATCH(#REF!,tblTrans[ID],0),LangSelID)</f>
        <v>#REF!</v>
      </c>
      <c r="V2" s="2510" t="e">
        <f>INDEX(tblTrans[[English]:[Polski]],MATCH(#REF!,tblTrans[ID],0),LangSelID)</f>
        <v>#REF!</v>
      </c>
      <c r="W2" s="2510" t="e">
        <f>INDEX(tblTrans[[English]:[Polski]],MATCH(#REF!,tblTrans[ID],0),LangSelID)</f>
        <v>#REF!</v>
      </c>
      <c r="X2" s="2510" t="e">
        <f>INDEX(tblTrans[[English]:[Polski]],MATCH(#REF!,tblTrans[ID],0),LangSelID)</f>
        <v>#REF!</v>
      </c>
      <c r="Y2" s="2510" t="e">
        <f>INDEX(tblTrans[[English]:[Polski]],MATCH(#REF!,tblTrans[ID],0),LangSelID)</f>
        <v>#REF!</v>
      </c>
      <c r="Z2" s="2510" t="e">
        <f>INDEX(tblTrans[[English]:[Polski]],MATCH(#REF!,tblTrans[ID],0),LangSelID)</f>
        <v>#REF!</v>
      </c>
      <c r="AA2" s="2510" t="e">
        <f>INDEX(tblTrans[[English]:[Polski]],MATCH(#REF!,tblTrans[ID],0),LangSelID)</f>
        <v>#REF!</v>
      </c>
      <c r="AB2" s="2510" t="e">
        <f>INDEX(tblTrans[[English]:[Polski]],MATCH(#REF!,tblTrans[ID],0),LangSelID)</f>
        <v>#REF!</v>
      </c>
      <c r="AC2" s="2510" t="e">
        <f>INDEX(tblTrans[[English]:[Polski]],MATCH(#REF!,tblTrans[ID],0),LangSelID)</f>
        <v>#REF!</v>
      </c>
      <c r="AD2" s="2510" t="e">
        <f>INDEX(tblTrans[[English]:[Polski]],MATCH(#REF!,tblTrans[ID],0),LangSelID)</f>
        <v>#REF!</v>
      </c>
      <c r="AE2" s="2510" t="e">
        <f>INDEX(tblTrans[[English]:[Polski]],MATCH(#REF!,tblTrans[ID],0),LangSelID)</f>
        <v>#REF!</v>
      </c>
      <c r="AF2" s="2510" t="e">
        <f>INDEX(tblTrans[[English]:[Polski]],MATCH(#REF!,tblTrans[ID],0),LangSelID)</f>
        <v>#REF!</v>
      </c>
      <c r="AG2" s="2510" t="e">
        <f>INDEX(tblTrans[[English]:[Polski]],MATCH(#REF!,tblTrans[ID],0),LangSelID)</f>
        <v>#REF!</v>
      </c>
      <c r="AH2" s="2510" t="e">
        <f>INDEX(tblTrans[[English]:[Polski]],MATCH(#REF!,tblTrans[ID],0),LangSelID)</f>
        <v>#REF!</v>
      </c>
      <c r="AI2" s="2510" t="e">
        <f>INDEX(tblTrans[[English]:[Polski]],MATCH(#REF!,tblTrans[ID],0),LangSelID)</f>
        <v>#REF!</v>
      </c>
      <c r="AJ2" s="2510" t="e">
        <f>INDEX(tblTrans[[English]:[Polski]],MATCH(#REF!,tblTrans[ID],0),LangSelID)</f>
        <v>#REF!</v>
      </c>
      <c r="AK2" s="390"/>
      <c r="AL2" s="390"/>
      <c r="AM2" s="390"/>
      <c r="AN2" s="390"/>
      <c r="AO2" s="390"/>
      <c r="AP2" s="390"/>
      <c r="AQ2" s="390"/>
      <c r="AR2" s="390"/>
      <c r="AS2" s="390"/>
      <c r="AT2" s="390"/>
      <c r="AU2" s="390"/>
      <c r="AV2" s="390"/>
      <c r="AW2" s="390"/>
      <c r="AX2" s="390"/>
      <c r="AY2" s="390"/>
      <c r="AZ2" s="390"/>
      <c r="BA2" s="390"/>
      <c r="BB2" s="390"/>
      <c r="BC2" s="390"/>
      <c r="BD2" s="390"/>
      <c r="BE2" s="390"/>
      <c r="BF2" s="390"/>
      <c r="XFD2" s="1">
        <v>505</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05" t="str">
        <f>INDEX(tblTrans[[English]:[Polski]],MATCH(AB1048503,tblTrans[ID],0),LangSelID)</f>
        <v>2012 and 2013 results were restated due to the adjustments in booking of bancassurance related income in line with KNF guidance</v>
      </c>
      <c r="AC3" s="2506" t="e">
        <f>INDEX(tblTrans[[English]:[Polski]],MATCH(AC1048503,tblTrans[ID],0),LangSelID)</f>
        <v>#N/A</v>
      </c>
      <c r="AD3" s="2506" t="e">
        <f>INDEX(tblTrans[[English]:[Polski]],MATCH(AD1048503,tblTrans[ID],0),LangSelID)</f>
        <v>#N/A</v>
      </c>
      <c r="AE3" s="2506" t="e">
        <f>INDEX(tblTrans[[English]:[Polski]],MATCH(AE1048503,tblTrans[ID],0),LangSelID)</f>
        <v>#N/A</v>
      </c>
      <c r="AF3" s="2506" t="e">
        <f>INDEX(tblTrans[[English]:[Polski]],MATCH(AF1048503,tblTrans[ID],0),LangSelID)</f>
        <v>#N/A</v>
      </c>
      <c r="AG3" s="2506" t="e">
        <f>INDEX(tblTrans[[English]:[Polski]],MATCH(AG1048503,tblTrans[ID],0),LangSelID)</f>
        <v>#N/A</v>
      </c>
      <c r="AH3" s="2507" t="e">
        <f>INDEX(tblTrans[[English]:[Polski]],MATCH(AH1048503,tblTrans[ID],0),LangSelID)</f>
        <v>#N/A</v>
      </c>
      <c r="AI3" s="535"/>
      <c r="AJ3" s="535"/>
    </row>
    <row r="4" spans="1:68 16382:16384" s="240" customFormat="1" ht="15" customHeight="1">
      <c r="A4" s="1831"/>
      <c r="B4" s="207"/>
      <c r="C4" s="338"/>
      <c r="D4" s="343"/>
      <c r="E4" s="201"/>
      <c r="F4" s="201"/>
      <c r="G4" s="344"/>
      <c r="H4" s="340"/>
      <c r="I4" s="244"/>
      <c r="J4" s="244"/>
      <c r="K4" s="345"/>
      <c r="L4" s="2497" t="str">
        <f>INDEX(tblTrans[[English]:[Polski]],MATCH(L1048504,tblTrans[ID],0),LangSelID)</f>
        <v>Results of Q1-Q4 2008 adjusted for the impact of consolidation of BRE Insurance</v>
      </c>
      <c r="M4" s="2498" t="e">
        <f>INDEX(tblTrans[[English]:[Polski]],MATCH(M1048504,tblTrans[ID],0),LangSelID)</f>
        <v>#N/A</v>
      </c>
      <c r="N4" s="2498" t="e">
        <f>INDEX(tblTrans[[English]:[Polski]],MATCH(N1048504,tblTrans[ID],0),LangSelID)</f>
        <v>#N/A</v>
      </c>
      <c r="O4" s="2499" t="e">
        <f>INDEX(tblTrans[[English]:[Polski]],MATCH(O1048504,tblTrans[ID],0),LangSelID)</f>
        <v>#N/A</v>
      </c>
      <c r="P4" s="2508" t="str">
        <f>INDEX(tblTrans[[English]:[Polski]],MATCH(P1048504,tblTrans[ID],0),LangSelID)</f>
        <v>Results of Q1-4 2009 and Q1-2 2010 adjusted for the impact of new assignment of subsidiaries: BBH, DI BRE and BCF</v>
      </c>
      <c r="Q4" s="2498" t="e">
        <f>INDEX(tblTrans[[English]:[Polski]],MATCH(Q1048504,tblTrans[ID],0),LangSelID)</f>
        <v>#N/A</v>
      </c>
      <c r="R4" s="2498" t="e">
        <f>INDEX(tblTrans[[English]:[Polski]],MATCH(R1048504,tblTrans[ID],0),LangSelID)</f>
        <v>#N/A</v>
      </c>
      <c r="S4" s="2498" t="e">
        <f>INDEX(tblTrans[[English]:[Polski]],MATCH(S1048504,tblTrans[ID],0),LangSelID)</f>
        <v>#N/A</v>
      </c>
      <c r="T4" s="2498" t="e">
        <f>INDEX(tblTrans[[English]:[Polski]],MATCH(T1048504,tblTrans[ID],0),LangSelID)</f>
        <v>#N/A</v>
      </c>
      <c r="U4" s="2498" t="e">
        <f>INDEX(tblTrans[[English]:[Polski]],MATCH(U1048504,tblTrans[ID],0),LangSelID)</f>
        <v>#N/A</v>
      </c>
      <c r="V4" s="207"/>
      <c r="W4" s="207"/>
      <c r="X4" s="2500" t="str">
        <f>INDEX(tblTrans[[English]:[Polski]],MATCH(X1048504,tblTrans[ID],0),LangSelID)</f>
        <v>2011 results adjusted to reflect new presentation of SWAP points and operating leasing</v>
      </c>
      <c r="Y4" s="2500" t="e">
        <f>INDEX(tblTrans[[English]:[Polski]],MATCH(Y1048504,tblTrans[ID],0),LangSelID)</f>
        <v>#N/A</v>
      </c>
      <c r="Z4" s="2500" t="e">
        <f>INDEX(tblTrans[[English]:[Polski]],MATCH(Z1048504,tblTrans[ID],0),LangSelID)</f>
        <v>#N/A</v>
      </c>
      <c r="AA4" s="2500" t="e">
        <f>INDEX(tblTrans[[English]:[Polski]],MATCH(AA1048504,tblTrans[ID],0),LangSelID)</f>
        <v>#N/A</v>
      </c>
      <c r="AB4" s="2501" t="str">
        <f>INDEX(tblTrans[[English]:[Polski]],MATCH(AB1048504,tblTrans[ID],0),LangSelID)</f>
        <v>Segmental data for 2012 adjusted to reflect the shift of BRE Bank Hipoteczny (BBH) from Corporates &amp; Financial Markets to Retail Banking as of January 1, 2013</v>
      </c>
      <c r="AC4" s="2498" t="e">
        <f>INDEX(tblTrans[[English]:[Polski]],MATCH(AC1048504,tblTrans[ID],0),LangSelID)</f>
        <v>#N/A</v>
      </c>
      <c r="AD4" s="2498" t="e">
        <f>INDEX(tblTrans[[English]:[Polski]],MATCH(AD1048504,tblTrans[ID],0),LangSelID)</f>
        <v>#N/A</v>
      </c>
      <c r="AE4" s="2502" t="e">
        <f>INDEX(tblTrans[[English]:[Polski]],MATCH(AE1048504,tblTrans[ID],0),LangSelID)</f>
        <v>#N/A</v>
      </c>
      <c r="AF4" s="982"/>
      <c r="AG4" s="983"/>
      <c r="AH4" s="983"/>
      <c r="AI4" s="245"/>
      <c r="AJ4" s="245"/>
      <c r="AK4" s="245"/>
      <c r="AL4" s="245"/>
      <c r="AM4" s="245"/>
      <c r="AN4" s="245"/>
      <c r="AO4" s="245"/>
      <c r="AP4" s="245"/>
      <c r="AQ4" s="245"/>
      <c r="AR4" s="245"/>
      <c r="AS4" s="245"/>
      <c r="AT4" s="245"/>
      <c r="AU4" s="245"/>
      <c r="AV4" s="245"/>
      <c r="AW4" s="245"/>
      <c r="AX4" s="245"/>
      <c r="AY4" s="245"/>
      <c r="AZ4" s="2376"/>
      <c r="BA4" s="2376"/>
      <c r="BB4" s="2377"/>
      <c r="BC4" s="2376"/>
      <c r="BD4" s="245"/>
      <c r="BE4" s="245"/>
      <c r="BF4" s="245"/>
    </row>
    <row r="5" spans="1:68 16382:16384" s="439" customFormat="1" ht="18" customHeight="1">
      <c r="A5" s="1431"/>
      <c r="B5" s="536" t="s">
        <v>40</v>
      </c>
      <c r="C5" s="537"/>
      <c r="D5" s="538" t="str">
        <f>INDEX(tblTrans[[English]:[Polski]],MATCH(D1048505,tblTrans[ID],0),LangSelID)</f>
        <v>Q1 2006</v>
      </c>
      <c r="E5" s="539" t="str">
        <f>INDEX(tblTrans[[English]:[Polski]],MATCH(E1048505,tblTrans[ID],0),LangSelID)</f>
        <v>Q2 2006</v>
      </c>
      <c r="F5" s="539" t="str">
        <f>INDEX(tblTrans[[English]:[Polski]],MATCH(F1048505,tblTrans[ID],0),LangSelID)</f>
        <v>Q3 2006</v>
      </c>
      <c r="G5" s="540" t="str">
        <f>INDEX(tblTrans[[English]:[Polski]],MATCH(G1048505,tblTrans[ID],0),LangSelID)</f>
        <v>Q4 2006</v>
      </c>
      <c r="H5" s="538" t="str">
        <f>INDEX(tblTrans[[English]:[Polski]],MATCH(H1048505,tblTrans[ID],0),LangSelID)</f>
        <v>Q1 2007</v>
      </c>
      <c r="I5" s="539" t="str">
        <f>INDEX(tblTrans[[English]:[Polski]],MATCH(I1048505,tblTrans[ID],0),LangSelID)</f>
        <v>Q2 2007</v>
      </c>
      <c r="J5" s="539" t="str">
        <f>INDEX(tblTrans[[English]:[Polski]],MATCH(J1048505,tblTrans[ID],0),LangSelID)</f>
        <v>Q3 2007</v>
      </c>
      <c r="K5" s="541" t="str">
        <f>INDEX(tblTrans[[English]:[Polski]],MATCH(K1048505,tblTrans[ID],0),LangSelID)</f>
        <v>Q4 2007</v>
      </c>
      <c r="L5" s="542" t="str">
        <f>INDEX(tblTrans[[English]:[Polski]],MATCH(L1048505,tblTrans[ID],0),LangSelID)</f>
        <v>Q1 2008</v>
      </c>
      <c r="M5" s="539" t="str">
        <f>INDEX(tblTrans[[English]:[Polski]],MATCH(M1048505,tblTrans[ID],0),LangSelID)</f>
        <v>Q2 2008</v>
      </c>
      <c r="N5" s="539" t="str">
        <f>INDEX(tblTrans[[English]:[Polski]],MATCH(N1048505,tblTrans[ID],0),LangSelID)</f>
        <v>Q3 2008</v>
      </c>
      <c r="O5" s="540" t="str">
        <f>INDEX(tblTrans[[English]:[Polski]],MATCH(O1048505,tblTrans[ID],0),LangSelID)</f>
        <v>Q4 2008</v>
      </c>
      <c r="P5" s="538" t="str">
        <f>INDEX(tblTrans[[English]:[Polski]],MATCH(P1048505,tblTrans[ID],0),LangSelID)</f>
        <v>Q1 2009</v>
      </c>
      <c r="Q5" s="539" t="str">
        <f>INDEX(tblTrans[[English]:[Polski]],MATCH(Q1048505,tblTrans[ID],0),LangSelID)</f>
        <v>Q2 2009</v>
      </c>
      <c r="R5" s="539" t="str">
        <f>INDEX(tblTrans[[English]:[Polski]],MATCH(R1048505,tblTrans[ID],0),LangSelID)</f>
        <v>Q3 2009</v>
      </c>
      <c r="S5" s="541" t="str">
        <f>INDEX(tblTrans[[English]:[Polski]],MATCH(S1048505,tblTrans[ID],0),LangSelID)</f>
        <v>Q4 2009</v>
      </c>
      <c r="T5" s="542" t="str">
        <f>INDEX(tblTrans[[English]:[Polski]],MATCH(T1048505,tblTrans[ID],0),LangSelID)</f>
        <v>Q1 2010</v>
      </c>
      <c r="U5" s="539" t="str">
        <f>INDEX(tblTrans[[English]:[Polski]],MATCH(U1048505,tblTrans[ID],0),LangSelID)</f>
        <v>Q2 2010</v>
      </c>
      <c r="V5" s="539" t="str">
        <f>INDEX(tblTrans[[English]:[Polski]],MATCH(V1048505,tblTrans[ID],0),LangSelID)</f>
        <v>Q3 2010</v>
      </c>
      <c r="W5" s="540" t="str">
        <f>INDEX(tblTrans[[English]:[Polski]],MATCH(W1048505,tblTrans[ID],0),LangSelID)</f>
        <v>Q4 2010</v>
      </c>
      <c r="X5" s="538" t="str">
        <f>INDEX(tblTrans[[English]:[Polski]],MATCH(X1048505,tblTrans[ID],0),LangSelID)</f>
        <v>Q1 2011</v>
      </c>
      <c r="Y5" s="539" t="str">
        <f>INDEX(tblTrans[[English]:[Polski]],MATCH(Y1048505,tblTrans[ID],0),LangSelID)</f>
        <v>Q2 2011</v>
      </c>
      <c r="Z5" s="539" t="str">
        <f>INDEX(tblTrans[[English]:[Polski]],MATCH(Z1048505,tblTrans[ID],0),LangSelID)</f>
        <v>Q3 2011</v>
      </c>
      <c r="AA5" s="541" t="str">
        <f>INDEX(tblTrans[[English]:[Polski]],MATCH(AA1048505,tblTrans[ID],0),LangSelID)</f>
        <v>Q4 2011</v>
      </c>
      <c r="AB5" s="542" t="str">
        <f>INDEX(tblTrans[[English]:[Polski]],MATCH(AB1048505,tblTrans[ID],0),LangSelID)</f>
        <v>Q1 2012</v>
      </c>
      <c r="AC5" s="539" t="str">
        <f>INDEX(tblTrans[[English]:[Polski]],MATCH(AC1048505,tblTrans[ID],0),LangSelID)</f>
        <v>Q2 2012</v>
      </c>
      <c r="AD5" s="539" t="str">
        <f>INDEX(tblTrans[[English]:[Polski]],MATCH(AD1048505,tblTrans[ID],0),LangSelID)</f>
        <v>Q3 2012</v>
      </c>
      <c r="AE5" s="1370" t="str">
        <f>INDEX(tblTrans[[English]:[Polski]],MATCH(AE1048505,tblTrans[ID],0),LangSelID)</f>
        <v>Q4 2012</v>
      </c>
      <c r="AF5" s="542" t="str">
        <f>INDEX(tblTrans[[English]:[Polski]],MATCH(AF1048505,tblTrans[ID],0),LangSelID)</f>
        <v>Q1 2013</v>
      </c>
      <c r="AG5" s="539" t="str">
        <f>INDEX(tblTrans[[English]:[Polski]],MATCH(AG1048505,tblTrans[ID],0),LangSelID)</f>
        <v>Q2 2013</v>
      </c>
      <c r="AH5" s="539" t="str">
        <f>INDEX(tblTrans[[English]:[Polski]],MATCH(AH1048505,tblTrans[ID],0),LangSelID)</f>
        <v>Q3 2013</v>
      </c>
      <c r="AI5" s="539" t="str">
        <f>INDEX(tblTrans[[English]:[Polski]],MATCH(AI1048505,tblTrans[ID],0),LangSelID)</f>
        <v>Q4 2013</v>
      </c>
      <c r="AJ5" s="539" t="str">
        <f>INDEX(tblTrans[[English]:[Polski]],MATCH(AJ1048505,tblTrans[ID],0),LangSelID)</f>
        <v>Q1 2014</v>
      </c>
      <c r="AK5" s="539" t="str">
        <f>INDEX(tblTrans[[English]:[Polski]],MATCH(AK1048505,tblTrans[ID],0),LangSelID)</f>
        <v>Q2 2014</v>
      </c>
      <c r="AL5" s="539" t="str">
        <f>INDEX(tblTrans[[English]:[Polski]],MATCH(AL1048505,tblTrans[ID],0),LangSelID)</f>
        <v>Q3 2014</v>
      </c>
      <c r="AM5" s="539" t="str">
        <f>INDEX(tblTrans[[English]:[Polski]],MATCH(AM1048505,tblTrans[ID],0),LangSelID)</f>
        <v>Q4 2014</v>
      </c>
      <c r="AN5" s="539" t="str">
        <f>INDEX(tblTrans[[English]:[Polski]],MATCH(AN1048505,tblTrans[ID],0),LangSelID)</f>
        <v>Q1 2015</v>
      </c>
      <c r="AO5" s="539" t="str">
        <f>INDEX(tblTrans[[English]:[Polski]],MATCH(AO1048505,tblTrans[ID],0),LangSelID)</f>
        <v>Q2 2015</v>
      </c>
      <c r="AP5" s="539" t="str">
        <f>INDEX(tblTrans[[English]:[Polski]],MATCH(AP1048505,tblTrans[ID],0),LangSelID)</f>
        <v>Q3 2015</v>
      </c>
      <c r="AQ5" s="539" t="str">
        <f>INDEX(tblTrans[[English]:[Polski]],MATCH(AQ1048505,tblTrans[ID],0),LangSelID)</f>
        <v>Q4 2015</v>
      </c>
      <c r="AR5" s="539" t="str">
        <f>INDEX(tblTrans[[English]:[Polski]],MATCH(AR1048505,tblTrans[ID],0),LangSelID)</f>
        <v>Q1 2016</v>
      </c>
      <c r="AS5" s="539" t="str">
        <f>INDEX(tblTrans[[English]:[Polski]],MATCH(AS1048505,tblTrans[ID],0),LangSelID)</f>
        <v>Q2 2016</v>
      </c>
      <c r="AT5" s="539" t="str">
        <f>INDEX(tblTrans[[English]:[Polski]],MATCH(AT1048505,tblTrans[ID],0),LangSelID)</f>
        <v>Q3 2016</v>
      </c>
      <c r="AU5" s="539" t="str">
        <f>INDEX(tblTrans[[English]:[Polski]],MATCH(AU1048505,tblTrans[ID],0),LangSelID)</f>
        <v>Q4 2016</v>
      </c>
      <c r="AV5" s="539" t="str">
        <f>INDEX(tblTrans[[English]:[Polski]],MATCH(AV1048505,tblTrans[ID],0),LangSelID)</f>
        <v>Q1 2017</v>
      </c>
      <c r="AW5" s="539" t="str">
        <f>INDEX(tblTrans[[English]:[Polski]],MATCH(AW1048505,tblTrans[ID],0),LangSelID)</f>
        <v>Q2 2017</v>
      </c>
      <c r="AX5" s="539" t="str">
        <f>INDEX(tblTrans[[English]:[Polski]],MATCH(AX1048505,tblTrans[ID],0),LangSelID)</f>
        <v>Q3 2017</v>
      </c>
      <c r="AY5" s="539" t="str">
        <f>INDEX(tblTrans[[English]:[Polski]],MATCH(AY1048505,tblTrans[ID],0),LangSelID)</f>
        <v>Q4 2017</v>
      </c>
      <c r="AZ5" s="539" t="str">
        <f>INDEX(tblTrans[[English]:[Polski]],MATCH(AZ1048505,tblTrans[ID],0),LangSelID)</f>
        <v>Q1 2018</v>
      </c>
      <c r="BA5" s="539" t="str">
        <f>INDEX(tblTrans[[English]:[Polski]],MATCH(BA1048505,tblTrans[ID],0),LangSelID)</f>
        <v>Q2 2018</v>
      </c>
      <c r="BB5" s="539" t="str">
        <f>INDEX(tblTrans[[English]:[Polski]],MATCH(BB1048505,tblTrans[ID],0),LangSelID)</f>
        <v>Q3 2018</v>
      </c>
      <c r="BC5" s="539" t="str">
        <f>INDEX(tblTrans[[English]:[Polski]],MATCH(BC1048505,tblTrans[ID],0),LangSelID)</f>
        <v>Q4 2018</v>
      </c>
      <c r="BD5" s="539" t="str">
        <f>INDEX(tblTrans[[English]:[Polski]],MATCH(BD1048505,tblTrans[ID],0),LangSelID)</f>
        <v>Q1 2019</v>
      </c>
      <c r="BE5" s="539" t="str">
        <f>INDEX(tblTrans[[English]:[Polski]],MATCH(BE1048505,tblTrans[ID],0),LangSelID)</f>
        <v>Q2 2019</v>
      </c>
      <c r="BF5" s="539" t="str">
        <f>INDEX(tblTrans[[English]:[Polski]],MATCH(BF1048505,tblTrans[ID],0),LangSelID)</f>
        <v>Q3 2019</v>
      </c>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N6" s="200"/>
      <c r="AO6" s="200"/>
      <c r="AP6" s="200"/>
      <c r="AQ6" s="200"/>
      <c r="AR6" s="200"/>
      <c r="AS6" s="200"/>
      <c r="AT6" s="200"/>
      <c r="AU6" s="200"/>
      <c r="AV6" s="200"/>
      <c r="AW6" s="200"/>
      <c r="AX6" s="200"/>
      <c r="AY6" s="200"/>
      <c r="AZ6" s="200"/>
      <c r="BA6" s="200"/>
      <c r="BB6" s="200"/>
      <c r="BC6" s="200"/>
      <c r="BD6" s="200"/>
      <c r="BE6" s="200"/>
      <c r="BF6" s="200"/>
      <c r="BG6" s="1294"/>
    </row>
    <row r="7" spans="1:68 16382:16384" s="161" customFormat="1" ht="16.5" customHeight="1" thickBot="1">
      <c r="A7" s="1432"/>
      <c r="B7" s="1832" t="str">
        <f>INDEX(tblTrans[[English]:[Polski]],MATCH(XFB7,tblTrans[ID],0),LangSelID)</f>
        <v>Net interest income</v>
      </c>
      <c r="C7" s="1833"/>
      <c r="D7" s="1833">
        <v>102134.36814926329</v>
      </c>
      <c r="E7" s="1833">
        <v>113357.15155689092</v>
      </c>
      <c r="F7" s="1833">
        <v>118987.21571181456</v>
      </c>
      <c r="G7" s="1833">
        <v>117722.89684521686</v>
      </c>
      <c r="H7" s="1833">
        <v>124896.62313063425</v>
      </c>
      <c r="I7" s="1833">
        <v>139931.32096596275</v>
      </c>
      <c r="J7" s="1833">
        <v>154139.11428535648</v>
      </c>
      <c r="K7" s="1833">
        <v>160483.69368382558</v>
      </c>
      <c r="L7" s="1833">
        <v>167615.1949489988</v>
      </c>
      <c r="M7" s="1833">
        <v>160431.98853703131</v>
      </c>
      <c r="N7" s="1833">
        <v>170675.21609458406</v>
      </c>
      <c r="O7" s="1833">
        <v>165241.94545335256</v>
      </c>
      <c r="P7" s="1833">
        <v>119247.91502692648</v>
      </c>
      <c r="Q7" s="1833">
        <v>134630.55520305867</v>
      </c>
      <c r="R7" s="1833">
        <v>116490.31777067254</v>
      </c>
      <c r="S7" s="1833">
        <v>115231.61921557956</v>
      </c>
      <c r="T7" s="1833">
        <v>103597.20864792221</v>
      </c>
      <c r="U7" s="1833">
        <v>148331.22128995828</v>
      </c>
      <c r="V7" s="1833">
        <v>151214.12674690396</v>
      </c>
      <c r="W7" s="1833">
        <v>169192.67090034304</v>
      </c>
      <c r="X7" s="1833">
        <v>156866.56107774473</v>
      </c>
      <c r="Y7" s="1833">
        <v>154104.57215433801</v>
      </c>
      <c r="Z7" s="1833">
        <v>151733.91914533489</v>
      </c>
      <c r="AA7" s="1833">
        <v>141461.41994998607</v>
      </c>
      <c r="AB7" s="1833">
        <v>173600.66917570011</v>
      </c>
      <c r="AC7" s="1833">
        <v>187589.2078747203</v>
      </c>
      <c r="AD7" s="1833">
        <v>182549.25635475037</v>
      </c>
      <c r="AE7" s="1841">
        <v>183429</v>
      </c>
      <c r="AF7" s="1840">
        <v>180617.84431925687</v>
      </c>
      <c r="AG7" s="1833">
        <v>180324.84629615827</v>
      </c>
      <c r="AH7" s="1833">
        <v>181280.71138895949</v>
      </c>
      <c r="AI7" s="1833">
        <v>179375.41957618194</v>
      </c>
      <c r="AJ7" s="1833">
        <v>183951.29534575541</v>
      </c>
      <c r="AK7" s="1833">
        <v>179096.96422856211</v>
      </c>
      <c r="AL7" s="1833">
        <v>186414.0206104067</v>
      </c>
      <c r="AM7" s="1833">
        <v>197033.27240820089</v>
      </c>
      <c r="AN7" s="1833">
        <v>179812</v>
      </c>
      <c r="AO7" s="1833">
        <v>182674</v>
      </c>
      <c r="AP7" s="1833">
        <v>189451.80262500001</v>
      </c>
      <c r="AQ7" s="1833">
        <v>203241.76209000009</v>
      </c>
      <c r="AR7" s="1833">
        <v>180608</v>
      </c>
      <c r="AS7" s="1833">
        <v>182615</v>
      </c>
      <c r="AT7" s="1833">
        <v>189413</v>
      </c>
      <c r="AU7" s="1833">
        <v>197886</v>
      </c>
      <c r="AV7" s="1833">
        <v>193200</v>
      </c>
      <c r="AW7" s="1833">
        <v>198504</v>
      </c>
      <c r="AX7" s="1833">
        <v>213933</v>
      </c>
      <c r="AY7" s="1833">
        <v>227112</v>
      </c>
      <c r="AZ7" s="1833">
        <v>216575</v>
      </c>
      <c r="BA7" s="1833">
        <v>223532</v>
      </c>
      <c r="BB7" s="1833">
        <v>238684</v>
      </c>
      <c r="BC7" s="1833">
        <v>244037.80421108476</v>
      </c>
      <c r="BD7" s="1833">
        <v>243566</v>
      </c>
      <c r="BE7" s="1833">
        <v>258860</v>
      </c>
      <c r="BF7" s="1833">
        <v>280245</v>
      </c>
      <c r="BG7" s="2095"/>
      <c r="BH7" s="2095"/>
      <c r="BI7" s="2095"/>
      <c r="BJ7" s="2095"/>
      <c r="BK7" s="1481"/>
      <c r="BL7" s="1481"/>
      <c r="BM7" s="1481"/>
      <c r="BN7" s="1481"/>
      <c r="BO7" s="1481"/>
      <c r="BP7" s="1481"/>
      <c r="XFB7" s="1835">
        <v>114</v>
      </c>
    </row>
    <row r="8" spans="1:68 16382:16384" s="161" customFormat="1" ht="16.5" customHeight="1" thickBot="1">
      <c r="A8" s="1432"/>
      <c r="B8" s="1832" t="str">
        <f>INDEX(tblTrans[[English]:[Polski]],MATCH(XFB8,tblTrans[ID],0),LangSelID)</f>
        <v>Net fee and commission income</v>
      </c>
      <c r="C8" s="1833"/>
      <c r="D8" s="1833">
        <v>80875</v>
      </c>
      <c r="E8" s="1833">
        <v>82003.31383771199</v>
      </c>
      <c r="F8" s="1833">
        <v>81602.618991349591</v>
      </c>
      <c r="G8" s="1833">
        <v>90889.428285472968</v>
      </c>
      <c r="H8" s="1833">
        <v>99319.938774643349</v>
      </c>
      <c r="I8" s="1833">
        <v>100121.40587293718</v>
      </c>
      <c r="J8" s="1833">
        <v>96121.465381884744</v>
      </c>
      <c r="K8" s="1833">
        <v>97029.145658959314</v>
      </c>
      <c r="L8" s="1833">
        <v>97307.786406736239</v>
      </c>
      <c r="M8" s="1833">
        <v>92342.440501645164</v>
      </c>
      <c r="N8" s="1833">
        <v>87630.194615915127</v>
      </c>
      <c r="O8" s="1833">
        <v>98944.939934049646</v>
      </c>
      <c r="P8" s="1833">
        <v>75668.157615069096</v>
      </c>
      <c r="Q8" s="1833">
        <v>79521.597809523228</v>
      </c>
      <c r="R8" s="1833">
        <v>76442.717160947548</v>
      </c>
      <c r="S8" s="1833">
        <v>77422.910722424465</v>
      </c>
      <c r="T8" s="1833">
        <v>78776.913379174133</v>
      </c>
      <c r="U8" s="1833">
        <v>79209.100218433217</v>
      </c>
      <c r="V8" s="1833">
        <v>80169.703259294183</v>
      </c>
      <c r="W8" s="1833">
        <v>80664.32146771127</v>
      </c>
      <c r="X8" s="1833">
        <v>89714.717915835878</v>
      </c>
      <c r="Y8" s="1833">
        <v>78672.087743630167</v>
      </c>
      <c r="Z8" s="1833">
        <v>78380.14247763656</v>
      </c>
      <c r="AA8" s="1833">
        <v>93442.365475796716</v>
      </c>
      <c r="AB8" s="1833">
        <v>88232.5456747188</v>
      </c>
      <c r="AC8" s="1833">
        <v>78378.228317047469</v>
      </c>
      <c r="AD8" s="1833">
        <v>71549.602800205001</v>
      </c>
      <c r="AE8" s="1841">
        <v>71300</v>
      </c>
      <c r="AF8" s="1840">
        <v>81967.024439999979</v>
      </c>
      <c r="AG8" s="1833">
        <v>93257.380240000479</v>
      </c>
      <c r="AH8" s="1833">
        <v>80685.696160002917</v>
      </c>
      <c r="AI8" s="1833">
        <v>79163.53028899862</v>
      </c>
      <c r="AJ8" s="1833">
        <v>96623.257477499967</v>
      </c>
      <c r="AK8" s="1833">
        <v>92209.322540699999</v>
      </c>
      <c r="AL8" s="1833">
        <v>100754.05924240002</v>
      </c>
      <c r="AM8" s="1833">
        <v>98274.598719400019</v>
      </c>
      <c r="AN8" s="1833">
        <v>86041</v>
      </c>
      <c r="AO8" s="1833">
        <v>97850</v>
      </c>
      <c r="AP8" s="1833">
        <v>88601.049579999977</v>
      </c>
      <c r="AQ8" s="1833">
        <v>104230.22252000001</v>
      </c>
      <c r="AR8" s="1833">
        <v>88507</v>
      </c>
      <c r="AS8" s="1833">
        <v>89429</v>
      </c>
      <c r="AT8" s="1833">
        <v>93909</v>
      </c>
      <c r="AU8" s="1833">
        <v>106952</v>
      </c>
      <c r="AV8" s="1833">
        <v>100668</v>
      </c>
      <c r="AW8" s="1833">
        <v>99399</v>
      </c>
      <c r="AX8" s="1833">
        <v>108276</v>
      </c>
      <c r="AY8" s="1833">
        <v>97946</v>
      </c>
      <c r="AZ8" s="1833">
        <v>111739</v>
      </c>
      <c r="BA8" s="1833">
        <v>119782</v>
      </c>
      <c r="BB8" s="1833">
        <v>114645</v>
      </c>
      <c r="BC8" s="1833">
        <v>110580.61419401775</v>
      </c>
      <c r="BD8" s="1833">
        <v>126065</v>
      </c>
      <c r="BE8" s="1833">
        <v>129930</v>
      </c>
      <c r="BF8" s="1833">
        <v>123834</v>
      </c>
      <c r="BG8" s="2095"/>
      <c r="BH8" s="2095"/>
      <c r="BI8" s="2095"/>
      <c r="BJ8" s="2095"/>
      <c r="BK8" s="1481"/>
      <c r="BL8" s="1481"/>
      <c r="BM8" s="1481"/>
      <c r="BN8" s="1481"/>
      <c r="BO8" s="1481"/>
      <c r="BP8" s="1481"/>
      <c r="XFB8" s="1835">
        <v>117</v>
      </c>
    </row>
    <row r="9" spans="1:68 16382:16384" s="213" customFormat="1" ht="16.5" customHeight="1">
      <c r="A9" s="2117"/>
      <c r="B9" s="2386" t="str">
        <f>INDEX(tblTrans[[English]:[Polski]],MATCH(XFB9,tblTrans[ID],0),LangSelID)</f>
        <v>Dividend income</v>
      </c>
      <c r="C9" s="2254"/>
      <c r="D9" s="2255">
        <v>433.63749999999999</v>
      </c>
      <c r="E9" s="2255">
        <v>1194.9149100000004</v>
      </c>
      <c r="F9" s="2255">
        <v>-1627</v>
      </c>
      <c r="G9" s="2255">
        <v>0</v>
      </c>
      <c r="H9" s="2255">
        <v>-8.1857911000270178E-2</v>
      </c>
      <c r="I9" s="2255">
        <v>1.821750000002794</v>
      </c>
      <c r="J9" s="2255">
        <v>0</v>
      </c>
      <c r="K9" s="2255">
        <v>0</v>
      </c>
      <c r="L9" s="2255">
        <v>0.19940999999926134</v>
      </c>
      <c r="M9" s="2255">
        <v>0.66947000000044454</v>
      </c>
      <c r="N9" s="2255">
        <v>9.9999999999936904</v>
      </c>
      <c r="O9" s="2255">
        <v>0.99992999999369658</v>
      </c>
      <c r="P9" s="2255">
        <v>-9.9999999999909051E-2</v>
      </c>
      <c r="Q9" s="2255">
        <v>0.40019999999822176</v>
      </c>
      <c r="R9" s="2255">
        <v>-4.2349999999714782E-2</v>
      </c>
      <c r="S9" s="2255">
        <v>96218</v>
      </c>
      <c r="T9" s="2255">
        <v>0</v>
      </c>
      <c r="U9" s="2255">
        <v>0</v>
      </c>
      <c r="V9" s="2255">
        <v>5140</v>
      </c>
      <c r="W9" s="2255">
        <v>0</v>
      </c>
      <c r="X9" s="2255">
        <v>0.10001999999985856</v>
      </c>
      <c r="Y9" s="2255">
        <v>-1.8189894035458565E-12</v>
      </c>
      <c r="Z9" s="2255">
        <v>12250</v>
      </c>
      <c r="AA9" s="2255">
        <v>6.7444799999999994</v>
      </c>
      <c r="AB9" s="2255">
        <v>0</v>
      </c>
      <c r="AC9" s="2255">
        <v>-0.73514999999679276</v>
      </c>
      <c r="AD9" s="2255">
        <v>11045.019039999999</v>
      </c>
      <c r="AE9" s="2390">
        <v>0</v>
      </c>
      <c r="AF9" s="2258">
        <v>0</v>
      </c>
      <c r="AG9" s="2255">
        <v>11.373850000003586</v>
      </c>
      <c r="AH9" s="2255">
        <v>14690.67756</v>
      </c>
      <c r="AI9" s="2255">
        <v>9752.0681999999997</v>
      </c>
      <c r="AJ9" s="2255">
        <v>0</v>
      </c>
      <c r="AK9" s="2255">
        <v>158.04403000000093</v>
      </c>
      <c r="AL9" s="2255">
        <v>16087.78</v>
      </c>
      <c r="AM9" s="2255">
        <v>977.25040000000001</v>
      </c>
      <c r="AN9" s="2255">
        <v>31</v>
      </c>
      <c r="AO9" s="2255">
        <v>0</v>
      </c>
      <c r="AP9" s="2255">
        <v>14195.1</v>
      </c>
      <c r="AQ9" s="2255">
        <v>0</v>
      </c>
      <c r="AR9" s="2255">
        <v>0</v>
      </c>
      <c r="AS9" s="2255">
        <v>0</v>
      </c>
      <c r="AT9" s="2255">
        <v>0</v>
      </c>
      <c r="AU9" s="2255">
        <v>0</v>
      </c>
      <c r="AV9" s="2255">
        <v>0</v>
      </c>
      <c r="AW9" s="2255">
        <v>0</v>
      </c>
      <c r="AX9" s="2255">
        <v>0</v>
      </c>
      <c r="AY9" s="2255">
        <v>0</v>
      </c>
      <c r="AZ9" s="2255">
        <v>0</v>
      </c>
      <c r="BA9" s="2255">
        <v>0</v>
      </c>
      <c r="BB9" s="2255">
        <v>0</v>
      </c>
      <c r="BC9" s="2255">
        <v>0</v>
      </c>
      <c r="BD9" s="2255">
        <v>0</v>
      </c>
      <c r="BE9" s="2255">
        <v>0</v>
      </c>
      <c r="BF9" s="2255">
        <v>0</v>
      </c>
      <c r="BG9" s="2095"/>
      <c r="BH9" s="2095"/>
      <c r="BI9" s="2095"/>
      <c r="BJ9" s="2095"/>
      <c r="BK9" s="1481"/>
      <c r="BL9" s="1481"/>
      <c r="BM9" s="1481"/>
      <c r="BN9" s="1481"/>
      <c r="BO9" s="1481"/>
      <c r="BP9" s="1481"/>
      <c r="XFB9" s="1834">
        <v>118</v>
      </c>
    </row>
    <row r="10" spans="1:68 16382:16384" s="2165" customFormat="1" ht="16.5" customHeight="1">
      <c r="A10" s="1505"/>
      <c r="B10" s="2284" t="str">
        <f>INDEX(tblTrans[[English]:[Polski]],MATCH(XFB10,tblTrans[ID],0),LangSelID)</f>
        <v>Net trading income</v>
      </c>
      <c r="C10" s="1741"/>
      <c r="D10" s="2119">
        <v>37145.062707705438</v>
      </c>
      <c r="E10" s="2119">
        <v>43257.965897093214</v>
      </c>
      <c r="F10" s="2119">
        <v>30944.231916121611</v>
      </c>
      <c r="G10" s="2119">
        <v>44458.783860513249</v>
      </c>
      <c r="H10" s="2119">
        <v>38813.848765514471</v>
      </c>
      <c r="I10" s="2119">
        <v>59727.394816407563</v>
      </c>
      <c r="J10" s="2119">
        <v>51547.076068024122</v>
      </c>
      <c r="K10" s="2119">
        <v>38254.628673538617</v>
      </c>
      <c r="L10" s="2119">
        <v>53924.200997099877</v>
      </c>
      <c r="M10" s="2119">
        <v>56013.181965751595</v>
      </c>
      <c r="N10" s="2119">
        <v>70566.853695302823</v>
      </c>
      <c r="O10" s="2119">
        <v>-3303.8658287677681</v>
      </c>
      <c r="P10" s="2119">
        <v>41693.094219769482</v>
      </c>
      <c r="Q10" s="2119">
        <v>13240.003154501608</v>
      </c>
      <c r="R10" s="2119">
        <v>33861.205663065055</v>
      </c>
      <c r="S10" s="2119">
        <v>29637.772744640199</v>
      </c>
      <c r="T10" s="2119">
        <v>31795.124049623162</v>
      </c>
      <c r="U10" s="2119">
        <v>45405.541439983528</v>
      </c>
      <c r="V10" s="2119">
        <v>30851.730173389435</v>
      </c>
      <c r="W10" s="2119">
        <v>52399.741129095826</v>
      </c>
      <c r="X10" s="2119">
        <v>35402.800321791277</v>
      </c>
      <c r="Y10" s="2119">
        <v>39546.645283401464</v>
      </c>
      <c r="Z10" s="2119">
        <v>36564.591840793284</v>
      </c>
      <c r="AA10" s="2119">
        <v>40641.794852598585</v>
      </c>
      <c r="AB10" s="2119">
        <v>44723.5683402</v>
      </c>
      <c r="AC10" s="2119">
        <v>45121.331544400018</v>
      </c>
      <c r="AD10" s="2119">
        <v>44593.703620299981</v>
      </c>
      <c r="AE10" s="2391">
        <v>49876.22054319999</v>
      </c>
      <c r="AF10" s="2122">
        <v>48698.418931674765</v>
      </c>
      <c r="AG10" s="2119">
        <v>57582.318590099996</v>
      </c>
      <c r="AH10" s="2119">
        <v>45749.73304649999</v>
      </c>
      <c r="AI10" s="2119">
        <v>47508.147686300035</v>
      </c>
      <c r="AJ10" s="2119">
        <v>45648.3799287</v>
      </c>
      <c r="AK10" s="2119">
        <v>45019.451667799993</v>
      </c>
      <c r="AL10" s="2119">
        <v>45312.618359100001</v>
      </c>
      <c r="AM10" s="2119">
        <v>48128.9955844</v>
      </c>
      <c r="AN10" s="2119">
        <v>53865</v>
      </c>
      <c r="AO10" s="2119">
        <v>53859</v>
      </c>
      <c r="AP10" s="2119">
        <v>53752.836590000006</v>
      </c>
      <c r="AQ10" s="2119">
        <v>54292.087169999984</v>
      </c>
      <c r="AR10" s="2119">
        <v>57198</v>
      </c>
      <c r="AS10" s="2119">
        <v>68708</v>
      </c>
      <c r="AT10" s="2119">
        <v>56111</v>
      </c>
      <c r="AU10" s="2119">
        <v>61624</v>
      </c>
      <c r="AV10" s="2119">
        <v>60532</v>
      </c>
      <c r="AW10" s="2119">
        <v>58079</v>
      </c>
      <c r="AX10" s="2119">
        <v>63725</v>
      </c>
      <c r="AY10" s="2119">
        <v>64005</v>
      </c>
      <c r="AZ10" s="2119">
        <v>55960</v>
      </c>
      <c r="BA10" s="2119">
        <v>69503</v>
      </c>
      <c r="BB10" s="2119">
        <v>62626</v>
      </c>
      <c r="BC10" s="2119">
        <v>64665.754308656404</v>
      </c>
      <c r="BD10" s="2119">
        <v>61062</v>
      </c>
      <c r="BE10" s="2119">
        <v>67671</v>
      </c>
      <c r="BF10" s="2119">
        <v>72470</v>
      </c>
      <c r="BG10" s="2095"/>
      <c r="BH10" s="2095"/>
      <c r="BI10" s="2095"/>
      <c r="BJ10" s="2095"/>
      <c r="BK10" s="1481"/>
      <c r="BL10" s="1481"/>
      <c r="BM10" s="1481"/>
      <c r="BN10" s="1481"/>
      <c r="BO10" s="1481"/>
      <c r="BP10" s="1481"/>
      <c r="XFB10" s="2172">
        <v>119</v>
      </c>
    </row>
    <row r="11" spans="1:68 16382:16384" s="2165" customFormat="1" ht="16.5" hidden="1" customHeight="1">
      <c r="A11" s="1505"/>
      <c r="B11" s="2244" t="str">
        <f>INDEX(tblTrans[[English]:[Polski]],MATCH(XFB11,tblTrans[ID],0),LangSelID)</f>
        <v xml:space="preserve">    Foreign exchange result</v>
      </c>
      <c r="C11" s="659"/>
      <c r="D11" s="2129">
        <v>44419.729107705425</v>
      </c>
      <c r="E11" s="2129">
        <v>35108.984881843215</v>
      </c>
      <c r="F11" s="2129">
        <v>22179.790786061611</v>
      </c>
      <c r="G11" s="2129">
        <v>35669.382754613245</v>
      </c>
      <c r="H11" s="2129">
        <v>33174.582105514477</v>
      </c>
      <c r="I11" s="2129">
        <v>35831.628276407559</v>
      </c>
      <c r="J11" s="2129">
        <v>59768.332327024109</v>
      </c>
      <c r="K11" s="2129">
        <v>35823.873898538615</v>
      </c>
      <c r="L11" s="2129">
        <v>52131.582737099889</v>
      </c>
      <c r="M11" s="2129">
        <v>52667.5664157516</v>
      </c>
      <c r="N11" s="2129">
        <v>69104.204065302823</v>
      </c>
      <c r="O11" s="2129">
        <v>-1431.9443687677776</v>
      </c>
      <c r="P11" s="2129">
        <v>41221.482329769482</v>
      </c>
      <c r="Q11" s="2129">
        <v>12605.469284501612</v>
      </c>
      <c r="R11" s="2129">
        <v>33655.438153065057</v>
      </c>
      <c r="S11" s="2129">
        <v>28541.4989146402</v>
      </c>
      <c r="T11" s="2129">
        <v>31373.540529623158</v>
      </c>
      <c r="U11" s="2129">
        <v>44841.295559983526</v>
      </c>
      <c r="V11" s="2129">
        <v>30271.897483389432</v>
      </c>
      <c r="W11" s="2129">
        <v>39344.155399095835</v>
      </c>
      <c r="X11" s="2129">
        <v>32507.951961791281</v>
      </c>
      <c r="Y11" s="2129">
        <v>38607.854503401461</v>
      </c>
      <c r="Z11" s="2129">
        <v>38142.643870793283</v>
      </c>
      <c r="AA11" s="2129">
        <v>39894.259872598588</v>
      </c>
      <c r="AB11" s="2129">
        <v>40611.644150200002</v>
      </c>
      <c r="AC11" s="2129">
        <v>40618.591484400014</v>
      </c>
      <c r="AD11" s="2129">
        <v>42057.886230299984</v>
      </c>
      <c r="AE11" s="2392">
        <v>46246.201213199995</v>
      </c>
      <c r="AF11" s="2132">
        <v>42510.948271674766</v>
      </c>
      <c r="AG11" s="2129">
        <v>48030.0260901</v>
      </c>
      <c r="AH11" s="2129">
        <v>42242.27568649999</v>
      </c>
      <c r="AI11" s="2129">
        <v>43540.073706300034</v>
      </c>
      <c r="AJ11" s="2129">
        <v>39259.811678700004</v>
      </c>
      <c r="AK11" s="2129">
        <v>39762.509967799997</v>
      </c>
      <c r="AL11" s="2129">
        <v>39773.279859100003</v>
      </c>
      <c r="AM11" s="2129">
        <v>48097.678044400003</v>
      </c>
      <c r="AN11" s="2129">
        <v>49113</v>
      </c>
      <c r="AO11" s="2129">
        <v>45487</v>
      </c>
      <c r="AP11" s="2129">
        <v>49874.868740000005</v>
      </c>
      <c r="AQ11" s="2129">
        <v>50215.592640000003</v>
      </c>
      <c r="AR11" s="2129">
        <v>50037.343147499996</v>
      </c>
      <c r="AS11" s="2129">
        <v>58572</v>
      </c>
      <c r="AT11" s="2129">
        <v>51207</v>
      </c>
      <c r="AU11" s="2129">
        <v>55197</v>
      </c>
      <c r="AV11" s="2129">
        <v>53301</v>
      </c>
      <c r="AW11" s="2129">
        <v>50836</v>
      </c>
      <c r="AX11" s="2129">
        <v>58811</v>
      </c>
      <c r="AY11" s="2129">
        <v>55548</v>
      </c>
      <c r="AZ11" s="2129"/>
      <c r="BA11" s="2129"/>
      <c r="BB11" s="2129"/>
      <c r="BC11" s="2129"/>
      <c r="BD11" s="2129"/>
      <c r="BE11" s="2129"/>
      <c r="BF11" s="2129"/>
      <c r="BG11" s="2095"/>
      <c r="BH11" s="2095"/>
      <c r="BI11" s="2095"/>
      <c r="BJ11" s="2095"/>
      <c r="BK11" s="1481"/>
      <c r="BL11" s="1481"/>
      <c r="BM11" s="1481"/>
      <c r="BN11" s="1481"/>
      <c r="BO11" s="1481"/>
      <c r="BP11" s="1481"/>
      <c r="XFB11" s="1834">
        <v>120</v>
      </c>
    </row>
    <row r="12" spans="1:68 16382:16384" s="2165" customFormat="1" ht="16.5" hidden="1" customHeight="1">
      <c r="A12" s="1505"/>
      <c r="B12" s="2246" t="str">
        <f>INDEX(tblTrans[[English]:[Polski]],MATCH(XFB12,tblTrans[ID],0),LangSelID)</f>
        <v xml:space="preserve">    Other trading income</v>
      </c>
      <c r="C12" s="1742"/>
      <c r="D12" s="2133">
        <v>-7274.6664000000019</v>
      </c>
      <c r="E12" s="2133">
        <v>8148.9810152499977</v>
      </c>
      <c r="F12" s="2133">
        <v>8764.4411300600004</v>
      </c>
      <c r="G12" s="2133">
        <v>8789.4011059000004</v>
      </c>
      <c r="H12" s="2133">
        <v>5639.2666599999993</v>
      </c>
      <c r="I12" s="2133">
        <v>23895.766539999997</v>
      </c>
      <c r="J12" s="2133">
        <v>-8221.2562590000016</v>
      </c>
      <c r="K12" s="2133">
        <v>2430.7547750000003</v>
      </c>
      <c r="L12" s="2133">
        <v>1792.6182600000002</v>
      </c>
      <c r="M12" s="2133">
        <v>3345.6155499999995</v>
      </c>
      <c r="N12" s="2133">
        <v>1462.6496300000001</v>
      </c>
      <c r="O12" s="2133">
        <v>-1871.92146</v>
      </c>
      <c r="P12" s="2133">
        <v>471.61189000000019</v>
      </c>
      <c r="Q12" s="2133">
        <v>634.53386999999998</v>
      </c>
      <c r="R12" s="2133">
        <v>205.76751000000002</v>
      </c>
      <c r="S12" s="2133">
        <v>1096.2738300000001</v>
      </c>
      <c r="T12" s="2133">
        <v>421.58352000000002</v>
      </c>
      <c r="U12" s="2133">
        <v>564.24588000000006</v>
      </c>
      <c r="V12" s="2133">
        <v>579.83268999999996</v>
      </c>
      <c r="W12" s="2133">
        <v>13055.585729999999</v>
      </c>
      <c r="X12" s="2133">
        <v>2894.8483599999995</v>
      </c>
      <c r="Y12" s="2133">
        <v>938.79078000000004</v>
      </c>
      <c r="Z12" s="2133">
        <v>-1578.0520299999996</v>
      </c>
      <c r="AA12" s="2133">
        <v>747.5349799999999</v>
      </c>
      <c r="AB12" s="2133">
        <v>4111.9241899999997</v>
      </c>
      <c r="AC12" s="2133">
        <v>4502.7400599999992</v>
      </c>
      <c r="AD12" s="2133">
        <v>2535.8173899999992</v>
      </c>
      <c r="AE12" s="2393">
        <v>3630.0193299999992</v>
      </c>
      <c r="AF12" s="2136">
        <v>6187.4706600000009</v>
      </c>
      <c r="AG12" s="2133">
        <v>9552.2924999999977</v>
      </c>
      <c r="AH12" s="2133">
        <v>3507.457359999999</v>
      </c>
      <c r="AI12" s="2133">
        <v>3968.0739799999997</v>
      </c>
      <c r="AJ12" s="2133">
        <v>6388.5682500000003</v>
      </c>
      <c r="AK12" s="2133">
        <v>5256.9417000000003</v>
      </c>
      <c r="AL12" s="2133">
        <v>5539.3384999999989</v>
      </c>
      <c r="AM12" s="2133">
        <v>31.317539999999894</v>
      </c>
      <c r="AN12" s="2133">
        <v>4752</v>
      </c>
      <c r="AO12" s="2133">
        <v>8372</v>
      </c>
      <c r="AP12" s="2133">
        <v>3877.9678500000009</v>
      </c>
      <c r="AQ12" s="2133">
        <v>4076.6548799999987</v>
      </c>
      <c r="AR12" s="2133">
        <v>7160.3715200000006</v>
      </c>
      <c r="AS12" s="2133">
        <v>10136</v>
      </c>
      <c r="AT12" s="2133">
        <v>4904</v>
      </c>
      <c r="AU12" s="2133">
        <v>6427</v>
      </c>
      <c r="AV12" s="2133">
        <v>7231</v>
      </c>
      <c r="AW12" s="2133">
        <v>7243</v>
      </c>
      <c r="AX12" s="2133">
        <v>4914</v>
      </c>
      <c r="AY12" s="2133">
        <v>8457</v>
      </c>
      <c r="AZ12" s="2133"/>
      <c r="BA12" s="2133"/>
      <c r="BB12" s="2133"/>
      <c r="BC12" s="2133"/>
      <c r="BD12" s="2133"/>
      <c r="BE12" s="2133"/>
      <c r="BF12" s="2133"/>
      <c r="BG12" s="2095"/>
      <c r="BH12" s="2095"/>
      <c r="BI12" s="2095"/>
      <c r="BJ12" s="2095"/>
      <c r="BK12" s="1481"/>
      <c r="BL12" s="1481"/>
      <c r="BM12" s="1481"/>
      <c r="BN12" s="1481"/>
      <c r="BO12" s="1481"/>
      <c r="BP12" s="1481"/>
      <c r="XFB12" s="2172">
        <v>121</v>
      </c>
    </row>
    <row r="13" spans="1:68 16382:16384" s="2165" customFormat="1" ht="16.5" customHeight="1">
      <c r="A13" s="1505"/>
      <c r="B13" s="2253" t="str">
        <f>INDEX(tblTrans[[English]:[Polski]],MATCH(XFB13,tblTrans[ID],0),LangSelID)</f>
        <v>Gains less losses from financial assets</v>
      </c>
      <c r="C13" s="1748"/>
      <c r="D13" s="2261">
        <v>23</v>
      </c>
      <c r="E13" s="2261">
        <v>-18</v>
      </c>
      <c r="F13" s="2261">
        <v>0</v>
      </c>
      <c r="G13" s="2261">
        <v>0</v>
      </c>
      <c r="H13" s="2261">
        <v>15</v>
      </c>
      <c r="I13" s="2261">
        <v>0</v>
      </c>
      <c r="J13" s="2261">
        <v>0</v>
      </c>
      <c r="K13" s="2261">
        <v>0</v>
      </c>
      <c r="L13" s="2261">
        <v>-61.953769999999999</v>
      </c>
      <c r="M13" s="2261">
        <v>-264.68697000000003</v>
      </c>
      <c r="N13" s="2261">
        <v>0</v>
      </c>
      <c r="O13" s="2261">
        <v>-21.917870000000001</v>
      </c>
      <c r="P13" s="2261">
        <v>-17137.693670000001</v>
      </c>
      <c r="Q13" s="2261">
        <v>293.36666000000002</v>
      </c>
      <c r="R13" s="2261">
        <v>498.97949</v>
      </c>
      <c r="S13" s="2261">
        <v>-3460.413649999995</v>
      </c>
      <c r="T13" s="2261">
        <v>0</v>
      </c>
      <c r="U13" s="2261">
        <v>16895.81062</v>
      </c>
      <c r="V13" s="2261">
        <v>30415</v>
      </c>
      <c r="W13" s="2261">
        <v>-832.80864999999994</v>
      </c>
      <c r="X13" s="2261">
        <v>-4477.63897</v>
      </c>
      <c r="Y13" s="2261">
        <v>-1683.3283000000001</v>
      </c>
      <c r="Z13" s="2261">
        <v>19927.165089999988</v>
      </c>
      <c r="AA13" s="2261">
        <v>2.0525000000000002</v>
      </c>
      <c r="AB13" s="2261">
        <v>8.0071700000000003</v>
      </c>
      <c r="AC13" s="2261">
        <v>-104.96592999999999</v>
      </c>
      <c r="AD13" s="2261">
        <v>0</v>
      </c>
      <c r="AE13" s="2394">
        <v>-876.89500000001863</v>
      </c>
      <c r="AF13" s="2264">
        <v>3</v>
      </c>
      <c r="AG13" s="2261">
        <v>-259.66047000000003</v>
      </c>
      <c r="AH13" s="2261">
        <v>5667.9055800000006</v>
      </c>
      <c r="AI13" s="2261">
        <v>6268.2748300000003</v>
      </c>
      <c r="AJ13" s="2261">
        <v>8047.9184300000006</v>
      </c>
      <c r="AK13" s="2261">
        <v>-2.0046000000002095</v>
      </c>
      <c r="AL13" s="2261">
        <v>2236.9936800000009</v>
      </c>
      <c r="AM13" s="2261">
        <v>-209.04655000000093</v>
      </c>
      <c r="AN13" s="2261">
        <v>517</v>
      </c>
      <c r="AO13" s="2261">
        <v>1550</v>
      </c>
      <c r="AP13" s="2261">
        <v>-5877.5074199999999</v>
      </c>
      <c r="AQ13" s="2261">
        <v>22948.047500000001</v>
      </c>
      <c r="AR13" s="2261">
        <v>-442</v>
      </c>
      <c r="AS13" s="2261">
        <v>21415</v>
      </c>
      <c r="AT13" s="2261">
        <v>0</v>
      </c>
      <c r="AU13" s="2261">
        <v>0</v>
      </c>
      <c r="AV13" s="2261">
        <v>354</v>
      </c>
      <c r="AW13" s="2261">
        <v>-7336</v>
      </c>
      <c r="AX13" s="2261">
        <v>0</v>
      </c>
      <c r="AY13" s="2261">
        <v>932</v>
      </c>
      <c r="AZ13" s="2261">
        <v>329</v>
      </c>
      <c r="BA13" s="2261">
        <v>-147</v>
      </c>
      <c r="BB13" s="2261">
        <v>31</v>
      </c>
      <c r="BC13" s="2261">
        <v>-32.244750000000003</v>
      </c>
      <c r="BD13" s="2261">
        <v>228</v>
      </c>
      <c r="BE13" s="2261">
        <v>198</v>
      </c>
      <c r="BF13" s="2261">
        <v>875</v>
      </c>
      <c r="BG13" s="2095"/>
      <c r="BH13" s="2095"/>
      <c r="BI13" s="2095"/>
      <c r="BJ13" s="2095"/>
      <c r="BK13" s="1481"/>
      <c r="BL13" s="1481"/>
      <c r="BM13" s="1481"/>
      <c r="BN13" s="1481"/>
      <c r="BO13" s="1481"/>
      <c r="BP13" s="1481"/>
      <c r="XFB13" s="1834">
        <v>122</v>
      </c>
    </row>
    <row r="14" spans="1:68 16382:16384" s="2165" customFormat="1" ht="16.5" customHeight="1">
      <c r="A14" s="1505"/>
      <c r="B14" s="2154" t="str">
        <f>INDEX(tblTrans[[English]:[Polski]],MATCH(XFB14,tblTrans[ID],0),LangSelID)</f>
        <v>Other operating income</v>
      </c>
      <c r="C14" s="2138"/>
      <c r="D14" s="2155">
        <v>7236.1748000000007</v>
      </c>
      <c r="E14" s="2155">
        <v>12083.978220000001</v>
      </c>
      <c r="F14" s="2155">
        <v>8596.9433799999988</v>
      </c>
      <c r="G14" s="2155">
        <v>20533.701912500001</v>
      </c>
      <c r="H14" s="2155">
        <v>12489.748775</v>
      </c>
      <c r="I14" s="2155">
        <v>13110.041328589043</v>
      </c>
      <c r="J14" s="2155">
        <v>8810.2564682926859</v>
      </c>
      <c r="K14" s="2155">
        <v>16997.915219001501</v>
      </c>
      <c r="L14" s="2155">
        <v>12409.090749354524</v>
      </c>
      <c r="M14" s="2155">
        <v>12997.024172997839</v>
      </c>
      <c r="N14" s="2155">
        <v>8709.7399418480109</v>
      </c>
      <c r="O14" s="2155">
        <v>11688.220817634137</v>
      </c>
      <c r="P14" s="2155">
        <v>20014.887806840954</v>
      </c>
      <c r="Q14" s="2155">
        <v>15044.002963966206</v>
      </c>
      <c r="R14" s="2155">
        <v>5454.9225907228574</v>
      </c>
      <c r="S14" s="2155">
        <v>16837.74677163448</v>
      </c>
      <c r="T14" s="2155">
        <v>9036.1921299999995</v>
      </c>
      <c r="U14" s="2155">
        <v>12497.38063</v>
      </c>
      <c r="V14" s="2155">
        <v>13338.422459999998</v>
      </c>
      <c r="W14" s="2155">
        <v>27367.537151167788</v>
      </c>
      <c r="X14" s="2155">
        <v>13555.996731300002</v>
      </c>
      <c r="Y14" s="2155">
        <v>12431.0032992</v>
      </c>
      <c r="Z14" s="2155">
        <v>14134.395120000001</v>
      </c>
      <c r="AA14" s="2155">
        <v>16567.457661199998</v>
      </c>
      <c r="AB14" s="2155">
        <v>18569.958150000002</v>
      </c>
      <c r="AC14" s="2155">
        <v>14254.642549999997</v>
      </c>
      <c r="AD14" s="2155">
        <v>13452.467489999999</v>
      </c>
      <c r="AE14" s="2395">
        <v>32265.939499999997</v>
      </c>
      <c r="AF14" s="2158">
        <v>19823.915550000002</v>
      </c>
      <c r="AG14" s="2155">
        <v>18864.706819999999</v>
      </c>
      <c r="AH14" s="2155">
        <v>21740.32591</v>
      </c>
      <c r="AI14" s="2155">
        <v>28832.990679999999</v>
      </c>
      <c r="AJ14" s="2155">
        <v>15987.30589</v>
      </c>
      <c r="AK14" s="2155">
        <v>43636.600139999995</v>
      </c>
      <c r="AL14" s="2155">
        <v>19153.350780000001</v>
      </c>
      <c r="AM14" s="2155">
        <v>19350.42511</v>
      </c>
      <c r="AN14" s="2155">
        <v>16754</v>
      </c>
      <c r="AO14" s="2155">
        <v>14802</v>
      </c>
      <c r="AP14" s="2155">
        <v>16665.461880000003</v>
      </c>
      <c r="AQ14" s="2155">
        <v>17032.354240000001</v>
      </c>
      <c r="AR14" s="2155">
        <v>13943</v>
      </c>
      <c r="AS14" s="2155">
        <v>15454</v>
      </c>
      <c r="AT14" s="2155">
        <v>14523</v>
      </c>
      <c r="AU14" s="2155">
        <v>12428</v>
      </c>
      <c r="AV14" s="2155">
        <v>17651</v>
      </c>
      <c r="AW14" s="2155">
        <v>15240</v>
      </c>
      <c r="AX14" s="2155">
        <v>12925</v>
      </c>
      <c r="AY14" s="2155">
        <v>12251</v>
      </c>
      <c r="AZ14" s="2155">
        <v>16701</v>
      </c>
      <c r="BA14" s="2155">
        <v>30268</v>
      </c>
      <c r="BB14" s="2155">
        <v>13800</v>
      </c>
      <c r="BC14" s="2155">
        <v>22256.338410000004</v>
      </c>
      <c r="BD14" s="2155">
        <v>15835</v>
      </c>
      <c r="BE14" s="2155">
        <v>18122</v>
      </c>
      <c r="BF14" s="2155">
        <v>31407</v>
      </c>
      <c r="BG14" s="2095"/>
      <c r="BH14" s="2095"/>
      <c r="BI14" s="2095"/>
      <c r="BJ14" s="2095"/>
      <c r="BK14" s="1481"/>
      <c r="BL14" s="1481"/>
      <c r="BM14" s="1481"/>
      <c r="BN14" s="1481"/>
      <c r="BO14" s="1481"/>
      <c r="BP14" s="1481"/>
      <c r="XFB14" s="2172">
        <v>123</v>
      </c>
    </row>
    <row r="15" spans="1:68 16382:16384" s="2165" customFormat="1" ht="16.5" customHeight="1">
      <c r="A15" s="1505"/>
      <c r="B15" s="2272" t="str">
        <f>INDEX(tblTrans[[English]:[Polski]],MATCH(XFB15,tblTrans[ID],0),LangSelID)</f>
        <v>Other operating expenses</v>
      </c>
      <c r="C15" s="2273"/>
      <c r="D15" s="2274">
        <v>-4205.9456926982539</v>
      </c>
      <c r="E15" s="2274">
        <v>-7833.5413360847479</v>
      </c>
      <c r="F15" s="2274">
        <v>-4717.8503040996475</v>
      </c>
      <c r="G15" s="2274">
        <v>-14566.79865028229</v>
      </c>
      <c r="H15" s="2274">
        <v>-4465.7592500000001</v>
      </c>
      <c r="I15" s="2274">
        <v>-3271.30717</v>
      </c>
      <c r="J15" s="2274">
        <v>-1177.69589</v>
      </c>
      <c r="K15" s="2274">
        <v>-6226.7222999999994</v>
      </c>
      <c r="L15" s="2274">
        <v>-2760.3540499999999</v>
      </c>
      <c r="M15" s="2274">
        <v>-5645.1720599999999</v>
      </c>
      <c r="N15" s="2274">
        <v>-3958.7518699999996</v>
      </c>
      <c r="O15" s="2274">
        <v>-10620.44621</v>
      </c>
      <c r="P15" s="2274">
        <v>-10149.08834</v>
      </c>
      <c r="Q15" s="2274">
        <v>-25014.794062239998</v>
      </c>
      <c r="R15" s="2274">
        <v>14.246472239999548</v>
      </c>
      <c r="S15" s="2274">
        <v>-7268.6165499999997</v>
      </c>
      <c r="T15" s="2274">
        <v>-5803.2968600000004</v>
      </c>
      <c r="U15" s="2274">
        <v>-24244.437579999998</v>
      </c>
      <c r="V15" s="2274">
        <v>-7662.4188500000027</v>
      </c>
      <c r="W15" s="2274">
        <v>-24500.87616</v>
      </c>
      <c r="X15" s="2274">
        <v>-4966.1811024999997</v>
      </c>
      <c r="Y15" s="2274">
        <v>-6020.2072564999999</v>
      </c>
      <c r="Z15" s="2274">
        <v>-5781.5059799999999</v>
      </c>
      <c r="AA15" s="2274">
        <v>-9585.8258199999982</v>
      </c>
      <c r="AB15" s="2274">
        <v>-6805.1758</v>
      </c>
      <c r="AC15" s="2274">
        <v>-3586.9847000000004</v>
      </c>
      <c r="AD15" s="2274">
        <v>-3624.9205699999998</v>
      </c>
      <c r="AE15" s="2396">
        <v>-26475</v>
      </c>
      <c r="AF15" s="2277">
        <v>-6550.5123400000002</v>
      </c>
      <c r="AG15" s="2274">
        <v>-17083.948120000001</v>
      </c>
      <c r="AH15" s="2274">
        <v>-7837.0022500000005</v>
      </c>
      <c r="AI15" s="2274">
        <v>-7839.8433799999993</v>
      </c>
      <c r="AJ15" s="2274">
        <v>-9708.5792099999999</v>
      </c>
      <c r="AK15" s="2274">
        <v>-10016.873959999999</v>
      </c>
      <c r="AL15" s="2274">
        <v>-8405.8997799999997</v>
      </c>
      <c r="AM15" s="2274">
        <v>-12441.292079999999</v>
      </c>
      <c r="AN15" s="2274">
        <v>-7777</v>
      </c>
      <c r="AO15" s="2274">
        <v>-8485</v>
      </c>
      <c r="AP15" s="2274">
        <v>-8568.1810699999987</v>
      </c>
      <c r="AQ15" s="2274">
        <v>-10514.841189999999</v>
      </c>
      <c r="AR15" s="2274">
        <v>-6993</v>
      </c>
      <c r="AS15" s="2274">
        <v>-13805</v>
      </c>
      <c r="AT15" s="2274">
        <v>-8787</v>
      </c>
      <c r="AU15" s="2274">
        <v>-8430</v>
      </c>
      <c r="AV15" s="2274">
        <v>-11686</v>
      </c>
      <c r="AW15" s="2274">
        <v>-10316</v>
      </c>
      <c r="AX15" s="2274">
        <v>-8199</v>
      </c>
      <c r="AY15" s="2274">
        <v>-9937</v>
      </c>
      <c r="AZ15" s="2274">
        <v>-13252</v>
      </c>
      <c r="BA15" s="2274">
        <v>-9253</v>
      </c>
      <c r="BB15" s="2274">
        <v>-10262</v>
      </c>
      <c r="BC15" s="2274">
        <v>-16303.495190000001</v>
      </c>
      <c r="BD15" s="2274">
        <v>-10182</v>
      </c>
      <c r="BE15" s="2274">
        <v>-13357</v>
      </c>
      <c r="BF15" s="2274">
        <v>-26514</v>
      </c>
      <c r="BG15" s="2095"/>
      <c r="BH15" s="2095"/>
      <c r="BI15" s="2095"/>
      <c r="BJ15" s="2095"/>
      <c r="BK15" s="1481"/>
      <c r="BL15" s="1481"/>
      <c r="BM15" s="1481"/>
      <c r="BN15" s="1481"/>
      <c r="BO15" s="1481"/>
      <c r="BP15" s="1481"/>
      <c r="XFB15" s="2172">
        <v>127</v>
      </c>
    </row>
    <row r="16" spans="1:68 16382:16384" s="2165" customFormat="1" ht="16.5" customHeight="1">
      <c r="A16" s="1505"/>
      <c r="B16" s="2284" t="str">
        <f>INDEX(tblTrans[[English]:[Polski]],MATCH(XFB16,tblTrans[ID],0),LangSelID)</f>
        <v>Overhead costs</v>
      </c>
      <c r="C16" s="1741"/>
      <c r="D16" s="2119">
        <v>-140769.02318894072</v>
      </c>
      <c r="E16" s="2119">
        <v>-138893.04891182703</v>
      </c>
      <c r="F16" s="2119">
        <v>-143697.33320219541</v>
      </c>
      <c r="G16" s="2119">
        <v>-151743.22538363773</v>
      </c>
      <c r="H16" s="2119">
        <v>-161338.12174189946</v>
      </c>
      <c r="I16" s="2119">
        <v>-170186.90448876721</v>
      </c>
      <c r="J16" s="2119">
        <v>-154212.55194982179</v>
      </c>
      <c r="K16" s="2119">
        <v>-175861.34631267987</v>
      </c>
      <c r="L16" s="2119">
        <v>-166730.0793855497</v>
      </c>
      <c r="M16" s="2119">
        <v>-175412.0363245999</v>
      </c>
      <c r="N16" s="2119">
        <v>-167316.79657885229</v>
      </c>
      <c r="O16" s="2119">
        <v>-209386.68334133743</v>
      </c>
      <c r="P16" s="2119">
        <v>-141000.54317633627</v>
      </c>
      <c r="Q16" s="2119">
        <v>-134585.16099209341</v>
      </c>
      <c r="R16" s="2119">
        <v>-133380.85960079465</v>
      </c>
      <c r="S16" s="2119">
        <v>-171922.43096474471</v>
      </c>
      <c r="T16" s="2119">
        <v>-132249.73694135493</v>
      </c>
      <c r="U16" s="2119">
        <v>-138288.64113872312</v>
      </c>
      <c r="V16" s="2119">
        <v>-150862.95179664082</v>
      </c>
      <c r="W16" s="2119">
        <v>-156699.63243823097</v>
      </c>
      <c r="X16" s="2119">
        <v>-139043</v>
      </c>
      <c r="Y16" s="2119">
        <v>-135576.86675306765</v>
      </c>
      <c r="Z16" s="2119">
        <v>-138226</v>
      </c>
      <c r="AA16" s="2119">
        <v>-133085.07350106549</v>
      </c>
      <c r="AB16" s="2119">
        <v>-122043.86128782461</v>
      </c>
      <c r="AC16" s="2119">
        <v>-127404.15808532835</v>
      </c>
      <c r="AD16" s="2119">
        <v>-131208</v>
      </c>
      <c r="AE16" s="2391">
        <v>-129671.78786292722</v>
      </c>
      <c r="AF16" s="2122">
        <v>-128128.60979517904</v>
      </c>
      <c r="AG16" s="2119">
        <v>-131794.44943203829</v>
      </c>
      <c r="AH16" s="2119">
        <v>-134789.92649512822</v>
      </c>
      <c r="AI16" s="2119">
        <v>-146765.13129956604</v>
      </c>
      <c r="AJ16" s="2119">
        <v>-144897.12119930945</v>
      </c>
      <c r="AK16" s="2119">
        <v>-152335.57055039058</v>
      </c>
      <c r="AL16" s="2119">
        <v>-148051.67806000254</v>
      </c>
      <c r="AM16" s="2119">
        <v>-153171.77251384844</v>
      </c>
      <c r="AN16" s="2119">
        <v>-149523</v>
      </c>
      <c r="AO16" s="2119">
        <v>-163305</v>
      </c>
      <c r="AP16" s="2119">
        <v>-151591.50002179903</v>
      </c>
      <c r="AQ16" s="2119">
        <v>-156375.499978201</v>
      </c>
      <c r="AR16" s="2119">
        <v>-157008</v>
      </c>
      <c r="AS16" s="2119">
        <v>-159367</v>
      </c>
      <c r="AT16" s="2119">
        <v>-164659</v>
      </c>
      <c r="AU16" s="2119">
        <v>-160548</v>
      </c>
      <c r="AV16" s="2119">
        <f>-194264-13395</f>
        <v>-207659</v>
      </c>
      <c r="AW16" s="2119">
        <f>-125188-18853</f>
        <v>-144041</v>
      </c>
      <c r="AX16" s="2119">
        <v>-146711</v>
      </c>
      <c r="AY16" s="2119">
        <v>-141558</v>
      </c>
      <c r="AZ16" s="2119">
        <v>-204888</v>
      </c>
      <c r="BA16" s="2119">
        <v>-147042</v>
      </c>
      <c r="BB16" s="2119">
        <v>-153373</v>
      </c>
      <c r="BC16" s="2119">
        <v>-142332.54621779895</v>
      </c>
      <c r="BD16" s="2119">
        <v>-257082</v>
      </c>
      <c r="BE16" s="2119">
        <v>-144864</v>
      </c>
      <c r="BF16" s="2119">
        <v>-150366</v>
      </c>
      <c r="BG16" s="2095"/>
      <c r="BH16" s="2095"/>
      <c r="BI16" s="2095"/>
      <c r="BJ16" s="2095"/>
      <c r="BK16" s="1481"/>
      <c r="BL16" s="1481"/>
      <c r="BM16" s="1481"/>
      <c r="BN16" s="1481"/>
      <c r="BO16" s="1481"/>
      <c r="BP16" s="1481"/>
      <c r="XFB16" s="2172">
        <v>125</v>
      </c>
    </row>
    <row r="17" spans="1:16384" s="2165" customFormat="1" ht="16.5" customHeight="1">
      <c r="A17" s="1505"/>
      <c r="B17" s="2272" t="str">
        <f>INDEX(tblTrans[[English]:[Polski]],MATCH(XFB17,tblTrans[ID],0),LangSelID)</f>
        <v>Amortization</v>
      </c>
      <c r="C17" s="2273"/>
      <c r="D17" s="2274">
        <v>-10770.720869592737</v>
      </c>
      <c r="E17" s="2274">
        <v>-10725.105915373239</v>
      </c>
      <c r="F17" s="2274">
        <v>-11274.331324479499</v>
      </c>
      <c r="G17" s="2274">
        <v>-11386.220716062635</v>
      </c>
      <c r="H17" s="2274">
        <v>-11926.743425311301</v>
      </c>
      <c r="I17" s="2274">
        <v>-12666.195438386509</v>
      </c>
      <c r="J17" s="2274">
        <v>-12893.242078662704</v>
      </c>
      <c r="K17" s="2274">
        <v>-17359.146949049311</v>
      </c>
      <c r="L17" s="2274">
        <v>-12745.827959277198</v>
      </c>
      <c r="M17" s="2274">
        <v>-13993.040623461724</v>
      </c>
      <c r="N17" s="2274">
        <v>-15240.106256045248</v>
      </c>
      <c r="O17" s="2274">
        <v>-16356.496175769429</v>
      </c>
      <c r="P17" s="2274">
        <v>-15492.979045505612</v>
      </c>
      <c r="Q17" s="2274">
        <v>-15461.961007226528</v>
      </c>
      <c r="R17" s="2274">
        <v>-15684.663419131299</v>
      </c>
      <c r="S17" s="2274">
        <v>-15903.96793462435</v>
      </c>
      <c r="T17" s="2274">
        <v>-15659.865330560875</v>
      </c>
      <c r="U17" s="2274">
        <v>-16730.564640705863</v>
      </c>
      <c r="V17" s="2274">
        <v>-16945.966762680942</v>
      </c>
      <c r="W17" s="2274">
        <v>-17132.821686944484</v>
      </c>
      <c r="X17" s="2274">
        <v>-21303</v>
      </c>
      <c r="Y17" s="2274">
        <v>-22656.810573046627</v>
      </c>
      <c r="Z17" s="2274">
        <v>-21946</v>
      </c>
      <c r="AA17" s="2274">
        <v>-42765.55544246814</v>
      </c>
      <c r="AB17" s="2274">
        <v>-19981.008655499369</v>
      </c>
      <c r="AC17" s="2274">
        <v>-19709.879596321683</v>
      </c>
      <c r="AD17" s="2274">
        <v>-20141.728757483161</v>
      </c>
      <c r="AE17" s="2396">
        <v>-19517</v>
      </c>
      <c r="AF17" s="2277">
        <v>-17590.239550643215</v>
      </c>
      <c r="AG17" s="2274">
        <v>-17065.057618137322</v>
      </c>
      <c r="AH17" s="2274">
        <v>-17302.854916830773</v>
      </c>
      <c r="AI17" s="2274">
        <v>-19311.960933848961</v>
      </c>
      <c r="AJ17" s="2274">
        <v>-17120.44890220094</v>
      </c>
      <c r="AK17" s="2274">
        <v>-19255.613562250062</v>
      </c>
      <c r="AL17" s="2274">
        <v>-18960.942663349</v>
      </c>
      <c r="AM17" s="2274">
        <v>-18415.475249350002</v>
      </c>
      <c r="AN17" s="2274">
        <v>-18364</v>
      </c>
      <c r="AO17" s="2274">
        <v>-18315</v>
      </c>
      <c r="AP17" s="2274">
        <v>-19561.016211399998</v>
      </c>
      <c r="AQ17" s="2274">
        <v>-18698.983788600002</v>
      </c>
      <c r="AR17" s="2274">
        <v>-17577</v>
      </c>
      <c r="AS17" s="2274">
        <v>-18834</v>
      </c>
      <c r="AT17" s="2274">
        <v>-19441</v>
      </c>
      <c r="AU17" s="2274">
        <v>-19590</v>
      </c>
      <c r="AV17" s="2274">
        <v>-17318</v>
      </c>
      <c r="AW17" s="2274">
        <v>-17704</v>
      </c>
      <c r="AX17" s="2274">
        <v>-17626</v>
      </c>
      <c r="AY17" s="2274">
        <v>-21440</v>
      </c>
      <c r="AZ17" s="2274">
        <v>-20442</v>
      </c>
      <c r="BA17" s="2274">
        <v>-19453</v>
      </c>
      <c r="BB17" s="2274">
        <v>-20463</v>
      </c>
      <c r="BC17" s="2274">
        <v>-20764.917057700004</v>
      </c>
      <c r="BD17" s="2274">
        <v>-25585</v>
      </c>
      <c r="BE17" s="2274">
        <v>-24970</v>
      </c>
      <c r="BF17" s="2274">
        <v>-26814</v>
      </c>
      <c r="BG17" s="2095"/>
      <c r="BH17" s="2095"/>
      <c r="BI17" s="2095"/>
      <c r="BJ17" s="2095"/>
      <c r="BK17" s="1481"/>
      <c r="BL17" s="1481"/>
      <c r="BM17" s="1481"/>
      <c r="BN17" s="1481"/>
      <c r="BO17" s="1481"/>
      <c r="BP17" s="1481"/>
      <c r="XFB17" s="1834">
        <v>126</v>
      </c>
    </row>
    <row r="18" spans="1:16384" s="2165" customFormat="1" ht="16.5" customHeight="1">
      <c r="A18" s="1505"/>
      <c r="B18" s="2154" t="str">
        <f>INDEX(tblTrans[[English]:[Polski]],MATCH(XFB18,tblTrans[ID],0),LangSelID)</f>
        <v>Loan loss provisions and fair value change</v>
      </c>
      <c r="C18" s="2138"/>
      <c r="D18" s="2155">
        <v>-17135.480079898145</v>
      </c>
      <c r="E18" s="2155">
        <v>-1794.1825371468726</v>
      </c>
      <c r="F18" s="2155">
        <v>-2306.3412530055462</v>
      </c>
      <c r="G18" s="2155">
        <v>6193.2023521290839</v>
      </c>
      <c r="H18" s="2155">
        <v>-2492.2402863607731</v>
      </c>
      <c r="I18" s="2155">
        <v>8552.4730963634211</v>
      </c>
      <c r="J18" s="2155">
        <v>-22968.053031783485</v>
      </c>
      <c r="K18" s="2155">
        <v>-18506.264032758583</v>
      </c>
      <c r="L18" s="2155">
        <v>-5312.5422863424574</v>
      </c>
      <c r="M18" s="2155">
        <v>-23195.170406193996</v>
      </c>
      <c r="N18" s="2155">
        <v>-19092.694913847765</v>
      </c>
      <c r="O18" s="2155">
        <v>-72463.584493375354</v>
      </c>
      <c r="P18" s="2155">
        <v>-121103.01504455236</v>
      </c>
      <c r="Q18" s="2155">
        <v>-302049.27077263541</v>
      </c>
      <c r="R18" s="2155">
        <v>-115818.45846903583</v>
      </c>
      <c r="S18" s="2155">
        <v>-90544.913305562281</v>
      </c>
      <c r="T18" s="2155">
        <v>-67702.826443159138</v>
      </c>
      <c r="U18" s="2155">
        <v>-101935.88767684087</v>
      </c>
      <c r="V18" s="2155">
        <v>-60546.198979999957</v>
      </c>
      <c r="W18" s="2155">
        <v>-49386.477249999931</v>
      </c>
      <c r="X18" s="2155">
        <v>-63427.538129999986</v>
      </c>
      <c r="Y18" s="2155">
        <v>-73763.654989999981</v>
      </c>
      <c r="Z18" s="2155">
        <v>-49501.638069999972</v>
      </c>
      <c r="AA18" s="2155">
        <v>-22634.062830000123</v>
      </c>
      <c r="AB18" s="2155">
        <v>-55150.955459999997</v>
      </c>
      <c r="AC18" s="2155">
        <v>-44286.180720000011</v>
      </c>
      <c r="AD18" s="2155">
        <v>-58288.62705000001</v>
      </c>
      <c r="AE18" s="2395">
        <v>-8935</v>
      </c>
      <c r="AF18" s="2158">
        <v>23464.35639999999</v>
      </c>
      <c r="AG18" s="2155">
        <v>-79391.705810000014</v>
      </c>
      <c r="AH18" s="2155">
        <v>-76823.094009999972</v>
      </c>
      <c r="AI18" s="2155">
        <v>-47213.988290000081</v>
      </c>
      <c r="AJ18" s="2155">
        <v>-40822.447701279998</v>
      </c>
      <c r="AK18" s="2155">
        <v>-79480.75248000001</v>
      </c>
      <c r="AL18" s="2155">
        <v>-75702.468277063977</v>
      </c>
      <c r="AM18" s="2155">
        <v>-15578.026700418006</v>
      </c>
      <c r="AN18" s="2155">
        <v>-30727</v>
      </c>
      <c r="AO18" s="2155">
        <v>-54033</v>
      </c>
      <c r="AP18" s="2155">
        <v>-24610.626919999988</v>
      </c>
      <c r="AQ18" s="2155">
        <v>-68412.31574000002</v>
      </c>
      <c r="AR18" s="2155">
        <v>-3655</v>
      </c>
      <c r="AS18" s="2155">
        <v>-43620</v>
      </c>
      <c r="AT18" s="2155">
        <v>-60849</v>
      </c>
      <c r="AU18" s="2155">
        <v>31576</v>
      </c>
      <c r="AV18" s="2155">
        <v>-6472</v>
      </c>
      <c r="AW18" s="2155">
        <v>-41355</v>
      </c>
      <c r="AX18" s="2155">
        <v>-74962</v>
      </c>
      <c r="AY18" s="2155">
        <v>-45310</v>
      </c>
      <c r="AZ18" s="2155">
        <v>-14614</v>
      </c>
      <c r="BA18" s="2155">
        <v>-109806</v>
      </c>
      <c r="BB18" s="2155">
        <f>BB19+BB20</f>
        <v>-59928</v>
      </c>
      <c r="BC18" s="2155">
        <f>BC19+BC20</f>
        <v>-53700.500050000162</v>
      </c>
      <c r="BD18" s="2155">
        <f>BD19+BD20</f>
        <v>-31166</v>
      </c>
      <c r="BE18" s="2155">
        <f>BE19+BE20</f>
        <v>-92345</v>
      </c>
      <c r="BF18" s="2155">
        <f>BF19+BF20</f>
        <v>-76740</v>
      </c>
      <c r="BG18" s="2095"/>
      <c r="BH18" s="2095"/>
      <c r="BI18" s="2095"/>
      <c r="BJ18" s="2095"/>
      <c r="BK18" s="1481"/>
      <c r="BL18" s="1481"/>
      <c r="BM18" s="1481"/>
      <c r="BN18" s="1481"/>
      <c r="BO18" s="1481"/>
      <c r="BP18" s="1481"/>
      <c r="XFB18" s="1834">
        <v>124</v>
      </c>
    </row>
    <row r="19" spans="1:16384" s="2165" customFormat="1" ht="30" customHeight="1">
      <c r="A19" s="1505"/>
      <c r="B19" s="2166" t="str">
        <f>INDEX(tblTrans[[English]:[Polski]],MATCH(XFB19,tblTrans[ID],0),LangSelID)</f>
        <v>Impairment on financial assets not measured at fair value through profit or loss</v>
      </c>
      <c r="C19" s="659"/>
      <c r="D19" s="2129"/>
      <c r="E19" s="2129"/>
      <c r="F19" s="2129"/>
      <c r="G19" s="2129"/>
      <c r="H19" s="2129"/>
      <c r="I19" s="2129"/>
      <c r="J19" s="2129"/>
      <c r="K19" s="2129"/>
      <c r="L19" s="2129"/>
      <c r="M19" s="2129"/>
      <c r="N19" s="2129"/>
      <c r="O19" s="2129"/>
      <c r="P19" s="2129"/>
      <c r="Q19" s="2129"/>
      <c r="R19" s="2129"/>
      <c r="S19" s="2129"/>
      <c r="T19" s="2129"/>
      <c r="U19" s="2129"/>
      <c r="V19" s="2129"/>
      <c r="W19" s="2129"/>
      <c r="X19" s="2129"/>
      <c r="Y19" s="2129"/>
      <c r="Z19" s="2129"/>
      <c r="AA19" s="2129"/>
      <c r="AB19" s="2129"/>
      <c r="AC19" s="2129"/>
      <c r="AD19" s="2129"/>
      <c r="AE19" s="2392"/>
      <c r="AF19" s="2132"/>
      <c r="AG19" s="2129"/>
      <c r="AH19" s="2129"/>
      <c r="AI19" s="2129"/>
      <c r="AJ19" s="2129"/>
      <c r="AK19" s="2129"/>
      <c r="AL19" s="2129"/>
      <c r="AM19" s="2129"/>
      <c r="AN19" s="2129"/>
      <c r="AO19" s="2129"/>
      <c r="AP19" s="2129"/>
      <c r="AQ19" s="2129"/>
      <c r="AR19" s="2129"/>
      <c r="AS19" s="2129"/>
      <c r="AT19" s="2129"/>
      <c r="AU19" s="2129"/>
      <c r="AV19" s="2129"/>
      <c r="AW19" s="2129"/>
      <c r="AX19" s="2129"/>
      <c r="AY19" s="2129"/>
      <c r="AZ19" s="2129">
        <v>-10666</v>
      </c>
      <c r="BA19" s="2129">
        <v>-107725</v>
      </c>
      <c r="BB19" s="2129">
        <v>-54102</v>
      </c>
      <c r="BC19" s="2129">
        <v>-11413.519660000104</v>
      </c>
      <c r="BD19" s="2129">
        <v>-30606</v>
      </c>
      <c r="BE19" s="2129">
        <v>-96574</v>
      </c>
      <c r="BF19" s="2129">
        <v>-72274</v>
      </c>
      <c r="BG19" s="2095"/>
      <c r="BH19" s="2095"/>
      <c r="BI19" s="2095"/>
      <c r="BJ19" s="2095"/>
      <c r="BK19" s="1481"/>
      <c r="BL19" s="1481"/>
      <c r="BM19" s="1481"/>
      <c r="BN19" s="1481"/>
      <c r="BO19" s="1481"/>
      <c r="BP19" s="1481"/>
      <c r="XFB19" s="2172">
        <v>977</v>
      </c>
    </row>
    <row r="20" spans="1:16384" s="2165" customFormat="1" ht="45" customHeight="1" thickBot="1">
      <c r="A20" s="1505"/>
      <c r="B20" s="2166" t="str">
        <f>INDEX(tblTrans[[English]:[Polski]],MATCH(XFB20,tblTrans[ID],0),LangSelID)</f>
        <v>Gains or losses on non-trading financial assets mandatorily at fair value through profit or loss: loans and advances</v>
      </c>
      <c r="C20" s="659"/>
      <c r="D20" s="2129"/>
      <c r="E20" s="2129"/>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392"/>
      <c r="AF20" s="2132"/>
      <c r="AG20" s="2129"/>
      <c r="AH20" s="2129"/>
      <c r="AI20" s="2129"/>
      <c r="AJ20" s="2129"/>
      <c r="AK20" s="2129"/>
      <c r="AL20" s="2129"/>
      <c r="AM20" s="2129"/>
      <c r="AN20" s="2129"/>
      <c r="AO20" s="2129"/>
      <c r="AP20" s="2129"/>
      <c r="AQ20" s="2129"/>
      <c r="AR20" s="2129"/>
      <c r="AS20" s="2129"/>
      <c r="AT20" s="2129"/>
      <c r="AU20" s="2129"/>
      <c r="AV20" s="2129"/>
      <c r="AW20" s="2129"/>
      <c r="AX20" s="2129"/>
      <c r="AY20" s="2129"/>
      <c r="AZ20" s="2129">
        <v>-3948</v>
      </c>
      <c r="BA20" s="2129">
        <v>-2081</v>
      </c>
      <c r="BB20" s="2129">
        <v>-5826</v>
      </c>
      <c r="BC20" s="2129">
        <v>-42286.980390000055</v>
      </c>
      <c r="BD20" s="2129">
        <v>-560</v>
      </c>
      <c r="BE20" s="2129">
        <v>4229</v>
      </c>
      <c r="BF20" s="2129">
        <v>-4466</v>
      </c>
      <c r="BG20" s="2095"/>
      <c r="BH20" s="2095"/>
      <c r="BI20" s="2095"/>
      <c r="BJ20" s="2095"/>
      <c r="BK20" s="1481"/>
      <c r="BL20" s="1481"/>
      <c r="BM20" s="1481"/>
      <c r="BN20" s="1481"/>
      <c r="BO20" s="1481"/>
      <c r="BP20" s="1481"/>
      <c r="XFB20" s="2172">
        <v>978</v>
      </c>
    </row>
    <row r="21" spans="1:16384" s="161" customFormat="1" ht="16.5" customHeight="1" thickBot="1">
      <c r="A21" s="1432"/>
      <c r="B21" s="1832" t="str">
        <f>INDEX(tblTrans[[English]:[Polski]],MATCH(XFB21,tblTrans[ID],0),LangSelID)</f>
        <v>Operating profit</v>
      </c>
      <c r="C21" s="1833"/>
      <c r="D21" s="1833">
        <v>54966.073325838908</v>
      </c>
      <c r="E21" s="1833">
        <v>92633.445721264186</v>
      </c>
      <c r="F21" s="1833">
        <v>76508.153915505696</v>
      </c>
      <c r="G21" s="1833">
        <v>102101.76850584953</v>
      </c>
      <c r="H21" s="1833">
        <v>95312.212884309542</v>
      </c>
      <c r="I21" s="1833">
        <v>135320.05073310621</v>
      </c>
      <c r="J21" s="1833">
        <v>119366.36925329003</v>
      </c>
      <c r="K21" s="1833">
        <v>94811.903640837219</v>
      </c>
      <c r="L21" s="1833">
        <v>143645.71506102002</v>
      </c>
      <c r="M21" s="1833">
        <v>103275.19826317037</v>
      </c>
      <c r="N21" s="1833">
        <v>131983.65472890474</v>
      </c>
      <c r="O21" s="1833">
        <v>-36276.887784213664</v>
      </c>
      <c r="P21" s="1833">
        <v>-48259.364607788251</v>
      </c>
      <c r="Q21" s="1833">
        <v>-234381.26084314563</v>
      </c>
      <c r="R21" s="1833">
        <v>-32121.634691313786</v>
      </c>
      <c r="S21" s="1833">
        <v>46247.707049347366</v>
      </c>
      <c r="T21" s="1833">
        <v>1789.7126316445519</v>
      </c>
      <c r="U21" s="1833">
        <v>21139.523162105208</v>
      </c>
      <c r="V21" s="1833">
        <v>75111.446250265799</v>
      </c>
      <c r="W21" s="1833">
        <v>81071.65446314252</v>
      </c>
      <c r="X21" s="1833">
        <v>62322.817864171877</v>
      </c>
      <c r="Y21" s="1833">
        <v>45053.440607955381</v>
      </c>
      <c r="Z21" s="1833">
        <v>97535.069623764677</v>
      </c>
      <c r="AA21" s="1833">
        <v>84051.317326047603</v>
      </c>
      <c r="AB21" s="1833">
        <v>121153.74730729498</v>
      </c>
      <c r="AC21" s="1833">
        <v>130250.50610451776</v>
      </c>
      <c r="AD21" s="1833">
        <v>109926.77292777218</v>
      </c>
      <c r="AE21" s="1841">
        <v>151395.47718027272</v>
      </c>
      <c r="AF21" s="1840">
        <v>202305.19795510927</v>
      </c>
      <c r="AG21" s="1833">
        <v>104445.80434608314</v>
      </c>
      <c r="AH21" s="1833">
        <v>113062.17197350343</v>
      </c>
      <c r="AI21" s="1833">
        <v>129769.50735806556</v>
      </c>
      <c r="AJ21" s="1833">
        <v>137709.560059165</v>
      </c>
      <c r="AK21" s="1833">
        <v>99029.567454421456</v>
      </c>
      <c r="AL21" s="1833">
        <v>118837.83389149126</v>
      </c>
      <c r="AM21" s="1833">
        <v>163948.92912838451</v>
      </c>
      <c r="AN21" s="1833">
        <v>130629</v>
      </c>
      <c r="AO21" s="1833">
        <v>106597</v>
      </c>
      <c r="AP21" s="1833">
        <v>152457.41903180102</v>
      </c>
      <c r="AQ21" s="1833">
        <v>147742.58096819895</v>
      </c>
      <c r="AR21" s="1833">
        <v>154581</v>
      </c>
      <c r="AS21" s="1833">
        <v>141995</v>
      </c>
      <c r="AT21" s="1833">
        <v>100220</v>
      </c>
      <c r="AU21" s="1833">
        <v>221898</v>
      </c>
      <c r="AV21" s="1833">
        <f>142665-13395</f>
        <v>129270</v>
      </c>
      <c r="AW21" s="1833">
        <f>169323-18853</f>
        <v>150470</v>
      </c>
      <c r="AX21" s="1833">
        <v>151361</v>
      </c>
      <c r="AY21" s="1833">
        <v>184001</v>
      </c>
      <c r="AZ21" s="1833">
        <v>148108</v>
      </c>
      <c r="BA21" s="1833">
        <v>157384</v>
      </c>
      <c r="BB21" s="1833">
        <v>185760</v>
      </c>
      <c r="BC21" s="1833">
        <v>208406.80785825977</v>
      </c>
      <c r="BD21" s="1833">
        <v>122741</v>
      </c>
      <c r="BE21" s="1833">
        <v>199245</v>
      </c>
      <c r="BF21" s="1833">
        <v>228397</v>
      </c>
      <c r="BG21" s="2095"/>
      <c r="BH21" s="2095"/>
      <c r="BI21" s="2095"/>
      <c r="BJ21" s="2095"/>
      <c r="BK21" s="1481"/>
      <c r="BL21" s="1481"/>
      <c r="BM21" s="1481"/>
      <c r="BN21" s="1481"/>
      <c r="BO21" s="1481"/>
      <c r="BP21" s="1481"/>
      <c r="XFB21" s="1834">
        <v>128</v>
      </c>
    </row>
    <row r="22" spans="1:16384" s="2165" customFormat="1" ht="24.75" customHeight="1">
      <c r="A22" s="2397"/>
      <c r="B22" s="2398" t="str">
        <f>INDEX(tblTrans[[English]:[Polski]],MATCH(XFB22,tblTrans[ID],0),LangSelID)</f>
        <v>Share of profit of associates</v>
      </c>
      <c r="C22" s="2398"/>
      <c r="D22" s="2399">
        <v>0</v>
      </c>
      <c r="E22" s="2399">
        <v>0</v>
      </c>
      <c r="F22" s="2399">
        <v>0</v>
      </c>
      <c r="G22" s="2399">
        <v>0</v>
      </c>
      <c r="H22" s="2399">
        <v>0</v>
      </c>
      <c r="I22" s="2399">
        <v>0</v>
      </c>
      <c r="J22" s="2399">
        <v>0</v>
      </c>
      <c r="K22" s="2399">
        <v>0</v>
      </c>
      <c r="L22" s="2399">
        <v>0</v>
      </c>
      <c r="M22" s="2399">
        <v>0</v>
      </c>
      <c r="N22" s="2399">
        <v>0</v>
      </c>
      <c r="O22" s="2399">
        <v>0</v>
      </c>
      <c r="P22" s="2399">
        <v>0</v>
      </c>
      <c r="Q22" s="2399">
        <v>0</v>
      </c>
      <c r="R22" s="2399">
        <v>0</v>
      </c>
      <c r="S22" s="2399">
        <v>0</v>
      </c>
      <c r="T22" s="2399">
        <v>0</v>
      </c>
      <c r="U22" s="2399">
        <v>0</v>
      </c>
      <c r="V22" s="2399">
        <v>0</v>
      </c>
      <c r="W22" s="2399">
        <v>0</v>
      </c>
      <c r="X22" s="2399">
        <v>0</v>
      </c>
      <c r="Y22" s="2399">
        <v>0</v>
      </c>
      <c r="Z22" s="2399">
        <v>0</v>
      </c>
      <c r="AA22" s="2399">
        <v>0</v>
      </c>
      <c r="AB22" s="2399">
        <v>0</v>
      </c>
      <c r="AC22" s="2399">
        <v>0</v>
      </c>
      <c r="AD22" s="2399">
        <v>0</v>
      </c>
      <c r="AE22" s="2400">
        <v>0</v>
      </c>
      <c r="AF22" s="2401">
        <v>0</v>
      </c>
      <c r="AG22" s="2399">
        <v>0</v>
      </c>
      <c r="AH22" s="2399">
        <v>0</v>
      </c>
      <c r="AI22" s="2399">
        <v>0</v>
      </c>
      <c r="AJ22" s="2399">
        <v>0</v>
      </c>
      <c r="AK22" s="2399">
        <v>0</v>
      </c>
      <c r="AL22" s="2399">
        <v>0</v>
      </c>
      <c r="AM22" s="2399">
        <v>0</v>
      </c>
      <c r="AN22" s="2399">
        <v>0</v>
      </c>
      <c r="AO22" s="2399">
        <v>0</v>
      </c>
      <c r="AP22" s="2399">
        <v>0</v>
      </c>
      <c r="AQ22" s="2399">
        <v>0</v>
      </c>
      <c r="AR22" s="2399">
        <v>0</v>
      </c>
      <c r="AS22" s="2399">
        <v>0</v>
      </c>
      <c r="AT22" s="2399">
        <v>0</v>
      </c>
      <c r="AU22" s="2399">
        <v>0</v>
      </c>
      <c r="AV22" s="2399">
        <v>0</v>
      </c>
      <c r="AW22" s="2399">
        <v>0</v>
      </c>
      <c r="AX22" s="2399">
        <v>0</v>
      </c>
      <c r="AY22" s="2399">
        <v>0</v>
      </c>
      <c r="AZ22" s="2399">
        <v>0</v>
      </c>
      <c r="BA22" s="2399">
        <v>0</v>
      </c>
      <c r="BB22" s="2399">
        <v>0</v>
      </c>
      <c r="BC22" s="2399">
        <v>0</v>
      </c>
      <c r="BD22" s="2399"/>
      <c r="BE22" s="2399">
        <v>0</v>
      </c>
      <c r="BF22" s="2399">
        <v>0</v>
      </c>
      <c r="BG22" s="2095"/>
      <c r="BH22" s="2095"/>
      <c r="BI22" s="2095"/>
      <c r="BJ22" s="2095"/>
      <c r="BK22" s="1481"/>
      <c r="BL22" s="1481"/>
      <c r="BM22" s="1481"/>
      <c r="BN22" s="1481"/>
      <c r="BO22" s="1481"/>
      <c r="BP22" s="1481"/>
      <c r="XFB22" s="2172">
        <v>129</v>
      </c>
    </row>
    <row r="23" spans="1:16384" s="2165" customFormat="1" ht="16.5" customHeight="1" thickBot="1">
      <c r="A23" s="2402"/>
      <c r="B23" s="2403" t="str">
        <f>INDEX(tblTrans[[English]:[Polski]],MATCH(XFB23,tblTrans[ID],0),LangSelID)</f>
        <v>Taxes on the Group balance sheet items</v>
      </c>
      <c r="C23" s="2404"/>
      <c r="D23" s="2405">
        <v>0</v>
      </c>
      <c r="E23" s="2405">
        <v>0</v>
      </c>
      <c r="F23" s="2405">
        <v>0</v>
      </c>
      <c r="G23" s="2405">
        <v>0</v>
      </c>
      <c r="H23" s="2405">
        <v>0</v>
      </c>
      <c r="I23" s="2405">
        <v>0</v>
      </c>
      <c r="J23" s="2405">
        <v>0</v>
      </c>
      <c r="K23" s="2405">
        <v>0</v>
      </c>
      <c r="L23" s="2405">
        <v>0</v>
      </c>
      <c r="M23" s="2405">
        <v>0</v>
      </c>
      <c r="N23" s="2405">
        <v>0</v>
      </c>
      <c r="O23" s="2405">
        <v>0</v>
      </c>
      <c r="P23" s="2405">
        <v>0</v>
      </c>
      <c r="Q23" s="2405">
        <v>0</v>
      </c>
      <c r="R23" s="2405">
        <v>0</v>
      </c>
      <c r="S23" s="2405">
        <v>0</v>
      </c>
      <c r="T23" s="2405">
        <v>0</v>
      </c>
      <c r="U23" s="2405">
        <v>0</v>
      </c>
      <c r="V23" s="2405">
        <v>0</v>
      </c>
      <c r="W23" s="2405">
        <v>0</v>
      </c>
      <c r="X23" s="2405">
        <v>0</v>
      </c>
      <c r="Y23" s="2405">
        <v>0</v>
      </c>
      <c r="Z23" s="2405">
        <v>0</v>
      </c>
      <c r="AA23" s="2405">
        <v>0</v>
      </c>
      <c r="AB23" s="2405">
        <v>0</v>
      </c>
      <c r="AC23" s="2405">
        <v>0</v>
      </c>
      <c r="AD23" s="2405">
        <v>0</v>
      </c>
      <c r="AE23" s="2406">
        <v>0</v>
      </c>
      <c r="AF23" s="2407">
        <v>0</v>
      </c>
      <c r="AG23" s="2405">
        <v>0</v>
      </c>
      <c r="AH23" s="2405">
        <v>0</v>
      </c>
      <c r="AI23" s="2405">
        <v>0</v>
      </c>
      <c r="AJ23" s="2405">
        <v>0</v>
      </c>
      <c r="AK23" s="2405">
        <v>0</v>
      </c>
      <c r="AL23" s="2405">
        <v>0</v>
      </c>
      <c r="AM23" s="2405">
        <v>0</v>
      </c>
      <c r="AN23" s="2405">
        <v>0</v>
      </c>
      <c r="AO23" s="2405">
        <v>0</v>
      </c>
      <c r="AP23" s="2405">
        <v>0</v>
      </c>
      <c r="AQ23" s="2405">
        <v>0</v>
      </c>
      <c r="AR23" s="2405">
        <v>-21414</v>
      </c>
      <c r="AS23" s="2405">
        <v>-32635</v>
      </c>
      <c r="AT23" s="2405">
        <v>-33101</v>
      </c>
      <c r="AU23" s="2405">
        <v>-32963</v>
      </c>
      <c r="AV23" s="2405">
        <v>-33237</v>
      </c>
      <c r="AW23" s="2405">
        <v>-35347</v>
      </c>
      <c r="AX23" s="2405">
        <v>-36557</v>
      </c>
      <c r="AY23" s="2405">
        <v>-36607</v>
      </c>
      <c r="AZ23" s="2405">
        <v>-36659</v>
      </c>
      <c r="BA23" s="2405">
        <v>-38616</v>
      </c>
      <c r="BB23" s="2405">
        <v>-39493</v>
      </c>
      <c r="BC23" s="2405">
        <v>-39150.720968792739</v>
      </c>
      <c r="BD23" s="2405">
        <v>-41347</v>
      </c>
      <c r="BE23" s="2405">
        <v>-42845</v>
      </c>
      <c r="BF23" s="2405">
        <v>-45501</v>
      </c>
      <c r="BG23" s="2095"/>
      <c r="BH23" s="2095"/>
      <c r="BI23" s="2095"/>
      <c r="BJ23" s="2095"/>
      <c r="BK23" s="1481"/>
      <c r="BL23" s="1481"/>
      <c r="BM23" s="1481"/>
      <c r="BN23" s="1481"/>
      <c r="BO23" s="1481"/>
      <c r="BP23" s="1481"/>
      <c r="XFB23" s="2172">
        <v>932</v>
      </c>
    </row>
    <row r="24" spans="1:16384" s="161" customFormat="1" ht="15" customHeight="1" thickBot="1">
      <c r="A24" s="1832"/>
      <c r="B24" s="1832" t="str">
        <f>INDEX(tblTrans[[English]:[Polski]],MATCH(XFD24,tblTrans[ID],0),LangSelID)</f>
        <v>Profit before tax</v>
      </c>
      <c r="C24" s="1832"/>
      <c r="D24" s="1833">
        <v>54966.073325838908</v>
      </c>
      <c r="E24" s="1833">
        <v>92633.445721264186</v>
      </c>
      <c r="F24" s="1833">
        <v>76508.153915505696</v>
      </c>
      <c r="G24" s="1833">
        <v>102101.76850584953</v>
      </c>
      <c r="H24" s="1833">
        <v>95312.212884309542</v>
      </c>
      <c r="I24" s="1833">
        <v>135320.05073310621</v>
      </c>
      <c r="J24" s="1833">
        <v>119366.36925329003</v>
      </c>
      <c r="K24" s="1833">
        <v>94811.903640837219</v>
      </c>
      <c r="L24" s="1833">
        <v>143645.71506102002</v>
      </c>
      <c r="M24" s="1833">
        <v>103275.19826317037</v>
      </c>
      <c r="N24" s="1833">
        <v>131983.65472890474</v>
      </c>
      <c r="O24" s="1833">
        <v>-36276.887784213664</v>
      </c>
      <c r="P24" s="1833">
        <v>-48259.364607788251</v>
      </c>
      <c r="Q24" s="1833">
        <v>-234381.26084314563</v>
      </c>
      <c r="R24" s="1833">
        <v>-32121.634691313786</v>
      </c>
      <c r="S24" s="1833">
        <v>46247.707049347366</v>
      </c>
      <c r="T24" s="1833">
        <v>1789.7126316445519</v>
      </c>
      <c r="U24" s="1833">
        <v>21139.523162105208</v>
      </c>
      <c r="V24" s="1833">
        <v>75111.446250265799</v>
      </c>
      <c r="W24" s="1833">
        <v>81071.65446314252</v>
      </c>
      <c r="X24" s="1833">
        <v>62322.817864171877</v>
      </c>
      <c r="Y24" s="1833">
        <v>45053.440607955381</v>
      </c>
      <c r="Z24" s="1833">
        <v>97535.069623764677</v>
      </c>
      <c r="AA24" s="1833">
        <v>84051.317326047603</v>
      </c>
      <c r="AB24" s="1833">
        <v>121153.74730729498</v>
      </c>
      <c r="AC24" s="1833">
        <v>130250.50610451776</v>
      </c>
      <c r="AD24" s="1833">
        <v>109926.77292777218</v>
      </c>
      <c r="AE24" s="1841">
        <v>151395.47718027272</v>
      </c>
      <c r="AF24" s="1840">
        <v>202305.1979551093</v>
      </c>
      <c r="AG24" s="1833">
        <v>104445.80434608315</v>
      </c>
      <c r="AH24" s="1833">
        <v>113062.17197350341</v>
      </c>
      <c r="AI24" s="1833">
        <v>129769.50735806554</v>
      </c>
      <c r="AJ24" s="1833">
        <v>137709.560059165</v>
      </c>
      <c r="AK24" s="1833">
        <v>99029.567454421456</v>
      </c>
      <c r="AL24" s="1833">
        <v>118837.83389149126</v>
      </c>
      <c r="AM24" s="1833">
        <v>163948.92912838451</v>
      </c>
      <c r="AN24" s="1833">
        <v>130629</v>
      </c>
      <c r="AO24" s="1833">
        <v>106597</v>
      </c>
      <c r="AP24" s="1833">
        <v>152457.41903180105</v>
      </c>
      <c r="AQ24" s="1833">
        <v>147742.58096819895</v>
      </c>
      <c r="AR24" s="1833">
        <v>133167</v>
      </c>
      <c r="AS24" s="1833">
        <v>109360</v>
      </c>
      <c r="AT24" s="1833">
        <v>67119</v>
      </c>
      <c r="AU24" s="1833">
        <v>188935</v>
      </c>
      <c r="AV24" s="1833">
        <f>109428-13395</f>
        <v>96033</v>
      </c>
      <c r="AW24" s="1833">
        <f>133976-18853</f>
        <v>115123</v>
      </c>
      <c r="AX24" s="1833">
        <v>114804</v>
      </c>
      <c r="AY24" s="1833">
        <v>147394</v>
      </c>
      <c r="AZ24" s="1833">
        <v>111449</v>
      </c>
      <c r="BA24" s="1833">
        <v>118768</v>
      </c>
      <c r="BB24" s="1833">
        <v>146267</v>
      </c>
      <c r="BC24" s="1833">
        <v>169256.08688946703</v>
      </c>
      <c r="BD24" s="1833">
        <v>81394</v>
      </c>
      <c r="BE24" s="1833">
        <v>156400</v>
      </c>
      <c r="BF24" s="1833">
        <v>182896</v>
      </c>
      <c r="BG24" s="2095"/>
      <c r="BH24" s="2095"/>
      <c r="BI24" s="2095"/>
      <c r="BJ24" s="2095"/>
      <c r="BK24" s="1481"/>
      <c r="BL24" s="1481"/>
      <c r="BM24" s="1481"/>
      <c r="BN24" s="1481"/>
      <c r="BO24" s="1481"/>
      <c r="BP24" s="1481"/>
      <c r="BQ24" s="2332"/>
      <c r="BR24" s="2332"/>
      <c r="BS24" s="2332"/>
      <c r="BT24" s="2332"/>
      <c r="BU24" s="2332"/>
      <c r="BV24" s="2332"/>
      <c r="BW24" s="2332"/>
      <c r="BX24" s="2332"/>
      <c r="BY24" s="2332"/>
      <c r="BZ24" s="2332"/>
      <c r="CA24" s="2332"/>
      <c r="CB24" s="2332"/>
      <c r="CC24" s="2332"/>
      <c r="CD24" s="2332"/>
      <c r="CE24" s="2332"/>
      <c r="CF24" s="2332"/>
      <c r="CG24" s="2332"/>
      <c r="CH24" s="2332"/>
      <c r="CI24" s="2332"/>
      <c r="CJ24" s="2332"/>
      <c r="CK24" s="2332"/>
      <c r="CL24" s="2332"/>
      <c r="CM24" s="2332"/>
      <c r="CN24" s="2332"/>
      <c r="CO24" s="2332"/>
      <c r="CP24" s="2332"/>
      <c r="CQ24" s="2332"/>
      <c r="CR24" s="2332"/>
      <c r="CS24" s="2332"/>
      <c r="CT24" s="2332"/>
      <c r="CU24" s="2332"/>
      <c r="CV24" s="2332"/>
      <c r="CW24" s="2332"/>
      <c r="CX24" s="2332"/>
      <c r="CY24" s="2332"/>
      <c r="CZ24" s="2332"/>
      <c r="DA24" s="2332"/>
      <c r="DB24" s="2332"/>
      <c r="DC24" s="2332"/>
      <c r="DD24" s="2332"/>
      <c r="DE24" s="2332"/>
      <c r="DF24" s="2332"/>
      <c r="DG24" s="2332"/>
      <c r="DH24" s="2332"/>
      <c r="DI24" s="2332"/>
      <c r="DJ24" s="2332"/>
      <c r="DK24" s="2332"/>
      <c r="DL24" s="2332"/>
      <c r="DM24" s="2332"/>
      <c r="DN24" s="2332"/>
      <c r="DO24" s="2332"/>
      <c r="DP24" s="2332"/>
      <c r="DQ24" s="2332"/>
      <c r="DR24" s="2332"/>
      <c r="DS24" s="2332"/>
      <c r="DT24" s="2332"/>
      <c r="DU24" s="2332"/>
      <c r="DV24" s="2332"/>
      <c r="DW24" s="2332"/>
      <c r="DX24" s="2332"/>
      <c r="DY24" s="2332"/>
      <c r="DZ24" s="2332"/>
      <c r="EA24" s="2332"/>
      <c r="EB24" s="2332"/>
      <c r="EC24" s="2332"/>
      <c r="ED24" s="2332"/>
      <c r="EE24" s="2332"/>
      <c r="EF24" s="2332"/>
      <c r="EG24" s="2332"/>
      <c r="EH24" s="2332"/>
      <c r="EI24" s="2332"/>
      <c r="EJ24" s="2332"/>
      <c r="EK24" s="2332"/>
      <c r="EL24" s="2332"/>
      <c r="EM24" s="2332"/>
      <c r="EN24" s="2332"/>
      <c r="EO24" s="2332"/>
      <c r="EP24" s="2332"/>
      <c r="EQ24" s="2332"/>
      <c r="ER24" s="2332"/>
      <c r="ES24" s="2332"/>
      <c r="ET24" s="2332"/>
      <c r="EU24" s="2332"/>
      <c r="EV24" s="2332"/>
      <c r="EW24" s="2332"/>
      <c r="EX24" s="2332"/>
      <c r="EY24" s="2332"/>
      <c r="EZ24" s="2332"/>
      <c r="FA24" s="2332"/>
      <c r="FB24" s="2332"/>
      <c r="FC24" s="2332"/>
      <c r="FD24" s="2332"/>
      <c r="FE24" s="2332"/>
      <c r="FF24" s="2332"/>
      <c r="FG24" s="2332"/>
      <c r="FH24" s="2332"/>
      <c r="FI24" s="2332"/>
      <c r="FJ24" s="2332"/>
      <c r="FK24" s="2332"/>
      <c r="FL24" s="2332"/>
      <c r="FM24" s="2332"/>
      <c r="FN24" s="2332"/>
      <c r="FO24" s="2332"/>
      <c r="FP24" s="2332"/>
      <c r="FQ24" s="2332"/>
      <c r="FR24" s="2332"/>
      <c r="FS24" s="2332"/>
      <c r="FT24" s="2332"/>
      <c r="FU24" s="2332"/>
      <c r="FV24" s="2332"/>
      <c r="FW24" s="2332"/>
      <c r="FX24" s="2332"/>
      <c r="FY24" s="2332"/>
      <c r="FZ24" s="2332"/>
      <c r="GA24" s="2332"/>
      <c r="GB24" s="2332"/>
      <c r="GC24" s="2332"/>
      <c r="GD24" s="2332"/>
      <c r="GE24" s="2332"/>
      <c r="GF24" s="2332"/>
      <c r="GG24" s="2332"/>
      <c r="GH24" s="2332"/>
      <c r="GI24" s="2332"/>
      <c r="GJ24" s="2332"/>
      <c r="GK24" s="2332"/>
      <c r="GL24" s="2332"/>
      <c r="GM24" s="2332"/>
      <c r="GN24" s="2332"/>
      <c r="GO24" s="2332"/>
      <c r="GP24" s="2332"/>
      <c r="GQ24" s="2332"/>
      <c r="GR24" s="2332"/>
      <c r="GS24" s="2332"/>
      <c r="GT24" s="2332"/>
      <c r="GU24" s="2332"/>
      <c r="GV24" s="2332"/>
      <c r="GW24" s="2332"/>
      <c r="GX24" s="2332"/>
      <c r="GY24" s="2332"/>
      <c r="GZ24" s="2332"/>
      <c r="HA24" s="2332"/>
      <c r="HB24" s="2332"/>
      <c r="HC24" s="2332"/>
      <c r="HD24" s="2332"/>
      <c r="HE24" s="2332"/>
      <c r="HF24" s="2332"/>
      <c r="HG24" s="2332"/>
      <c r="HH24" s="2332"/>
      <c r="HI24" s="2332"/>
      <c r="HJ24" s="2332"/>
      <c r="HK24" s="2332"/>
      <c r="HL24" s="2332"/>
      <c r="HM24" s="2332"/>
      <c r="HN24" s="2332"/>
      <c r="HO24" s="2332"/>
      <c r="HP24" s="2332"/>
      <c r="HQ24" s="2332"/>
      <c r="HR24" s="2332"/>
      <c r="HS24" s="2332"/>
      <c r="HT24" s="2332"/>
      <c r="HU24" s="2332"/>
      <c r="HV24" s="2332"/>
      <c r="HW24" s="2332"/>
      <c r="HX24" s="2332"/>
      <c r="HY24" s="2332"/>
      <c r="HZ24" s="2332"/>
      <c r="IA24" s="2332"/>
      <c r="IB24" s="2332"/>
      <c r="IC24" s="2332"/>
      <c r="ID24" s="2332"/>
      <c r="IE24" s="2332"/>
      <c r="IF24" s="2332"/>
      <c r="IG24" s="2332"/>
      <c r="IH24" s="2332"/>
      <c r="II24" s="2332"/>
      <c r="IJ24" s="2332"/>
      <c r="IK24" s="2332"/>
      <c r="IL24" s="2332"/>
      <c r="IM24" s="2332"/>
      <c r="IN24" s="2332"/>
      <c r="IO24" s="2332"/>
      <c r="IP24" s="2332"/>
      <c r="IQ24" s="2332"/>
      <c r="IR24" s="2332"/>
      <c r="IS24" s="2332"/>
      <c r="IT24" s="2332"/>
      <c r="IU24" s="2332"/>
      <c r="IV24" s="2332"/>
      <c r="IW24" s="2332"/>
      <c r="IX24" s="2332"/>
      <c r="IY24" s="2332"/>
      <c r="IZ24" s="2332"/>
      <c r="JA24" s="2332"/>
      <c r="JB24" s="2332"/>
      <c r="JC24" s="2332"/>
      <c r="JD24" s="2332"/>
      <c r="JE24" s="2332"/>
      <c r="JF24" s="2332"/>
      <c r="JG24" s="2332"/>
      <c r="JH24" s="2332"/>
      <c r="JI24" s="2332"/>
      <c r="JJ24" s="2332"/>
      <c r="JK24" s="2332"/>
      <c r="JL24" s="2332"/>
      <c r="JM24" s="2332"/>
      <c r="JN24" s="2332"/>
      <c r="JO24" s="2332"/>
      <c r="JP24" s="2332"/>
      <c r="JQ24" s="2332"/>
      <c r="JR24" s="2332"/>
      <c r="JS24" s="2332"/>
      <c r="JT24" s="2332"/>
      <c r="JU24" s="2332"/>
      <c r="JV24" s="2332"/>
      <c r="JW24" s="2332"/>
      <c r="JX24" s="2332"/>
      <c r="JY24" s="2332"/>
      <c r="JZ24" s="2332"/>
      <c r="KA24" s="2332"/>
      <c r="KB24" s="2332"/>
      <c r="KC24" s="2332"/>
      <c r="KD24" s="2332"/>
      <c r="KE24" s="2332"/>
      <c r="KF24" s="2332"/>
      <c r="KG24" s="2332"/>
      <c r="KH24" s="2332"/>
      <c r="KI24" s="2332"/>
      <c r="KJ24" s="2332"/>
      <c r="KK24" s="2332"/>
      <c r="KL24" s="2332"/>
      <c r="KM24" s="2332"/>
      <c r="KN24" s="2332"/>
      <c r="KO24" s="2332"/>
      <c r="KP24" s="2332"/>
      <c r="KQ24" s="2332"/>
      <c r="KR24" s="2332"/>
      <c r="KS24" s="2332"/>
      <c r="KT24" s="2332"/>
      <c r="KU24" s="2332"/>
      <c r="KV24" s="2332"/>
      <c r="KW24" s="2332"/>
      <c r="KX24" s="2332"/>
      <c r="KY24" s="2332"/>
      <c r="KZ24" s="2332"/>
      <c r="LA24" s="2332"/>
      <c r="LB24" s="2332"/>
      <c r="LC24" s="2332"/>
      <c r="LD24" s="2332"/>
      <c r="LE24" s="2332"/>
      <c r="LF24" s="2332"/>
      <c r="LG24" s="2332"/>
      <c r="LH24" s="2332"/>
      <c r="LI24" s="2332"/>
      <c r="LJ24" s="2332"/>
      <c r="LK24" s="2332"/>
      <c r="LL24" s="2332"/>
      <c r="LM24" s="2332"/>
      <c r="LN24" s="2332"/>
      <c r="LO24" s="2332"/>
      <c r="LP24" s="2332"/>
      <c r="LQ24" s="2332"/>
      <c r="LR24" s="2332"/>
      <c r="LS24" s="2332"/>
      <c r="LT24" s="2332"/>
      <c r="LU24" s="2332"/>
      <c r="LV24" s="2332"/>
      <c r="LW24" s="2332"/>
      <c r="LX24" s="2332"/>
      <c r="LY24" s="2332"/>
      <c r="LZ24" s="2332"/>
      <c r="MA24" s="2332"/>
      <c r="MB24" s="2332"/>
      <c r="MC24" s="2332"/>
      <c r="MD24" s="2332"/>
      <c r="ME24" s="2332"/>
      <c r="MF24" s="2332"/>
      <c r="MG24" s="2332"/>
      <c r="MH24" s="2332"/>
      <c r="MI24" s="2332"/>
      <c r="MJ24" s="2332"/>
      <c r="MK24" s="2332"/>
      <c r="ML24" s="2332"/>
      <c r="MM24" s="2332"/>
      <c r="MN24" s="2332"/>
      <c r="MO24" s="2332"/>
      <c r="MP24" s="2332"/>
      <c r="MQ24" s="2332"/>
      <c r="MR24" s="2332"/>
      <c r="MS24" s="2332"/>
      <c r="MT24" s="2332"/>
      <c r="MU24" s="2332"/>
      <c r="MV24" s="2332"/>
      <c r="MW24" s="2332"/>
      <c r="MX24" s="2332"/>
      <c r="MY24" s="2332"/>
      <c r="MZ24" s="2332"/>
      <c r="NA24" s="2332"/>
      <c r="NB24" s="2332"/>
      <c r="NC24" s="2332"/>
      <c r="ND24" s="2332"/>
      <c r="NE24" s="2332"/>
      <c r="NF24" s="2332"/>
      <c r="NG24" s="2332"/>
      <c r="NH24" s="2332"/>
      <c r="NI24" s="2332"/>
      <c r="NJ24" s="2332"/>
      <c r="NK24" s="2332"/>
      <c r="NL24" s="2332"/>
      <c r="NM24" s="2332"/>
      <c r="NN24" s="2332"/>
      <c r="NO24" s="2332"/>
      <c r="NP24" s="2332"/>
      <c r="NQ24" s="2332"/>
      <c r="NR24" s="2332"/>
      <c r="NS24" s="2332"/>
      <c r="NT24" s="2332"/>
      <c r="NU24" s="2332"/>
      <c r="NV24" s="2332"/>
      <c r="NW24" s="2332"/>
      <c r="NX24" s="2332"/>
      <c r="NY24" s="2332"/>
      <c r="NZ24" s="2332"/>
      <c r="OA24" s="2332"/>
      <c r="OB24" s="2332"/>
      <c r="OC24" s="2332"/>
      <c r="OD24" s="2332"/>
      <c r="OE24" s="2332"/>
      <c r="OF24" s="2332"/>
      <c r="OG24" s="2332"/>
      <c r="OH24" s="2332"/>
      <c r="OI24" s="2332"/>
      <c r="OJ24" s="2332"/>
      <c r="OK24" s="2332"/>
      <c r="OL24" s="2332"/>
      <c r="OM24" s="2332"/>
      <c r="ON24" s="2332"/>
      <c r="OO24" s="2332"/>
      <c r="OP24" s="2332"/>
      <c r="OQ24" s="2332"/>
      <c r="OR24" s="2332"/>
      <c r="OS24" s="2332"/>
      <c r="OT24" s="2332"/>
      <c r="OU24" s="2332"/>
      <c r="OV24" s="2332"/>
      <c r="OW24" s="2332"/>
      <c r="OX24" s="2332"/>
      <c r="OY24" s="2332"/>
      <c r="OZ24" s="2332"/>
      <c r="PA24" s="2332"/>
      <c r="PB24" s="2332"/>
      <c r="PC24" s="2332"/>
      <c r="PD24" s="2332"/>
      <c r="PE24" s="2332"/>
      <c r="PF24" s="2332"/>
      <c r="PG24" s="2332"/>
      <c r="PH24" s="2332"/>
      <c r="PI24" s="2332"/>
      <c r="PJ24" s="2332"/>
      <c r="PK24" s="2332"/>
      <c r="PL24" s="2332"/>
      <c r="PM24" s="2332"/>
      <c r="PN24" s="2332"/>
      <c r="PO24" s="2332"/>
      <c r="PP24" s="2332"/>
      <c r="PQ24" s="2332"/>
      <c r="PR24" s="2332"/>
      <c r="PS24" s="2332"/>
      <c r="PT24" s="2332"/>
      <c r="PU24" s="2332"/>
      <c r="PV24" s="2332"/>
      <c r="PW24" s="2332"/>
      <c r="PX24" s="2332"/>
      <c r="PY24" s="2332"/>
      <c r="PZ24" s="2332"/>
      <c r="QA24" s="2332"/>
      <c r="QB24" s="2332"/>
      <c r="QC24" s="2332"/>
      <c r="QD24" s="2332"/>
      <c r="QE24" s="2332"/>
      <c r="QF24" s="2332"/>
      <c r="QG24" s="2332"/>
      <c r="QH24" s="2332"/>
      <c r="QI24" s="2332"/>
      <c r="QJ24" s="2332"/>
      <c r="QK24" s="2332"/>
      <c r="QL24" s="2332"/>
      <c r="QM24" s="2332"/>
      <c r="QN24" s="2332"/>
      <c r="QO24" s="2332"/>
      <c r="QP24" s="2332"/>
      <c r="QQ24" s="2332"/>
      <c r="QR24" s="2332"/>
      <c r="QS24" s="2332"/>
      <c r="QT24" s="2332"/>
      <c r="QU24" s="2332"/>
      <c r="QV24" s="2332"/>
      <c r="QW24" s="2332"/>
      <c r="QX24" s="2332"/>
      <c r="QY24" s="2332"/>
      <c r="QZ24" s="2332"/>
      <c r="RA24" s="2332"/>
      <c r="RB24" s="2332"/>
      <c r="RC24" s="2332"/>
      <c r="RD24" s="2332"/>
      <c r="RE24" s="2332"/>
      <c r="RF24" s="2332"/>
      <c r="RG24" s="2332"/>
      <c r="RH24" s="2332"/>
      <c r="RI24" s="2332"/>
      <c r="RJ24" s="2332"/>
      <c r="RK24" s="2332"/>
      <c r="RL24" s="2332"/>
      <c r="RM24" s="2332"/>
      <c r="RN24" s="2332"/>
      <c r="RO24" s="2332"/>
      <c r="RP24" s="2332"/>
      <c r="RQ24" s="2332"/>
      <c r="RR24" s="2332"/>
      <c r="RS24" s="2332"/>
      <c r="RT24" s="2332"/>
      <c r="RU24" s="2332"/>
      <c r="RV24" s="2332"/>
      <c r="RW24" s="2332"/>
      <c r="RX24" s="2332"/>
      <c r="RY24" s="2332"/>
      <c r="RZ24" s="2332"/>
      <c r="SA24" s="2332"/>
      <c r="SB24" s="2332"/>
      <c r="SC24" s="2332"/>
      <c r="SD24" s="2332"/>
      <c r="SE24" s="2332"/>
      <c r="SF24" s="2332"/>
      <c r="SG24" s="2332"/>
      <c r="SH24" s="2332"/>
      <c r="SI24" s="2332"/>
      <c r="SJ24" s="2332"/>
      <c r="SK24" s="2332"/>
      <c r="SL24" s="2332"/>
      <c r="SM24" s="2332"/>
      <c r="SN24" s="2332"/>
      <c r="SO24" s="2332"/>
      <c r="SP24" s="2332"/>
      <c r="SQ24" s="2332"/>
      <c r="SR24" s="2332"/>
      <c r="SS24" s="2332"/>
      <c r="ST24" s="2332"/>
      <c r="SU24" s="2332"/>
      <c r="SV24" s="2332"/>
      <c r="SW24" s="2332"/>
      <c r="SX24" s="2332"/>
      <c r="SY24" s="2332"/>
      <c r="SZ24" s="2332"/>
      <c r="TA24" s="2332"/>
      <c r="TB24" s="2332"/>
      <c r="TC24" s="2332"/>
      <c r="TD24" s="2332"/>
      <c r="TE24" s="2332"/>
      <c r="TF24" s="2332"/>
      <c r="TG24" s="2332"/>
      <c r="TH24" s="2332"/>
      <c r="TI24" s="2332"/>
      <c r="TJ24" s="2332"/>
      <c r="TK24" s="2332"/>
      <c r="TL24" s="2332"/>
      <c r="TM24" s="2332"/>
      <c r="TN24" s="2332"/>
      <c r="TO24" s="2332"/>
      <c r="TP24" s="2332"/>
      <c r="TQ24" s="2332"/>
      <c r="TR24" s="2332"/>
      <c r="TS24" s="2332"/>
      <c r="TT24" s="2332"/>
      <c r="TU24" s="2332"/>
      <c r="TV24" s="2332"/>
      <c r="TW24" s="2332"/>
      <c r="TX24" s="2332"/>
      <c r="TY24" s="2332"/>
      <c r="TZ24" s="2332"/>
      <c r="UA24" s="2332"/>
      <c r="UB24" s="2332"/>
      <c r="UC24" s="2332"/>
      <c r="UD24" s="2332"/>
      <c r="UE24" s="2332"/>
      <c r="UF24" s="2332"/>
      <c r="UG24" s="2332"/>
      <c r="UH24" s="2332"/>
      <c r="UI24" s="2332"/>
      <c r="UJ24" s="2332"/>
      <c r="UK24" s="2332"/>
      <c r="UL24" s="2332"/>
      <c r="UM24" s="2332"/>
      <c r="UN24" s="2332"/>
      <c r="UO24" s="2332"/>
      <c r="UP24" s="2332"/>
      <c r="UQ24" s="2332"/>
      <c r="UR24" s="2332"/>
      <c r="US24" s="2332"/>
      <c r="UT24" s="2332"/>
      <c r="UU24" s="2332"/>
      <c r="UV24" s="2332"/>
      <c r="UW24" s="2332"/>
      <c r="UX24" s="2332"/>
      <c r="UY24" s="2332"/>
      <c r="UZ24" s="2332"/>
      <c r="VA24" s="2332"/>
      <c r="VB24" s="2332"/>
      <c r="VC24" s="2332"/>
      <c r="VD24" s="2332"/>
      <c r="VE24" s="2332"/>
      <c r="VF24" s="2332"/>
      <c r="VG24" s="2332"/>
      <c r="VH24" s="2332"/>
      <c r="VI24" s="2332"/>
      <c r="VJ24" s="2332"/>
      <c r="VK24" s="2332"/>
      <c r="VL24" s="2332"/>
      <c r="VM24" s="2332"/>
      <c r="VN24" s="2332"/>
      <c r="VO24" s="2332"/>
      <c r="VP24" s="2332"/>
      <c r="VQ24" s="2332"/>
      <c r="VR24" s="2332"/>
      <c r="VS24" s="2332"/>
      <c r="VT24" s="2332"/>
      <c r="VU24" s="2332"/>
      <c r="VV24" s="2332"/>
      <c r="VW24" s="2332"/>
      <c r="VX24" s="2332"/>
      <c r="VY24" s="2332"/>
      <c r="VZ24" s="2332"/>
      <c r="WA24" s="2332"/>
      <c r="WB24" s="2332"/>
      <c r="WC24" s="2332"/>
      <c r="WD24" s="2332"/>
      <c r="WE24" s="2332"/>
      <c r="WF24" s="2332"/>
      <c r="WG24" s="2332"/>
      <c r="WH24" s="2332"/>
      <c r="WI24" s="2332"/>
      <c r="WJ24" s="2332"/>
      <c r="WK24" s="2332"/>
      <c r="WL24" s="2332"/>
      <c r="WM24" s="2332"/>
      <c r="WN24" s="2332"/>
      <c r="WO24" s="2332"/>
      <c r="WP24" s="2332"/>
      <c r="WQ24" s="2332"/>
      <c r="WR24" s="2332"/>
      <c r="WS24" s="2332"/>
      <c r="WT24" s="2332"/>
      <c r="WU24" s="2332"/>
      <c r="WV24" s="2332"/>
      <c r="WW24" s="2332"/>
      <c r="WX24" s="2332"/>
      <c r="WY24" s="2332"/>
      <c r="WZ24" s="2332"/>
      <c r="XA24" s="2332"/>
      <c r="XB24" s="2332"/>
      <c r="XC24" s="2332"/>
      <c r="XD24" s="2332"/>
      <c r="XE24" s="2332"/>
      <c r="XF24" s="2332"/>
      <c r="XG24" s="2332"/>
      <c r="XH24" s="2332"/>
      <c r="XI24" s="2332"/>
      <c r="XJ24" s="2332"/>
      <c r="XK24" s="2332"/>
      <c r="XL24" s="2332"/>
      <c r="XM24" s="2332"/>
      <c r="XN24" s="2332"/>
      <c r="XO24" s="2332"/>
      <c r="XP24" s="2332"/>
      <c r="XQ24" s="2332"/>
      <c r="XR24" s="2332"/>
      <c r="XS24" s="2332"/>
      <c r="XT24" s="2332"/>
      <c r="XU24" s="2332"/>
      <c r="XV24" s="2332"/>
      <c r="XW24" s="2332"/>
      <c r="XX24" s="2332"/>
      <c r="XY24" s="2332"/>
      <c r="XZ24" s="2332"/>
      <c r="YA24" s="2332"/>
      <c r="YB24" s="2332"/>
      <c r="YC24" s="2332"/>
      <c r="YD24" s="2332"/>
      <c r="YE24" s="2332"/>
      <c r="YF24" s="2332"/>
      <c r="YG24" s="2332"/>
      <c r="YH24" s="2332"/>
      <c r="YI24" s="2332"/>
      <c r="YJ24" s="2332"/>
      <c r="YK24" s="2332"/>
      <c r="YL24" s="2332"/>
      <c r="YM24" s="2332"/>
      <c r="YN24" s="2332"/>
      <c r="YO24" s="2332"/>
      <c r="YP24" s="2332"/>
      <c r="YQ24" s="2332"/>
      <c r="YR24" s="2332"/>
      <c r="YS24" s="2332"/>
      <c r="YT24" s="2332"/>
      <c r="YU24" s="2332"/>
      <c r="YV24" s="2332"/>
      <c r="YW24" s="2332"/>
      <c r="YX24" s="2332"/>
      <c r="YY24" s="2332"/>
      <c r="YZ24" s="2332"/>
      <c r="ZA24" s="2332"/>
      <c r="ZB24" s="2332"/>
      <c r="ZC24" s="2332"/>
      <c r="ZD24" s="2332"/>
      <c r="ZE24" s="2332"/>
      <c r="ZF24" s="2332"/>
      <c r="ZG24" s="2332"/>
      <c r="ZH24" s="2332"/>
      <c r="ZI24" s="2332"/>
      <c r="ZJ24" s="2332"/>
      <c r="ZK24" s="2332"/>
      <c r="ZL24" s="2332"/>
      <c r="ZM24" s="2332"/>
      <c r="ZN24" s="2332"/>
      <c r="ZO24" s="2332"/>
      <c r="ZP24" s="2332"/>
      <c r="ZQ24" s="2332"/>
      <c r="ZR24" s="2332"/>
      <c r="ZS24" s="2332"/>
      <c r="ZT24" s="2332"/>
      <c r="ZU24" s="2332"/>
      <c r="ZV24" s="2332"/>
      <c r="ZW24" s="2332"/>
      <c r="ZX24" s="2332"/>
      <c r="ZY24" s="2332"/>
      <c r="ZZ24" s="2332"/>
      <c r="AAA24" s="2332"/>
      <c r="AAB24" s="2332"/>
      <c r="AAC24" s="2332"/>
      <c r="AAD24" s="2332"/>
      <c r="AAE24" s="2332"/>
      <c r="AAF24" s="2332"/>
      <c r="AAG24" s="2332"/>
      <c r="AAH24" s="2332"/>
      <c r="AAI24" s="2332"/>
      <c r="AAJ24" s="2332"/>
      <c r="AAK24" s="2332"/>
      <c r="AAL24" s="2332"/>
      <c r="AAM24" s="2332"/>
      <c r="AAN24" s="2332"/>
      <c r="AAO24" s="2332"/>
      <c r="AAP24" s="2332"/>
      <c r="AAQ24" s="2332"/>
      <c r="AAR24" s="2332"/>
      <c r="AAS24" s="2332"/>
      <c r="AAT24" s="2332"/>
      <c r="AAU24" s="2332"/>
      <c r="AAV24" s="2332"/>
      <c r="AAW24" s="2332"/>
      <c r="AAX24" s="2332"/>
      <c r="AAY24" s="2332"/>
      <c r="AAZ24" s="2332"/>
      <c r="ABA24" s="2332"/>
      <c r="ABB24" s="2332"/>
      <c r="ABC24" s="2332"/>
      <c r="ABD24" s="2332"/>
      <c r="ABE24" s="2332"/>
      <c r="ABF24" s="2332"/>
      <c r="ABG24" s="2332"/>
      <c r="ABH24" s="2332"/>
      <c r="ABI24" s="2332"/>
      <c r="ABJ24" s="2332"/>
      <c r="ABK24" s="2332"/>
      <c r="ABL24" s="2332"/>
      <c r="ABM24" s="2332"/>
      <c r="ABN24" s="2332"/>
      <c r="ABO24" s="2332"/>
      <c r="ABP24" s="2332"/>
      <c r="ABQ24" s="2332"/>
      <c r="ABR24" s="2332"/>
      <c r="ABS24" s="2332"/>
      <c r="ABT24" s="2332"/>
      <c r="ABU24" s="2332"/>
      <c r="ABV24" s="2332"/>
      <c r="ABW24" s="2332"/>
      <c r="ABX24" s="2332"/>
      <c r="ABY24" s="2332"/>
      <c r="ABZ24" s="2332"/>
      <c r="ACA24" s="2332"/>
      <c r="ACB24" s="2332"/>
      <c r="ACC24" s="2332"/>
      <c r="ACD24" s="2332"/>
      <c r="ACE24" s="2332"/>
      <c r="ACF24" s="2332"/>
      <c r="ACG24" s="2332"/>
      <c r="ACH24" s="2332"/>
      <c r="ACI24" s="2332"/>
      <c r="ACJ24" s="2332"/>
      <c r="ACK24" s="2332"/>
      <c r="ACL24" s="2332"/>
      <c r="ACM24" s="2332"/>
      <c r="ACN24" s="2332"/>
      <c r="ACO24" s="2332"/>
      <c r="ACP24" s="2332"/>
      <c r="ACQ24" s="2332"/>
      <c r="ACR24" s="2332"/>
      <c r="ACS24" s="2332"/>
      <c r="ACT24" s="2332"/>
      <c r="ACU24" s="2332"/>
      <c r="ACV24" s="2332"/>
      <c r="ACW24" s="2332"/>
      <c r="ACX24" s="2332"/>
      <c r="ACY24" s="2332"/>
      <c r="ACZ24" s="2332"/>
      <c r="ADA24" s="2332"/>
      <c r="ADB24" s="2332"/>
      <c r="ADC24" s="2332"/>
      <c r="ADD24" s="2332"/>
      <c r="ADE24" s="2332"/>
      <c r="ADF24" s="2332"/>
      <c r="ADG24" s="2332"/>
      <c r="ADH24" s="2332"/>
      <c r="ADI24" s="2332"/>
      <c r="ADJ24" s="2332"/>
      <c r="ADK24" s="2332"/>
      <c r="ADL24" s="2332"/>
      <c r="ADM24" s="2332"/>
      <c r="ADN24" s="2332"/>
      <c r="ADO24" s="2332"/>
      <c r="ADP24" s="2332"/>
      <c r="ADQ24" s="2332"/>
      <c r="ADR24" s="2332"/>
      <c r="ADS24" s="2332"/>
      <c r="ADT24" s="2332"/>
      <c r="ADU24" s="2332"/>
      <c r="ADV24" s="2332"/>
      <c r="ADW24" s="2332"/>
      <c r="ADX24" s="2332"/>
      <c r="ADY24" s="2332"/>
      <c r="ADZ24" s="2332"/>
      <c r="AEA24" s="2332"/>
      <c r="AEB24" s="2332"/>
      <c r="AEC24" s="2332"/>
      <c r="AED24" s="2332"/>
      <c r="AEE24" s="2332"/>
      <c r="AEF24" s="2332"/>
      <c r="AEG24" s="2332"/>
      <c r="AEH24" s="2332"/>
      <c r="AEI24" s="2332"/>
      <c r="AEJ24" s="2332"/>
      <c r="AEK24" s="2332"/>
      <c r="AEL24" s="2332"/>
      <c r="AEM24" s="2332"/>
      <c r="AEN24" s="2332"/>
      <c r="AEO24" s="2332"/>
      <c r="AEP24" s="2332"/>
      <c r="AEQ24" s="2332"/>
      <c r="AER24" s="2332"/>
      <c r="AES24" s="2332"/>
      <c r="AET24" s="2332"/>
      <c r="AEU24" s="2332"/>
      <c r="AEV24" s="2332"/>
      <c r="AEW24" s="2332"/>
      <c r="AEX24" s="2332"/>
      <c r="AEY24" s="2332"/>
      <c r="AEZ24" s="2332"/>
      <c r="AFA24" s="2332"/>
      <c r="AFB24" s="2332"/>
      <c r="AFC24" s="2332"/>
      <c r="AFD24" s="2332"/>
      <c r="AFE24" s="2332"/>
      <c r="AFF24" s="2332"/>
      <c r="AFG24" s="2332"/>
      <c r="AFH24" s="2332"/>
      <c r="AFI24" s="2332"/>
      <c r="AFJ24" s="2332"/>
      <c r="AFK24" s="2332"/>
      <c r="AFL24" s="2332"/>
      <c r="AFM24" s="2332"/>
      <c r="AFN24" s="2332"/>
      <c r="AFO24" s="2332"/>
      <c r="AFP24" s="2332"/>
      <c r="AFQ24" s="2332"/>
      <c r="AFR24" s="2332"/>
      <c r="AFS24" s="2332"/>
      <c r="AFT24" s="2332"/>
      <c r="AFU24" s="2332"/>
      <c r="AFV24" s="2332"/>
      <c r="AFW24" s="2332"/>
      <c r="AFX24" s="2332"/>
      <c r="AFY24" s="2332"/>
      <c r="AFZ24" s="2332"/>
      <c r="AGA24" s="2332"/>
      <c r="AGB24" s="2332"/>
      <c r="AGC24" s="2332"/>
      <c r="AGD24" s="2332"/>
      <c r="AGE24" s="2332"/>
      <c r="AGF24" s="2332"/>
      <c r="AGG24" s="2332"/>
      <c r="AGH24" s="2332"/>
      <c r="AGI24" s="2332"/>
      <c r="AGJ24" s="2332"/>
      <c r="AGK24" s="2332"/>
      <c r="AGL24" s="2332"/>
      <c r="AGM24" s="2332"/>
      <c r="AGN24" s="2332"/>
      <c r="AGO24" s="2332"/>
      <c r="AGP24" s="2332"/>
      <c r="AGQ24" s="2332"/>
      <c r="AGR24" s="2332"/>
      <c r="AGS24" s="2332"/>
      <c r="AGT24" s="2332"/>
      <c r="AGU24" s="2332"/>
      <c r="AGV24" s="2332"/>
      <c r="AGW24" s="2332"/>
      <c r="AGX24" s="2332"/>
      <c r="AGY24" s="2332"/>
      <c r="AGZ24" s="2332"/>
      <c r="AHA24" s="2332"/>
      <c r="AHB24" s="2332"/>
      <c r="AHC24" s="2332"/>
      <c r="AHD24" s="2332"/>
      <c r="AHE24" s="2332"/>
      <c r="AHF24" s="2332"/>
      <c r="AHG24" s="2332"/>
      <c r="AHH24" s="2332"/>
      <c r="AHI24" s="2332"/>
      <c r="AHJ24" s="2332"/>
      <c r="AHK24" s="2332"/>
      <c r="AHL24" s="2332"/>
      <c r="AHM24" s="2332"/>
      <c r="AHN24" s="2332"/>
      <c r="AHO24" s="2332"/>
      <c r="AHP24" s="2332"/>
      <c r="AHQ24" s="2332"/>
      <c r="AHR24" s="2332"/>
      <c r="AHS24" s="2332"/>
      <c r="AHT24" s="2332"/>
      <c r="AHU24" s="2332"/>
      <c r="AHV24" s="2332"/>
      <c r="AHW24" s="2332"/>
      <c r="AHX24" s="2332"/>
      <c r="AHY24" s="2332"/>
      <c r="AHZ24" s="2332"/>
      <c r="AIA24" s="2332"/>
      <c r="AIB24" s="2332"/>
      <c r="AIC24" s="2332"/>
      <c r="AID24" s="2332"/>
      <c r="AIE24" s="2332"/>
      <c r="AIF24" s="2332"/>
      <c r="AIG24" s="2332"/>
      <c r="AIH24" s="2332"/>
      <c r="AII24" s="2332"/>
      <c r="AIJ24" s="2332"/>
      <c r="AIK24" s="2332"/>
      <c r="AIL24" s="2332"/>
      <c r="AIM24" s="2332"/>
      <c r="AIN24" s="2332"/>
      <c r="AIO24" s="2332"/>
      <c r="AIP24" s="2332"/>
      <c r="AIQ24" s="2332"/>
      <c r="AIR24" s="2332"/>
      <c r="AIS24" s="2332"/>
      <c r="AIT24" s="2332"/>
      <c r="AIU24" s="2332"/>
      <c r="AIV24" s="2332"/>
      <c r="AIW24" s="2332"/>
      <c r="AIX24" s="2332"/>
      <c r="AIY24" s="2332"/>
      <c r="AIZ24" s="2332"/>
      <c r="AJA24" s="2332"/>
      <c r="AJB24" s="2332"/>
      <c r="AJC24" s="2332"/>
      <c r="AJD24" s="2332"/>
      <c r="AJE24" s="2332"/>
      <c r="AJF24" s="2332"/>
      <c r="AJG24" s="2332"/>
      <c r="AJH24" s="2332"/>
      <c r="AJI24" s="2332"/>
      <c r="AJJ24" s="2332"/>
      <c r="AJK24" s="2332"/>
      <c r="AJL24" s="2332"/>
      <c r="AJM24" s="2332"/>
      <c r="AJN24" s="2332"/>
      <c r="AJO24" s="2332"/>
      <c r="AJP24" s="2332"/>
      <c r="AJQ24" s="2332"/>
      <c r="AJR24" s="2332"/>
      <c r="AJS24" s="2332"/>
      <c r="AJT24" s="2332"/>
      <c r="AJU24" s="2332"/>
      <c r="AJV24" s="2332"/>
      <c r="AJW24" s="2332"/>
      <c r="AJX24" s="2332"/>
      <c r="AJY24" s="2332"/>
      <c r="AJZ24" s="2332"/>
      <c r="AKA24" s="2332"/>
      <c r="AKB24" s="2332"/>
      <c r="AKC24" s="2332"/>
      <c r="AKD24" s="2332"/>
      <c r="AKE24" s="2332"/>
      <c r="AKF24" s="2332"/>
      <c r="AKG24" s="2332"/>
      <c r="AKH24" s="2332"/>
      <c r="AKI24" s="2332"/>
      <c r="AKJ24" s="2332"/>
      <c r="AKK24" s="2332"/>
      <c r="AKL24" s="2332"/>
      <c r="AKM24" s="2332"/>
      <c r="AKN24" s="2332"/>
      <c r="AKO24" s="2332"/>
      <c r="AKP24" s="2332"/>
      <c r="AKQ24" s="2332"/>
      <c r="AKR24" s="2332"/>
      <c r="AKS24" s="2332"/>
      <c r="AKT24" s="2332"/>
      <c r="AKU24" s="2332"/>
      <c r="AKV24" s="2332"/>
      <c r="AKW24" s="2332"/>
      <c r="AKX24" s="2332"/>
      <c r="AKY24" s="2332"/>
      <c r="AKZ24" s="2332"/>
      <c r="ALA24" s="2332"/>
      <c r="ALB24" s="2332"/>
      <c r="ALC24" s="2332"/>
      <c r="ALD24" s="2332"/>
      <c r="ALE24" s="2332"/>
      <c r="ALF24" s="2332"/>
      <c r="ALG24" s="2332"/>
      <c r="ALH24" s="2332"/>
      <c r="ALI24" s="2332"/>
      <c r="ALJ24" s="2332"/>
      <c r="ALK24" s="2332"/>
      <c r="ALL24" s="2332"/>
      <c r="ALM24" s="2332"/>
      <c r="ALN24" s="2332"/>
      <c r="ALO24" s="2332"/>
      <c r="ALP24" s="2332"/>
      <c r="ALQ24" s="2332"/>
      <c r="ALR24" s="2332"/>
      <c r="ALS24" s="2332"/>
      <c r="ALT24" s="2332"/>
      <c r="ALU24" s="2332"/>
      <c r="ALV24" s="2332"/>
      <c r="ALW24" s="2332"/>
      <c r="ALX24" s="2332"/>
      <c r="ALY24" s="2332"/>
      <c r="ALZ24" s="2332"/>
      <c r="AMA24" s="2332"/>
      <c r="AMB24" s="2332"/>
      <c r="AMC24" s="2332"/>
      <c r="AMD24" s="2332"/>
      <c r="AME24" s="2332"/>
      <c r="AMF24" s="2332"/>
      <c r="AMG24" s="2332"/>
      <c r="AMH24" s="2332"/>
      <c r="AMI24" s="2332"/>
      <c r="AMJ24" s="2332"/>
      <c r="AMK24" s="2332"/>
      <c r="AML24" s="2332"/>
      <c r="AMM24" s="2332"/>
      <c r="AMN24" s="2332"/>
      <c r="AMO24" s="2332"/>
      <c r="AMP24" s="2332"/>
      <c r="AMQ24" s="2332"/>
      <c r="AMR24" s="2332"/>
      <c r="AMS24" s="2332"/>
      <c r="AMT24" s="2332"/>
      <c r="AMU24" s="2332"/>
      <c r="AMV24" s="2332"/>
      <c r="AMW24" s="2332"/>
      <c r="AMX24" s="2332"/>
      <c r="AMY24" s="2332"/>
      <c r="AMZ24" s="2332"/>
      <c r="ANA24" s="2332"/>
      <c r="ANB24" s="2332"/>
      <c r="ANC24" s="2332"/>
      <c r="AND24" s="2332"/>
      <c r="ANE24" s="2332"/>
      <c r="ANF24" s="2332"/>
      <c r="ANG24" s="2332"/>
      <c r="ANH24" s="2332"/>
      <c r="ANI24" s="2332"/>
      <c r="ANJ24" s="2332"/>
      <c r="ANK24" s="2332"/>
      <c r="ANL24" s="2332"/>
      <c r="ANM24" s="2332"/>
      <c r="ANN24" s="2332"/>
      <c r="ANO24" s="2332"/>
      <c r="ANP24" s="2332"/>
      <c r="ANQ24" s="2332"/>
      <c r="ANR24" s="2332"/>
      <c r="ANS24" s="2332"/>
      <c r="ANT24" s="2332"/>
      <c r="ANU24" s="2332"/>
      <c r="ANV24" s="2332"/>
      <c r="ANW24" s="2332"/>
      <c r="ANX24" s="2332"/>
      <c r="ANY24" s="2332"/>
      <c r="ANZ24" s="2332"/>
      <c r="AOA24" s="2332"/>
      <c r="AOB24" s="2332"/>
      <c r="AOC24" s="2332"/>
      <c r="AOD24" s="2332"/>
      <c r="AOE24" s="2332"/>
      <c r="AOF24" s="2332"/>
      <c r="AOG24" s="2332"/>
      <c r="AOH24" s="2332"/>
      <c r="AOI24" s="2332"/>
      <c r="AOJ24" s="2332"/>
      <c r="AOK24" s="2332"/>
      <c r="AOL24" s="2332"/>
      <c r="AOM24" s="2332"/>
      <c r="AON24" s="2332"/>
      <c r="AOO24" s="2332"/>
      <c r="AOP24" s="2332"/>
      <c r="AOQ24" s="2332"/>
      <c r="AOR24" s="2332"/>
      <c r="AOS24" s="2332"/>
      <c r="AOT24" s="2332"/>
      <c r="AOU24" s="2332"/>
      <c r="AOV24" s="2332"/>
      <c r="AOW24" s="2332"/>
      <c r="AOX24" s="2332"/>
      <c r="AOY24" s="2332"/>
      <c r="AOZ24" s="2332"/>
      <c r="APA24" s="2332"/>
      <c r="APB24" s="2332"/>
      <c r="APC24" s="2332"/>
      <c r="APD24" s="2332"/>
      <c r="APE24" s="2332"/>
      <c r="APF24" s="2332"/>
      <c r="APG24" s="2332"/>
      <c r="APH24" s="2332"/>
      <c r="API24" s="2332"/>
      <c r="APJ24" s="2332"/>
      <c r="APK24" s="2332"/>
      <c r="APL24" s="2332"/>
      <c r="APM24" s="2332"/>
      <c r="APN24" s="2332"/>
      <c r="APO24" s="2332"/>
      <c r="APP24" s="2332"/>
      <c r="APQ24" s="2332"/>
      <c r="APR24" s="2332"/>
      <c r="APS24" s="2332"/>
      <c r="APT24" s="2332"/>
      <c r="APU24" s="2332"/>
      <c r="APV24" s="2332"/>
      <c r="APW24" s="2332"/>
      <c r="APX24" s="2332"/>
      <c r="APY24" s="2332"/>
      <c r="APZ24" s="2332"/>
      <c r="AQA24" s="2332"/>
      <c r="AQB24" s="2332"/>
      <c r="AQC24" s="2332"/>
      <c r="AQD24" s="2332"/>
      <c r="AQE24" s="2332"/>
      <c r="AQF24" s="2332"/>
      <c r="AQG24" s="2332"/>
      <c r="AQH24" s="2332"/>
      <c r="AQI24" s="2332"/>
      <c r="AQJ24" s="2332"/>
      <c r="AQK24" s="2332"/>
      <c r="AQL24" s="2332"/>
      <c r="AQM24" s="2332"/>
      <c r="AQN24" s="2332"/>
      <c r="AQO24" s="2332"/>
      <c r="AQP24" s="2332"/>
      <c r="AQQ24" s="2332"/>
      <c r="AQR24" s="2332"/>
      <c r="AQS24" s="2332"/>
      <c r="AQT24" s="2332"/>
      <c r="AQU24" s="2332"/>
      <c r="AQV24" s="2332"/>
      <c r="AQW24" s="2332"/>
      <c r="AQX24" s="2332"/>
      <c r="AQY24" s="2332"/>
      <c r="AQZ24" s="2332"/>
      <c r="ARA24" s="2332"/>
      <c r="ARB24" s="2332"/>
      <c r="ARC24" s="2332"/>
      <c r="ARD24" s="2332"/>
      <c r="ARE24" s="2332"/>
      <c r="ARF24" s="2332"/>
      <c r="ARG24" s="2332"/>
      <c r="ARH24" s="2332"/>
      <c r="ARI24" s="2332"/>
      <c r="ARJ24" s="2332"/>
      <c r="ARK24" s="2332"/>
      <c r="ARL24" s="2332"/>
      <c r="ARM24" s="2332"/>
      <c r="ARN24" s="2332"/>
      <c r="ARO24" s="2332"/>
      <c r="ARP24" s="2332"/>
      <c r="ARQ24" s="2332"/>
      <c r="ARR24" s="2332"/>
      <c r="ARS24" s="2332"/>
      <c r="ART24" s="2332"/>
      <c r="ARU24" s="2332"/>
      <c r="ARV24" s="2332"/>
      <c r="ARW24" s="2332"/>
      <c r="ARX24" s="2332"/>
      <c r="ARY24" s="2332"/>
      <c r="ARZ24" s="2332"/>
      <c r="ASA24" s="2332"/>
      <c r="ASB24" s="2332"/>
      <c r="ASC24" s="2332"/>
      <c r="ASD24" s="2332"/>
      <c r="ASE24" s="2332"/>
      <c r="ASF24" s="2332"/>
      <c r="ASG24" s="2332"/>
      <c r="ASH24" s="2332"/>
      <c r="ASI24" s="2332"/>
      <c r="ASJ24" s="2332"/>
      <c r="ASK24" s="2332"/>
      <c r="ASL24" s="2332"/>
      <c r="ASM24" s="2332"/>
      <c r="ASN24" s="2332"/>
      <c r="ASO24" s="2332"/>
      <c r="ASP24" s="2332"/>
      <c r="ASQ24" s="2332"/>
      <c r="ASR24" s="2332"/>
      <c r="ASS24" s="2332"/>
      <c r="AST24" s="2332"/>
      <c r="ASU24" s="2332"/>
      <c r="ASV24" s="2332"/>
      <c r="ASW24" s="2332"/>
      <c r="ASX24" s="2332"/>
      <c r="ASY24" s="2332"/>
      <c r="ASZ24" s="2332"/>
      <c r="ATA24" s="2332"/>
      <c r="ATB24" s="2332"/>
      <c r="ATC24" s="2332"/>
      <c r="ATD24" s="2332"/>
      <c r="ATE24" s="2332"/>
      <c r="ATF24" s="2332"/>
      <c r="ATG24" s="2332"/>
      <c r="ATH24" s="2332"/>
      <c r="ATI24" s="2332"/>
      <c r="ATJ24" s="2332"/>
      <c r="ATK24" s="2332"/>
      <c r="ATL24" s="2332"/>
      <c r="ATM24" s="2332"/>
      <c r="ATN24" s="2332"/>
      <c r="ATO24" s="2332"/>
      <c r="ATP24" s="2332"/>
      <c r="ATQ24" s="2332"/>
      <c r="ATR24" s="2332"/>
      <c r="ATS24" s="2332"/>
      <c r="ATT24" s="2332"/>
      <c r="ATU24" s="2332"/>
      <c r="ATV24" s="2332"/>
      <c r="ATW24" s="2332"/>
      <c r="ATX24" s="2332"/>
      <c r="ATY24" s="2332"/>
      <c r="ATZ24" s="2332"/>
      <c r="AUA24" s="2332"/>
      <c r="AUB24" s="2332"/>
      <c r="AUC24" s="2332"/>
      <c r="AUD24" s="2332"/>
      <c r="AUE24" s="2332"/>
      <c r="AUF24" s="2332"/>
      <c r="AUG24" s="2332"/>
      <c r="AUH24" s="2332"/>
      <c r="AUI24" s="2332"/>
      <c r="AUJ24" s="2332"/>
      <c r="AUK24" s="2332"/>
      <c r="AUL24" s="2332"/>
      <c r="AUM24" s="2332"/>
      <c r="AUN24" s="2332"/>
      <c r="AUO24" s="2332"/>
      <c r="AUP24" s="2332"/>
      <c r="AUQ24" s="2332"/>
      <c r="AUR24" s="2332"/>
      <c r="AUS24" s="2332"/>
      <c r="AUT24" s="2332"/>
      <c r="AUU24" s="2332"/>
      <c r="AUV24" s="2332"/>
      <c r="AUW24" s="2332"/>
      <c r="AUX24" s="2332"/>
      <c r="AUY24" s="2332"/>
      <c r="AUZ24" s="2332"/>
      <c r="AVA24" s="2332"/>
      <c r="AVB24" s="2332"/>
      <c r="AVC24" s="2332"/>
      <c r="AVD24" s="2332"/>
      <c r="AVE24" s="2332"/>
      <c r="AVF24" s="2332"/>
      <c r="AVG24" s="2332"/>
      <c r="AVH24" s="2332"/>
      <c r="AVI24" s="2332"/>
      <c r="AVJ24" s="2332"/>
      <c r="AVK24" s="2332"/>
      <c r="AVL24" s="2332"/>
      <c r="AVM24" s="2332"/>
      <c r="AVN24" s="2332"/>
      <c r="AVO24" s="2332"/>
      <c r="AVP24" s="2332"/>
      <c r="AVQ24" s="2332"/>
      <c r="AVR24" s="2332"/>
      <c r="AVS24" s="2332"/>
      <c r="AVT24" s="2332"/>
      <c r="AVU24" s="2332"/>
      <c r="AVV24" s="2332"/>
      <c r="AVW24" s="2332"/>
      <c r="AVX24" s="2332"/>
      <c r="AVY24" s="2332"/>
      <c r="AVZ24" s="2332"/>
      <c r="AWA24" s="2332"/>
      <c r="AWB24" s="2332"/>
      <c r="AWC24" s="2332"/>
      <c r="AWD24" s="2332"/>
      <c r="AWE24" s="2332"/>
      <c r="AWF24" s="2332"/>
      <c r="AWG24" s="2332"/>
      <c r="AWH24" s="2332"/>
      <c r="AWI24" s="2332"/>
      <c r="AWJ24" s="2332"/>
      <c r="AWK24" s="2332"/>
      <c r="AWL24" s="2332"/>
      <c r="AWM24" s="2332"/>
      <c r="AWN24" s="2332"/>
      <c r="AWO24" s="2332"/>
      <c r="AWP24" s="2332"/>
      <c r="AWQ24" s="2332"/>
      <c r="AWR24" s="2332"/>
      <c r="AWS24" s="2332"/>
      <c r="AWT24" s="2332"/>
      <c r="AWU24" s="2332"/>
      <c r="AWV24" s="2332"/>
      <c r="AWW24" s="2332"/>
      <c r="AWX24" s="2332"/>
      <c r="AWY24" s="2332"/>
      <c r="AWZ24" s="2332"/>
      <c r="AXA24" s="2332"/>
      <c r="AXB24" s="2332"/>
      <c r="AXC24" s="2332"/>
      <c r="AXD24" s="2332"/>
      <c r="AXE24" s="2332"/>
      <c r="AXF24" s="2332"/>
      <c r="AXG24" s="2332"/>
      <c r="AXH24" s="2332"/>
      <c r="AXI24" s="2332"/>
      <c r="AXJ24" s="2332"/>
      <c r="AXK24" s="2332"/>
      <c r="AXL24" s="2332"/>
      <c r="AXM24" s="2332"/>
      <c r="AXN24" s="2332"/>
      <c r="AXO24" s="2332"/>
      <c r="AXP24" s="2332"/>
      <c r="AXQ24" s="2332"/>
      <c r="AXR24" s="2332"/>
      <c r="AXS24" s="2332"/>
      <c r="AXT24" s="2332"/>
      <c r="AXU24" s="2332"/>
      <c r="AXV24" s="2332"/>
      <c r="AXW24" s="2332"/>
      <c r="AXX24" s="2332"/>
      <c r="AXY24" s="2332"/>
      <c r="AXZ24" s="2332"/>
      <c r="AYA24" s="2332"/>
      <c r="AYB24" s="2332"/>
      <c r="AYC24" s="2332"/>
      <c r="AYD24" s="2332"/>
      <c r="AYE24" s="2332"/>
      <c r="AYF24" s="2332"/>
      <c r="AYG24" s="2332"/>
      <c r="AYH24" s="2332"/>
      <c r="AYI24" s="2332"/>
      <c r="AYJ24" s="2332"/>
      <c r="AYK24" s="2332"/>
      <c r="AYL24" s="2332"/>
      <c r="AYM24" s="2332"/>
      <c r="AYN24" s="2332"/>
      <c r="AYO24" s="2332"/>
      <c r="AYP24" s="2332"/>
      <c r="AYQ24" s="2332"/>
      <c r="AYR24" s="2332"/>
      <c r="AYS24" s="2332"/>
      <c r="AYT24" s="2332"/>
      <c r="AYU24" s="2332"/>
      <c r="AYV24" s="2332"/>
      <c r="AYW24" s="2332"/>
      <c r="AYX24" s="2332"/>
      <c r="AYY24" s="2332"/>
      <c r="AYZ24" s="2332"/>
      <c r="AZA24" s="2332"/>
      <c r="AZB24" s="2332"/>
      <c r="AZC24" s="2332"/>
      <c r="AZD24" s="2332"/>
      <c r="AZE24" s="2332"/>
      <c r="AZF24" s="2332"/>
      <c r="AZG24" s="2332"/>
      <c r="AZH24" s="2332"/>
      <c r="AZI24" s="2332"/>
      <c r="AZJ24" s="2332"/>
      <c r="AZK24" s="2332"/>
      <c r="AZL24" s="2332"/>
      <c r="AZM24" s="2332"/>
      <c r="AZN24" s="2332"/>
      <c r="AZO24" s="2332"/>
      <c r="AZP24" s="2332"/>
      <c r="AZQ24" s="2332"/>
      <c r="AZR24" s="2332"/>
      <c r="AZS24" s="2332"/>
      <c r="AZT24" s="2332"/>
      <c r="AZU24" s="2332"/>
      <c r="AZV24" s="2332"/>
      <c r="AZW24" s="2332"/>
      <c r="AZX24" s="2332"/>
      <c r="AZY24" s="2332"/>
      <c r="AZZ24" s="2332"/>
      <c r="BAA24" s="2332"/>
      <c r="BAB24" s="2332"/>
      <c r="BAC24" s="2332"/>
      <c r="BAD24" s="2332"/>
      <c r="BAE24" s="2332"/>
      <c r="BAF24" s="2332"/>
      <c r="BAG24" s="2332"/>
      <c r="BAH24" s="2332"/>
      <c r="BAI24" s="2332"/>
      <c r="BAJ24" s="2332"/>
      <c r="BAK24" s="2332"/>
      <c r="BAL24" s="2332"/>
      <c r="BAM24" s="2332"/>
      <c r="BAN24" s="2332"/>
      <c r="BAO24" s="2332"/>
      <c r="BAP24" s="2332"/>
      <c r="BAQ24" s="2332"/>
      <c r="BAR24" s="2332"/>
      <c r="BAS24" s="2332"/>
      <c r="BAT24" s="2332"/>
      <c r="BAU24" s="2332"/>
      <c r="BAV24" s="2332"/>
      <c r="BAW24" s="2332"/>
      <c r="BAX24" s="2332"/>
      <c r="BAY24" s="2332"/>
      <c r="BAZ24" s="2332"/>
      <c r="BBA24" s="2332"/>
      <c r="BBB24" s="2332"/>
      <c r="BBC24" s="2332"/>
      <c r="BBD24" s="2332"/>
      <c r="BBE24" s="2332"/>
      <c r="BBF24" s="2332"/>
      <c r="BBG24" s="2332"/>
      <c r="BBH24" s="2332"/>
      <c r="BBI24" s="2332"/>
      <c r="BBJ24" s="2332"/>
      <c r="BBK24" s="2332"/>
      <c r="BBL24" s="2332"/>
      <c r="BBM24" s="2332"/>
      <c r="BBN24" s="2332"/>
      <c r="BBO24" s="2332"/>
      <c r="BBP24" s="2332"/>
      <c r="BBQ24" s="2332"/>
      <c r="BBR24" s="2332"/>
      <c r="BBS24" s="2332"/>
      <c r="BBT24" s="2332"/>
      <c r="BBU24" s="2332"/>
      <c r="BBV24" s="2332"/>
      <c r="BBW24" s="2332"/>
      <c r="BBX24" s="2332"/>
      <c r="BBY24" s="2332"/>
      <c r="BBZ24" s="2332"/>
      <c r="BCA24" s="2332"/>
      <c r="BCB24" s="2332"/>
      <c r="BCC24" s="2332"/>
      <c r="BCD24" s="2332"/>
      <c r="BCE24" s="2332"/>
      <c r="BCF24" s="2332"/>
      <c r="BCG24" s="2332"/>
      <c r="BCH24" s="2332"/>
      <c r="BCI24" s="2332"/>
      <c r="BCJ24" s="2332"/>
      <c r="BCK24" s="2332"/>
      <c r="BCL24" s="2332"/>
      <c r="BCM24" s="2332"/>
      <c r="BCN24" s="2332"/>
      <c r="BCO24" s="2332"/>
      <c r="BCP24" s="2332"/>
      <c r="BCQ24" s="2332"/>
      <c r="BCR24" s="2332"/>
      <c r="BCS24" s="2332"/>
      <c r="BCT24" s="2332"/>
      <c r="BCU24" s="2332"/>
      <c r="BCV24" s="2332"/>
      <c r="BCW24" s="2332"/>
      <c r="BCX24" s="2332"/>
      <c r="BCY24" s="2332"/>
      <c r="BCZ24" s="2332"/>
      <c r="BDA24" s="2332"/>
      <c r="BDB24" s="2332"/>
      <c r="BDC24" s="2332"/>
      <c r="BDD24" s="2332"/>
      <c r="BDE24" s="2332"/>
      <c r="BDF24" s="2332"/>
      <c r="BDG24" s="2332"/>
      <c r="BDH24" s="2332"/>
      <c r="BDI24" s="2332"/>
      <c r="BDJ24" s="2332"/>
      <c r="BDK24" s="2332"/>
      <c r="BDL24" s="2332"/>
      <c r="BDM24" s="2332"/>
      <c r="BDN24" s="2332"/>
      <c r="BDO24" s="2332"/>
      <c r="BDP24" s="2332"/>
      <c r="BDQ24" s="2332"/>
      <c r="BDR24" s="2332"/>
      <c r="BDS24" s="2332"/>
      <c r="BDT24" s="2332"/>
      <c r="BDU24" s="2332"/>
      <c r="BDV24" s="2332"/>
      <c r="BDW24" s="2332"/>
      <c r="BDX24" s="2332"/>
      <c r="BDY24" s="2332"/>
      <c r="BDZ24" s="2332"/>
      <c r="BEA24" s="2332"/>
      <c r="BEB24" s="2332"/>
      <c r="BEC24" s="2332"/>
      <c r="BED24" s="2332"/>
      <c r="BEE24" s="2332"/>
      <c r="BEF24" s="2332"/>
      <c r="BEG24" s="2332"/>
      <c r="BEH24" s="2332"/>
      <c r="BEI24" s="2332"/>
      <c r="BEJ24" s="2332"/>
      <c r="BEK24" s="2332"/>
      <c r="BEL24" s="2332"/>
      <c r="BEM24" s="2332"/>
      <c r="BEN24" s="2332"/>
      <c r="BEO24" s="2332"/>
      <c r="BEP24" s="2332"/>
      <c r="BEQ24" s="2332"/>
      <c r="BER24" s="2332"/>
      <c r="BES24" s="2332"/>
      <c r="BET24" s="2332"/>
      <c r="BEU24" s="2332"/>
      <c r="BEV24" s="2332"/>
      <c r="BEW24" s="2332"/>
      <c r="BEX24" s="2332"/>
      <c r="BEY24" s="2332"/>
      <c r="BEZ24" s="2332"/>
      <c r="BFA24" s="2332"/>
      <c r="BFB24" s="2332"/>
      <c r="BFC24" s="2332"/>
      <c r="BFD24" s="2332"/>
      <c r="BFE24" s="2332"/>
      <c r="BFF24" s="2332"/>
      <c r="BFG24" s="2332"/>
      <c r="BFH24" s="2332"/>
      <c r="BFI24" s="2332"/>
      <c r="BFJ24" s="2332"/>
      <c r="BFK24" s="2332"/>
      <c r="BFL24" s="2332"/>
      <c r="BFM24" s="2332"/>
      <c r="BFN24" s="2332"/>
      <c r="BFO24" s="2332"/>
      <c r="BFP24" s="2332"/>
      <c r="BFQ24" s="2332"/>
      <c r="BFR24" s="2332"/>
      <c r="BFS24" s="2332"/>
      <c r="BFT24" s="2332"/>
      <c r="BFU24" s="2332"/>
      <c r="BFV24" s="2332"/>
      <c r="BFW24" s="2332"/>
      <c r="BFX24" s="2332"/>
      <c r="BFY24" s="2332"/>
      <c r="BFZ24" s="2332"/>
      <c r="BGA24" s="2332"/>
      <c r="BGB24" s="2332"/>
      <c r="BGC24" s="2332"/>
      <c r="BGD24" s="2332"/>
      <c r="BGE24" s="2332"/>
      <c r="BGF24" s="2332"/>
      <c r="BGG24" s="2332"/>
      <c r="BGH24" s="2332"/>
      <c r="BGI24" s="2332"/>
      <c r="BGJ24" s="2332"/>
      <c r="BGK24" s="2332"/>
      <c r="BGL24" s="2332"/>
      <c r="BGM24" s="2332"/>
      <c r="BGN24" s="2332"/>
      <c r="BGO24" s="2332"/>
      <c r="BGP24" s="2332"/>
      <c r="BGQ24" s="2332"/>
      <c r="BGR24" s="2332"/>
      <c r="BGS24" s="2332"/>
      <c r="BGT24" s="2332"/>
      <c r="BGU24" s="2332"/>
      <c r="BGV24" s="2332"/>
      <c r="BGW24" s="2332"/>
      <c r="BGX24" s="2332"/>
      <c r="BGY24" s="2332"/>
      <c r="BGZ24" s="2332"/>
      <c r="BHA24" s="2332"/>
      <c r="BHB24" s="2332"/>
      <c r="BHC24" s="2332"/>
      <c r="BHD24" s="2332"/>
      <c r="BHE24" s="2332"/>
      <c r="BHF24" s="2332"/>
      <c r="BHG24" s="2332"/>
      <c r="BHH24" s="2332"/>
      <c r="BHI24" s="2332"/>
      <c r="BHJ24" s="2332"/>
      <c r="BHK24" s="2332"/>
      <c r="BHL24" s="2332"/>
      <c r="BHM24" s="2332"/>
      <c r="BHN24" s="2332"/>
      <c r="BHO24" s="2332"/>
      <c r="BHP24" s="2332"/>
      <c r="BHQ24" s="2332"/>
      <c r="BHR24" s="2332"/>
      <c r="BHS24" s="2332"/>
      <c r="BHT24" s="2332"/>
      <c r="BHU24" s="2332"/>
      <c r="BHV24" s="2332"/>
      <c r="BHW24" s="2332"/>
      <c r="BHX24" s="2332"/>
      <c r="BHY24" s="2332"/>
      <c r="BHZ24" s="2332"/>
      <c r="BIA24" s="2332"/>
      <c r="BIB24" s="2332"/>
      <c r="BIC24" s="2332"/>
      <c r="BID24" s="2332"/>
      <c r="BIE24" s="2332"/>
      <c r="BIF24" s="2332"/>
      <c r="BIG24" s="2332"/>
      <c r="BIH24" s="2332"/>
      <c r="BII24" s="2332"/>
      <c r="BIJ24" s="2332"/>
      <c r="BIK24" s="2332"/>
      <c r="BIL24" s="2332"/>
      <c r="BIM24" s="2332"/>
      <c r="BIN24" s="2332"/>
      <c r="BIO24" s="2332"/>
      <c r="BIP24" s="2332"/>
      <c r="BIQ24" s="2332"/>
      <c r="BIR24" s="2332"/>
      <c r="BIS24" s="2332"/>
      <c r="BIT24" s="2332"/>
      <c r="BIU24" s="2332"/>
      <c r="BIV24" s="2332"/>
      <c r="BIW24" s="2332"/>
      <c r="BIX24" s="2332"/>
      <c r="BIY24" s="2332"/>
      <c r="BIZ24" s="2332"/>
      <c r="BJA24" s="2332"/>
      <c r="BJB24" s="2332"/>
      <c r="BJC24" s="2332"/>
      <c r="BJD24" s="2332"/>
      <c r="BJE24" s="2332"/>
      <c r="BJF24" s="2332"/>
      <c r="BJG24" s="2332"/>
      <c r="BJH24" s="2332"/>
      <c r="BJI24" s="2332"/>
      <c r="BJJ24" s="2332"/>
      <c r="BJK24" s="2332"/>
      <c r="BJL24" s="2332"/>
      <c r="BJM24" s="2332"/>
      <c r="BJN24" s="2332"/>
      <c r="BJO24" s="2332"/>
      <c r="BJP24" s="2332"/>
      <c r="BJQ24" s="2332"/>
      <c r="BJR24" s="2332"/>
      <c r="BJS24" s="2332"/>
      <c r="BJT24" s="2332"/>
      <c r="BJU24" s="2332"/>
      <c r="BJV24" s="2332"/>
      <c r="BJW24" s="2332"/>
      <c r="BJX24" s="2332"/>
      <c r="BJY24" s="2332"/>
      <c r="BJZ24" s="2332"/>
      <c r="BKA24" s="2332"/>
      <c r="BKB24" s="2332"/>
      <c r="BKC24" s="2332"/>
      <c r="BKD24" s="2332"/>
      <c r="BKE24" s="2332"/>
      <c r="BKF24" s="2332"/>
      <c r="BKG24" s="2332"/>
      <c r="BKH24" s="2332"/>
      <c r="BKI24" s="2332"/>
      <c r="BKJ24" s="2332"/>
      <c r="BKK24" s="2332"/>
      <c r="BKL24" s="2332"/>
      <c r="BKM24" s="2332"/>
      <c r="BKN24" s="2332"/>
      <c r="BKO24" s="2332"/>
      <c r="BKP24" s="2332"/>
      <c r="BKQ24" s="2332"/>
      <c r="BKR24" s="2332"/>
      <c r="BKS24" s="2332"/>
      <c r="BKT24" s="2332"/>
      <c r="BKU24" s="2332"/>
      <c r="BKV24" s="2332"/>
      <c r="BKW24" s="2332"/>
      <c r="BKX24" s="2332"/>
      <c r="BKY24" s="2332"/>
      <c r="BKZ24" s="2332"/>
      <c r="BLA24" s="2332"/>
      <c r="BLB24" s="2332"/>
      <c r="BLC24" s="2332"/>
      <c r="BLD24" s="2332"/>
      <c r="BLE24" s="2332"/>
      <c r="BLF24" s="2332"/>
      <c r="BLG24" s="2332"/>
      <c r="BLH24" s="2332"/>
      <c r="BLI24" s="2332"/>
      <c r="BLJ24" s="2332"/>
      <c r="BLK24" s="2332"/>
      <c r="BLL24" s="2332"/>
      <c r="BLM24" s="2332"/>
      <c r="BLN24" s="2332"/>
      <c r="BLO24" s="2332"/>
      <c r="BLP24" s="2332"/>
      <c r="BLQ24" s="2332"/>
      <c r="BLR24" s="2332"/>
      <c r="BLS24" s="2332"/>
      <c r="BLT24" s="2332"/>
      <c r="BLU24" s="2332"/>
      <c r="BLV24" s="2332"/>
      <c r="BLW24" s="2332"/>
      <c r="BLX24" s="2332"/>
      <c r="BLY24" s="2332"/>
      <c r="BLZ24" s="2332"/>
      <c r="BMA24" s="2332"/>
      <c r="BMB24" s="2332"/>
      <c r="BMC24" s="2332"/>
      <c r="BMD24" s="2332"/>
      <c r="BME24" s="2332"/>
      <c r="BMF24" s="2332"/>
      <c r="BMG24" s="2332"/>
      <c r="BMH24" s="2332"/>
      <c r="BMI24" s="2332"/>
      <c r="BMJ24" s="2332"/>
      <c r="BMK24" s="2332"/>
      <c r="BML24" s="2332"/>
      <c r="BMM24" s="2332"/>
      <c r="BMN24" s="2332"/>
      <c r="BMO24" s="2332"/>
      <c r="BMP24" s="2332"/>
      <c r="BMQ24" s="2332"/>
      <c r="BMR24" s="2332"/>
      <c r="BMS24" s="2332"/>
      <c r="BMT24" s="2332"/>
      <c r="BMU24" s="2332"/>
      <c r="BMV24" s="2332"/>
      <c r="BMW24" s="2332"/>
      <c r="BMX24" s="2332"/>
      <c r="BMY24" s="2332"/>
      <c r="BMZ24" s="2332"/>
      <c r="BNA24" s="2332"/>
      <c r="BNB24" s="2332"/>
      <c r="BNC24" s="2332"/>
      <c r="BND24" s="2332"/>
      <c r="BNE24" s="2332"/>
      <c r="BNF24" s="2332"/>
      <c r="BNG24" s="2332"/>
      <c r="BNH24" s="2332"/>
      <c r="BNI24" s="2332"/>
      <c r="BNJ24" s="2332"/>
      <c r="BNK24" s="2332"/>
      <c r="BNL24" s="2332"/>
      <c r="BNM24" s="2332"/>
      <c r="BNN24" s="2332"/>
      <c r="BNO24" s="2332"/>
      <c r="BNP24" s="2332"/>
      <c r="BNQ24" s="2332"/>
      <c r="BNR24" s="2332"/>
      <c r="BNS24" s="2332"/>
      <c r="BNT24" s="2332"/>
      <c r="BNU24" s="2332"/>
      <c r="BNV24" s="2332"/>
      <c r="BNW24" s="2332"/>
      <c r="BNX24" s="2332"/>
      <c r="BNY24" s="2332"/>
      <c r="BNZ24" s="2332"/>
      <c r="BOA24" s="2332"/>
      <c r="BOB24" s="2332"/>
      <c r="BOC24" s="2332"/>
      <c r="BOD24" s="2332"/>
      <c r="BOE24" s="2332"/>
      <c r="BOF24" s="2332"/>
      <c r="BOG24" s="2332"/>
      <c r="BOH24" s="2332"/>
      <c r="BOI24" s="2332"/>
      <c r="BOJ24" s="2332"/>
      <c r="BOK24" s="2332"/>
      <c r="BOL24" s="2332"/>
      <c r="BOM24" s="2332"/>
      <c r="BON24" s="2332"/>
      <c r="BOO24" s="2332"/>
      <c r="BOP24" s="2332"/>
      <c r="BOQ24" s="2332"/>
      <c r="BOR24" s="2332"/>
      <c r="BOS24" s="2332"/>
      <c r="BOT24" s="2332"/>
      <c r="BOU24" s="2332"/>
      <c r="BOV24" s="2332"/>
      <c r="BOW24" s="2332"/>
      <c r="BOX24" s="2332"/>
      <c r="BOY24" s="2332"/>
      <c r="BOZ24" s="2332"/>
      <c r="BPA24" s="2332"/>
      <c r="BPB24" s="2332"/>
      <c r="BPC24" s="2332"/>
      <c r="BPD24" s="2332"/>
      <c r="BPE24" s="2332"/>
      <c r="BPF24" s="2332"/>
      <c r="BPG24" s="2332"/>
      <c r="BPH24" s="2332"/>
      <c r="BPI24" s="2332"/>
      <c r="BPJ24" s="2332"/>
      <c r="BPK24" s="2332"/>
      <c r="BPL24" s="2332"/>
      <c r="BPM24" s="2332"/>
      <c r="BPN24" s="2332"/>
      <c r="BPO24" s="2332"/>
      <c r="BPP24" s="2332"/>
      <c r="BPQ24" s="2332"/>
      <c r="BPR24" s="2332"/>
      <c r="BPS24" s="2332"/>
      <c r="BPT24" s="2332"/>
      <c r="BPU24" s="2332"/>
      <c r="BPV24" s="2332"/>
      <c r="BPW24" s="2332"/>
      <c r="BPX24" s="2332"/>
      <c r="BPY24" s="2332"/>
      <c r="BPZ24" s="2332"/>
      <c r="BQA24" s="2332"/>
      <c r="BQB24" s="2332"/>
      <c r="BQC24" s="2332"/>
      <c r="BQD24" s="2332"/>
      <c r="BQE24" s="2332"/>
      <c r="BQF24" s="2332"/>
      <c r="BQG24" s="2332"/>
      <c r="BQH24" s="2332"/>
      <c r="BQI24" s="2332"/>
      <c r="BQJ24" s="2332"/>
      <c r="BQK24" s="2332"/>
      <c r="BQL24" s="2332"/>
      <c r="BQM24" s="2332"/>
      <c r="BQN24" s="2332"/>
      <c r="BQO24" s="2332"/>
      <c r="BQP24" s="2332"/>
      <c r="BQQ24" s="2332"/>
      <c r="BQR24" s="2332"/>
      <c r="BQS24" s="2332"/>
      <c r="BQT24" s="2332"/>
      <c r="BQU24" s="2332"/>
      <c r="BQV24" s="2332"/>
      <c r="BQW24" s="2332"/>
      <c r="BQX24" s="2332"/>
      <c r="BQY24" s="2332"/>
      <c r="BQZ24" s="2332"/>
      <c r="BRA24" s="2332"/>
      <c r="BRB24" s="2332"/>
      <c r="BRC24" s="2332"/>
      <c r="BRD24" s="2332"/>
      <c r="BRE24" s="2332"/>
      <c r="BRF24" s="2332"/>
      <c r="BRG24" s="2332"/>
      <c r="BRH24" s="2332"/>
      <c r="BRI24" s="2332"/>
      <c r="BRJ24" s="2332"/>
      <c r="BRK24" s="2332"/>
      <c r="BRL24" s="2332"/>
      <c r="BRM24" s="2332"/>
      <c r="BRN24" s="2332"/>
      <c r="BRO24" s="2332"/>
      <c r="BRP24" s="2332"/>
      <c r="BRQ24" s="2332"/>
      <c r="BRR24" s="2332"/>
      <c r="BRS24" s="2332"/>
      <c r="BRT24" s="2332"/>
      <c r="BRU24" s="2332"/>
      <c r="BRV24" s="2332"/>
      <c r="BRW24" s="2332"/>
      <c r="BRX24" s="2332"/>
      <c r="BRY24" s="2332"/>
      <c r="BRZ24" s="2332"/>
      <c r="BSA24" s="2332"/>
      <c r="BSB24" s="2332"/>
      <c r="BSC24" s="2332"/>
      <c r="BSD24" s="2332"/>
      <c r="BSE24" s="2332"/>
      <c r="BSF24" s="2332"/>
      <c r="BSG24" s="2332"/>
      <c r="BSH24" s="2332"/>
      <c r="BSI24" s="2332"/>
      <c r="BSJ24" s="2332"/>
      <c r="BSK24" s="2332"/>
      <c r="BSL24" s="2332"/>
      <c r="BSM24" s="2332"/>
      <c r="BSN24" s="2332"/>
      <c r="BSO24" s="2332"/>
      <c r="BSP24" s="2332"/>
      <c r="BSQ24" s="2332"/>
      <c r="BSR24" s="2332"/>
      <c r="BSS24" s="2332"/>
      <c r="BST24" s="2332"/>
      <c r="BSU24" s="2332"/>
      <c r="BSV24" s="2332"/>
      <c r="BSW24" s="2332"/>
      <c r="BSX24" s="2332"/>
      <c r="BSY24" s="2332"/>
      <c r="BSZ24" s="2332"/>
      <c r="BTA24" s="2332"/>
      <c r="BTB24" s="2332"/>
      <c r="BTC24" s="2332"/>
      <c r="BTD24" s="2332"/>
      <c r="BTE24" s="2332"/>
      <c r="BTF24" s="2332"/>
      <c r="BTG24" s="2332"/>
      <c r="BTH24" s="2332"/>
      <c r="BTI24" s="2332"/>
      <c r="BTJ24" s="2332"/>
      <c r="BTK24" s="2332"/>
      <c r="BTL24" s="2332"/>
      <c r="BTM24" s="2332"/>
      <c r="BTN24" s="2332"/>
      <c r="BTO24" s="2332"/>
      <c r="BTP24" s="2332"/>
      <c r="BTQ24" s="2332"/>
      <c r="BTR24" s="2332"/>
      <c r="BTS24" s="2332"/>
      <c r="BTT24" s="2332"/>
      <c r="BTU24" s="2332"/>
      <c r="BTV24" s="2332"/>
      <c r="BTW24" s="2332"/>
      <c r="BTX24" s="2332"/>
      <c r="BTY24" s="2332"/>
      <c r="BTZ24" s="2332"/>
      <c r="BUA24" s="2332"/>
      <c r="BUB24" s="2332"/>
      <c r="BUC24" s="2332"/>
      <c r="BUD24" s="2332"/>
      <c r="BUE24" s="2332"/>
      <c r="BUF24" s="2332"/>
      <c r="BUG24" s="2332"/>
      <c r="BUH24" s="2332"/>
      <c r="BUI24" s="2332"/>
      <c r="BUJ24" s="2332"/>
      <c r="BUK24" s="2332"/>
      <c r="BUL24" s="2332"/>
      <c r="BUM24" s="2332"/>
      <c r="BUN24" s="2332"/>
      <c r="BUO24" s="2332"/>
      <c r="BUP24" s="2332"/>
      <c r="BUQ24" s="2332"/>
      <c r="BUR24" s="2332"/>
      <c r="BUS24" s="2332"/>
      <c r="BUT24" s="2332"/>
      <c r="BUU24" s="2332"/>
      <c r="BUV24" s="2332"/>
      <c r="BUW24" s="2332"/>
      <c r="BUX24" s="2332"/>
      <c r="BUY24" s="2332"/>
      <c r="BUZ24" s="2332"/>
      <c r="BVA24" s="2332"/>
      <c r="BVB24" s="2332"/>
      <c r="BVC24" s="2332"/>
      <c r="BVD24" s="2332"/>
      <c r="BVE24" s="2332"/>
      <c r="BVF24" s="2332"/>
      <c r="BVG24" s="2332"/>
      <c r="BVH24" s="2332"/>
      <c r="BVI24" s="2332"/>
      <c r="BVJ24" s="2332"/>
      <c r="BVK24" s="2332"/>
      <c r="BVL24" s="2332"/>
      <c r="BVM24" s="2332"/>
      <c r="BVN24" s="2332"/>
      <c r="BVO24" s="2332"/>
      <c r="BVP24" s="2332"/>
      <c r="BVQ24" s="2332"/>
      <c r="BVR24" s="2332"/>
      <c r="BVS24" s="2332"/>
      <c r="BVT24" s="2332"/>
      <c r="BVU24" s="2332"/>
      <c r="BVV24" s="2332"/>
      <c r="BVW24" s="2332"/>
      <c r="BVX24" s="2332"/>
      <c r="BVY24" s="2332"/>
      <c r="BVZ24" s="2332"/>
      <c r="BWA24" s="2332"/>
      <c r="BWB24" s="2332"/>
      <c r="BWC24" s="2332"/>
      <c r="BWD24" s="2332"/>
      <c r="BWE24" s="2332"/>
      <c r="BWF24" s="2332"/>
      <c r="BWG24" s="2332"/>
      <c r="BWH24" s="2332"/>
      <c r="BWI24" s="2332"/>
      <c r="BWJ24" s="2332"/>
      <c r="BWK24" s="2332"/>
      <c r="BWL24" s="2332"/>
      <c r="BWM24" s="2332"/>
      <c r="BWN24" s="2332"/>
      <c r="BWO24" s="2332"/>
      <c r="BWP24" s="2332"/>
      <c r="BWQ24" s="2332"/>
      <c r="BWR24" s="2332"/>
      <c r="BWS24" s="2332"/>
      <c r="BWT24" s="2332"/>
      <c r="BWU24" s="2332"/>
      <c r="BWV24" s="2332"/>
      <c r="BWW24" s="2332"/>
      <c r="BWX24" s="2332"/>
      <c r="BWY24" s="2332"/>
      <c r="BWZ24" s="2332"/>
      <c r="BXA24" s="2332"/>
      <c r="BXB24" s="2332"/>
      <c r="BXC24" s="2332"/>
      <c r="BXD24" s="2332"/>
      <c r="BXE24" s="2332"/>
      <c r="BXF24" s="2332"/>
      <c r="BXG24" s="2332"/>
      <c r="BXH24" s="2332"/>
      <c r="BXI24" s="2332"/>
      <c r="BXJ24" s="2332"/>
      <c r="BXK24" s="2332"/>
      <c r="BXL24" s="2332"/>
      <c r="BXM24" s="2332"/>
      <c r="BXN24" s="2332"/>
      <c r="BXO24" s="2332"/>
      <c r="BXP24" s="2332"/>
      <c r="BXQ24" s="2332"/>
      <c r="BXR24" s="2332"/>
      <c r="BXS24" s="2332"/>
      <c r="BXT24" s="2332"/>
      <c r="BXU24" s="2332"/>
      <c r="BXV24" s="2332"/>
      <c r="BXW24" s="2332"/>
      <c r="BXX24" s="2332"/>
      <c r="BXY24" s="2332"/>
      <c r="BXZ24" s="2332"/>
      <c r="BYA24" s="2332"/>
      <c r="BYB24" s="2332"/>
      <c r="BYC24" s="2332"/>
      <c r="BYD24" s="2332"/>
      <c r="BYE24" s="2332"/>
      <c r="BYF24" s="2332"/>
      <c r="BYG24" s="2332"/>
      <c r="BYH24" s="2332"/>
      <c r="BYI24" s="2332"/>
      <c r="BYJ24" s="2332"/>
      <c r="BYK24" s="2332"/>
      <c r="BYL24" s="2332"/>
      <c r="BYM24" s="2332"/>
      <c r="BYN24" s="2332"/>
      <c r="BYO24" s="2332"/>
      <c r="BYP24" s="2332"/>
      <c r="BYQ24" s="2332"/>
      <c r="BYR24" s="2332"/>
      <c r="BYS24" s="2332"/>
      <c r="BYT24" s="2332"/>
      <c r="BYU24" s="2332"/>
      <c r="BYV24" s="2332"/>
      <c r="BYW24" s="2332"/>
      <c r="BYX24" s="2332"/>
      <c r="BYY24" s="2332"/>
      <c r="BYZ24" s="2332"/>
      <c r="BZA24" s="2332"/>
      <c r="BZB24" s="2332"/>
      <c r="BZC24" s="2332"/>
      <c r="BZD24" s="2332"/>
      <c r="BZE24" s="2332"/>
      <c r="BZF24" s="2332"/>
      <c r="BZG24" s="2332"/>
      <c r="BZH24" s="2332"/>
      <c r="BZI24" s="2332"/>
      <c r="BZJ24" s="2332"/>
      <c r="BZK24" s="2332"/>
      <c r="BZL24" s="2332"/>
      <c r="BZM24" s="2332"/>
      <c r="BZN24" s="2332"/>
      <c r="BZO24" s="2332"/>
      <c r="BZP24" s="2332"/>
      <c r="BZQ24" s="2332"/>
      <c r="BZR24" s="2332"/>
      <c r="BZS24" s="2332"/>
      <c r="BZT24" s="2332"/>
      <c r="BZU24" s="2332"/>
      <c r="BZV24" s="2332"/>
      <c r="BZW24" s="2332"/>
      <c r="BZX24" s="2332"/>
      <c r="BZY24" s="2332"/>
      <c r="BZZ24" s="2332"/>
      <c r="CAA24" s="2332"/>
      <c r="CAB24" s="2332"/>
      <c r="CAC24" s="2332"/>
      <c r="CAD24" s="2332"/>
      <c r="CAE24" s="2332"/>
      <c r="CAF24" s="2332"/>
      <c r="CAG24" s="2332"/>
      <c r="CAH24" s="2332"/>
      <c r="CAI24" s="2332"/>
      <c r="CAJ24" s="2332"/>
      <c r="CAK24" s="2332"/>
      <c r="CAL24" s="2332"/>
      <c r="CAM24" s="2332"/>
      <c r="CAN24" s="2332"/>
      <c r="CAO24" s="2332"/>
      <c r="CAP24" s="2332"/>
      <c r="CAQ24" s="2332"/>
      <c r="CAR24" s="2332"/>
      <c r="CAS24" s="2332"/>
      <c r="CAT24" s="2332"/>
      <c r="CAU24" s="2332"/>
      <c r="CAV24" s="2332"/>
      <c r="CAW24" s="2332"/>
      <c r="CAX24" s="2332"/>
      <c r="CAY24" s="2332"/>
      <c r="CAZ24" s="2332"/>
      <c r="CBA24" s="2332"/>
      <c r="CBB24" s="2332"/>
      <c r="CBC24" s="2332"/>
      <c r="CBD24" s="2332"/>
      <c r="CBE24" s="2332"/>
      <c r="CBF24" s="2332"/>
      <c r="CBG24" s="2332"/>
      <c r="CBH24" s="2332"/>
      <c r="CBI24" s="2332"/>
      <c r="CBJ24" s="2332"/>
      <c r="CBK24" s="2332"/>
      <c r="CBL24" s="2332"/>
      <c r="CBM24" s="2332"/>
      <c r="CBN24" s="2332"/>
      <c r="CBO24" s="2332"/>
      <c r="CBP24" s="2332"/>
      <c r="CBQ24" s="2332"/>
      <c r="CBR24" s="2332"/>
      <c r="CBS24" s="2332"/>
      <c r="CBT24" s="2332"/>
      <c r="CBU24" s="2332"/>
      <c r="CBV24" s="2332"/>
      <c r="CBW24" s="2332"/>
      <c r="CBX24" s="2332"/>
      <c r="CBY24" s="2332"/>
      <c r="CBZ24" s="2332"/>
      <c r="CCA24" s="2332"/>
      <c r="CCB24" s="2332"/>
      <c r="CCC24" s="2332"/>
      <c r="CCD24" s="2332"/>
      <c r="CCE24" s="2332"/>
      <c r="CCF24" s="2332"/>
      <c r="CCG24" s="2332"/>
      <c r="CCH24" s="2332"/>
      <c r="CCI24" s="2332"/>
      <c r="CCJ24" s="2332"/>
      <c r="CCK24" s="2332"/>
      <c r="CCL24" s="2332"/>
      <c r="CCM24" s="2332"/>
      <c r="CCN24" s="2332"/>
      <c r="CCO24" s="2332"/>
      <c r="CCP24" s="2332"/>
      <c r="CCQ24" s="2332"/>
      <c r="CCR24" s="2332"/>
      <c r="CCS24" s="2332"/>
      <c r="CCT24" s="2332"/>
      <c r="CCU24" s="2332"/>
      <c r="CCV24" s="2332"/>
      <c r="CCW24" s="2332"/>
      <c r="CCX24" s="2332"/>
      <c r="CCY24" s="2332"/>
      <c r="CCZ24" s="2332"/>
      <c r="CDA24" s="2332"/>
      <c r="CDB24" s="2332"/>
      <c r="CDC24" s="2332"/>
      <c r="CDD24" s="2332"/>
      <c r="CDE24" s="2332"/>
      <c r="CDF24" s="2332"/>
      <c r="CDG24" s="2332"/>
      <c r="CDH24" s="2332"/>
      <c r="CDI24" s="2332"/>
      <c r="CDJ24" s="2332"/>
      <c r="CDK24" s="2332"/>
      <c r="CDL24" s="2332"/>
      <c r="CDM24" s="2332"/>
      <c r="CDN24" s="2332"/>
      <c r="CDO24" s="2332"/>
      <c r="CDP24" s="2332"/>
      <c r="CDQ24" s="2332"/>
      <c r="CDR24" s="2332"/>
      <c r="CDS24" s="2332"/>
      <c r="CDT24" s="2332"/>
      <c r="CDU24" s="2332"/>
      <c r="CDV24" s="2332"/>
      <c r="CDW24" s="2332"/>
      <c r="CDX24" s="2332"/>
      <c r="CDY24" s="2332"/>
      <c r="CDZ24" s="2332"/>
      <c r="CEA24" s="2332"/>
      <c r="CEB24" s="2332"/>
      <c r="CEC24" s="2332"/>
      <c r="CED24" s="2332"/>
      <c r="CEE24" s="2332"/>
      <c r="CEF24" s="2332"/>
      <c r="CEG24" s="2332"/>
      <c r="CEH24" s="2332"/>
      <c r="CEI24" s="2332"/>
      <c r="CEJ24" s="2332"/>
      <c r="CEK24" s="2332"/>
      <c r="CEL24" s="2332"/>
      <c r="CEM24" s="2332"/>
      <c r="CEN24" s="2332"/>
      <c r="CEO24" s="2332"/>
      <c r="CEP24" s="2332"/>
      <c r="CEQ24" s="2332"/>
      <c r="CER24" s="2332"/>
      <c r="CES24" s="2332"/>
      <c r="CET24" s="2332"/>
      <c r="CEU24" s="2332"/>
      <c r="CEV24" s="2332"/>
      <c r="CEW24" s="2332"/>
      <c r="CEX24" s="2332"/>
      <c r="CEY24" s="2332"/>
      <c r="CEZ24" s="2332"/>
      <c r="CFA24" s="2332"/>
      <c r="CFB24" s="2332"/>
      <c r="CFC24" s="2332"/>
      <c r="CFD24" s="2332"/>
      <c r="CFE24" s="2332"/>
      <c r="CFF24" s="2332"/>
      <c r="CFG24" s="2332"/>
      <c r="CFH24" s="2332"/>
      <c r="CFI24" s="2332"/>
      <c r="CFJ24" s="2332"/>
      <c r="CFK24" s="2332"/>
      <c r="CFL24" s="2332"/>
      <c r="CFM24" s="2332"/>
      <c r="CFN24" s="2332"/>
      <c r="CFO24" s="2332"/>
      <c r="CFP24" s="2332"/>
      <c r="CFQ24" s="2332"/>
      <c r="CFR24" s="2332"/>
      <c r="CFS24" s="2332"/>
      <c r="CFT24" s="2332"/>
      <c r="CFU24" s="2332"/>
      <c r="CFV24" s="2332"/>
      <c r="CFW24" s="2332"/>
      <c r="CFX24" s="2332"/>
      <c r="CFY24" s="2332"/>
      <c r="CFZ24" s="2332"/>
      <c r="CGA24" s="2332"/>
      <c r="CGB24" s="2332"/>
      <c r="CGC24" s="2332"/>
      <c r="CGD24" s="2332"/>
      <c r="CGE24" s="2332"/>
      <c r="CGF24" s="2332"/>
      <c r="CGG24" s="2332"/>
      <c r="CGH24" s="2332"/>
      <c r="CGI24" s="2332"/>
      <c r="CGJ24" s="2332"/>
      <c r="CGK24" s="2332"/>
      <c r="CGL24" s="2332"/>
      <c r="CGM24" s="2332"/>
      <c r="CGN24" s="2332"/>
      <c r="CGO24" s="2332"/>
      <c r="CGP24" s="2332"/>
      <c r="CGQ24" s="2332"/>
      <c r="CGR24" s="2332"/>
      <c r="CGS24" s="2332"/>
      <c r="CGT24" s="2332"/>
      <c r="CGU24" s="2332"/>
      <c r="CGV24" s="2332"/>
      <c r="CGW24" s="2332"/>
      <c r="CGX24" s="2332"/>
      <c r="CGY24" s="2332"/>
      <c r="CGZ24" s="2332"/>
      <c r="CHA24" s="2332"/>
      <c r="CHB24" s="2332"/>
      <c r="CHC24" s="2332"/>
      <c r="CHD24" s="2332"/>
      <c r="CHE24" s="2332"/>
      <c r="CHF24" s="2332"/>
      <c r="CHG24" s="2332"/>
      <c r="CHH24" s="2332"/>
      <c r="CHI24" s="2332"/>
      <c r="CHJ24" s="2332"/>
      <c r="CHK24" s="2332"/>
      <c r="CHL24" s="2332"/>
      <c r="CHM24" s="2332"/>
      <c r="CHN24" s="2332"/>
      <c r="CHO24" s="2332"/>
      <c r="CHP24" s="2332"/>
      <c r="CHQ24" s="2332"/>
      <c r="CHR24" s="2332"/>
      <c r="CHS24" s="2332"/>
      <c r="CHT24" s="2332"/>
      <c r="CHU24" s="2332"/>
      <c r="CHV24" s="2332"/>
      <c r="CHW24" s="2332"/>
      <c r="CHX24" s="2332"/>
      <c r="CHY24" s="2332"/>
      <c r="CHZ24" s="2332"/>
      <c r="CIA24" s="2332"/>
      <c r="CIB24" s="2332"/>
      <c r="CIC24" s="2332"/>
      <c r="CID24" s="2332"/>
      <c r="CIE24" s="2332"/>
      <c r="CIF24" s="2332"/>
      <c r="CIG24" s="2332"/>
      <c r="CIH24" s="2332"/>
      <c r="CII24" s="2332"/>
      <c r="CIJ24" s="2332"/>
      <c r="CIK24" s="2332"/>
      <c r="CIL24" s="2332"/>
      <c r="CIM24" s="2332"/>
      <c r="CIN24" s="2332"/>
      <c r="CIO24" s="2332"/>
      <c r="CIP24" s="2332"/>
      <c r="CIQ24" s="2332"/>
      <c r="CIR24" s="2332"/>
      <c r="CIS24" s="2332"/>
      <c r="CIT24" s="2332"/>
      <c r="CIU24" s="2332"/>
      <c r="CIV24" s="2332"/>
      <c r="CIW24" s="2332"/>
      <c r="CIX24" s="2332"/>
      <c r="CIY24" s="2332"/>
      <c r="CIZ24" s="2332"/>
      <c r="CJA24" s="2332"/>
      <c r="CJB24" s="2332"/>
      <c r="CJC24" s="2332"/>
      <c r="CJD24" s="2332"/>
      <c r="CJE24" s="2332"/>
      <c r="CJF24" s="2332"/>
      <c r="CJG24" s="2332"/>
      <c r="CJH24" s="2332"/>
      <c r="CJI24" s="2332"/>
      <c r="CJJ24" s="2332"/>
      <c r="CJK24" s="2332"/>
      <c r="CJL24" s="2332"/>
      <c r="CJM24" s="2332"/>
      <c r="CJN24" s="2332"/>
      <c r="CJO24" s="2332"/>
      <c r="CJP24" s="2332"/>
      <c r="CJQ24" s="2332"/>
      <c r="CJR24" s="2332"/>
      <c r="CJS24" s="2332"/>
      <c r="CJT24" s="2332"/>
      <c r="CJU24" s="2332"/>
      <c r="CJV24" s="2332"/>
      <c r="CJW24" s="2332"/>
      <c r="CJX24" s="2332"/>
      <c r="CJY24" s="2332"/>
      <c r="CJZ24" s="2332"/>
      <c r="CKA24" s="2332"/>
      <c r="CKB24" s="2332"/>
      <c r="CKC24" s="2332"/>
      <c r="CKD24" s="2332"/>
      <c r="CKE24" s="2332"/>
      <c r="CKF24" s="2332"/>
      <c r="CKG24" s="2332"/>
      <c r="CKH24" s="2332"/>
      <c r="CKI24" s="2332"/>
      <c r="CKJ24" s="2332"/>
      <c r="CKK24" s="2332"/>
      <c r="CKL24" s="2332"/>
      <c r="CKM24" s="2332"/>
      <c r="CKN24" s="2332"/>
      <c r="CKO24" s="2332"/>
      <c r="CKP24" s="2332"/>
      <c r="CKQ24" s="2332"/>
      <c r="CKR24" s="2332"/>
      <c r="CKS24" s="2332"/>
      <c r="CKT24" s="2332"/>
      <c r="CKU24" s="2332"/>
      <c r="CKV24" s="2332"/>
      <c r="CKW24" s="2332"/>
      <c r="CKX24" s="2332"/>
      <c r="CKY24" s="2332"/>
      <c r="CKZ24" s="2332"/>
      <c r="CLA24" s="2332"/>
      <c r="CLB24" s="2332"/>
      <c r="CLC24" s="2332"/>
      <c r="CLD24" s="2332"/>
      <c r="CLE24" s="2332"/>
      <c r="CLF24" s="2332"/>
      <c r="CLG24" s="2332"/>
      <c r="CLH24" s="2332"/>
      <c r="CLI24" s="2332"/>
      <c r="CLJ24" s="2332"/>
      <c r="CLK24" s="2332"/>
      <c r="CLL24" s="2332"/>
      <c r="CLM24" s="2332"/>
      <c r="CLN24" s="2332"/>
      <c r="CLO24" s="2332"/>
      <c r="CLP24" s="2332"/>
      <c r="CLQ24" s="2332"/>
      <c r="CLR24" s="2332"/>
      <c r="CLS24" s="2332"/>
      <c r="CLT24" s="2332"/>
      <c r="CLU24" s="2332"/>
      <c r="CLV24" s="2332"/>
      <c r="CLW24" s="2332"/>
      <c r="CLX24" s="2332"/>
      <c r="CLY24" s="2332"/>
      <c r="CLZ24" s="2332"/>
      <c r="CMA24" s="2332"/>
      <c r="CMB24" s="2332"/>
      <c r="CMC24" s="2332"/>
      <c r="CMD24" s="2332"/>
      <c r="CME24" s="2332"/>
      <c r="CMF24" s="2332"/>
      <c r="CMG24" s="2332"/>
      <c r="CMH24" s="2332"/>
      <c r="CMI24" s="2332"/>
      <c r="CMJ24" s="2332"/>
      <c r="CMK24" s="2332"/>
      <c r="CML24" s="2332"/>
      <c r="CMM24" s="2332"/>
      <c r="CMN24" s="2332"/>
      <c r="CMO24" s="2332"/>
      <c r="CMP24" s="2332"/>
      <c r="CMQ24" s="2332"/>
      <c r="CMR24" s="2332"/>
      <c r="CMS24" s="2332"/>
      <c r="CMT24" s="2332"/>
      <c r="CMU24" s="2332"/>
      <c r="CMV24" s="2332"/>
      <c r="CMW24" s="2332"/>
      <c r="CMX24" s="2332"/>
      <c r="CMY24" s="2332"/>
      <c r="CMZ24" s="2332"/>
      <c r="CNA24" s="2332"/>
      <c r="CNB24" s="2332"/>
      <c r="CNC24" s="2332"/>
      <c r="CND24" s="2332"/>
      <c r="CNE24" s="2332"/>
      <c r="CNF24" s="2332"/>
      <c r="CNG24" s="2332"/>
      <c r="CNH24" s="2332"/>
      <c r="CNI24" s="2332"/>
      <c r="CNJ24" s="2332"/>
      <c r="CNK24" s="2332"/>
      <c r="CNL24" s="2332"/>
      <c r="CNM24" s="2332"/>
      <c r="CNN24" s="2332"/>
      <c r="CNO24" s="2332"/>
      <c r="CNP24" s="2332"/>
      <c r="CNQ24" s="2332"/>
      <c r="CNR24" s="2332"/>
      <c r="CNS24" s="2332"/>
      <c r="CNT24" s="2332"/>
      <c r="CNU24" s="2332"/>
      <c r="CNV24" s="2332"/>
      <c r="CNW24" s="2332"/>
      <c r="CNX24" s="2332"/>
      <c r="CNY24" s="2332"/>
      <c r="CNZ24" s="2332"/>
      <c r="COA24" s="2332"/>
      <c r="COB24" s="2332"/>
      <c r="COC24" s="2332"/>
      <c r="COD24" s="2332"/>
      <c r="COE24" s="2332"/>
      <c r="COF24" s="2332"/>
      <c r="COG24" s="2332"/>
      <c r="COH24" s="2332"/>
      <c r="COI24" s="2332"/>
      <c r="COJ24" s="2332"/>
      <c r="COK24" s="2332"/>
      <c r="COL24" s="2332"/>
      <c r="COM24" s="2332"/>
      <c r="CON24" s="2332"/>
      <c r="COO24" s="2332"/>
      <c r="COP24" s="2332"/>
      <c r="COQ24" s="2332"/>
      <c r="COR24" s="2332"/>
      <c r="COS24" s="2332"/>
      <c r="COT24" s="2332"/>
      <c r="COU24" s="2332"/>
      <c r="COV24" s="2332"/>
      <c r="COW24" s="2332"/>
      <c r="COX24" s="2332"/>
      <c r="COY24" s="2332"/>
      <c r="COZ24" s="2332"/>
      <c r="CPA24" s="2332"/>
      <c r="CPB24" s="2332"/>
      <c r="CPC24" s="2332"/>
      <c r="CPD24" s="2332"/>
      <c r="CPE24" s="2332"/>
      <c r="CPF24" s="2332"/>
      <c r="CPG24" s="2332"/>
      <c r="CPH24" s="2332"/>
      <c r="CPI24" s="2332"/>
      <c r="CPJ24" s="2332"/>
      <c r="CPK24" s="2332"/>
      <c r="CPL24" s="2332"/>
      <c r="CPM24" s="2332"/>
      <c r="CPN24" s="2332"/>
      <c r="CPO24" s="2332"/>
      <c r="CPP24" s="2332"/>
      <c r="CPQ24" s="2332"/>
      <c r="CPR24" s="2332"/>
      <c r="CPS24" s="2332"/>
      <c r="CPT24" s="2332"/>
      <c r="CPU24" s="2332"/>
      <c r="CPV24" s="2332"/>
      <c r="CPW24" s="2332"/>
      <c r="CPX24" s="2332"/>
      <c r="CPY24" s="2332"/>
      <c r="CPZ24" s="2332"/>
      <c r="CQA24" s="2332"/>
      <c r="CQB24" s="2332"/>
      <c r="CQC24" s="2332"/>
      <c r="CQD24" s="2332"/>
      <c r="CQE24" s="2332"/>
      <c r="CQF24" s="2332"/>
      <c r="CQG24" s="2332"/>
      <c r="CQH24" s="2332"/>
      <c r="CQI24" s="2332"/>
      <c r="CQJ24" s="2332"/>
      <c r="CQK24" s="2332"/>
      <c r="CQL24" s="2332"/>
      <c r="CQM24" s="2332"/>
      <c r="CQN24" s="2332"/>
      <c r="CQO24" s="2332"/>
      <c r="CQP24" s="2332"/>
      <c r="CQQ24" s="2332"/>
      <c r="CQR24" s="2332"/>
      <c r="CQS24" s="2332"/>
      <c r="CQT24" s="2332"/>
      <c r="CQU24" s="2332"/>
      <c r="CQV24" s="2332"/>
      <c r="CQW24" s="2332"/>
      <c r="CQX24" s="2332"/>
      <c r="CQY24" s="2332"/>
      <c r="CQZ24" s="2332"/>
      <c r="CRA24" s="2332"/>
      <c r="CRB24" s="2332"/>
      <c r="CRC24" s="2332"/>
      <c r="CRD24" s="2332"/>
      <c r="CRE24" s="2332"/>
      <c r="CRF24" s="2332"/>
      <c r="CRG24" s="2332"/>
      <c r="CRH24" s="2332"/>
      <c r="CRI24" s="2332"/>
      <c r="CRJ24" s="2332"/>
      <c r="CRK24" s="2332"/>
      <c r="CRL24" s="2332"/>
      <c r="CRM24" s="2332"/>
      <c r="CRN24" s="2332"/>
      <c r="CRO24" s="2332"/>
      <c r="CRP24" s="2332"/>
      <c r="CRQ24" s="2332"/>
      <c r="CRR24" s="2332"/>
      <c r="CRS24" s="2332"/>
      <c r="CRT24" s="2332"/>
      <c r="CRU24" s="2332"/>
      <c r="CRV24" s="2332"/>
      <c r="CRW24" s="2332"/>
      <c r="CRX24" s="2332"/>
      <c r="CRY24" s="2332"/>
      <c r="CRZ24" s="2332"/>
      <c r="CSA24" s="2332"/>
      <c r="CSB24" s="2332"/>
      <c r="CSC24" s="2332"/>
      <c r="CSD24" s="2332"/>
      <c r="CSE24" s="2332"/>
      <c r="CSF24" s="2332"/>
      <c r="CSG24" s="2332"/>
      <c r="CSH24" s="2332"/>
      <c r="CSI24" s="2332"/>
      <c r="CSJ24" s="2332"/>
      <c r="CSK24" s="2332"/>
      <c r="CSL24" s="2332"/>
      <c r="CSM24" s="2332"/>
      <c r="CSN24" s="2332"/>
      <c r="CSO24" s="2332"/>
      <c r="CSP24" s="2332"/>
      <c r="CSQ24" s="2332"/>
      <c r="CSR24" s="2332"/>
      <c r="CSS24" s="2332"/>
      <c r="CST24" s="2332"/>
      <c r="CSU24" s="2332"/>
      <c r="CSV24" s="2332"/>
      <c r="CSW24" s="2332"/>
      <c r="CSX24" s="2332"/>
      <c r="CSY24" s="2332"/>
      <c r="CSZ24" s="2332"/>
      <c r="CTA24" s="2332"/>
      <c r="CTB24" s="2332"/>
      <c r="CTC24" s="2332"/>
      <c r="CTD24" s="2332"/>
      <c r="CTE24" s="2332"/>
      <c r="CTF24" s="2332"/>
      <c r="CTG24" s="2332"/>
      <c r="CTH24" s="2332"/>
      <c r="CTI24" s="2332"/>
      <c r="CTJ24" s="2332"/>
      <c r="CTK24" s="2332"/>
      <c r="CTL24" s="2332"/>
      <c r="CTM24" s="2332"/>
      <c r="CTN24" s="2332"/>
      <c r="CTO24" s="2332"/>
      <c r="CTP24" s="2332"/>
      <c r="CTQ24" s="2332"/>
      <c r="CTR24" s="2332"/>
      <c r="CTS24" s="2332"/>
      <c r="CTT24" s="2332"/>
      <c r="CTU24" s="2332"/>
      <c r="CTV24" s="2332"/>
      <c r="CTW24" s="2332"/>
      <c r="CTX24" s="2332"/>
      <c r="CTY24" s="2332"/>
      <c r="CTZ24" s="2332"/>
      <c r="CUA24" s="2332"/>
      <c r="CUB24" s="2332"/>
      <c r="CUC24" s="2332"/>
      <c r="CUD24" s="2332"/>
      <c r="CUE24" s="2332"/>
      <c r="CUF24" s="2332"/>
      <c r="CUG24" s="2332"/>
      <c r="CUH24" s="2332"/>
      <c r="CUI24" s="2332"/>
      <c r="CUJ24" s="2332"/>
      <c r="CUK24" s="2332"/>
      <c r="CUL24" s="2332"/>
      <c r="CUM24" s="2332"/>
      <c r="CUN24" s="2332"/>
      <c r="CUO24" s="2332"/>
      <c r="CUP24" s="2332"/>
      <c r="CUQ24" s="2332"/>
      <c r="CUR24" s="2332"/>
      <c r="CUS24" s="2332"/>
      <c r="CUT24" s="2332"/>
      <c r="CUU24" s="2332"/>
      <c r="CUV24" s="2332"/>
      <c r="CUW24" s="2332"/>
      <c r="CUX24" s="2332"/>
      <c r="CUY24" s="2332"/>
      <c r="CUZ24" s="2332"/>
      <c r="CVA24" s="2332"/>
      <c r="CVB24" s="2332"/>
      <c r="CVC24" s="2332"/>
      <c r="CVD24" s="2332"/>
      <c r="CVE24" s="2332"/>
      <c r="CVF24" s="2332"/>
      <c r="CVG24" s="2332"/>
      <c r="CVH24" s="2332"/>
      <c r="CVI24" s="2332"/>
      <c r="CVJ24" s="2332"/>
      <c r="CVK24" s="2332"/>
      <c r="CVL24" s="2332"/>
      <c r="CVM24" s="2332"/>
      <c r="CVN24" s="2332"/>
      <c r="CVO24" s="2332"/>
      <c r="CVP24" s="2332"/>
      <c r="CVQ24" s="2332"/>
      <c r="CVR24" s="2332"/>
      <c r="CVS24" s="2332"/>
      <c r="CVT24" s="2332"/>
      <c r="CVU24" s="2332"/>
      <c r="CVV24" s="2332"/>
      <c r="CVW24" s="2332"/>
      <c r="CVX24" s="2332"/>
      <c r="CVY24" s="2332"/>
      <c r="CVZ24" s="2332"/>
      <c r="CWA24" s="2332"/>
      <c r="CWB24" s="2332"/>
      <c r="CWC24" s="2332"/>
      <c r="CWD24" s="2332"/>
      <c r="CWE24" s="2332"/>
      <c r="CWF24" s="2332"/>
      <c r="CWG24" s="2332"/>
      <c r="CWH24" s="2332"/>
      <c r="CWI24" s="2332"/>
      <c r="CWJ24" s="2332"/>
      <c r="CWK24" s="2332"/>
      <c r="CWL24" s="2332"/>
      <c r="CWM24" s="2332"/>
      <c r="CWN24" s="2332"/>
      <c r="CWO24" s="2332"/>
      <c r="CWP24" s="2332"/>
      <c r="CWQ24" s="2332"/>
      <c r="CWR24" s="2332"/>
      <c r="CWS24" s="2332"/>
      <c r="CWT24" s="2332"/>
      <c r="CWU24" s="2332"/>
      <c r="CWV24" s="2332"/>
      <c r="CWW24" s="2332"/>
      <c r="CWX24" s="2332"/>
      <c r="CWY24" s="2332"/>
      <c r="CWZ24" s="2332"/>
      <c r="CXA24" s="2332"/>
      <c r="CXB24" s="2332"/>
      <c r="CXC24" s="2332"/>
      <c r="CXD24" s="2332"/>
      <c r="CXE24" s="2332"/>
      <c r="CXF24" s="2332"/>
      <c r="CXG24" s="2332"/>
      <c r="CXH24" s="2332"/>
      <c r="CXI24" s="2332"/>
      <c r="CXJ24" s="2332"/>
      <c r="CXK24" s="2332"/>
      <c r="CXL24" s="2332"/>
      <c r="CXM24" s="2332"/>
      <c r="CXN24" s="2332"/>
      <c r="CXO24" s="2332"/>
      <c r="CXP24" s="2332"/>
      <c r="CXQ24" s="2332"/>
      <c r="CXR24" s="2332"/>
      <c r="CXS24" s="2332"/>
      <c r="CXT24" s="2332"/>
      <c r="CXU24" s="2332"/>
      <c r="CXV24" s="2332"/>
      <c r="CXW24" s="2332"/>
      <c r="CXX24" s="2332"/>
      <c r="CXY24" s="2332"/>
      <c r="CXZ24" s="2332"/>
      <c r="CYA24" s="2332"/>
      <c r="CYB24" s="2332"/>
      <c r="CYC24" s="2332"/>
      <c r="CYD24" s="2332"/>
      <c r="CYE24" s="2332"/>
      <c r="CYF24" s="2332"/>
      <c r="CYG24" s="2332"/>
      <c r="CYH24" s="2332"/>
      <c r="CYI24" s="2332"/>
      <c r="CYJ24" s="2332"/>
      <c r="CYK24" s="2332"/>
      <c r="CYL24" s="2332"/>
      <c r="CYM24" s="2332"/>
      <c r="CYN24" s="2332"/>
      <c r="CYO24" s="2332"/>
      <c r="CYP24" s="2332"/>
      <c r="CYQ24" s="2332"/>
      <c r="CYR24" s="2332"/>
      <c r="CYS24" s="2332"/>
      <c r="CYT24" s="2332"/>
      <c r="CYU24" s="2332"/>
      <c r="CYV24" s="2332"/>
      <c r="CYW24" s="2332"/>
      <c r="CYX24" s="2332"/>
      <c r="CYY24" s="2332"/>
      <c r="CYZ24" s="2332"/>
      <c r="CZA24" s="2332"/>
      <c r="CZB24" s="2332"/>
      <c r="CZC24" s="2332"/>
      <c r="CZD24" s="2332"/>
      <c r="CZE24" s="2332"/>
      <c r="CZF24" s="2332"/>
      <c r="CZG24" s="2332"/>
      <c r="CZH24" s="2332"/>
      <c r="CZI24" s="2332"/>
      <c r="CZJ24" s="2332"/>
      <c r="CZK24" s="2332"/>
      <c r="CZL24" s="2332"/>
      <c r="CZM24" s="2332"/>
      <c r="CZN24" s="2332"/>
      <c r="CZO24" s="2332"/>
      <c r="CZP24" s="2332"/>
      <c r="CZQ24" s="2332"/>
      <c r="CZR24" s="2332"/>
      <c r="CZS24" s="2332"/>
      <c r="CZT24" s="2332"/>
      <c r="CZU24" s="2332"/>
      <c r="CZV24" s="2332"/>
      <c r="CZW24" s="2332"/>
      <c r="CZX24" s="2332"/>
      <c r="CZY24" s="2332"/>
      <c r="CZZ24" s="2332"/>
      <c r="DAA24" s="2332"/>
      <c r="DAB24" s="2332"/>
      <c r="DAC24" s="2332"/>
      <c r="DAD24" s="2332"/>
      <c r="DAE24" s="2332"/>
      <c r="DAF24" s="2332"/>
      <c r="DAG24" s="2332"/>
      <c r="DAH24" s="2332"/>
      <c r="DAI24" s="2332"/>
      <c r="DAJ24" s="2332"/>
      <c r="DAK24" s="2332"/>
      <c r="DAL24" s="2332"/>
      <c r="DAM24" s="2332"/>
      <c r="DAN24" s="2332"/>
      <c r="DAO24" s="2332"/>
      <c r="DAP24" s="2332"/>
      <c r="DAQ24" s="2332"/>
      <c r="DAR24" s="2332"/>
      <c r="DAS24" s="2332"/>
      <c r="DAT24" s="2332"/>
      <c r="DAU24" s="2332"/>
      <c r="DAV24" s="2332"/>
      <c r="DAW24" s="2332"/>
      <c r="DAX24" s="2332"/>
      <c r="DAY24" s="2332"/>
      <c r="DAZ24" s="2332"/>
      <c r="DBA24" s="2332"/>
      <c r="DBB24" s="2332"/>
      <c r="DBC24" s="2332"/>
      <c r="DBD24" s="2332"/>
      <c r="DBE24" s="2332"/>
      <c r="DBF24" s="2332"/>
      <c r="DBG24" s="2332"/>
      <c r="DBH24" s="2332"/>
      <c r="DBI24" s="2332"/>
      <c r="DBJ24" s="2332"/>
      <c r="DBK24" s="2332"/>
      <c r="DBL24" s="2332"/>
      <c r="DBM24" s="2332"/>
      <c r="DBN24" s="2332"/>
      <c r="DBO24" s="2332"/>
      <c r="DBP24" s="2332"/>
      <c r="DBQ24" s="2332"/>
      <c r="DBR24" s="2332"/>
      <c r="DBS24" s="2332"/>
      <c r="DBT24" s="2332"/>
      <c r="DBU24" s="2332"/>
      <c r="DBV24" s="2332"/>
      <c r="DBW24" s="2332"/>
      <c r="DBX24" s="2332"/>
      <c r="DBY24" s="2332"/>
      <c r="DBZ24" s="2332"/>
      <c r="DCA24" s="2332"/>
      <c r="DCB24" s="2332"/>
      <c r="DCC24" s="2332"/>
      <c r="DCD24" s="2332"/>
      <c r="DCE24" s="2332"/>
      <c r="DCF24" s="2332"/>
      <c r="DCG24" s="2332"/>
      <c r="DCH24" s="2332"/>
      <c r="DCI24" s="2332"/>
      <c r="DCJ24" s="2332"/>
      <c r="DCK24" s="2332"/>
      <c r="DCL24" s="2332"/>
      <c r="DCM24" s="2332"/>
      <c r="DCN24" s="2332"/>
      <c r="DCO24" s="2332"/>
      <c r="DCP24" s="2332"/>
      <c r="DCQ24" s="2332"/>
      <c r="DCR24" s="2332"/>
      <c r="DCS24" s="2332"/>
      <c r="DCT24" s="2332"/>
      <c r="DCU24" s="2332"/>
      <c r="DCV24" s="2332"/>
      <c r="DCW24" s="2332"/>
      <c r="DCX24" s="2332"/>
      <c r="DCY24" s="2332"/>
      <c r="DCZ24" s="2332"/>
      <c r="DDA24" s="2332"/>
      <c r="DDB24" s="2332"/>
      <c r="DDC24" s="2332"/>
      <c r="DDD24" s="2332"/>
      <c r="DDE24" s="2332"/>
      <c r="DDF24" s="2332"/>
      <c r="DDG24" s="2332"/>
      <c r="DDH24" s="2332"/>
      <c r="DDI24" s="2332"/>
      <c r="DDJ24" s="2332"/>
      <c r="DDK24" s="2332"/>
      <c r="DDL24" s="2332"/>
      <c r="DDM24" s="2332"/>
      <c r="DDN24" s="2332"/>
      <c r="DDO24" s="2332"/>
      <c r="DDP24" s="2332"/>
      <c r="DDQ24" s="2332"/>
      <c r="DDR24" s="2332"/>
      <c r="DDS24" s="2332"/>
      <c r="DDT24" s="2332"/>
      <c r="DDU24" s="2332"/>
      <c r="DDV24" s="2332"/>
      <c r="DDW24" s="2332"/>
      <c r="DDX24" s="2332"/>
      <c r="DDY24" s="2332"/>
      <c r="DDZ24" s="2332"/>
      <c r="DEA24" s="2332"/>
      <c r="DEB24" s="2332"/>
      <c r="DEC24" s="2332"/>
      <c r="DED24" s="2332"/>
      <c r="DEE24" s="2332"/>
      <c r="DEF24" s="2332"/>
      <c r="DEG24" s="2332"/>
      <c r="DEH24" s="2332"/>
      <c r="DEI24" s="2332"/>
      <c r="DEJ24" s="2332"/>
      <c r="DEK24" s="2332"/>
      <c r="DEL24" s="2332"/>
      <c r="DEM24" s="2332"/>
      <c r="DEN24" s="2332"/>
      <c r="DEO24" s="2332"/>
      <c r="DEP24" s="2332"/>
      <c r="DEQ24" s="2332"/>
      <c r="DER24" s="2332"/>
      <c r="DES24" s="2332"/>
      <c r="DET24" s="2332"/>
      <c r="DEU24" s="2332"/>
      <c r="DEV24" s="2332"/>
      <c r="DEW24" s="2332"/>
      <c r="DEX24" s="2332"/>
      <c r="DEY24" s="2332"/>
      <c r="DEZ24" s="2332"/>
      <c r="DFA24" s="2332"/>
      <c r="DFB24" s="2332"/>
      <c r="DFC24" s="2332"/>
      <c r="DFD24" s="2332"/>
      <c r="DFE24" s="2332"/>
      <c r="DFF24" s="2332"/>
      <c r="DFG24" s="2332"/>
      <c r="DFH24" s="2332"/>
      <c r="DFI24" s="2332"/>
      <c r="DFJ24" s="2332"/>
      <c r="DFK24" s="2332"/>
      <c r="DFL24" s="2332"/>
      <c r="DFM24" s="2332"/>
      <c r="DFN24" s="2332"/>
      <c r="DFO24" s="2332"/>
      <c r="DFP24" s="2332"/>
      <c r="DFQ24" s="2332"/>
      <c r="DFR24" s="2332"/>
      <c r="DFS24" s="2332"/>
      <c r="DFT24" s="2332"/>
      <c r="DFU24" s="2332"/>
      <c r="DFV24" s="2332"/>
      <c r="DFW24" s="2332"/>
      <c r="DFX24" s="2332"/>
      <c r="DFY24" s="2332"/>
      <c r="DFZ24" s="2332"/>
      <c r="DGA24" s="2332"/>
      <c r="DGB24" s="2332"/>
      <c r="DGC24" s="2332"/>
      <c r="DGD24" s="2332"/>
      <c r="DGE24" s="2332"/>
      <c r="DGF24" s="2332"/>
      <c r="DGG24" s="2332"/>
      <c r="DGH24" s="2332"/>
      <c r="DGI24" s="2332"/>
      <c r="DGJ24" s="2332"/>
      <c r="DGK24" s="2332"/>
      <c r="DGL24" s="2332"/>
      <c r="DGM24" s="2332"/>
      <c r="DGN24" s="2332"/>
      <c r="DGO24" s="2332"/>
      <c r="DGP24" s="2332"/>
      <c r="DGQ24" s="2332"/>
      <c r="DGR24" s="2332"/>
      <c r="DGS24" s="2332"/>
      <c r="DGT24" s="2332"/>
      <c r="DGU24" s="2332"/>
      <c r="DGV24" s="2332"/>
      <c r="DGW24" s="2332"/>
      <c r="DGX24" s="2332"/>
      <c r="DGY24" s="2332"/>
      <c r="DGZ24" s="2332"/>
      <c r="DHA24" s="2332"/>
      <c r="DHB24" s="2332"/>
      <c r="DHC24" s="2332"/>
      <c r="DHD24" s="2332"/>
      <c r="DHE24" s="2332"/>
      <c r="DHF24" s="2332"/>
      <c r="DHG24" s="2332"/>
      <c r="DHH24" s="2332"/>
      <c r="DHI24" s="2332"/>
      <c r="DHJ24" s="2332"/>
      <c r="DHK24" s="2332"/>
      <c r="DHL24" s="2332"/>
      <c r="DHM24" s="2332"/>
      <c r="DHN24" s="2332"/>
      <c r="DHO24" s="2332"/>
      <c r="DHP24" s="2332"/>
      <c r="DHQ24" s="2332"/>
      <c r="DHR24" s="2332"/>
      <c r="DHS24" s="2332"/>
      <c r="DHT24" s="2332"/>
      <c r="DHU24" s="2332"/>
      <c r="DHV24" s="2332"/>
      <c r="DHW24" s="2332"/>
      <c r="DHX24" s="2332"/>
      <c r="DHY24" s="2332"/>
      <c r="DHZ24" s="2332"/>
      <c r="DIA24" s="2332"/>
      <c r="DIB24" s="2332"/>
      <c r="DIC24" s="2332"/>
      <c r="DID24" s="2332"/>
      <c r="DIE24" s="2332"/>
      <c r="DIF24" s="2332"/>
      <c r="DIG24" s="2332"/>
      <c r="DIH24" s="2332"/>
      <c r="DII24" s="2332"/>
      <c r="DIJ24" s="2332"/>
      <c r="DIK24" s="2332"/>
      <c r="DIL24" s="2332"/>
      <c r="DIM24" s="2332"/>
      <c r="DIN24" s="2332"/>
      <c r="DIO24" s="2332"/>
      <c r="DIP24" s="2332"/>
      <c r="DIQ24" s="2332"/>
      <c r="DIR24" s="2332"/>
      <c r="DIS24" s="2332"/>
      <c r="DIT24" s="2332"/>
      <c r="DIU24" s="2332"/>
      <c r="DIV24" s="2332"/>
      <c r="DIW24" s="2332"/>
      <c r="DIX24" s="2332"/>
      <c r="DIY24" s="2332"/>
      <c r="DIZ24" s="2332"/>
      <c r="DJA24" s="2332"/>
      <c r="DJB24" s="2332"/>
      <c r="DJC24" s="2332"/>
      <c r="DJD24" s="2332"/>
      <c r="DJE24" s="2332"/>
      <c r="DJF24" s="2332"/>
      <c r="DJG24" s="2332"/>
      <c r="DJH24" s="2332"/>
      <c r="DJI24" s="2332"/>
      <c r="DJJ24" s="2332"/>
      <c r="DJK24" s="2332"/>
      <c r="DJL24" s="2332"/>
      <c r="DJM24" s="2332"/>
      <c r="DJN24" s="2332"/>
      <c r="DJO24" s="2332"/>
      <c r="DJP24" s="2332"/>
      <c r="DJQ24" s="2332"/>
      <c r="DJR24" s="2332"/>
      <c r="DJS24" s="2332"/>
      <c r="DJT24" s="2332"/>
      <c r="DJU24" s="2332"/>
      <c r="DJV24" s="2332"/>
      <c r="DJW24" s="2332"/>
      <c r="DJX24" s="2332"/>
      <c r="DJY24" s="2332"/>
      <c r="DJZ24" s="2332"/>
      <c r="DKA24" s="2332"/>
      <c r="DKB24" s="2332"/>
      <c r="DKC24" s="2332"/>
      <c r="DKD24" s="2332"/>
      <c r="DKE24" s="2332"/>
      <c r="DKF24" s="2332"/>
      <c r="DKG24" s="2332"/>
      <c r="DKH24" s="2332"/>
      <c r="DKI24" s="2332"/>
      <c r="DKJ24" s="2332"/>
      <c r="DKK24" s="2332"/>
      <c r="DKL24" s="2332"/>
      <c r="DKM24" s="2332"/>
      <c r="DKN24" s="2332"/>
      <c r="DKO24" s="2332"/>
      <c r="DKP24" s="2332"/>
      <c r="DKQ24" s="2332"/>
      <c r="DKR24" s="2332"/>
      <c r="DKS24" s="2332"/>
      <c r="DKT24" s="2332"/>
      <c r="DKU24" s="2332"/>
      <c r="DKV24" s="2332"/>
      <c r="DKW24" s="2332"/>
      <c r="DKX24" s="2332"/>
      <c r="DKY24" s="2332"/>
      <c r="DKZ24" s="2332"/>
      <c r="DLA24" s="2332"/>
      <c r="DLB24" s="2332"/>
      <c r="DLC24" s="2332"/>
      <c r="DLD24" s="2332"/>
      <c r="DLE24" s="2332"/>
      <c r="DLF24" s="2332"/>
      <c r="DLG24" s="2332"/>
      <c r="DLH24" s="2332"/>
      <c r="DLI24" s="2332"/>
      <c r="DLJ24" s="2332"/>
      <c r="DLK24" s="2332"/>
      <c r="DLL24" s="2332"/>
      <c r="DLM24" s="2332"/>
      <c r="DLN24" s="2332"/>
      <c r="DLO24" s="2332"/>
      <c r="DLP24" s="2332"/>
      <c r="DLQ24" s="2332"/>
      <c r="DLR24" s="2332"/>
      <c r="DLS24" s="2332"/>
      <c r="DLT24" s="2332"/>
      <c r="DLU24" s="2332"/>
      <c r="DLV24" s="2332"/>
      <c r="DLW24" s="2332"/>
      <c r="DLX24" s="2332"/>
      <c r="DLY24" s="2332"/>
      <c r="DLZ24" s="2332"/>
      <c r="DMA24" s="2332"/>
      <c r="DMB24" s="2332"/>
      <c r="DMC24" s="2332"/>
      <c r="DMD24" s="2332"/>
      <c r="DME24" s="2332"/>
      <c r="DMF24" s="2332"/>
      <c r="DMG24" s="2332"/>
      <c r="DMH24" s="2332"/>
      <c r="DMI24" s="2332"/>
      <c r="DMJ24" s="2332"/>
      <c r="DMK24" s="2332"/>
      <c r="DML24" s="2332"/>
      <c r="DMM24" s="2332"/>
      <c r="DMN24" s="2332"/>
      <c r="DMO24" s="2332"/>
      <c r="DMP24" s="2332"/>
      <c r="DMQ24" s="2332"/>
      <c r="DMR24" s="2332"/>
      <c r="DMS24" s="2332"/>
      <c r="DMT24" s="2332"/>
      <c r="DMU24" s="2332"/>
      <c r="DMV24" s="2332"/>
      <c r="DMW24" s="2332"/>
      <c r="DMX24" s="2332"/>
      <c r="DMY24" s="2332"/>
      <c r="DMZ24" s="2332"/>
      <c r="DNA24" s="2332"/>
      <c r="DNB24" s="2332"/>
      <c r="DNC24" s="2332"/>
      <c r="DND24" s="2332"/>
      <c r="DNE24" s="2332"/>
      <c r="DNF24" s="2332"/>
      <c r="DNG24" s="2332"/>
      <c r="DNH24" s="2332"/>
      <c r="DNI24" s="2332"/>
      <c r="DNJ24" s="2332"/>
      <c r="DNK24" s="2332"/>
      <c r="DNL24" s="2332"/>
      <c r="DNM24" s="2332"/>
      <c r="DNN24" s="2332"/>
      <c r="DNO24" s="2332"/>
      <c r="DNP24" s="2332"/>
      <c r="DNQ24" s="2332"/>
      <c r="DNR24" s="2332"/>
      <c r="DNS24" s="2332"/>
      <c r="DNT24" s="2332"/>
      <c r="DNU24" s="2332"/>
      <c r="DNV24" s="2332"/>
      <c r="DNW24" s="2332"/>
      <c r="DNX24" s="2332"/>
      <c r="DNY24" s="2332"/>
      <c r="DNZ24" s="2332"/>
      <c r="DOA24" s="2332"/>
      <c r="DOB24" s="2332"/>
      <c r="DOC24" s="2332"/>
      <c r="DOD24" s="2332"/>
      <c r="DOE24" s="2332"/>
      <c r="DOF24" s="2332"/>
      <c r="DOG24" s="2332"/>
      <c r="DOH24" s="2332"/>
      <c r="DOI24" s="2332"/>
      <c r="DOJ24" s="2332"/>
      <c r="DOK24" s="2332"/>
      <c r="DOL24" s="2332"/>
      <c r="DOM24" s="2332"/>
      <c r="DON24" s="2332"/>
      <c r="DOO24" s="2332"/>
      <c r="DOP24" s="2332"/>
      <c r="DOQ24" s="2332"/>
      <c r="DOR24" s="2332"/>
      <c r="DOS24" s="2332"/>
      <c r="DOT24" s="2332"/>
      <c r="DOU24" s="2332"/>
      <c r="DOV24" s="2332"/>
      <c r="DOW24" s="2332"/>
      <c r="DOX24" s="2332"/>
      <c r="DOY24" s="2332"/>
      <c r="DOZ24" s="2332"/>
      <c r="DPA24" s="2332"/>
      <c r="DPB24" s="2332"/>
      <c r="DPC24" s="2332"/>
      <c r="DPD24" s="2332"/>
      <c r="DPE24" s="2332"/>
      <c r="DPF24" s="2332"/>
      <c r="DPG24" s="2332"/>
      <c r="DPH24" s="2332"/>
      <c r="DPI24" s="2332"/>
      <c r="DPJ24" s="2332"/>
      <c r="DPK24" s="2332"/>
      <c r="DPL24" s="2332"/>
      <c r="DPM24" s="2332"/>
      <c r="DPN24" s="2332"/>
      <c r="DPO24" s="2332"/>
      <c r="DPP24" s="2332"/>
      <c r="DPQ24" s="2332"/>
      <c r="DPR24" s="2332"/>
      <c r="DPS24" s="2332"/>
      <c r="DPT24" s="2332"/>
      <c r="DPU24" s="2332"/>
      <c r="DPV24" s="2332"/>
      <c r="DPW24" s="2332"/>
      <c r="DPX24" s="2332"/>
      <c r="DPY24" s="2332"/>
      <c r="DPZ24" s="2332"/>
      <c r="DQA24" s="2332"/>
      <c r="DQB24" s="2332"/>
      <c r="DQC24" s="2332"/>
      <c r="DQD24" s="2332"/>
      <c r="DQE24" s="2332"/>
      <c r="DQF24" s="2332"/>
      <c r="DQG24" s="2332"/>
      <c r="DQH24" s="2332"/>
      <c r="DQI24" s="2332"/>
      <c r="DQJ24" s="2332"/>
      <c r="DQK24" s="2332"/>
      <c r="DQL24" s="2332"/>
      <c r="DQM24" s="2332"/>
      <c r="DQN24" s="2332"/>
      <c r="DQO24" s="2332"/>
      <c r="DQP24" s="2332"/>
      <c r="DQQ24" s="2332"/>
      <c r="DQR24" s="2332"/>
      <c r="DQS24" s="2332"/>
      <c r="DQT24" s="2332"/>
      <c r="DQU24" s="2332"/>
      <c r="DQV24" s="2332"/>
      <c r="DQW24" s="2332"/>
      <c r="DQX24" s="2332"/>
      <c r="DQY24" s="2332"/>
      <c r="DQZ24" s="2332"/>
      <c r="DRA24" s="2332"/>
      <c r="DRB24" s="2332"/>
      <c r="DRC24" s="2332"/>
      <c r="DRD24" s="2332"/>
      <c r="DRE24" s="2332"/>
      <c r="DRF24" s="2332"/>
      <c r="DRG24" s="2332"/>
      <c r="DRH24" s="2332"/>
      <c r="DRI24" s="2332"/>
      <c r="DRJ24" s="2332"/>
      <c r="DRK24" s="2332"/>
      <c r="DRL24" s="2332"/>
      <c r="DRM24" s="2332"/>
      <c r="DRN24" s="2332"/>
      <c r="DRO24" s="2332"/>
      <c r="DRP24" s="2332"/>
      <c r="DRQ24" s="2332"/>
      <c r="DRR24" s="2332"/>
      <c r="DRS24" s="2332"/>
      <c r="DRT24" s="2332"/>
      <c r="DRU24" s="2332"/>
      <c r="DRV24" s="2332"/>
      <c r="DRW24" s="2332"/>
      <c r="DRX24" s="2332"/>
      <c r="DRY24" s="2332"/>
      <c r="DRZ24" s="2332"/>
      <c r="DSA24" s="2332"/>
      <c r="DSB24" s="2332"/>
      <c r="DSC24" s="2332"/>
      <c r="DSD24" s="2332"/>
      <c r="DSE24" s="2332"/>
      <c r="DSF24" s="2332"/>
      <c r="DSG24" s="2332"/>
      <c r="DSH24" s="2332"/>
      <c r="DSI24" s="2332"/>
      <c r="DSJ24" s="2332"/>
      <c r="DSK24" s="2332"/>
      <c r="DSL24" s="2332"/>
      <c r="DSM24" s="2332"/>
      <c r="DSN24" s="2332"/>
      <c r="DSO24" s="2332"/>
      <c r="DSP24" s="2332"/>
      <c r="DSQ24" s="2332"/>
      <c r="DSR24" s="2332"/>
      <c r="DSS24" s="2332"/>
      <c r="DST24" s="2332"/>
      <c r="DSU24" s="2332"/>
      <c r="DSV24" s="2332"/>
      <c r="DSW24" s="2332"/>
      <c r="DSX24" s="2332"/>
      <c r="DSY24" s="2332"/>
      <c r="DSZ24" s="2332"/>
      <c r="DTA24" s="2332"/>
      <c r="DTB24" s="2332"/>
      <c r="DTC24" s="2332"/>
      <c r="DTD24" s="2332"/>
      <c r="DTE24" s="2332"/>
      <c r="DTF24" s="2332"/>
      <c r="DTG24" s="2332"/>
      <c r="DTH24" s="2332"/>
      <c r="DTI24" s="2332"/>
      <c r="DTJ24" s="2332"/>
      <c r="DTK24" s="2332"/>
      <c r="DTL24" s="2332"/>
      <c r="DTM24" s="2332"/>
      <c r="DTN24" s="2332"/>
      <c r="DTO24" s="2332"/>
      <c r="DTP24" s="2332"/>
      <c r="DTQ24" s="2332"/>
      <c r="DTR24" s="2332"/>
      <c r="DTS24" s="2332"/>
      <c r="DTT24" s="2332"/>
      <c r="DTU24" s="2332"/>
      <c r="DTV24" s="2332"/>
      <c r="DTW24" s="2332"/>
      <c r="DTX24" s="2332"/>
      <c r="DTY24" s="2332"/>
      <c r="DTZ24" s="2332"/>
      <c r="DUA24" s="2332"/>
      <c r="DUB24" s="2332"/>
      <c r="DUC24" s="2332"/>
      <c r="DUD24" s="2332"/>
      <c r="DUE24" s="2332"/>
      <c r="DUF24" s="2332"/>
      <c r="DUG24" s="2332"/>
      <c r="DUH24" s="2332"/>
      <c r="DUI24" s="2332"/>
      <c r="DUJ24" s="2332"/>
      <c r="DUK24" s="2332"/>
      <c r="DUL24" s="2332"/>
      <c r="DUM24" s="2332"/>
      <c r="DUN24" s="2332"/>
      <c r="DUO24" s="2332"/>
      <c r="DUP24" s="2332"/>
      <c r="DUQ24" s="2332"/>
      <c r="DUR24" s="2332"/>
      <c r="DUS24" s="2332"/>
      <c r="DUT24" s="2332"/>
      <c r="DUU24" s="2332"/>
      <c r="DUV24" s="2332"/>
      <c r="DUW24" s="2332"/>
      <c r="DUX24" s="2332"/>
      <c r="DUY24" s="2332"/>
      <c r="DUZ24" s="2332"/>
      <c r="DVA24" s="2332"/>
      <c r="DVB24" s="2332"/>
      <c r="DVC24" s="2332"/>
      <c r="DVD24" s="2332"/>
      <c r="DVE24" s="2332"/>
      <c r="DVF24" s="2332"/>
      <c r="DVG24" s="2332"/>
      <c r="DVH24" s="2332"/>
      <c r="DVI24" s="2332"/>
      <c r="DVJ24" s="2332"/>
      <c r="DVK24" s="2332"/>
      <c r="DVL24" s="2332"/>
      <c r="DVM24" s="2332"/>
      <c r="DVN24" s="2332"/>
      <c r="DVO24" s="2332"/>
      <c r="DVP24" s="2332"/>
      <c r="DVQ24" s="2332"/>
      <c r="DVR24" s="2332"/>
      <c r="DVS24" s="2332"/>
      <c r="DVT24" s="2332"/>
      <c r="DVU24" s="2332"/>
      <c r="DVV24" s="2332"/>
      <c r="DVW24" s="2332"/>
      <c r="DVX24" s="2332"/>
      <c r="DVY24" s="2332"/>
      <c r="DVZ24" s="2332"/>
      <c r="DWA24" s="2332"/>
      <c r="DWB24" s="2332"/>
      <c r="DWC24" s="2332"/>
      <c r="DWD24" s="2332"/>
      <c r="DWE24" s="2332"/>
      <c r="DWF24" s="2332"/>
      <c r="DWG24" s="2332"/>
      <c r="DWH24" s="2332"/>
      <c r="DWI24" s="2332"/>
      <c r="DWJ24" s="2332"/>
      <c r="DWK24" s="2332"/>
      <c r="DWL24" s="2332"/>
      <c r="DWM24" s="2332"/>
      <c r="DWN24" s="2332"/>
      <c r="DWO24" s="2332"/>
      <c r="DWP24" s="2332"/>
      <c r="DWQ24" s="2332"/>
      <c r="DWR24" s="2332"/>
      <c r="DWS24" s="2332"/>
      <c r="DWT24" s="2332"/>
      <c r="DWU24" s="2332"/>
      <c r="DWV24" s="2332"/>
      <c r="DWW24" s="2332"/>
      <c r="DWX24" s="2332"/>
      <c r="DWY24" s="2332"/>
      <c r="DWZ24" s="2332"/>
      <c r="DXA24" s="2332"/>
      <c r="DXB24" s="2332"/>
      <c r="DXC24" s="2332"/>
      <c r="DXD24" s="2332"/>
      <c r="DXE24" s="2332"/>
      <c r="DXF24" s="2332"/>
      <c r="DXG24" s="2332"/>
      <c r="DXH24" s="2332"/>
      <c r="DXI24" s="2332"/>
      <c r="DXJ24" s="2332"/>
      <c r="DXK24" s="2332"/>
      <c r="DXL24" s="2332"/>
      <c r="DXM24" s="2332"/>
      <c r="DXN24" s="2332"/>
      <c r="DXO24" s="2332"/>
      <c r="DXP24" s="2332"/>
      <c r="DXQ24" s="2332"/>
      <c r="DXR24" s="2332"/>
      <c r="DXS24" s="2332"/>
      <c r="DXT24" s="2332"/>
      <c r="DXU24" s="2332"/>
      <c r="DXV24" s="2332"/>
      <c r="DXW24" s="2332"/>
      <c r="DXX24" s="2332"/>
      <c r="DXY24" s="2332"/>
      <c r="DXZ24" s="2332"/>
      <c r="DYA24" s="2332"/>
      <c r="DYB24" s="2332"/>
      <c r="DYC24" s="2332"/>
      <c r="DYD24" s="2332"/>
      <c r="DYE24" s="2332"/>
      <c r="DYF24" s="2332"/>
      <c r="DYG24" s="2332"/>
      <c r="DYH24" s="2332"/>
      <c r="DYI24" s="2332"/>
      <c r="DYJ24" s="2332"/>
      <c r="DYK24" s="2332"/>
      <c r="DYL24" s="2332"/>
      <c r="DYM24" s="2332"/>
      <c r="DYN24" s="2332"/>
      <c r="DYO24" s="2332"/>
      <c r="DYP24" s="2332"/>
      <c r="DYQ24" s="2332"/>
      <c r="DYR24" s="2332"/>
      <c r="DYS24" s="2332"/>
      <c r="DYT24" s="2332"/>
      <c r="DYU24" s="2332"/>
      <c r="DYV24" s="2332"/>
      <c r="DYW24" s="2332"/>
      <c r="DYX24" s="2332"/>
      <c r="DYY24" s="2332"/>
      <c r="DYZ24" s="2332"/>
      <c r="DZA24" s="2332"/>
      <c r="DZB24" s="2332"/>
      <c r="DZC24" s="2332"/>
      <c r="DZD24" s="2332"/>
      <c r="DZE24" s="2332"/>
      <c r="DZF24" s="2332"/>
      <c r="DZG24" s="2332"/>
      <c r="DZH24" s="2332"/>
      <c r="DZI24" s="2332"/>
      <c r="DZJ24" s="2332"/>
      <c r="DZK24" s="2332"/>
      <c r="DZL24" s="2332"/>
      <c r="DZM24" s="2332"/>
      <c r="DZN24" s="2332"/>
      <c r="DZO24" s="2332"/>
      <c r="DZP24" s="2332"/>
      <c r="DZQ24" s="2332"/>
      <c r="DZR24" s="2332"/>
      <c r="DZS24" s="2332"/>
      <c r="DZT24" s="2332"/>
      <c r="DZU24" s="2332"/>
      <c r="DZV24" s="2332"/>
      <c r="DZW24" s="2332"/>
      <c r="DZX24" s="2332"/>
      <c r="DZY24" s="2332"/>
      <c r="DZZ24" s="2332"/>
      <c r="EAA24" s="2332"/>
      <c r="EAB24" s="2332"/>
      <c r="EAC24" s="2332"/>
      <c r="EAD24" s="2332"/>
      <c r="EAE24" s="2332"/>
      <c r="EAF24" s="2332"/>
      <c r="EAG24" s="2332"/>
      <c r="EAH24" s="2332"/>
      <c r="EAI24" s="2332"/>
      <c r="EAJ24" s="2332"/>
      <c r="EAK24" s="2332"/>
      <c r="EAL24" s="2332"/>
      <c r="EAM24" s="2332"/>
      <c r="EAN24" s="2332"/>
      <c r="EAO24" s="2332"/>
      <c r="EAP24" s="2332"/>
      <c r="EAQ24" s="2332"/>
      <c r="EAR24" s="2332"/>
      <c r="EAS24" s="2332"/>
      <c r="EAT24" s="2332"/>
      <c r="EAU24" s="2332"/>
      <c r="EAV24" s="2332"/>
      <c r="EAW24" s="2332"/>
      <c r="EAX24" s="2332"/>
      <c r="EAY24" s="2332"/>
      <c r="EAZ24" s="2332"/>
      <c r="EBA24" s="2332"/>
      <c r="EBB24" s="2332"/>
      <c r="EBC24" s="2332"/>
      <c r="EBD24" s="2332"/>
      <c r="EBE24" s="2332"/>
      <c r="EBF24" s="2332"/>
      <c r="EBG24" s="2332"/>
      <c r="EBH24" s="2332"/>
      <c r="EBI24" s="2332"/>
      <c r="EBJ24" s="2332"/>
      <c r="EBK24" s="2332"/>
      <c r="EBL24" s="2332"/>
      <c r="EBM24" s="2332"/>
      <c r="EBN24" s="2332"/>
      <c r="EBO24" s="2332"/>
      <c r="EBP24" s="2332"/>
      <c r="EBQ24" s="2332"/>
      <c r="EBR24" s="2332"/>
      <c r="EBS24" s="2332"/>
      <c r="EBT24" s="2332"/>
      <c r="EBU24" s="2332"/>
      <c r="EBV24" s="2332"/>
      <c r="EBW24" s="2332"/>
      <c r="EBX24" s="2332"/>
      <c r="EBY24" s="2332"/>
      <c r="EBZ24" s="2332"/>
      <c r="ECA24" s="2332"/>
      <c r="ECB24" s="2332"/>
      <c r="ECC24" s="2332"/>
      <c r="ECD24" s="2332"/>
      <c r="ECE24" s="2332"/>
      <c r="ECF24" s="2332"/>
      <c r="ECG24" s="2332"/>
      <c r="ECH24" s="2332"/>
      <c r="ECI24" s="2332"/>
      <c r="ECJ24" s="2332"/>
      <c r="ECK24" s="2332"/>
      <c r="ECL24" s="2332"/>
      <c r="ECM24" s="2332"/>
      <c r="ECN24" s="2332"/>
      <c r="ECO24" s="2332"/>
      <c r="ECP24" s="2332"/>
      <c r="ECQ24" s="2332"/>
      <c r="ECR24" s="2332"/>
      <c r="ECS24" s="2332"/>
      <c r="ECT24" s="2332"/>
      <c r="ECU24" s="2332"/>
      <c r="ECV24" s="2332"/>
      <c r="ECW24" s="2332"/>
      <c r="ECX24" s="2332"/>
      <c r="ECY24" s="2332"/>
      <c r="ECZ24" s="2332"/>
      <c r="EDA24" s="2332"/>
      <c r="EDB24" s="2332"/>
      <c r="EDC24" s="2332"/>
      <c r="EDD24" s="2332"/>
      <c r="EDE24" s="2332"/>
      <c r="EDF24" s="2332"/>
      <c r="EDG24" s="2332"/>
      <c r="EDH24" s="2332"/>
      <c r="EDI24" s="2332"/>
      <c r="EDJ24" s="2332"/>
      <c r="EDK24" s="2332"/>
      <c r="EDL24" s="2332"/>
      <c r="EDM24" s="2332"/>
      <c r="EDN24" s="2332"/>
      <c r="EDO24" s="2332"/>
      <c r="EDP24" s="2332"/>
      <c r="EDQ24" s="2332"/>
      <c r="EDR24" s="2332"/>
      <c r="EDS24" s="2332"/>
      <c r="EDT24" s="2332"/>
      <c r="EDU24" s="2332"/>
      <c r="EDV24" s="2332"/>
      <c r="EDW24" s="2332"/>
      <c r="EDX24" s="2332"/>
      <c r="EDY24" s="2332"/>
      <c r="EDZ24" s="2332"/>
      <c r="EEA24" s="2332"/>
      <c r="EEB24" s="2332"/>
      <c r="EEC24" s="2332"/>
      <c r="EED24" s="2332"/>
      <c r="EEE24" s="2332"/>
      <c r="EEF24" s="2332"/>
      <c r="EEG24" s="2332"/>
      <c r="EEH24" s="2332"/>
      <c r="EEI24" s="2332"/>
      <c r="EEJ24" s="2332"/>
      <c r="EEK24" s="2332"/>
      <c r="EEL24" s="2332"/>
      <c r="EEM24" s="2332"/>
      <c r="EEN24" s="2332"/>
      <c r="EEO24" s="2332"/>
      <c r="EEP24" s="2332"/>
      <c r="EEQ24" s="2332"/>
      <c r="EER24" s="2332"/>
      <c r="EES24" s="2332"/>
      <c r="EET24" s="2332"/>
      <c r="EEU24" s="2332"/>
      <c r="EEV24" s="2332"/>
      <c r="EEW24" s="2332"/>
      <c r="EEX24" s="2332"/>
      <c r="EEY24" s="2332"/>
      <c r="EEZ24" s="2332"/>
      <c r="EFA24" s="2332"/>
      <c r="EFB24" s="2332"/>
      <c r="EFC24" s="2332"/>
      <c r="EFD24" s="2332"/>
      <c r="EFE24" s="2332"/>
      <c r="EFF24" s="2332"/>
      <c r="EFG24" s="2332"/>
      <c r="EFH24" s="2332"/>
      <c r="EFI24" s="2332"/>
      <c r="EFJ24" s="2332"/>
      <c r="EFK24" s="2332"/>
      <c r="EFL24" s="2332"/>
      <c r="EFM24" s="2332"/>
      <c r="EFN24" s="2332"/>
      <c r="EFO24" s="2332"/>
      <c r="EFP24" s="2332"/>
      <c r="EFQ24" s="2332"/>
      <c r="EFR24" s="2332"/>
      <c r="EFS24" s="2332"/>
      <c r="EFT24" s="2332"/>
      <c r="EFU24" s="2332"/>
      <c r="EFV24" s="2332"/>
      <c r="EFW24" s="2332"/>
      <c r="EFX24" s="2332"/>
      <c r="EFY24" s="2332"/>
      <c r="EFZ24" s="2332"/>
      <c r="EGA24" s="2332"/>
      <c r="EGB24" s="2332"/>
      <c r="EGC24" s="2332"/>
      <c r="EGD24" s="2332"/>
      <c r="EGE24" s="2332"/>
      <c r="EGF24" s="2332"/>
      <c r="EGG24" s="2332"/>
      <c r="EGH24" s="2332"/>
      <c r="EGI24" s="2332"/>
      <c r="EGJ24" s="2332"/>
      <c r="EGK24" s="2332"/>
      <c r="EGL24" s="2332"/>
      <c r="EGM24" s="2332"/>
      <c r="EGN24" s="2332"/>
      <c r="EGO24" s="2332"/>
      <c r="EGP24" s="2332"/>
      <c r="EGQ24" s="2332"/>
      <c r="EGR24" s="2332"/>
      <c r="EGS24" s="2332"/>
      <c r="EGT24" s="2332"/>
      <c r="EGU24" s="2332"/>
      <c r="EGV24" s="2332"/>
      <c r="EGW24" s="2332"/>
      <c r="EGX24" s="2332"/>
      <c r="EGY24" s="2332"/>
      <c r="EGZ24" s="2332"/>
      <c r="EHA24" s="2332"/>
      <c r="EHB24" s="2332"/>
      <c r="EHC24" s="2332"/>
      <c r="EHD24" s="2332"/>
      <c r="EHE24" s="2332"/>
      <c r="EHF24" s="2332"/>
      <c r="EHG24" s="2332"/>
      <c r="EHH24" s="2332"/>
      <c r="EHI24" s="2332"/>
      <c r="EHJ24" s="2332"/>
      <c r="EHK24" s="2332"/>
      <c r="EHL24" s="2332"/>
      <c r="EHM24" s="2332"/>
      <c r="EHN24" s="2332"/>
      <c r="EHO24" s="2332"/>
      <c r="EHP24" s="2332"/>
      <c r="EHQ24" s="2332"/>
      <c r="EHR24" s="2332"/>
      <c r="EHS24" s="2332"/>
      <c r="EHT24" s="2332"/>
      <c r="EHU24" s="2332"/>
      <c r="EHV24" s="2332"/>
      <c r="EHW24" s="2332"/>
      <c r="EHX24" s="2332"/>
      <c r="EHY24" s="2332"/>
      <c r="EHZ24" s="2332"/>
      <c r="EIA24" s="2332"/>
      <c r="EIB24" s="2332"/>
      <c r="EIC24" s="2332"/>
      <c r="EID24" s="2332"/>
      <c r="EIE24" s="2332"/>
      <c r="EIF24" s="2332"/>
      <c r="EIG24" s="2332"/>
      <c r="EIH24" s="2332"/>
      <c r="EII24" s="2332"/>
      <c r="EIJ24" s="2332"/>
      <c r="EIK24" s="2332"/>
      <c r="EIL24" s="2332"/>
      <c r="EIM24" s="2332"/>
      <c r="EIN24" s="2332"/>
      <c r="EIO24" s="2332"/>
      <c r="EIP24" s="2332"/>
      <c r="EIQ24" s="2332"/>
      <c r="EIR24" s="2332"/>
      <c r="EIS24" s="2332"/>
      <c r="EIT24" s="2332"/>
      <c r="EIU24" s="2332"/>
      <c r="EIV24" s="2332"/>
      <c r="EIW24" s="2332"/>
      <c r="EIX24" s="2332"/>
      <c r="EIY24" s="2332"/>
      <c r="EIZ24" s="2332"/>
      <c r="EJA24" s="2332"/>
      <c r="EJB24" s="2332"/>
      <c r="EJC24" s="2332"/>
      <c r="EJD24" s="2332"/>
      <c r="EJE24" s="2332"/>
      <c r="EJF24" s="2332"/>
      <c r="EJG24" s="2332"/>
      <c r="EJH24" s="2332"/>
      <c r="EJI24" s="2332"/>
      <c r="EJJ24" s="2332"/>
      <c r="EJK24" s="2332"/>
      <c r="EJL24" s="2332"/>
      <c r="EJM24" s="2332"/>
      <c r="EJN24" s="2332"/>
      <c r="EJO24" s="2332"/>
      <c r="EJP24" s="2332"/>
      <c r="EJQ24" s="2332"/>
      <c r="EJR24" s="2332"/>
      <c r="EJS24" s="2332"/>
      <c r="EJT24" s="2332"/>
      <c r="EJU24" s="2332"/>
      <c r="EJV24" s="2332"/>
      <c r="EJW24" s="2332"/>
      <c r="EJX24" s="2332"/>
      <c r="EJY24" s="2332"/>
      <c r="EJZ24" s="2332"/>
      <c r="EKA24" s="2332"/>
      <c r="EKB24" s="2332"/>
      <c r="EKC24" s="2332"/>
      <c r="EKD24" s="2332"/>
      <c r="EKE24" s="2332"/>
      <c r="EKF24" s="2332"/>
      <c r="EKG24" s="2332"/>
      <c r="EKH24" s="2332"/>
      <c r="EKI24" s="2332"/>
      <c r="EKJ24" s="2332"/>
      <c r="EKK24" s="2332"/>
      <c r="EKL24" s="2332"/>
      <c r="EKM24" s="2332"/>
      <c r="EKN24" s="2332"/>
      <c r="EKO24" s="2332"/>
      <c r="EKP24" s="2332"/>
      <c r="EKQ24" s="2332"/>
      <c r="EKR24" s="2332"/>
      <c r="EKS24" s="2332"/>
      <c r="EKT24" s="2332"/>
      <c r="EKU24" s="2332"/>
      <c r="EKV24" s="2332"/>
      <c r="EKW24" s="2332"/>
      <c r="EKX24" s="2332"/>
      <c r="EKY24" s="2332"/>
      <c r="EKZ24" s="2332"/>
      <c r="ELA24" s="2332"/>
      <c r="ELB24" s="2332"/>
      <c r="ELC24" s="2332"/>
      <c r="ELD24" s="2332"/>
      <c r="ELE24" s="2332"/>
      <c r="ELF24" s="2332"/>
      <c r="ELG24" s="2332"/>
      <c r="ELH24" s="2332"/>
      <c r="ELI24" s="2332"/>
      <c r="ELJ24" s="2332"/>
      <c r="ELK24" s="2332"/>
      <c r="ELL24" s="2332"/>
      <c r="ELM24" s="2332"/>
      <c r="ELN24" s="2332"/>
      <c r="ELO24" s="2332"/>
      <c r="ELP24" s="2332"/>
      <c r="ELQ24" s="2332"/>
      <c r="ELR24" s="2332"/>
      <c r="ELS24" s="2332"/>
      <c r="ELT24" s="2332"/>
      <c r="ELU24" s="2332"/>
      <c r="ELV24" s="2332"/>
      <c r="ELW24" s="2332"/>
      <c r="ELX24" s="2332"/>
      <c r="ELY24" s="2332"/>
      <c r="ELZ24" s="2332"/>
      <c r="EMA24" s="2332"/>
      <c r="EMB24" s="2332"/>
      <c r="EMC24" s="2332"/>
      <c r="EMD24" s="2332"/>
      <c r="EME24" s="2332"/>
      <c r="EMF24" s="2332"/>
      <c r="EMG24" s="2332"/>
      <c r="EMH24" s="2332"/>
      <c r="EMI24" s="2332"/>
      <c r="EMJ24" s="2332"/>
      <c r="EMK24" s="2332"/>
      <c r="EML24" s="2332"/>
      <c r="EMM24" s="2332"/>
      <c r="EMN24" s="2332"/>
      <c r="EMO24" s="2332"/>
      <c r="EMP24" s="2332"/>
      <c r="EMQ24" s="2332"/>
      <c r="EMR24" s="2332"/>
      <c r="EMS24" s="2332"/>
      <c r="EMT24" s="2332"/>
      <c r="EMU24" s="2332"/>
      <c r="EMV24" s="2332"/>
      <c r="EMW24" s="2332"/>
      <c r="EMX24" s="2332"/>
      <c r="EMY24" s="2332"/>
      <c r="EMZ24" s="2332"/>
      <c r="ENA24" s="2332"/>
      <c r="ENB24" s="2332"/>
      <c r="ENC24" s="2332"/>
      <c r="END24" s="2332"/>
      <c r="ENE24" s="2332"/>
      <c r="ENF24" s="2332"/>
      <c r="ENG24" s="2332"/>
      <c r="ENH24" s="2332"/>
      <c r="ENI24" s="2332"/>
      <c r="ENJ24" s="2332"/>
      <c r="ENK24" s="2332"/>
      <c r="ENL24" s="2332"/>
      <c r="ENM24" s="2332"/>
      <c r="ENN24" s="2332"/>
      <c r="ENO24" s="2332"/>
      <c r="ENP24" s="2332"/>
      <c r="ENQ24" s="2332"/>
      <c r="ENR24" s="2332"/>
      <c r="ENS24" s="2332"/>
      <c r="ENT24" s="2332"/>
      <c r="ENU24" s="2332"/>
      <c r="ENV24" s="2332"/>
      <c r="ENW24" s="2332"/>
      <c r="ENX24" s="2332"/>
      <c r="ENY24" s="2332"/>
      <c r="ENZ24" s="2332"/>
      <c r="EOA24" s="2332"/>
      <c r="EOB24" s="2332"/>
      <c r="EOC24" s="2332"/>
      <c r="EOD24" s="2332"/>
      <c r="EOE24" s="2332"/>
      <c r="EOF24" s="2332"/>
      <c r="EOG24" s="2332"/>
      <c r="EOH24" s="2332"/>
      <c r="EOI24" s="2332"/>
      <c r="EOJ24" s="2332"/>
      <c r="EOK24" s="2332"/>
      <c r="EOL24" s="2332"/>
      <c r="EOM24" s="2332"/>
      <c r="EON24" s="2332"/>
      <c r="EOO24" s="2332"/>
      <c r="EOP24" s="2332"/>
      <c r="EOQ24" s="2332"/>
      <c r="EOR24" s="2332"/>
      <c r="EOS24" s="2332"/>
      <c r="EOT24" s="2332"/>
      <c r="EOU24" s="2332"/>
      <c r="EOV24" s="2332"/>
      <c r="EOW24" s="2332"/>
      <c r="EOX24" s="2332"/>
      <c r="EOY24" s="2332"/>
      <c r="EOZ24" s="2332"/>
      <c r="EPA24" s="2332"/>
      <c r="EPB24" s="2332"/>
      <c r="EPC24" s="2332"/>
      <c r="EPD24" s="2332"/>
      <c r="EPE24" s="2332"/>
      <c r="EPF24" s="2332"/>
      <c r="EPG24" s="2332"/>
      <c r="EPH24" s="2332"/>
      <c r="EPI24" s="2332"/>
      <c r="EPJ24" s="2332"/>
      <c r="EPK24" s="2332"/>
      <c r="EPL24" s="2332"/>
      <c r="EPM24" s="2332"/>
      <c r="EPN24" s="2332"/>
      <c r="EPO24" s="2332"/>
      <c r="EPP24" s="2332"/>
      <c r="EPQ24" s="2332"/>
      <c r="EPR24" s="2332"/>
      <c r="EPS24" s="2332"/>
      <c r="EPT24" s="2332"/>
      <c r="EPU24" s="2332"/>
      <c r="EPV24" s="2332"/>
      <c r="EPW24" s="2332"/>
      <c r="EPX24" s="2332"/>
      <c r="EPY24" s="2332"/>
      <c r="EPZ24" s="2332"/>
      <c r="EQA24" s="2332"/>
      <c r="EQB24" s="2332"/>
      <c r="EQC24" s="2332"/>
      <c r="EQD24" s="2332"/>
      <c r="EQE24" s="2332"/>
      <c r="EQF24" s="2332"/>
      <c r="EQG24" s="2332"/>
      <c r="EQH24" s="2332"/>
      <c r="EQI24" s="2332"/>
      <c r="EQJ24" s="2332"/>
      <c r="EQK24" s="2332"/>
      <c r="EQL24" s="2332"/>
      <c r="EQM24" s="2332"/>
      <c r="EQN24" s="2332"/>
      <c r="EQO24" s="2332"/>
      <c r="EQP24" s="2332"/>
      <c r="EQQ24" s="2332"/>
      <c r="EQR24" s="2332"/>
      <c r="EQS24" s="2332"/>
      <c r="EQT24" s="2332"/>
      <c r="EQU24" s="2332"/>
      <c r="EQV24" s="2332"/>
      <c r="EQW24" s="2332"/>
      <c r="EQX24" s="2332"/>
      <c r="EQY24" s="2332"/>
      <c r="EQZ24" s="2332"/>
      <c r="ERA24" s="2332"/>
      <c r="ERB24" s="2332"/>
      <c r="ERC24" s="2332"/>
      <c r="ERD24" s="2332"/>
      <c r="ERE24" s="2332"/>
      <c r="ERF24" s="2332"/>
      <c r="ERG24" s="2332"/>
      <c r="ERH24" s="2332"/>
      <c r="ERI24" s="2332"/>
      <c r="ERJ24" s="2332"/>
      <c r="ERK24" s="2332"/>
      <c r="ERL24" s="2332"/>
      <c r="ERM24" s="2332"/>
      <c r="ERN24" s="2332"/>
      <c r="ERO24" s="2332"/>
      <c r="ERP24" s="2332"/>
      <c r="ERQ24" s="2332"/>
      <c r="ERR24" s="2332"/>
      <c r="ERS24" s="2332"/>
      <c r="ERT24" s="2332"/>
      <c r="ERU24" s="2332"/>
      <c r="ERV24" s="2332"/>
      <c r="ERW24" s="2332"/>
      <c r="ERX24" s="2332"/>
      <c r="ERY24" s="2332"/>
      <c r="ERZ24" s="2332"/>
      <c r="ESA24" s="2332"/>
      <c r="ESB24" s="2332"/>
      <c r="ESC24" s="2332"/>
      <c r="ESD24" s="2332"/>
      <c r="ESE24" s="2332"/>
      <c r="ESF24" s="2332"/>
      <c r="ESG24" s="2332"/>
      <c r="ESH24" s="2332"/>
      <c r="ESI24" s="2332"/>
      <c r="ESJ24" s="2332"/>
      <c r="ESK24" s="2332"/>
      <c r="ESL24" s="2332"/>
      <c r="ESM24" s="2332"/>
      <c r="ESN24" s="2332"/>
      <c r="ESO24" s="2332"/>
      <c r="ESP24" s="2332"/>
      <c r="ESQ24" s="2332"/>
      <c r="ESR24" s="2332"/>
      <c r="ESS24" s="2332"/>
      <c r="EST24" s="2332"/>
      <c r="ESU24" s="2332"/>
      <c r="ESV24" s="2332"/>
      <c r="ESW24" s="2332"/>
      <c r="ESX24" s="2332"/>
      <c r="ESY24" s="2332"/>
      <c r="ESZ24" s="2332"/>
      <c r="ETA24" s="2332"/>
      <c r="ETB24" s="2332"/>
      <c r="ETC24" s="2332"/>
      <c r="ETD24" s="2332"/>
      <c r="ETE24" s="2332"/>
      <c r="ETF24" s="2332"/>
      <c r="ETG24" s="2332"/>
      <c r="ETH24" s="2332"/>
      <c r="ETI24" s="2332"/>
      <c r="ETJ24" s="2332"/>
      <c r="ETK24" s="2332"/>
      <c r="ETL24" s="2332"/>
      <c r="ETM24" s="2332"/>
      <c r="ETN24" s="2332"/>
      <c r="ETO24" s="2332"/>
      <c r="ETP24" s="2332"/>
      <c r="ETQ24" s="2332"/>
      <c r="ETR24" s="2332"/>
      <c r="ETS24" s="2332"/>
      <c r="ETT24" s="2332"/>
      <c r="ETU24" s="2332"/>
      <c r="ETV24" s="2332"/>
      <c r="ETW24" s="2332"/>
      <c r="ETX24" s="2332"/>
      <c r="ETY24" s="2332"/>
      <c r="ETZ24" s="2332"/>
      <c r="EUA24" s="2332"/>
      <c r="EUB24" s="2332"/>
      <c r="EUC24" s="2332"/>
      <c r="EUD24" s="2332"/>
      <c r="EUE24" s="2332"/>
      <c r="EUF24" s="2332"/>
      <c r="EUG24" s="2332"/>
      <c r="EUH24" s="2332"/>
      <c r="EUI24" s="2332"/>
      <c r="EUJ24" s="2332"/>
      <c r="EUK24" s="2332"/>
      <c r="EUL24" s="2332"/>
      <c r="EUM24" s="2332"/>
      <c r="EUN24" s="2332"/>
      <c r="EUO24" s="2332"/>
      <c r="EUP24" s="2332"/>
      <c r="EUQ24" s="2332"/>
      <c r="EUR24" s="2332"/>
      <c r="EUS24" s="2332"/>
      <c r="EUT24" s="2332"/>
      <c r="EUU24" s="2332"/>
      <c r="EUV24" s="2332"/>
      <c r="EUW24" s="2332"/>
      <c r="EUX24" s="2332"/>
      <c r="EUY24" s="2332"/>
      <c r="EUZ24" s="2332"/>
      <c r="EVA24" s="2332"/>
      <c r="EVB24" s="2332"/>
      <c r="EVC24" s="2332"/>
      <c r="EVD24" s="2332"/>
      <c r="EVE24" s="2332"/>
      <c r="EVF24" s="2332"/>
      <c r="EVG24" s="2332"/>
      <c r="EVH24" s="2332"/>
      <c r="EVI24" s="2332"/>
      <c r="EVJ24" s="2332"/>
      <c r="EVK24" s="2332"/>
      <c r="EVL24" s="2332"/>
      <c r="EVM24" s="2332"/>
      <c r="EVN24" s="2332"/>
      <c r="EVO24" s="2332"/>
      <c r="EVP24" s="2332"/>
      <c r="EVQ24" s="2332"/>
      <c r="EVR24" s="2332"/>
      <c r="EVS24" s="2332"/>
      <c r="EVT24" s="2332"/>
      <c r="EVU24" s="2332"/>
      <c r="EVV24" s="2332"/>
      <c r="EVW24" s="2332"/>
      <c r="EVX24" s="2332"/>
      <c r="EVY24" s="2332"/>
      <c r="EVZ24" s="2332"/>
      <c r="EWA24" s="2332"/>
      <c r="EWB24" s="2332"/>
      <c r="EWC24" s="2332"/>
      <c r="EWD24" s="2332"/>
      <c r="EWE24" s="2332"/>
      <c r="EWF24" s="2332"/>
      <c r="EWG24" s="2332"/>
      <c r="EWH24" s="2332"/>
      <c r="EWI24" s="2332"/>
      <c r="EWJ24" s="2332"/>
      <c r="EWK24" s="2332"/>
      <c r="EWL24" s="2332"/>
      <c r="EWM24" s="2332"/>
      <c r="EWN24" s="2332"/>
      <c r="EWO24" s="2332"/>
      <c r="EWP24" s="2332"/>
      <c r="EWQ24" s="2332"/>
      <c r="EWR24" s="2332"/>
      <c r="EWS24" s="2332"/>
      <c r="EWT24" s="2332"/>
      <c r="EWU24" s="2332"/>
      <c r="EWV24" s="2332"/>
      <c r="EWW24" s="2332"/>
      <c r="EWX24" s="2332"/>
      <c r="EWY24" s="2332"/>
      <c r="EWZ24" s="2332"/>
      <c r="EXA24" s="2332"/>
      <c r="EXB24" s="2332"/>
      <c r="EXC24" s="2332"/>
      <c r="EXD24" s="2332"/>
      <c r="EXE24" s="2332"/>
      <c r="EXF24" s="2332"/>
      <c r="EXG24" s="2332"/>
      <c r="EXH24" s="2332"/>
      <c r="EXI24" s="2332"/>
      <c r="EXJ24" s="2332"/>
      <c r="EXK24" s="2332"/>
      <c r="EXL24" s="2332"/>
      <c r="EXM24" s="2332"/>
      <c r="EXN24" s="2332"/>
      <c r="EXO24" s="2332"/>
      <c r="EXP24" s="2332"/>
      <c r="EXQ24" s="2332"/>
      <c r="EXR24" s="2332"/>
      <c r="EXS24" s="2332"/>
      <c r="EXT24" s="2332"/>
      <c r="EXU24" s="2332"/>
      <c r="EXV24" s="2332"/>
      <c r="EXW24" s="2332"/>
      <c r="EXX24" s="2332"/>
      <c r="EXY24" s="2332"/>
      <c r="EXZ24" s="2332"/>
      <c r="EYA24" s="2332"/>
      <c r="EYB24" s="2332"/>
      <c r="EYC24" s="2332"/>
      <c r="EYD24" s="2332"/>
      <c r="EYE24" s="2332"/>
      <c r="EYF24" s="2332"/>
      <c r="EYG24" s="2332"/>
      <c r="EYH24" s="2332"/>
      <c r="EYI24" s="2332"/>
      <c r="EYJ24" s="2332"/>
      <c r="EYK24" s="2332"/>
      <c r="EYL24" s="2332"/>
      <c r="EYM24" s="2332"/>
      <c r="EYN24" s="2332"/>
      <c r="EYO24" s="2332"/>
      <c r="EYP24" s="2332"/>
      <c r="EYQ24" s="2332"/>
      <c r="EYR24" s="2332"/>
      <c r="EYS24" s="2332"/>
      <c r="EYT24" s="2332"/>
      <c r="EYU24" s="2332"/>
      <c r="EYV24" s="2332"/>
      <c r="EYW24" s="2332"/>
      <c r="EYX24" s="2332"/>
      <c r="EYY24" s="2332"/>
      <c r="EYZ24" s="2332"/>
      <c r="EZA24" s="2332"/>
      <c r="EZB24" s="2332"/>
      <c r="EZC24" s="2332"/>
      <c r="EZD24" s="2332"/>
      <c r="EZE24" s="2332"/>
      <c r="EZF24" s="2332"/>
      <c r="EZG24" s="2332"/>
      <c r="EZH24" s="2332"/>
      <c r="EZI24" s="2332"/>
      <c r="EZJ24" s="2332"/>
      <c r="EZK24" s="2332"/>
      <c r="EZL24" s="2332"/>
      <c r="EZM24" s="2332"/>
      <c r="EZN24" s="2332"/>
      <c r="EZO24" s="2332"/>
      <c r="EZP24" s="2332"/>
      <c r="EZQ24" s="2332"/>
      <c r="EZR24" s="2332"/>
      <c r="EZS24" s="2332"/>
      <c r="EZT24" s="2332"/>
      <c r="EZU24" s="2332"/>
      <c r="EZV24" s="2332"/>
      <c r="EZW24" s="2332"/>
      <c r="EZX24" s="2332"/>
      <c r="EZY24" s="2332"/>
      <c r="EZZ24" s="2332"/>
      <c r="FAA24" s="2332"/>
      <c r="FAB24" s="2332"/>
      <c r="FAC24" s="2332"/>
      <c r="FAD24" s="2332"/>
      <c r="FAE24" s="2332"/>
      <c r="FAF24" s="2332"/>
      <c r="FAG24" s="2332"/>
      <c r="FAH24" s="2332"/>
      <c r="FAI24" s="2332"/>
      <c r="FAJ24" s="2332"/>
      <c r="FAK24" s="2332"/>
      <c r="FAL24" s="2332"/>
      <c r="FAM24" s="2332"/>
      <c r="FAN24" s="2332"/>
      <c r="FAO24" s="2332"/>
      <c r="FAP24" s="2332"/>
      <c r="FAQ24" s="2332"/>
      <c r="FAR24" s="2332"/>
      <c r="FAS24" s="2332"/>
      <c r="FAT24" s="2332"/>
      <c r="FAU24" s="2332"/>
      <c r="FAV24" s="2332"/>
      <c r="FAW24" s="2332"/>
      <c r="FAX24" s="2332"/>
      <c r="FAY24" s="2332"/>
      <c r="FAZ24" s="2332"/>
      <c r="FBA24" s="2332"/>
      <c r="FBB24" s="2332"/>
      <c r="FBC24" s="2332"/>
      <c r="FBD24" s="2332"/>
      <c r="FBE24" s="2332"/>
      <c r="FBF24" s="2332"/>
      <c r="FBG24" s="2332"/>
      <c r="FBH24" s="2332"/>
      <c r="FBI24" s="2332"/>
      <c r="FBJ24" s="2332"/>
      <c r="FBK24" s="2332"/>
      <c r="FBL24" s="2332"/>
      <c r="FBM24" s="2332"/>
      <c r="FBN24" s="2332"/>
      <c r="FBO24" s="2332"/>
      <c r="FBP24" s="2332"/>
      <c r="FBQ24" s="2332"/>
      <c r="FBR24" s="2332"/>
      <c r="FBS24" s="2332"/>
      <c r="FBT24" s="2332"/>
      <c r="FBU24" s="2332"/>
      <c r="FBV24" s="2332"/>
      <c r="FBW24" s="2332"/>
      <c r="FBX24" s="2332"/>
      <c r="FBY24" s="2332"/>
      <c r="FBZ24" s="2332"/>
      <c r="FCA24" s="2332"/>
      <c r="FCB24" s="2332"/>
      <c r="FCC24" s="2332"/>
      <c r="FCD24" s="2332"/>
      <c r="FCE24" s="2332"/>
      <c r="FCF24" s="2332"/>
      <c r="FCG24" s="2332"/>
      <c r="FCH24" s="2332"/>
      <c r="FCI24" s="2332"/>
      <c r="FCJ24" s="2332"/>
      <c r="FCK24" s="2332"/>
      <c r="FCL24" s="2332"/>
      <c r="FCM24" s="2332"/>
      <c r="FCN24" s="2332"/>
      <c r="FCO24" s="2332"/>
      <c r="FCP24" s="2332"/>
      <c r="FCQ24" s="2332"/>
      <c r="FCR24" s="2332"/>
      <c r="FCS24" s="2332"/>
      <c r="FCT24" s="2332"/>
      <c r="FCU24" s="2332"/>
      <c r="FCV24" s="2332"/>
      <c r="FCW24" s="2332"/>
      <c r="FCX24" s="2332"/>
      <c r="FCY24" s="2332"/>
      <c r="FCZ24" s="2332"/>
      <c r="FDA24" s="2332"/>
      <c r="FDB24" s="2332"/>
      <c r="FDC24" s="2332"/>
      <c r="FDD24" s="2332"/>
      <c r="FDE24" s="2332"/>
      <c r="FDF24" s="2332"/>
      <c r="FDG24" s="2332"/>
      <c r="FDH24" s="2332"/>
      <c r="FDI24" s="2332"/>
      <c r="FDJ24" s="2332"/>
      <c r="FDK24" s="2332"/>
      <c r="FDL24" s="2332"/>
      <c r="FDM24" s="2332"/>
      <c r="FDN24" s="2332"/>
      <c r="FDO24" s="2332"/>
      <c r="FDP24" s="2332"/>
      <c r="FDQ24" s="2332"/>
      <c r="FDR24" s="2332"/>
      <c r="FDS24" s="2332"/>
      <c r="FDT24" s="2332"/>
      <c r="FDU24" s="2332"/>
      <c r="FDV24" s="2332"/>
      <c r="FDW24" s="2332"/>
      <c r="FDX24" s="2332"/>
      <c r="FDY24" s="2332"/>
      <c r="FDZ24" s="2332"/>
      <c r="FEA24" s="2332"/>
      <c r="FEB24" s="2332"/>
      <c r="FEC24" s="2332"/>
      <c r="FED24" s="2332"/>
      <c r="FEE24" s="2332"/>
      <c r="FEF24" s="2332"/>
      <c r="FEG24" s="2332"/>
      <c r="FEH24" s="2332"/>
      <c r="FEI24" s="2332"/>
      <c r="FEJ24" s="2332"/>
      <c r="FEK24" s="2332"/>
      <c r="FEL24" s="2332"/>
      <c r="FEM24" s="2332"/>
      <c r="FEN24" s="2332"/>
      <c r="FEO24" s="2332"/>
      <c r="FEP24" s="2332"/>
      <c r="FEQ24" s="2332"/>
      <c r="FER24" s="2332"/>
      <c r="FES24" s="2332"/>
      <c r="FET24" s="2332"/>
      <c r="FEU24" s="2332"/>
      <c r="FEV24" s="2332"/>
      <c r="FEW24" s="2332"/>
      <c r="FEX24" s="2332"/>
      <c r="FEY24" s="2332"/>
      <c r="FEZ24" s="2332"/>
      <c r="FFA24" s="2332"/>
      <c r="FFB24" s="2332"/>
      <c r="FFC24" s="2332"/>
      <c r="FFD24" s="2332"/>
      <c r="FFE24" s="2332"/>
      <c r="FFF24" s="2332"/>
      <c r="FFG24" s="2332"/>
      <c r="FFH24" s="2332"/>
      <c r="FFI24" s="2332"/>
      <c r="FFJ24" s="2332"/>
      <c r="FFK24" s="2332"/>
      <c r="FFL24" s="2332"/>
      <c r="FFM24" s="2332"/>
      <c r="FFN24" s="2332"/>
      <c r="FFO24" s="2332"/>
      <c r="FFP24" s="2332"/>
      <c r="FFQ24" s="2332"/>
      <c r="FFR24" s="2332"/>
      <c r="FFS24" s="2332"/>
      <c r="FFT24" s="2332"/>
      <c r="FFU24" s="2332"/>
      <c r="FFV24" s="2332"/>
      <c r="FFW24" s="2332"/>
      <c r="FFX24" s="2332"/>
      <c r="FFY24" s="2332"/>
      <c r="FFZ24" s="2332"/>
      <c r="FGA24" s="2332"/>
      <c r="FGB24" s="2332"/>
      <c r="FGC24" s="2332"/>
      <c r="FGD24" s="2332"/>
      <c r="FGE24" s="2332"/>
      <c r="FGF24" s="2332"/>
      <c r="FGG24" s="2332"/>
      <c r="FGH24" s="2332"/>
      <c r="FGI24" s="2332"/>
      <c r="FGJ24" s="2332"/>
      <c r="FGK24" s="2332"/>
      <c r="FGL24" s="2332"/>
      <c r="FGM24" s="2332"/>
      <c r="FGN24" s="2332"/>
      <c r="FGO24" s="2332"/>
      <c r="FGP24" s="2332"/>
      <c r="FGQ24" s="2332"/>
      <c r="FGR24" s="2332"/>
      <c r="FGS24" s="2332"/>
      <c r="FGT24" s="2332"/>
      <c r="FGU24" s="2332"/>
      <c r="FGV24" s="2332"/>
      <c r="FGW24" s="2332"/>
      <c r="FGX24" s="2332"/>
      <c r="FGY24" s="2332"/>
      <c r="FGZ24" s="2332"/>
      <c r="FHA24" s="2332"/>
      <c r="FHB24" s="2332"/>
      <c r="FHC24" s="2332"/>
      <c r="FHD24" s="2332"/>
      <c r="FHE24" s="2332"/>
      <c r="FHF24" s="2332"/>
      <c r="FHG24" s="2332"/>
      <c r="FHH24" s="2332"/>
      <c r="FHI24" s="2332"/>
      <c r="FHJ24" s="2332"/>
      <c r="FHK24" s="2332"/>
      <c r="FHL24" s="2332"/>
      <c r="FHM24" s="2332"/>
      <c r="FHN24" s="2332"/>
      <c r="FHO24" s="2332"/>
      <c r="FHP24" s="2332"/>
      <c r="FHQ24" s="2332"/>
      <c r="FHR24" s="2332"/>
      <c r="FHS24" s="2332"/>
      <c r="FHT24" s="2332"/>
      <c r="FHU24" s="2332"/>
      <c r="FHV24" s="2332"/>
      <c r="FHW24" s="2332"/>
      <c r="FHX24" s="2332"/>
      <c r="FHY24" s="2332"/>
      <c r="FHZ24" s="2332"/>
      <c r="FIA24" s="2332"/>
      <c r="FIB24" s="2332"/>
      <c r="FIC24" s="2332"/>
      <c r="FID24" s="2332"/>
      <c r="FIE24" s="2332"/>
      <c r="FIF24" s="2332"/>
      <c r="FIG24" s="2332"/>
      <c r="FIH24" s="2332"/>
      <c r="FII24" s="2332"/>
      <c r="FIJ24" s="2332"/>
      <c r="FIK24" s="2332"/>
      <c r="FIL24" s="2332"/>
      <c r="FIM24" s="2332"/>
      <c r="FIN24" s="2332"/>
      <c r="FIO24" s="2332"/>
      <c r="FIP24" s="2332"/>
      <c r="FIQ24" s="2332"/>
      <c r="FIR24" s="2332"/>
      <c r="FIS24" s="2332"/>
      <c r="FIT24" s="2332"/>
      <c r="FIU24" s="2332"/>
      <c r="FIV24" s="2332"/>
      <c r="FIW24" s="2332"/>
      <c r="FIX24" s="2332"/>
      <c r="FIY24" s="2332"/>
      <c r="FIZ24" s="2332"/>
      <c r="FJA24" s="2332"/>
      <c r="FJB24" s="2332"/>
      <c r="FJC24" s="2332"/>
      <c r="FJD24" s="2332"/>
      <c r="FJE24" s="2332"/>
      <c r="FJF24" s="2332"/>
      <c r="FJG24" s="2332"/>
      <c r="FJH24" s="2332"/>
      <c r="FJI24" s="2332"/>
      <c r="FJJ24" s="2332"/>
      <c r="FJK24" s="2332"/>
      <c r="FJL24" s="2332"/>
      <c r="FJM24" s="2332"/>
      <c r="FJN24" s="2332"/>
      <c r="FJO24" s="2332"/>
      <c r="FJP24" s="2332"/>
      <c r="FJQ24" s="2332"/>
      <c r="FJR24" s="2332"/>
      <c r="FJS24" s="2332"/>
      <c r="FJT24" s="2332"/>
      <c r="FJU24" s="2332"/>
      <c r="FJV24" s="2332"/>
      <c r="FJW24" s="2332"/>
      <c r="FJX24" s="2332"/>
      <c r="FJY24" s="2332"/>
      <c r="FJZ24" s="2332"/>
      <c r="FKA24" s="2332"/>
      <c r="FKB24" s="2332"/>
      <c r="FKC24" s="2332"/>
      <c r="FKD24" s="2332"/>
      <c r="FKE24" s="2332"/>
      <c r="FKF24" s="2332"/>
      <c r="FKG24" s="2332"/>
      <c r="FKH24" s="2332"/>
      <c r="FKI24" s="2332"/>
      <c r="FKJ24" s="2332"/>
      <c r="FKK24" s="2332"/>
      <c r="FKL24" s="2332"/>
      <c r="FKM24" s="2332"/>
      <c r="FKN24" s="2332"/>
      <c r="FKO24" s="2332"/>
      <c r="FKP24" s="2332"/>
      <c r="FKQ24" s="2332"/>
      <c r="FKR24" s="2332"/>
      <c r="FKS24" s="2332"/>
      <c r="FKT24" s="2332"/>
      <c r="FKU24" s="2332"/>
      <c r="FKV24" s="2332"/>
      <c r="FKW24" s="2332"/>
      <c r="FKX24" s="2332"/>
      <c r="FKY24" s="2332"/>
      <c r="FKZ24" s="2332"/>
      <c r="FLA24" s="2332"/>
      <c r="FLB24" s="2332"/>
      <c r="FLC24" s="2332"/>
      <c r="FLD24" s="2332"/>
      <c r="FLE24" s="2332"/>
      <c r="FLF24" s="2332"/>
      <c r="FLG24" s="2332"/>
      <c r="FLH24" s="2332"/>
      <c r="FLI24" s="2332"/>
      <c r="FLJ24" s="2332"/>
      <c r="FLK24" s="2332"/>
      <c r="FLL24" s="2332"/>
      <c r="FLM24" s="2332"/>
      <c r="FLN24" s="2332"/>
      <c r="FLO24" s="2332"/>
      <c r="FLP24" s="2332"/>
      <c r="FLQ24" s="2332"/>
      <c r="FLR24" s="2332"/>
      <c r="FLS24" s="2332"/>
      <c r="FLT24" s="2332"/>
      <c r="FLU24" s="2332"/>
      <c r="FLV24" s="2332"/>
      <c r="FLW24" s="2332"/>
      <c r="FLX24" s="2332"/>
      <c r="FLY24" s="2332"/>
      <c r="FLZ24" s="2332"/>
      <c r="FMA24" s="2332"/>
      <c r="FMB24" s="2332"/>
      <c r="FMC24" s="2332"/>
      <c r="FMD24" s="2332"/>
      <c r="FME24" s="2332"/>
      <c r="FMF24" s="2332"/>
      <c r="FMG24" s="2332"/>
      <c r="FMH24" s="2332"/>
      <c r="FMI24" s="2332"/>
      <c r="FMJ24" s="2332"/>
      <c r="FMK24" s="2332"/>
      <c r="FML24" s="2332"/>
      <c r="FMM24" s="2332"/>
      <c r="FMN24" s="2332"/>
      <c r="FMO24" s="2332"/>
      <c r="FMP24" s="2332"/>
      <c r="FMQ24" s="2332"/>
      <c r="FMR24" s="2332"/>
      <c r="FMS24" s="2332"/>
      <c r="FMT24" s="2332"/>
      <c r="FMU24" s="2332"/>
      <c r="FMV24" s="2332"/>
      <c r="FMW24" s="2332"/>
      <c r="FMX24" s="2332"/>
      <c r="FMY24" s="2332"/>
      <c r="FMZ24" s="2332"/>
      <c r="FNA24" s="2332"/>
      <c r="FNB24" s="2332"/>
      <c r="FNC24" s="2332"/>
      <c r="FND24" s="2332"/>
      <c r="FNE24" s="2332"/>
      <c r="FNF24" s="2332"/>
      <c r="FNG24" s="2332"/>
      <c r="FNH24" s="2332"/>
      <c r="FNI24" s="2332"/>
      <c r="FNJ24" s="2332"/>
      <c r="FNK24" s="2332"/>
      <c r="FNL24" s="2332"/>
      <c r="FNM24" s="2332"/>
      <c r="FNN24" s="2332"/>
      <c r="FNO24" s="2332"/>
      <c r="FNP24" s="2332"/>
      <c r="FNQ24" s="2332"/>
      <c r="FNR24" s="2332"/>
      <c r="FNS24" s="2332"/>
      <c r="FNT24" s="2332"/>
      <c r="FNU24" s="2332"/>
      <c r="FNV24" s="2332"/>
      <c r="FNW24" s="2332"/>
      <c r="FNX24" s="2332"/>
      <c r="FNY24" s="2332"/>
      <c r="FNZ24" s="2332"/>
      <c r="FOA24" s="2332"/>
      <c r="FOB24" s="2332"/>
      <c r="FOC24" s="2332"/>
      <c r="FOD24" s="2332"/>
      <c r="FOE24" s="2332"/>
      <c r="FOF24" s="2332"/>
      <c r="FOG24" s="2332"/>
      <c r="FOH24" s="2332"/>
      <c r="FOI24" s="2332"/>
      <c r="FOJ24" s="2332"/>
      <c r="FOK24" s="2332"/>
      <c r="FOL24" s="2332"/>
      <c r="FOM24" s="2332"/>
      <c r="FON24" s="2332"/>
      <c r="FOO24" s="2332"/>
      <c r="FOP24" s="2332"/>
      <c r="FOQ24" s="2332"/>
      <c r="FOR24" s="2332"/>
      <c r="FOS24" s="2332"/>
      <c r="FOT24" s="2332"/>
      <c r="FOU24" s="2332"/>
      <c r="FOV24" s="2332"/>
      <c r="FOW24" s="2332"/>
      <c r="FOX24" s="2332"/>
      <c r="FOY24" s="2332"/>
      <c r="FOZ24" s="2332"/>
      <c r="FPA24" s="2332"/>
      <c r="FPB24" s="2332"/>
      <c r="FPC24" s="2332"/>
      <c r="FPD24" s="2332"/>
      <c r="FPE24" s="2332"/>
      <c r="FPF24" s="2332"/>
      <c r="FPG24" s="2332"/>
      <c r="FPH24" s="2332"/>
      <c r="FPI24" s="2332"/>
      <c r="FPJ24" s="2332"/>
      <c r="FPK24" s="2332"/>
      <c r="FPL24" s="2332"/>
      <c r="FPM24" s="2332"/>
      <c r="FPN24" s="2332"/>
      <c r="FPO24" s="2332"/>
      <c r="FPP24" s="2332"/>
      <c r="FPQ24" s="2332"/>
      <c r="FPR24" s="2332"/>
      <c r="FPS24" s="2332"/>
      <c r="FPT24" s="2332"/>
      <c r="FPU24" s="2332"/>
      <c r="FPV24" s="2332"/>
      <c r="FPW24" s="2332"/>
      <c r="FPX24" s="2332"/>
      <c r="FPY24" s="2332"/>
      <c r="FPZ24" s="2332"/>
      <c r="FQA24" s="2332"/>
      <c r="FQB24" s="2332"/>
      <c r="FQC24" s="2332"/>
      <c r="FQD24" s="2332"/>
      <c r="FQE24" s="2332"/>
      <c r="FQF24" s="2332"/>
      <c r="FQG24" s="2332"/>
      <c r="FQH24" s="2332"/>
      <c r="FQI24" s="2332"/>
      <c r="FQJ24" s="2332"/>
      <c r="FQK24" s="2332"/>
      <c r="FQL24" s="2332"/>
      <c r="FQM24" s="2332"/>
      <c r="FQN24" s="2332"/>
      <c r="FQO24" s="2332"/>
      <c r="FQP24" s="2332"/>
      <c r="FQQ24" s="2332"/>
      <c r="FQR24" s="2332"/>
      <c r="FQS24" s="2332"/>
      <c r="FQT24" s="2332"/>
      <c r="FQU24" s="2332"/>
      <c r="FQV24" s="2332"/>
      <c r="FQW24" s="2332"/>
      <c r="FQX24" s="2332"/>
      <c r="FQY24" s="2332"/>
      <c r="FQZ24" s="2332"/>
      <c r="FRA24" s="2332"/>
      <c r="FRB24" s="2332"/>
      <c r="FRC24" s="2332"/>
      <c r="FRD24" s="2332"/>
      <c r="FRE24" s="2332"/>
      <c r="FRF24" s="2332"/>
      <c r="FRG24" s="2332"/>
      <c r="FRH24" s="2332"/>
      <c r="FRI24" s="2332"/>
      <c r="FRJ24" s="2332"/>
      <c r="FRK24" s="2332"/>
      <c r="FRL24" s="2332"/>
      <c r="FRM24" s="2332"/>
      <c r="FRN24" s="2332"/>
      <c r="FRO24" s="2332"/>
      <c r="FRP24" s="2332"/>
      <c r="FRQ24" s="2332"/>
      <c r="FRR24" s="2332"/>
      <c r="FRS24" s="2332"/>
      <c r="FRT24" s="2332"/>
      <c r="FRU24" s="2332"/>
      <c r="FRV24" s="2332"/>
      <c r="FRW24" s="2332"/>
      <c r="FRX24" s="2332"/>
      <c r="FRY24" s="2332"/>
      <c r="FRZ24" s="2332"/>
      <c r="FSA24" s="2332"/>
      <c r="FSB24" s="2332"/>
      <c r="FSC24" s="2332"/>
      <c r="FSD24" s="2332"/>
      <c r="FSE24" s="2332"/>
      <c r="FSF24" s="2332"/>
      <c r="FSG24" s="2332"/>
      <c r="FSH24" s="2332"/>
      <c r="FSI24" s="2332"/>
      <c r="FSJ24" s="2332"/>
      <c r="FSK24" s="2332"/>
      <c r="FSL24" s="2332"/>
      <c r="FSM24" s="2332"/>
      <c r="FSN24" s="2332"/>
      <c r="FSO24" s="2332"/>
      <c r="FSP24" s="2332"/>
      <c r="FSQ24" s="2332"/>
      <c r="FSR24" s="2332"/>
      <c r="FSS24" s="2332"/>
      <c r="FST24" s="2332"/>
      <c r="FSU24" s="2332"/>
      <c r="FSV24" s="2332"/>
      <c r="FSW24" s="2332"/>
      <c r="FSX24" s="2332"/>
      <c r="FSY24" s="2332"/>
      <c r="FSZ24" s="2332"/>
      <c r="FTA24" s="2332"/>
      <c r="FTB24" s="2332"/>
      <c r="FTC24" s="2332"/>
      <c r="FTD24" s="2332"/>
      <c r="FTE24" s="2332"/>
      <c r="FTF24" s="2332"/>
      <c r="FTG24" s="2332"/>
      <c r="FTH24" s="2332"/>
      <c r="FTI24" s="2332"/>
      <c r="FTJ24" s="2332"/>
      <c r="FTK24" s="2332"/>
      <c r="FTL24" s="2332"/>
      <c r="FTM24" s="2332"/>
      <c r="FTN24" s="2332"/>
      <c r="FTO24" s="2332"/>
      <c r="FTP24" s="2332"/>
      <c r="FTQ24" s="2332"/>
      <c r="FTR24" s="2332"/>
      <c r="FTS24" s="2332"/>
      <c r="FTT24" s="2332"/>
      <c r="FTU24" s="2332"/>
      <c r="FTV24" s="2332"/>
      <c r="FTW24" s="2332"/>
      <c r="FTX24" s="2332"/>
      <c r="FTY24" s="2332"/>
      <c r="FTZ24" s="2332"/>
      <c r="FUA24" s="2332"/>
      <c r="FUB24" s="2332"/>
      <c r="FUC24" s="2332"/>
      <c r="FUD24" s="2332"/>
      <c r="FUE24" s="2332"/>
      <c r="FUF24" s="2332"/>
      <c r="FUG24" s="2332"/>
      <c r="FUH24" s="2332"/>
      <c r="FUI24" s="2332"/>
      <c r="FUJ24" s="2332"/>
      <c r="FUK24" s="2332"/>
      <c r="FUL24" s="2332"/>
      <c r="FUM24" s="2332"/>
      <c r="FUN24" s="2332"/>
      <c r="FUO24" s="2332"/>
      <c r="FUP24" s="2332"/>
      <c r="FUQ24" s="2332"/>
      <c r="FUR24" s="2332"/>
      <c r="FUS24" s="2332"/>
      <c r="FUT24" s="2332"/>
      <c r="FUU24" s="2332"/>
      <c r="FUV24" s="2332"/>
      <c r="FUW24" s="2332"/>
      <c r="FUX24" s="2332"/>
      <c r="FUY24" s="2332"/>
      <c r="FUZ24" s="2332"/>
      <c r="FVA24" s="2332"/>
      <c r="FVB24" s="2332"/>
      <c r="FVC24" s="2332"/>
      <c r="FVD24" s="2332"/>
      <c r="FVE24" s="2332"/>
      <c r="FVF24" s="2332"/>
      <c r="FVG24" s="2332"/>
      <c r="FVH24" s="2332"/>
      <c r="FVI24" s="2332"/>
      <c r="FVJ24" s="2332"/>
      <c r="FVK24" s="2332"/>
      <c r="FVL24" s="2332"/>
      <c r="FVM24" s="2332"/>
      <c r="FVN24" s="2332"/>
      <c r="FVO24" s="2332"/>
      <c r="FVP24" s="2332"/>
      <c r="FVQ24" s="2332"/>
      <c r="FVR24" s="2332"/>
      <c r="FVS24" s="2332"/>
      <c r="FVT24" s="2332"/>
      <c r="FVU24" s="2332"/>
      <c r="FVV24" s="2332"/>
      <c r="FVW24" s="2332"/>
      <c r="FVX24" s="2332"/>
      <c r="FVY24" s="2332"/>
      <c r="FVZ24" s="2332"/>
      <c r="FWA24" s="2332"/>
      <c r="FWB24" s="2332"/>
      <c r="FWC24" s="2332"/>
      <c r="FWD24" s="2332"/>
      <c r="FWE24" s="2332"/>
      <c r="FWF24" s="2332"/>
      <c r="FWG24" s="2332"/>
      <c r="FWH24" s="2332"/>
      <c r="FWI24" s="2332"/>
      <c r="FWJ24" s="2332"/>
      <c r="FWK24" s="2332"/>
      <c r="FWL24" s="2332"/>
      <c r="FWM24" s="2332"/>
      <c r="FWN24" s="2332"/>
      <c r="FWO24" s="2332"/>
      <c r="FWP24" s="2332"/>
      <c r="FWQ24" s="2332"/>
      <c r="FWR24" s="2332"/>
      <c r="FWS24" s="2332"/>
      <c r="FWT24" s="2332"/>
      <c r="FWU24" s="2332"/>
      <c r="FWV24" s="2332"/>
      <c r="FWW24" s="2332"/>
      <c r="FWX24" s="2332"/>
      <c r="FWY24" s="2332"/>
      <c r="FWZ24" s="2332"/>
      <c r="FXA24" s="2332"/>
      <c r="FXB24" s="2332"/>
      <c r="FXC24" s="2332"/>
      <c r="FXD24" s="2332"/>
      <c r="FXE24" s="2332"/>
      <c r="FXF24" s="2332"/>
      <c r="FXG24" s="2332"/>
      <c r="FXH24" s="2332"/>
      <c r="FXI24" s="2332"/>
      <c r="FXJ24" s="2332"/>
      <c r="FXK24" s="2332"/>
      <c r="FXL24" s="2332"/>
      <c r="FXM24" s="2332"/>
      <c r="FXN24" s="2332"/>
      <c r="FXO24" s="2332"/>
      <c r="FXP24" s="2332"/>
      <c r="FXQ24" s="2332"/>
      <c r="FXR24" s="2332"/>
      <c r="FXS24" s="2332"/>
      <c r="FXT24" s="2332"/>
      <c r="FXU24" s="2332"/>
      <c r="FXV24" s="2332"/>
      <c r="FXW24" s="2332"/>
      <c r="FXX24" s="2332"/>
      <c r="FXY24" s="2332"/>
      <c r="FXZ24" s="2332"/>
      <c r="FYA24" s="2332"/>
      <c r="FYB24" s="2332"/>
      <c r="FYC24" s="2332"/>
      <c r="FYD24" s="2332"/>
      <c r="FYE24" s="2332"/>
      <c r="FYF24" s="2332"/>
      <c r="FYG24" s="2332"/>
      <c r="FYH24" s="2332"/>
      <c r="FYI24" s="2332"/>
      <c r="FYJ24" s="2332"/>
      <c r="FYK24" s="2332"/>
      <c r="FYL24" s="2332"/>
      <c r="FYM24" s="2332"/>
      <c r="FYN24" s="2332"/>
      <c r="FYO24" s="2332"/>
      <c r="FYP24" s="2332"/>
      <c r="FYQ24" s="2332"/>
      <c r="FYR24" s="2332"/>
      <c r="FYS24" s="2332"/>
      <c r="FYT24" s="2332"/>
      <c r="FYU24" s="2332"/>
      <c r="FYV24" s="2332"/>
      <c r="FYW24" s="2332"/>
      <c r="FYX24" s="2332"/>
      <c r="FYY24" s="2332"/>
      <c r="FYZ24" s="2332"/>
      <c r="FZA24" s="2332"/>
      <c r="FZB24" s="2332"/>
      <c r="FZC24" s="2332"/>
      <c r="FZD24" s="2332"/>
      <c r="FZE24" s="2332"/>
      <c r="FZF24" s="2332"/>
      <c r="FZG24" s="2332"/>
      <c r="FZH24" s="2332"/>
      <c r="FZI24" s="2332"/>
      <c r="FZJ24" s="2332"/>
      <c r="FZK24" s="2332"/>
      <c r="FZL24" s="2332"/>
      <c r="FZM24" s="2332"/>
      <c r="FZN24" s="2332"/>
      <c r="FZO24" s="2332"/>
      <c r="FZP24" s="2332"/>
      <c r="FZQ24" s="2332"/>
      <c r="FZR24" s="2332"/>
      <c r="FZS24" s="2332"/>
      <c r="FZT24" s="2332"/>
      <c r="FZU24" s="2332"/>
      <c r="FZV24" s="2332"/>
      <c r="FZW24" s="2332"/>
      <c r="FZX24" s="2332"/>
      <c r="FZY24" s="2332"/>
      <c r="FZZ24" s="2332"/>
      <c r="GAA24" s="2332"/>
      <c r="GAB24" s="2332"/>
      <c r="GAC24" s="2332"/>
      <c r="GAD24" s="2332"/>
      <c r="GAE24" s="2332"/>
      <c r="GAF24" s="2332"/>
      <c r="GAG24" s="2332"/>
      <c r="GAH24" s="2332"/>
      <c r="GAI24" s="2332"/>
      <c r="GAJ24" s="2332"/>
      <c r="GAK24" s="2332"/>
      <c r="GAL24" s="2332"/>
      <c r="GAM24" s="2332"/>
      <c r="GAN24" s="2332"/>
      <c r="GAO24" s="2332"/>
      <c r="GAP24" s="2332"/>
      <c r="GAQ24" s="2332"/>
      <c r="GAR24" s="2332"/>
      <c r="GAS24" s="2332"/>
      <c r="GAT24" s="2332"/>
      <c r="GAU24" s="2332"/>
      <c r="GAV24" s="2332"/>
      <c r="GAW24" s="2332"/>
      <c r="GAX24" s="2332"/>
      <c r="GAY24" s="2332"/>
      <c r="GAZ24" s="2332"/>
      <c r="GBA24" s="2332"/>
      <c r="GBB24" s="2332"/>
      <c r="GBC24" s="2332"/>
      <c r="GBD24" s="2332"/>
      <c r="GBE24" s="2332"/>
      <c r="GBF24" s="2332"/>
      <c r="GBG24" s="2332"/>
      <c r="GBH24" s="2332"/>
      <c r="GBI24" s="2332"/>
      <c r="GBJ24" s="2332"/>
      <c r="GBK24" s="2332"/>
      <c r="GBL24" s="2332"/>
      <c r="GBM24" s="2332"/>
      <c r="GBN24" s="2332"/>
      <c r="GBO24" s="2332"/>
      <c r="GBP24" s="2332"/>
      <c r="GBQ24" s="2332"/>
      <c r="GBR24" s="2332"/>
      <c r="GBS24" s="2332"/>
      <c r="GBT24" s="2332"/>
      <c r="GBU24" s="2332"/>
      <c r="GBV24" s="2332"/>
      <c r="GBW24" s="2332"/>
      <c r="GBX24" s="2332"/>
      <c r="GBY24" s="2332"/>
      <c r="GBZ24" s="2332"/>
      <c r="GCA24" s="2332"/>
      <c r="GCB24" s="2332"/>
      <c r="GCC24" s="2332"/>
      <c r="GCD24" s="2332"/>
      <c r="GCE24" s="2332"/>
      <c r="GCF24" s="2332"/>
      <c r="GCG24" s="2332"/>
      <c r="GCH24" s="2332"/>
      <c r="GCI24" s="2332"/>
      <c r="GCJ24" s="2332"/>
      <c r="GCK24" s="2332"/>
      <c r="GCL24" s="2332"/>
      <c r="GCM24" s="2332"/>
      <c r="GCN24" s="2332"/>
      <c r="GCO24" s="2332"/>
      <c r="GCP24" s="2332"/>
      <c r="GCQ24" s="2332"/>
      <c r="GCR24" s="2332"/>
      <c r="GCS24" s="2332"/>
      <c r="GCT24" s="2332"/>
      <c r="GCU24" s="2332"/>
      <c r="GCV24" s="2332"/>
      <c r="GCW24" s="2332"/>
      <c r="GCX24" s="2332"/>
      <c r="GCY24" s="2332"/>
      <c r="GCZ24" s="2332"/>
      <c r="GDA24" s="2332"/>
      <c r="GDB24" s="2332"/>
      <c r="GDC24" s="2332"/>
      <c r="GDD24" s="2332"/>
      <c r="GDE24" s="2332"/>
      <c r="GDF24" s="2332"/>
      <c r="GDG24" s="2332"/>
      <c r="GDH24" s="2332"/>
      <c r="GDI24" s="2332"/>
      <c r="GDJ24" s="2332"/>
      <c r="GDK24" s="2332"/>
      <c r="GDL24" s="2332"/>
      <c r="GDM24" s="2332"/>
      <c r="GDN24" s="2332"/>
      <c r="GDO24" s="2332"/>
      <c r="GDP24" s="2332"/>
      <c r="GDQ24" s="2332"/>
      <c r="GDR24" s="2332"/>
      <c r="GDS24" s="2332"/>
      <c r="GDT24" s="2332"/>
      <c r="GDU24" s="2332"/>
      <c r="GDV24" s="2332"/>
      <c r="GDW24" s="2332"/>
      <c r="GDX24" s="2332"/>
      <c r="GDY24" s="2332"/>
      <c r="GDZ24" s="2332"/>
      <c r="GEA24" s="2332"/>
      <c r="GEB24" s="2332"/>
      <c r="GEC24" s="2332"/>
      <c r="GED24" s="2332"/>
      <c r="GEE24" s="2332"/>
      <c r="GEF24" s="2332"/>
      <c r="GEG24" s="2332"/>
      <c r="GEH24" s="2332"/>
      <c r="GEI24" s="2332"/>
      <c r="GEJ24" s="2332"/>
      <c r="GEK24" s="2332"/>
      <c r="GEL24" s="2332"/>
      <c r="GEM24" s="2332"/>
      <c r="GEN24" s="2332"/>
      <c r="GEO24" s="2332"/>
      <c r="GEP24" s="2332"/>
      <c r="GEQ24" s="2332"/>
      <c r="GER24" s="2332"/>
      <c r="GES24" s="2332"/>
      <c r="GET24" s="2332"/>
      <c r="GEU24" s="2332"/>
      <c r="GEV24" s="2332"/>
      <c r="GEW24" s="2332"/>
      <c r="GEX24" s="2332"/>
      <c r="GEY24" s="2332"/>
      <c r="GEZ24" s="2332"/>
      <c r="GFA24" s="2332"/>
      <c r="GFB24" s="2332"/>
      <c r="GFC24" s="2332"/>
      <c r="GFD24" s="2332"/>
      <c r="GFE24" s="2332"/>
      <c r="GFF24" s="2332"/>
      <c r="GFG24" s="2332"/>
      <c r="GFH24" s="2332"/>
      <c r="GFI24" s="2332"/>
      <c r="GFJ24" s="2332"/>
      <c r="GFK24" s="2332"/>
      <c r="GFL24" s="2332"/>
      <c r="GFM24" s="2332"/>
      <c r="GFN24" s="2332"/>
      <c r="GFO24" s="2332"/>
      <c r="GFP24" s="2332"/>
      <c r="GFQ24" s="2332"/>
      <c r="GFR24" s="2332"/>
      <c r="GFS24" s="2332"/>
      <c r="GFT24" s="2332"/>
      <c r="GFU24" s="2332"/>
      <c r="GFV24" s="2332"/>
      <c r="GFW24" s="2332"/>
      <c r="GFX24" s="2332"/>
      <c r="GFY24" s="2332"/>
      <c r="GFZ24" s="2332"/>
      <c r="GGA24" s="2332"/>
      <c r="GGB24" s="2332"/>
      <c r="GGC24" s="2332"/>
      <c r="GGD24" s="2332"/>
      <c r="GGE24" s="2332"/>
      <c r="GGF24" s="2332"/>
      <c r="GGG24" s="2332"/>
      <c r="GGH24" s="2332"/>
      <c r="GGI24" s="2332"/>
      <c r="GGJ24" s="2332"/>
      <c r="GGK24" s="2332"/>
      <c r="GGL24" s="2332"/>
      <c r="GGM24" s="2332"/>
      <c r="GGN24" s="2332"/>
      <c r="GGO24" s="2332"/>
      <c r="GGP24" s="2332"/>
      <c r="GGQ24" s="2332"/>
      <c r="GGR24" s="2332"/>
      <c r="GGS24" s="2332"/>
      <c r="GGT24" s="2332"/>
      <c r="GGU24" s="2332"/>
      <c r="GGV24" s="2332"/>
      <c r="GGW24" s="2332"/>
      <c r="GGX24" s="2332"/>
      <c r="GGY24" s="2332"/>
      <c r="GGZ24" s="2332"/>
      <c r="GHA24" s="2332"/>
      <c r="GHB24" s="2332"/>
      <c r="GHC24" s="2332"/>
      <c r="GHD24" s="2332"/>
      <c r="GHE24" s="2332"/>
      <c r="GHF24" s="2332"/>
      <c r="GHG24" s="2332"/>
      <c r="GHH24" s="2332"/>
      <c r="GHI24" s="2332"/>
      <c r="GHJ24" s="2332"/>
      <c r="GHK24" s="2332"/>
      <c r="GHL24" s="2332"/>
      <c r="GHM24" s="2332"/>
      <c r="GHN24" s="2332"/>
      <c r="GHO24" s="2332"/>
      <c r="GHP24" s="2332"/>
      <c r="GHQ24" s="2332"/>
      <c r="GHR24" s="2332"/>
      <c r="GHS24" s="2332"/>
      <c r="GHT24" s="2332"/>
      <c r="GHU24" s="2332"/>
      <c r="GHV24" s="2332"/>
      <c r="GHW24" s="2332"/>
      <c r="GHX24" s="2332"/>
      <c r="GHY24" s="2332"/>
      <c r="GHZ24" s="2332"/>
      <c r="GIA24" s="2332"/>
      <c r="GIB24" s="2332"/>
      <c r="GIC24" s="2332"/>
      <c r="GID24" s="2332"/>
      <c r="GIE24" s="2332"/>
      <c r="GIF24" s="2332"/>
      <c r="GIG24" s="2332"/>
      <c r="GIH24" s="2332"/>
      <c r="GII24" s="2332"/>
      <c r="GIJ24" s="2332"/>
      <c r="GIK24" s="2332"/>
      <c r="GIL24" s="2332"/>
      <c r="GIM24" s="2332"/>
      <c r="GIN24" s="2332"/>
      <c r="GIO24" s="2332"/>
      <c r="GIP24" s="2332"/>
      <c r="GIQ24" s="2332"/>
      <c r="GIR24" s="2332"/>
      <c r="GIS24" s="2332"/>
      <c r="GIT24" s="2332"/>
      <c r="GIU24" s="2332"/>
      <c r="GIV24" s="2332"/>
      <c r="GIW24" s="2332"/>
      <c r="GIX24" s="2332"/>
      <c r="GIY24" s="2332"/>
      <c r="GIZ24" s="2332"/>
      <c r="GJA24" s="2332"/>
      <c r="GJB24" s="2332"/>
      <c r="GJC24" s="2332"/>
      <c r="GJD24" s="2332"/>
      <c r="GJE24" s="2332"/>
      <c r="GJF24" s="2332"/>
      <c r="GJG24" s="2332"/>
      <c r="GJH24" s="2332"/>
      <c r="GJI24" s="2332"/>
      <c r="GJJ24" s="2332"/>
      <c r="GJK24" s="2332"/>
      <c r="GJL24" s="2332"/>
      <c r="GJM24" s="2332"/>
      <c r="GJN24" s="2332"/>
      <c r="GJO24" s="2332"/>
      <c r="GJP24" s="2332"/>
      <c r="GJQ24" s="2332"/>
      <c r="GJR24" s="2332"/>
      <c r="GJS24" s="2332"/>
      <c r="GJT24" s="2332"/>
      <c r="GJU24" s="2332"/>
      <c r="GJV24" s="2332"/>
      <c r="GJW24" s="2332"/>
      <c r="GJX24" s="2332"/>
      <c r="GJY24" s="2332"/>
      <c r="GJZ24" s="2332"/>
      <c r="GKA24" s="2332"/>
      <c r="GKB24" s="2332"/>
      <c r="GKC24" s="2332"/>
      <c r="GKD24" s="2332"/>
      <c r="GKE24" s="2332"/>
      <c r="GKF24" s="2332"/>
      <c r="GKG24" s="2332"/>
      <c r="GKH24" s="2332"/>
      <c r="GKI24" s="2332"/>
      <c r="GKJ24" s="2332"/>
      <c r="GKK24" s="2332"/>
      <c r="GKL24" s="2332"/>
      <c r="GKM24" s="2332"/>
      <c r="GKN24" s="2332"/>
      <c r="GKO24" s="2332"/>
      <c r="GKP24" s="2332"/>
      <c r="GKQ24" s="2332"/>
      <c r="GKR24" s="2332"/>
      <c r="GKS24" s="2332"/>
      <c r="GKT24" s="2332"/>
      <c r="GKU24" s="2332"/>
      <c r="GKV24" s="2332"/>
      <c r="GKW24" s="2332"/>
      <c r="GKX24" s="2332"/>
      <c r="GKY24" s="2332"/>
      <c r="GKZ24" s="2332"/>
      <c r="GLA24" s="2332"/>
      <c r="GLB24" s="2332"/>
      <c r="GLC24" s="2332"/>
      <c r="GLD24" s="2332"/>
      <c r="GLE24" s="2332"/>
      <c r="GLF24" s="2332"/>
      <c r="GLG24" s="2332"/>
      <c r="GLH24" s="2332"/>
      <c r="GLI24" s="2332"/>
      <c r="GLJ24" s="2332"/>
      <c r="GLK24" s="2332"/>
      <c r="GLL24" s="2332"/>
      <c r="GLM24" s="2332"/>
      <c r="GLN24" s="2332"/>
      <c r="GLO24" s="2332"/>
      <c r="GLP24" s="2332"/>
      <c r="GLQ24" s="2332"/>
      <c r="GLR24" s="2332"/>
      <c r="GLS24" s="2332"/>
      <c r="GLT24" s="2332"/>
      <c r="GLU24" s="2332"/>
      <c r="GLV24" s="2332"/>
      <c r="GLW24" s="2332"/>
      <c r="GLX24" s="2332"/>
      <c r="GLY24" s="2332"/>
      <c r="GLZ24" s="2332"/>
      <c r="GMA24" s="2332"/>
      <c r="GMB24" s="2332"/>
      <c r="GMC24" s="2332"/>
      <c r="GMD24" s="2332"/>
      <c r="GME24" s="2332"/>
      <c r="GMF24" s="2332"/>
      <c r="GMG24" s="2332"/>
      <c r="GMH24" s="2332"/>
      <c r="GMI24" s="2332"/>
      <c r="GMJ24" s="2332"/>
      <c r="GMK24" s="2332"/>
      <c r="GML24" s="2332"/>
      <c r="GMM24" s="2332"/>
      <c r="GMN24" s="2332"/>
      <c r="GMO24" s="2332"/>
      <c r="GMP24" s="2332"/>
      <c r="GMQ24" s="2332"/>
      <c r="GMR24" s="2332"/>
      <c r="GMS24" s="2332"/>
      <c r="GMT24" s="2332"/>
      <c r="GMU24" s="2332"/>
      <c r="GMV24" s="2332"/>
      <c r="GMW24" s="2332"/>
      <c r="GMX24" s="2332"/>
      <c r="GMY24" s="2332"/>
      <c r="GMZ24" s="2332"/>
      <c r="GNA24" s="2332"/>
      <c r="GNB24" s="2332"/>
      <c r="GNC24" s="2332"/>
      <c r="GND24" s="2332"/>
      <c r="GNE24" s="2332"/>
      <c r="GNF24" s="2332"/>
      <c r="GNG24" s="2332"/>
      <c r="GNH24" s="2332"/>
      <c r="GNI24" s="2332"/>
      <c r="GNJ24" s="2332"/>
      <c r="GNK24" s="2332"/>
      <c r="GNL24" s="2332"/>
      <c r="GNM24" s="2332"/>
      <c r="GNN24" s="2332"/>
      <c r="GNO24" s="2332"/>
      <c r="GNP24" s="2332"/>
      <c r="GNQ24" s="2332"/>
      <c r="GNR24" s="2332"/>
      <c r="GNS24" s="2332"/>
      <c r="GNT24" s="2332"/>
      <c r="GNU24" s="2332"/>
      <c r="GNV24" s="2332"/>
      <c r="GNW24" s="2332"/>
      <c r="GNX24" s="2332"/>
      <c r="GNY24" s="2332"/>
      <c r="GNZ24" s="2332"/>
      <c r="GOA24" s="2332"/>
      <c r="GOB24" s="2332"/>
      <c r="GOC24" s="2332"/>
      <c r="GOD24" s="2332"/>
      <c r="GOE24" s="2332"/>
      <c r="GOF24" s="2332"/>
      <c r="GOG24" s="2332"/>
      <c r="GOH24" s="2332"/>
      <c r="GOI24" s="2332"/>
      <c r="GOJ24" s="2332"/>
      <c r="GOK24" s="2332"/>
      <c r="GOL24" s="2332"/>
      <c r="GOM24" s="2332"/>
      <c r="GON24" s="2332"/>
      <c r="GOO24" s="2332"/>
      <c r="GOP24" s="2332"/>
      <c r="GOQ24" s="2332"/>
      <c r="GOR24" s="2332"/>
      <c r="GOS24" s="2332"/>
      <c r="GOT24" s="2332"/>
      <c r="GOU24" s="2332"/>
      <c r="GOV24" s="2332"/>
      <c r="GOW24" s="2332"/>
      <c r="GOX24" s="2332"/>
      <c r="GOY24" s="2332"/>
      <c r="GOZ24" s="2332"/>
      <c r="GPA24" s="2332"/>
      <c r="GPB24" s="2332"/>
      <c r="GPC24" s="2332"/>
      <c r="GPD24" s="2332"/>
      <c r="GPE24" s="2332"/>
      <c r="GPF24" s="2332"/>
      <c r="GPG24" s="2332"/>
      <c r="GPH24" s="2332"/>
      <c r="GPI24" s="2332"/>
      <c r="GPJ24" s="2332"/>
      <c r="GPK24" s="2332"/>
      <c r="GPL24" s="2332"/>
      <c r="GPM24" s="2332"/>
      <c r="GPN24" s="2332"/>
      <c r="GPO24" s="2332"/>
      <c r="GPP24" s="2332"/>
      <c r="GPQ24" s="2332"/>
      <c r="GPR24" s="2332"/>
      <c r="GPS24" s="2332"/>
      <c r="GPT24" s="2332"/>
      <c r="GPU24" s="2332"/>
      <c r="GPV24" s="2332"/>
      <c r="GPW24" s="2332"/>
      <c r="GPX24" s="2332"/>
      <c r="GPY24" s="2332"/>
      <c r="GPZ24" s="2332"/>
      <c r="GQA24" s="2332"/>
      <c r="GQB24" s="2332"/>
      <c r="GQC24" s="2332"/>
      <c r="GQD24" s="2332"/>
      <c r="GQE24" s="2332"/>
      <c r="GQF24" s="2332"/>
      <c r="GQG24" s="2332"/>
      <c r="GQH24" s="2332"/>
      <c r="GQI24" s="2332"/>
      <c r="GQJ24" s="2332"/>
      <c r="GQK24" s="2332"/>
      <c r="GQL24" s="2332"/>
      <c r="GQM24" s="2332"/>
      <c r="GQN24" s="2332"/>
      <c r="GQO24" s="2332"/>
      <c r="GQP24" s="2332"/>
      <c r="GQQ24" s="2332"/>
      <c r="GQR24" s="2332"/>
      <c r="GQS24" s="2332"/>
      <c r="GQT24" s="2332"/>
      <c r="GQU24" s="2332"/>
      <c r="GQV24" s="2332"/>
      <c r="GQW24" s="2332"/>
      <c r="GQX24" s="2332"/>
      <c r="GQY24" s="2332"/>
      <c r="GQZ24" s="2332"/>
      <c r="GRA24" s="2332"/>
      <c r="GRB24" s="2332"/>
      <c r="GRC24" s="2332"/>
      <c r="GRD24" s="2332"/>
      <c r="GRE24" s="2332"/>
      <c r="GRF24" s="2332"/>
      <c r="GRG24" s="2332"/>
      <c r="GRH24" s="2332"/>
      <c r="GRI24" s="2332"/>
      <c r="GRJ24" s="2332"/>
      <c r="GRK24" s="2332"/>
      <c r="GRL24" s="2332"/>
      <c r="GRM24" s="2332"/>
      <c r="GRN24" s="2332"/>
      <c r="GRO24" s="2332"/>
      <c r="GRP24" s="2332"/>
      <c r="GRQ24" s="2332"/>
      <c r="GRR24" s="2332"/>
      <c r="GRS24" s="2332"/>
      <c r="GRT24" s="2332"/>
      <c r="GRU24" s="2332"/>
      <c r="GRV24" s="2332"/>
      <c r="GRW24" s="2332"/>
      <c r="GRX24" s="2332"/>
      <c r="GRY24" s="2332"/>
      <c r="GRZ24" s="2332"/>
      <c r="GSA24" s="2332"/>
      <c r="GSB24" s="2332"/>
      <c r="GSC24" s="2332"/>
      <c r="GSD24" s="2332"/>
      <c r="GSE24" s="2332"/>
      <c r="GSF24" s="2332"/>
      <c r="GSG24" s="2332"/>
      <c r="GSH24" s="2332"/>
      <c r="GSI24" s="2332"/>
      <c r="GSJ24" s="2332"/>
      <c r="GSK24" s="2332"/>
      <c r="GSL24" s="2332"/>
      <c r="GSM24" s="2332"/>
      <c r="GSN24" s="2332"/>
      <c r="GSO24" s="2332"/>
      <c r="GSP24" s="2332"/>
      <c r="GSQ24" s="2332"/>
      <c r="GSR24" s="2332"/>
      <c r="GSS24" s="2332"/>
      <c r="GST24" s="2332"/>
      <c r="GSU24" s="2332"/>
      <c r="GSV24" s="2332"/>
      <c r="GSW24" s="2332"/>
      <c r="GSX24" s="2332"/>
      <c r="GSY24" s="2332"/>
      <c r="GSZ24" s="2332"/>
      <c r="GTA24" s="2332"/>
      <c r="GTB24" s="2332"/>
      <c r="GTC24" s="2332"/>
      <c r="GTD24" s="2332"/>
      <c r="GTE24" s="2332"/>
      <c r="GTF24" s="2332"/>
      <c r="GTG24" s="2332"/>
      <c r="GTH24" s="2332"/>
      <c r="GTI24" s="2332"/>
      <c r="GTJ24" s="2332"/>
      <c r="GTK24" s="2332"/>
      <c r="GTL24" s="2332"/>
      <c r="GTM24" s="2332"/>
      <c r="GTN24" s="2332"/>
      <c r="GTO24" s="2332"/>
      <c r="GTP24" s="2332"/>
      <c r="GTQ24" s="2332"/>
      <c r="GTR24" s="2332"/>
      <c r="GTS24" s="2332"/>
      <c r="GTT24" s="2332"/>
      <c r="GTU24" s="2332"/>
      <c r="GTV24" s="2332"/>
      <c r="GTW24" s="2332"/>
      <c r="GTX24" s="2332"/>
      <c r="GTY24" s="2332"/>
      <c r="GTZ24" s="2332"/>
      <c r="GUA24" s="2332"/>
      <c r="GUB24" s="2332"/>
      <c r="GUC24" s="2332"/>
      <c r="GUD24" s="2332"/>
      <c r="GUE24" s="2332"/>
      <c r="GUF24" s="2332"/>
      <c r="GUG24" s="2332"/>
      <c r="GUH24" s="2332"/>
      <c r="GUI24" s="2332"/>
      <c r="GUJ24" s="2332"/>
      <c r="GUK24" s="2332"/>
      <c r="GUL24" s="2332"/>
      <c r="GUM24" s="2332"/>
      <c r="GUN24" s="2332"/>
      <c r="GUO24" s="2332"/>
      <c r="GUP24" s="2332"/>
      <c r="GUQ24" s="2332"/>
      <c r="GUR24" s="2332"/>
      <c r="GUS24" s="2332"/>
      <c r="GUT24" s="2332"/>
      <c r="GUU24" s="2332"/>
      <c r="GUV24" s="2332"/>
      <c r="GUW24" s="2332"/>
      <c r="GUX24" s="2332"/>
      <c r="GUY24" s="2332"/>
      <c r="GUZ24" s="2332"/>
      <c r="GVA24" s="2332"/>
      <c r="GVB24" s="2332"/>
      <c r="GVC24" s="2332"/>
      <c r="GVD24" s="2332"/>
      <c r="GVE24" s="2332"/>
      <c r="GVF24" s="2332"/>
      <c r="GVG24" s="2332"/>
      <c r="GVH24" s="2332"/>
      <c r="GVI24" s="2332"/>
      <c r="GVJ24" s="2332"/>
      <c r="GVK24" s="2332"/>
      <c r="GVL24" s="2332"/>
      <c r="GVM24" s="2332"/>
      <c r="GVN24" s="2332"/>
      <c r="GVO24" s="2332"/>
      <c r="GVP24" s="2332"/>
      <c r="GVQ24" s="2332"/>
      <c r="GVR24" s="2332"/>
      <c r="GVS24" s="2332"/>
      <c r="GVT24" s="2332"/>
      <c r="GVU24" s="2332"/>
      <c r="GVV24" s="2332"/>
      <c r="GVW24" s="2332"/>
      <c r="GVX24" s="2332"/>
      <c r="GVY24" s="2332"/>
      <c r="GVZ24" s="2332"/>
      <c r="GWA24" s="2332"/>
      <c r="GWB24" s="2332"/>
      <c r="GWC24" s="2332"/>
      <c r="GWD24" s="2332"/>
      <c r="GWE24" s="2332"/>
      <c r="GWF24" s="2332"/>
      <c r="GWG24" s="2332"/>
      <c r="GWH24" s="2332"/>
      <c r="GWI24" s="2332"/>
      <c r="GWJ24" s="2332"/>
      <c r="GWK24" s="2332"/>
      <c r="GWL24" s="2332"/>
      <c r="GWM24" s="2332"/>
      <c r="GWN24" s="2332"/>
      <c r="GWO24" s="2332"/>
      <c r="GWP24" s="2332"/>
      <c r="GWQ24" s="2332"/>
      <c r="GWR24" s="2332"/>
      <c r="GWS24" s="2332"/>
      <c r="GWT24" s="2332"/>
      <c r="GWU24" s="2332"/>
      <c r="GWV24" s="2332"/>
      <c r="GWW24" s="2332"/>
      <c r="GWX24" s="2332"/>
      <c r="GWY24" s="2332"/>
      <c r="GWZ24" s="2332"/>
      <c r="GXA24" s="2332"/>
      <c r="GXB24" s="2332"/>
      <c r="GXC24" s="2332"/>
      <c r="GXD24" s="2332"/>
      <c r="GXE24" s="2332"/>
      <c r="GXF24" s="2332"/>
      <c r="GXG24" s="2332"/>
      <c r="GXH24" s="2332"/>
      <c r="GXI24" s="2332"/>
      <c r="GXJ24" s="2332"/>
      <c r="GXK24" s="2332"/>
      <c r="GXL24" s="2332"/>
      <c r="GXM24" s="2332"/>
      <c r="GXN24" s="2332"/>
      <c r="GXO24" s="2332"/>
      <c r="GXP24" s="2332"/>
      <c r="GXQ24" s="2332"/>
      <c r="GXR24" s="2332"/>
      <c r="GXS24" s="2332"/>
      <c r="GXT24" s="2332"/>
      <c r="GXU24" s="2332"/>
      <c r="GXV24" s="2332"/>
      <c r="GXW24" s="2332"/>
      <c r="GXX24" s="2332"/>
      <c r="GXY24" s="2332"/>
      <c r="GXZ24" s="2332"/>
      <c r="GYA24" s="2332"/>
      <c r="GYB24" s="2332"/>
      <c r="GYC24" s="2332"/>
      <c r="GYD24" s="2332"/>
      <c r="GYE24" s="2332"/>
      <c r="GYF24" s="2332"/>
      <c r="GYG24" s="2332"/>
      <c r="GYH24" s="2332"/>
      <c r="GYI24" s="2332"/>
      <c r="GYJ24" s="2332"/>
      <c r="GYK24" s="2332"/>
      <c r="GYL24" s="2332"/>
      <c r="GYM24" s="2332"/>
      <c r="GYN24" s="2332"/>
      <c r="GYO24" s="2332"/>
      <c r="GYP24" s="2332"/>
      <c r="GYQ24" s="2332"/>
      <c r="GYR24" s="2332"/>
      <c r="GYS24" s="2332"/>
      <c r="GYT24" s="2332"/>
      <c r="GYU24" s="2332"/>
      <c r="GYV24" s="2332"/>
      <c r="GYW24" s="2332"/>
      <c r="GYX24" s="2332"/>
      <c r="GYY24" s="2332"/>
      <c r="GYZ24" s="2332"/>
      <c r="GZA24" s="2332"/>
      <c r="GZB24" s="2332"/>
      <c r="GZC24" s="2332"/>
      <c r="GZD24" s="2332"/>
      <c r="GZE24" s="2332"/>
      <c r="GZF24" s="2332"/>
      <c r="GZG24" s="2332"/>
      <c r="GZH24" s="2332"/>
      <c r="GZI24" s="2332"/>
      <c r="GZJ24" s="2332"/>
      <c r="GZK24" s="2332"/>
      <c r="GZL24" s="2332"/>
      <c r="GZM24" s="2332"/>
      <c r="GZN24" s="2332"/>
      <c r="GZO24" s="2332"/>
      <c r="GZP24" s="2332"/>
      <c r="GZQ24" s="2332"/>
      <c r="GZR24" s="2332"/>
      <c r="GZS24" s="2332"/>
      <c r="GZT24" s="2332"/>
      <c r="GZU24" s="2332"/>
      <c r="GZV24" s="2332"/>
      <c r="GZW24" s="2332"/>
      <c r="GZX24" s="2332"/>
      <c r="GZY24" s="2332"/>
      <c r="GZZ24" s="2332"/>
      <c r="HAA24" s="2332"/>
      <c r="HAB24" s="2332"/>
      <c r="HAC24" s="2332"/>
      <c r="HAD24" s="2332"/>
      <c r="HAE24" s="2332"/>
      <c r="HAF24" s="2332"/>
      <c r="HAG24" s="2332"/>
      <c r="HAH24" s="2332"/>
      <c r="HAI24" s="2332"/>
      <c r="HAJ24" s="2332"/>
      <c r="HAK24" s="2332"/>
      <c r="HAL24" s="2332"/>
      <c r="HAM24" s="2332"/>
      <c r="HAN24" s="2332"/>
      <c r="HAO24" s="2332"/>
      <c r="HAP24" s="2332"/>
      <c r="HAQ24" s="2332"/>
      <c r="HAR24" s="2332"/>
      <c r="HAS24" s="2332"/>
      <c r="HAT24" s="2332"/>
      <c r="HAU24" s="2332"/>
      <c r="HAV24" s="2332"/>
      <c r="HAW24" s="2332"/>
      <c r="HAX24" s="2332"/>
      <c r="HAY24" s="2332"/>
      <c r="HAZ24" s="2332"/>
      <c r="HBA24" s="2332"/>
      <c r="HBB24" s="2332"/>
      <c r="HBC24" s="2332"/>
      <c r="HBD24" s="2332"/>
      <c r="HBE24" s="2332"/>
      <c r="HBF24" s="2332"/>
      <c r="HBG24" s="2332"/>
      <c r="HBH24" s="2332"/>
      <c r="HBI24" s="2332"/>
      <c r="HBJ24" s="2332"/>
      <c r="HBK24" s="2332"/>
      <c r="HBL24" s="2332"/>
      <c r="HBM24" s="2332"/>
      <c r="HBN24" s="2332"/>
      <c r="HBO24" s="2332"/>
      <c r="HBP24" s="2332"/>
      <c r="HBQ24" s="2332"/>
      <c r="HBR24" s="2332"/>
      <c r="HBS24" s="2332"/>
      <c r="HBT24" s="2332"/>
      <c r="HBU24" s="2332"/>
      <c r="HBV24" s="2332"/>
      <c r="HBW24" s="2332"/>
      <c r="HBX24" s="2332"/>
      <c r="HBY24" s="2332"/>
      <c r="HBZ24" s="2332"/>
      <c r="HCA24" s="2332"/>
      <c r="HCB24" s="2332"/>
      <c r="HCC24" s="2332"/>
      <c r="HCD24" s="2332"/>
      <c r="HCE24" s="2332"/>
      <c r="HCF24" s="2332"/>
      <c r="HCG24" s="2332"/>
      <c r="HCH24" s="2332"/>
      <c r="HCI24" s="2332"/>
      <c r="HCJ24" s="2332"/>
      <c r="HCK24" s="2332"/>
      <c r="HCL24" s="2332"/>
      <c r="HCM24" s="2332"/>
      <c r="HCN24" s="2332"/>
      <c r="HCO24" s="2332"/>
      <c r="HCP24" s="2332"/>
      <c r="HCQ24" s="2332"/>
      <c r="HCR24" s="2332"/>
      <c r="HCS24" s="2332"/>
      <c r="HCT24" s="2332"/>
      <c r="HCU24" s="2332"/>
      <c r="HCV24" s="2332"/>
      <c r="HCW24" s="2332"/>
      <c r="HCX24" s="2332"/>
      <c r="HCY24" s="2332"/>
      <c r="HCZ24" s="2332"/>
      <c r="HDA24" s="2332"/>
      <c r="HDB24" s="2332"/>
      <c r="HDC24" s="2332"/>
      <c r="HDD24" s="2332"/>
      <c r="HDE24" s="2332"/>
      <c r="HDF24" s="2332"/>
      <c r="HDG24" s="2332"/>
      <c r="HDH24" s="2332"/>
      <c r="HDI24" s="2332"/>
      <c r="HDJ24" s="2332"/>
      <c r="HDK24" s="2332"/>
      <c r="HDL24" s="2332"/>
      <c r="HDM24" s="2332"/>
      <c r="HDN24" s="2332"/>
      <c r="HDO24" s="2332"/>
      <c r="HDP24" s="2332"/>
      <c r="HDQ24" s="2332"/>
      <c r="HDR24" s="2332"/>
      <c r="HDS24" s="2332"/>
      <c r="HDT24" s="2332"/>
      <c r="HDU24" s="2332"/>
      <c r="HDV24" s="2332"/>
      <c r="HDW24" s="2332"/>
      <c r="HDX24" s="2332"/>
      <c r="HDY24" s="2332"/>
      <c r="HDZ24" s="2332"/>
      <c r="HEA24" s="2332"/>
      <c r="HEB24" s="2332"/>
      <c r="HEC24" s="2332"/>
      <c r="HED24" s="2332"/>
      <c r="HEE24" s="2332"/>
      <c r="HEF24" s="2332"/>
      <c r="HEG24" s="2332"/>
      <c r="HEH24" s="2332"/>
      <c r="HEI24" s="2332"/>
      <c r="HEJ24" s="2332"/>
      <c r="HEK24" s="2332"/>
      <c r="HEL24" s="2332"/>
      <c r="HEM24" s="2332"/>
      <c r="HEN24" s="2332"/>
      <c r="HEO24" s="2332"/>
      <c r="HEP24" s="2332"/>
      <c r="HEQ24" s="2332"/>
      <c r="HER24" s="2332"/>
      <c r="HES24" s="2332"/>
      <c r="HET24" s="2332"/>
      <c r="HEU24" s="2332"/>
      <c r="HEV24" s="2332"/>
      <c r="HEW24" s="2332"/>
      <c r="HEX24" s="2332"/>
      <c r="HEY24" s="2332"/>
      <c r="HEZ24" s="2332"/>
      <c r="HFA24" s="2332"/>
      <c r="HFB24" s="2332"/>
      <c r="HFC24" s="2332"/>
      <c r="HFD24" s="2332"/>
      <c r="HFE24" s="2332"/>
      <c r="HFF24" s="2332"/>
      <c r="HFG24" s="2332"/>
      <c r="HFH24" s="2332"/>
      <c r="HFI24" s="2332"/>
      <c r="HFJ24" s="2332"/>
      <c r="HFK24" s="2332"/>
      <c r="HFL24" s="2332"/>
      <c r="HFM24" s="2332"/>
      <c r="HFN24" s="2332"/>
      <c r="HFO24" s="2332"/>
      <c r="HFP24" s="2332"/>
      <c r="HFQ24" s="2332"/>
      <c r="HFR24" s="2332"/>
      <c r="HFS24" s="2332"/>
      <c r="HFT24" s="2332"/>
      <c r="HFU24" s="2332"/>
      <c r="HFV24" s="2332"/>
      <c r="HFW24" s="2332"/>
      <c r="HFX24" s="2332"/>
      <c r="HFY24" s="2332"/>
      <c r="HFZ24" s="2332"/>
      <c r="HGA24" s="2332"/>
      <c r="HGB24" s="2332"/>
      <c r="HGC24" s="2332"/>
      <c r="HGD24" s="2332"/>
      <c r="HGE24" s="2332"/>
      <c r="HGF24" s="2332"/>
      <c r="HGG24" s="2332"/>
      <c r="HGH24" s="2332"/>
      <c r="HGI24" s="2332"/>
      <c r="HGJ24" s="2332"/>
      <c r="HGK24" s="2332"/>
      <c r="HGL24" s="2332"/>
      <c r="HGM24" s="2332"/>
      <c r="HGN24" s="2332"/>
      <c r="HGO24" s="2332"/>
      <c r="HGP24" s="2332"/>
      <c r="HGQ24" s="2332"/>
      <c r="HGR24" s="2332"/>
      <c r="HGS24" s="2332"/>
      <c r="HGT24" s="2332"/>
      <c r="HGU24" s="2332"/>
      <c r="HGV24" s="2332"/>
      <c r="HGW24" s="2332"/>
      <c r="HGX24" s="2332"/>
      <c r="HGY24" s="2332"/>
      <c r="HGZ24" s="2332"/>
      <c r="HHA24" s="2332"/>
      <c r="HHB24" s="2332"/>
      <c r="HHC24" s="2332"/>
      <c r="HHD24" s="2332"/>
      <c r="HHE24" s="2332"/>
      <c r="HHF24" s="2332"/>
      <c r="HHG24" s="2332"/>
      <c r="HHH24" s="2332"/>
      <c r="HHI24" s="2332"/>
      <c r="HHJ24" s="2332"/>
      <c r="HHK24" s="2332"/>
      <c r="HHL24" s="2332"/>
      <c r="HHM24" s="2332"/>
      <c r="HHN24" s="2332"/>
      <c r="HHO24" s="2332"/>
      <c r="HHP24" s="2332"/>
      <c r="HHQ24" s="2332"/>
      <c r="HHR24" s="2332"/>
      <c r="HHS24" s="2332"/>
      <c r="HHT24" s="2332"/>
      <c r="HHU24" s="2332"/>
      <c r="HHV24" s="2332"/>
      <c r="HHW24" s="2332"/>
      <c r="HHX24" s="2332"/>
      <c r="HHY24" s="2332"/>
      <c r="HHZ24" s="2332"/>
      <c r="HIA24" s="2332"/>
      <c r="HIB24" s="2332"/>
      <c r="HIC24" s="2332"/>
      <c r="HID24" s="2332"/>
      <c r="HIE24" s="2332"/>
      <c r="HIF24" s="2332"/>
      <c r="HIG24" s="2332"/>
      <c r="HIH24" s="2332"/>
      <c r="HII24" s="2332"/>
      <c r="HIJ24" s="2332"/>
      <c r="HIK24" s="2332"/>
      <c r="HIL24" s="2332"/>
      <c r="HIM24" s="2332"/>
      <c r="HIN24" s="2332"/>
      <c r="HIO24" s="2332"/>
      <c r="HIP24" s="2332"/>
      <c r="HIQ24" s="2332"/>
      <c r="HIR24" s="2332"/>
      <c r="HIS24" s="2332"/>
      <c r="HIT24" s="2332"/>
      <c r="HIU24" s="2332"/>
      <c r="HIV24" s="2332"/>
      <c r="HIW24" s="2332"/>
      <c r="HIX24" s="2332"/>
      <c r="HIY24" s="2332"/>
      <c r="HIZ24" s="2332"/>
      <c r="HJA24" s="2332"/>
      <c r="HJB24" s="2332"/>
      <c r="HJC24" s="2332"/>
      <c r="HJD24" s="2332"/>
      <c r="HJE24" s="2332"/>
      <c r="HJF24" s="2332"/>
      <c r="HJG24" s="2332"/>
      <c r="HJH24" s="2332"/>
      <c r="HJI24" s="2332"/>
      <c r="HJJ24" s="2332"/>
      <c r="HJK24" s="2332"/>
      <c r="HJL24" s="2332"/>
      <c r="HJM24" s="2332"/>
      <c r="HJN24" s="2332"/>
      <c r="HJO24" s="2332"/>
      <c r="HJP24" s="2332"/>
      <c r="HJQ24" s="2332"/>
      <c r="HJR24" s="2332"/>
      <c r="HJS24" s="2332"/>
      <c r="HJT24" s="2332"/>
      <c r="HJU24" s="2332"/>
      <c r="HJV24" s="2332"/>
      <c r="HJW24" s="2332"/>
      <c r="HJX24" s="2332"/>
      <c r="HJY24" s="2332"/>
      <c r="HJZ24" s="2332"/>
      <c r="HKA24" s="2332"/>
      <c r="HKB24" s="2332"/>
      <c r="HKC24" s="2332"/>
      <c r="HKD24" s="2332"/>
      <c r="HKE24" s="2332"/>
      <c r="HKF24" s="2332"/>
      <c r="HKG24" s="2332"/>
      <c r="HKH24" s="2332"/>
      <c r="HKI24" s="2332"/>
      <c r="HKJ24" s="2332"/>
      <c r="HKK24" s="2332"/>
      <c r="HKL24" s="2332"/>
      <c r="HKM24" s="2332"/>
      <c r="HKN24" s="2332"/>
      <c r="HKO24" s="2332"/>
      <c r="HKP24" s="2332"/>
      <c r="HKQ24" s="2332"/>
      <c r="HKR24" s="2332"/>
      <c r="HKS24" s="2332"/>
      <c r="HKT24" s="2332"/>
      <c r="HKU24" s="2332"/>
      <c r="HKV24" s="2332"/>
      <c r="HKW24" s="2332"/>
      <c r="HKX24" s="2332"/>
      <c r="HKY24" s="2332"/>
      <c r="HKZ24" s="2332"/>
      <c r="HLA24" s="2332"/>
      <c r="HLB24" s="2332"/>
      <c r="HLC24" s="2332"/>
      <c r="HLD24" s="2332"/>
      <c r="HLE24" s="2332"/>
      <c r="HLF24" s="2332"/>
      <c r="HLG24" s="2332"/>
      <c r="HLH24" s="2332"/>
      <c r="HLI24" s="2332"/>
      <c r="HLJ24" s="2332"/>
      <c r="HLK24" s="2332"/>
      <c r="HLL24" s="2332"/>
      <c r="HLM24" s="2332"/>
      <c r="HLN24" s="2332"/>
      <c r="HLO24" s="2332"/>
      <c r="HLP24" s="2332"/>
      <c r="HLQ24" s="2332"/>
      <c r="HLR24" s="2332"/>
      <c r="HLS24" s="2332"/>
      <c r="HLT24" s="2332"/>
      <c r="HLU24" s="2332"/>
      <c r="HLV24" s="2332"/>
      <c r="HLW24" s="2332"/>
      <c r="HLX24" s="2332"/>
      <c r="HLY24" s="2332"/>
      <c r="HLZ24" s="2332"/>
      <c r="HMA24" s="2332"/>
      <c r="HMB24" s="2332"/>
      <c r="HMC24" s="2332"/>
      <c r="HMD24" s="2332"/>
      <c r="HME24" s="2332"/>
      <c r="HMF24" s="2332"/>
      <c r="HMG24" s="2332"/>
      <c r="HMH24" s="2332"/>
      <c r="HMI24" s="2332"/>
      <c r="HMJ24" s="2332"/>
      <c r="HMK24" s="2332"/>
      <c r="HML24" s="2332"/>
      <c r="HMM24" s="2332"/>
      <c r="HMN24" s="2332"/>
      <c r="HMO24" s="2332"/>
      <c r="HMP24" s="2332"/>
      <c r="HMQ24" s="2332"/>
      <c r="HMR24" s="2332"/>
      <c r="HMS24" s="2332"/>
      <c r="HMT24" s="2332"/>
      <c r="HMU24" s="2332"/>
      <c r="HMV24" s="2332"/>
      <c r="HMW24" s="2332"/>
      <c r="HMX24" s="2332"/>
      <c r="HMY24" s="2332"/>
      <c r="HMZ24" s="2332"/>
      <c r="HNA24" s="2332"/>
      <c r="HNB24" s="2332"/>
      <c r="HNC24" s="2332"/>
      <c r="HND24" s="2332"/>
      <c r="HNE24" s="2332"/>
      <c r="HNF24" s="2332"/>
      <c r="HNG24" s="2332"/>
      <c r="HNH24" s="2332"/>
      <c r="HNI24" s="2332"/>
      <c r="HNJ24" s="2332"/>
      <c r="HNK24" s="2332"/>
      <c r="HNL24" s="2332"/>
      <c r="HNM24" s="2332"/>
      <c r="HNN24" s="2332"/>
      <c r="HNO24" s="2332"/>
      <c r="HNP24" s="2332"/>
      <c r="HNQ24" s="2332"/>
      <c r="HNR24" s="2332"/>
      <c r="HNS24" s="2332"/>
      <c r="HNT24" s="2332"/>
      <c r="HNU24" s="2332"/>
      <c r="HNV24" s="2332"/>
      <c r="HNW24" s="2332"/>
      <c r="HNX24" s="2332"/>
      <c r="HNY24" s="2332"/>
      <c r="HNZ24" s="2332"/>
      <c r="HOA24" s="2332"/>
      <c r="HOB24" s="2332"/>
      <c r="HOC24" s="2332"/>
      <c r="HOD24" s="2332"/>
      <c r="HOE24" s="2332"/>
      <c r="HOF24" s="2332"/>
      <c r="HOG24" s="2332"/>
      <c r="HOH24" s="2332"/>
      <c r="HOI24" s="2332"/>
      <c r="HOJ24" s="2332"/>
      <c r="HOK24" s="2332"/>
      <c r="HOL24" s="2332"/>
      <c r="HOM24" s="2332"/>
      <c r="HON24" s="2332"/>
      <c r="HOO24" s="2332"/>
      <c r="HOP24" s="2332"/>
      <c r="HOQ24" s="2332"/>
      <c r="HOR24" s="2332"/>
      <c r="HOS24" s="2332"/>
      <c r="HOT24" s="2332"/>
      <c r="HOU24" s="2332"/>
      <c r="HOV24" s="2332"/>
      <c r="HOW24" s="2332"/>
      <c r="HOX24" s="2332"/>
      <c r="HOY24" s="2332"/>
      <c r="HOZ24" s="2332"/>
      <c r="HPA24" s="2332"/>
      <c r="HPB24" s="2332"/>
      <c r="HPC24" s="2332"/>
      <c r="HPD24" s="2332"/>
      <c r="HPE24" s="2332"/>
      <c r="HPF24" s="2332"/>
      <c r="HPG24" s="2332"/>
      <c r="HPH24" s="2332"/>
      <c r="HPI24" s="2332"/>
      <c r="HPJ24" s="2332"/>
      <c r="HPK24" s="2332"/>
      <c r="HPL24" s="2332"/>
      <c r="HPM24" s="2332"/>
      <c r="HPN24" s="2332"/>
      <c r="HPO24" s="2332"/>
      <c r="HPP24" s="2332"/>
      <c r="HPQ24" s="2332"/>
      <c r="HPR24" s="2332"/>
      <c r="HPS24" s="2332"/>
      <c r="HPT24" s="2332"/>
      <c r="HPU24" s="2332"/>
      <c r="HPV24" s="2332"/>
      <c r="HPW24" s="2332"/>
      <c r="HPX24" s="2332"/>
      <c r="HPY24" s="2332"/>
      <c r="HPZ24" s="2332"/>
      <c r="HQA24" s="2332"/>
      <c r="HQB24" s="2332"/>
      <c r="HQC24" s="2332"/>
      <c r="HQD24" s="2332"/>
      <c r="HQE24" s="2332"/>
      <c r="HQF24" s="2332"/>
      <c r="HQG24" s="2332"/>
      <c r="HQH24" s="2332"/>
      <c r="HQI24" s="2332"/>
      <c r="HQJ24" s="2332"/>
      <c r="HQK24" s="2332"/>
      <c r="HQL24" s="2332"/>
      <c r="HQM24" s="2332"/>
      <c r="HQN24" s="2332"/>
      <c r="HQO24" s="2332"/>
      <c r="HQP24" s="2332"/>
      <c r="HQQ24" s="2332"/>
      <c r="HQR24" s="2332"/>
      <c r="HQS24" s="2332"/>
      <c r="HQT24" s="2332"/>
      <c r="HQU24" s="2332"/>
      <c r="HQV24" s="2332"/>
      <c r="HQW24" s="2332"/>
      <c r="HQX24" s="2332"/>
      <c r="HQY24" s="2332"/>
      <c r="HQZ24" s="2332"/>
      <c r="HRA24" s="2332"/>
      <c r="HRB24" s="2332"/>
      <c r="HRC24" s="2332"/>
      <c r="HRD24" s="2332"/>
      <c r="HRE24" s="2332"/>
      <c r="HRF24" s="2332"/>
      <c r="HRG24" s="2332"/>
      <c r="HRH24" s="2332"/>
      <c r="HRI24" s="2332"/>
      <c r="HRJ24" s="2332"/>
      <c r="HRK24" s="2332"/>
      <c r="HRL24" s="2332"/>
      <c r="HRM24" s="2332"/>
      <c r="HRN24" s="2332"/>
      <c r="HRO24" s="2332"/>
      <c r="HRP24" s="2332"/>
      <c r="HRQ24" s="2332"/>
      <c r="HRR24" s="2332"/>
      <c r="HRS24" s="2332"/>
      <c r="HRT24" s="2332"/>
      <c r="HRU24" s="2332"/>
      <c r="HRV24" s="2332"/>
      <c r="HRW24" s="2332"/>
      <c r="HRX24" s="2332"/>
      <c r="HRY24" s="2332"/>
      <c r="HRZ24" s="2332"/>
      <c r="HSA24" s="2332"/>
      <c r="HSB24" s="2332"/>
      <c r="HSC24" s="2332"/>
      <c r="HSD24" s="2332"/>
      <c r="HSE24" s="2332"/>
      <c r="HSF24" s="2332"/>
      <c r="HSG24" s="2332"/>
      <c r="HSH24" s="2332"/>
      <c r="HSI24" s="2332"/>
      <c r="HSJ24" s="2332"/>
      <c r="HSK24" s="2332"/>
      <c r="HSL24" s="2332"/>
      <c r="HSM24" s="2332"/>
      <c r="HSN24" s="2332"/>
      <c r="HSO24" s="2332"/>
      <c r="HSP24" s="2332"/>
      <c r="HSQ24" s="2332"/>
      <c r="HSR24" s="2332"/>
      <c r="HSS24" s="2332"/>
      <c r="HST24" s="2332"/>
      <c r="HSU24" s="2332"/>
      <c r="HSV24" s="2332"/>
      <c r="HSW24" s="2332"/>
      <c r="HSX24" s="2332"/>
      <c r="HSY24" s="2332"/>
      <c r="HSZ24" s="2332"/>
      <c r="HTA24" s="2332"/>
      <c r="HTB24" s="2332"/>
      <c r="HTC24" s="2332"/>
      <c r="HTD24" s="2332"/>
      <c r="HTE24" s="2332"/>
      <c r="HTF24" s="2332"/>
      <c r="HTG24" s="2332"/>
      <c r="HTH24" s="2332"/>
      <c r="HTI24" s="2332"/>
      <c r="HTJ24" s="2332"/>
      <c r="HTK24" s="2332"/>
      <c r="HTL24" s="2332"/>
      <c r="HTM24" s="2332"/>
      <c r="HTN24" s="2332"/>
      <c r="HTO24" s="2332"/>
      <c r="HTP24" s="2332"/>
      <c r="HTQ24" s="2332"/>
      <c r="HTR24" s="2332"/>
      <c r="HTS24" s="2332"/>
      <c r="HTT24" s="2332"/>
      <c r="HTU24" s="2332"/>
      <c r="HTV24" s="2332"/>
      <c r="HTW24" s="2332"/>
      <c r="HTX24" s="2332"/>
      <c r="HTY24" s="2332"/>
      <c r="HTZ24" s="2332"/>
      <c r="HUA24" s="2332"/>
      <c r="HUB24" s="2332"/>
      <c r="HUC24" s="2332"/>
      <c r="HUD24" s="2332"/>
      <c r="HUE24" s="2332"/>
      <c r="HUF24" s="2332"/>
      <c r="HUG24" s="2332"/>
      <c r="HUH24" s="2332"/>
      <c r="HUI24" s="2332"/>
      <c r="HUJ24" s="2332"/>
      <c r="HUK24" s="2332"/>
      <c r="HUL24" s="2332"/>
      <c r="HUM24" s="2332"/>
      <c r="HUN24" s="2332"/>
      <c r="HUO24" s="2332"/>
      <c r="HUP24" s="2332"/>
      <c r="HUQ24" s="2332"/>
      <c r="HUR24" s="2332"/>
      <c r="HUS24" s="2332"/>
      <c r="HUT24" s="2332"/>
      <c r="HUU24" s="2332"/>
      <c r="HUV24" s="2332"/>
      <c r="HUW24" s="2332"/>
      <c r="HUX24" s="2332"/>
      <c r="HUY24" s="2332"/>
      <c r="HUZ24" s="2332"/>
      <c r="HVA24" s="2332"/>
      <c r="HVB24" s="2332"/>
      <c r="HVC24" s="2332"/>
      <c r="HVD24" s="2332"/>
      <c r="HVE24" s="2332"/>
      <c r="HVF24" s="2332"/>
      <c r="HVG24" s="2332"/>
      <c r="HVH24" s="2332"/>
      <c r="HVI24" s="2332"/>
      <c r="HVJ24" s="2332"/>
      <c r="HVK24" s="2332"/>
      <c r="HVL24" s="2332"/>
      <c r="HVM24" s="2332"/>
      <c r="HVN24" s="2332"/>
      <c r="HVO24" s="2332"/>
      <c r="HVP24" s="2332"/>
      <c r="HVQ24" s="2332"/>
      <c r="HVR24" s="2332"/>
      <c r="HVS24" s="2332"/>
      <c r="HVT24" s="2332"/>
      <c r="HVU24" s="2332"/>
      <c r="HVV24" s="2332"/>
      <c r="HVW24" s="2332"/>
      <c r="HVX24" s="2332"/>
      <c r="HVY24" s="2332"/>
      <c r="HVZ24" s="2332"/>
      <c r="HWA24" s="2332"/>
      <c r="HWB24" s="2332"/>
      <c r="HWC24" s="2332"/>
      <c r="HWD24" s="2332"/>
      <c r="HWE24" s="2332"/>
      <c r="HWF24" s="2332"/>
      <c r="HWG24" s="2332"/>
      <c r="HWH24" s="2332"/>
      <c r="HWI24" s="2332"/>
      <c r="HWJ24" s="2332"/>
      <c r="HWK24" s="2332"/>
      <c r="HWL24" s="2332"/>
      <c r="HWM24" s="2332"/>
      <c r="HWN24" s="2332"/>
      <c r="HWO24" s="2332"/>
      <c r="HWP24" s="2332"/>
      <c r="HWQ24" s="2332"/>
      <c r="HWR24" s="2332"/>
      <c r="HWS24" s="2332"/>
      <c r="HWT24" s="2332"/>
      <c r="HWU24" s="2332"/>
      <c r="HWV24" s="2332"/>
      <c r="HWW24" s="2332"/>
      <c r="HWX24" s="2332"/>
      <c r="HWY24" s="2332"/>
      <c r="HWZ24" s="2332"/>
      <c r="HXA24" s="2332"/>
      <c r="HXB24" s="2332"/>
      <c r="HXC24" s="2332"/>
      <c r="HXD24" s="2332"/>
      <c r="HXE24" s="2332"/>
      <c r="HXF24" s="2332"/>
      <c r="HXG24" s="2332"/>
      <c r="HXH24" s="2332"/>
      <c r="HXI24" s="2332"/>
      <c r="HXJ24" s="2332"/>
      <c r="HXK24" s="2332"/>
      <c r="HXL24" s="2332"/>
      <c r="HXM24" s="2332"/>
      <c r="HXN24" s="2332"/>
      <c r="HXO24" s="2332"/>
      <c r="HXP24" s="2332"/>
      <c r="HXQ24" s="2332"/>
      <c r="HXR24" s="2332"/>
      <c r="HXS24" s="2332"/>
      <c r="HXT24" s="2332"/>
      <c r="HXU24" s="2332"/>
      <c r="HXV24" s="2332"/>
      <c r="HXW24" s="2332"/>
      <c r="HXX24" s="2332"/>
      <c r="HXY24" s="2332"/>
      <c r="HXZ24" s="2332"/>
      <c r="HYA24" s="2332"/>
      <c r="HYB24" s="2332"/>
      <c r="HYC24" s="2332"/>
      <c r="HYD24" s="2332"/>
      <c r="HYE24" s="2332"/>
      <c r="HYF24" s="2332"/>
      <c r="HYG24" s="2332"/>
      <c r="HYH24" s="2332"/>
      <c r="HYI24" s="2332"/>
      <c r="HYJ24" s="2332"/>
      <c r="HYK24" s="2332"/>
      <c r="HYL24" s="2332"/>
      <c r="HYM24" s="2332"/>
      <c r="HYN24" s="2332"/>
      <c r="HYO24" s="2332"/>
      <c r="HYP24" s="2332"/>
      <c r="HYQ24" s="2332"/>
      <c r="HYR24" s="2332"/>
      <c r="HYS24" s="2332"/>
      <c r="HYT24" s="2332"/>
      <c r="HYU24" s="2332"/>
      <c r="HYV24" s="2332"/>
      <c r="HYW24" s="2332"/>
      <c r="HYX24" s="2332"/>
      <c r="HYY24" s="2332"/>
      <c r="HYZ24" s="2332"/>
      <c r="HZA24" s="2332"/>
      <c r="HZB24" s="2332"/>
      <c r="HZC24" s="2332"/>
      <c r="HZD24" s="2332"/>
      <c r="HZE24" s="2332"/>
      <c r="HZF24" s="2332"/>
      <c r="HZG24" s="2332"/>
      <c r="HZH24" s="2332"/>
      <c r="HZI24" s="2332"/>
      <c r="HZJ24" s="2332"/>
      <c r="HZK24" s="2332"/>
      <c r="HZL24" s="2332"/>
      <c r="HZM24" s="2332"/>
      <c r="HZN24" s="2332"/>
      <c r="HZO24" s="2332"/>
      <c r="HZP24" s="2332"/>
      <c r="HZQ24" s="2332"/>
      <c r="HZR24" s="2332"/>
      <c r="HZS24" s="2332"/>
      <c r="HZT24" s="2332"/>
      <c r="HZU24" s="2332"/>
      <c r="HZV24" s="2332"/>
      <c r="HZW24" s="2332"/>
      <c r="HZX24" s="2332"/>
      <c r="HZY24" s="2332"/>
      <c r="HZZ24" s="2332"/>
      <c r="IAA24" s="2332"/>
      <c r="IAB24" s="2332"/>
      <c r="IAC24" s="2332"/>
      <c r="IAD24" s="2332"/>
      <c r="IAE24" s="2332"/>
      <c r="IAF24" s="2332"/>
      <c r="IAG24" s="2332"/>
      <c r="IAH24" s="2332"/>
      <c r="IAI24" s="2332"/>
      <c r="IAJ24" s="2332"/>
      <c r="IAK24" s="2332"/>
      <c r="IAL24" s="2332"/>
      <c r="IAM24" s="2332"/>
      <c r="IAN24" s="2332"/>
      <c r="IAO24" s="2332"/>
      <c r="IAP24" s="2332"/>
      <c r="IAQ24" s="2332"/>
      <c r="IAR24" s="2332"/>
      <c r="IAS24" s="2332"/>
      <c r="IAT24" s="2332"/>
      <c r="IAU24" s="2332"/>
      <c r="IAV24" s="2332"/>
      <c r="IAW24" s="2332"/>
      <c r="IAX24" s="2332"/>
      <c r="IAY24" s="2332"/>
      <c r="IAZ24" s="2332"/>
      <c r="IBA24" s="2332"/>
      <c r="IBB24" s="2332"/>
      <c r="IBC24" s="2332"/>
      <c r="IBD24" s="2332"/>
      <c r="IBE24" s="2332"/>
      <c r="IBF24" s="2332"/>
      <c r="IBG24" s="2332"/>
      <c r="IBH24" s="2332"/>
      <c r="IBI24" s="2332"/>
      <c r="IBJ24" s="2332"/>
      <c r="IBK24" s="2332"/>
      <c r="IBL24" s="2332"/>
      <c r="IBM24" s="2332"/>
      <c r="IBN24" s="2332"/>
      <c r="IBO24" s="2332"/>
      <c r="IBP24" s="2332"/>
      <c r="IBQ24" s="2332"/>
      <c r="IBR24" s="2332"/>
      <c r="IBS24" s="2332"/>
      <c r="IBT24" s="2332"/>
      <c r="IBU24" s="2332"/>
      <c r="IBV24" s="2332"/>
      <c r="IBW24" s="2332"/>
      <c r="IBX24" s="2332"/>
      <c r="IBY24" s="2332"/>
      <c r="IBZ24" s="2332"/>
      <c r="ICA24" s="2332"/>
      <c r="ICB24" s="2332"/>
      <c r="ICC24" s="2332"/>
      <c r="ICD24" s="2332"/>
      <c r="ICE24" s="2332"/>
      <c r="ICF24" s="2332"/>
      <c r="ICG24" s="2332"/>
      <c r="ICH24" s="2332"/>
      <c r="ICI24" s="2332"/>
      <c r="ICJ24" s="2332"/>
      <c r="ICK24" s="2332"/>
      <c r="ICL24" s="2332"/>
      <c r="ICM24" s="2332"/>
      <c r="ICN24" s="2332"/>
      <c r="ICO24" s="2332"/>
      <c r="ICP24" s="2332"/>
      <c r="ICQ24" s="2332"/>
      <c r="ICR24" s="2332"/>
      <c r="ICS24" s="2332"/>
      <c r="ICT24" s="2332"/>
      <c r="ICU24" s="2332"/>
      <c r="ICV24" s="2332"/>
      <c r="ICW24" s="2332"/>
      <c r="ICX24" s="2332"/>
      <c r="ICY24" s="2332"/>
      <c r="ICZ24" s="2332"/>
      <c r="IDA24" s="2332"/>
      <c r="IDB24" s="2332"/>
      <c r="IDC24" s="2332"/>
      <c r="IDD24" s="2332"/>
      <c r="IDE24" s="2332"/>
      <c r="IDF24" s="2332"/>
      <c r="IDG24" s="2332"/>
      <c r="IDH24" s="2332"/>
      <c r="IDI24" s="2332"/>
      <c r="IDJ24" s="2332"/>
      <c r="IDK24" s="2332"/>
      <c r="IDL24" s="2332"/>
      <c r="IDM24" s="2332"/>
      <c r="IDN24" s="2332"/>
      <c r="IDO24" s="2332"/>
      <c r="IDP24" s="2332"/>
      <c r="IDQ24" s="2332"/>
      <c r="IDR24" s="2332"/>
      <c r="IDS24" s="2332"/>
      <c r="IDT24" s="2332"/>
      <c r="IDU24" s="2332"/>
      <c r="IDV24" s="2332"/>
      <c r="IDW24" s="2332"/>
      <c r="IDX24" s="2332"/>
      <c r="IDY24" s="2332"/>
      <c r="IDZ24" s="2332"/>
      <c r="IEA24" s="2332"/>
      <c r="IEB24" s="2332"/>
      <c r="IEC24" s="2332"/>
      <c r="IED24" s="2332"/>
      <c r="IEE24" s="2332"/>
      <c r="IEF24" s="2332"/>
      <c r="IEG24" s="2332"/>
      <c r="IEH24" s="2332"/>
      <c r="IEI24" s="2332"/>
      <c r="IEJ24" s="2332"/>
      <c r="IEK24" s="2332"/>
      <c r="IEL24" s="2332"/>
      <c r="IEM24" s="2332"/>
      <c r="IEN24" s="2332"/>
      <c r="IEO24" s="2332"/>
      <c r="IEP24" s="2332"/>
      <c r="IEQ24" s="2332"/>
      <c r="IER24" s="2332"/>
      <c r="IES24" s="2332"/>
      <c r="IET24" s="2332"/>
      <c r="IEU24" s="2332"/>
      <c r="IEV24" s="2332"/>
      <c r="IEW24" s="2332"/>
      <c r="IEX24" s="2332"/>
      <c r="IEY24" s="2332"/>
      <c r="IEZ24" s="2332"/>
      <c r="IFA24" s="2332"/>
      <c r="IFB24" s="2332"/>
      <c r="IFC24" s="2332"/>
      <c r="IFD24" s="2332"/>
      <c r="IFE24" s="2332"/>
      <c r="IFF24" s="2332"/>
      <c r="IFG24" s="2332"/>
      <c r="IFH24" s="2332"/>
      <c r="IFI24" s="2332"/>
      <c r="IFJ24" s="2332"/>
      <c r="IFK24" s="2332"/>
      <c r="IFL24" s="2332"/>
      <c r="IFM24" s="2332"/>
      <c r="IFN24" s="2332"/>
      <c r="IFO24" s="2332"/>
      <c r="IFP24" s="2332"/>
      <c r="IFQ24" s="2332"/>
      <c r="IFR24" s="2332"/>
      <c r="IFS24" s="2332"/>
      <c r="IFT24" s="2332"/>
      <c r="IFU24" s="2332"/>
      <c r="IFV24" s="2332"/>
      <c r="IFW24" s="2332"/>
      <c r="IFX24" s="2332"/>
      <c r="IFY24" s="2332"/>
      <c r="IFZ24" s="2332"/>
      <c r="IGA24" s="2332"/>
      <c r="IGB24" s="2332"/>
      <c r="IGC24" s="2332"/>
      <c r="IGD24" s="2332"/>
      <c r="IGE24" s="2332"/>
      <c r="IGF24" s="2332"/>
      <c r="IGG24" s="2332"/>
      <c r="IGH24" s="2332"/>
      <c r="IGI24" s="2332"/>
      <c r="IGJ24" s="2332"/>
      <c r="IGK24" s="2332"/>
      <c r="IGL24" s="2332"/>
      <c r="IGM24" s="2332"/>
      <c r="IGN24" s="2332"/>
      <c r="IGO24" s="2332"/>
      <c r="IGP24" s="2332"/>
      <c r="IGQ24" s="2332"/>
      <c r="IGR24" s="2332"/>
      <c r="IGS24" s="2332"/>
      <c r="IGT24" s="2332"/>
      <c r="IGU24" s="2332"/>
      <c r="IGV24" s="2332"/>
      <c r="IGW24" s="2332"/>
      <c r="IGX24" s="2332"/>
      <c r="IGY24" s="2332"/>
      <c r="IGZ24" s="2332"/>
      <c r="IHA24" s="2332"/>
      <c r="IHB24" s="2332"/>
      <c r="IHC24" s="2332"/>
      <c r="IHD24" s="2332"/>
      <c r="IHE24" s="2332"/>
      <c r="IHF24" s="2332"/>
      <c r="IHG24" s="2332"/>
      <c r="IHH24" s="2332"/>
      <c r="IHI24" s="2332"/>
      <c r="IHJ24" s="2332"/>
      <c r="IHK24" s="2332"/>
      <c r="IHL24" s="2332"/>
      <c r="IHM24" s="2332"/>
      <c r="IHN24" s="2332"/>
      <c r="IHO24" s="2332"/>
      <c r="IHP24" s="2332"/>
      <c r="IHQ24" s="2332"/>
      <c r="IHR24" s="2332"/>
      <c r="IHS24" s="2332"/>
      <c r="IHT24" s="2332"/>
      <c r="IHU24" s="2332"/>
      <c r="IHV24" s="2332"/>
      <c r="IHW24" s="2332"/>
      <c r="IHX24" s="2332"/>
      <c r="IHY24" s="2332"/>
      <c r="IHZ24" s="2332"/>
      <c r="IIA24" s="2332"/>
      <c r="IIB24" s="2332"/>
      <c r="IIC24" s="2332"/>
      <c r="IID24" s="2332"/>
      <c r="IIE24" s="2332"/>
      <c r="IIF24" s="2332"/>
      <c r="IIG24" s="2332"/>
      <c r="IIH24" s="2332"/>
      <c r="III24" s="2332"/>
      <c r="IIJ24" s="2332"/>
      <c r="IIK24" s="2332"/>
      <c r="IIL24" s="2332"/>
      <c r="IIM24" s="2332"/>
      <c r="IIN24" s="2332"/>
      <c r="IIO24" s="2332"/>
      <c r="IIP24" s="2332"/>
      <c r="IIQ24" s="2332"/>
      <c r="IIR24" s="2332"/>
      <c r="IIS24" s="2332"/>
      <c r="IIT24" s="2332"/>
      <c r="IIU24" s="2332"/>
      <c r="IIV24" s="2332"/>
      <c r="IIW24" s="2332"/>
      <c r="IIX24" s="2332"/>
      <c r="IIY24" s="2332"/>
      <c r="IIZ24" s="2332"/>
      <c r="IJA24" s="2332"/>
      <c r="IJB24" s="2332"/>
      <c r="IJC24" s="2332"/>
      <c r="IJD24" s="2332"/>
      <c r="IJE24" s="2332"/>
      <c r="IJF24" s="2332"/>
      <c r="IJG24" s="2332"/>
      <c r="IJH24" s="2332"/>
      <c r="IJI24" s="2332"/>
      <c r="IJJ24" s="2332"/>
      <c r="IJK24" s="2332"/>
      <c r="IJL24" s="2332"/>
      <c r="IJM24" s="2332"/>
      <c r="IJN24" s="2332"/>
      <c r="IJO24" s="2332"/>
      <c r="IJP24" s="2332"/>
      <c r="IJQ24" s="2332"/>
      <c r="IJR24" s="2332"/>
      <c r="IJS24" s="2332"/>
      <c r="IJT24" s="2332"/>
      <c r="IJU24" s="2332"/>
      <c r="IJV24" s="2332"/>
      <c r="IJW24" s="2332"/>
      <c r="IJX24" s="2332"/>
      <c r="IJY24" s="2332"/>
      <c r="IJZ24" s="2332"/>
      <c r="IKA24" s="2332"/>
      <c r="IKB24" s="2332"/>
      <c r="IKC24" s="2332"/>
      <c r="IKD24" s="2332"/>
      <c r="IKE24" s="2332"/>
      <c r="IKF24" s="2332"/>
      <c r="IKG24" s="2332"/>
      <c r="IKH24" s="2332"/>
      <c r="IKI24" s="2332"/>
      <c r="IKJ24" s="2332"/>
      <c r="IKK24" s="2332"/>
      <c r="IKL24" s="2332"/>
      <c r="IKM24" s="2332"/>
      <c r="IKN24" s="2332"/>
      <c r="IKO24" s="2332"/>
      <c r="IKP24" s="2332"/>
      <c r="IKQ24" s="2332"/>
      <c r="IKR24" s="2332"/>
      <c r="IKS24" s="2332"/>
      <c r="IKT24" s="2332"/>
      <c r="IKU24" s="2332"/>
      <c r="IKV24" s="2332"/>
      <c r="IKW24" s="2332"/>
      <c r="IKX24" s="2332"/>
      <c r="IKY24" s="2332"/>
      <c r="IKZ24" s="2332"/>
      <c r="ILA24" s="2332"/>
      <c r="ILB24" s="2332"/>
      <c r="ILC24" s="2332"/>
      <c r="ILD24" s="2332"/>
      <c r="ILE24" s="2332"/>
      <c r="ILF24" s="2332"/>
      <c r="ILG24" s="2332"/>
      <c r="ILH24" s="2332"/>
      <c r="ILI24" s="2332"/>
      <c r="ILJ24" s="2332"/>
      <c r="ILK24" s="2332"/>
      <c r="ILL24" s="2332"/>
      <c r="ILM24" s="2332"/>
      <c r="ILN24" s="2332"/>
      <c r="ILO24" s="2332"/>
      <c r="ILP24" s="2332"/>
      <c r="ILQ24" s="2332"/>
      <c r="ILR24" s="2332"/>
      <c r="ILS24" s="2332"/>
      <c r="ILT24" s="2332"/>
      <c r="ILU24" s="2332"/>
      <c r="ILV24" s="2332"/>
      <c r="ILW24" s="2332"/>
      <c r="ILX24" s="2332"/>
      <c r="ILY24" s="2332"/>
      <c r="ILZ24" s="2332"/>
      <c r="IMA24" s="2332"/>
      <c r="IMB24" s="2332"/>
      <c r="IMC24" s="2332"/>
      <c r="IMD24" s="2332"/>
      <c r="IME24" s="2332"/>
      <c r="IMF24" s="2332"/>
      <c r="IMG24" s="2332"/>
      <c r="IMH24" s="2332"/>
      <c r="IMI24" s="2332"/>
      <c r="IMJ24" s="2332"/>
      <c r="IMK24" s="2332"/>
      <c r="IML24" s="2332"/>
      <c r="IMM24" s="2332"/>
      <c r="IMN24" s="2332"/>
      <c r="IMO24" s="2332"/>
      <c r="IMP24" s="2332"/>
      <c r="IMQ24" s="2332"/>
      <c r="IMR24" s="2332"/>
      <c r="IMS24" s="2332"/>
      <c r="IMT24" s="2332"/>
      <c r="IMU24" s="2332"/>
      <c r="IMV24" s="2332"/>
      <c r="IMW24" s="2332"/>
      <c r="IMX24" s="2332"/>
      <c r="IMY24" s="2332"/>
      <c r="IMZ24" s="2332"/>
      <c r="INA24" s="2332"/>
      <c r="INB24" s="2332"/>
      <c r="INC24" s="2332"/>
      <c r="IND24" s="2332"/>
      <c r="INE24" s="2332"/>
      <c r="INF24" s="2332"/>
      <c r="ING24" s="2332"/>
      <c r="INH24" s="2332"/>
      <c r="INI24" s="2332"/>
      <c r="INJ24" s="2332"/>
      <c r="INK24" s="2332"/>
      <c r="INL24" s="2332"/>
      <c r="INM24" s="2332"/>
      <c r="INN24" s="2332"/>
      <c r="INO24" s="2332"/>
      <c r="INP24" s="2332"/>
      <c r="INQ24" s="2332"/>
      <c r="INR24" s="2332"/>
      <c r="INS24" s="2332"/>
      <c r="INT24" s="2332"/>
      <c r="INU24" s="2332"/>
      <c r="INV24" s="2332"/>
      <c r="INW24" s="2332"/>
      <c r="INX24" s="2332"/>
      <c r="INY24" s="2332"/>
      <c r="INZ24" s="2332"/>
      <c r="IOA24" s="2332"/>
      <c r="IOB24" s="2332"/>
      <c r="IOC24" s="2332"/>
      <c r="IOD24" s="2332"/>
      <c r="IOE24" s="2332"/>
      <c r="IOF24" s="2332"/>
      <c r="IOG24" s="2332"/>
      <c r="IOH24" s="2332"/>
      <c r="IOI24" s="2332"/>
      <c r="IOJ24" s="2332"/>
      <c r="IOK24" s="2332"/>
      <c r="IOL24" s="2332"/>
      <c r="IOM24" s="2332"/>
      <c r="ION24" s="2332"/>
      <c r="IOO24" s="2332"/>
      <c r="IOP24" s="2332"/>
      <c r="IOQ24" s="2332"/>
      <c r="IOR24" s="2332"/>
      <c r="IOS24" s="2332"/>
      <c r="IOT24" s="2332"/>
      <c r="IOU24" s="2332"/>
      <c r="IOV24" s="2332"/>
      <c r="IOW24" s="2332"/>
      <c r="IOX24" s="2332"/>
      <c r="IOY24" s="2332"/>
      <c r="IOZ24" s="2332"/>
      <c r="IPA24" s="2332"/>
      <c r="IPB24" s="2332"/>
      <c r="IPC24" s="2332"/>
      <c r="IPD24" s="2332"/>
      <c r="IPE24" s="2332"/>
      <c r="IPF24" s="2332"/>
      <c r="IPG24" s="2332"/>
      <c r="IPH24" s="2332"/>
      <c r="IPI24" s="2332"/>
      <c r="IPJ24" s="2332"/>
      <c r="IPK24" s="2332"/>
      <c r="IPL24" s="2332"/>
      <c r="IPM24" s="2332"/>
      <c r="IPN24" s="2332"/>
      <c r="IPO24" s="2332"/>
      <c r="IPP24" s="2332"/>
      <c r="IPQ24" s="2332"/>
      <c r="IPR24" s="2332"/>
      <c r="IPS24" s="2332"/>
      <c r="IPT24" s="2332"/>
      <c r="IPU24" s="2332"/>
      <c r="IPV24" s="2332"/>
      <c r="IPW24" s="2332"/>
      <c r="IPX24" s="2332"/>
      <c r="IPY24" s="2332"/>
      <c r="IPZ24" s="2332"/>
      <c r="IQA24" s="2332"/>
      <c r="IQB24" s="2332"/>
      <c r="IQC24" s="2332"/>
      <c r="IQD24" s="2332"/>
      <c r="IQE24" s="2332"/>
      <c r="IQF24" s="2332"/>
      <c r="IQG24" s="2332"/>
      <c r="IQH24" s="2332"/>
      <c r="IQI24" s="2332"/>
      <c r="IQJ24" s="2332"/>
      <c r="IQK24" s="2332"/>
      <c r="IQL24" s="2332"/>
      <c r="IQM24" s="2332"/>
      <c r="IQN24" s="2332"/>
      <c r="IQO24" s="2332"/>
      <c r="IQP24" s="2332"/>
      <c r="IQQ24" s="2332"/>
      <c r="IQR24" s="2332"/>
      <c r="IQS24" s="2332"/>
      <c r="IQT24" s="2332"/>
      <c r="IQU24" s="2332"/>
      <c r="IQV24" s="2332"/>
      <c r="IQW24" s="2332"/>
      <c r="IQX24" s="2332"/>
      <c r="IQY24" s="2332"/>
      <c r="IQZ24" s="2332"/>
      <c r="IRA24" s="2332"/>
      <c r="IRB24" s="2332"/>
      <c r="IRC24" s="2332"/>
      <c r="IRD24" s="2332"/>
      <c r="IRE24" s="2332"/>
      <c r="IRF24" s="2332"/>
      <c r="IRG24" s="2332"/>
      <c r="IRH24" s="2332"/>
      <c r="IRI24" s="2332"/>
      <c r="IRJ24" s="2332"/>
      <c r="IRK24" s="2332"/>
      <c r="IRL24" s="2332"/>
      <c r="IRM24" s="2332"/>
      <c r="IRN24" s="2332"/>
      <c r="IRO24" s="2332"/>
      <c r="IRP24" s="2332"/>
      <c r="IRQ24" s="2332"/>
      <c r="IRR24" s="2332"/>
      <c r="IRS24" s="2332"/>
      <c r="IRT24" s="2332"/>
      <c r="IRU24" s="2332"/>
      <c r="IRV24" s="2332"/>
      <c r="IRW24" s="2332"/>
      <c r="IRX24" s="2332"/>
      <c r="IRY24" s="2332"/>
      <c r="IRZ24" s="2332"/>
      <c r="ISA24" s="2332"/>
      <c r="ISB24" s="2332"/>
      <c r="ISC24" s="2332"/>
      <c r="ISD24" s="2332"/>
      <c r="ISE24" s="2332"/>
      <c r="ISF24" s="2332"/>
      <c r="ISG24" s="2332"/>
      <c r="ISH24" s="2332"/>
      <c r="ISI24" s="2332"/>
      <c r="ISJ24" s="2332"/>
      <c r="ISK24" s="2332"/>
      <c r="ISL24" s="2332"/>
      <c r="ISM24" s="2332"/>
      <c r="ISN24" s="2332"/>
      <c r="ISO24" s="2332"/>
      <c r="ISP24" s="2332"/>
      <c r="ISQ24" s="2332"/>
      <c r="ISR24" s="2332"/>
      <c r="ISS24" s="2332"/>
      <c r="IST24" s="2332"/>
      <c r="ISU24" s="2332"/>
      <c r="ISV24" s="2332"/>
      <c r="ISW24" s="2332"/>
      <c r="ISX24" s="2332"/>
      <c r="ISY24" s="2332"/>
      <c r="ISZ24" s="2332"/>
      <c r="ITA24" s="2332"/>
      <c r="ITB24" s="2332"/>
      <c r="ITC24" s="2332"/>
      <c r="ITD24" s="2332"/>
      <c r="ITE24" s="2332"/>
      <c r="ITF24" s="2332"/>
      <c r="ITG24" s="2332"/>
      <c r="ITH24" s="2332"/>
      <c r="ITI24" s="2332"/>
      <c r="ITJ24" s="2332"/>
      <c r="ITK24" s="2332"/>
      <c r="ITL24" s="2332"/>
      <c r="ITM24" s="2332"/>
      <c r="ITN24" s="2332"/>
      <c r="ITO24" s="2332"/>
      <c r="ITP24" s="2332"/>
      <c r="ITQ24" s="2332"/>
      <c r="ITR24" s="2332"/>
      <c r="ITS24" s="2332"/>
      <c r="ITT24" s="2332"/>
      <c r="ITU24" s="2332"/>
      <c r="ITV24" s="2332"/>
      <c r="ITW24" s="2332"/>
      <c r="ITX24" s="2332"/>
      <c r="ITY24" s="2332"/>
      <c r="ITZ24" s="2332"/>
      <c r="IUA24" s="2332"/>
      <c r="IUB24" s="2332"/>
      <c r="IUC24" s="2332"/>
      <c r="IUD24" s="2332"/>
      <c r="IUE24" s="2332"/>
      <c r="IUF24" s="2332"/>
      <c r="IUG24" s="2332"/>
      <c r="IUH24" s="2332"/>
      <c r="IUI24" s="2332"/>
      <c r="IUJ24" s="2332"/>
      <c r="IUK24" s="2332"/>
      <c r="IUL24" s="2332"/>
      <c r="IUM24" s="2332"/>
      <c r="IUN24" s="2332"/>
      <c r="IUO24" s="2332"/>
      <c r="IUP24" s="2332"/>
      <c r="IUQ24" s="2332"/>
      <c r="IUR24" s="2332"/>
      <c r="IUS24" s="2332"/>
      <c r="IUT24" s="2332"/>
      <c r="IUU24" s="2332"/>
      <c r="IUV24" s="2332"/>
      <c r="IUW24" s="2332"/>
      <c r="IUX24" s="2332"/>
      <c r="IUY24" s="2332"/>
      <c r="IUZ24" s="2332"/>
      <c r="IVA24" s="2332"/>
      <c r="IVB24" s="2332"/>
      <c r="IVC24" s="2332"/>
      <c r="IVD24" s="2332"/>
      <c r="IVE24" s="2332"/>
      <c r="IVF24" s="2332"/>
      <c r="IVG24" s="2332"/>
      <c r="IVH24" s="2332"/>
      <c r="IVI24" s="2332"/>
      <c r="IVJ24" s="2332"/>
      <c r="IVK24" s="2332"/>
      <c r="IVL24" s="2332"/>
      <c r="IVM24" s="2332"/>
      <c r="IVN24" s="2332"/>
      <c r="IVO24" s="2332"/>
      <c r="IVP24" s="2332"/>
      <c r="IVQ24" s="2332"/>
      <c r="IVR24" s="2332"/>
      <c r="IVS24" s="2332"/>
      <c r="IVT24" s="2332"/>
      <c r="IVU24" s="2332"/>
      <c r="IVV24" s="2332"/>
      <c r="IVW24" s="2332"/>
      <c r="IVX24" s="2332"/>
      <c r="IVY24" s="2332"/>
      <c r="IVZ24" s="2332"/>
      <c r="IWA24" s="2332"/>
      <c r="IWB24" s="2332"/>
      <c r="IWC24" s="2332"/>
      <c r="IWD24" s="2332"/>
      <c r="IWE24" s="2332"/>
      <c r="IWF24" s="2332"/>
      <c r="IWG24" s="2332"/>
      <c r="IWH24" s="2332"/>
      <c r="IWI24" s="2332"/>
      <c r="IWJ24" s="2332"/>
      <c r="IWK24" s="2332"/>
      <c r="IWL24" s="2332"/>
      <c r="IWM24" s="2332"/>
      <c r="IWN24" s="2332"/>
      <c r="IWO24" s="2332"/>
      <c r="IWP24" s="2332"/>
      <c r="IWQ24" s="2332"/>
      <c r="IWR24" s="2332"/>
      <c r="IWS24" s="2332"/>
      <c r="IWT24" s="2332"/>
      <c r="IWU24" s="2332"/>
      <c r="IWV24" s="2332"/>
      <c r="IWW24" s="2332"/>
      <c r="IWX24" s="2332"/>
      <c r="IWY24" s="2332"/>
      <c r="IWZ24" s="2332"/>
      <c r="IXA24" s="2332"/>
      <c r="IXB24" s="2332"/>
      <c r="IXC24" s="2332"/>
      <c r="IXD24" s="2332"/>
      <c r="IXE24" s="2332"/>
      <c r="IXF24" s="2332"/>
      <c r="IXG24" s="2332"/>
      <c r="IXH24" s="2332"/>
      <c r="IXI24" s="2332"/>
      <c r="IXJ24" s="2332"/>
      <c r="IXK24" s="2332"/>
      <c r="IXL24" s="2332"/>
      <c r="IXM24" s="2332"/>
      <c r="IXN24" s="2332"/>
      <c r="IXO24" s="2332"/>
      <c r="IXP24" s="2332"/>
      <c r="IXQ24" s="2332"/>
      <c r="IXR24" s="2332"/>
      <c r="IXS24" s="2332"/>
      <c r="IXT24" s="2332"/>
      <c r="IXU24" s="2332"/>
      <c r="IXV24" s="2332"/>
      <c r="IXW24" s="2332"/>
      <c r="IXX24" s="2332"/>
      <c r="IXY24" s="2332"/>
      <c r="IXZ24" s="2332"/>
      <c r="IYA24" s="2332"/>
      <c r="IYB24" s="2332"/>
      <c r="IYC24" s="2332"/>
      <c r="IYD24" s="2332"/>
      <c r="IYE24" s="2332"/>
      <c r="IYF24" s="2332"/>
      <c r="IYG24" s="2332"/>
      <c r="IYH24" s="2332"/>
      <c r="IYI24" s="2332"/>
      <c r="IYJ24" s="2332"/>
      <c r="IYK24" s="2332"/>
      <c r="IYL24" s="2332"/>
      <c r="IYM24" s="2332"/>
      <c r="IYN24" s="2332"/>
      <c r="IYO24" s="2332"/>
      <c r="IYP24" s="2332"/>
      <c r="IYQ24" s="2332"/>
      <c r="IYR24" s="2332"/>
      <c r="IYS24" s="2332"/>
      <c r="IYT24" s="2332"/>
      <c r="IYU24" s="2332"/>
      <c r="IYV24" s="2332"/>
      <c r="IYW24" s="2332"/>
      <c r="IYX24" s="2332"/>
      <c r="IYY24" s="2332"/>
      <c r="IYZ24" s="2332"/>
      <c r="IZA24" s="2332"/>
      <c r="IZB24" s="2332"/>
      <c r="IZC24" s="2332"/>
      <c r="IZD24" s="2332"/>
      <c r="IZE24" s="2332"/>
      <c r="IZF24" s="2332"/>
      <c r="IZG24" s="2332"/>
      <c r="IZH24" s="2332"/>
      <c r="IZI24" s="2332"/>
      <c r="IZJ24" s="2332"/>
      <c r="IZK24" s="2332"/>
      <c r="IZL24" s="2332"/>
      <c r="IZM24" s="2332"/>
      <c r="IZN24" s="2332"/>
      <c r="IZO24" s="2332"/>
      <c r="IZP24" s="2332"/>
      <c r="IZQ24" s="2332"/>
      <c r="IZR24" s="2332"/>
      <c r="IZS24" s="2332"/>
      <c r="IZT24" s="2332"/>
      <c r="IZU24" s="2332"/>
      <c r="IZV24" s="2332"/>
      <c r="IZW24" s="2332"/>
      <c r="IZX24" s="2332"/>
      <c r="IZY24" s="2332"/>
      <c r="IZZ24" s="2332"/>
      <c r="JAA24" s="2332"/>
      <c r="JAB24" s="2332"/>
      <c r="JAC24" s="2332"/>
      <c r="JAD24" s="2332"/>
      <c r="JAE24" s="2332"/>
      <c r="JAF24" s="2332"/>
      <c r="JAG24" s="2332"/>
      <c r="JAH24" s="2332"/>
      <c r="JAI24" s="2332"/>
      <c r="JAJ24" s="2332"/>
      <c r="JAK24" s="2332"/>
      <c r="JAL24" s="2332"/>
      <c r="JAM24" s="2332"/>
      <c r="JAN24" s="2332"/>
      <c r="JAO24" s="2332"/>
      <c r="JAP24" s="2332"/>
      <c r="JAQ24" s="2332"/>
      <c r="JAR24" s="2332"/>
      <c r="JAS24" s="2332"/>
      <c r="JAT24" s="2332"/>
      <c r="JAU24" s="2332"/>
      <c r="JAV24" s="2332"/>
      <c r="JAW24" s="2332"/>
      <c r="JAX24" s="2332"/>
      <c r="JAY24" s="2332"/>
      <c r="JAZ24" s="2332"/>
      <c r="JBA24" s="2332"/>
      <c r="JBB24" s="2332"/>
      <c r="JBC24" s="2332"/>
      <c r="JBD24" s="2332"/>
      <c r="JBE24" s="2332"/>
      <c r="JBF24" s="2332"/>
      <c r="JBG24" s="2332"/>
      <c r="JBH24" s="2332"/>
      <c r="JBI24" s="2332"/>
      <c r="JBJ24" s="2332"/>
      <c r="JBK24" s="2332"/>
      <c r="JBL24" s="2332"/>
      <c r="JBM24" s="2332"/>
      <c r="JBN24" s="2332"/>
      <c r="JBO24" s="2332"/>
      <c r="JBP24" s="2332"/>
      <c r="JBQ24" s="2332"/>
      <c r="JBR24" s="2332"/>
      <c r="JBS24" s="2332"/>
      <c r="JBT24" s="2332"/>
      <c r="JBU24" s="2332"/>
      <c r="JBV24" s="2332"/>
      <c r="JBW24" s="2332"/>
      <c r="JBX24" s="2332"/>
      <c r="JBY24" s="2332"/>
      <c r="JBZ24" s="2332"/>
      <c r="JCA24" s="2332"/>
      <c r="JCB24" s="2332"/>
      <c r="JCC24" s="2332"/>
      <c r="JCD24" s="2332"/>
      <c r="JCE24" s="2332"/>
      <c r="JCF24" s="2332"/>
      <c r="JCG24" s="2332"/>
      <c r="JCH24" s="2332"/>
      <c r="JCI24" s="2332"/>
      <c r="JCJ24" s="2332"/>
      <c r="JCK24" s="2332"/>
      <c r="JCL24" s="2332"/>
      <c r="JCM24" s="2332"/>
      <c r="JCN24" s="2332"/>
      <c r="JCO24" s="2332"/>
      <c r="JCP24" s="2332"/>
      <c r="JCQ24" s="2332"/>
      <c r="JCR24" s="2332"/>
      <c r="JCS24" s="2332"/>
      <c r="JCT24" s="2332"/>
      <c r="JCU24" s="2332"/>
      <c r="JCV24" s="2332"/>
      <c r="JCW24" s="2332"/>
      <c r="JCX24" s="2332"/>
      <c r="JCY24" s="2332"/>
      <c r="JCZ24" s="2332"/>
      <c r="JDA24" s="2332"/>
      <c r="JDB24" s="2332"/>
      <c r="JDC24" s="2332"/>
      <c r="JDD24" s="2332"/>
      <c r="JDE24" s="2332"/>
      <c r="JDF24" s="2332"/>
      <c r="JDG24" s="2332"/>
      <c r="JDH24" s="2332"/>
      <c r="JDI24" s="2332"/>
      <c r="JDJ24" s="2332"/>
      <c r="JDK24" s="2332"/>
      <c r="JDL24" s="2332"/>
      <c r="JDM24" s="2332"/>
      <c r="JDN24" s="2332"/>
      <c r="JDO24" s="2332"/>
      <c r="JDP24" s="2332"/>
      <c r="JDQ24" s="2332"/>
      <c r="JDR24" s="2332"/>
      <c r="JDS24" s="2332"/>
      <c r="JDT24" s="2332"/>
      <c r="JDU24" s="2332"/>
      <c r="JDV24" s="2332"/>
      <c r="JDW24" s="2332"/>
      <c r="JDX24" s="2332"/>
      <c r="JDY24" s="2332"/>
      <c r="JDZ24" s="2332"/>
      <c r="JEA24" s="2332"/>
      <c r="JEB24" s="2332"/>
      <c r="JEC24" s="2332"/>
      <c r="JED24" s="2332"/>
      <c r="JEE24" s="2332"/>
      <c r="JEF24" s="2332"/>
      <c r="JEG24" s="2332"/>
      <c r="JEH24" s="2332"/>
      <c r="JEI24" s="2332"/>
      <c r="JEJ24" s="2332"/>
      <c r="JEK24" s="2332"/>
      <c r="JEL24" s="2332"/>
      <c r="JEM24" s="2332"/>
      <c r="JEN24" s="2332"/>
      <c r="JEO24" s="2332"/>
      <c r="JEP24" s="2332"/>
      <c r="JEQ24" s="2332"/>
      <c r="JER24" s="2332"/>
      <c r="JES24" s="2332"/>
      <c r="JET24" s="2332"/>
      <c r="JEU24" s="2332"/>
      <c r="JEV24" s="2332"/>
      <c r="JEW24" s="2332"/>
      <c r="JEX24" s="2332"/>
      <c r="JEY24" s="2332"/>
      <c r="JEZ24" s="2332"/>
      <c r="JFA24" s="2332"/>
      <c r="JFB24" s="2332"/>
      <c r="JFC24" s="2332"/>
      <c r="JFD24" s="2332"/>
      <c r="JFE24" s="2332"/>
      <c r="JFF24" s="2332"/>
      <c r="JFG24" s="2332"/>
      <c r="JFH24" s="2332"/>
      <c r="JFI24" s="2332"/>
      <c r="JFJ24" s="2332"/>
      <c r="JFK24" s="2332"/>
      <c r="JFL24" s="2332"/>
      <c r="JFM24" s="2332"/>
      <c r="JFN24" s="2332"/>
      <c r="JFO24" s="2332"/>
      <c r="JFP24" s="2332"/>
      <c r="JFQ24" s="2332"/>
      <c r="JFR24" s="2332"/>
      <c r="JFS24" s="2332"/>
      <c r="JFT24" s="2332"/>
      <c r="JFU24" s="2332"/>
      <c r="JFV24" s="2332"/>
      <c r="JFW24" s="2332"/>
      <c r="JFX24" s="2332"/>
      <c r="JFY24" s="2332"/>
      <c r="JFZ24" s="2332"/>
      <c r="JGA24" s="2332"/>
      <c r="JGB24" s="2332"/>
      <c r="JGC24" s="2332"/>
      <c r="JGD24" s="2332"/>
      <c r="JGE24" s="2332"/>
      <c r="JGF24" s="2332"/>
      <c r="JGG24" s="2332"/>
      <c r="JGH24" s="2332"/>
      <c r="JGI24" s="2332"/>
      <c r="JGJ24" s="2332"/>
      <c r="JGK24" s="2332"/>
      <c r="JGL24" s="2332"/>
      <c r="JGM24" s="2332"/>
      <c r="JGN24" s="2332"/>
      <c r="JGO24" s="2332"/>
      <c r="JGP24" s="2332"/>
      <c r="JGQ24" s="2332"/>
      <c r="JGR24" s="2332"/>
      <c r="JGS24" s="2332"/>
      <c r="JGT24" s="2332"/>
      <c r="JGU24" s="2332"/>
      <c r="JGV24" s="2332"/>
      <c r="JGW24" s="2332"/>
      <c r="JGX24" s="2332"/>
      <c r="JGY24" s="2332"/>
      <c r="JGZ24" s="2332"/>
      <c r="JHA24" s="2332"/>
      <c r="JHB24" s="2332"/>
      <c r="JHC24" s="2332"/>
      <c r="JHD24" s="2332"/>
      <c r="JHE24" s="2332"/>
      <c r="JHF24" s="2332"/>
      <c r="JHG24" s="2332"/>
      <c r="JHH24" s="2332"/>
      <c r="JHI24" s="2332"/>
      <c r="JHJ24" s="2332"/>
      <c r="JHK24" s="2332"/>
      <c r="JHL24" s="2332"/>
      <c r="JHM24" s="2332"/>
      <c r="JHN24" s="2332"/>
      <c r="JHO24" s="2332"/>
      <c r="JHP24" s="2332"/>
      <c r="JHQ24" s="2332"/>
      <c r="JHR24" s="2332"/>
      <c r="JHS24" s="2332"/>
      <c r="JHT24" s="2332"/>
      <c r="JHU24" s="2332"/>
      <c r="JHV24" s="2332"/>
      <c r="JHW24" s="2332"/>
      <c r="JHX24" s="2332"/>
      <c r="JHY24" s="2332"/>
      <c r="JHZ24" s="2332"/>
      <c r="JIA24" s="2332"/>
      <c r="JIB24" s="2332"/>
      <c r="JIC24" s="2332"/>
      <c r="JID24" s="2332"/>
      <c r="JIE24" s="2332"/>
      <c r="JIF24" s="2332"/>
      <c r="JIG24" s="2332"/>
      <c r="JIH24" s="2332"/>
      <c r="JII24" s="2332"/>
      <c r="JIJ24" s="2332"/>
      <c r="JIK24" s="2332"/>
      <c r="JIL24" s="2332"/>
      <c r="JIM24" s="2332"/>
      <c r="JIN24" s="2332"/>
      <c r="JIO24" s="2332"/>
      <c r="JIP24" s="2332"/>
      <c r="JIQ24" s="2332"/>
      <c r="JIR24" s="2332"/>
      <c r="JIS24" s="2332"/>
      <c r="JIT24" s="2332"/>
      <c r="JIU24" s="2332"/>
      <c r="JIV24" s="2332"/>
      <c r="JIW24" s="2332"/>
      <c r="JIX24" s="2332"/>
      <c r="JIY24" s="2332"/>
      <c r="JIZ24" s="2332"/>
      <c r="JJA24" s="2332"/>
      <c r="JJB24" s="2332"/>
      <c r="JJC24" s="2332"/>
      <c r="JJD24" s="2332"/>
      <c r="JJE24" s="2332"/>
      <c r="JJF24" s="2332"/>
      <c r="JJG24" s="2332"/>
      <c r="JJH24" s="2332"/>
      <c r="JJI24" s="2332"/>
      <c r="JJJ24" s="2332"/>
      <c r="JJK24" s="2332"/>
      <c r="JJL24" s="2332"/>
      <c r="JJM24" s="2332"/>
      <c r="JJN24" s="2332"/>
      <c r="JJO24" s="2332"/>
      <c r="JJP24" s="2332"/>
      <c r="JJQ24" s="2332"/>
      <c r="JJR24" s="2332"/>
      <c r="JJS24" s="2332"/>
      <c r="JJT24" s="2332"/>
      <c r="JJU24" s="2332"/>
      <c r="JJV24" s="2332"/>
      <c r="JJW24" s="2332"/>
      <c r="JJX24" s="2332"/>
      <c r="JJY24" s="2332"/>
      <c r="JJZ24" s="2332"/>
      <c r="JKA24" s="2332"/>
      <c r="JKB24" s="2332"/>
      <c r="JKC24" s="2332"/>
      <c r="JKD24" s="2332"/>
      <c r="JKE24" s="2332"/>
      <c r="JKF24" s="2332"/>
      <c r="JKG24" s="2332"/>
      <c r="JKH24" s="2332"/>
      <c r="JKI24" s="2332"/>
      <c r="JKJ24" s="2332"/>
      <c r="JKK24" s="2332"/>
      <c r="JKL24" s="2332"/>
      <c r="JKM24" s="2332"/>
      <c r="JKN24" s="2332"/>
      <c r="JKO24" s="2332"/>
      <c r="JKP24" s="2332"/>
      <c r="JKQ24" s="2332"/>
      <c r="JKR24" s="2332"/>
      <c r="JKS24" s="2332"/>
      <c r="JKT24" s="2332"/>
      <c r="JKU24" s="2332"/>
      <c r="JKV24" s="2332"/>
      <c r="JKW24" s="2332"/>
      <c r="JKX24" s="2332"/>
      <c r="JKY24" s="2332"/>
      <c r="JKZ24" s="2332"/>
      <c r="JLA24" s="2332"/>
      <c r="JLB24" s="2332"/>
      <c r="JLC24" s="2332"/>
      <c r="JLD24" s="2332"/>
      <c r="JLE24" s="2332"/>
      <c r="JLF24" s="2332"/>
      <c r="JLG24" s="2332"/>
      <c r="JLH24" s="2332"/>
      <c r="JLI24" s="2332"/>
      <c r="JLJ24" s="2332"/>
      <c r="JLK24" s="2332"/>
      <c r="JLL24" s="2332"/>
      <c r="JLM24" s="2332"/>
      <c r="JLN24" s="2332"/>
      <c r="JLO24" s="2332"/>
      <c r="JLP24" s="2332"/>
      <c r="JLQ24" s="2332"/>
      <c r="JLR24" s="2332"/>
      <c r="JLS24" s="2332"/>
      <c r="JLT24" s="2332"/>
      <c r="JLU24" s="2332"/>
      <c r="JLV24" s="2332"/>
      <c r="JLW24" s="2332"/>
      <c r="JLX24" s="2332"/>
      <c r="JLY24" s="2332"/>
      <c r="JLZ24" s="2332"/>
      <c r="JMA24" s="2332"/>
      <c r="JMB24" s="2332"/>
      <c r="JMC24" s="2332"/>
      <c r="JMD24" s="2332"/>
      <c r="JME24" s="2332"/>
      <c r="JMF24" s="2332"/>
      <c r="JMG24" s="2332"/>
      <c r="JMH24" s="2332"/>
      <c r="JMI24" s="2332"/>
      <c r="JMJ24" s="2332"/>
      <c r="JMK24" s="2332"/>
      <c r="JML24" s="2332"/>
      <c r="JMM24" s="2332"/>
      <c r="JMN24" s="2332"/>
      <c r="JMO24" s="2332"/>
      <c r="JMP24" s="2332"/>
      <c r="JMQ24" s="2332"/>
      <c r="JMR24" s="2332"/>
      <c r="JMS24" s="2332"/>
      <c r="JMT24" s="2332"/>
      <c r="JMU24" s="2332"/>
      <c r="JMV24" s="2332"/>
      <c r="JMW24" s="2332"/>
      <c r="JMX24" s="2332"/>
      <c r="JMY24" s="2332"/>
      <c r="JMZ24" s="2332"/>
      <c r="JNA24" s="2332"/>
      <c r="JNB24" s="2332"/>
      <c r="JNC24" s="2332"/>
      <c r="JND24" s="2332"/>
      <c r="JNE24" s="2332"/>
      <c r="JNF24" s="2332"/>
      <c r="JNG24" s="2332"/>
      <c r="JNH24" s="2332"/>
      <c r="JNI24" s="2332"/>
      <c r="JNJ24" s="2332"/>
      <c r="JNK24" s="2332"/>
      <c r="JNL24" s="2332"/>
      <c r="JNM24" s="2332"/>
      <c r="JNN24" s="2332"/>
      <c r="JNO24" s="2332"/>
      <c r="JNP24" s="2332"/>
      <c r="JNQ24" s="2332"/>
      <c r="JNR24" s="2332"/>
      <c r="JNS24" s="2332"/>
      <c r="JNT24" s="2332"/>
      <c r="JNU24" s="2332"/>
      <c r="JNV24" s="2332"/>
      <c r="JNW24" s="2332"/>
      <c r="JNX24" s="2332"/>
      <c r="JNY24" s="2332"/>
      <c r="JNZ24" s="2332"/>
      <c r="JOA24" s="2332"/>
      <c r="JOB24" s="2332"/>
      <c r="JOC24" s="2332"/>
      <c r="JOD24" s="2332"/>
      <c r="JOE24" s="2332"/>
      <c r="JOF24" s="2332"/>
      <c r="JOG24" s="2332"/>
      <c r="JOH24" s="2332"/>
      <c r="JOI24" s="2332"/>
      <c r="JOJ24" s="2332"/>
      <c r="JOK24" s="2332"/>
      <c r="JOL24" s="2332"/>
      <c r="JOM24" s="2332"/>
      <c r="JON24" s="2332"/>
      <c r="JOO24" s="2332"/>
      <c r="JOP24" s="2332"/>
      <c r="JOQ24" s="2332"/>
      <c r="JOR24" s="2332"/>
      <c r="JOS24" s="2332"/>
      <c r="JOT24" s="2332"/>
      <c r="JOU24" s="2332"/>
      <c r="JOV24" s="2332"/>
      <c r="JOW24" s="2332"/>
      <c r="JOX24" s="2332"/>
      <c r="JOY24" s="2332"/>
      <c r="JOZ24" s="2332"/>
      <c r="JPA24" s="2332"/>
      <c r="JPB24" s="2332"/>
      <c r="JPC24" s="2332"/>
      <c r="JPD24" s="2332"/>
      <c r="JPE24" s="2332"/>
      <c r="JPF24" s="2332"/>
      <c r="JPG24" s="2332"/>
      <c r="JPH24" s="2332"/>
      <c r="JPI24" s="2332"/>
      <c r="JPJ24" s="2332"/>
      <c r="JPK24" s="2332"/>
      <c r="JPL24" s="2332"/>
      <c r="JPM24" s="2332"/>
      <c r="JPN24" s="2332"/>
      <c r="JPO24" s="2332"/>
      <c r="JPP24" s="2332"/>
      <c r="JPQ24" s="2332"/>
      <c r="JPR24" s="2332"/>
      <c r="JPS24" s="2332"/>
      <c r="JPT24" s="2332"/>
      <c r="JPU24" s="2332"/>
      <c r="JPV24" s="2332"/>
      <c r="JPW24" s="2332"/>
      <c r="JPX24" s="2332"/>
      <c r="JPY24" s="2332"/>
      <c r="JPZ24" s="2332"/>
      <c r="JQA24" s="2332"/>
      <c r="JQB24" s="2332"/>
      <c r="JQC24" s="2332"/>
      <c r="JQD24" s="2332"/>
      <c r="JQE24" s="2332"/>
      <c r="JQF24" s="2332"/>
      <c r="JQG24" s="2332"/>
      <c r="JQH24" s="2332"/>
      <c r="JQI24" s="2332"/>
      <c r="JQJ24" s="2332"/>
      <c r="JQK24" s="2332"/>
      <c r="JQL24" s="2332"/>
      <c r="JQM24" s="2332"/>
      <c r="JQN24" s="2332"/>
      <c r="JQO24" s="2332"/>
      <c r="JQP24" s="2332"/>
      <c r="JQQ24" s="2332"/>
      <c r="JQR24" s="2332"/>
      <c r="JQS24" s="2332"/>
      <c r="JQT24" s="2332"/>
      <c r="JQU24" s="2332"/>
      <c r="JQV24" s="2332"/>
      <c r="JQW24" s="2332"/>
      <c r="JQX24" s="2332"/>
      <c r="JQY24" s="2332"/>
      <c r="JQZ24" s="2332"/>
      <c r="JRA24" s="2332"/>
      <c r="JRB24" s="2332"/>
      <c r="JRC24" s="2332"/>
      <c r="JRD24" s="2332"/>
      <c r="JRE24" s="2332"/>
      <c r="JRF24" s="2332"/>
      <c r="JRG24" s="2332"/>
      <c r="JRH24" s="2332"/>
      <c r="JRI24" s="2332"/>
      <c r="JRJ24" s="2332"/>
      <c r="JRK24" s="2332"/>
      <c r="JRL24" s="2332"/>
      <c r="JRM24" s="2332"/>
      <c r="JRN24" s="2332"/>
      <c r="JRO24" s="2332"/>
      <c r="JRP24" s="2332"/>
      <c r="JRQ24" s="2332"/>
      <c r="JRR24" s="2332"/>
      <c r="JRS24" s="2332"/>
      <c r="JRT24" s="2332"/>
      <c r="JRU24" s="2332"/>
      <c r="JRV24" s="2332"/>
      <c r="JRW24" s="2332"/>
      <c r="JRX24" s="2332"/>
      <c r="JRY24" s="2332"/>
      <c r="JRZ24" s="2332"/>
      <c r="JSA24" s="2332"/>
      <c r="JSB24" s="2332"/>
      <c r="JSC24" s="2332"/>
      <c r="JSD24" s="2332"/>
      <c r="JSE24" s="2332"/>
      <c r="JSF24" s="2332"/>
      <c r="JSG24" s="2332"/>
      <c r="JSH24" s="2332"/>
      <c r="JSI24" s="2332"/>
      <c r="JSJ24" s="2332"/>
      <c r="JSK24" s="2332"/>
      <c r="JSL24" s="2332"/>
      <c r="JSM24" s="2332"/>
      <c r="JSN24" s="2332"/>
      <c r="JSO24" s="2332"/>
      <c r="JSP24" s="2332"/>
      <c r="JSQ24" s="2332"/>
      <c r="JSR24" s="2332"/>
      <c r="JSS24" s="2332"/>
      <c r="JST24" s="2332"/>
      <c r="JSU24" s="2332"/>
      <c r="JSV24" s="2332"/>
      <c r="JSW24" s="2332"/>
      <c r="JSX24" s="2332"/>
      <c r="JSY24" s="2332"/>
      <c r="JSZ24" s="2332"/>
      <c r="JTA24" s="2332"/>
      <c r="JTB24" s="2332"/>
      <c r="JTC24" s="2332"/>
      <c r="JTD24" s="2332"/>
      <c r="JTE24" s="2332"/>
      <c r="JTF24" s="2332"/>
      <c r="JTG24" s="2332"/>
      <c r="JTH24" s="2332"/>
      <c r="JTI24" s="2332"/>
      <c r="JTJ24" s="2332"/>
      <c r="JTK24" s="2332"/>
      <c r="JTL24" s="2332"/>
      <c r="JTM24" s="2332"/>
      <c r="JTN24" s="2332"/>
      <c r="JTO24" s="2332"/>
      <c r="JTP24" s="2332"/>
      <c r="JTQ24" s="2332"/>
      <c r="JTR24" s="2332"/>
      <c r="JTS24" s="2332"/>
      <c r="JTT24" s="2332"/>
      <c r="JTU24" s="2332"/>
      <c r="JTV24" s="2332"/>
      <c r="JTW24" s="2332"/>
      <c r="JTX24" s="2332"/>
      <c r="JTY24" s="2332"/>
      <c r="JTZ24" s="2332"/>
      <c r="JUA24" s="2332"/>
      <c r="JUB24" s="2332"/>
      <c r="JUC24" s="2332"/>
      <c r="JUD24" s="2332"/>
      <c r="JUE24" s="2332"/>
      <c r="JUF24" s="2332"/>
      <c r="JUG24" s="2332"/>
      <c r="JUH24" s="2332"/>
      <c r="JUI24" s="2332"/>
      <c r="JUJ24" s="2332"/>
      <c r="JUK24" s="2332"/>
      <c r="JUL24" s="2332"/>
      <c r="JUM24" s="2332"/>
      <c r="JUN24" s="2332"/>
      <c r="JUO24" s="2332"/>
      <c r="JUP24" s="2332"/>
      <c r="JUQ24" s="2332"/>
      <c r="JUR24" s="2332"/>
      <c r="JUS24" s="2332"/>
      <c r="JUT24" s="2332"/>
      <c r="JUU24" s="2332"/>
      <c r="JUV24" s="2332"/>
      <c r="JUW24" s="2332"/>
      <c r="JUX24" s="2332"/>
      <c r="JUY24" s="2332"/>
      <c r="JUZ24" s="2332"/>
      <c r="JVA24" s="2332"/>
      <c r="JVB24" s="2332"/>
      <c r="JVC24" s="2332"/>
      <c r="JVD24" s="2332"/>
      <c r="JVE24" s="2332"/>
      <c r="JVF24" s="2332"/>
      <c r="JVG24" s="2332"/>
      <c r="JVH24" s="2332"/>
      <c r="JVI24" s="2332"/>
      <c r="JVJ24" s="2332"/>
      <c r="JVK24" s="2332"/>
      <c r="JVL24" s="2332"/>
      <c r="JVM24" s="2332"/>
      <c r="JVN24" s="2332"/>
      <c r="JVO24" s="2332"/>
      <c r="JVP24" s="2332"/>
      <c r="JVQ24" s="2332"/>
      <c r="JVR24" s="2332"/>
      <c r="JVS24" s="2332"/>
      <c r="JVT24" s="2332"/>
      <c r="JVU24" s="2332"/>
      <c r="JVV24" s="2332"/>
      <c r="JVW24" s="2332"/>
      <c r="JVX24" s="2332"/>
      <c r="JVY24" s="2332"/>
      <c r="JVZ24" s="2332"/>
      <c r="JWA24" s="2332"/>
      <c r="JWB24" s="2332"/>
      <c r="JWC24" s="2332"/>
      <c r="JWD24" s="2332"/>
      <c r="JWE24" s="2332"/>
      <c r="JWF24" s="2332"/>
      <c r="JWG24" s="2332"/>
      <c r="JWH24" s="2332"/>
      <c r="JWI24" s="2332"/>
      <c r="JWJ24" s="2332"/>
      <c r="JWK24" s="2332"/>
      <c r="JWL24" s="2332"/>
      <c r="JWM24" s="2332"/>
      <c r="JWN24" s="2332"/>
      <c r="JWO24" s="2332"/>
      <c r="JWP24" s="2332"/>
      <c r="JWQ24" s="2332"/>
      <c r="JWR24" s="2332"/>
      <c r="JWS24" s="2332"/>
      <c r="JWT24" s="2332"/>
      <c r="JWU24" s="2332"/>
      <c r="JWV24" s="2332"/>
      <c r="JWW24" s="2332"/>
      <c r="JWX24" s="2332"/>
      <c r="JWY24" s="2332"/>
      <c r="JWZ24" s="2332"/>
      <c r="JXA24" s="2332"/>
      <c r="JXB24" s="2332"/>
      <c r="JXC24" s="2332"/>
      <c r="JXD24" s="2332"/>
      <c r="JXE24" s="2332"/>
      <c r="JXF24" s="2332"/>
      <c r="JXG24" s="2332"/>
      <c r="JXH24" s="2332"/>
      <c r="JXI24" s="2332"/>
      <c r="JXJ24" s="2332"/>
      <c r="JXK24" s="2332"/>
      <c r="JXL24" s="2332"/>
      <c r="JXM24" s="2332"/>
      <c r="JXN24" s="2332"/>
      <c r="JXO24" s="2332"/>
      <c r="JXP24" s="2332"/>
      <c r="JXQ24" s="2332"/>
      <c r="JXR24" s="2332"/>
      <c r="JXS24" s="2332"/>
      <c r="JXT24" s="2332"/>
      <c r="JXU24" s="2332"/>
      <c r="JXV24" s="2332"/>
      <c r="JXW24" s="2332"/>
      <c r="JXX24" s="2332"/>
      <c r="JXY24" s="2332"/>
      <c r="JXZ24" s="2332"/>
      <c r="JYA24" s="2332"/>
      <c r="JYB24" s="2332"/>
      <c r="JYC24" s="2332"/>
      <c r="JYD24" s="2332"/>
      <c r="JYE24" s="2332"/>
      <c r="JYF24" s="2332"/>
      <c r="JYG24" s="2332"/>
      <c r="JYH24" s="2332"/>
      <c r="JYI24" s="2332"/>
      <c r="JYJ24" s="2332"/>
      <c r="JYK24" s="2332"/>
      <c r="JYL24" s="2332"/>
      <c r="JYM24" s="2332"/>
      <c r="JYN24" s="2332"/>
      <c r="JYO24" s="2332"/>
      <c r="JYP24" s="2332"/>
      <c r="JYQ24" s="2332"/>
      <c r="JYR24" s="2332"/>
      <c r="JYS24" s="2332"/>
      <c r="JYT24" s="2332"/>
      <c r="JYU24" s="2332"/>
      <c r="JYV24" s="2332"/>
      <c r="JYW24" s="2332"/>
      <c r="JYX24" s="2332"/>
      <c r="JYY24" s="2332"/>
      <c r="JYZ24" s="2332"/>
      <c r="JZA24" s="2332"/>
      <c r="JZB24" s="2332"/>
      <c r="JZC24" s="2332"/>
      <c r="JZD24" s="2332"/>
      <c r="JZE24" s="2332"/>
      <c r="JZF24" s="2332"/>
      <c r="JZG24" s="2332"/>
      <c r="JZH24" s="2332"/>
      <c r="JZI24" s="2332"/>
      <c r="JZJ24" s="2332"/>
      <c r="JZK24" s="2332"/>
      <c r="JZL24" s="2332"/>
      <c r="JZM24" s="2332"/>
      <c r="JZN24" s="2332"/>
      <c r="JZO24" s="2332"/>
      <c r="JZP24" s="2332"/>
      <c r="JZQ24" s="2332"/>
      <c r="JZR24" s="2332"/>
      <c r="JZS24" s="2332"/>
      <c r="JZT24" s="2332"/>
      <c r="JZU24" s="2332"/>
      <c r="JZV24" s="2332"/>
      <c r="JZW24" s="2332"/>
      <c r="JZX24" s="2332"/>
      <c r="JZY24" s="2332"/>
      <c r="JZZ24" s="2332"/>
      <c r="KAA24" s="2332"/>
      <c r="KAB24" s="2332"/>
      <c r="KAC24" s="2332"/>
      <c r="KAD24" s="2332"/>
      <c r="KAE24" s="2332"/>
      <c r="KAF24" s="2332"/>
      <c r="KAG24" s="2332"/>
      <c r="KAH24" s="2332"/>
      <c r="KAI24" s="2332"/>
      <c r="KAJ24" s="2332"/>
      <c r="KAK24" s="2332"/>
      <c r="KAL24" s="2332"/>
      <c r="KAM24" s="2332"/>
      <c r="KAN24" s="2332"/>
      <c r="KAO24" s="2332"/>
      <c r="KAP24" s="2332"/>
      <c r="KAQ24" s="2332"/>
      <c r="KAR24" s="2332"/>
      <c r="KAS24" s="2332"/>
      <c r="KAT24" s="2332"/>
      <c r="KAU24" s="2332"/>
      <c r="KAV24" s="2332"/>
      <c r="KAW24" s="2332"/>
      <c r="KAX24" s="2332"/>
      <c r="KAY24" s="2332"/>
      <c r="KAZ24" s="2332"/>
      <c r="KBA24" s="2332"/>
      <c r="KBB24" s="2332"/>
      <c r="KBC24" s="2332"/>
      <c r="KBD24" s="2332"/>
      <c r="KBE24" s="2332"/>
      <c r="KBF24" s="2332"/>
      <c r="KBG24" s="2332"/>
      <c r="KBH24" s="2332"/>
      <c r="KBI24" s="2332"/>
      <c r="KBJ24" s="2332"/>
      <c r="KBK24" s="2332"/>
      <c r="KBL24" s="2332"/>
      <c r="KBM24" s="2332"/>
      <c r="KBN24" s="2332"/>
      <c r="KBO24" s="2332"/>
      <c r="KBP24" s="2332"/>
      <c r="KBQ24" s="2332"/>
      <c r="KBR24" s="2332"/>
      <c r="KBS24" s="2332"/>
      <c r="KBT24" s="2332"/>
      <c r="KBU24" s="2332"/>
      <c r="KBV24" s="2332"/>
      <c r="KBW24" s="2332"/>
      <c r="KBX24" s="2332"/>
      <c r="KBY24" s="2332"/>
      <c r="KBZ24" s="2332"/>
      <c r="KCA24" s="2332"/>
      <c r="KCB24" s="2332"/>
      <c r="KCC24" s="2332"/>
      <c r="KCD24" s="2332"/>
      <c r="KCE24" s="2332"/>
      <c r="KCF24" s="2332"/>
      <c r="KCG24" s="2332"/>
      <c r="KCH24" s="2332"/>
      <c r="KCI24" s="2332"/>
      <c r="KCJ24" s="2332"/>
      <c r="KCK24" s="2332"/>
      <c r="KCL24" s="2332"/>
      <c r="KCM24" s="2332"/>
      <c r="KCN24" s="2332"/>
      <c r="KCO24" s="2332"/>
      <c r="KCP24" s="2332"/>
      <c r="KCQ24" s="2332"/>
      <c r="KCR24" s="2332"/>
      <c r="KCS24" s="2332"/>
      <c r="KCT24" s="2332"/>
      <c r="KCU24" s="2332"/>
      <c r="KCV24" s="2332"/>
      <c r="KCW24" s="2332"/>
      <c r="KCX24" s="2332"/>
      <c r="KCY24" s="2332"/>
      <c r="KCZ24" s="2332"/>
      <c r="KDA24" s="2332"/>
      <c r="KDB24" s="2332"/>
      <c r="KDC24" s="2332"/>
      <c r="KDD24" s="2332"/>
      <c r="KDE24" s="2332"/>
      <c r="KDF24" s="2332"/>
      <c r="KDG24" s="2332"/>
      <c r="KDH24" s="2332"/>
      <c r="KDI24" s="2332"/>
      <c r="KDJ24" s="2332"/>
      <c r="KDK24" s="2332"/>
      <c r="KDL24" s="2332"/>
      <c r="KDM24" s="2332"/>
      <c r="KDN24" s="2332"/>
      <c r="KDO24" s="2332"/>
      <c r="KDP24" s="2332"/>
      <c r="KDQ24" s="2332"/>
      <c r="KDR24" s="2332"/>
      <c r="KDS24" s="2332"/>
      <c r="KDT24" s="2332"/>
      <c r="KDU24" s="2332"/>
      <c r="KDV24" s="2332"/>
      <c r="KDW24" s="2332"/>
      <c r="KDX24" s="2332"/>
      <c r="KDY24" s="2332"/>
      <c r="KDZ24" s="2332"/>
      <c r="KEA24" s="2332"/>
      <c r="KEB24" s="2332"/>
      <c r="KEC24" s="2332"/>
      <c r="KED24" s="2332"/>
      <c r="KEE24" s="2332"/>
      <c r="KEF24" s="2332"/>
      <c r="KEG24" s="2332"/>
      <c r="KEH24" s="2332"/>
      <c r="KEI24" s="2332"/>
      <c r="KEJ24" s="2332"/>
      <c r="KEK24" s="2332"/>
      <c r="KEL24" s="2332"/>
      <c r="KEM24" s="2332"/>
      <c r="KEN24" s="2332"/>
      <c r="KEO24" s="2332"/>
      <c r="KEP24" s="2332"/>
      <c r="KEQ24" s="2332"/>
      <c r="KER24" s="2332"/>
      <c r="KES24" s="2332"/>
      <c r="KET24" s="2332"/>
      <c r="KEU24" s="2332"/>
      <c r="KEV24" s="2332"/>
      <c r="KEW24" s="2332"/>
      <c r="KEX24" s="2332"/>
      <c r="KEY24" s="2332"/>
      <c r="KEZ24" s="2332"/>
      <c r="KFA24" s="2332"/>
      <c r="KFB24" s="2332"/>
      <c r="KFC24" s="2332"/>
      <c r="KFD24" s="2332"/>
      <c r="KFE24" s="2332"/>
      <c r="KFF24" s="2332"/>
      <c r="KFG24" s="2332"/>
      <c r="KFH24" s="2332"/>
      <c r="KFI24" s="2332"/>
      <c r="KFJ24" s="2332"/>
      <c r="KFK24" s="2332"/>
      <c r="KFL24" s="2332"/>
      <c r="KFM24" s="2332"/>
      <c r="KFN24" s="2332"/>
      <c r="KFO24" s="2332"/>
      <c r="KFP24" s="2332"/>
      <c r="KFQ24" s="2332"/>
      <c r="KFR24" s="2332"/>
      <c r="KFS24" s="2332"/>
      <c r="KFT24" s="2332"/>
      <c r="KFU24" s="2332"/>
      <c r="KFV24" s="2332"/>
      <c r="KFW24" s="2332"/>
      <c r="KFX24" s="2332"/>
      <c r="KFY24" s="2332"/>
      <c r="KFZ24" s="2332"/>
      <c r="KGA24" s="2332"/>
      <c r="KGB24" s="2332"/>
      <c r="KGC24" s="2332"/>
      <c r="KGD24" s="2332"/>
      <c r="KGE24" s="2332"/>
      <c r="KGF24" s="2332"/>
      <c r="KGG24" s="2332"/>
      <c r="KGH24" s="2332"/>
      <c r="KGI24" s="2332"/>
      <c r="KGJ24" s="2332"/>
      <c r="KGK24" s="2332"/>
      <c r="KGL24" s="2332"/>
      <c r="KGM24" s="2332"/>
      <c r="KGN24" s="2332"/>
      <c r="KGO24" s="2332"/>
      <c r="KGP24" s="2332"/>
      <c r="KGQ24" s="2332"/>
      <c r="KGR24" s="2332"/>
      <c r="KGS24" s="2332"/>
      <c r="KGT24" s="2332"/>
      <c r="KGU24" s="2332"/>
      <c r="KGV24" s="2332"/>
      <c r="KGW24" s="2332"/>
      <c r="KGX24" s="2332"/>
      <c r="KGY24" s="2332"/>
      <c r="KGZ24" s="2332"/>
      <c r="KHA24" s="2332"/>
      <c r="KHB24" s="2332"/>
      <c r="KHC24" s="2332"/>
      <c r="KHD24" s="2332"/>
      <c r="KHE24" s="2332"/>
      <c r="KHF24" s="2332"/>
      <c r="KHG24" s="2332"/>
      <c r="KHH24" s="2332"/>
      <c r="KHI24" s="2332"/>
      <c r="KHJ24" s="2332"/>
      <c r="KHK24" s="2332"/>
      <c r="KHL24" s="2332"/>
      <c r="KHM24" s="2332"/>
      <c r="KHN24" s="2332"/>
      <c r="KHO24" s="2332"/>
      <c r="KHP24" s="2332"/>
      <c r="KHQ24" s="2332"/>
      <c r="KHR24" s="2332"/>
      <c r="KHS24" s="2332"/>
      <c r="KHT24" s="2332"/>
      <c r="KHU24" s="2332"/>
      <c r="KHV24" s="2332"/>
      <c r="KHW24" s="2332"/>
      <c r="KHX24" s="2332"/>
      <c r="KHY24" s="2332"/>
      <c r="KHZ24" s="2332"/>
      <c r="KIA24" s="2332"/>
      <c r="KIB24" s="2332"/>
      <c r="KIC24" s="2332"/>
      <c r="KID24" s="2332"/>
      <c r="KIE24" s="2332"/>
      <c r="KIF24" s="2332"/>
      <c r="KIG24" s="2332"/>
      <c r="KIH24" s="2332"/>
      <c r="KII24" s="2332"/>
      <c r="KIJ24" s="2332"/>
      <c r="KIK24" s="2332"/>
      <c r="KIL24" s="2332"/>
      <c r="KIM24" s="2332"/>
      <c r="KIN24" s="2332"/>
      <c r="KIO24" s="2332"/>
      <c r="KIP24" s="2332"/>
      <c r="KIQ24" s="2332"/>
      <c r="KIR24" s="2332"/>
      <c r="KIS24" s="2332"/>
      <c r="KIT24" s="2332"/>
      <c r="KIU24" s="2332"/>
      <c r="KIV24" s="2332"/>
      <c r="KIW24" s="2332"/>
      <c r="KIX24" s="2332"/>
      <c r="KIY24" s="2332"/>
      <c r="KIZ24" s="2332"/>
      <c r="KJA24" s="2332"/>
      <c r="KJB24" s="2332"/>
      <c r="KJC24" s="2332"/>
      <c r="KJD24" s="2332"/>
      <c r="KJE24" s="2332"/>
      <c r="KJF24" s="2332"/>
      <c r="KJG24" s="2332"/>
      <c r="KJH24" s="2332"/>
      <c r="KJI24" s="2332"/>
      <c r="KJJ24" s="2332"/>
      <c r="KJK24" s="2332"/>
      <c r="KJL24" s="2332"/>
      <c r="KJM24" s="2332"/>
      <c r="KJN24" s="2332"/>
      <c r="KJO24" s="2332"/>
      <c r="KJP24" s="2332"/>
      <c r="KJQ24" s="2332"/>
      <c r="KJR24" s="2332"/>
      <c r="KJS24" s="2332"/>
      <c r="KJT24" s="2332"/>
      <c r="KJU24" s="2332"/>
      <c r="KJV24" s="2332"/>
      <c r="KJW24" s="2332"/>
      <c r="KJX24" s="2332"/>
      <c r="KJY24" s="2332"/>
      <c r="KJZ24" s="2332"/>
      <c r="KKA24" s="2332"/>
      <c r="KKB24" s="2332"/>
      <c r="KKC24" s="2332"/>
      <c r="KKD24" s="2332"/>
      <c r="KKE24" s="2332"/>
      <c r="KKF24" s="2332"/>
      <c r="KKG24" s="2332"/>
      <c r="KKH24" s="2332"/>
      <c r="KKI24" s="2332"/>
      <c r="KKJ24" s="2332"/>
      <c r="KKK24" s="2332"/>
      <c r="KKL24" s="2332"/>
      <c r="KKM24" s="2332"/>
      <c r="KKN24" s="2332"/>
      <c r="KKO24" s="2332"/>
      <c r="KKP24" s="2332"/>
      <c r="KKQ24" s="2332"/>
      <c r="KKR24" s="2332"/>
      <c r="KKS24" s="2332"/>
      <c r="KKT24" s="2332"/>
      <c r="KKU24" s="2332"/>
      <c r="KKV24" s="2332"/>
      <c r="KKW24" s="2332"/>
      <c r="KKX24" s="2332"/>
      <c r="KKY24" s="2332"/>
      <c r="KKZ24" s="2332"/>
      <c r="KLA24" s="2332"/>
      <c r="KLB24" s="2332"/>
      <c r="KLC24" s="2332"/>
      <c r="KLD24" s="2332"/>
      <c r="KLE24" s="2332"/>
      <c r="KLF24" s="2332"/>
      <c r="KLG24" s="2332"/>
      <c r="KLH24" s="2332"/>
      <c r="KLI24" s="2332"/>
      <c r="KLJ24" s="2332"/>
      <c r="KLK24" s="2332"/>
      <c r="KLL24" s="2332"/>
      <c r="KLM24" s="2332"/>
      <c r="KLN24" s="2332"/>
      <c r="KLO24" s="2332"/>
      <c r="KLP24" s="2332"/>
      <c r="KLQ24" s="2332"/>
      <c r="KLR24" s="2332"/>
      <c r="KLS24" s="2332"/>
      <c r="KLT24" s="2332"/>
      <c r="KLU24" s="2332"/>
      <c r="KLV24" s="2332"/>
      <c r="KLW24" s="2332"/>
      <c r="KLX24" s="2332"/>
      <c r="KLY24" s="2332"/>
      <c r="KLZ24" s="2332"/>
      <c r="KMA24" s="2332"/>
      <c r="KMB24" s="2332"/>
      <c r="KMC24" s="2332"/>
      <c r="KMD24" s="2332"/>
      <c r="KME24" s="2332"/>
      <c r="KMF24" s="2332"/>
      <c r="KMG24" s="2332"/>
      <c r="KMH24" s="2332"/>
      <c r="KMI24" s="2332"/>
      <c r="KMJ24" s="2332"/>
      <c r="KMK24" s="2332"/>
      <c r="KML24" s="2332"/>
      <c r="KMM24" s="2332"/>
      <c r="KMN24" s="2332"/>
      <c r="KMO24" s="2332"/>
      <c r="KMP24" s="2332"/>
      <c r="KMQ24" s="2332"/>
      <c r="KMR24" s="2332"/>
      <c r="KMS24" s="2332"/>
      <c r="KMT24" s="2332"/>
      <c r="KMU24" s="2332"/>
      <c r="KMV24" s="2332"/>
      <c r="KMW24" s="2332"/>
      <c r="KMX24" s="2332"/>
      <c r="KMY24" s="2332"/>
      <c r="KMZ24" s="2332"/>
      <c r="KNA24" s="2332"/>
      <c r="KNB24" s="2332"/>
      <c r="KNC24" s="2332"/>
      <c r="KND24" s="2332"/>
      <c r="KNE24" s="2332"/>
      <c r="KNF24" s="2332"/>
      <c r="KNG24" s="2332"/>
      <c r="KNH24" s="2332"/>
      <c r="KNI24" s="2332"/>
      <c r="KNJ24" s="2332"/>
      <c r="KNK24" s="2332"/>
      <c r="KNL24" s="2332"/>
      <c r="KNM24" s="2332"/>
      <c r="KNN24" s="2332"/>
      <c r="KNO24" s="2332"/>
      <c r="KNP24" s="2332"/>
      <c r="KNQ24" s="2332"/>
      <c r="KNR24" s="2332"/>
      <c r="KNS24" s="2332"/>
      <c r="KNT24" s="2332"/>
      <c r="KNU24" s="2332"/>
      <c r="KNV24" s="2332"/>
      <c r="KNW24" s="2332"/>
      <c r="KNX24" s="2332"/>
      <c r="KNY24" s="2332"/>
      <c r="KNZ24" s="2332"/>
      <c r="KOA24" s="2332"/>
      <c r="KOB24" s="2332"/>
      <c r="KOC24" s="2332"/>
      <c r="KOD24" s="2332"/>
      <c r="KOE24" s="2332"/>
      <c r="KOF24" s="2332"/>
      <c r="KOG24" s="2332"/>
      <c r="KOH24" s="2332"/>
      <c r="KOI24" s="2332"/>
      <c r="KOJ24" s="2332"/>
      <c r="KOK24" s="2332"/>
      <c r="KOL24" s="2332"/>
      <c r="KOM24" s="2332"/>
      <c r="KON24" s="2332"/>
      <c r="KOO24" s="2332"/>
      <c r="KOP24" s="2332"/>
      <c r="KOQ24" s="2332"/>
      <c r="KOR24" s="2332"/>
      <c r="KOS24" s="2332"/>
      <c r="KOT24" s="2332"/>
      <c r="KOU24" s="2332"/>
      <c r="KOV24" s="2332"/>
      <c r="KOW24" s="2332"/>
      <c r="KOX24" s="2332"/>
      <c r="KOY24" s="2332"/>
      <c r="KOZ24" s="2332"/>
      <c r="KPA24" s="2332"/>
      <c r="KPB24" s="2332"/>
      <c r="KPC24" s="2332"/>
      <c r="KPD24" s="2332"/>
      <c r="KPE24" s="2332"/>
      <c r="KPF24" s="2332"/>
      <c r="KPG24" s="2332"/>
      <c r="KPH24" s="2332"/>
      <c r="KPI24" s="2332"/>
      <c r="KPJ24" s="2332"/>
      <c r="KPK24" s="2332"/>
      <c r="KPL24" s="2332"/>
      <c r="KPM24" s="2332"/>
      <c r="KPN24" s="2332"/>
      <c r="KPO24" s="2332"/>
      <c r="KPP24" s="2332"/>
      <c r="KPQ24" s="2332"/>
      <c r="KPR24" s="2332"/>
      <c r="KPS24" s="2332"/>
      <c r="KPT24" s="2332"/>
      <c r="KPU24" s="2332"/>
      <c r="KPV24" s="2332"/>
      <c r="KPW24" s="2332"/>
      <c r="KPX24" s="2332"/>
      <c r="KPY24" s="2332"/>
      <c r="KPZ24" s="2332"/>
      <c r="KQA24" s="2332"/>
      <c r="KQB24" s="2332"/>
      <c r="KQC24" s="2332"/>
      <c r="KQD24" s="2332"/>
      <c r="KQE24" s="2332"/>
      <c r="KQF24" s="2332"/>
      <c r="KQG24" s="2332"/>
      <c r="KQH24" s="2332"/>
      <c r="KQI24" s="2332"/>
      <c r="KQJ24" s="2332"/>
      <c r="KQK24" s="2332"/>
      <c r="KQL24" s="2332"/>
      <c r="KQM24" s="2332"/>
      <c r="KQN24" s="2332"/>
      <c r="KQO24" s="2332"/>
      <c r="KQP24" s="2332"/>
      <c r="KQQ24" s="2332"/>
      <c r="KQR24" s="2332"/>
      <c r="KQS24" s="2332"/>
      <c r="KQT24" s="2332"/>
      <c r="KQU24" s="2332"/>
      <c r="KQV24" s="2332"/>
      <c r="KQW24" s="2332"/>
      <c r="KQX24" s="2332"/>
      <c r="KQY24" s="2332"/>
      <c r="KQZ24" s="2332"/>
      <c r="KRA24" s="2332"/>
      <c r="KRB24" s="2332"/>
      <c r="KRC24" s="2332"/>
      <c r="KRD24" s="2332"/>
      <c r="KRE24" s="2332"/>
      <c r="KRF24" s="2332"/>
      <c r="KRG24" s="2332"/>
      <c r="KRH24" s="2332"/>
      <c r="KRI24" s="2332"/>
      <c r="KRJ24" s="2332"/>
      <c r="KRK24" s="2332"/>
      <c r="KRL24" s="2332"/>
      <c r="KRM24" s="2332"/>
      <c r="KRN24" s="2332"/>
      <c r="KRO24" s="2332"/>
      <c r="KRP24" s="2332"/>
      <c r="KRQ24" s="2332"/>
      <c r="KRR24" s="2332"/>
      <c r="KRS24" s="2332"/>
      <c r="KRT24" s="2332"/>
      <c r="KRU24" s="2332"/>
      <c r="KRV24" s="2332"/>
      <c r="KRW24" s="2332"/>
      <c r="KRX24" s="2332"/>
      <c r="KRY24" s="2332"/>
      <c r="KRZ24" s="2332"/>
      <c r="KSA24" s="2332"/>
      <c r="KSB24" s="2332"/>
      <c r="KSC24" s="2332"/>
      <c r="KSD24" s="2332"/>
      <c r="KSE24" s="2332"/>
      <c r="KSF24" s="2332"/>
      <c r="KSG24" s="2332"/>
      <c r="KSH24" s="2332"/>
      <c r="KSI24" s="2332"/>
      <c r="KSJ24" s="2332"/>
      <c r="KSK24" s="2332"/>
      <c r="KSL24" s="2332"/>
      <c r="KSM24" s="2332"/>
      <c r="KSN24" s="2332"/>
      <c r="KSO24" s="2332"/>
      <c r="KSP24" s="2332"/>
      <c r="KSQ24" s="2332"/>
      <c r="KSR24" s="2332"/>
      <c r="KSS24" s="2332"/>
      <c r="KST24" s="2332"/>
      <c r="KSU24" s="2332"/>
      <c r="KSV24" s="2332"/>
      <c r="KSW24" s="2332"/>
      <c r="KSX24" s="2332"/>
      <c r="KSY24" s="2332"/>
      <c r="KSZ24" s="2332"/>
      <c r="KTA24" s="2332"/>
      <c r="KTB24" s="2332"/>
      <c r="KTC24" s="2332"/>
      <c r="KTD24" s="2332"/>
      <c r="KTE24" s="2332"/>
      <c r="KTF24" s="2332"/>
      <c r="KTG24" s="2332"/>
      <c r="KTH24" s="2332"/>
      <c r="KTI24" s="2332"/>
      <c r="KTJ24" s="2332"/>
      <c r="KTK24" s="2332"/>
      <c r="KTL24" s="2332"/>
      <c r="KTM24" s="2332"/>
      <c r="KTN24" s="2332"/>
      <c r="KTO24" s="2332"/>
      <c r="KTP24" s="2332"/>
      <c r="KTQ24" s="2332"/>
      <c r="KTR24" s="2332"/>
      <c r="KTS24" s="2332"/>
      <c r="KTT24" s="2332"/>
      <c r="KTU24" s="2332"/>
      <c r="KTV24" s="2332"/>
      <c r="KTW24" s="2332"/>
      <c r="KTX24" s="2332"/>
      <c r="KTY24" s="2332"/>
      <c r="KTZ24" s="2332"/>
      <c r="KUA24" s="2332"/>
      <c r="KUB24" s="2332"/>
      <c r="KUC24" s="2332"/>
      <c r="KUD24" s="2332"/>
      <c r="KUE24" s="2332"/>
      <c r="KUF24" s="2332"/>
      <c r="KUG24" s="2332"/>
      <c r="KUH24" s="2332"/>
      <c r="KUI24" s="2332"/>
      <c r="KUJ24" s="2332"/>
      <c r="KUK24" s="2332"/>
      <c r="KUL24" s="2332"/>
      <c r="KUM24" s="2332"/>
      <c r="KUN24" s="2332"/>
      <c r="KUO24" s="2332"/>
      <c r="KUP24" s="2332"/>
      <c r="KUQ24" s="2332"/>
      <c r="KUR24" s="2332"/>
      <c r="KUS24" s="2332"/>
      <c r="KUT24" s="2332"/>
      <c r="KUU24" s="2332"/>
      <c r="KUV24" s="2332"/>
      <c r="KUW24" s="2332"/>
      <c r="KUX24" s="2332"/>
      <c r="KUY24" s="2332"/>
      <c r="KUZ24" s="2332"/>
      <c r="KVA24" s="2332"/>
      <c r="KVB24" s="2332"/>
      <c r="KVC24" s="2332"/>
      <c r="KVD24" s="2332"/>
      <c r="KVE24" s="2332"/>
      <c r="KVF24" s="2332"/>
      <c r="KVG24" s="2332"/>
      <c r="KVH24" s="2332"/>
      <c r="KVI24" s="2332"/>
      <c r="KVJ24" s="2332"/>
      <c r="KVK24" s="2332"/>
      <c r="KVL24" s="2332"/>
      <c r="KVM24" s="2332"/>
      <c r="KVN24" s="2332"/>
      <c r="KVO24" s="2332"/>
      <c r="KVP24" s="2332"/>
      <c r="KVQ24" s="2332"/>
      <c r="KVR24" s="2332"/>
      <c r="KVS24" s="2332"/>
      <c r="KVT24" s="2332"/>
      <c r="KVU24" s="2332"/>
      <c r="KVV24" s="2332"/>
      <c r="KVW24" s="2332"/>
      <c r="KVX24" s="2332"/>
      <c r="KVY24" s="2332"/>
      <c r="KVZ24" s="2332"/>
      <c r="KWA24" s="2332"/>
      <c r="KWB24" s="2332"/>
      <c r="KWC24" s="2332"/>
      <c r="KWD24" s="2332"/>
      <c r="KWE24" s="2332"/>
      <c r="KWF24" s="2332"/>
      <c r="KWG24" s="2332"/>
      <c r="KWH24" s="2332"/>
      <c r="KWI24" s="2332"/>
      <c r="KWJ24" s="2332"/>
      <c r="KWK24" s="2332"/>
      <c r="KWL24" s="2332"/>
      <c r="KWM24" s="2332"/>
      <c r="KWN24" s="2332"/>
      <c r="KWO24" s="2332"/>
      <c r="KWP24" s="2332"/>
      <c r="KWQ24" s="2332"/>
      <c r="KWR24" s="2332"/>
      <c r="KWS24" s="2332"/>
      <c r="KWT24" s="2332"/>
      <c r="KWU24" s="2332"/>
      <c r="KWV24" s="2332"/>
      <c r="KWW24" s="2332"/>
      <c r="KWX24" s="2332"/>
      <c r="KWY24" s="2332"/>
      <c r="KWZ24" s="2332"/>
      <c r="KXA24" s="2332"/>
      <c r="KXB24" s="2332"/>
      <c r="KXC24" s="2332"/>
      <c r="KXD24" s="2332"/>
      <c r="KXE24" s="2332"/>
      <c r="KXF24" s="2332"/>
      <c r="KXG24" s="2332"/>
      <c r="KXH24" s="2332"/>
      <c r="KXI24" s="2332"/>
      <c r="KXJ24" s="2332"/>
      <c r="KXK24" s="2332"/>
      <c r="KXL24" s="2332"/>
      <c r="KXM24" s="2332"/>
      <c r="KXN24" s="2332"/>
      <c r="KXO24" s="2332"/>
      <c r="KXP24" s="2332"/>
      <c r="KXQ24" s="2332"/>
      <c r="KXR24" s="2332"/>
      <c r="KXS24" s="2332"/>
      <c r="KXT24" s="2332"/>
      <c r="KXU24" s="2332"/>
      <c r="KXV24" s="2332"/>
      <c r="KXW24" s="2332"/>
      <c r="KXX24" s="2332"/>
      <c r="KXY24" s="2332"/>
      <c r="KXZ24" s="2332"/>
      <c r="KYA24" s="2332"/>
      <c r="KYB24" s="2332"/>
      <c r="KYC24" s="2332"/>
      <c r="KYD24" s="2332"/>
      <c r="KYE24" s="2332"/>
      <c r="KYF24" s="2332"/>
      <c r="KYG24" s="2332"/>
      <c r="KYH24" s="2332"/>
      <c r="KYI24" s="2332"/>
      <c r="KYJ24" s="2332"/>
      <c r="KYK24" s="2332"/>
      <c r="KYL24" s="2332"/>
      <c r="KYM24" s="2332"/>
      <c r="KYN24" s="2332"/>
      <c r="KYO24" s="2332"/>
      <c r="KYP24" s="2332"/>
      <c r="KYQ24" s="2332"/>
      <c r="KYR24" s="2332"/>
      <c r="KYS24" s="2332"/>
      <c r="KYT24" s="2332"/>
      <c r="KYU24" s="2332"/>
      <c r="KYV24" s="2332"/>
      <c r="KYW24" s="2332"/>
      <c r="KYX24" s="2332"/>
      <c r="KYY24" s="2332"/>
      <c r="KYZ24" s="2332"/>
      <c r="KZA24" s="2332"/>
      <c r="KZB24" s="2332"/>
      <c r="KZC24" s="2332"/>
      <c r="KZD24" s="2332"/>
      <c r="KZE24" s="2332"/>
      <c r="KZF24" s="2332"/>
      <c r="KZG24" s="2332"/>
      <c r="KZH24" s="2332"/>
      <c r="KZI24" s="2332"/>
      <c r="KZJ24" s="2332"/>
      <c r="KZK24" s="2332"/>
      <c r="KZL24" s="2332"/>
      <c r="KZM24" s="2332"/>
      <c r="KZN24" s="2332"/>
      <c r="KZO24" s="2332"/>
      <c r="KZP24" s="2332"/>
      <c r="KZQ24" s="2332"/>
      <c r="KZR24" s="2332"/>
      <c r="KZS24" s="2332"/>
      <c r="KZT24" s="2332"/>
      <c r="KZU24" s="2332"/>
      <c r="KZV24" s="2332"/>
      <c r="KZW24" s="2332"/>
      <c r="KZX24" s="2332"/>
      <c r="KZY24" s="2332"/>
      <c r="KZZ24" s="2332"/>
      <c r="LAA24" s="2332"/>
      <c r="LAB24" s="2332"/>
      <c r="LAC24" s="2332"/>
      <c r="LAD24" s="2332"/>
      <c r="LAE24" s="2332"/>
      <c r="LAF24" s="2332"/>
      <c r="LAG24" s="2332"/>
      <c r="LAH24" s="2332"/>
      <c r="LAI24" s="2332"/>
      <c r="LAJ24" s="2332"/>
      <c r="LAK24" s="2332"/>
      <c r="LAL24" s="2332"/>
      <c r="LAM24" s="2332"/>
      <c r="LAN24" s="2332"/>
      <c r="LAO24" s="2332"/>
      <c r="LAP24" s="2332"/>
      <c r="LAQ24" s="2332"/>
      <c r="LAR24" s="2332"/>
      <c r="LAS24" s="2332"/>
      <c r="LAT24" s="2332"/>
      <c r="LAU24" s="2332"/>
      <c r="LAV24" s="2332"/>
      <c r="LAW24" s="2332"/>
      <c r="LAX24" s="2332"/>
      <c r="LAY24" s="2332"/>
      <c r="LAZ24" s="2332"/>
      <c r="LBA24" s="2332"/>
      <c r="LBB24" s="2332"/>
      <c r="LBC24" s="2332"/>
      <c r="LBD24" s="2332"/>
      <c r="LBE24" s="2332"/>
      <c r="LBF24" s="2332"/>
      <c r="LBG24" s="2332"/>
      <c r="LBH24" s="2332"/>
      <c r="LBI24" s="2332"/>
      <c r="LBJ24" s="2332"/>
      <c r="LBK24" s="2332"/>
      <c r="LBL24" s="2332"/>
      <c r="LBM24" s="2332"/>
      <c r="LBN24" s="2332"/>
      <c r="LBO24" s="2332"/>
      <c r="LBP24" s="2332"/>
      <c r="LBQ24" s="2332"/>
      <c r="LBR24" s="2332"/>
      <c r="LBS24" s="2332"/>
      <c r="LBT24" s="2332"/>
      <c r="LBU24" s="2332"/>
      <c r="LBV24" s="2332"/>
      <c r="LBW24" s="2332"/>
      <c r="LBX24" s="2332"/>
      <c r="LBY24" s="2332"/>
      <c r="LBZ24" s="2332"/>
      <c r="LCA24" s="2332"/>
      <c r="LCB24" s="2332"/>
      <c r="LCC24" s="2332"/>
      <c r="LCD24" s="2332"/>
      <c r="LCE24" s="2332"/>
      <c r="LCF24" s="2332"/>
      <c r="LCG24" s="2332"/>
      <c r="LCH24" s="2332"/>
      <c r="LCI24" s="2332"/>
      <c r="LCJ24" s="2332"/>
      <c r="LCK24" s="2332"/>
      <c r="LCL24" s="2332"/>
      <c r="LCM24" s="2332"/>
      <c r="LCN24" s="2332"/>
      <c r="LCO24" s="2332"/>
      <c r="LCP24" s="2332"/>
      <c r="LCQ24" s="2332"/>
      <c r="LCR24" s="2332"/>
      <c r="LCS24" s="2332"/>
      <c r="LCT24" s="2332"/>
      <c r="LCU24" s="2332"/>
      <c r="LCV24" s="2332"/>
      <c r="LCW24" s="2332"/>
      <c r="LCX24" s="2332"/>
      <c r="LCY24" s="2332"/>
      <c r="LCZ24" s="2332"/>
      <c r="LDA24" s="2332"/>
      <c r="LDB24" s="2332"/>
      <c r="LDC24" s="2332"/>
      <c r="LDD24" s="2332"/>
      <c r="LDE24" s="2332"/>
      <c r="LDF24" s="2332"/>
      <c r="LDG24" s="2332"/>
      <c r="LDH24" s="2332"/>
      <c r="LDI24" s="2332"/>
      <c r="LDJ24" s="2332"/>
      <c r="LDK24" s="2332"/>
      <c r="LDL24" s="2332"/>
      <c r="LDM24" s="2332"/>
      <c r="LDN24" s="2332"/>
      <c r="LDO24" s="2332"/>
      <c r="LDP24" s="2332"/>
      <c r="LDQ24" s="2332"/>
      <c r="LDR24" s="2332"/>
      <c r="LDS24" s="2332"/>
      <c r="LDT24" s="2332"/>
      <c r="LDU24" s="2332"/>
      <c r="LDV24" s="2332"/>
      <c r="LDW24" s="2332"/>
      <c r="LDX24" s="2332"/>
      <c r="LDY24" s="2332"/>
      <c r="LDZ24" s="2332"/>
      <c r="LEA24" s="2332"/>
      <c r="LEB24" s="2332"/>
      <c r="LEC24" s="2332"/>
      <c r="LED24" s="2332"/>
      <c r="LEE24" s="2332"/>
      <c r="LEF24" s="2332"/>
      <c r="LEG24" s="2332"/>
      <c r="LEH24" s="2332"/>
      <c r="LEI24" s="2332"/>
      <c r="LEJ24" s="2332"/>
      <c r="LEK24" s="2332"/>
      <c r="LEL24" s="2332"/>
      <c r="LEM24" s="2332"/>
      <c r="LEN24" s="2332"/>
      <c r="LEO24" s="2332"/>
      <c r="LEP24" s="2332"/>
      <c r="LEQ24" s="2332"/>
      <c r="LER24" s="2332"/>
      <c r="LES24" s="2332"/>
      <c r="LET24" s="2332"/>
      <c r="LEU24" s="2332"/>
      <c r="LEV24" s="2332"/>
      <c r="LEW24" s="2332"/>
      <c r="LEX24" s="2332"/>
      <c r="LEY24" s="2332"/>
      <c r="LEZ24" s="2332"/>
      <c r="LFA24" s="2332"/>
      <c r="LFB24" s="2332"/>
      <c r="LFC24" s="2332"/>
      <c r="LFD24" s="2332"/>
      <c r="LFE24" s="2332"/>
      <c r="LFF24" s="2332"/>
      <c r="LFG24" s="2332"/>
      <c r="LFH24" s="2332"/>
      <c r="LFI24" s="2332"/>
      <c r="LFJ24" s="2332"/>
      <c r="LFK24" s="2332"/>
      <c r="LFL24" s="2332"/>
      <c r="LFM24" s="2332"/>
      <c r="LFN24" s="2332"/>
      <c r="LFO24" s="2332"/>
      <c r="LFP24" s="2332"/>
      <c r="LFQ24" s="2332"/>
      <c r="LFR24" s="2332"/>
      <c r="LFS24" s="2332"/>
      <c r="LFT24" s="2332"/>
      <c r="LFU24" s="2332"/>
      <c r="LFV24" s="2332"/>
      <c r="LFW24" s="2332"/>
      <c r="LFX24" s="2332"/>
      <c r="LFY24" s="2332"/>
      <c r="LFZ24" s="2332"/>
      <c r="LGA24" s="2332"/>
      <c r="LGB24" s="2332"/>
      <c r="LGC24" s="2332"/>
      <c r="LGD24" s="2332"/>
      <c r="LGE24" s="2332"/>
      <c r="LGF24" s="2332"/>
      <c r="LGG24" s="2332"/>
      <c r="LGH24" s="2332"/>
      <c r="LGI24" s="2332"/>
      <c r="LGJ24" s="2332"/>
      <c r="LGK24" s="2332"/>
      <c r="LGL24" s="2332"/>
      <c r="LGM24" s="2332"/>
      <c r="LGN24" s="2332"/>
      <c r="LGO24" s="2332"/>
      <c r="LGP24" s="2332"/>
      <c r="LGQ24" s="2332"/>
      <c r="LGR24" s="2332"/>
      <c r="LGS24" s="2332"/>
      <c r="LGT24" s="2332"/>
      <c r="LGU24" s="2332"/>
      <c r="LGV24" s="2332"/>
      <c r="LGW24" s="2332"/>
      <c r="LGX24" s="2332"/>
      <c r="LGY24" s="2332"/>
      <c r="LGZ24" s="2332"/>
      <c r="LHA24" s="2332"/>
      <c r="LHB24" s="2332"/>
      <c r="LHC24" s="2332"/>
      <c r="LHD24" s="2332"/>
      <c r="LHE24" s="2332"/>
      <c r="LHF24" s="2332"/>
      <c r="LHG24" s="2332"/>
      <c r="LHH24" s="2332"/>
      <c r="LHI24" s="2332"/>
      <c r="LHJ24" s="2332"/>
      <c r="LHK24" s="2332"/>
      <c r="LHL24" s="2332"/>
      <c r="LHM24" s="2332"/>
      <c r="LHN24" s="2332"/>
      <c r="LHO24" s="2332"/>
      <c r="LHP24" s="2332"/>
      <c r="LHQ24" s="2332"/>
      <c r="LHR24" s="2332"/>
      <c r="LHS24" s="2332"/>
      <c r="LHT24" s="2332"/>
      <c r="LHU24" s="2332"/>
      <c r="LHV24" s="2332"/>
      <c r="LHW24" s="2332"/>
      <c r="LHX24" s="2332"/>
      <c r="LHY24" s="2332"/>
      <c r="LHZ24" s="2332"/>
      <c r="LIA24" s="2332"/>
      <c r="LIB24" s="2332"/>
      <c r="LIC24" s="2332"/>
      <c r="LID24" s="2332"/>
      <c r="LIE24" s="2332"/>
      <c r="LIF24" s="2332"/>
      <c r="LIG24" s="2332"/>
      <c r="LIH24" s="2332"/>
      <c r="LII24" s="2332"/>
      <c r="LIJ24" s="2332"/>
      <c r="LIK24" s="2332"/>
      <c r="LIL24" s="2332"/>
      <c r="LIM24" s="2332"/>
      <c r="LIN24" s="2332"/>
      <c r="LIO24" s="2332"/>
      <c r="LIP24" s="2332"/>
      <c r="LIQ24" s="2332"/>
      <c r="LIR24" s="2332"/>
      <c r="LIS24" s="2332"/>
      <c r="LIT24" s="2332"/>
      <c r="LIU24" s="2332"/>
      <c r="LIV24" s="2332"/>
      <c r="LIW24" s="2332"/>
      <c r="LIX24" s="2332"/>
      <c r="LIY24" s="2332"/>
      <c r="LIZ24" s="2332"/>
      <c r="LJA24" s="2332"/>
      <c r="LJB24" s="2332"/>
      <c r="LJC24" s="2332"/>
      <c r="LJD24" s="2332"/>
      <c r="LJE24" s="2332"/>
      <c r="LJF24" s="2332"/>
      <c r="LJG24" s="2332"/>
      <c r="LJH24" s="2332"/>
      <c r="LJI24" s="2332"/>
      <c r="LJJ24" s="2332"/>
      <c r="LJK24" s="2332"/>
      <c r="LJL24" s="2332"/>
      <c r="LJM24" s="2332"/>
      <c r="LJN24" s="2332"/>
      <c r="LJO24" s="2332"/>
      <c r="LJP24" s="2332"/>
      <c r="LJQ24" s="2332"/>
      <c r="LJR24" s="2332"/>
      <c r="LJS24" s="2332"/>
      <c r="LJT24" s="2332"/>
      <c r="LJU24" s="2332"/>
      <c r="LJV24" s="2332"/>
      <c r="LJW24" s="2332"/>
      <c r="LJX24" s="2332"/>
      <c r="LJY24" s="2332"/>
      <c r="LJZ24" s="2332"/>
      <c r="LKA24" s="2332"/>
      <c r="LKB24" s="2332"/>
      <c r="LKC24" s="2332"/>
      <c r="LKD24" s="2332"/>
      <c r="LKE24" s="2332"/>
      <c r="LKF24" s="2332"/>
      <c r="LKG24" s="2332"/>
      <c r="LKH24" s="2332"/>
      <c r="LKI24" s="2332"/>
      <c r="LKJ24" s="2332"/>
      <c r="LKK24" s="2332"/>
      <c r="LKL24" s="2332"/>
      <c r="LKM24" s="2332"/>
      <c r="LKN24" s="2332"/>
      <c r="LKO24" s="2332"/>
      <c r="LKP24" s="2332"/>
      <c r="LKQ24" s="2332"/>
      <c r="LKR24" s="2332"/>
      <c r="LKS24" s="2332"/>
      <c r="LKT24" s="2332"/>
      <c r="LKU24" s="2332"/>
      <c r="LKV24" s="2332"/>
      <c r="LKW24" s="2332"/>
      <c r="LKX24" s="2332"/>
      <c r="LKY24" s="2332"/>
      <c r="LKZ24" s="2332"/>
      <c r="LLA24" s="2332"/>
      <c r="LLB24" s="2332"/>
      <c r="LLC24" s="2332"/>
      <c r="LLD24" s="2332"/>
      <c r="LLE24" s="2332"/>
      <c r="LLF24" s="2332"/>
      <c r="LLG24" s="2332"/>
      <c r="LLH24" s="2332"/>
      <c r="LLI24" s="2332"/>
      <c r="LLJ24" s="2332"/>
      <c r="LLK24" s="2332"/>
      <c r="LLL24" s="2332"/>
      <c r="LLM24" s="2332"/>
      <c r="LLN24" s="2332"/>
      <c r="LLO24" s="2332"/>
      <c r="LLP24" s="2332"/>
      <c r="LLQ24" s="2332"/>
      <c r="LLR24" s="2332"/>
      <c r="LLS24" s="2332"/>
      <c r="LLT24" s="2332"/>
      <c r="LLU24" s="2332"/>
      <c r="LLV24" s="2332"/>
      <c r="LLW24" s="2332"/>
      <c r="LLX24" s="2332"/>
      <c r="LLY24" s="2332"/>
      <c r="LLZ24" s="2332"/>
      <c r="LMA24" s="2332"/>
      <c r="LMB24" s="2332"/>
      <c r="LMC24" s="2332"/>
      <c r="LMD24" s="2332"/>
      <c r="LME24" s="2332"/>
      <c r="LMF24" s="2332"/>
      <c r="LMG24" s="2332"/>
      <c r="LMH24" s="2332"/>
      <c r="LMI24" s="2332"/>
      <c r="LMJ24" s="2332"/>
      <c r="LMK24" s="2332"/>
      <c r="LML24" s="2332"/>
      <c r="LMM24" s="2332"/>
      <c r="LMN24" s="2332"/>
      <c r="LMO24" s="2332"/>
      <c r="LMP24" s="2332"/>
      <c r="LMQ24" s="2332"/>
      <c r="LMR24" s="2332"/>
      <c r="LMS24" s="2332"/>
      <c r="LMT24" s="2332"/>
      <c r="LMU24" s="2332"/>
      <c r="LMV24" s="2332"/>
      <c r="LMW24" s="2332"/>
      <c r="LMX24" s="2332"/>
      <c r="LMY24" s="2332"/>
      <c r="LMZ24" s="2332"/>
      <c r="LNA24" s="2332"/>
      <c r="LNB24" s="2332"/>
      <c r="LNC24" s="2332"/>
      <c r="LND24" s="2332"/>
      <c r="LNE24" s="2332"/>
      <c r="LNF24" s="2332"/>
      <c r="LNG24" s="2332"/>
      <c r="LNH24" s="2332"/>
      <c r="LNI24" s="2332"/>
      <c r="LNJ24" s="2332"/>
      <c r="LNK24" s="2332"/>
      <c r="LNL24" s="2332"/>
      <c r="LNM24" s="2332"/>
      <c r="LNN24" s="2332"/>
      <c r="LNO24" s="2332"/>
      <c r="LNP24" s="2332"/>
      <c r="LNQ24" s="2332"/>
      <c r="LNR24" s="2332"/>
      <c r="LNS24" s="2332"/>
      <c r="LNT24" s="2332"/>
      <c r="LNU24" s="2332"/>
      <c r="LNV24" s="2332"/>
      <c r="LNW24" s="2332"/>
      <c r="LNX24" s="2332"/>
      <c r="LNY24" s="2332"/>
      <c r="LNZ24" s="2332"/>
      <c r="LOA24" s="2332"/>
      <c r="LOB24" s="2332"/>
      <c r="LOC24" s="2332"/>
      <c r="LOD24" s="2332"/>
      <c r="LOE24" s="2332"/>
      <c r="LOF24" s="2332"/>
      <c r="LOG24" s="2332"/>
      <c r="LOH24" s="2332"/>
      <c r="LOI24" s="2332"/>
      <c r="LOJ24" s="2332"/>
      <c r="LOK24" s="2332"/>
      <c r="LOL24" s="2332"/>
      <c r="LOM24" s="2332"/>
      <c r="LON24" s="2332"/>
      <c r="LOO24" s="2332"/>
      <c r="LOP24" s="2332"/>
      <c r="LOQ24" s="2332"/>
      <c r="LOR24" s="2332"/>
      <c r="LOS24" s="2332"/>
      <c r="LOT24" s="2332"/>
      <c r="LOU24" s="2332"/>
      <c r="LOV24" s="2332"/>
      <c r="LOW24" s="2332"/>
      <c r="LOX24" s="2332"/>
      <c r="LOY24" s="2332"/>
      <c r="LOZ24" s="2332"/>
      <c r="LPA24" s="2332"/>
      <c r="LPB24" s="2332"/>
      <c r="LPC24" s="2332"/>
      <c r="LPD24" s="2332"/>
      <c r="LPE24" s="2332"/>
      <c r="LPF24" s="2332"/>
      <c r="LPG24" s="2332"/>
      <c r="LPH24" s="2332"/>
      <c r="LPI24" s="2332"/>
      <c r="LPJ24" s="2332"/>
      <c r="LPK24" s="2332"/>
      <c r="LPL24" s="2332"/>
      <c r="LPM24" s="2332"/>
      <c r="LPN24" s="2332"/>
      <c r="LPO24" s="2332"/>
      <c r="LPP24" s="2332"/>
      <c r="LPQ24" s="2332"/>
      <c r="LPR24" s="2332"/>
      <c r="LPS24" s="2332"/>
      <c r="LPT24" s="2332"/>
      <c r="LPU24" s="2332"/>
      <c r="LPV24" s="2332"/>
      <c r="LPW24" s="2332"/>
      <c r="LPX24" s="2332"/>
      <c r="LPY24" s="2332"/>
      <c r="LPZ24" s="2332"/>
      <c r="LQA24" s="2332"/>
      <c r="LQB24" s="2332"/>
      <c r="LQC24" s="2332"/>
      <c r="LQD24" s="2332"/>
      <c r="LQE24" s="2332"/>
      <c r="LQF24" s="2332"/>
      <c r="LQG24" s="2332"/>
      <c r="LQH24" s="2332"/>
      <c r="LQI24" s="2332"/>
      <c r="LQJ24" s="2332"/>
      <c r="LQK24" s="2332"/>
      <c r="LQL24" s="2332"/>
      <c r="LQM24" s="2332"/>
      <c r="LQN24" s="2332"/>
      <c r="LQO24" s="2332"/>
      <c r="LQP24" s="2332"/>
      <c r="LQQ24" s="2332"/>
      <c r="LQR24" s="2332"/>
      <c r="LQS24" s="2332"/>
      <c r="LQT24" s="2332"/>
      <c r="LQU24" s="2332"/>
      <c r="LQV24" s="2332"/>
      <c r="LQW24" s="2332"/>
      <c r="LQX24" s="2332"/>
      <c r="LQY24" s="2332"/>
      <c r="LQZ24" s="2332"/>
      <c r="LRA24" s="2332"/>
      <c r="LRB24" s="2332"/>
      <c r="LRC24" s="2332"/>
      <c r="LRD24" s="2332"/>
      <c r="LRE24" s="2332"/>
      <c r="LRF24" s="2332"/>
      <c r="LRG24" s="2332"/>
      <c r="LRH24" s="2332"/>
      <c r="LRI24" s="2332"/>
      <c r="LRJ24" s="2332"/>
      <c r="LRK24" s="2332"/>
      <c r="LRL24" s="2332"/>
      <c r="LRM24" s="2332"/>
      <c r="LRN24" s="2332"/>
      <c r="LRO24" s="2332"/>
      <c r="LRP24" s="2332"/>
      <c r="LRQ24" s="2332"/>
      <c r="LRR24" s="2332"/>
      <c r="LRS24" s="2332"/>
      <c r="LRT24" s="2332"/>
      <c r="LRU24" s="2332"/>
      <c r="LRV24" s="2332"/>
      <c r="LRW24" s="2332"/>
      <c r="LRX24" s="2332"/>
      <c r="LRY24" s="2332"/>
      <c r="LRZ24" s="2332"/>
      <c r="LSA24" s="2332"/>
      <c r="LSB24" s="2332"/>
      <c r="LSC24" s="2332"/>
      <c r="LSD24" s="2332"/>
      <c r="LSE24" s="2332"/>
      <c r="LSF24" s="2332"/>
      <c r="LSG24" s="2332"/>
      <c r="LSH24" s="2332"/>
      <c r="LSI24" s="2332"/>
      <c r="LSJ24" s="2332"/>
      <c r="LSK24" s="2332"/>
      <c r="LSL24" s="2332"/>
      <c r="LSM24" s="2332"/>
      <c r="LSN24" s="2332"/>
      <c r="LSO24" s="2332"/>
      <c r="LSP24" s="2332"/>
      <c r="LSQ24" s="2332"/>
      <c r="LSR24" s="2332"/>
      <c r="LSS24" s="2332"/>
      <c r="LST24" s="2332"/>
      <c r="LSU24" s="2332"/>
      <c r="LSV24" s="2332"/>
      <c r="LSW24" s="2332"/>
      <c r="LSX24" s="2332"/>
      <c r="LSY24" s="2332"/>
      <c r="LSZ24" s="2332"/>
      <c r="LTA24" s="2332"/>
      <c r="LTB24" s="2332"/>
      <c r="LTC24" s="2332"/>
      <c r="LTD24" s="2332"/>
      <c r="LTE24" s="2332"/>
      <c r="LTF24" s="2332"/>
      <c r="LTG24" s="2332"/>
      <c r="LTH24" s="2332"/>
      <c r="LTI24" s="2332"/>
      <c r="LTJ24" s="2332"/>
      <c r="LTK24" s="2332"/>
      <c r="LTL24" s="2332"/>
      <c r="LTM24" s="2332"/>
      <c r="LTN24" s="2332"/>
      <c r="LTO24" s="2332"/>
      <c r="LTP24" s="2332"/>
      <c r="LTQ24" s="2332"/>
      <c r="LTR24" s="2332"/>
      <c r="LTS24" s="2332"/>
      <c r="LTT24" s="2332"/>
      <c r="LTU24" s="2332"/>
      <c r="LTV24" s="2332"/>
      <c r="LTW24" s="2332"/>
      <c r="LTX24" s="2332"/>
      <c r="LTY24" s="2332"/>
      <c r="LTZ24" s="2332"/>
      <c r="LUA24" s="2332"/>
      <c r="LUB24" s="2332"/>
      <c r="LUC24" s="2332"/>
      <c r="LUD24" s="2332"/>
      <c r="LUE24" s="2332"/>
      <c r="LUF24" s="2332"/>
      <c r="LUG24" s="2332"/>
      <c r="LUH24" s="2332"/>
      <c r="LUI24" s="2332"/>
      <c r="LUJ24" s="2332"/>
      <c r="LUK24" s="2332"/>
      <c r="LUL24" s="2332"/>
      <c r="LUM24" s="2332"/>
      <c r="LUN24" s="2332"/>
      <c r="LUO24" s="2332"/>
      <c r="LUP24" s="2332"/>
      <c r="LUQ24" s="2332"/>
      <c r="LUR24" s="2332"/>
      <c r="LUS24" s="2332"/>
      <c r="LUT24" s="2332"/>
      <c r="LUU24" s="2332"/>
      <c r="LUV24" s="2332"/>
      <c r="LUW24" s="2332"/>
      <c r="LUX24" s="2332"/>
      <c r="LUY24" s="2332"/>
      <c r="LUZ24" s="2332"/>
      <c r="LVA24" s="2332"/>
      <c r="LVB24" s="2332"/>
      <c r="LVC24" s="2332"/>
      <c r="LVD24" s="2332"/>
      <c r="LVE24" s="2332"/>
      <c r="LVF24" s="2332"/>
      <c r="LVG24" s="2332"/>
      <c r="LVH24" s="2332"/>
      <c r="LVI24" s="2332"/>
      <c r="LVJ24" s="2332"/>
      <c r="LVK24" s="2332"/>
      <c r="LVL24" s="2332"/>
      <c r="LVM24" s="2332"/>
      <c r="LVN24" s="2332"/>
      <c r="LVO24" s="2332"/>
      <c r="LVP24" s="2332"/>
      <c r="LVQ24" s="2332"/>
      <c r="LVR24" s="2332"/>
      <c r="LVS24" s="2332"/>
      <c r="LVT24" s="2332"/>
      <c r="LVU24" s="2332"/>
      <c r="LVV24" s="2332"/>
      <c r="LVW24" s="2332"/>
      <c r="LVX24" s="2332"/>
      <c r="LVY24" s="2332"/>
      <c r="LVZ24" s="2332"/>
      <c r="LWA24" s="2332"/>
      <c r="LWB24" s="2332"/>
      <c r="LWC24" s="2332"/>
      <c r="LWD24" s="2332"/>
      <c r="LWE24" s="2332"/>
      <c r="LWF24" s="2332"/>
      <c r="LWG24" s="2332"/>
      <c r="LWH24" s="2332"/>
      <c r="LWI24" s="2332"/>
      <c r="LWJ24" s="2332"/>
      <c r="LWK24" s="2332"/>
      <c r="LWL24" s="2332"/>
      <c r="LWM24" s="2332"/>
      <c r="LWN24" s="2332"/>
      <c r="LWO24" s="2332"/>
      <c r="LWP24" s="2332"/>
      <c r="LWQ24" s="2332"/>
      <c r="LWR24" s="2332"/>
      <c r="LWS24" s="2332"/>
      <c r="LWT24" s="2332"/>
      <c r="LWU24" s="2332"/>
      <c r="LWV24" s="2332"/>
      <c r="LWW24" s="2332"/>
      <c r="LWX24" s="2332"/>
      <c r="LWY24" s="2332"/>
      <c r="LWZ24" s="2332"/>
      <c r="LXA24" s="2332"/>
      <c r="LXB24" s="2332"/>
      <c r="LXC24" s="2332"/>
      <c r="LXD24" s="2332"/>
      <c r="LXE24" s="2332"/>
      <c r="LXF24" s="2332"/>
      <c r="LXG24" s="2332"/>
      <c r="LXH24" s="2332"/>
      <c r="LXI24" s="2332"/>
      <c r="LXJ24" s="2332"/>
      <c r="LXK24" s="2332"/>
      <c r="LXL24" s="2332"/>
      <c r="LXM24" s="2332"/>
      <c r="LXN24" s="2332"/>
      <c r="LXO24" s="2332"/>
      <c r="LXP24" s="2332"/>
      <c r="LXQ24" s="2332"/>
      <c r="LXR24" s="2332"/>
      <c r="LXS24" s="2332"/>
      <c r="LXT24" s="2332"/>
      <c r="LXU24" s="2332"/>
      <c r="LXV24" s="2332"/>
      <c r="LXW24" s="2332"/>
      <c r="LXX24" s="2332"/>
      <c r="LXY24" s="2332"/>
      <c r="LXZ24" s="2332"/>
      <c r="LYA24" s="2332"/>
      <c r="LYB24" s="2332"/>
      <c r="LYC24" s="2332"/>
      <c r="LYD24" s="2332"/>
      <c r="LYE24" s="2332"/>
      <c r="LYF24" s="2332"/>
      <c r="LYG24" s="2332"/>
      <c r="LYH24" s="2332"/>
      <c r="LYI24" s="2332"/>
      <c r="LYJ24" s="2332"/>
      <c r="LYK24" s="2332"/>
      <c r="LYL24" s="2332"/>
      <c r="LYM24" s="2332"/>
      <c r="LYN24" s="2332"/>
      <c r="LYO24" s="2332"/>
      <c r="LYP24" s="2332"/>
      <c r="LYQ24" s="2332"/>
      <c r="LYR24" s="2332"/>
      <c r="LYS24" s="2332"/>
      <c r="LYT24" s="2332"/>
      <c r="LYU24" s="2332"/>
      <c r="LYV24" s="2332"/>
      <c r="LYW24" s="2332"/>
      <c r="LYX24" s="2332"/>
      <c r="LYY24" s="2332"/>
      <c r="LYZ24" s="2332"/>
      <c r="LZA24" s="2332"/>
      <c r="LZB24" s="2332"/>
      <c r="LZC24" s="2332"/>
      <c r="LZD24" s="2332"/>
      <c r="LZE24" s="2332"/>
      <c r="LZF24" s="2332"/>
      <c r="LZG24" s="2332"/>
      <c r="LZH24" s="2332"/>
      <c r="LZI24" s="2332"/>
      <c r="LZJ24" s="2332"/>
      <c r="LZK24" s="2332"/>
      <c r="LZL24" s="2332"/>
      <c r="LZM24" s="2332"/>
      <c r="LZN24" s="2332"/>
      <c r="LZO24" s="2332"/>
      <c r="LZP24" s="2332"/>
      <c r="LZQ24" s="2332"/>
      <c r="LZR24" s="2332"/>
      <c r="LZS24" s="2332"/>
      <c r="LZT24" s="2332"/>
      <c r="LZU24" s="2332"/>
      <c r="LZV24" s="2332"/>
      <c r="LZW24" s="2332"/>
      <c r="LZX24" s="2332"/>
      <c r="LZY24" s="2332"/>
      <c r="LZZ24" s="2332"/>
      <c r="MAA24" s="2332"/>
      <c r="MAB24" s="2332"/>
      <c r="MAC24" s="2332"/>
      <c r="MAD24" s="2332"/>
      <c r="MAE24" s="2332"/>
      <c r="MAF24" s="2332"/>
      <c r="MAG24" s="2332"/>
      <c r="MAH24" s="2332"/>
      <c r="MAI24" s="2332"/>
      <c r="MAJ24" s="2332"/>
      <c r="MAK24" s="2332"/>
      <c r="MAL24" s="2332"/>
      <c r="MAM24" s="2332"/>
      <c r="MAN24" s="2332"/>
      <c r="MAO24" s="2332"/>
      <c r="MAP24" s="2332"/>
      <c r="MAQ24" s="2332"/>
      <c r="MAR24" s="2332"/>
      <c r="MAS24" s="2332"/>
      <c r="MAT24" s="2332"/>
      <c r="MAU24" s="2332"/>
      <c r="MAV24" s="2332"/>
      <c r="MAW24" s="2332"/>
      <c r="MAX24" s="2332"/>
      <c r="MAY24" s="2332"/>
      <c r="MAZ24" s="2332"/>
      <c r="MBA24" s="2332"/>
      <c r="MBB24" s="2332"/>
      <c r="MBC24" s="2332"/>
      <c r="MBD24" s="2332"/>
      <c r="MBE24" s="2332"/>
      <c r="MBF24" s="2332"/>
      <c r="MBG24" s="2332"/>
      <c r="MBH24" s="2332"/>
      <c r="MBI24" s="2332"/>
      <c r="MBJ24" s="2332"/>
      <c r="MBK24" s="2332"/>
      <c r="MBL24" s="2332"/>
      <c r="MBM24" s="2332"/>
      <c r="MBN24" s="2332"/>
      <c r="MBO24" s="2332"/>
      <c r="MBP24" s="2332"/>
      <c r="MBQ24" s="2332"/>
      <c r="MBR24" s="2332"/>
      <c r="MBS24" s="2332"/>
      <c r="MBT24" s="2332"/>
      <c r="MBU24" s="2332"/>
      <c r="MBV24" s="2332"/>
      <c r="MBW24" s="2332"/>
      <c r="MBX24" s="2332"/>
      <c r="MBY24" s="2332"/>
      <c r="MBZ24" s="2332"/>
      <c r="MCA24" s="2332"/>
      <c r="MCB24" s="2332"/>
      <c r="MCC24" s="2332"/>
      <c r="MCD24" s="2332"/>
      <c r="MCE24" s="2332"/>
      <c r="MCF24" s="2332"/>
      <c r="MCG24" s="2332"/>
      <c r="MCH24" s="2332"/>
      <c r="MCI24" s="2332"/>
      <c r="MCJ24" s="2332"/>
      <c r="MCK24" s="2332"/>
      <c r="MCL24" s="2332"/>
      <c r="MCM24" s="2332"/>
      <c r="MCN24" s="2332"/>
      <c r="MCO24" s="2332"/>
      <c r="MCP24" s="2332"/>
      <c r="MCQ24" s="2332"/>
      <c r="MCR24" s="2332"/>
      <c r="MCS24" s="2332"/>
      <c r="MCT24" s="2332"/>
      <c r="MCU24" s="2332"/>
      <c r="MCV24" s="2332"/>
      <c r="MCW24" s="2332"/>
      <c r="MCX24" s="2332"/>
      <c r="MCY24" s="2332"/>
      <c r="MCZ24" s="2332"/>
      <c r="MDA24" s="2332"/>
      <c r="MDB24" s="2332"/>
      <c r="MDC24" s="2332"/>
      <c r="MDD24" s="2332"/>
      <c r="MDE24" s="2332"/>
      <c r="MDF24" s="2332"/>
      <c r="MDG24" s="2332"/>
      <c r="MDH24" s="2332"/>
      <c r="MDI24" s="2332"/>
      <c r="MDJ24" s="2332"/>
      <c r="MDK24" s="2332"/>
      <c r="MDL24" s="2332"/>
      <c r="MDM24" s="2332"/>
      <c r="MDN24" s="2332"/>
      <c r="MDO24" s="2332"/>
      <c r="MDP24" s="2332"/>
      <c r="MDQ24" s="2332"/>
      <c r="MDR24" s="2332"/>
      <c r="MDS24" s="2332"/>
      <c r="MDT24" s="2332"/>
      <c r="MDU24" s="2332"/>
      <c r="MDV24" s="2332"/>
      <c r="MDW24" s="2332"/>
      <c r="MDX24" s="2332"/>
      <c r="MDY24" s="2332"/>
      <c r="MDZ24" s="2332"/>
      <c r="MEA24" s="2332"/>
      <c r="MEB24" s="2332"/>
      <c r="MEC24" s="2332"/>
      <c r="MED24" s="2332"/>
      <c r="MEE24" s="2332"/>
      <c r="MEF24" s="2332"/>
      <c r="MEG24" s="2332"/>
      <c r="MEH24" s="2332"/>
      <c r="MEI24" s="2332"/>
      <c r="MEJ24" s="2332"/>
      <c r="MEK24" s="2332"/>
      <c r="MEL24" s="2332"/>
      <c r="MEM24" s="2332"/>
      <c r="MEN24" s="2332"/>
      <c r="MEO24" s="2332"/>
      <c r="MEP24" s="2332"/>
      <c r="MEQ24" s="2332"/>
      <c r="MER24" s="2332"/>
      <c r="MES24" s="2332"/>
      <c r="MET24" s="2332"/>
      <c r="MEU24" s="2332"/>
      <c r="MEV24" s="2332"/>
      <c r="MEW24" s="2332"/>
      <c r="MEX24" s="2332"/>
      <c r="MEY24" s="2332"/>
      <c r="MEZ24" s="2332"/>
      <c r="MFA24" s="2332"/>
      <c r="MFB24" s="2332"/>
      <c r="MFC24" s="2332"/>
      <c r="MFD24" s="2332"/>
      <c r="MFE24" s="2332"/>
      <c r="MFF24" s="2332"/>
      <c r="MFG24" s="2332"/>
      <c r="MFH24" s="2332"/>
      <c r="MFI24" s="2332"/>
      <c r="MFJ24" s="2332"/>
      <c r="MFK24" s="2332"/>
      <c r="MFL24" s="2332"/>
      <c r="MFM24" s="2332"/>
      <c r="MFN24" s="2332"/>
      <c r="MFO24" s="2332"/>
      <c r="MFP24" s="2332"/>
      <c r="MFQ24" s="2332"/>
      <c r="MFR24" s="2332"/>
      <c r="MFS24" s="2332"/>
      <c r="MFT24" s="2332"/>
      <c r="MFU24" s="2332"/>
      <c r="MFV24" s="2332"/>
      <c r="MFW24" s="2332"/>
      <c r="MFX24" s="2332"/>
      <c r="MFY24" s="2332"/>
      <c r="MFZ24" s="2332"/>
      <c r="MGA24" s="2332"/>
      <c r="MGB24" s="2332"/>
      <c r="MGC24" s="2332"/>
      <c r="MGD24" s="2332"/>
      <c r="MGE24" s="2332"/>
      <c r="MGF24" s="2332"/>
      <c r="MGG24" s="2332"/>
      <c r="MGH24" s="2332"/>
      <c r="MGI24" s="2332"/>
      <c r="MGJ24" s="2332"/>
      <c r="MGK24" s="2332"/>
      <c r="MGL24" s="2332"/>
      <c r="MGM24" s="2332"/>
      <c r="MGN24" s="2332"/>
      <c r="MGO24" s="2332"/>
      <c r="MGP24" s="2332"/>
      <c r="MGQ24" s="2332"/>
      <c r="MGR24" s="2332"/>
      <c r="MGS24" s="2332"/>
      <c r="MGT24" s="2332"/>
      <c r="MGU24" s="2332"/>
      <c r="MGV24" s="2332"/>
      <c r="MGW24" s="2332"/>
      <c r="MGX24" s="2332"/>
      <c r="MGY24" s="2332"/>
      <c r="MGZ24" s="2332"/>
      <c r="MHA24" s="2332"/>
      <c r="MHB24" s="2332"/>
      <c r="MHC24" s="2332"/>
      <c r="MHD24" s="2332"/>
      <c r="MHE24" s="2332"/>
      <c r="MHF24" s="2332"/>
      <c r="MHG24" s="2332"/>
      <c r="MHH24" s="2332"/>
      <c r="MHI24" s="2332"/>
      <c r="MHJ24" s="2332"/>
      <c r="MHK24" s="2332"/>
      <c r="MHL24" s="2332"/>
      <c r="MHM24" s="2332"/>
      <c r="MHN24" s="2332"/>
      <c r="MHO24" s="2332"/>
      <c r="MHP24" s="2332"/>
      <c r="MHQ24" s="2332"/>
      <c r="MHR24" s="2332"/>
      <c r="MHS24" s="2332"/>
      <c r="MHT24" s="2332"/>
      <c r="MHU24" s="2332"/>
      <c r="MHV24" s="2332"/>
      <c r="MHW24" s="2332"/>
      <c r="MHX24" s="2332"/>
      <c r="MHY24" s="2332"/>
      <c r="MHZ24" s="2332"/>
      <c r="MIA24" s="2332"/>
      <c r="MIB24" s="2332"/>
      <c r="MIC24" s="2332"/>
      <c r="MID24" s="2332"/>
      <c r="MIE24" s="2332"/>
      <c r="MIF24" s="2332"/>
      <c r="MIG24" s="2332"/>
      <c r="MIH24" s="2332"/>
      <c r="MII24" s="2332"/>
      <c r="MIJ24" s="2332"/>
      <c r="MIK24" s="2332"/>
      <c r="MIL24" s="2332"/>
      <c r="MIM24" s="2332"/>
      <c r="MIN24" s="2332"/>
      <c r="MIO24" s="2332"/>
      <c r="MIP24" s="2332"/>
      <c r="MIQ24" s="2332"/>
      <c r="MIR24" s="2332"/>
      <c r="MIS24" s="2332"/>
      <c r="MIT24" s="2332"/>
      <c r="MIU24" s="2332"/>
      <c r="MIV24" s="2332"/>
      <c r="MIW24" s="2332"/>
      <c r="MIX24" s="2332"/>
      <c r="MIY24" s="2332"/>
      <c r="MIZ24" s="2332"/>
      <c r="MJA24" s="2332"/>
      <c r="MJB24" s="2332"/>
      <c r="MJC24" s="2332"/>
      <c r="MJD24" s="2332"/>
      <c r="MJE24" s="2332"/>
      <c r="MJF24" s="2332"/>
      <c r="MJG24" s="2332"/>
      <c r="MJH24" s="2332"/>
      <c r="MJI24" s="2332"/>
      <c r="MJJ24" s="2332"/>
      <c r="MJK24" s="2332"/>
      <c r="MJL24" s="2332"/>
      <c r="MJM24" s="2332"/>
      <c r="MJN24" s="2332"/>
      <c r="MJO24" s="2332"/>
      <c r="MJP24" s="2332"/>
      <c r="MJQ24" s="2332"/>
      <c r="MJR24" s="2332"/>
      <c r="MJS24" s="2332"/>
      <c r="MJT24" s="2332"/>
      <c r="MJU24" s="2332"/>
      <c r="MJV24" s="2332"/>
      <c r="MJW24" s="2332"/>
      <c r="MJX24" s="2332"/>
      <c r="MJY24" s="2332"/>
      <c r="MJZ24" s="2332"/>
      <c r="MKA24" s="2332"/>
      <c r="MKB24" s="2332"/>
      <c r="MKC24" s="2332"/>
      <c r="MKD24" s="2332"/>
      <c r="MKE24" s="2332"/>
      <c r="MKF24" s="2332"/>
      <c r="MKG24" s="2332"/>
      <c r="MKH24" s="2332"/>
      <c r="MKI24" s="2332"/>
      <c r="MKJ24" s="2332"/>
      <c r="MKK24" s="2332"/>
      <c r="MKL24" s="2332"/>
      <c r="MKM24" s="2332"/>
      <c r="MKN24" s="2332"/>
      <c r="MKO24" s="2332"/>
      <c r="MKP24" s="2332"/>
      <c r="MKQ24" s="2332"/>
      <c r="MKR24" s="2332"/>
      <c r="MKS24" s="2332"/>
      <c r="MKT24" s="2332"/>
      <c r="MKU24" s="2332"/>
      <c r="MKV24" s="2332"/>
      <c r="MKW24" s="2332"/>
      <c r="MKX24" s="2332"/>
      <c r="MKY24" s="2332"/>
      <c r="MKZ24" s="2332"/>
      <c r="MLA24" s="2332"/>
      <c r="MLB24" s="2332"/>
      <c r="MLC24" s="2332"/>
      <c r="MLD24" s="2332"/>
      <c r="MLE24" s="2332"/>
      <c r="MLF24" s="2332"/>
      <c r="MLG24" s="2332"/>
      <c r="MLH24" s="2332"/>
      <c r="MLI24" s="2332"/>
      <c r="MLJ24" s="2332"/>
      <c r="MLK24" s="2332"/>
      <c r="MLL24" s="2332"/>
      <c r="MLM24" s="2332"/>
      <c r="MLN24" s="2332"/>
      <c r="MLO24" s="2332"/>
      <c r="MLP24" s="2332"/>
      <c r="MLQ24" s="2332"/>
      <c r="MLR24" s="2332"/>
      <c r="MLS24" s="2332"/>
      <c r="MLT24" s="2332"/>
      <c r="MLU24" s="2332"/>
      <c r="MLV24" s="2332"/>
      <c r="MLW24" s="2332"/>
      <c r="MLX24" s="2332"/>
      <c r="MLY24" s="2332"/>
      <c r="MLZ24" s="2332"/>
      <c r="MMA24" s="2332"/>
      <c r="MMB24" s="2332"/>
      <c r="MMC24" s="2332"/>
      <c r="MMD24" s="2332"/>
      <c r="MME24" s="2332"/>
      <c r="MMF24" s="2332"/>
      <c r="MMG24" s="2332"/>
      <c r="MMH24" s="2332"/>
      <c r="MMI24" s="2332"/>
      <c r="MMJ24" s="2332"/>
      <c r="MMK24" s="2332"/>
      <c r="MML24" s="2332"/>
      <c r="MMM24" s="2332"/>
      <c r="MMN24" s="2332"/>
      <c r="MMO24" s="2332"/>
      <c r="MMP24" s="2332"/>
      <c r="MMQ24" s="2332"/>
      <c r="MMR24" s="2332"/>
      <c r="MMS24" s="2332"/>
      <c r="MMT24" s="2332"/>
      <c r="MMU24" s="2332"/>
      <c r="MMV24" s="2332"/>
      <c r="MMW24" s="2332"/>
      <c r="MMX24" s="2332"/>
      <c r="MMY24" s="2332"/>
      <c r="MMZ24" s="2332"/>
      <c r="MNA24" s="2332"/>
      <c r="MNB24" s="2332"/>
      <c r="MNC24" s="2332"/>
      <c r="MND24" s="2332"/>
      <c r="MNE24" s="2332"/>
      <c r="MNF24" s="2332"/>
      <c r="MNG24" s="2332"/>
      <c r="MNH24" s="2332"/>
      <c r="MNI24" s="2332"/>
      <c r="MNJ24" s="2332"/>
      <c r="MNK24" s="2332"/>
      <c r="MNL24" s="2332"/>
      <c r="MNM24" s="2332"/>
      <c r="MNN24" s="2332"/>
      <c r="MNO24" s="2332"/>
      <c r="MNP24" s="2332"/>
      <c r="MNQ24" s="2332"/>
      <c r="MNR24" s="2332"/>
      <c r="MNS24" s="2332"/>
      <c r="MNT24" s="2332"/>
      <c r="MNU24" s="2332"/>
      <c r="MNV24" s="2332"/>
      <c r="MNW24" s="2332"/>
      <c r="MNX24" s="2332"/>
      <c r="MNY24" s="2332"/>
      <c r="MNZ24" s="2332"/>
      <c r="MOA24" s="2332"/>
      <c r="MOB24" s="2332"/>
      <c r="MOC24" s="2332"/>
      <c r="MOD24" s="2332"/>
      <c r="MOE24" s="2332"/>
      <c r="MOF24" s="2332"/>
      <c r="MOG24" s="2332"/>
      <c r="MOH24" s="2332"/>
      <c r="MOI24" s="2332"/>
      <c r="MOJ24" s="2332"/>
      <c r="MOK24" s="2332"/>
      <c r="MOL24" s="2332"/>
      <c r="MOM24" s="2332"/>
      <c r="MON24" s="2332"/>
      <c r="MOO24" s="2332"/>
      <c r="MOP24" s="2332"/>
      <c r="MOQ24" s="2332"/>
      <c r="MOR24" s="2332"/>
      <c r="MOS24" s="2332"/>
      <c r="MOT24" s="2332"/>
      <c r="MOU24" s="2332"/>
      <c r="MOV24" s="2332"/>
      <c r="MOW24" s="2332"/>
      <c r="MOX24" s="2332"/>
      <c r="MOY24" s="2332"/>
      <c r="MOZ24" s="2332"/>
      <c r="MPA24" s="2332"/>
      <c r="MPB24" s="2332"/>
      <c r="MPC24" s="2332"/>
      <c r="MPD24" s="2332"/>
      <c r="MPE24" s="2332"/>
      <c r="MPF24" s="2332"/>
      <c r="MPG24" s="2332"/>
      <c r="MPH24" s="2332"/>
      <c r="MPI24" s="2332"/>
      <c r="MPJ24" s="2332"/>
      <c r="MPK24" s="2332"/>
      <c r="MPL24" s="2332"/>
      <c r="MPM24" s="2332"/>
      <c r="MPN24" s="2332"/>
      <c r="MPO24" s="2332"/>
      <c r="MPP24" s="2332"/>
      <c r="MPQ24" s="2332"/>
      <c r="MPR24" s="2332"/>
      <c r="MPS24" s="2332"/>
      <c r="MPT24" s="2332"/>
      <c r="MPU24" s="2332"/>
      <c r="MPV24" s="2332"/>
      <c r="MPW24" s="2332"/>
      <c r="MPX24" s="2332"/>
      <c r="MPY24" s="2332"/>
      <c r="MPZ24" s="2332"/>
      <c r="MQA24" s="2332"/>
      <c r="MQB24" s="2332"/>
      <c r="MQC24" s="2332"/>
      <c r="MQD24" s="2332"/>
      <c r="MQE24" s="2332"/>
      <c r="MQF24" s="2332"/>
      <c r="MQG24" s="2332"/>
      <c r="MQH24" s="2332"/>
      <c r="MQI24" s="2332"/>
      <c r="MQJ24" s="2332"/>
      <c r="MQK24" s="2332"/>
      <c r="MQL24" s="2332"/>
      <c r="MQM24" s="2332"/>
      <c r="MQN24" s="2332"/>
      <c r="MQO24" s="2332"/>
      <c r="MQP24" s="2332"/>
      <c r="MQQ24" s="2332"/>
      <c r="MQR24" s="2332"/>
      <c r="MQS24" s="2332"/>
      <c r="MQT24" s="2332"/>
      <c r="MQU24" s="2332"/>
      <c r="MQV24" s="2332"/>
      <c r="MQW24" s="2332"/>
      <c r="MQX24" s="2332"/>
      <c r="MQY24" s="2332"/>
      <c r="MQZ24" s="2332"/>
      <c r="MRA24" s="2332"/>
      <c r="MRB24" s="2332"/>
      <c r="MRC24" s="2332"/>
      <c r="MRD24" s="2332"/>
      <c r="MRE24" s="2332"/>
      <c r="MRF24" s="2332"/>
      <c r="MRG24" s="2332"/>
      <c r="MRH24" s="2332"/>
      <c r="MRI24" s="2332"/>
      <c r="MRJ24" s="2332"/>
      <c r="MRK24" s="2332"/>
      <c r="MRL24" s="2332"/>
      <c r="MRM24" s="2332"/>
      <c r="MRN24" s="2332"/>
      <c r="MRO24" s="2332"/>
      <c r="MRP24" s="2332"/>
      <c r="MRQ24" s="2332"/>
      <c r="MRR24" s="2332"/>
      <c r="MRS24" s="2332"/>
      <c r="MRT24" s="2332"/>
      <c r="MRU24" s="2332"/>
      <c r="MRV24" s="2332"/>
      <c r="MRW24" s="2332"/>
      <c r="MRX24" s="2332"/>
      <c r="MRY24" s="2332"/>
      <c r="MRZ24" s="2332"/>
      <c r="MSA24" s="2332"/>
      <c r="MSB24" s="2332"/>
      <c r="MSC24" s="2332"/>
      <c r="MSD24" s="2332"/>
      <c r="MSE24" s="2332"/>
      <c r="MSF24" s="2332"/>
      <c r="MSG24" s="2332"/>
      <c r="MSH24" s="2332"/>
      <c r="MSI24" s="2332"/>
      <c r="MSJ24" s="2332"/>
      <c r="MSK24" s="2332"/>
      <c r="MSL24" s="2332"/>
      <c r="MSM24" s="2332"/>
      <c r="MSN24" s="2332"/>
      <c r="MSO24" s="2332"/>
      <c r="MSP24" s="2332"/>
      <c r="MSQ24" s="2332"/>
      <c r="MSR24" s="2332"/>
      <c r="MSS24" s="2332"/>
      <c r="MST24" s="2332"/>
      <c r="MSU24" s="2332"/>
      <c r="MSV24" s="2332"/>
      <c r="MSW24" s="2332"/>
      <c r="MSX24" s="2332"/>
      <c r="MSY24" s="2332"/>
      <c r="MSZ24" s="2332"/>
      <c r="MTA24" s="2332"/>
      <c r="MTB24" s="2332"/>
      <c r="MTC24" s="2332"/>
      <c r="MTD24" s="2332"/>
      <c r="MTE24" s="2332"/>
      <c r="MTF24" s="2332"/>
      <c r="MTG24" s="2332"/>
      <c r="MTH24" s="2332"/>
      <c r="MTI24" s="2332"/>
      <c r="MTJ24" s="2332"/>
      <c r="MTK24" s="2332"/>
      <c r="MTL24" s="2332"/>
      <c r="MTM24" s="2332"/>
      <c r="MTN24" s="2332"/>
      <c r="MTO24" s="2332"/>
      <c r="MTP24" s="2332"/>
      <c r="MTQ24" s="2332"/>
      <c r="MTR24" s="2332"/>
      <c r="MTS24" s="2332"/>
      <c r="MTT24" s="2332"/>
      <c r="MTU24" s="2332"/>
      <c r="MTV24" s="2332"/>
      <c r="MTW24" s="2332"/>
      <c r="MTX24" s="2332"/>
      <c r="MTY24" s="2332"/>
      <c r="MTZ24" s="2332"/>
      <c r="MUA24" s="2332"/>
      <c r="MUB24" s="2332"/>
      <c r="MUC24" s="2332"/>
      <c r="MUD24" s="2332"/>
      <c r="MUE24" s="2332"/>
      <c r="MUF24" s="2332"/>
      <c r="MUG24" s="2332"/>
      <c r="MUH24" s="2332"/>
      <c r="MUI24" s="2332"/>
      <c r="MUJ24" s="2332"/>
      <c r="MUK24" s="2332"/>
      <c r="MUL24" s="2332"/>
      <c r="MUM24" s="2332"/>
      <c r="MUN24" s="2332"/>
      <c r="MUO24" s="2332"/>
      <c r="MUP24" s="2332"/>
      <c r="MUQ24" s="2332"/>
      <c r="MUR24" s="2332"/>
      <c r="MUS24" s="2332"/>
      <c r="MUT24" s="2332"/>
      <c r="MUU24" s="2332"/>
      <c r="MUV24" s="2332"/>
      <c r="MUW24" s="2332"/>
      <c r="MUX24" s="2332"/>
      <c r="MUY24" s="2332"/>
      <c r="MUZ24" s="2332"/>
      <c r="MVA24" s="2332"/>
      <c r="MVB24" s="2332"/>
      <c r="MVC24" s="2332"/>
      <c r="MVD24" s="2332"/>
      <c r="MVE24" s="2332"/>
      <c r="MVF24" s="2332"/>
      <c r="MVG24" s="2332"/>
      <c r="MVH24" s="2332"/>
      <c r="MVI24" s="2332"/>
      <c r="MVJ24" s="2332"/>
      <c r="MVK24" s="2332"/>
      <c r="MVL24" s="2332"/>
      <c r="MVM24" s="2332"/>
      <c r="MVN24" s="2332"/>
      <c r="MVO24" s="2332"/>
      <c r="MVP24" s="2332"/>
      <c r="MVQ24" s="2332"/>
      <c r="MVR24" s="2332"/>
      <c r="MVS24" s="2332"/>
      <c r="MVT24" s="2332"/>
      <c r="MVU24" s="2332"/>
      <c r="MVV24" s="2332"/>
      <c r="MVW24" s="2332"/>
      <c r="MVX24" s="2332"/>
      <c r="MVY24" s="2332"/>
      <c r="MVZ24" s="2332"/>
      <c r="MWA24" s="2332"/>
      <c r="MWB24" s="2332"/>
      <c r="MWC24" s="2332"/>
      <c r="MWD24" s="2332"/>
      <c r="MWE24" s="2332"/>
      <c r="MWF24" s="2332"/>
      <c r="MWG24" s="2332"/>
      <c r="MWH24" s="2332"/>
      <c r="MWI24" s="2332"/>
      <c r="MWJ24" s="2332"/>
      <c r="MWK24" s="2332"/>
      <c r="MWL24" s="2332"/>
      <c r="MWM24" s="2332"/>
      <c r="MWN24" s="2332"/>
      <c r="MWO24" s="2332"/>
      <c r="MWP24" s="2332"/>
      <c r="MWQ24" s="2332"/>
      <c r="MWR24" s="2332"/>
      <c r="MWS24" s="2332"/>
      <c r="MWT24" s="2332"/>
      <c r="MWU24" s="2332"/>
      <c r="MWV24" s="2332"/>
      <c r="MWW24" s="2332"/>
      <c r="MWX24" s="2332"/>
      <c r="MWY24" s="2332"/>
      <c r="MWZ24" s="2332"/>
      <c r="MXA24" s="2332"/>
      <c r="MXB24" s="2332"/>
      <c r="MXC24" s="2332"/>
      <c r="MXD24" s="2332"/>
      <c r="MXE24" s="2332"/>
      <c r="MXF24" s="2332"/>
      <c r="MXG24" s="2332"/>
      <c r="MXH24" s="2332"/>
      <c r="MXI24" s="2332"/>
      <c r="MXJ24" s="2332"/>
      <c r="MXK24" s="2332"/>
      <c r="MXL24" s="2332"/>
      <c r="MXM24" s="2332"/>
      <c r="MXN24" s="2332"/>
      <c r="MXO24" s="2332"/>
      <c r="MXP24" s="2332"/>
      <c r="MXQ24" s="2332"/>
      <c r="MXR24" s="2332"/>
      <c r="MXS24" s="2332"/>
      <c r="MXT24" s="2332"/>
      <c r="MXU24" s="2332"/>
      <c r="MXV24" s="2332"/>
      <c r="MXW24" s="2332"/>
      <c r="MXX24" s="2332"/>
      <c r="MXY24" s="2332"/>
      <c r="MXZ24" s="2332"/>
      <c r="MYA24" s="2332"/>
      <c r="MYB24" s="2332"/>
      <c r="MYC24" s="2332"/>
      <c r="MYD24" s="2332"/>
      <c r="MYE24" s="2332"/>
      <c r="MYF24" s="2332"/>
      <c r="MYG24" s="2332"/>
      <c r="MYH24" s="2332"/>
      <c r="MYI24" s="2332"/>
      <c r="MYJ24" s="2332"/>
      <c r="MYK24" s="2332"/>
      <c r="MYL24" s="2332"/>
      <c r="MYM24" s="2332"/>
      <c r="MYN24" s="2332"/>
      <c r="MYO24" s="2332"/>
      <c r="MYP24" s="2332"/>
      <c r="MYQ24" s="2332"/>
      <c r="MYR24" s="2332"/>
      <c r="MYS24" s="2332"/>
      <c r="MYT24" s="2332"/>
      <c r="MYU24" s="2332"/>
      <c r="MYV24" s="2332"/>
      <c r="MYW24" s="2332"/>
      <c r="MYX24" s="2332"/>
      <c r="MYY24" s="2332"/>
      <c r="MYZ24" s="2332"/>
      <c r="MZA24" s="2332"/>
      <c r="MZB24" s="2332"/>
      <c r="MZC24" s="2332"/>
      <c r="MZD24" s="2332"/>
      <c r="MZE24" s="2332"/>
      <c r="MZF24" s="2332"/>
      <c r="MZG24" s="2332"/>
      <c r="MZH24" s="2332"/>
      <c r="MZI24" s="2332"/>
      <c r="MZJ24" s="2332"/>
      <c r="MZK24" s="2332"/>
      <c r="MZL24" s="2332"/>
      <c r="MZM24" s="2332"/>
      <c r="MZN24" s="2332"/>
      <c r="MZO24" s="2332"/>
      <c r="MZP24" s="2332"/>
      <c r="MZQ24" s="2332"/>
      <c r="MZR24" s="2332"/>
      <c r="MZS24" s="2332"/>
      <c r="MZT24" s="2332"/>
      <c r="MZU24" s="2332"/>
      <c r="MZV24" s="2332"/>
      <c r="MZW24" s="2332"/>
      <c r="MZX24" s="2332"/>
      <c r="MZY24" s="2332"/>
      <c r="MZZ24" s="2332"/>
      <c r="NAA24" s="2332"/>
      <c r="NAB24" s="2332"/>
      <c r="NAC24" s="2332"/>
      <c r="NAD24" s="2332"/>
      <c r="NAE24" s="2332"/>
      <c r="NAF24" s="2332"/>
      <c r="NAG24" s="2332"/>
      <c r="NAH24" s="2332"/>
      <c r="NAI24" s="2332"/>
      <c r="NAJ24" s="2332"/>
      <c r="NAK24" s="2332"/>
      <c r="NAL24" s="2332"/>
      <c r="NAM24" s="2332"/>
      <c r="NAN24" s="2332"/>
      <c r="NAO24" s="2332"/>
      <c r="NAP24" s="2332"/>
      <c r="NAQ24" s="2332"/>
      <c r="NAR24" s="2332"/>
      <c r="NAS24" s="2332"/>
      <c r="NAT24" s="2332"/>
      <c r="NAU24" s="2332"/>
      <c r="NAV24" s="2332"/>
      <c r="NAW24" s="2332"/>
      <c r="NAX24" s="2332"/>
      <c r="NAY24" s="2332"/>
      <c r="NAZ24" s="2332"/>
      <c r="NBA24" s="2332"/>
      <c r="NBB24" s="2332"/>
      <c r="NBC24" s="2332"/>
      <c r="NBD24" s="2332"/>
      <c r="NBE24" s="2332"/>
      <c r="NBF24" s="2332"/>
      <c r="NBG24" s="2332"/>
      <c r="NBH24" s="2332"/>
      <c r="NBI24" s="2332"/>
      <c r="NBJ24" s="2332"/>
      <c r="NBK24" s="2332"/>
      <c r="NBL24" s="2332"/>
      <c r="NBM24" s="2332"/>
      <c r="NBN24" s="2332"/>
      <c r="NBO24" s="2332"/>
      <c r="NBP24" s="2332"/>
      <c r="NBQ24" s="2332"/>
      <c r="NBR24" s="2332"/>
      <c r="NBS24" s="2332"/>
      <c r="NBT24" s="2332"/>
      <c r="NBU24" s="2332"/>
      <c r="NBV24" s="2332"/>
      <c r="NBW24" s="2332"/>
      <c r="NBX24" s="2332"/>
      <c r="NBY24" s="2332"/>
      <c r="NBZ24" s="2332"/>
      <c r="NCA24" s="2332"/>
      <c r="NCB24" s="2332"/>
      <c r="NCC24" s="2332"/>
      <c r="NCD24" s="2332"/>
      <c r="NCE24" s="2332"/>
      <c r="NCF24" s="2332"/>
      <c r="NCG24" s="2332"/>
      <c r="NCH24" s="2332"/>
      <c r="NCI24" s="2332"/>
      <c r="NCJ24" s="2332"/>
      <c r="NCK24" s="2332"/>
      <c r="NCL24" s="2332"/>
      <c r="NCM24" s="2332"/>
      <c r="NCN24" s="2332"/>
      <c r="NCO24" s="2332"/>
      <c r="NCP24" s="2332"/>
      <c r="NCQ24" s="2332"/>
      <c r="NCR24" s="2332"/>
      <c r="NCS24" s="2332"/>
      <c r="NCT24" s="2332"/>
      <c r="NCU24" s="2332"/>
      <c r="NCV24" s="2332"/>
      <c r="NCW24" s="2332"/>
      <c r="NCX24" s="2332"/>
      <c r="NCY24" s="2332"/>
      <c r="NCZ24" s="2332"/>
      <c r="NDA24" s="2332"/>
      <c r="NDB24" s="2332"/>
      <c r="NDC24" s="2332"/>
      <c r="NDD24" s="2332"/>
      <c r="NDE24" s="2332"/>
      <c r="NDF24" s="2332"/>
      <c r="NDG24" s="2332"/>
      <c r="NDH24" s="2332"/>
      <c r="NDI24" s="2332"/>
      <c r="NDJ24" s="2332"/>
      <c r="NDK24" s="2332"/>
      <c r="NDL24" s="2332"/>
      <c r="NDM24" s="2332"/>
      <c r="NDN24" s="2332"/>
      <c r="NDO24" s="2332"/>
      <c r="NDP24" s="2332"/>
      <c r="NDQ24" s="2332"/>
      <c r="NDR24" s="2332"/>
      <c r="NDS24" s="2332"/>
      <c r="NDT24" s="2332"/>
      <c r="NDU24" s="2332"/>
      <c r="NDV24" s="2332"/>
      <c r="NDW24" s="2332"/>
      <c r="NDX24" s="2332"/>
      <c r="NDY24" s="2332"/>
      <c r="NDZ24" s="2332"/>
      <c r="NEA24" s="2332"/>
      <c r="NEB24" s="2332"/>
      <c r="NEC24" s="2332"/>
      <c r="NED24" s="2332"/>
      <c r="NEE24" s="2332"/>
      <c r="NEF24" s="2332"/>
      <c r="NEG24" s="2332"/>
      <c r="NEH24" s="2332"/>
      <c r="NEI24" s="2332"/>
      <c r="NEJ24" s="2332"/>
      <c r="NEK24" s="2332"/>
      <c r="NEL24" s="2332"/>
      <c r="NEM24" s="2332"/>
      <c r="NEN24" s="2332"/>
      <c r="NEO24" s="2332"/>
      <c r="NEP24" s="2332"/>
      <c r="NEQ24" s="2332"/>
      <c r="NER24" s="2332"/>
      <c r="NES24" s="2332"/>
      <c r="NET24" s="2332"/>
      <c r="NEU24" s="2332"/>
      <c r="NEV24" s="2332"/>
      <c r="NEW24" s="2332"/>
      <c r="NEX24" s="2332"/>
      <c r="NEY24" s="2332"/>
      <c r="NEZ24" s="2332"/>
      <c r="NFA24" s="2332"/>
      <c r="NFB24" s="2332"/>
      <c r="NFC24" s="2332"/>
      <c r="NFD24" s="2332"/>
      <c r="NFE24" s="2332"/>
      <c r="NFF24" s="2332"/>
      <c r="NFG24" s="2332"/>
      <c r="NFH24" s="2332"/>
      <c r="NFI24" s="2332"/>
      <c r="NFJ24" s="2332"/>
      <c r="NFK24" s="2332"/>
      <c r="NFL24" s="2332"/>
      <c r="NFM24" s="2332"/>
      <c r="NFN24" s="2332"/>
      <c r="NFO24" s="2332"/>
      <c r="NFP24" s="2332"/>
      <c r="NFQ24" s="2332"/>
      <c r="NFR24" s="2332"/>
      <c r="NFS24" s="2332"/>
      <c r="NFT24" s="2332"/>
      <c r="NFU24" s="2332"/>
      <c r="NFV24" s="2332"/>
      <c r="NFW24" s="2332"/>
      <c r="NFX24" s="2332"/>
      <c r="NFY24" s="2332"/>
      <c r="NFZ24" s="2332"/>
      <c r="NGA24" s="2332"/>
      <c r="NGB24" s="2332"/>
      <c r="NGC24" s="2332"/>
      <c r="NGD24" s="2332"/>
      <c r="NGE24" s="2332"/>
      <c r="NGF24" s="2332"/>
      <c r="NGG24" s="2332"/>
      <c r="NGH24" s="2332"/>
      <c r="NGI24" s="2332"/>
      <c r="NGJ24" s="2332"/>
      <c r="NGK24" s="2332"/>
      <c r="NGL24" s="2332"/>
      <c r="NGM24" s="2332"/>
      <c r="NGN24" s="2332"/>
      <c r="NGO24" s="2332"/>
      <c r="NGP24" s="2332"/>
      <c r="NGQ24" s="2332"/>
      <c r="NGR24" s="2332"/>
      <c r="NGS24" s="2332"/>
      <c r="NGT24" s="2332"/>
      <c r="NGU24" s="2332"/>
      <c r="NGV24" s="2332"/>
      <c r="NGW24" s="2332"/>
      <c r="NGX24" s="2332"/>
      <c r="NGY24" s="2332"/>
      <c r="NGZ24" s="2332"/>
      <c r="NHA24" s="2332"/>
      <c r="NHB24" s="2332"/>
      <c r="NHC24" s="2332"/>
      <c r="NHD24" s="2332"/>
      <c r="NHE24" s="2332"/>
      <c r="NHF24" s="2332"/>
      <c r="NHG24" s="2332"/>
      <c r="NHH24" s="2332"/>
      <c r="NHI24" s="2332"/>
      <c r="NHJ24" s="2332"/>
      <c r="NHK24" s="2332"/>
      <c r="NHL24" s="2332"/>
      <c r="NHM24" s="2332"/>
      <c r="NHN24" s="2332"/>
      <c r="NHO24" s="2332"/>
      <c r="NHP24" s="2332"/>
      <c r="NHQ24" s="2332"/>
      <c r="NHR24" s="2332"/>
      <c r="NHS24" s="2332"/>
      <c r="NHT24" s="2332"/>
      <c r="NHU24" s="2332"/>
      <c r="NHV24" s="2332"/>
      <c r="NHW24" s="2332"/>
      <c r="NHX24" s="2332"/>
      <c r="NHY24" s="2332"/>
      <c r="NHZ24" s="2332"/>
      <c r="NIA24" s="2332"/>
      <c r="NIB24" s="2332"/>
      <c r="NIC24" s="2332"/>
      <c r="NID24" s="2332"/>
      <c r="NIE24" s="2332"/>
      <c r="NIF24" s="2332"/>
      <c r="NIG24" s="2332"/>
      <c r="NIH24" s="2332"/>
      <c r="NII24" s="2332"/>
      <c r="NIJ24" s="2332"/>
      <c r="NIK24" s="2332"/>
      <c r="NIL24" s="2332"/>
      <c r="NIM24" s="2332"/>
      <c r="NIN24" s="2332"/>
      <c r="NIO24" s="2332"/>
      <c r="NIP24" s="2332"/>
      <c r="NIQ24" s="2332"/>
      <c r="NIR24" s="2332"/>
      <c r="NIS24" s="2332"/>
      <c r="NIT24" s="2332"/>
      <c r="NIU24" s="2332"/>
      <c r="NIV24" s="2332"/>
      <c r="NIW24" s="2332"/>
      <c r="NIX24" s="2332"/>
      <c r="NIY24" s="2332"/>
      <c r="NIZ24" s="2332"/>
      <c r="NJA24" s="2332"/>
      <c r="NJB24" s="2332"/>
      <c r="NJC24" s="2332"/>
      <c r="NJD24" s="2332"/>
      <c r="NJE24" s="2332"/>
      <c r="NJF24" s="2332"/>
      <c r="NJG24" s="2332"/>
      <c r="NJH24" s="2332"/>
      <c r="NJI24" s="2332"/>
      <c r="NJJ24" s="2332"/>
      <c r="NJK24" s="2332"/>
      <c r="NJL24" s="2332"/>
      <c r="NJM24" s="2332"/>
      <c r="NJN24" s="2332"/>
      <c r="NJO24" s="2332"/>
      <c r="NJP24" s="2332"/>
      <c r="NJQ24" s="2332"/>
      <c r="NJR24" s="2332"/>
      <c r="NJS24" s="2332"/>
      <c r="NJT24" s="2332"/>
      <c r="NJU24" s="2332"/>
      <c r="NJV24" s="2332"/>
      <c r="NJW24" s="2332"/>
      <c r="NJX24" s="2332"/>
      <c r="NJY24" s="2332"/>
      <c r="NJZ24" s="2332"/>
      <c r="NKA24" s="2332"/>
      <c r="NKB24" s="2332"/>
      <c r="NKC24" s="2332"/>
      <c r="NKD24" s="2332"/>
      <c r="NKE24" s="2332"/>
      <c r="NKF24" s="2332"/>
      <c r="NKG24" s="2332"/>
      <c r="NKH24" s="2332"/>
      <c r="NKI24" s="2332"/>
      <c r="NKJ24" s="2332"/>
      <c r="NKK24" s="2332"/>
      <c r="NKL24" s="2332"/>
      <c r="NKM24" s="2332"/>
      <c r="NKN24" s="2332"/>
      <c r="NKO24" s="2332"/>
      <c r="NKP24" s="2332"/>
      <c r="NKQ24" s="2332"/>
      <c r="NKR24" s="2332"/>
      <c r="NKS24" s="2332"/>
      <c r="NKT24" s="2332"/>
      <c r="NKU24" s="2332"/>
      <c r="NKV24" s="2332"/>
      <c r="NKW24" s="2332"/>
      <c r="NKX24" s="2332"/>
      <c r="NKY24" s="2332"/>
      <c r="NKZ24" s="2332"/>
      <c r="NLA24" s="2332"/>
      <c r="NLB24" s="2332"/>
      <c r="NLC24" s="2332"/>
      <c r="NLD24" s="2332"/>
      <c r="NLE24" s="2332"/>
      <c r="NLF24" s="2332"/>
      <c r="NLG24" s="2332"/>
      <c r="NLH24" s="2332"/>
      <c r="NLI24" s="2332"/>
      <c r="NLJ24" s="2332"/>
      <c r="NLK24" s="2332"/>
      <c r="NLL24" s="2332"/>
      <c r="NLM24" s="2332"/>
      <c r="NLN24" s="2332"/>
      <c r="NLO24" s="2332"/>
      <c r="NLP24" s="2332"/>
      <c r="NLQ24" s="2332"/>
      <c r="NLR24" s="2332"/>
      <c r="NLS24" s="2332"/>
      <c r="NLT24" s="2332"/>
      <c r="NLU24" s="2332"/>
      <c r="NLV24" s="2332"/>
      <c r="NLW24" s="2332"/>
      <c r="NLX24" s="2332"/>
      <c r="NLY24" s="2332"/>
      <c r="NLZ24" s="2332"/>
      <c r="NMA24" s="2332"/>
      <c r="NMB24" s="2332"/>
      <c r="NMC24" s="2332"/>
      <c r="NMD24" s="2332"/>
      <c r="NME24" s="2332"/>
      <c r="NMF24" s="2332"/>
      <c r="NMG24" s="2332"/>
      <c r="NMH24" s="2332"/>
      <c r="NMI24" s="2332"/>
      <c r="NMJ24" s="2332"/>
      <c r="NMK24" s="2332"/>
      <c r="NML24" s="2332"/>
      <c r="NMM24" s="2332"/>
      <c r="NMN24" s="2332"/>
      <c r="NMO24" s="2332"/>
      <c r="NMP24" s="2332"/>
      <c r="NMQ24" s="2332"/>
      <c r="NMR24" s="2332"/>
      <c r="NMS24" s="2332"/>
      <c r="NMT24" s="2332"/>
      <c r="NMU24" s="2332"/>
      <c r="NMV24" s="2332"/>
      <c r="NMW24" s="2332"/>
      <c r="NMX24" s="2332"/>
      <c r="NMY24" s="2332"/>
      <c r="NMZ24" s="2332"/>
      <c r="NNA24" s="2332"/>
      <c r="NNB24" s="2332"/>
      <c r="NNC24" s="2332"/>
      <c r="NND24" s="2332"/>
      <c r="NNE24" s="2332"/>
      <c r="NNF24" s="2332"/>
      <c r="NNG24" s="2332"/>
      <c r="NNH24" s="2332"/>
      <c r="NNI24" s="2332"/>
      <c r="NNJ24" s="2332"/>
      <c r="NNK24" s="2332"/>
      <c r="NNL24" s="2332"/>
      <c r="NNM24" s="2332"/>
      <c r="NNN24" s="2332"/>
      <c r="NNO24" s="2332"/>
      <c r="NNP24" s="2332"/>
      <c r="NNQ24" s="2332"/>
      <c r="NNR24" s="2332"/>
      <c r="NNS24" s="2332"/>
      <c r="NNT24" s="2332"/>
      <c r="NNU24" s="2332"/>
      <c r="NNV24" s="2332"/>
      <c r="NNW24" s="2332"/>
      <c r="NNX24" s="2332"/>
      <c r="NNY24" s="2332"/>
      <c r="NNZ24" s="2332"/>
      <c r="NOA24" s="2332"/>
      <c r="NOB24" s="2332"/>
      <c r="NOC24" s="2332"/>
      <c r="NOD24" s="2332"/>
      <c r="NOE24" s="2332"/>
      <c r="NOF24" s="2332"/>
      <c r="NOG24" s="2332"/>
      <c r="NOH24" s="2332"/>
      <c r="NOI24" s="2332"/>
      <c r="NOJ24" s="2332"/>
      <c r="NOK24" s="2332"/>
      <c r="NOL24" s="2332"/>
      <c r="NOM24" s="2332"/>
      <c r="NON24" s="2332"/>
      <c r="NOO24" s="2332"/>
      <c r="NOP24" s="2332"/>
      <c r="NOQ24" s="2332"/>
      <c r="NOR24" s="2332"/>
      <c r="NOS24" s="2332"/>
      <c r="NOT24" s="2332"/>
      <c r="NOU24" s="2332"/>
      <c r="NOV24" s="2332"/>
      <c r="NOW24" s="2332"/>
      <c r="NOX24" s="2332"/>
      <c r="NOY24" s="2332"/>
      <c r="NOZ24" s="2332"/>
      <c r="NPA24" s="2332"/>
      <c r="NPB24" s="2332"/>
      <c r="NPC24" s="2332"/>
      <c r="NPD24" s="2332"/>
      <c r="NPE24" s="2332"/>
      <c r="NPF24" s="2332"/>
      <c r="NPG24" s="2332"/>
      <c r="NPH24" s="2332"/>
      <c r="NPI24" s="2332"/>
      <c r="NPJ24" s="2332"/>
      <c r="NPK24" s="2332"/>
      <c r="NPL24" s="2332"/>
      <c r="NPM24" s="2332"/>
      <c r="NPN24" s="2332"/>
      <c r="NPO24" s="2332"/>
      <c r="NPP24" s="2332"/>
      <c r="NPQ24" s="2332"/>
      <c r="NPR24" s="2332"/>
      <c r="NPS24" s="2332"/>
      <c r="NPT24" s="2332"/>
      <c r="NPU24" s="2332"/>
      <c r="NPV24" s="2332"/>
      <c r="NPW24" s="2332"/>
      <c r="NPX24" s="2332"/>
      <c r="NPY24" s="2332"/>
      <c r="NPZ24" s="2332"/>
      <c r="NQA24" s="2332"/>
      <c r="NQB24" s="2332"/>
      <c r="NQC24" s="2332"/>
      <c r="NQD24" s="2332"/>
      <c r="NQE24" s="2332"/>
      <c r="NQF24" s="2332"/>
      <c r="NQG24" s="2332"/>
      <c r="NQH24" s="2332"/>
      <c r="NQI24" s="2332"/>
      <c r="NQJ24" s="2332"/>
      <c r="NQK24" s="2332"/>
      <c r="NQL24" s="2332"/>
      <c r="NQM24" s="2332"/>
      <c r="NQN24" s="2332"/>
      <c r="NQO24" s="2332"/>
      <c r="NQP24" s="2332"/>
      <c r="NQQ24" s="2332"/>
      <c r="NQR24" s="2332"/>
      <c r="NQS24" s="2332"/>
      <c r="NQT24" s="2332"/>
      <c r="NQU24" s="2332"/>
      <c r="NQV24" s="2332"/>
      <c r="NQW24" s="2332"/>
      <c r="NQX24" s="2332"/>
      <c r="NQY24" s="2332"/>
      <c r="NQZ24" s="2332"/>
      <c r="NRA24" s="2332"/>
      <c r="NRB24" s="2332"/>
      <c r="NRC24" s="2332"/>
      <c r="NRD24" s="2332"/>
      <c r="NRE24" s="2332"/>
      <c r="NRF24" s="2332"/>
      <c r="NRG24" s="2332"/>
      <c r="NRH24" s="2332"/>
      <c r="NRI24" s="2332"/>
      <c r="NRJ24" s="2332"/>
      <c r="NRK24" s="2332"/>
      <c r="NRL24" s="2332"/>
      <c r="NRM24" s="2332"/>
      <c r="NRN24" s="2332"/>
      <c r="NRO24" s="2332"/>
      <c r="NRP24" s="2332"/>
      <c r="NRQ24" s="2332"/>
      <c r="NRR24" s="2332"/>
      <c r="NRS24" s="2332"/>
      <c r="NRT24" s="2332"/>
      <c r="NRU24" s="2332"/>
      <c r="NRV24" s="2332"/>
      <c r="NRW24" s="2332"/>
      <c r="NRX24" s="2332"/>
      <c r="NRY24" s="2332"/>
      <c r="NRZ24" s="2332"/>
      <c r="NSA24" s="2332"/>
      <c r="NSB24" s="2332"/>
      <c r="NSC24" s="2332"/>
      <c r="NSD24" s="2332"/>
      <c r="NSE24" s="2332"/>
      <c r="NSF24" s="2332"/>
      <c r="NSG24" s="2332"/>
      <c r="NSH24" s="2332"/>
      <c r="NSI24" s="2332"/>
      <c r="NSJ24" s="2332"/>
      <c r="NSK24" s="2332"/>
      <c r="NSL24" s="2332"/>
      <c r="NSM24" s="2332"/>
      <c r="NSN24" s="2332"/>
      <c r="NSO24" s="2332"/>
      <c r="NSP24" s="2332"/>
      <c r="NSQ24" s="2332"/>
      <c r="NSR24" s="2332"/>
      <c r="NSS24" s="2332"/>
      <c r="NST24" s="2332"/>
      <c r="NSU24" s="2332"/>
      <c r="NSV24" s="2332"/>
      <c r="NSW24" s="2332"/>
      <c r="NSX24" s="2332"/>
      <c r="NSY24" s="2332"/>
      <c r="NSZ24" s="2332"/>
      <c r="NTA24" s="2332"/>
      <c r="NTB24" s="2332"/>
      <c r="NTC24" s="2332"/>
      <c r="NTD24" s="2332"/>
      <c r="NTE24" s="2332"/>
      <c r="NTF24" s="2332"/>
      <c r="NTG24" s="2332"/>
      <c r="NTH24" s="2332"/>
      <c r="NTI24" s="2332"/>
      <c r="NTJ24" s="2332"/>
      <c r="NTK24" s="2332"/>
      <c r="NTL24" s="2332"/>
      <c r="NTM24" s="2332"/>
      <c r="NTN24" s="2332"/>
      <c r="NTO24" s="2332"/>
      <c r="NTP24" s="2332"/>
      <c r="NTQ24" s="2332"/>
      <c r="NTR24" s="2332"/>
      <c r="NTS24" s="2332"/>
      <c r="NTT24" s="2332"/>
      <c r="NTU24" s="2332"/>
      <c r="NTV24" s="2332"/>
      <c r="NTW24" s="2332"/>
      <c r="NTX24" s="2332"/>
      <c r="NTY24" s="2332"/>
      <c r="NTZ24" s="2332"/>
      <c r="NUA24" s="2332"/>
      <c r="NUB24" s="2332"/>
      <c r="NUC24" s="2332"/>
      <c r="NUD24" s="2332"/>
      <c r="NUE24" s="2332"/>
      <c r="NUF24" s="2332"/>
      <c r="NUG24" s="2332"/>
      <c r="NUH24" s="2332"/>
      <c r="NUI24" s="2332"/>
      <c r="NUJ24" s="2332"/>
      <c r="NUK24" s="2332"/>
      <c r="NUL24" s="2332"/>
      <c r="NUM24" s="2332"/>
      <c r="NUN24" s="2332"/>
      <c r="NUO24" s="2332"/>
      <c r="NUP24" s="2332"/>
      <c r="NUQ24" s="2332"/>
      <c r="NUR24" s="2332"/>
      <c r="NUS24" s="2332"/>
      <c r="NUT24" s="2332"/>
      <c r="NUU24" s="2332"/>
      <c r="NUV24" s="2332"/>
      <c r="NUW24" s="2332"/>
      <c r="NUX24" s="2332"/>
      <c r="NUY24" s="2332"/>
      <c r="NUZ24" s="2332"/>
      <c r="NVA24" s="2332"/>
      <c r="NVB24" s="2332"/>
      <c r="NVC24" s="2332"/>
      <c r="NVD24" s="2332"/>
      <c r="NVE24" s="2332"/>
      <c r="NVF24" s="2332"/>
      <c r="NVG24" s="2332"/>
      <c r="NVH24" s="2332"/>
      <c r="NVI24" s="2332"/>
      <c r="NVJ24" s="2332"/>
      <c r="NVK24" s="2332"/>
      <c r="NVL24" s="2332"/>
      <c r="NVM24" s="2332"/>
      <c r="NVN24" s="2332"/>
      <c r="NVO24" s="2332"/>
      <c r="NVP24" s="2332"/>
      <c r="NVQ24" s="2332"/>
      <c r="NVR24" s="2332"/>
      <c r="NVS24" s="2332"/>
      <c r="NVT24" s="2332"/>
      <c r="NVU24" s="2332"/>
      <c r="NVV24" s="2332"/>
      <c r="NVW24" s="2332"/>
      <c r="NVX24" s="2332"/>
      <c r="NVY24" s="2332"/>
      <c r="NVZ24" s="2332"/>
      <c r="NWA24" s="2332"/>
      <c r="NWB24" s="2332"/>
      <c r="NWC24" s="2332"/>
      <c r="NWD24" s="2332"/>
      <c r="NWE24" s="2332"/>
      <c r="NWF24" s="2332"/>
      <c r="NWG24" s="2332"/>
      <c r="NWH24" s="2332"/>
      <c r="NWI24" s="2332"/>
      <c r="NWJ24" s="2332"/>
      <c r="NWK24" s="2332"/>
      <c r="NWL24" s="2332"/>
      <c r="NWM24" s="2332"/>
      <c r="NWN24" s="2332"/>
      <c r="NWO24" s="2332"/>
      <c r="NWP24" s="2332"/>
      <c r="NWQ24" s="2332"/>
      <c r="NWR24" s="2332"/>
      <c r="NWS24" s="2332"/>
      <c r="NWT24" s="2332"/>
      <c r="NWU24" s="2332"/>
      <c r="NWV24" s="2332"/>
      <c r="NWW24" s="2332"/>
      <c r="NWX24" s="2332"/>
      <c r="NWY24" s="2332"/>
      <c r="NWZ24" s="2332"/>
      <c r="NXA24" s="2332"/>
      <c r="NXB24" s="2332"/>
      <c r="NXC24" s="2332"/>
      <c r="NXD24" s="2332"/>
      <c r="NXE24" s="2332"/>
      <c r="NXF24" s="2332"/>
      <c r="NXG24" s="2332"/>
      <c r="NXH24" s="2332"/>
      <c r="NXI24" s="2332"/>
      <c r="NXJ24" s="2332"/>
      <c r="NXK24" s="2332"/>
      <c r="NXL24" s="2332"/>
      <c r="NXM24" s="2332"/>
      <c r="NXN24" s="2332"/>
      <c r="NXO24" s="2332"/>
      <c r="NXP24" s="2332"/>
      <c r="NXQ24" s="2332"/>
      <c r="NXR24" s="2332"/>
      <c r="NXS24" s="2332"/>
      <c r="NXT24" s="2332"/>
      <c r="NXU24" s="2332"/>
      <c r="NXV24" s="2332"/>
      <c r="NXW24" s="2332"/>
      <c r="NXX24" s="2332"/>
      <c r="NXY24" s="2332"/>
      <c r="NXZ24" s="2332"/>
      <c r="NYA24" s="2332"/>
      <c r="NYB24" s="2332"/>
      <c r="NYC24" s="2332"/>
      <c r="NYD24" s="2332"/>
      <c r="NYE24" s="2332"/>
      <c r="NYF24" s="2332"/>
      <c r="NYG24" s="2332"/>
      <c r="NYH24" s="2332"/>
      <c r="NYI24" s="2332"/>
      <c r="NYJ24" s="2332"/>
      <c r="NYK24" s="2332"/>
      <c r="NYL24" s="2332"/>
      <c r="NYM24" s="2332"/>
      <c r="NYN24" s="2332"/>
      <c r="NYO24" s="2332"/>
      <c r="NYP24" s="2332"/>
      <c r="NYQ24" s="2332"/>
      <c r="NYR24" s="2332"/>
      <c r="NYS24" s="2332"/>
      <c r="NYT24" s="2332"/>
      <c r="NYU24" s="2332"/>
      <c r="NYV24" s="2332"/>
      <c r="NYW24" s="2332"/>
      <c r="NYX24" s="2332"/>
      <c r="NYY24" s="2332"/>
      <c r="NYZ24" s="2332"/>
      <c r="NZA24" s="2332"/>
      <c r="NZB24" s="2332"/>
      <c r="NZC24" s="2332"/>
      <c r="NZD24" s="2332"/>
      <c r="NZE24" s="2332"/>
      <c r="NZF24" s="2332"/>
      <c r="NZG24" s="2332"/>
      <c r="NZH24" s="2332"/>
      <c r="NZI24" s="2332"/>
      <c r="NZJ24" s="2332"/>
      <c r="NZK24" s="2332"/>
      <c r="NZL24" s="2332"/>
      <c r="NZM24" s="2332"/>
      <c r="NZN24" s="2332"/>
      <c r="NZO24" s="2332"/>
      <c r="NZP24" s="2332"/>
      <c r="NZQ24" s="2332"/>
      <c r="NZR24" s="2332"/>
      <c r="NZS24" s="2332"/>
      <c r="NZT24" s="2332"/>
      <c r="NZU24" s="2332"/>
      <c r="NZV24" s="2332"/>
      <c r="NZW24" s="2332"/>
      <c r="NZX24" s="2332"/>
      <c r="NZY24" s="2332"/>
      <c r="NZZ24" s="2332"/>
      <c r="OAA24" s="2332"/>
      <c r="OAB24" s="2332"/>
      <c r="OAC24" s="2332"/>
      <c r="OAD24" s="2332"/>
      <c r="OAE24" s="2332"/>
      <c r="OAF24" s="2332"/>
      <c r="OAG24" s="2332"/>
      <c r="OAH24" s="2332"/>
      <c r="OAI24" s="2332"/>
      <c r="OAJ24" s="2332"/>
      <c r="OAK24" s="2332"/>
      <c r="OAL24" s="2332"/>
      <c r="OAM24" s="2332"/>
      <c r="OAN24" s="2332"/>
      <c r="OAO24" s="2332"/>
      <c r="OAP24" s="2332"/>
      <c r="OAQ24" s="2332"/>
      <c r="OAR24" s="2332"/>
      <c r="OAS24" s="2332"/>
      <c r="OAT24" s="2332"/>
      <c r="OAU24" s="2332"/>
      <c r="OAV24" s="2332"/>
      <c r="OAW24" s="2332"/>
      <c r="OAX24" s="2332"/>
      <c r="OAY24" s="2332"/>
      <c r="OAZ24" s="2332"/>
      <c r="OBA24" s="2332"/>
      <c r="OBB24" s="2332"/>
      <c r="OBC24" s="2332"/>
      <c r="OBD24" s="2332"/>
      <c r="OBE24" s="2332"/>
      <c r="OBF24" s="2332"/>
      <c r="OBG24" s="2332"/>
      <c r="OBH24" s="2332"/>
      <c r="OBI24" s="2332"/>
      <c r="OBJ24" s="2332"/>
      <c r="OBK24" s="2332"/>
      <c r="OBL24" s="2332"/>
      <c r="OBM24" s="2332"/>
      <c r="OBN24" s="2332"/>
      <c r="OBO24" s="2332"/>
      <c r="OBP24" s="2332"/>
      <c r="OBQ24" s="2332"/>
      <c r="OBR24" s="2332"/>
      <c r="OBS24" s="2332"/>
      <c r="OBT24" s="2332"/>
      <c r="OBU24" s="2332"/>
      <c r="OBV24" s="2332"/>
      <c r="OBW24" s="2332"/>
      <c r="OBX24" s="2332"/>
      <c r="OBY24" s="2332"/>
      <c r="OBZ24" s="2332"/>
      <c r="OCA24" s="2332"/>
      <c r="OCB24" s="2332"/>
      <c r="OCC24" s="2332"/>
      <c r="OCD24" s="2332"/>
      <c r="OCE24" s="2332"/>
      <c r="OCF24" s="2332"/>
      <c r="OCG24" s="2332"/>
      <c r="OCH24" s="2332"/>
      <c r="OCI24" s="2332"/>
      <c r="OCJ24" s="2332"/>
      <c r="OCK24" s="2332"/>
      <c r="OCL24" s="2332"/>
      <c r="OCM24" s="2332"/>
      <c r="OCN24" s="2332"/>
      <c r="OCO24" s="2332"/>
      <c r="OCP24" s="2332"/>
      <c r="OCQ24" s="2332"/>
      <c r="OCR24" s="2332"/>
      <c r="OCS24" s="2332"/>
      <c r="OCT24" s="2332"/>
      <c r="OCU24" s="2332"/>
      <c r="OCV24" s="2332"/>
      <c r="OCW24" s="2332"/>
      <c r="OCX24" s="2332"/>
      <c r="OCY24" s="2332"/>
      <c r="OCZ24" s="2332"/>
      <c r="ODA24" s="2332"/>
      <c r="ODB24" s="2332"/>
      <c r="ODC24" s="2332"/>
      <c r="ODD24" s="2332"/>
      <c r="ODE24" s="2332"/>
      <c r="ODF24" s="2332"/>
      <c r="ODG24" s="2332"/>
      <c r="ODH24" s="2332"/>
      <c r="ODI24" s="2332"/>
      <c r="ODJ24" s="2332"/>
      <c r="ODK24" s="2332"/>
      <c r="ODL24" s="2332"/>
      <c r="ODM24" s="2332"/>
      <c r="ODN24" s="2332"/>
      <c r="ODO24" s="2332"/>
      <c r="ODP24" s="2332"/>
      <c r="ODQ24" s="2332"/>
      <c r="ODR24" s="2332"/>
      <c r="ODS24" s="2332"/>
      <c r="ODT24" s="2332"/>
      <c r="ODU24" s="2332"/>
      <c r="ODV24" s="2332"/>
      <c r="ODW24" s="2332"/>
      <c r="ODX24" s="2332"/>
      <c r="ODY24" s="2332"/>
      <c r="ODZ24" s="2332"/>
      <c r="OEA24" s="2332"/>
      <c r="OEB24" s="2332"/>
      <c r="OEC24" s="2332"/>
      <c r="OED24" s="2332"/>
      <c r="OEE24" s="2332"/>
      <c r="OEF24" s="2332"/>
      <c r="OEG24" s="2332"/>
      <c r="OEH24" s="2332"/>
      <c r="OEI24" s="2332"/>
      <c r="OEJ24" s="2332"/>
      <c r="OEK24" s="2332"/>
      <c r="OEL24" s="2332"/>
      <c r="OEM24" s="2332"/>
      <c r="OEN24" s="2332"/>
      <c r="OEO24" s="2332"/>
      <c r="OEP24" s="2332"/>
      <c r="OEQ24" s="2332"/>
      <c r="OER24" s="2332"/>
      <c r="OES24" s="2332"/>
      <c r="OET24" s="2332"/>
      <c r="OEU24" s="2332"/>
      <c r="OEV24" s="2332"/>
      <c r="OEW24" s="2332"/>
      <c r="OEX24" s="2332"/>
      <c r="OEY24" s="2332"/>
      <c r="OEZ24" s="2332"/>
      <c r="OFA24" s="2332"/>
      <c r="OFB24" s="2332"/>
      <c r="OFC24" s="2332"/>
      <c r="OFD24" s="2332"/>
      <c r="OFE24" s="2332"/>
      <c r="OFF24" s="2332"/>
      <c r="OFG24" s="2332"/>
      <c r="OFH24" s="2332"/>
      <c r="OFI24" s="2332"/>
      <c r="OFJ24" s="2332"/>
      <c r="OFK24" s="2332"/>
      <c r="OFL24" s="2332"/>
      <c r="OFM24" s="2332"/>
      <c r="OFN24" s="2332"/>
      <c r="OFO24" s="2332"/>
      <c r="OFP24" s="2332"/>
      <c r="OFQ24" s="2332"/>
      <c r="OFR24" s="2332"/>
      <c r="OFS24" s="2332"/>
      <c r="OFT24" s="2332"/>
      <c r="OFU24" s="2332"/>
      <c r="OFV24" s="2332"/>
      <c r="OFW24" s="2332"/>
      <c r="OFX24" s="2332"/>
      <c r="OFY24" s="2332"/>
      <c r="OFZ24" s="2332"/>
      <c r="OGA24" s="2332"/>
      <c r="OGB24" s="2332"/>
      <c r="OGC24" s="2332"/>
      <c r="OGD24" s="2332"/>
      <c r="OGE24" s="2332"/>
      <c r="OGF24" s="2332"/>
      <c r="OGG24" s="2332"/>
      <c r="OGH24" s="2332"/>
      <c r="OGI24" s="2332"/>
      <c r="OGJ24" s="2332"/>
      <c r="OGK24" s="2332"/>
      <c r="OGL24" s="2332"/>
      <c r="OGM24" s="2332"/>
      <c r="OGN24" s="2332"/>
      <c r="OGO24" s="2332"/>
      <c r="OGP24" s="2332"/>
      <c r="OGQ24" s="2332"/>
      <c r="OGR24" s="2332"/>
      <c r="OGS24" s="2332"/>
      <c r="OGT24" s="2332"/>
      <c r="OGU24" s="2332"/>
      <c r="OGV24" s="2332"/>
      <c r="OGW24" s="2332"/>
      <c r="OGX24" s="2332"/>
      <c r="OGY24" s="2332"/>
      <c r="OGZ24" s="2332"/>
      <c r="OHA24" s="2332"/>
      <c r="OHB24" s="2332"/>
      <c r="OHC24" s="2332"/>
      <c r="OHD24" s="2332"/>
      <c r="OHE24" s="2332"/>
      <c r="OHF24" s="2332"/>
      <c r="OHG24" s="2332"/>
      <c r="OHH24" s="2332"/>
      <c r="OHI24" s="2332"/>
      <c r="OHJ24" s="2332"/>
      <c r="OHK24" s="2332"/>
      <c r="OHL24" s="2332"/>
      <c r="OHM24" s="2332"/>
      <c r="OHN24" s="2332"/>
      <c r="OHO24" s="2332"/>
      <c r="OHP24" s="2332"/>
      <c r="OHQ24" s="2332"/>
      <c r="OHR24" s="2332"/>
      <c r="OHS24" s="2332"/>
      <c r="OHT24" s="2332"/>
      <c r="OHU24" s="2332"/>
      <c r="OHV24" s="2332"/>
      <c r="OHW24" s="2332"/>
      <c r="OHX24" s="2332"/>
      <c r="OHY24" s="2332"/>
      <c r="OHZ24" s="2332"/>
      <c r="OIA24" s="2332"/>
      <c r="OIB24" s="2332"/>
      <c r="OIC24" s="2332"/>
      <c r="OID24" s="2332"/>
      <c r="OIE24" s="2332"/>
      <c r="OIF24" s="2332"/>
      <c r="OIG24" s="2332"/>
      <c r="OIH24" s="2332"/>
      <c r="OII24" s="2332"/>
      <c r="OIJ24" s="2332"/>
      <c r="OIK24" s="2332"/>
      <c r="OIL24" s="2332"/>
      <c r="OIM24" s="2332"/>
      <c r="OIN24" s="2332"/>
      <c r="OIO24" s="2332"/>
      <c r="OIP24" s="2332"/>
      <c r="OIQ24" s="2332"/>
      <c r="OIR24" s="2332"/>
      <c r="OIS24" s="2332"/>
      <c r="OIT24" s="2332"/>
      <c r="OIU24" s="2332"/>
      <c r="OIV24" s="2332"/>
      <c r="OIW24" s="2332"/>
      <c r="OIX24" s="2332"/>
      <c r="OIY24" s="2332"/>
      <c r="OIZ24" s="2332"/>
      <c r="OJA24" s="2332"/>
      <c r="OJB24" s="2332"/>
      <c r="OJC24" s="2332"/>
      <c r="OJD24" s="2332"/>
      <c r="OJE24" s="2332"/>
      <c r="OJF24" s="2332"/>
      <c r="OJG24" s="2332"/>
      <c r="OJH24" s="2332"/>
      <c r="OJI24" s="2332"/>
      <c r="OJJ24" s="2332"/>
      <c r="OJK24" s="2332"/>
      <c r="OJL24" s="2332"/>
      <c r="OJM24" s="2332"/>
      <c r="OJN24" s="2332"/>
      <c r="OJO24" s="2332"/>
      <c r="OJP24" s="2332"/>
      <c r="OJQ24" s="2332"/>
      <c r="OJR24" s="2332"/>
      <c r="OJS24" s="2332"/>
      <c r="OJT24" s="2332"/>
      <c r="OJU24" s="2332"/>
      <c r="OJV24" s="2332"/>
      <c r="OJW24" s="2332"/>
      <c r="OJX24" s="2332"/>
      <c r="OJY24" s="2332"/>
      <c r="OJZ24" s="2332"/>
      <c r="OKA24" s="2332"/>
      <c r="OKB24" s="2332"/>
      <c r="OKC24" s="2332"/>
      <c r="OKD24" s="2332"/>
      <c r="OKE24" s="2332"/>
      <c r="OKF24" s="2332"/>
      <c r="OKG24" s="2332"/>
      <c r="OKH24" s="2332"/>
      <c r="OKI24" s="2332"/>
      <c r="OKJ24" s="2332"/>
      <c r="OKK24" s="2332"/>
      <c r="OKL24" s="2332"/>
      <c r="OKM24" s="2332"/>
      <c r="OKN24" s="2332"/>
      <c r="OKO24" s="2332"/>
      <c r="OKP24" s="2332"/>
      <c r="OKQ24" s="2332"/>
      <c r="OKR24" s="2332"/>
      <c r="OKS24" s="2332"/>
      <c r="OKT24" s="2332"/>
      <c r="OKU24" s="2332"/>
      <c r="OKV24" s="2332"/>
      <c r="OKW24" s="2332"/>
      <c r="OKX24" s="2332"/>
      <c r="OKY24" s="2332"/>
      <c r="OKZ24" s="2332"/>
      <c r="OLA24" s="2332"/>
      <c r="OLB24" s="2332"/>
      <c r="OLC24" s="2332"/>
      <c r="OLD24" s="2332"/>
      <c r="OLE24" s="2332"/>
      <c r="OLF24" s="2332"/>
      <c r="OLG24" s="2332"/>
      <c r="OLH24" s="2332"/>
      <c r="OLI24" s="2332"/>
      <c r="OLJ24" s="2332"/>
      <c r="OLK24" s="2332"/>
      <c r="OLL24" s="2332"/>
      <c r="OLM24" s="2332"/>
      <c r="OLN24" s="2332"/>
      <c r="OLO24" s="2332"/>
      <c r="OLP24" s="2332"/>
      <c r="OLQ24" s="2332"/>
      <c r="OLR24" s="2332"/>
      <c r="OLS24" s="2332"/>
      <c r="OLT24" s="2332"/>
      <c r="OLU24" s="2332"/>
      <c r="OLV24" s="2332"/>
      <c r="OLW24" s="2332"/>
      <c r="OLX24" s="2332"/>
      <c r="OLY24" s="2332"/>
      <c r="OLZ24" s="2332"/>
      <c r="OMA24" s="2332"/>
      <c r="OMB24" s="2332"/>
      <c r="OMC24" s="2332"/>
      <c r="OMD24" s="2332"/>
      <c r="OME24" s="2332"/>
      <c r="OMF24" s="2332"/>
      <c r="OMG24" s="2332"/>
      <c r="OMH24" s="2332"/>
      <c r="OMI24" s="2332"/>
      <c r="OMJ24" s="2332"/>
      <c r="OMK24" s="2332"/>
      <c r="OML24" s="2332"/>
      <c r="OMM24" s="2332"/>
      <c r="OMN24" s="2332"/>
      <c r="OMO24" s="2332"/>
      <c r="OMP24" s="2332"/>
      <c r="OMQ24" s="2332"/>
      <c r="OMR24" s="2332"/>
      <c r="OMS24" s="2332"/>
      <c r="OMT24" s="2332"/>
      <c r="OMU24" s="2332"/>
      <c r="OMV24" s="2332"/>
      <c r="OMW24" s="2332"/>
      <c r="OMX24" s="2332"/>
      <c r="OMY24" s="2332"/>
      <c r="OMZ24" s="2332"/>
      <c r="ONA24" s="2332"/>
      <c r="ONB24" s="2332"/>
      <c r="ONC24" s="2332"/>
      <c r="OND24" s="2332"/>
      <c r="ONE24" s="2332"/>
      <c r="ONF24" s="2332"/>
      <c r="ONG24" s="2332"/>
      <c r="ONH24" s="2332"/>
      <c r="ONI24" s="2332"/>
      <c r="ONJ24" s="2332"/>
      <c r="ONK24" s="2332"/>
      <c r="ONL24" s="2332"/>
      <c r="ONM24" s="2332"/>
      <c r="ONN24" s="2332"/>
      <c r="ONO24" s="2332"/>
      <c r="ONP24" s="2332"/>
      <c r="ONQ24" s="2332"/>
      <c r="ONR24" s="2332"/>
      <c r="ONS24" s="2332"/>
      <c r="ONT24" s="2332"/>
      <c r="ONU24" s="2332"/>
      <c r="ONV24" s="2332"/>
      <c r="ONW24" s="2332"/>
      <c r="ONX24" s="2332"/>
      <c r="ONY24" s="2332"/>
      <c r="ONZ24" s="2332"/>
      <c r="OOA24" s="2332"/>
      <c r="OOB24" s="2332"/>
      <c r="OOC24" s="2332"/>
      <c r="OOD24" s="2332"/>
      <c r="OOE24" s="2332"/>
      <c r="OOF24" s="2332"/>
      <c r="OOG24" s="2332"/>
      <c r="OOH24" s="2332"/>
      <c r="OOI24" s="2332"/>
      <c r="OOJ24" s="2332"/>
      <c r="OOK24" s="2332"/>
      <c r="OOL24" s="2332"/>
      <c r="OOM24" s="2332"/>
      <c r="OON24" s="2332"/>
      <c r="OOO24" s="2332"/>
      <c r="OOP24" s="2332"/>
      <c r="OOQ24" s="2332"/>
      <c r="OOR24" s="2332"/>
      <c r="OOS24" s="2332"/>
      <c r="OOT24" s="2332"/>
      <c r="OOU24" s="2332"/>
      <c r="OOV24" s="2332"/>
      <c r="OOW24" s="2332"/>
      <c r="OOX24" s="2332"/>
      <c r="OOY24" s="2332"/>
      <c r="OOZ24" s="2332"/>
      <c r="OPA24" s="2332"/>
      <c r="OPB24" s="2332"/>
      <c r="OPC24" s="2332"/>
      <c r="OPD24" s="2332"/>
      <c r="OPE24" s="2332"/>
      <c r="OPF24" s="2332"/>
      <c r="OPG24" s="2332"/>
      <c r="OPH24" s="2332"/>
      <c r="OPI24" s="2332"/>
      <c r="OPJ24" s="2332"/>
      <c r="OPK24" s="2332"/>
      <c r="OPL24" s="2332"/>
      <c r="OPM24" s="2332"/>
      <c r="OPN24" s="2332"/>
      <c r="OPO24" s="2332"/>
      <c r="OPP24" s="2332"/>
      <c r="OPQ24" s="2332"/>
      <c r="OPR24" s="2332"/>
      <c r="OPS24" s="2332"/>
      <c r="OPT24" s="2332"/>
      <c r="OPU24" s="2332"/>
      <c r="OPV24" s="2332"/>
      <c r="OPW24" s="2332"/>
      <c r="OPX24" s="2332"/>
      <c r="OPY24" s="2332"/>
      <c r="OPZ24" s="2332"/>
      <c r="OQA24" s="2332"/>
      <c r="OQB24" s="2332"/>
      <c r="OQC24" s="2332"/>
      <c r="OQD24" s="2332"/>
      <c r="OQE24" s="2332"/>
      <c r="OQF24" s="2332"/>
      <c r="OQG24" s="2332"/>
      <c r="OQH24" s="2332"/>
      <c r="OQI24" s="2332"/>
      <c r="OQJ24" s="2332"/>
      <c r="OQK24" s="2332"/>
      <c r="OQL24" s="2332"/>
      <c r="OQM24" s="2332"/>
      <c r="OQN24" s="2332"/>
      <c r="OQO24" s="2332"/>
      <c r="OQP24" s="2332"/>
      <c r="OQQ24" s="2332"/>
      <c r="OQR24" s="2332"/>
      <c r="OQS24" s="2332"/>
      <c r="OQT24" s="2332"/>
      <c r="OQU24" s="2332"/>
      <c r="OQV24" s="2332"/>
      <c r="OQW24" s="2332"/>
      <c r="OQX24" s="2332"/>
      <c r="OQY24" s="2332"/>
      <c r="OQZ24" s="2332"/>
      <c r="ORA24" s="2332"/>
      <c r="ORB24" s="2332"/>
      <c r="ORC24" s="2332"/>
      <c r="ORD24" s="2332"/>
      <c r="ORE24" s="2332"/>
      <c r="ORF24" s="2332"/>
      <c r="ORG24" s="2332"/>
      <c r="ORH24" s="2332"/>
      <c r="ORI24" s="2332"/>
      <c r="ORJ24" s="2332"/>
      <c r="ORK24" s="2332"/>
      <c r="ORL24" s="2332"/>
      <c r="ORM24" s="2332"/>
      <c r="ORN24" s="2332"/>
      <c r="ORO24" s="2332"/>
      <c r="ORP24" s="2332"/>
      <c r="ORQ24" s="2332"/>
      <c r="ORR24" s="2332"/>
      <c r="ORS24" s="2332"/>
      <c r="ORT24" s="2332"/>
      <c r="ORU24" s="2332"/>
      <c r="ORV24" s="2332"/>
      <c r="ORW24" s="2332"/>
      <c r="ORX24" s="2332"/>
      <c r="ORY24" s="2332"/>
      <c r="ORZ24" s="2332"/>
      <c r="OSA24" s="2332"/>
      <c r="OSB24" s="2332"/>
      <c r="OSC24" s="2332"/>
      <c r="OSD24" s="2332"/>
      <c r="OSE24" s="2332"/>
      <c r="OSF24" s="2332"/>
      <c r="OSG24" s="2332"/>
      <c r="OSH24" s="2332"/>
      <c r="OSI24" s="2332"/>
      <c r="OSJ24" s="2332"/>
      <c r="OSK24" s="2332"/>
      <c r="OSL24" s="2332"/>
      <c r="OSM24" s="2332"/>
      <c r="OSN24" s="2332"/>
      <c r="OSO24" s="2332"/>
      <c r="OSP24" s="2332"/>
      <c r="OSQ24" s="2332"/>
      <c r="OSR24" s="2332"/>
      <c r="OSS24" s="2332"/>
      <c r="OST24" s="2332"/>
      <c r="OSU24" s="2332"/>
      <c r="OSV24" s="2332"/>
      <c r="OSW24" s="2332"/>
      <c r="OSX24" s="2332"/>
      <c r="OSY24" s="2332"/>
      <c r="OSZ24" s="2332"/>
      <c r="OTA24" s="2332"/>
      <c r="OTB24" s="2332"/>
      <c r="OTC24" s="2332"/>
      <c r="OTD24" s="2332"/>
      <c r="OTE24" s="2332"/>
      <c r="OTF24" s="2332"/>
      <c r="OTG24" s="2332"/>
      <c r="OTH24" s="2332"/>
      <c r="OTI24" s="2332"/>
      <c r="OTJ24" s="2332"/>
      <c r="OTK24" s="2332"/>
      <c r="OTL24" s="2332"/>
      <c r="OTM24" s="2332"/>
      <c r="OTN24" s="2332"/>
      <c r="OTO24" s="2332"/>
      <c r="OTP24" s="2332"/>
      <c r="OTQ24" s="2332"/>
      <c r="OTR24" s="2332"/>
      <c r="OTS24" s="2332"/>
      <c r="OTT24" s="2332"/>
      <c r="OTU24" s="2332"/>
      <c r="OTV24" s="2332"/>
      <c r="OTW24" s="2332"/>
      <c r="OTX24" s="2332"/>
      <c r="OTY24" s="2332"/>
      <c r="OTZ24" s="2332"/>
      <c r="OUA24" s="2332"/>
      <c r="OUB24" s="2332"/>
      <c r="OUC24" s="2332"/>
      <c r="OUD24" s="2332"/>
      <c r="OUE24" s="2332"/>
      <c r="OUF24" s="2332"/>
      <c r="OUG24" s="2332"/>
      <c r="OUH24" s="2332"/>
      <c r="OUI24" s="2332"/>
      <c r="OUJ24" s="2332"/>
      <c r="OUK24" s="2332"/>
      <c r="OUL24" s="2332"/>
      <c r="OUM24" s="2332"/>
      <c r="OUN24" s="2332"/>
      <c r="OUO24" s="2332"/>
      <c r="OUP24" s="2332"/>
      <c r="OUQ24" s="2332"/>
      <c r="OUR24" s="2332"/>
      <c r="OUS24" s="2332"/>
      <c r="OUT24" s="2332"/>
      <c r="OUU24" s="2332"/>
      <c r="OUV24" s="2332"/>
      <c r="OUW24" s="2332"/>
      <c r="OUX24" s="2332"/>
      <c r="OUY24" s="2332"/>
      <c r="OUZ24" s="2332"/>
      <c r="OVA24" s="2332"/>
      <c r="OVB24" s="2332"/>
      <c r="OVC24" s="2332"/>
      <c r="OVD24" s="2332"/>
      <c r="OVE24" s="2332"/>
      <c r="OVF24" s="2332"/>
      <c r="OVG24" s="2332"/>
      <c r="OVH24" s="2332"/>
      <c r="OVI24" s="2332"/>
      <c r="OVJ24" s="2332"/>
      <c r="OVK24" s="2332"/>
      <c r="OVL24" s="2332"/>
      <c r="OVM24" s="2332"/>
      <c r="OVN24" s="2332"/>
      <c r="OVO24" s="2332"/>
      <c r="OVP24" s="2332"/>
      <c r="OVQ24" s="2332"/>
      <c r="OVR24" s="2332"/>
      <c r="OVS24" s="2332"/>
      <c r="OVT24" s="2332"/>
      <c r="OVU24" s="2332"/>
      <c r="OVV24" s="2332"/>
      <c r="OVW24" s="2332"/>
      <c r="OVX24" s="2332"/>
      <c r="OVY24" s="2332"/>
      <c r="OVZ24" s="2332"/>
      <c r="OWA24" s="2332"/>
      <c r="OWB24" s="2332"/>
      <c r="OWC24" s="2332"/>
      <c r="OWD24" s="2332"/>
      <c r="OWE24" s="2332"/>
      <c r="OWF24" s="2332"/>
      <c r="OWG24" s="2332"/>
      <c r="OWH24" s="2332"/>
      <c r="OWI24" s="2332"/>
      <c r="OWJ24" s="2332"/>
      <c r="OWK24" s="2332"/>
      <c r="OWL24" s="2332"/>
      <c r="OWM24" s="2332"/>
      <c r="OWN24" s="2332"/>
      <c r="OWO24" s="2332"/>
      <c r="OWP24" s="2332"/>
      <c r="OWQ24" s="2332"/>
      <c r="OWR24" s="2332"/>
      <c r="OWS24" s="2332"/>
      <c r="OWT24" s="2332"/>
      <c r="OWU24" s="2332"/>
      <c r="OWV24" s="2332"/>
      <c r="OWW24" s="2332"/>
      <c r="OWX24" s="2332"/>
      <c r="OWY24" s="2332"/>
      <c r="OWZ24" s="2332"/>
      <c r="OXA24" s="2332"/>
      <c r="OXB24" s="2332"/>
      <c r="OXC24" s="2332"/>
      <c r="OXD24" s="2332"/>
      <c r="OXE24" s="2332"/>
      <c r="OXF24" s="2332"/>
      <c r="OXG24" s="2332"/>
      <c r="OXH24" s="2332"/>
      <c r="OXI24" s="2332"/>
      <c r="OXJ24" s="2332"/>
      <c r="OXK24" s="2332"/>
      <c r="OXL24" s="2332"/>
      <c r="OXM24" s="2332"/>
      <c r="OXN24" s="2332"/>
      <c r="OXO24" s="2332"/>
      <c r="OXP24" s="2332"/>
      <c r="OXQ24" s="2332"/>
      <c r="OXR24" s="2332"/>
      <c r="OXS24" s="2332"/>
      <c r="OXT24" s="2332"/>
      <c r="OXU24" s="2332"/>
      <c r="OXV24" s="2332"/>
      <c r="OXW24" s="2332"/>
      <c r="OXX24" s="2332"/>
      <c r="OXY24" s="2332"/>
      <c r="OXZ24" s="2332"/>
      <c r="OYA24" s="2332"/>
      <c r="OYB24" s="2332"/>
      <c r="OYC24" s="2332"/>
      <c r="OYD24" s="2332"/>
      <c r="OYE24" s="2332"/>
      <c r="OYF24" s="2332"/>
      <c r="OYG24" s="2332"/>
      <c r="OYH24" s="2332"/>
      <c r="OYI24" s="2332"/>
      <c r="OYJ24" s="2332"/>
      <c r="OYK24" s="2332"/>
      <c r="OYL24" s="2332"/>
      <c r="OYM24" s="2332"/>
      <c r="OYN24" s="2332"/>
      <c r="OYO24" s="2332"/>
      <c r="OYP24" s="2332"/>
      <c r="OYQ24" s="2332"/>
      <c r="OYR24" s="2332"/>
      <c r="OYS24" s="2332"/>
      <c r="OYT24" s="2332"/>
      <c r="OYU24" s="2332"/>
      <c r="OYV24" s="2332"/>
      <c r="OYW24" s="2332"/>
      <c r="OYX24" s="2332"/>
      <c r="OYY24" s="2332"/>
      <c r="OYZ24" s="2332"/>
      <c r="OZA24" s="2332"/>
      <c r="OZB24" s="2332"/>
      <c r="OZC24" s="2332"/>
      <c r="OZD24" s="2332"/>
      <c r="OZE24" s="2332"/>
      <c r="OZF24" s="2332"/>
      <c r="OZG24" s="2332"/>
      <c r="OZH24" s="2332"/>
      <c r="OZI24" s="2332"/>
      <c r="OZJ24" s="2332"/>
      <c r="OZK24" s="2332"/>
      <c r="OZL24" s="2332"/>
      <c r="OZM24" s="2332"/>
      <c r="OZN24" s="2332"/>
      <c r="OZO24" s="2332"/>
      <c r="OZP24" s="2332"/>
      <c r="OZQ24" s="2332"/>
      <c r="OZR24" s="2332"/>
      <c r="OZS24" s="2332"/>
      <c r="OZT24" s="2332"/>
      <c r="OZU24" s="2332"/>
      <c r="OZV24" s="2332"/>
      <c r="OZW24" s="2332"/>
      <c r="OZX24" s="2332"/>
      <c r="OZY24" s="2332"/>
      <c r="OZZ24" s="2332"/>
      <c r="PAA24" s="2332"/>
      <c r="PAB24" s="2332"/>
      <c r="PAC24" s="2332"/>
      <c r="PAD24" s="2332"/>
      <c r="PAE24" s="2332"/>
      <c r="PAF24" s="2332"/>
      <c r="PAG24" s="2332"/>
      <c r="PAH24" s="2332"/>
      <c r="PAI24" s="2332"/>
      <c r="PAJ24" s="2332"/>
      <c r="PAK24" s="2332"/>
      <c r="PAL24" s="2332"/>
      <c r="PAM24" s="2332"/>
      <c r="PAN24" s="2332"/>
      <c r="PAO24" s="2332"/>
      <c r="PAP24" s="2332"/>
      <c r="PAQ24" s="2332"/>
      <c r="PAR24" s="2332"/>
      <c r="PAS24" s="2332"/>
      <c r="PAT24" s="2332"/>
      <c r="PAU24" s="2332"/>
      <c r="PAV24" s="2332"/>
      <c r="PAW24" s="2332"/>
      <c r="PAX24" s="2332"/>
      <c r="PAY24" s="2332"/>
      <c r="PAZ24" s="2332"/>
      <c r="PBA24" s="2332"/>
      <c r="PBB24" s="2332"/>
      <c r="PBC24" s="2332"/>
      <c r="PBD24" s="2332"/>
      <c r="PBE24" s="2332"/>
      <c r="PBF24" s="2332"/>
      <c r="PBG24" s="2332"/>
      <c r="PBH24" s="2332"/>
      <c r="PBI24" s="2332"/>
      <c r="PBJ24" s="2332"/>
      <c r="PBK24" s="2332"/>
      <c r="PBL24" s="2332"/>
      <c r="PBM24" s="2332"/>
      <c r="PBN24" s="2332"/>
      <c r="PBO24" s="2332"/>
      <c r="PBP24" s="2332"/>
      <c r="PBQ24" s="2332"/>
      <c r="PBR24" s="2332"/>
      <c r="PBS24" s="2332"/>
      <c r="PBT24" s="2332"/>
      <c r="PBU24" s="2332"/>
      <c r="PBV24" s="2332"/>
      <c r="PBW24" s="2332"/>
      <c r="PBX24" s="2332"/>
      <c r="PBY24" s="2332"/>
      <c r="PBZ24" s="2332"/>
      <c r="PCA24" s="2332"/>
      <c r="PCB24" s="2332"/>
      <c r="PCC24" s="2332"/>
      <c r="PCD24" s="2332"/>
      <c r="PCE24" s="2332"/>
      <c r="PCF24" s="2332"/>
      <c r="PCG24" s="2332"/>
      <c r="PCH24" s="2332"/>
      <c r="PCI24" s="2332"/>
      <c r="PCJ24" s="2332"/>
      <c r="PCK24" s="2332"/>
      <c r="PCL24" s="2332"/>
      <c r="PCM24" s="2332"/>
      <c r="PCN24" s="2332"/>
      <c r="PCO24" s="2332"/>
      <c r="PCP24" s="2332"/>
      <c r="PCQ24" s="2332"/>
      <c r="PCR24" s="2332"/>
      <c r="PCS24" s="2332"/>
      <c r="PCT24" s="2332"/>
      <c r="PCU24" s="2332"/>
      <c r="PCV24" s="2332"/>
      <c r="PCW24" s="2332"/>
      <c r="PCX24" s="2332"/>
      <c r="PCY24" s="2332"/>
      <c r="PCZ24" s="2332"/>
      <c r="PDA24" s="2332"/>
      <c r="PDB24" s="2332"/>
      <c r="PDC24" s="2332"/>
      <c r="PDD24" s="2332"/>
      <c r="PDE24" s="2332"/>
      <c r="PDF24" s="2332"/>
      <c r="PDG24" s="2332"/>
      <c r="PDH24" s="2332"/>
      <c r="PDI24" s="2332"/>
      <c r="PDJ24" s="2332"/>
      <c r="PDK24" s="2332"/>
      <c r="PDL24" s="2332"/>
      <c r="PDM24" s="2332"/>
      <c r="PDN24" s="2332"/>
      <c r="PDO24" s="2332"/>
      <c r="PDP24" s="2332"/>
      <c r="PDQ24" s="2332"/>
      <c r="PDR24" s="2332"/>
      <c r="PDS24" s="2332"/>
      <c r="PDT24" s="2332"/>
      <c r="PDU24" s="2332"/>
      <c r="PDV24" s="2332"/>
      <c r="PDW24" s="2332"/>
      <c r="PDX24" s="2332"/>
      <c r="PDY24" s="2332"/>
      <c r="PDZ24" s="2332"/>
      <c r="PEA24" s="2332"/>
      <c r="PEB24" s="2332"/>
      <c r="PEC24" s="2332"/>
      <c r="PED24" s="2332"/>
      <c r="PEE24" s="2332"/>
      <c r="PEF24" s="2332"/>
      <c r="PEG24" s="2332"/>
      <c r="PEH24" s="2332"/>
      <c r="PEI24" s="2332"/>
      <c r="PEJ24" s="2332"/>
      <c r="PEK24" s="2332"/>
      <c r="PEL24" s="2332"/>
      <c r="PEM24" s="2332"/>
      <c r="PEN24" s="2332"/>
      <c r="PEO24" s="2332"/>
      <c r="PEP24" s="2332"/>
      <c r="PEQ24" s="2332"/>
      <c r="PER24" s="2332"/>
      <c r="PES24" s="2332"/>
      <c r="PET24" s="2332"/>
      <c r="PEU24" s="2332"/>
      <c r="PEV24" s="2332"/>
      <c r="PEW24" s="2332"/>
      <c r="PEX24" s="2332"/>
      <c r="PEY24" s="2332"/>
      <c r="PEZ24" s="2332"/>
      <c r="PFA24" s="2332"/>
      <c r="PFB24" s="2332"/>
      <c r="PFC24" s="2332"/>
      <c r="PFD24" s="2332"/>
      <c r="PFE24" s="2332"/>
      <c r="PFF24" s="2332"/>
      <c r="PFG24" s="2332"/>
      <c r="PFH24" s="2332"/>
      <c r="PFI24" s="2332"/>
      <c r="PFJ24" s="2332"/>
      <c r="PFK24" s="2332"/>
      <c r="PFL24" s="2332"/>
      <c r="PFM24" s="2332"/>
      <c r="PFN24" s="2332"/>
      <c r="PFO24" s="2332"/>
      <c r="PFP24" s="2332"/>
      <c r="PFQ24" s="2332"/>
      <c r="PFR24" s="2332"/>
      <c r="PFS24" s="2332"/>
      <c r="PFT24" s="2332"/>
      <c r="PFU24" s="2332"/>
      <c r="PFV24" s="2332"/>
      <c r="PFW24" s="2332"/>
      <c r="PFX24" s="2332"/>
      <c r="PFY24" s="2332"/>
      <c r="PFZ24" s="2332"/>
      <c r="PGA24" s="2332"/>
      <c r="PGB24" s="2332"/>
      <c r="PGC24" s="2332"/>
      <c r="PGD24" s="2332"/>
      <c r="PGE24" s="2332"/>
      <c r="PGF24" s="2332"/>
      <c r="PGG24" s="2332"/>
      <c r="PGH24" s="2332"/>
      <c r="PGI24" s="2332"/>
      <c r="PGJ24" s="2332"/>
      <c r="PGK24" s="2332"/>
      <c r="PGL24" s="2332"/>
      <c r="PGM24" s="2332"/>
      <c r="PGN24" s="2332"/>
      <c r="PGO24" s="2332"/>
      <c r="PGP24" s="2332"/>
      <c r="PGQ24" s="2332"/>
      <c r="PGR24" s="2332"/>
      <c r="PGS24" s="2332"/>
      <c r="PGT24" s="2332"/>
      <c r="PGU24" s="2332"/>
      <c r="PGV24" s="2332"/>
      <c r="PGW24" s="2332"/>
      <c r="PGX24" s="2332"/>
      <c r="PGY24" s="2332"/>
      <c r="PGZ24" s="2332"/>
      <c r="PHA24" s="2332"/>
      <c r="PHB24" s="2332"/>
      <c r="PHC24" s="2332"/>
      <c r="PHD24" s="2332"/>
      <c r="PHE24" s="2332"/>
      <c r="PHF24" s="2332"/>
      <c r="PHG24" s="2332"/>
      <c r="PHH24" s="2332"/>
      <c r="PHI24" s="2332"/>
      <c r="PHJ24" s="2332"/>
      <c r="PHK24" s="2332"/>
      <c r="PHL24" s="2332"/>
      <c r="PHM24" s="2332"/>
      <c r="PHN24" s="2332"/>
      <c r="PHO24" s="2332"/>
      <c r="PHP24" s="2332"/>
      <c r="PHQ24" s="2332"/>
      <c r="PHR24" s="2332"/>
      <c r="PHS24" s="2332"/>
      <c r="PHT24" s="2332"/>
      <c r="PHU24" s="2332"/>
      <c r="PHV24" s="2332"/>
      <c r="PHW24" s="2332"/>
      <c r="PHX24" s="2332"/>
      <c r="PHY24" s="2332"/>
      <c r="PHZ24" s="2332"/>
      <c r="PIA24" s="2332"/>
      <c r="PIB24" s="2332"/>
      <c r="PIC24" s="2332"/>
      <c r="PID24" s="2332"/>
      <c r="PIE24" s="2332"/>
      <c r="PIF24" s="2332"/>
      <c r="PIG24" s="2332"/>
      <c r="PIH24" s="2332"/>
      <c r="PII24" s="2332"/>
      <c r="PIJ24" s="2332"/>
      <c r="PIK24" s="2332"/>
      <c r="PIL24" s="2332"/>
      <c r="PIM24" s="2332"/>
      <c r="PIN24" s="2332"/>
      <c r="PIO24" s="2332"/>
      <c r="PIP24" s="2332"/>
      <c r="PIQ24" s="2332"/>
      <c r="PIR24" s="2332"/>
      <c r="PIS24" s="2332"/>
      <c r="PIT24" s="2332"/>
      <c r="PIU24" s="2332"/>
      <c r="PIV24" s="2332"/>
      <c r="PIW24" s="2332"/>
      <c r="PIX24" s="2332"/>
      <c r="PIY24" s="2332"/>
      <c r="PIZ24" s="2332"/>
      <c r="PJA24" s="2332"/>
      <c r="PJB24" s="2332"/>
      <c r="PJC24" s="2332"/>
      <c r="PJD24" s="2332"/>
      <c r="PJE24" s="2332"/>
      <c r="PJF24" s="2332"/>
      <c r="PJG24" s="2332"/>
      <c r="PJH24" s="2332"/>
      <c r="PJI24" s="2332"/>
      <c r="PJJ24" s="2332"/>
      <c r="PJK24" s="2332"/>
      <c r="PJL24" s="2332"/>
      <c r="PJM24" s="2332"/>
      <c r="PJN24" s="2332"/>
      <c r="PJO24" s="2332"/>
      <c r="PJP24" s="2332"/>
      <c r="PJQ24" s="2332"/>
      <c r="PJR24" s="2332"/>
      <c r="PJS24" s="2332"/>
      <c r="PJT24" s="2332"/>
      <c r="PJU24" s="2332"/>
      <c r="PJV24" s="2332"/>
      <c r="PJW24" s="2332"/>
      <c r="PJX24" s="2332"/>
      <c r="PJY24" s="2332"/>
      <c r="PJZ24" s="2332"/>
      <c r="PKA24" s="2332"/>
      <c r="PKB24" s="2332"/>
      <c r="PKC24" s="2332"/>
      <c r="PKD24" s="2332"/>
      <c r="PKE24" s="2332"/>
      <c r="PKF24" s="2332"/>
      <c r="PKG24" s="2332"/>
      <c r="PKH24" s="2332"/>
      <c r="PKI24" s="2332"/>
      <c r="PKJ24" s="2332"/>
      <c r="PKK24" s="2332"/>
      <c r="PKL24" s="2332"/>
      <c r="PKM24" s="2332"/>
      <c r="PKN24" s="2332"/>
      <c r="PKO24" s="2332"/>
      <c r="PKP24" s="2332"/>
      <c r="PKQ24" s="2332"/>
      <c r="PKR24" s="2332"/>
      <c r="PKS24" s="2332"/>
      <c r="PKT24" s="2332"/>
      <c r="PKU24" s="2332"/>
      <c r="PKV24" s="2332"/>
      <c r="PKW24" s="2332"/>
      <c r="PKX24" s="2332"/>
      <c r="PKY24" s="2332"/>
      <c r="PKZ24" s="2332"/>
      <c r="PLA24" s="2332"/>
      <c r="PLB24" s="2332"/>
      <c r="PLC24" s="2332"/>
      <c r="PLD24" s="2332"/>
      <c r="PLE24" s="2332"/>
      <c r="PLF24" s="2332"/>
      <c r="PLG24" s="2332"/>
      <c r="PLH24" s="2332"/>
      <c r="PLI24" s="2332"/>
      <c r="PLJ24" s="2332"/>
      <c r="PLK24" s="2332"/>
      <c r="PLL24" s="2332"/>
      <c r="PLM24" s="2332"/>
      <c r="PLN24" s="2332"/>
      <c r="PLO24" s="2332"/>
      <c r="PLP24" s="2332"/>
      <c r="PLQ24" s="2332"/>
      <c r="PLR24" s="2332"/>
      <c r="PLS24" s="2332"/>
      <c r="PLT24" s="2332"/>
      <c r="PLU24" s="2332"/>
      <c r="PLV24" s="2332"/>
      <c r="PLW24" s="2332"/>
      <c r="PLX24" s="2332"/>
      <c r="PLY24" s="2332"/>
      <c r="PLZ24" s="2332"/>
      <c r="PMA24" s="2332"/>
      <c r="PMB24" s="2332"/>
      <c r="PMC24" s="2332"/>
      <c r="PMD24" s="2332"/>
      <c r="PME24" s="2332"/>
      <c r="PMF24" s="2332"/>
      <c r="PMG24" s="2332"/>
      <c r="PMH24" s="2332"/>
      <c r="PMI24" s="2332"/>
      <c r="PMJ24" s="2332"/>
      <c r="PMK24" s="2332"/>
      <c r="PML24" s="2332"/>
      <c r="PMM24" s="2332"/>
      <c r="PMN24" s="2332"/>
      <c r="PMO24" s="2332"/>
      <c r="PMP24" s="2332"/>
      <c r="PMQ24" s="2332"/>
      <c r="PMR24" s="2332"/>
      <c r="PMS24" s="2332"/>
      <c r="PMT24" s="2332"/>
      <c r="PMU24" s="2332"/>
      <c r="PMV24" s="2332"/>
      <c r="PMW24" s="2332"/>
      <c r="PMX24" s="2332"/>
      <c r="PMY24" s="2332"/>
      <c r="PMZ24" s="2332"/>
      <c r="PNA24" s="2332"/>
      <c r="PNB24" s="2332"/>
      <c r="PNC24" s="2332"/>
      <c r="PND24" s="2332"/>
      <c r="PNE24" s="2332"/>
      <c r="PNF24" s="2332"/>
      <c r="PNG24" s="2332"/>
      <c r="PNH24" s="2332"/>
      <c r="PNI24" s="2332"/>
      <c r="PNJ24" s="2332"/>
      <c r="PNK24" s="2332"/>
      <c r="PNL24" s="2332"/>
      <c r="PNM24" s="2332"/>
      <c r="PNN24" s="2332"/>
      <c r="PNO24" s="2332"/>
      <c r="PNP24" s="2332"/>
      <c r="PNQ24" s="2332"/>
      <c r="PNR24" s="2332"/>
      <c r="PNS24" s="2332"/>
      <c r="PNT24" s="2332"/>
      <c r="PNU24" s="2332"/>
      <c r="PNV24" s="2332"/>
      <c r="PNW24" s="2332"/>
      <c r="PNX24" s="2332"/>
      <c r="PNY24" s="2332"/>
      <c r="PNZ24" s="2332"/>
      <c r="POA24" s="2332"/>
      <c r="POB24" s="2332"/>
      <c r="POC24" s="2332"/>
      <c r="POD24" s="2332"/>
      <c r="POE24" s="2332"/>
      <c r="POF24" s="2332"/>
      <c r="POG24" s="2332"/>
      <c r="POH24" s="2332"/>
      <c r="POI24" s="2332"/>
      <c r="POJ24" s="2332"/>
      <c r="POK24" s="2332"/>
      <c r="POL24" s="2332"/>
      <c r="POM24" s="2332"/>
      <c r="PON24" s="2332"/>
      <c r="POO24" s="2332"/>
      <c r="POP24" s="2332"/>
      <c r="POQ24" s="2332"/>
      <c r="POR24" s="2332"/>
      <c r="POS24" s="2332"/>
      <c r="POT24" s="2332"/>
      <c r="POU24" s="2332"/>
      <c r="POV24" s="2332"/>
      <c r="POW24" s="2332"/>
      <c r="POX24" s="2332"/>
      <c r="POY24" s="2332"/>
      <c r="POZ24" s="2332"/>
      <c r="PPA24" s="2332"/>
      <c r="PPB24" s="2332"/>
      <c r="PPC24" s="2332"/>
      <c r="PPD24" s="2332"/>
      <c r="PPE24" s="2332"/>
      <c r="PPF24" s="2332"/>
      <c r="PPG24" s="2332"/>
      <c r="PPH24" s="2332"/>
      <c r="PPI24" s="2332"/>
      <c r="PPJ24" s="2332"/>
      <c r="PPK24" s="2332"/>
      <c r="PPL24" s="2332"/>
      <c r="PPM24" s="2332"/>
      <c r="PPN24" s="2332"/>
      <c r="PPO24" s="2332"/>
      <c r="PPP24" s="2332"/>
      <c r="PPQ24" s="2332"/>
      <c r="PPR24" s="2332"/>
      <c r="PPS24" s="2332"/>
      <c r="PPT24" s="2332"/>
      <c r="PPU24" s="2332"/>
      <c r="PPV24" s="2332"/>
      <c r="PPW24" s="2332"/>
      <c r="PPX24" s="2332"/>
      <c r="PPY24" s="2332"/>
      <c r="PPZ24" s="2332"/>
      <c r="PQA24" s="2332"/>
      <c r="PQB24" s="2332"/>
      <c r="PQC24" s="2332"/>
      <c r="PQD24" s="2332"/>
      <c r="PQE24" s="2332"/>
      <c r="PQF24" s="2332"/>
      <c r="PQG24" s="2332"/>
      <c r="PQH24" s="2332"/>
      <c r="PQI24" s="2332"/>
      <c r="PQJ24" s="2332"/>
      <c r="PQK24" s="2332"/>
      <c r="PQL24" s="2332"/>
      <c r="PQM24" s="2332"/>
      <c r="PQN24" s="2332"/>
      <c r="PQO24" s="2332"/>
      <c r="PQP24" s="2332"/>
      <c r="PQQ24" s="2332"/>
      <c r="PQR24" s="2332"/>
      <c r="PQS24" s="2332"/>
      <c r="PQT24" s="2332"/>
      <c r="PQU24" s="2332"/>
      <c r="PQV24" s="2332"/>
      <c r="PQW24" s="2332"/>
      <c r="PQX24" s="2332"/>
      <c r="PQY24" s="2332"/>
      <c r="PQZ24" s="2332"/>
      <c r="PRA24" s="2332"/>
      <c r="PRB24" s="2332"/>
      <c r="PRC24" s="2332"/>
      <c r="PRD24" s="2332"/>
      <c r="PRE24" s="2332"/>
      <c r="PRF24" s="2332"/>
      <c r="PRG24" s="2332"/>
      <c r="PRH24" s="2332"/>
      <c r="PRI24" s="2332"/>
      <c r="PRJ24" s="2332"/>
      <c r="PRK24" s="2332"/>
      <c r="PRL24" s="2332"/>
      <c r="PRM24" s="2332"/>
      <c r="PRN24" s="2332"/>
      <c r="PRO24" s="2332"/>
      <c r="PRP24" s="2332"/>
      <c r="PRQ24" s="2332"/>
      <c r="PRR24" s="2332"/>
      <c r="PRS24" s="2332"/>
      <c r="PRT24" s="2332"/>
      <c r="PRU24" s="2332"/>
      <c r="PRV24" s="2332"/>
      <c r="PRW24" s="2332"/>
      <c r="PRX24" s="2332"/>
      <c r="PRY24" s="2332"/>
      <c r="PRZ24" s="2332"/>
      <c r="PSA24" s="2332"/>
      <c r="PSB24" s="2332"/>
      <c r="PSC24" s="2332"/>
      <c r="PSD24" s="2332"/>
      <c r="PSE24" s="2332"/>
      <c r="PSF24" s="2332"/>
      <c r="PSG24" s="2332"/>
      <c r="PSH24" s="2332"/>
      <c r="PSI24" s="2332"/>
      <c r="PSJ24" s="2332"/>
      <c r="PSK24" s="2332"/>
      <c r="PSL24" s="2332"/>
      <c r="PSM24" s="2332"/>
      <c r="PSN24" s="2332"/>
      <c r="PSO24" s="2332"/>
      <c r="PSP24" s="2332"/>
      <c r="PSQ24" s="2332"/>
      <c r="PSR24" s="2332"/>
      <c r="PSS24" s="2332"/>
      <c r="PST24" s="2332"/>
      <c r="PSU24" s="2332"/>
      <c r="PSV24" s="2332"/>
      <c r="PSW24" s="2332"/>
      <c r="PSX24" s="2332"/>
      <c r="PSY24" s="2332"/>
      <c r="PSZ24" s="2332"/>
      <c r="PTA24" s="2332"/>
      <c r="PTB24" s="2332"/>
      <c r="PTC24" s="2332"/>
      <c r="PTD24" s="2332"/>
      <c r="PTE24" s="2332"/>
      <c r="PTF24" s="2332"/>
      <c r="PTG24" s="2332"/>
      <c r="PTH24" s="2332"/>
      <c r="PTI24" s="2332"/>
      <c r="PTJ24" s="2332"/>
      <c r="PTK24" s="2332"/>
      <c r="PTL24" s="2332"/>
      <c r="PTM24" s="2332"/>
      <c r="PTN24" s="2332"/>
      <c r="PTO24" s="2332"/>
      <c r="PTP24" s="2332"/>
      <c r="PTQ24" s="2332"/>
      <c r="PTR24" s="2332"/>
      <c r="PTS24" s="2332"/>
      <c r="PTT24" s="2332"/>
      <c r="PTU24" s="2332"/>
      <c r="PTV24" s="2332"/>
      <c r="PTW24" s="2332"/>
      <c r="PTX24" s="2332"/>
      <c r="PTY24" s="2332"/>
      <c r="PTZ24" s="2332"/>
      <c r="PUA24" s="2332"/>
      <c r="PUB24" s="2332"/>
      <c r="PUC24" s="2332"/>
      <c r="PUD24" s="2332"/>
      <c r="PUE24" s="2332"/>
      <c r="PUF24" s="2332"/>
      <c r="PUG24" s="2332"/>
      <c r="PUH24" s="2332"/>
      <c r="PUI24" s="2332"/>
      <c r="PUJ24" s="2332"/>
      <c r="PUK24" s="2332"/>
      <c r="PUL24" s="2332"/>
      <c r="PUM24" s="2332"/>
      <c r="PUN24" s="2332"/>
      <c r="PUO24" s="2332"/>
      <c r="PUP24" s="2332"/>
      <c r="PUQ24" s="2332"/>
      <c r="PUR24" s="2332"/>
      <c r="PUS24" s="2332"/>
      <c r="PUT24" s="2332"/>
      <c r="PUU24" s="2332"/>
      <c r="PUV24" s="2332"/>
      <c r="PUW24" s="2332"/>
      <c r="PUX24" s="2332"/>
      <c r="PUY24" s="2332"/>
      <c r="PUZ24" s="2332"/>
      <c r="PVA24" s="2332"/>
      <c r="PVB24" s="2332"/>
      <c r="PVC24" s="2332"/>
      <c r="PVD24" s="2332"/>
      <c r="PVE24" s="2332"/>
      <c r="PVF24" s="2332"/>
      <c r="PVG24" s="2332"/>
      <c r="PVH24" s="2332"/>
      <c r="PVI24" s="2332"/>
      <c r="PVJ24" s="2332"/>
      <c r="PVK24" s="2332"/>
      <c r="PVL24" s="2332"/>
      <c r="PVM24" s="2332"/>
      <c r="PVN24" s="2332"/>
      <c r="PVO24" s="2332"/>
      <c r="PVP24" s="2332"/>
      <c r="PVQ24" s="2332"/>
      <c r="PVR24" s="2332"/>
      <c r="PVS24" s="2332"/>
      <c r="PVT24" s="2332"/>
      <c r="PVU24" s="2332"/>
      <c r="PVV24" s="2332"/>
      <c r="PVW24" s="2332"/>
      <c r="PVX24" s="2332"/>
      <c r="PVY24" s="2332"/>
      <c r="PVZ24" s="2332"/>
      <c r="PWA24" s="2332"/>
      <c r="PWB24" s="2332"/>
      <c r="PWC24" s="2332"/>
      <c r="PWD24" s="2332"/>
      <c r="PWE24" s="2332"/>
      <c r="PWF24" s="2332"/>
      <c r="PWG24" s="2332"/>
      <c r="PWH24" s="2332"/>
      <c r="PWI24" s="2332"/>
      <c r="PWJ24" s="2332"/>
      <c r="PWK24" s="2332"/>
      <c r="PWL24" s="2332"/>
      <c r="PWM24" s="2332"/>
      <c r="PWN24" s="2332"/>
      <c r="PWO24" s="2332"/>
      <c r="PWP24" s="2332"/>
      <c r="PWQ24" s="2332"/>
      <c r="PWR24" s="2332"/>
      <c r="PWS24" s="2332"/>
      <c r="PWT24" s="2332"/>
      <c r="PWU24" s="2332"/>
      <c r="PWV24" s="2332"/>
      <c r="PWW24" s="2332"/>
      <c r="PWX24" s="2332"/>
      <c r="PWY24" s="2332"/>
      <c r="PWZ24" s="2332"/>
      <c r="PXA24" s="2332"/>
      <c r="PXB24" s="2332"/>
      <c r="PXC24" s="2332"/>
      <c r="PXD24" s="2332"/>
      <c r="PXE24" s="2332"/>
      <c r="PXF24" s="2332"/>
      <c r="PXG24" s="2332"/>
      <c r="PXH24" s="2332"/>
      <c r="PXI24" s="2332"/>
      <c r="PXJ24" s="2332"/>
      <c r="PXK24" s="2332"/>
      <c r="PXL24" s="2332"/>
      <c r="PXM24" s="2332"/>
      <c r="PXN24" s="2332"/>
      <c r="PXO24" s="2332"/>
      <c r="PXP24" s="2332"/>
      <c r="PXQ24" s="2332"/>
      <c r="PXR24" s="2332"/>
      <c r="PXS24" s="2332"/>
      <c r="PXT24" s="2332"/>
      <c r="PXU24" s="2332"/>
      <c r="PXV24" s="2332"/>
      <c r="PXW24" s="2332"/>
      <c r="PXX24" s="2332"/>
      <c r="PXY24" s="2332"/>
      <c r="PXZ24" s="2332"/>
      <c r="PYA24" s="2332"/>
      <c r="PYB24" s="2332"/>
      <c r="PYC24" s="2332"/>
      <c r="PYD24" s="2332"/>
      <c r="PYE24" s="2332"/>
      <c r="PYF24" s="2332"/>
      <c r="PYG24" s="2332"/>
      <c r="PYH24" s="2332"/>
      <c r="PYI24" s="2332"/>
      <c r="PYJ24" s="2332"/>
      <c r="PYK24" s="2332"/>
      <c r="PYL24" s="2332"/>
      <c r="PYM24" s="2332"/>
      <c r="PYN24" s="2332"/>
      <c r="PYO24" s="2332"/>
      <c r="PYP24" s="2332"/>
      <c r="PYQ24" s="2332"/>
      <c r="PYR24" s="2332"/>
      <c r="PYS24" s="2332"/>
      <c r="PYT24" s="2332"/>
      <c r="PYU24" s="2332"/>
      <c r="PYV24" s="2332"/>
      <c r="PYW24" s="2332"/>
      <c r="PYX24" s="2332"/>
      <c r="PYY24" s="2332"/>
      <c r="PYZ24" s="2332"/>
      <c r="PZA24" s="2332"/>
      <c r="PZB24" s="2332"/>
      <c r="PZC24" s="2332"/>
      <c r="PZD24" s="2332"/>
      <c r="PZE24" s="2332"/>
      <c r="PZF24" s="2332"/>
      <c r="PZG24" s="2332"/>
      <c r="PZH24" s="2332"/>
      <c r="PZI24" s="2332"/>
      <c r="PZJ24" s="2332"/>
      <c r="PZK24" s="2332"/>
      <c r="PZL24" s="2332"/>
      <c r="PZM24" s="2332"/>
      <c r="PZN24" s="2332"/>
      <c r="PZO24" s="2332"/>
      <c r="PZP24" s="2332"/>
      <c r="PZQ24" s="2332"/>
      <c r="PZR24" s="2332"/>
      <c r="PZS24" s="2332"/>
      <c r="PZT24" s="2332"/>
      <c r="PZU24" s="2332"/>
      <c r="PZV24" s="2332"/>
      <c r="PZW24" s="2332"/>
      <c r="PZX24" s="2332"/>
      <c r="PZY24" s="2332"/>
      <c r="PZZ24" s="2332"/>
      <c r="QAA24" s="2332"/>
      <c r="QAB24" s="2332"/>
      <c r="QAC24" s="2332"/>
      <c r="QAD24" s="2332"/>
      <c r="QAE24" s="2332"/>
      <c r="QAF24" s="2332"/>
      <c r="QAG24" s="2332"/>
      <c r="QAH24" s="2332"/>
      <c r="QAI24" s="2332"/>
      <c r="QAJ24" s="2332"/>
      <c r="QAK24" s="2332"/>
      <c r="QAL24" s="2332"/>
      <c r="QAM24" s="2332"/>
      <c r="QAN24" s="2332"/>
      <c r="QAO24" s="2332"/>
      <c r="QAP24" s="2332"/>
      <c r="QAQ24" s="2332"/>
      <c r="QAR24" s="2332"/>
      <c r="QAS24" s="2332"/>
      <c r="QAT24" s="2332"/>
      <c r="QAU24" s="2332"/>
      <c r="QAV24" s="2332"/>
      <c r="QAW24" s="2332"/>
      <c r="QAX24" s="2332"/>
      <c r="QAY24" s="2332"/>
      <c r="QAZ24" s="2332"/>
      <c r="QBA24" s="2332"/>
      <c r="QBB24" s="2332"/>
      <c r="QBC24" s="2332"/>
      <c r="QBD24" s="2332"/>
      <c r="QBE24" s="2332"/>
      <c r="QBF24" s="2332"/>
      <c r="QBG24" s="2332"/>
      <c r="QBH24" s="2332"/>
      <c r="QBI24" s="2332"/>
      <c r="QBJ24" s="2332"/>
      <c r="QBK24" s="2332"/>
      <c r="QBL24" s="2332"/>
      <c r="QBM24" s="2332"/>
      <c r="QBN24" s="2332"/>
      <c r="QBO24" s="2332"/>
      <c r="QBP24" s="2332"/>
      <c r="QBQ24" s="2332"/>
      <c r="QBR24" s="2332"/>
      <c r="QBS24" s="2332"/>
      <c r="QBT24" s="2332"/>
      <c r="QBU24" s="2332"/>
      <c r="QBV24" s="2332"/>
      <c r="QBW24" s="2332"/>
      <c r="QBX24" s="2332"/>
      <c r="QBY24" s="2332"/>
      <c r="QBZ24" s="2332"/>
      <c r="QCA24" s="2332"/>
      <c r="QCB24" s="2332"/>
      <c r="QCC24" s="2332"/>
      <c r="QCD24" s="2332"/>
      <c r="QCE24" s="2332"/>
      <c r="QCF24" s="2332"/>
      <c r="QCG24" s="2332"/>
      <c r="QCH24" s="2332"/>
      <c r="QCI24" s="2332"/>
      <c r="QCJ24" s="2332"/>
      <c r="QCK24" s="2332"/>
      <c r="QCL24" s="2332"/>
      <c r="QCM24" s="2332"/>
      <c r="QCN24" s="2332"/>
      <c r="QCO24" s="2332"/>
      <c r="QCP24" s="2332"/>
      <c r="QCQ24" s="2332"/>
      <c r="QCR24" s="2332"/>
      <c r="QCS24" s="2332"/>
      <c r="QCT24" s="2332"/>
      <c r="QCU24" s="2332"/>
      <c r="QCV24" s="2332"/>
      <c r="QCW24" s="2332"/>
      <c r="QCX24" s="2332"/>
      <c r="QCY24" s="2332"/>
      <c r="QCZ24" s="2332"/>
      <c r="QDA24" s="2332"/>
      <c r="QDB24" s="2332"/>
      <c r="QDC24" s="2332"/>
      <c r="QDD24" s="2332"/>
      <c r="QDE24" s="2332"/>
      <c r="QDF24" s="2332"/>
      <c r="QDG24" s="2332"/>
      <c r="QDH24" s="2332"/>
      <c r="QDI24" s="2332"/>
      <c r="QDJ24" s="2332"/>
      <c r="QDK24" s="2332"/>
      <c r="QDL24" s="2332"/>
      <c r="QDM24" s="2332"/>
      <c r="QDN24" s="2332"/>
      <c r="QDO24" s="2332"/>
      <c r="QDP24" s="2332"/>
      <c r="QDQ24" s="2332"/>
      <c r="QDR24" s="2332"/>
      <c r="QDS24" s="2332"/>
      <c r="QDT24" s="2332"/>
      <c r="QDU24" s="2332"/>
      <c r="QDV24" s="2332"/>
      <c r="QDW24" s="2332"/>
      <c r="QDX24" s="2332"/>
      <c r="QDY24" s="2332"/>
      <c r="QDZ24" s="2332"/>
      <c r="QEA24" s="2332"/>
      <c r="QEB24" s="2332"/>
      <c r="QEC24" s="2332"/>
      <c r="QED24" s="2332"/>
      <c r="QEE24" s="2332"/>
      <c r="QEF24" s="2332"/>
      <c r="QEG24" s="2332"/>
      <c r="QEH24" s="2332"/>
      <c r="QEI24" s="2332"/>
      <c r="QEJ24" s="2332"/>
      <c r="QEK24" s="2332"/>
      <c r="QEL24" s="2332"/>
      <c r="QEM24" s="2332"/>
      <c r="QEN24" s="2332"/>
      <c r="QEO24" s="2332"/>
      <c r="QEP24" s="2332"/>
      <c r="QEQ24" s="2332"/>
      <c r="QER24" s="2332"/>
      <c r="QES24" s="2332"/>
      <c r="QET24" s="2332"/>
      <c r="QEU24" s="2332"/>
      <c r="QEV24" s="2332"/>
      <c r="QEW24" s="2332"/>
      <c r="QEX24" s="2332"/>
      <c r="QEY24" s="2332"/>
      <c r="QEZ24" s="2332"/>
      <c r="QFA24" s="2332"/>
      <c r="QFB24" s="2332"/>
      <c r="QFC24" s="2332"/>
      <c r="QFD24" s="2332"/>
      <c r="QFE24" s="2332"/>
      <c r="QFF24" s="2332"/>
      <c r="QFG24" s="2332"/>
      <c r="QFH24" s="2332"/>
      <c r="QFI24" s="2332"/>
      <c r="QFJ24" s="2332"/>
      <c r="QFK24" s="2332"/>
      <c r="QFL24" s="2332"/>
      <c r="QFM24" s="2332"/>
      <c r="QFN24" s="2332"/>
      <c r="QFO24" s="2332"/>
      <c r="QFP24" s="2332"/>
      <c r="QFQ24" s="2332"/>
      <c r="QFR24" s="2332"/>
      <c r="QFS24" s="2332"/>
      <c r="QFT24" s="2332"/>
      <c r="QFU24" s="2332"/>
      <c r="QFV24" s="2332"/>
      <c r="QFW24" s="2332"/>
      <c r="QFX24" s="2332"/>
      <c r="QFY24" s="2332"/>
      <c r="QFZ24" s="2332"/>
      <c r="QGA24" s="2332"/>
      <c r="QGB24" s="2332"/>
      <c r="QGC24" s="2332"/>
      <c r="QGD24" s="2332"/>
      <c r="QGE24" s="2332"/>
      <c r="QGF24" s="2332"/>
      <c r="QGG24" s="2332"/>
      <c r="QGH24" s="2332"/>
      <c r="QGI24" s="2332"/>
      <c r="QGJ24" s="2332"/>
      <c r="QGK24" s="2332"/>
      <c r="QGL24" s="2332"/>
      <c r="QGM24" s="2332"/>
      <c r="QGN24" s="2332"/>
      <c r="QGO24" s="2332"/>
      <c r="QGP24" s="2332"/>
      <c r="QGQ24" s="2332"/>
      <c r="QGR24" s="2332"/>
      <c r="QGS24" s="2332"/>
      <c r="QGT24" s="2332"/>
      <c r="QGU24" s="2332"/>
      <c r="QGV24" s="2332"/>
      <c r="QGW24" s="2332"/>
      <c r="QGX24" s="2332"/>
      <c r="QGY24" s="2332"/>
      <c r="QGZ24" s="2332"/>
      <c r="QHA24" s="2332"/>
      <c r="QHB24" s="2332"/>
      <c r="QHC24" s="2332"/>
      <c r="QHD24" s="2332"/>
      <c r="QHE24" s="2332"/>
      <c r="QHF24" s="2332"/>
      <c r="QHG24" s="2332"/>
      <c r="QHH24" s="2332"/>
      <c r="QHI24" s="2332"/>
      <c r="QHJ24" s="2332"/>
      <c r="QHK24" s="2332"/>
      <c r="QHL24" s="2332"/>
      <c r="QHM24" s="2332"/>
      <c r="QHN24" s="2332"/>
      <c r="QHO24" s="2332"/>
      <c r="QHP24" s="2332"/>
      <c r="QHQ24" s="2332"/>
      <c r="QHR24" s="2332"/>
      <c r="QHS24" s="2332"/>
      <c r="QHT24" s="2332"/>
      <c r="QHU24" s="2332"/>
      <c r="QHV24" s="2332"/>
      <c r="QHW24" s="2332"/>
      <c r="QHX24" s="2332"/>
      <c r="QHY24" s="2332"/>
      <c r="QHZ24" s="2332"/>
      <c r="QIA24" s="2332"/>
      <c r="QIB24" s="2332"/>
      <c r="QIC24" s="2332"/>
      <c r="QID24" s="2332"/>
      <c r="QIE24" s="2332"/>
      <c r="QIF24" s="2332"/>
      <c r="QIG24" s="2332"/>
      <c r="QIH24" s="2332"/>
      <c r="QII24" s="2332"/>
      <c r="QIJ24" s="2332"/>
      <c r="QIK24" s="2332"/>
      <c r="QIL24" s="2332"/>
      <c r="QIM24" s="2332"/>
      <c r="QIN24" s="2332"/>
      <c r="QIO24" s="2332"/>
      <c r="QIP24" s="2332"/>
      <c r="QIQ24" s="2332"/>
      <c r="QIR24" s="2332"/>
      <c r="QIS24" s="2332"/>
      <c r="QIT24" s="2332"/>
      <c r="QIU24" s="2332"/>
      <c r="QIV24" s="2332"/>
      <c r="QIW24" s="2332"/>
      <c r="QIX24" s="2332"/>
      <c r="QIY24" s="2332"/>
      <c r="QIZ24" s="2332"/>
      <c r="QJA24" s="2332"/>
      <c r="QJB24" s="2332"/>
      <c r="QJC24" s="2332"/>
      <c r="QJD24" s="2332"/>
      <c r="QJE24" s="2332"/>
      <c r="QJF24" s="2332"/>
      <c r="QJG24" s="2332"/>
      <c r="QJH24" s="2332"/>
      <c r="QJI24" s="2332"/>
      <c r="QJJ24" s="2332"/>
      <c r="QJK24" s="2332"/>
      <c r="QJL24" s="2332"/>
      <c r="QJM24" s="2332"/>
      <c r="QJN24" s="2332"/>
      <c r="QJO24" s="2332"/>
      <c r="QJP24" s="2332"/>
      <c r="QJQ24" s="2332"/>
      <c r="QJR24" s="2332"/>
      <c r="QJS24" s="2332"/>
      <c r="QJT24" s="2332"/>
      <c r="QJU24" s="2332"/>
      <c r="QJV24" s="2332"/>
      <c r="QJW24" s="2332"/>
      <c r="QJX24" s="2332"/>
      <c r="QJY24" s="2332"/>
      <c r="QJZ24" s="2332"/>
      <c r="QKA24" s="2332"/>
      <c r="QKB24" s="2332"/>
      <c r="QKC24" s="2332"/>
      <c r="QKD24" s="2332"/>
      <c r="QKE24" s="2332"/>
      <c r="QKF24" s="2332"/>
      <c r="QKG24" s="2332"/>
      <c r="QKH24" s="2332"/>
      <c r="QKI24" s="2332"/>
      <c r="QKJ24" s="2332"/>
      <c r="QKK24" s="2332"/>
      <c r="QKL24" s="2332"/>
      <c r="QKM24" s="2332"/>
      <c r="QKN24" s="2332"/>
      <c r="QKO24" s="2332"/>
      <c r="QKP24" s="2332"/>
      <c r="QKQ24" s="2332"/>
      <c r="QKR24" s="2332"/>
      <c r="QKS24" s="2332"/>
      <c r="QKT24" s="2332"/>
      <c r="QKU24" s="2332"/>
      <c r="QKV24" s="2332"/>
      <c r="QKW24" s="2332"/>
      <c r="QKX24" s="2332"/>
      <c r="QKY24" s="2332"/>
      <c r="QKZ24" s="2332"/>
      <c r="QLA24" s="2332"/>
      <c r="QLB24" s="2332"/>
      <c r="QLC24" s="2332"/>
      <c r="QLD24" s="2332"/>
      <c r="QLE24" s="2332"/>
      <c r="QLF24" s="2332"/>
      <c r="QLG24" s="2332"/>
      <c r="QLH24" s="2332"/>
      <c r="QLI24" s="2332"/>
      <c r="QLJ24" s="2332"/>
      <c r="QLK24" s="2332"/>
      <c r="QLL24" s="2332"/>
      <c r="QLM24" s="2332"/>
      <c r="QLN24" s="2332"/>
      <c r="QLO24" s="2332"/>
      <c r="QLP24" s="2332"/>
      <c r="QLQ24" s="2332"/>
      <c r="QLR24" s="2332"/>
      <c r="QLS24" s="2332"/>
      <c r="QLT24" s="2332"/>
      <c r="QLU24" s="2332"/>
      <c r="QLV24" s="2332"/>
      <c r="QLW24" s="2332"/>
      <c r="QLX24" s="2332"/>
      <c r="QLY24" s="2332"/>
      <c r="QLZ24" s="2332"/>
      <c r="QMA24" s="2332"/>
      <c r="QMB24" s="2332"/>
      <c r="QMC24" s="2332"/>
      <c r="QMD24" s="2332"/>
      <c r="QME24" s="2332"/>
      <c r="QMF24" s="2332"/>
      <c r="QMG24" s="2332"/>
      <c r="QMH24" s="2332"/>
      <c r="QMI24" s="2332"/>
      <c r="QMJ24" s="2332"/>
      <c r="QMK24" s="2332"/>
      <c r="QML24" s="2332"/>
      <c r="QMM24" s="2332"/>
      <c r="QMN24" s="2332"/>
      <c r="QMO24" s="2332"/>
      <c r="QMP24" s="2332"/>
      <c r="QMQ24" s="2332"/>
      <c r="QMR24" s="2332"/>
      <c r="QMS24" s="2332"/>
      <c r="QMT24" s="2332"/>
      <c r="QMU24" s="2332"/>
      <c r="QMV24" s="2332"/>
      <c r="QMW24" s="2332"/>
      <c r="QMX24" s="2332"/>
      <c r="QMY24" s="2332"/>
      <c r="QMZ24" s="2332"/>
      <c r="QNA24" s="2332"/>
      <c r="QNB24" s="2332"/>
      <c r="QNC24" s="2332"/>
      <c r="QND24" s="2332"/>
      <c r="QNE24" s="2332"/>
      <c r="QNF24" s="2332"/>
      <c r="QNG24" s="2332"/>
      <c r="QNH24" s="2332"/>
      <c r="QNI24" s="2332"/>
      <c r="QNJ24" s="2332"/>
      <c r="QNK24" s="2332"/>
      <c r="QNL24" s="2332"/>
      <c r="QNM24" s="2332"/>
      <c r="QNN24" s="2332"/>
      <c r="QNO24" s="2332"/>
      <c r="QNP24" s="2332"/>
      <c r="QNQ24" s="2332"/>
      <c r="QNR24" s="2332"/>
      <c r="QNS24" s="2332"/>
      <c r="QNT24" s="2332"/>
      <c r="QNU24" s="2332"/>
      <c r="QNV24" s="2332"/>
      <c r="QNW24" s="2332"/>
      <c r="QNX24" s="2332"/>
      <c r="QNY24" s="2332"/>
      <c r="QNZ24" s="2332"/>
      <c r="QOA24" s="2332"/>
      <c r="QOB24" s="2332"/>
      <c r="QOC24" s="2332"/>
      <c r="QOD24" s="2332"/>
      <c r="QOE24" s="2332"/>
      <c r="QOF24" s="2332"/>
      <c r="QOG24" s="2332"/>
      <c r="QOH24" s="2332"/>
      <c r="QOI24" s="2332"/>
      <c r="QOJ24" s="2332"/>
      <c r="QOK24" s="2332"/>
      <c r="QOL24" s="2332"/>
      <c r="QOM24" s="2332"/>
      <c r="QON24" s="2332"/>
      <c r="QOO24" s="2332"/>
      <c r="QOP24" s="2332"/>
      <c r="QOQ24" s="2332"/>
      <c r="QOR24" s="2332"/>
      <c r="QOS24" s="2332"/>
      <c r="QOT24" s="2332"/>
      <c r="QOU24" s="2332"/>
      <c r="QOV24" s="2332"/>
      <c r="QOW24" s="2332"/>
      <c r="QOX24" s="2332"/>
      <c r="QOY24" s="2332"/>
      <c r="QOZ24" s="2332"/>
      <c r="QPA24" s="2332"/>
      <c r="QPB24" s="2332"/>
      <c r="QPC24" s="2332"/>
      <c r="QPD24" s="2332"/>
      <c r="QPE24" s="2332"/>
      <c r="QPF24" s="2332"/>
      <c r="QPG24" s="2332"/>
      <c r="QPH24" s="2332"/>
      <c r="QPI24" s="2332"/>
      <c r="QPJ24" s="2332"/>
      <c r="QPK24" s="2332"/>
      <c r="QPL24" s="2332"/>
      <c r="QPM24" s="2332"/>
      <c r="QPN24" s="2332"/>
      <c r="QPO24" s="2332"/>
      <c r="QPP24" s="2332"/>
      <c r="QPQ24" s="2332"/>
      <c r="QPR24" s="2332"/>
      <c r="QPS24" s="2332"/>
      <c r="QPT24" s="2332"/>
      <c r="QPU24" s="2332"/>
      <c r="QPV24" s="2332"/>
      <c r="QPW24" s="2332"/>
      <c r="QPX24" s="2332"/>
      <c r="QPY24" s="2332"/>
      <c r="QPZ24" s="2332"/>
      <c r="QQA24" s="2332"/>
      <c r="QQB24" s="2332"/>
      <c r="QQC24" s="2332"/>
      <c r="QQD24" s="2332"/>
      <c r="QQE24" s="2332"/>
      <c r="QQF24" s="2332"/>
      <c r="QQG24" s="2332"/>
      <c r="QQH24" s="2332"/>
      <c r="QQI24" s="2332"/>
      <c r="QQJ24" s="2332"/>
      <c r="QQK24" s="2332"/>
      <c r="QQL24" s="2332"/>
      <c r="QQM24" s="2332"/>
      <c r="QQN24" s="2332"/>
      <c r="QQO24" s="2332"/>
      <c r="QQP24" s="2332"/>
      <c r="QQQ24" s="2332"/>
      <c r="QQR24" s="2332"/>
      <c r="QQS24" s="2332"/>
      <c r="QQT24" s="2332"/>
      <c r="QQU24" s="2332"/>
      <c r="QQV24" s="2332"/>
      <c r="QQW24" s="2332"/>
      <c r="QQX24" s="2332"/>
      <c r="QQY24" s="2332"/>
      <c r="QQZ24" s="2332"/>
      <c r="QRA24" s="2332"/>
      <c r="QRB24" s="2332"/>
      <c r="QRC24" s="2332"/>
      <c r="QRD24" s="2332"/>
      <c r="QRE24" s="2332"/>
      <c r="QRF24" s="2332"/>
      <c r="QRG24" s="2332"/>
      <c r="QRH24" s="2332"/>
      <c r="QRI24" s="2332"/>
      <c r="QRJ24" s="2332"/>
      <c r="QRK24" s="2332"/>
      <c r="QRL24" s="2332"/>
      <c r="QRM24" s="2332"/>
      <c r="QRN24" s="2332"/>
      <c r="QRO24" s="2332"/>
      <c r="QRP24" s="2332"/>
      <c r="QRQ24" s="2332"/>
      <c r="QRR24" s="2332"/>
      <c r="QRS24" s="2332"/>
      <c r="QRT24" s="2332"/>
      <c r="QRU24" s="2332"/>
      <c r="QRV24" s="2332"/>
      <c r="QRW24" s="2332"/>
      <c r="QRX24" s="2332"/>
      <c r="QRY24" s="2332"/>
      <c r="QRZ24" s="2332"/>
      <c r="QSA24" s="2332"/>
      <c r="QSB24" s="2332"/>
      <c r="QSC24" s="2332"/>
      <c r="QSD24" s="2332"/>
      <c r="QSE24" s="2332"/>
      <c r="QSF24" s="2332"/>
      <c r="QSG24" s="2332"/>
      <c r="QSH24" s="2332"/>
      <c r="QSI24" s="2332"/>
      <c r="QSJ24" s="2332"/>
      <c r="QSK24" s="2332"/>
      <c r="QSL24" s="2332"/>
      <c r="QSM24" s="2332"/>
      <c r="QSN24" s="2332"/>
      <c r="QSO24" s="2332"/>
      <c r="QSP24" s="2332"/>
      <c r="QSQ24" s="2332"/>
      <c r="QSR24" s="2332"/>
      <c r="QSS24" s="2332"/>
      <c r="QST24" s="2332"/>
      <c r="QSU24" s="2332"/>
      <c r="QSV24" s="2332"/>
      <c r="QSW24" s="2332"/>
      <c r="QSX24" s="2332"/>
      <c r="QSY24" s="2332"/>
      <c r="QSZ24" s="2332"/>
      <c r="QTA24" s="2332"/>
      <c r="QTB24" s="2332"/>
      <c r="QTC24" s="2332"/>
      <c r="QTD24" s="2332"/>
      <c r="QTE24" s="2332"/>
      <c r="QTF24" s="2332"/>
      <c r="QTG24" s="2332"/>
      <c r="QTH24" s="2332"/>
      <c r="QTI24" s="2332"/>
      <c r="QTJ24" s="2332"/>
      <c r="QTK24" s="2332"/>
      <c r="QTL24" s="2332"/>
      <c r="QTM24" s="2332"/>
      <c r="QTN24" s="2332"/>
      <c r="QTO24" s="2332"/>
      <c r="QTP24" s="2332"/>
      <c r="QTQ24" s="2332"/>
      <c r="QTR24" s="2332"/>
      <c r="QTS24" s="2332"/>
      <c r="QTT24" s="2332"/>
      <c r="QTU24" s="2332"/>
      <c r="QTV24" s="2332"/>
      <c r="QTW24" s="2332"/>
      <c r="QTX24" s="2332"/>
      <c r="QTY24" s="2332"/>
      <c r="QTZ24" s="2332"/>
      <c r="QUA24" s="2332"/>
      <c r="QUB24" s="2332"/>
      <c r="QUC24" s="2332"/>
      <c r="QUD24" s="2332"/>
      <c r="QUE24" s="2332"/>
      <c r="QUF24" s="2332"/>
      <c r="QUG24" s="2332"/>
      <c r="QUH24" s="2332"/>
      <c r="QUI24" s="2332"/>
      <c r="QUJ24" s="2332"/>
      <c r="QUK24" s="2332"/>
      <c r="QUL24" s="2332"/>
      <c r="QUM24" s="2332"/>
      <c r="QUN24" s="2332"/>
      <c r="QUO24" s="2332"/>
      <c r="QUP24" s="2332"/>
      <c r="QUQ24" s="2332"/>
      <c r="QUR24" s="2332"/>
      <c r="QUS24" s="2332"/>
      <c r="QUT24" s="2332"/>
      <c r="QUU24" s="2332"/>
      <c r="QUV24" s="2332"/>
      <c r="QUW24" s="2332"/>
      <c r="QUX24" s="2332"/>
      <c r="QUY24" s="2332"/>
      <c r="QUZ24" s="2332"/>
      <c r="QVA24" s="2332"/>
      <c r="QVB24" s="2332"/>
      <c r="QVC24" s="2332"/>
      <c r="QVD24" s="2332"/>
      <c r="QVE24" s="2332"/>
      <c r="QVF24" s="2332"/>
      <c r="QVG24" s="2332"/>
      <c r="QVH24" s="2332"/>
      <c r="QVI24" s="2332"/>
      <c r="QVJ24" s="2332"/>
      <c r="QVK24" s="2332"/>
      <c r="QVL24" s="2332"/>
      <c r="QVM24" s="2332"/>
      <c r="QVN24" s="2332"/>
      <c r="QVO24" s="2332"/>
      <c r="QVP24" s="2332"/>
      <c r="QVQ24" s="2332"/>
      <c r="QVR24" s="2332"/>
      <c r="QVS24" s="2332"/>
      <c r="QVT24" s="2332"/>
      <c r="QVU24" s="2332"/>
      <c r="QVV24" s="2332"/>
      <c r="QVW24" s="2332"/>
      <c r="QVX24" s="2332"/>
      <c r="QVY24" s="2332"/>
      <c r="QVZ24" s="2332"/>
      <c r="QWA24" s="2332"/>
      <c r="QWB24" s="2332"/>
      <c r="QWC24" s="2332"/>
      <c r="QWD24" s="2332"/>
      <c r="QWE24" s="2332"/>
      <c r="QWF24" s="2332"/>
      <c r="QWG24" s="2332"/>
      <c r="QWH24" s="2332"/>
      <c r="QWI24" s="2332"/>
      <c r="QWJ24" s="2332"/>
      <c r="QWK24" s="2332"/>
      <c r="QWL24" s="2332"/>
      <c r="QWM24" s="2332"/>
      <c r="QWN24" s="2332"/>
      <c r="QWO24" s="2332"/>
      <c r="QWP24" s="2332"/>
      <c r="QWQ24" s="2332"/>
      <c r="QWR24" s="2332"/>
      <c r="QWS24" s="2332"/>
      <c r="QWT24" s="2332"/>
      <c r="QWU24" s="2332"/>
      <c r="QWV24" s="2332"/>
      <c r="QWW24" s="2332"/>
      <c r="QWX24" s="2332"/>
      <c r="QWY24" s="2332"/>
      <c r="QWZ24" s="2332"/>
      <c r="QXA24" s="2332"/>
      <c r="QXB24" s="2332"/>
      <c r="QXC24" s="2332"/>
      <c r="QXD24" s="2332"/>
      <c r="QXE24" s="2332"/>
      <c r="QXF24" s="2332"/>
      <c r="QXG24" s="2332"/>
      <c r="QXH24" s="2332"/>
      <c r="QXI24" s="2332"/>
      <c r="QXJ24" s="2332"/>
      <c r="QXK24" s="2332"/>
      <c r="QXL24" s="2332"/>
      <c r="QXM24" s="2332"/>
      <c r="QXN24" s="2332"/>
      <c r="QXO24" s="2332"/>
      <c r="QXP24" s="2332"/>
      <c r="QXQ24" s="2332"/>
      <c r="QXR24" s="2332"/>
      <c r="QXS24" s="2332"/>
      <c r="QXT24" s="2332"/>
      <c r="QXU24" s="2332"/>
      <c r="QXV24" s="2332"/>
      <c r="QXW24" s="2332"/>
      <c r="QXX24" s="2332"/>
      <c r="QXY24" s="2332"/>
      <c r="QXZ24" s="2332"/>
      <c r="QYA24" s="2332"/>
      <c r="QYB24" s="2332"/>
      <c r="QYC24" s="2332"/>
      <c r="QYD24" s="2332"/>
      <c r="QYE24" s="2332"/>
      <c r="QYF24" s="2332"/>
      <c r="QYG24" s="2332"/>
      <c r="QYH24" s="2332"/>
      <c r="QYI24" s="2332"/>
      <c r="QYJ24" s="2332"/>
      <c r="QYK24" s="2332"/>
      <c r="QYL24" s="2332"/>
      <c r="QYM24" s="2332"/>
      <c r="QYN24" s="2332"/>
      <c r="QYO24" s="2332"/>
      <c r="QYP24" s="2332"/>
      <c r="QYQ24" s="2332"/>
      <c r="QYR24" s="2332"/>
      <c r="QYS24" s="2332"/>
      <c r="QYT24" s="2332"/>
      <c r="QYU24" s="2332"/>
      <c r="QYV24" s="2332"/>
      <c r="QYW24" s="2332"/>
      <c r="QYX24" s="2332"/>
      <c r="QYY24" s="2332"/>
      <c r="QYZ24" s="2332"/>
      <c r="QZA24" s="2332"/>
      <c r="QZB24" s="2332"/>
      <c r="QZC24" s="2332"/>
      <c r="QZD24" s="2332"/>
      <c r="QZE24" s="2332"/>
      <c r="QZF24" s="2332"/>
      <c r="QZG24" s="2332"/>
      <c r="QZH24" s="2332"/>
      <c r="QZI24" s="2332"/>
      <c r="QZJ24" s="2332"/>
      <c r="QZK24" s="2332"/>
      <c r="QZL24" s="2332"/>
      <c r="QZM24" s="2332"/>
      <c r="QZN24" s="2332"/>
      <c r="QZO24" s="2332"/>
      <c r="QZP24" s="2332"/>
      <c r="QZQ24" s="2332"/>
      <c r="QZR24" s="2332"/>
      <c r="QZS24" s="2332"/>
      <c r="QZT24" s="2332"/>
      <c r="QZU24" s="2332"/>
      <c r="QZV24" s="2332"/>
      <c r="QZW24" s="2332"/>
      <c r="QZX24" s="2332"/>
      <c r="QZY24" s="2332"/>
      <c r="QZZ24" s="2332"/>
      <c r="RAA24" s="2332"/>
      <c r="RAB24" s="2332"/>
      <c r="RAC24" s="2332"/>
      <c r="RAD24" s="2332"/>
      <c r="RAE24" s="2332"/>
      <c r="RAF24" s="2332"/>
      <c r="RAG24" s="2332"/>
      <c r="RAH24" s="2332"/>
      <c r="RAI24" s="2332"/>
      <c r="RAJ24" s="2332"/>
      <c r="RAK24" s="2332"/>
      <c r="RAL24" s="2332"/>
      <c r="RAM24" s="2332"/>
      <c r="RAN24" s="2332"/>
      <c r="RAO24" s="2332"/>
      <c r="RAP24" s="2332"/>
      <c r="RAQ24" s="2332"/>
      <c r="RAR24" s="2332"/>
      <c r="RAS24" s="2332"/>
      <c r="RAT24" s="2332"/>
      <c r="RAU24" s="2332"/>
      <c r="RAV24" s="2332"/>
      <c r="RAW24" s="2332"/>
      <c r="RAX24" s="2332"/>
      <c r="RAY24" s="2332"/>
      <c r="RAZ24" s="2332"/>
      <c r="RBA24" s="2332"/>
      <c r="RBB24" s="2332"/>
      <c r="RBC24" s="2332"/>
      <c r="RBD24" s="2332"/>
      <c r="RBE24" s="2332"/>
      <c r="RBF24" s="2332"/>
      <c r="RBG24" s="2332"/>
      <c r="RBH24" s="2332"/>
      <c r="RBI24" s="2332"/>
      <c r="RBJ24" s="2332"/>
      <c r="RBK24" s="2332"/>
      <c r="RBL24" s="2332"/>
      <c r="RBM24" s="2332"/>
      <c r="RBN24" s="2332"/>
      <c r="RBO24" s="2332"/>
      <c r="RBP24" s="2332"/>
      <c r="RBQ24" s="2332"/>
      <c r="RBR24" s="2332"/>
      <c r="RBS24" s="2332"/>
      <c r="RBT24" s="2332"/>
      <c r="RBU24" s="2332"/>
      <c r="RBV24" s="2332"/>
      <c r="RBW24" s="2332"/>
      <c r="RBX24" s="2332"/>
      <c r="RBY24" s="2332"/>
      <c r="RBZ24" s="2332"/>
      <c r="RCA24" s="2332"/>
      <c r="RCB24" s="2332"/>
      <c r="RCC24" s="2332"/>
      <c r="RCD24" s="2332"/>
      <c r="RCE24" s="2332"/>
      <c r="RCF24" s="2332"/>
      <c r="RCG24" s="2332"/>
      <c r="RCH24" s="2332"/>
      <c r="RCI24" s="2332"/>
      <c r="RCJ24" s="2332"/>
      <c r="RCK24" s="2332"/>
      <c r="RCL24" s="2332"/>
      <c r="RCM24" s="2332"/>
      <c r="RCN24" s="2332"/>
      <c r="RCO24" s="2332"/>
      <c r="RCP24" s="2332"/>
      <c r="RCQ24" s="2332"/>
      <c r="RCR24" s="2332"/>
      <c r="RCS24" s="2332"/>
      <c r="RCT24" s="2332"/>
      <c r="RCU24" s="2332"/>
      <c r="RCV24" s="2332"/>
      <c r="RCW24" s="2332"/>
      <c r="RCX24" s="2332"/>
      <c r="RCY24" s="2332"/>
      <c r="RCZ24" s="2332"/>
      <c r="RDA24" s="2332"/>
      <c r="RDB24" s="2332"/>
      <c r="RDC24" s="2332"/>
      <c r="RDD24" s="2332"/>
      <c r="RDE24" s="2332"/>
      <c r="RDF24" s="2332"/>
      <c r="RDG24" s="2332"/>
      <c r="RDH24" s="2332"/>
      <c r="RDI24" s="2332"/>
      <c r="RDJ24" s="2332"/>
      <c r="RDK24" s="2332"/>
      <c r="RDL24" s="2332"/>
      <c r="RDM24" s="2332"/>
      <c r="RDN24" s="2332"/>
      <c r="RDO24" s="2332"/>
      <c r="RDP24" s="2332"/>
      <c r="RDQ24" s="2332"/>
      <c r="RDR24" s="2332"/>
      <c r="RDS24" s="2332"/>
      <c r="RDT24" s="2332"/>
      <c r="RDU24" s="2332"/>
      <c r="RDV24" s="2332"/>
      <c r="RDW24" s="2332"/>
      <c r="RDX24" s="2332"/>
      <c r="RDY24" s="2332"/>
      <c r="RDZ24" s="2332"/>
      <c r="REA24" s="2332"/>
      <c r="REB24" s="2332"/>
      <c r="REC24" s="2332"/>
      <c r="RED24" s="2332"/>
      <c r="REE24" s="2332"/>
      <c r="REF24" s="2332"/>
      <c r="REG24" s="2332"/>
      <c r="REH24" s="2332"/>
      <c r="REI24" s="2332"/>
      <c r="REJ24" s="2332"/>
      <c r="REK24" s="2332"/>
      <c r="REL24" s="2332"/>
      <c r="REM24" s="2332"/>
      <c r="REN24" s="2332"/>
      <c r="REO24" s="2332"/>
      <c r="REP24" s="2332"/>
      <c r="REQ24" s="2332"/>
      <c r="RER24" s="2332"/>
      <c r="RES24" s="2332"/>
      <c r="RET24" s="2332"/>
      <c r="REU24" s="2332"/>
      <c r="REV24" s="2332"/>
      <c r="REW24" s="2332"/>
      <c r="REX24" s="2332"/>
      <c r="REY24" s="2332"/>
      <c r="REZ24" s="2332"/>
      <c r="RFA24" s="2332"/>
      <c r="RFB24" s="2332"/>
      <c r="RFC24" s="2332"/>
      <c r="RFD24" s="2332"/>
      <c r="RFE24" s="2332"/>
      <c r="RFF24" s="2332"/>
      <c r="RFG24" s="2332"/>
      <c r="RFH24" s="2332"/>
      <c r="RFI24" s="2332"/>
      <c r="RFJ24" s="2332"/>
      <c r="RFK24" s="2332"/>
      <c r="RFL24" s="2332"/>
      <c r="RFM24" s="2332"/>
      <c r="RFN24" s="2332"/>
      <c r="RFO24" s="2332"/>
      <c r="RFP24" s="2332"/>
      <c r="RFQ24" s="2332"/>
      <c r="RFR24" s="2332"/>
      <c r="RFS24" s="2332"/>
      <c r="RFT24" s="2332"/>
      <c r="RFU24" s="2332"/>
      <c r="RFV24" s="2332"/>
      <c r="RFW24" s="2332"/>
      <c r="RFX24" s="2332"/>
      <c r="RFY24" s="2332"/>
      <c r="RFZ24" s="2332"/>
      <c r="RGA24" s="2332"/>
      <c r="RGB24" s="2332"/>
      <c r="RGC24" s="2332"/>
      <c r="RGD24" s="2332"/>
      <c r="RGE24" s="2332"/>
      <c r="RGF24" s="2332"/>
      <c r="RGG24" s="2332"/>
      <c r="RGH24" s="2332"/>
      <c r="RGI24" s="2332"/>
      <c r="RGJ24" s="2332"/>
      <c r="RGK24" s="2332"/>
      <c r="RGL24" s="2332"/>
      <c r="RGM24" s="2332"/>
      <c r="RGN24" s="2332"/>
      <c r="RGO24" s="2332"/>
      <c r="RGP24" s="2332"/>
      <c r="RGQ24" s="2332"/>
      <c r="RGR24" s="2332"/>
      <c r="RGS24" s="2332"/>
      <c r="RGT24" s="2332"/>
      <c r="RGU24" s="2332"/>
      <c r="RGV24" s="2332"/>
      <c r="RGW24" s="2332"/>
      <c r="RGX24" s="2332"/>
      <c r="RGY24" s="2332"/>
      <c r="RGZ24" s="2332"/>
      <c r="RHA24" s="2332"/>
      <c r="RHB24" s="2332"/>
      <c r="RHC24" s="2332"/>
      <c r="RHD24" s="2332"/>
      <c r="RHE24" s="2332"/>
      <c r="RHF24" s="2332"/>
      <c r="RHG24" s="2332"/>
      <c r="RHH24" s="2332"/>
      <c r="RHI24" s="2332"/>
      <c r="RHJ24" s="2332"/>
      <c r="RHK24" s="2332"/>
      <c r="RHL24" s="2332"/>
      <c r="RHM24" s="2332"/>
      <c r="RHN24" s="2332"/>
      <c r="RHO24" s="2332"/>
      <c r="RHP24" s="2332"/>
      <c r="RHQ24" s="2332"/>
      <c r="RHR24" s="2332"/>
      <c r="RHS24" s="2332"/>
      <c r="RHT24" s="2332"/>
      <c r="RHU24" s="2332"/>
      <c r="RHV24" s="2332"/>
      <c r="RHW24" s="2332"/>
      <c r="RHX24" s="2332"/>
      <c r="RHY24" s="2332"/>
      <c r="RHZ24" s="2332"/>
      <c r="RIA24" s="2332"/>
      <c r="RIB24" s="2332"/>
      <c r="RIC24" s="2332"/>
      <c r="RID24" s="2332"/>
      <c r="RIE24" s="2332"/>
      <c r="RIF24" s="2332"/>
      <c r="RIG24" s="2332"/>
      <c r="RIH24" s="2332"/>
      <c r="RII24" s="2332"/>
      <c r="RIJ24" s="2332"/>
      <c r="RIK24" s="2332"/>
      <c r="RIL24" s="2332"/>
      <c r="RIM24" s="2332"/>
      <c r="RIN24" s="2332"/>
      <c r="RIO24" s="2332"/>
      <c r="RIP24" s="2332"/>
      <c r="RIQ24" s="2332"/>
      <c r="RIR24" s="2332"/>
      <c r="RIS24" s="2332"/>
      <c r="RIT24" s="2332"/>
      <c r="RIU24" s="2332"/>
      <c r="RIV24" s="2332"/>
      <c r="RIW24" s="2332"/>
      <c r="RIX24" s="2332"/>
      <c r="RIY24" s="2332"/>
      <c r="RIZ24" s="2332"/>
      <c r="RJA24" s="2332"/>
      <c r="RJB24" s="2332"/>
      <c r="RJC24" s="2332"/>
      <c r="RJD24" s="2332"/>
      <c r="RJE24" s="2332"/>
      <c r="RJF24" s="2332"/>
      <c r="RJG24" s="2332"/>
      <c r="RJH24" s="2332"/>
      <c r="RJI24" s="2332"/>
      <c r="RJJ24" s="2332"/>
      <c r="RJK24" s="2332"/>
      <c r="RJL24" s="2332"/>
      <c r="RJM24" s="2332"/>
      <c r="RJN24" s="2332"/>
      <c r="RJO24" s="2332"/>
      <c r="RJP24" s="2332"/>
      <c r="RJQ24" s="2332"/>
      <c r="RJR24" s="2332"/>
      <c r="RJS24" s="2332"/>
      <c r="RJT24" s="2332"/>
      <c r="RJU24" s="2332"/>
      <c r="RJV24" s="2332"/>
      <c r="RJW24" s="2332"/>
      <c r="RJX24" s="2332"/>
      <c r="RJY24" s="2332"/>
      <c r="RJZ24" s="2332"/>
      <c r="RKA24" s="2332"/>
      <c r="RKB24" s="2332"/>
      <c r="RKC24" s="2332"/>
      <c r="RKD24" s="2332"/>
      <c r="RKE24" s="2332"/>
      <c r="RKF24" s="2332"/>
      <c r="RKG24" s="2332"/>
      <c r="RKH24" s="2332"/>
      <c r="RKI24" s="2332"/>
      <c r="RKJ24" s="2332"/>
      <c r="RKK24" s="2332"/>
      <c r="RKL24" s="2332"/>
      <c r="RKM24" s="2332"/>
      <c r="RKN24" s="2332"/>
      <c r="RKO24" s="2332"/>
      <c r="RKP24" s="2332"/>
      <c r="RKQ24" s="2332"/>
      <c r="RKR24" s="2332"/>
      <c r="RKS24" s="2332"/>
      <c r="RKT24" s="2332"/>
      <c r="RKU24" s="2332"/>
      <c r="RKV24" s="2332"/>
      <c r="RKW24" s="2332"/>
      <c r="RKX24" s="2332"/>
      <c r="RKY24" s="2332"/>
      <c r="RKZ24" s="2332"/>
      <c r="RLA24" s="2332"/>
      <c r="RLB24" s="2332"/>
      <c r="RLC24" s="2332"/>
      <c r="RLD24" s="2332"/>
      <c r="RLE24" s="2332"/>
      <c r="RLF24" s="2332"/>
      <c r="RLG24" s="2332"/>
      <c r="RLH24" s="2332"/>
      <c r="RLI24" s="2332"/>
      <c r="RLJ24" s="2332"/>
      <c r="RLK24" s="2332"/>
      <c r="RLL24" s="2332"/>
      <c r="RLM24" s="2332"/>
      <c r="RLN24" s="2332"/>
      <c r="RLO24" s="2332"/>
      <c r="RLP24" s="2332"/>
      <c r="RLQ24" s="2332"/>
      <c r="RLR24" s="2332"/>
      <c r="RLS24" s="2332"/>
      <c r="RLT24" s="2332"/>
      <c r="RLU24" s="2332"/>
      <c r="RLV24" s="2332"/>
      <c r="RLW24" s="2332"/>
      <c r="RLX24" s="2332"/>
      <c r="RLY24" s="2332"/>
      <c r="RLZ24" s="2332"/>
      <c r="RMA24" s="2332"/>
      <c r="RMB24" s="2332"/>
      <c r="RMC24" s="2332"/>
      <c r="RMD24" s="2332"/>
      <c r="RME24" s="2332"/>
      <c r="RMF24" s="2332"/>
      <c r="RMG24" s="2332"/>
      <c r="RMH24" s="2332"/>
      <c r="RMI24" s="2332"/>
      <c r="RMJ24" s="2332"/>
      <c r="RMK24" s="2332"/>
      <c r="RML24" s="2332"/>
      <c r="RMM24" s="2332"/>
      <c r="RMN24" s="2332"/>
      <c r="RMO24" s="2332"/>
      <c r="RMP24" s="2332"/>
      <c r="RMQ24" s="2332"/>
      <c r="RMR24" s="2332"/>
      <c r="RMS24" s="2332"/>
      <c r="RMT24" s="2332"/>
      <c r="RMU24" s="2332"/>
      <c r="RMV24" s="2332"/>
      <c r="RMW24" s="2332"/>
      <c r="RMX24" s="2332"/>
      <c r="RMY24" s="2332"/>
      <c r="RMZ24" s="2332"/>
      <c r="RNA24" s="2332"/>
      <c r="RNB24" s="2332"/>
      <c r="RNC24" s="2332"/>
      <c r="RND24" s="2332"/>
      <c r="RNE24" s="2332"/>
      <c r="RNF24" s="2332"/>
      <c r="RNG24" s="2332"/>
      <c r="RNH24" s="2332"/>
      <c r="RNI24" s="2332"/>
      <c r="RNJ24" s="2332"/>
      <c r="RNK24" s="2332"/>
      <c r="RNL24" s="2332"/>
      <c r="RNM24" s="2332"/>
      <c r="RNN24" s="2332"/>
      <c r="RNO24" s="2332"/>
      <c r="RNP24" s="2332"/>
      <c r="RNQ24" s="2332"/>
      <c r="RNR24" s="2332"/>
      <c r="RNS24" s="2332"/>
      <c r="RNT24" s="2332"/>
      <c r="RNU24" s="2332"/>
      <c r="RNV24" s="2332"/>
      <c r="RNW24" s="2332"/>
      <c r="RNX24" s="2332"/>
      <c r="RNY24" s="2332"/>
      <c r="RNZ24" s="2332"/>
      <c r="ROA24" s="2332"/>
      <c r="ROB24" s="2332"/>
      <c r="ROC24" s="2332"/>
      <c r="ROD24" s="2332"/>
      <c r="ROE24" s="2332"/>
      <c r="ROF24" s="2332"/>
      <c r="ROG24" s="2332"/>
      <c r="ROH24" s="2332"/>
      <c r="ROI24" s="2332"/>
      <c r="ROJ24" s="2332"/>
      <c r="ROK24" s="2332"/>
      <c r="ROL24" s="2332"/>
      <c r="ROM24" s="2332"/>
      <c r="RON24" s="2332"/>
      <c r="ROO24" s="2332"/>
      <c r="ROP24" s="2332"/>
      <c r="ROQ24" s="2332"/>
      <c r="ROR24" s="2332"/>
      <c r="ROS24" s="2332"/>
      <c r="ROT24" s="2332"/>
      <c r="ROU24" s="2332"/>
      <c r="ROV24" s="2332"/>
      <c r="ROW24" s="2332"/>
      <c r="ROX24" s="2332"/>
      <c r="ROY24" s="2332"/>
      <c r="ROZ24" s="2332"/>
      <c r="RPA24" s="2332"/>
      <c r="RPB24" s="2332"/>
      <c r="RPC24" s="2332"/>
      <c r="RPD24" s="2332"/>
      <c r="RPE24" s="2332"/>
      <c r="RPF24" s="2332"/>
      <c r="RPG24" s="2332"/>
      <c r="RPH24" s="2332"/>
      <c r="RPI24" s="2332"/>
      <c r="RPJ24" s="2332"/>
      <c r="RPK24" s="2332"/>
      <c r="RPL24" s="2332"/>
      <c r="RPM24" s="2332"/>
      <c r="RPN24" s="2332"/>
      <c r="RPO24" s="2332"/>
      <c r="RPP24" s="2332"/>
      <c r="RPQ24" s="2332"/>
      <c r="RPR24" s="2332"/>
      <c r="RPS24" s="2332"/>
      <c r="RPT24" s="2332"/>
      <c r="RPU24" s="2332"/>
      <c r="RPV24" s="2332"/>
      <c r="RPW24" s="2332"/>
      <c r="RPX24" s="2332"/>
      <c r="RPY24" s="2332"/>
      <c r="RPZ24" s="2332"/>
      <c r="RQA24" s="2332"/>
      <c r="RQB24" s="2332"/>
      <c r="RQC24" s="2332"/>
      <c r="RQD24" s="2332"/>
      <c r="RQE24" s="2332"/>
      <c r="RQF24" s="2332"/>
      <c r="RQG24" s="2332"/>
      <c r="RQH24" s="2332"/>
      <c r="RQI24" s="2332"/>
      <c r="RQJ24" s="2332"/>
      <c r="RQK24" s="2332"/>
      <c r="RQL24" s="2332"/>
      <c r="RQM24" s="2332"/>
      <c r="RQN24" s="2332"/>
      <c r="RQO24" s="2332"/>
      <c r="RQP24" s="2332"/>
      <c r="RQQ24" s="2332"/>
      <c r="RQR24" s="2332"/>
      <c r="RQS24" s="2332"/>
      <c r="RQT24" s="2332"/>
      <c r="RQU24" s="2332"/>
      <c r="RQV24" s="2332"/>
      <c r="RQW24" s="2332"/>
      <c r="RQX24" s="2332"/>
      <c r="RQY24" s="2332"/>
      <c r="RQZ24" s="2332"/>
      <c r="RRA24" s="2332"/>
      <c r="RRB24" s="2332"/>
      <c r="RRC24" s="2332"/>
      <c r="RRD24" s="2332"/>
      <c r="RRE24" s="2332"/>
      <c r="RRF24" s="2332"/>
      <c r="RRG24" s="2332"/>
      <c r="RRH24" s="2332"/>
      <c r="RRI24" s="2332"/>
      <c r="RRJ24" s="2332"/>
      <c r="RRK24" s="2332"/>
      <c r="RRL24" s="2332"/>
      <c r="RRM24" s="2332"/>
      <c r="RRN24" s="2332"/>
      <c r="RRO24" s="2332"/>
      <c r="RRP24" s="2332"/>
      <c r="RRQ24" s="2332"/>
      <c r="RRR24" s="2332"/>
      <c r="RRS24" s="2332"/>
      <c r="RRT24" s="2332"/>
      <c r="RRU24" s="2332"/>
      <c r="RRV24" s="2332"/>
      <c r="RRW24" s="2332"/>
      <c r="RRX24" s="2332"/>
      <c r="RRY24" s="2332"/>
      <c r="RRZ24" s="2332"/>
      <c r="RSA24" s="2332"/>
      <c r="RSB24" s="2332"/>
      <c r="RSC24" s="2332"/>
      <c r="RSD24" s="2332"/>
      <c r="RSE24" s="2332"/>
      <c r="RSF24" s="2332"/>
      <c r="RSG24" s="2332"/>
      <c r="RSH24" s="2332"/>
      <c r="RSI24" s="2332"/>
      <c r="RSJ24" s="2332"/>
      <c r="RSK24" s="2332"/>
      <c r="RSL24" s="2332"/>
      <c r="RSM24" s="2332"/>
      <c r="RSN24" s="2332"/>
      <c r="RSO24" s="2332"/>
      <c r="RSP24" s="2332"/>
      <c r="RSQ24" s="2332"/>
      <c r="RSR24" s="2332"/>
      <c r="RSS24" s="2332"/>
      <c r="RST24" s="2332"/>
      <c r="RSU24" s="2332"/>
      <c r="RSV24" s="2332"/>
      <c r="RSW24" s="2332"/>
      <c r="RSX24" s="2332"/>
      <c r="RSY24" s="2332"/>
      <c r="RSZ24" s="2332"/>
      <c r="RTA24" s="2332"/>
      <c r="RTB24" s="2332"/>
      <c r="RTC24" s="2332"/>
      <c r="RTD24" s="2332"/>
      <c r="RTE24" s="2332"/>
      <c r="RTF24" s="2332"/>
      <c r="RTG24" s="2332"/>
      <c r="RTH24" s="2332"/>
      <c r="RTI24" s="2332"/>
      <c r="RTJ24" s="2332"/>
      <c r="RTK24" s="2332"/>
      <c r="RTL24" s="2332"/>
      <c r="RTM24" s="2332"/>
      <c r="RTN24" s="2332"/>
      <c r="RTO24" s="2332"/>
      <c r="RTP24" s="2332"/>
      <c r="RTQ24" s="2332"/>
      <c r="RTR24" s="2332"/>
      <c r="RTS24" s="2332"/>
      <c r="RTT24" s="2332"/>
      <c r="RTU24" s="2332"/>
      <c r="RTV24" s="2332"/>
      <c r="RTW24" s="2332"/>
      <c r="RTX24" s="2332"/>
      <c r="RTY24" s="2332"/>
      <c r="RTZ24" s="2332"/>
      <c r="RUA24" s="2332"/>
      <c r="RUB24" s="2332"/>
      <c r="RUC24" s="2332"/>
      <c r="RUD24" s="2332"/>
      <c r="RUE24" s="2332"/>
      <c r="RUF24" s="2332"/>
      <c r="RUG24" s="2332"/>
      <c r="RUH24" s="2332"/>
      <c r="RUI24" s="2332"/>
      <c r="RUJ24" s="2332"/>
      <c r="RUK24" s="2332"/>
      <c r="RUL24" s="2332"/>
      <c r="RUM24" s="2332"/>
      <c r="RUN24" s="2332"/>
      <c r="RUO24" s="2332"/>
      <c r="RUP24" s="2332"/>
      <c r="RUQ24" s="2332"/>
      <c r="RUR24" s="2332"/>
      <c r="RUS24" s="2332"/>
      <c r="RUT24" s="2332"/>
      <c r="RUU24" s="2332"/>
      <c r="RUV24" s="2332"/>
      <c r="RUW24" s="2332"/>
      <c r="RUX24" s="2332"/>
      <c r="RUY24" s="2332"/>
      <c r="RUZ24" s="2332"/>
      <c r="RVA24" s="2332"/>
      <c r="RVB24" s="2332"/>
      <c r="RVC24" s="2332"/>
      <c r="RVD24" s="2332"/>
      <c r="RVE24" s="2332"/>
      <c r="RVF24" s="2332"/>
      <c r="RVG24" s="2332"/>
      <c r="RVH24" s="2332"/>
      <c r="RVI24" s="2332"/>
      <c r="RVJ24" s="2332"/>
      <c r="RVK24" s="2332"/>
      <c r="RVL24" s="2332"/>
      <c r="RVM24" s="2332"/>
      <c r="RVN24" s="2332"/>
      <c r="RVO24" s="2332"/>
      <c r="RVP24" s="2332"/>
      <c r="RVQ24" s="2332"/>
      <c r="RVR24" s="2332"/>
      <c r="RVS24" s="2332"/>
      <c r="RVT24" s="2332"/>
      <c r="RVU24" s="2332"/>
      <c r="RVV24" s="2332"/>
      <c r="RVW24" s="2332"/>
      <c r="RVX24" s="2332"/>
      <c r="RVY24" s="2332"/>
      <c r="RVZ24" s="2332"/>
      <c r="RWA24" s="2332"/>
      <c r="RWB24" s="2332"/>
      <c r="RWC24" s="2332"/>
      <c r="RWD24" s="2332"/>
      <c r="RWE24" s="2332"/>
      <c r="RWF24" s="2332"/>
      <c r="RWG24" s="2332"/>
      <c r="RWH24" s="2332"/>
      <c r="RWI24" s="2332"/>
      <c r="RWJ24" s="2332"/>
      <c r="RWK24" s="2332"/>
      <c r="RWL24" s="2332"/>
      <c r="RWM24" s="2332"/>
      <c r="RWN24" s="2332"/>
      <c r="RWO24" s="2332"/>
      <c r="RWP24" s="2332"/>
      <c r="RWQ24" s="2332"/>
      <c r="RWR24" s="2332"/>
      <c r="RWS24" s="2332"/>
      <c r="RWT24" s="2332"/>
      <c r="RWU24" s="2332"/>
      <c r="RWV24" s="2332"/>
      <c r="RWW24" s="2332"/>
      <c r="RWX24" s="2332"/>
      <c r="RWY24" s="2332"/>
      <c r="RWZ24" s="2332"/>
      <c r="RXA24" s="2332"/>
      <c r="RXB24" s="2332"/>
      <c r="RXC24" s="2332"/>
      <c r="RXD24" s="2332"/>
      <c r="RXE24" s="2332"/>
      <c r="RXF24" s="2332"/>
      <c r="RXG24" s="2332"/>
      <c r="RXH24" s="2332"/>
      <c r="RXI24" s="2332"/>
      <c r="RXJ24" s="2332"/>
      <c r="RXK24" s="2332"/>
      <c r="RXL24" s="2332"/>
      <c r="RXM24" s="2332"/>
      <c r="RXN24" s="2332"/>
      <c r="RXO24" s="2332"/>
      <c r="RXP24" s="2332"/>
      <c r="RXQ24" s="2332"/>
      <c r="RXR24" s="2332"/>
      <c r="RXS24" s="2332"/>
      <c r="RXT24" s="2332"/>
      <c r="RXU24" s="2332"/>
      <c r="RXV24" s="2332"/>
      <c r="RXW24" s="2332"/>
      <c r="RXX24" s="2332"/>
      <c r="RXY24" s="2332"/>
      <c r="RXZ24" s="2332"/>
      <c r="RYA24" s="2332"/>
      <c r="RYB24" s="2332"/>
      <c r="RYC24" s="2332"/>
      <c r="RYD24" s="2332"/>
      <c r="RYE24" s="2332"/>
      <c r="RYF24" s="2332"/>
      <c r="RYG24" s="2332"/>
      <c r="RYH24" s="2332"/>
      <c r="RYI24" s="2332"/>
      <c r="RYJ24" s="2332"/>
      <c r="RYK24" s="2332"/>
      <c r="RYL24" s="2332"/>
      <c r="RYM24" s="2332"/>
      <c r="RYN24" s="2332"/>
      <c r="RYO24" s="2332"/>
      <c r="RYP24" s="2332"/>
      <c r="RYQ24" s="2332"/>
      <c r="RYR24" s="2332"/>
      <c r="RYS24" s="2332"/>
      <c r="RYT24" s="2332"/>
      <c r="RYU24" s="2332"/>
      <c r="RYV24" s="2332"/>
      <c r="RYW24" s="2332"/>
      <c r="RYX24" s="2332"/>
      <c r="RYY24" s="2332"/>
      <c r="RYZ24" s="2332"/>
      <c r="RZA24" s="2332"/>
      <c r="RZB24" s="2332"/>
      <c r="RZC24" s="2332"/>
      <c r="RZD24" s="2332"/>
      <c r="RZE24" s="2332"/>
      <c r="RZF24" s="2332"/>
      <c r="RZG24" s="2332"/>
      <c r="RZH24" s="2332"/>
      <c r="RZI24" s="2332"/>
      <c r="RZJ24" s="2332"/>
      <c r="RZK24" s="2332"/>
      <c r="RZL24" s="2332"/>
      <c r="RZM24" s="2332"/>
      <c r="RZN24" s="2332"/>
      <c r="RZO24" s="2332"/>
      <c r="RZP24" s="2332"/>
      <c r="RZQ24" s="2332"/>
      <c r="RZR24" s="2332"/>
      <c r="RZS24" s="2332"/>
      <c r="RZT24" s="2332"/>
      <c r="RZU24" s="2332"/>
      <c r="RZV24" s="2332"/>
      <c r="RZW24" s="2332"/>
      <c r="RZX24" s="2332"/>
      <c r="RZY24" s="2332"/>
      <c r="RZZ24" s="2332"/>
      <c r="SAA24" s="2332"/>
      <c r="SAB24" s="2332"/>
      <c r="SAC24" s="2332"/>
      <c r="SAD24" s="2332"/>
      <c r="SAE24" s="2332"/>
      <c r="SAF24" s="2332"/>
      <c r="SAG24" s="2332"/>
      <c r="SAH24" s="2332"/>
      <c r="SAI24" s="2332"/>
      <c r="SAJ24" s="2332"/>
      <c r="SAK24" s="2332"/>
      <c r="SAL24" s="2332"/>
      <c r="SAM24" s="2332"/>
      <c r="SAN24" s="2332"/>
      <c r="SAO24" s="2332"/>
      <c r="SAP24" s="2332"/>
      <c r="SAQ24" s="2332"/>
      <c r="SAR24" s="2332"/>
      <c r="SAS24" s="2332"/>
      <c r="SAT24" s="2332"/>
      <c r="SAU24" s="2332"/>
      <c r="SAV24" s="2332"/>
      <c r="SAW24" s="2332"/>
      <c r="SAX24" s="2332"/>
      <c r="SAY24" s="2332"/>
      <c r="SAZ24" s="2332"/>
      <c r="SBA24" s="2332"/>
      <c r="SBB24" s="2332"/>
      <c r="SBC24" s="2332"/>
      <c r="SBD24" s="2332"/>
      <c r="SBE24" s="2332"/>
      <c r="SBF24" s="2332"/>
      <c r="SBG24" s="2332"/>
      <c r="SBH24" s="2332"/>
      <c r="SBI24" s="2332"/>
      <c r="SBJ24" s="2332"/>
      <c r="SBK24" s="2332"/>
      <c r="SBL24" s="2332"/>
      <c r="SBM24" s="2332"/>
      <c r="SBN24" s="2332"/>
      <c r="SBO24" s="2332"/>
      <c r="SBP24" s="2332"/>
      <c r="SBQ24" s="2332"/>
      <c r="SBR24" s="2332"/>
      <c r="SBS24" s="2332"/>
      <c r="SBT24" s="2332"/>
      <c r="SBU24" s="2332"/>
      <c r="SBV24" s="2332"/>
      <c r="SBW24" s="2332"/>
      <c r="SBX24" s="2332"/>
      <c r="SBY24" s="2332"/>
      <c r="SBZ24" s="2332"/>
      <c r="SCA24" s="2332"/>
      <c r="SCB24" s="2332"/>
      <c r="SCC24" s="2332"/>
      <c r="SCD24" s="2332"/>
      <c r="SCE24" s="2332"/>
      <c r="SCF24" s="2332"/>
      <c r="SCG24" s="2332"/>
      <c r="SCH24" s="2332"/>
      <c r="SCI24" s="2332"/>
      <c r="SCJ24" s="2332"/>
      <c r="SCK24" s="2332"/>
      <c r="SCL24" s="2332"/>
      <c r="SCM24" s="2332"/>
      <c r="SCN24" s="2332"/>
      <c r="SCO24" s="2332"/>
      <c r="SCP24" s="2332"/>
      <c r="SCQ24" s="2332"/>
      <c r="SCR24" s="2332"/>
      <c r="SCS24" s="2332"/>
      <c r="SCT24" s="2332"/>
      <c r="SCU24" s="2332"/>
      <c r="SCV24" s="2332"/>
      <c r="SCW24" s="2332"/>
      <c r="SCX24" s="2332"/>
      <c r="SCY24" s="2332"/>
      <c r="SCZ24" s="2332"/>
      <c r="SDA24" s="2332"/>
      <c r="SDB24" s="2332"/>
      <c r="SDC24" s="2332"/>
      <c r="SDD24" s="2332"/>
      <c r="SDE24" s="2332"/>
      <c r="SDF24" s="2332"/>
      <c r="SDG24" s="2332"/>
      <c r="SDH24" s="2332"/>
      <c r="SDI24" s="2332"/>
      <c r="SDJ24" s="2332"/>
      <c r="SDK24" s="2332"/>
      <c r="SDL24" s="2332"/>
      <c r="SDM24" s="2332"/>
      <c r="SDN24" s="2332"/>
      <c r="SDO24" s="2332"/>
      <c r="SDP24" s="2332"/>
      <c r="SDQ24" s="2332"/>
      <c r="SDR24" s="2332"/>
      <c r="SDS24" s="2332"/>
      <c r="SDT24" s="2332"/>
      <c r="SDU24" s="2332"/>
      <c r="SDV24" s="2332"/>
      <c r="SDW24" s="2332"/>
      <c r="SDX24" s="2332"/>
      <c r="SDY24" s="2332"/>
      <c r="SDZ24" s="2332"/>
      <c r="SEA24" s="2332"/>
      <c r="SEB24" s="2332"/>
      <c r="SEC24" s="2332"/>
      <c r="SED24" s="2332"/>
      <c r="SEE24" s="2332"/>
      <c r="SEF24" s="2332"/>
      <c r="SEG24" s="2332"/>
      <c r="SEH24" s="2332"/>
      <c r="SEI24" s="2332"/>
      <c r="SEJ24" s="2332"/>
      <c r="SEK24" s="2332"/>
      <c r="SEL24" s="2332"/>
      <c r="SEM24" s="2332"/>
      <c r="SEN24" s="2332"/>
      <c r="SEO24" s="2332"/>
      <c r="SEP24" s="2332"/>
      <c r="SEQ24" s="2332"/>
      <c r="SER24" s="2332"/>
      <c r="SES24" s="2332"/>
      <c r="SET24" s="2332"/>
      <c r="SEU24" s="2332"/>
      <c r="SEV24" s="2332"/>
      <c r="SEW24" s="2332"/>
      <c r="SEX24" s="2332"/>
      <c r="SEY24" s="2332"/>
      <c r="SEZ24" s="2332"/>
      <c r="SFA24" s="2332"/>
      <c r="SFB24" s="2332"/>
      <c r="SFC24" s="2332"/>
      <c r="SFD24" s="2332"/>
      <c r="SFE24" s="2332"/>
      <c r="SFF24" s="2332"/>
      <c r="SFG24" s="2332"/>
      <c r="SFH24" s="2332"/>
      <c r="SFI24" s="2332"/>
      <c r="SFJ24" s="2332"/>
      <c r="SFK24" s="2332"/>
      <c r="SFL24" s="2332"/>
      <c r="SFM24" s="2332"/>
      <c r="SFN24" s="2332"/>
      <c r="SFO24" s="2332"/>
      <c r="SFP24" s="2332"/>
      <c r="SFQ24" s="2332"/>
      <c r="SFR24" s="2332"/>
      <c r="SFS24" s="2332"/>
      <c r="SFT24" s="2332"/>
      <c r="SFU24" s="2332"/>
      <c r="SFV24" s="2332"/>
      <c r="SFW24" s="2332"/>
      <c r="SFX24" s="2332"/>
      <c r="SFY24" s="2332"/>
      <c r="SFZ24" s="2332"/>
      <c r="SGA24" s="2332"/>
      <c r="SGB24" s="2332"/>
      <c r="SGC24" s="2332"/>
      <c r="SGD24" s="2332"/>
      <c r="SGE24" s="2332"/>
      <c r="SGF24" s="2332"/>
      <c r="SGG24" s="2332"/>
      <c r="SGH24" s="2332"/>
      <c r="SGI24" s="2332"/>
      <c r="SGJ24" s="2332"/>
      <c r="SGK24" s="2332"/>
      <c r="SGL24" s="2332"/>
      <c r="SGM24" s="2332"/>
      <c r="SGN24" s="2332"/>
      <c r="SGO24" s="2332"/>
      <c r="SGP24" s="2332"/>
      <c r="SGQ24" s="2332"/>
      <c r="SGR24" s="2332"/>
      <c r="SGS24" s="2332"/>
      <c r="SGT24" s="2332"/>
      <c r="SGU24" s="2332"/>
      <c r="SGV24" s="2332"/>
      <c r="SGW24" s="2332"/>
      <c r="SGX24" s="2332"/>
      <c r="SGY24" s="2332"/>
      <c r="SGZ24" s="2332"/>
      <c r="SHA24" s="2332"/>
      <c r="SHB24" s="2332"/>
      <c r="SHC24" s="2332"/>
      <c r="SHD24" s="2332"/>
      <c r="SHE24" s="2332"/>
      <c r="SHF24" s="2332"/>
      <c r="SHG24" s="2332"/>
      <c r="SHH24" s="2332"/>
      <c r="SHI24" s="2332"/>
      <c r="SHJ24" s="2332"/>
      <c r="SHK24" s="2332"/>
      <c r="SHL24" s="2332"/>
      <c r="SHM24" s="2332"/>
      <c r="SHN24" s="2332"/>
      <c r="SHO24" s="2332"/>
      <c r="SHP24" s="2332"/>
      <c r="SHQ24" s="2332"/>
      <c r="SHR24" s="2332"/>
      <c r="SHS24" s="2332"/>
      <c r="SHT24" s="2332"/>
      <c r="SHU24" s="2332"/>
      <c r="SHV24" s="2332"/>
      <c r="SHW24" s="2332"/>
      <c r="SHX24" s="2332"/>
      <c r="SHY24" s="2332"/>
      <c r="SHZ24" s="2332"/>
      <c r="SIA24" s="2332"/>
      <c r="SIB24" s="2332"/>
      <c r="SIC24" s="2332"/>
      <c r="SID24" s="2332"/>
      <c r="SIE24" s="2332"/>
      <c r="SIF24" s="2332"/>
      <c r="SIG24" s="2332"/>
      <c r="SIH24" s="2332"/>
      <c r="SII24" s="2332"/>
      <c r="SIJ24" s="2332"/>
      <c r="SIK24" s="2332"/>
      <c r="SIL24" s="2332"/>
      <c r="SIM24" s="2332"/>
      <c r="SIN24" s="2332"/>
      <c r="SIO24" s="2332"/>
      <c r="SIP24" s="2332"/>
      <c r="SIQ24" s="2332"/>
      <c r="SIR24" s="2332"/>
      <c r="SIS24" s="2332"/>
      <c r="SIT24" s="2332"/>
      <c r="SIU24" s="2332"/>
      <c r="SIV24" s="2332"/>
      <c r="SIW24" s="2332"/>
      <c r="SIX24" s="2332"/>
      <c r="SIY24" s="2332"/>
      <c r="SIZ24" s="2332"/>
      <c r="SJA24" s="2332"/>
      <c r="SJB24" s="2332"/>
      <c r="SJC24" s="2332"/>
      <c r="SJD24" s="2332"/>
      <c r="SJE24" s="2332"/>
      <c r="SJF24" s="2332"/>
      <c r="SJG24" s="2332"/>
      <c r="SJH24" s="2332"/>
      <c r="SJI24" s="2332"/>
      <c r="SJJ24" s="2332"/>
      <c r="SJK24" s="2332"/>
      <c r="SJL24" s="2332"/>
      <c r="SJM24" s="2332"/>
      <c r="SJN24" s="2332"/>
      <c r="SJO24" s="2332"/>
      <c r="SJP24" s="2332"/>
      <c r="SJQ24" s="2332"/>
      <c r="SJR24" s="2332"/>
      <c r="SJS24" s="2332"/>
      <c r="SJT24" s="2332"/>
      <c r="SJU24" s="2332"/>
      <c r="SJV24" s="2332"/>
      <c r="SJW24" s="2332"/>
      <c r="SJX24" s="2332"/>
      <c r="SJY24" s="2332"/>
      <c r="SJZ24" s="2332"/>
      <c r="SKA24" s="2332"/>
      <c r="SKB24" s="2332"/>
      <c r="SKC24" s="2332"/>
      <c r="SKD24" s="2332"/>
      <c r="SKE24" s="2332"/>
      <c r="SKF24" s="2332"/>
      <c r="SKG24" s="2332"/>
      <c r="SKH24" s="2332"/>
      <c r="SKI24" s="2332"/>
      <c r="SKJ24" s="2332"/>
      <c r="SKK24" s="2332"/>
      <c r="SKL24" s="2332"/>
      <c r="SKM24" s="2332"/>
      <c r="SKN24" s="2332"/>
      <c r="SKO24" s="2332"/>
      <c r="SKP24" s="2332"/>
      <c r="SKQ24" s="2332"/>
      <c r="SKR24" s="2332"/>
      <c r="SKS24" s="2332"/>
      <c r="SKT24" s="2332"/>
      <c r="SKU24" s="2332"/>
      <c r="SKV24" s="2332"/>
      <c r="SKW24" s="2332"/>
      <c r="SKX24" s="2332"/>
      <c r="SKY24" s="2332"/>
      <c r="SKZ24" s="2332"/>
      <c r="SLA24" s="2332"/>
      <c r="SLB24" s="2332"/>
      <c r="SLC24" s="2332"/>
      <c r="SLD24" s="2332"/>
      <c r="SLE24" s="2332"/>
      <c r="SLF24" s="2332"/>
      <c r="SLG24" s="2332"/>
      <c r="SLH24" s="2332"/>
      <c r="SLI24" s="2332"/>
      <c r="SLJ24" s="2332"/>
      <c r="SLK24" s="2332"/>
      <c r="SLL24" s="2332"/>
      <c r="SLM24" s="2332"/>
      <c r="SLN24" s="2332"/>
      <c r="SLO24" s="2332"/>
      <c r="SLP24" s="2332"/>
      <c r="SLQ24" s="2332"/>
      <c r="SLR24" s="2332"/>
      <c r="SLS24" s="2332"/>
      <c r="SLT24" s="2332"/>
      <c r="SLU24" s="2332"/>
      <c r="SLV24" s="2332"/>
      <c r="SLW24" s="2332"/>
      <c r="SLX24" s="2332"/>
      <c r="SLY24" s="2332"/>
      <c r="SLZ24" s="2332"/>
      <c r="SMA24" s="2332"/>
      <c r="SMB24" s="2332"/>
      <c r="SMC24" s="2332"/>
      <c r="SMD24" s="2332"/>
      <c r="SME24" s="2332"/>
      <c r="SMF24" s="2332"/>
      <c r="SMG24" s="2332"/>
      <c r="SMH24" s="2332"/>
      <c r="SMI24" s="2332"/>
      <c r="SMJ24" s="2332"/>
      <c r="SMK24" s="2332"/>
      <c r="SML24" s="2332"/>
      <c r="SMM24" s="2332"/>
      <c r="SMN24" s="2332"/>
      <c r="SMO24" s="2332"/>
      <c r="SMP24" s="2332"/>
      <c r="SMQ24" s="2332"/>
      <c r="SMR24" s="2332"/>
      <c r="SMS24" s="2332"/>
      <c r="SMT24" s="2332"/>
      <c r="SMU24" s="2332"/>
      <c r="SMV24" s="2332"/>
      <c r="SMW24" s="2332"/>
      <c r="SMX24" s="2332"/>
      <c r="SMY24" s="2332"/>
      <c r="SMZ24" s="2332"/>
      <c r="SNA24" s="2332"/>
      <c r="SNB24" s="2332"/>
      <c r="SNC24" s="2332"/>
      <c r="SND24" s="2332"/>
      <c r="SNE24" s="2332"/>
      <c r="SNF24" s="2332"/>
      <c r="SNG24" s="2332"/>
      <c r="SNH24" s="2332"/>
      <c r="SNI24" s="2332"/>
      <c r="SNJ24" s="2332"/>
      <c r="SNK24" s="2332"/>
      <c r="SNL24" s="2332"/>
      <c r="SNM24" s="2332"/>
      <c r="SNN24" s="2332"/>
      <c r="SNO24" s="2332"/>
      <c r="SNP24" s="2332"/>
      <c r="SNQ24" s="2332"/>
      <c r="SNR24" s="2332"/>
      <c r="SNS24" s="2332"/>
      <c r="SNT24" s="2332"/>
      <c r="SNU24" s="2332"/>
      <c r="SNV24" s="2332"/>
      <c r="SNW24" s="2332"/>
      <c r="SNX24" s="2332"/>
      <c r="SNY24" s="2332"/>
      <c r="SNZ24" s="2332"/>
      <c r="SOA24" s="2332"/>
      <c r="SOB24" s="2332"/>
      <c r="SOC24" s="2332"/>
      <c r="SOD24" s="2332"/>
      <c r="SOE24" s="2332"/>
      <c r="SOF24" s="2332"/>
      <c r="SOG24" s="2332"/>
      <c r="SOH24" s="2332"/>
      <c r="SOI24" s="2332"/>
      <c r="SOJ24" s="2332"/>
      <c r="SOK24" s="2332"/>
      <c r="SOL24" s="2332"/>
      <c r="SOM24" s="2332"/>
      <c r="SON24" s="2332"/>
      <c r="SOO24" s="2332"/>
      <c r="SOP24" s="2332"/>
      <c r="SOQ24" s="2332"/>
      <c r="SOR24" s="2332"/>
      <c r="SOS24" s="2332"/>
      <c r="SOT24" s="2332"/>
      <c r="SOU24" s="2332"/>
      <c r="SOV24" s="2332"/>
      <c r="SOW24" s="2332"/>
      <c r="SOX24" s="2332"/>
      <c r="SOY24" s="2332"/>
      <c r="SOZ24" s="2332"/>
      <c r="SPA24" s="2332"/>
      <c r="SPB24" s="2332"/>
      <c r="SPC24" s="2332"/>
      <c r="SPD24" s="2332"/>
      <c r="SPE24" s="2332"/>
      <c r="SPF24" s="2332"/>
      <c r="SPG24" s="2332"/>
      <c r="SPH24" s="2332"/>
      <c r="SPI24" s="2332"/>
      <c r="SPJ24" s="2332"/>
      <c r="SPK24" s="2332"/>
      <c r="SPL24" s="2332"/>
      <c r="SPM24" s="2332"/>
      <c r="SPN24" s="2332"/>
      <c r="SPO24" s="2332"/>
      <c r="SPP24" s="2332"/>
      <c r="SPQ24" s="2332"/>
      <c r="SPR24" s="2332"/>
      <c r="SPS24" s="2332"/>
      <c r="SPT24" s="2332"/>
      <c r="SPU24" s="2332"/>
      <c r="SPV24" s="2332"/>
      <c r="SPW24" s="2332"/>
      <c r="SPX24" s="2332"/>
      <c r="SPY24" s="2332"/>
      <c r="SPZ24" s="2332"/>
      <c r="SQA24" s="2332"/>
      <c r="SQB24" s="2332"/>
      <c r="SQC24" s="2332"/>
      <c r="SQD24" s="2332"/>
      <c r="SQE24" s="2332"/>
      <c r="SQF24" s="2332"/>
      <c r="SQG24" s="2332"/>
      <c r="SQH24" s="2332"/>
      <c r="SQI24" s="2332"/>
      <c r="SQJ24" s="2332"/>
      <c r="SQK24" s="2332"/>
      <c r="SQL24" s="2332"/>
      <c r="SQM24" s="2332"/>
      <c r="SQN24" s="2332"/>
      <c r="SQO24" s="2332"/>
      <c r="SQP24" s="2332"/>
      <c r="SQQ24" s="2332"/>
      <c r="SQR24" s="2332"/>
      <c r="SQS24" s="2332"/>
      <c r="SQT24" s="2332"/>
      <c r="SQU24" s="2332"/>
      <c r="SQV24" s="2332"/>
      <c r="SQW24" s="2332"/>
      <c r="SQX24" s="2332"/>
      <c r="SQY24" s="2332"/>
      <c r="SQZ24" s="2332"/>
      <c r="SRA24" s="2332"/>
      <c r="SRB24" s="2332"/>
      <c r="SRC24" s="2332"/>
      <c r="SRD24" s="2332"/>
      <c r="SRE24" s="2332"/>
      <c r="SRF24" s="2332"/>
      <c r="SRG24" s="2332"/>
      <c r="SRH24" s="2332"/>
      <c r="SRI24" s="2332"/>
      <c r="SRJ24" s="2332"/>
      <c r="SRK24" s="2332"/>
      <c r="SRL24" s="2332"/>
      <c r="SRM24" s="2332"/>
      <c r="SRN24" s="2332"/>
      <c r="SRO24" s="2332"/>
      <c r="SRP24" s="2332"/>
      <c r="SRQ24" s="2332"/>
      <c r="SRR24" s="2332"/>
      <c r="SRS24" s="2332"/>
      <c r="SRT24" s="2332"/>
      <c r="SRU24" s="2332"/>
      <c r="SRV24" s="2332"/>
      <c r="SRW24" s="2332"/>
      <c r="SRX24" s="2332"/>
      <c r="SRY24" s="2332"/>
      <c r="SRZ24" s="2332"/>
      <c r="SSA24" s="2332"/>
      <c r="SSB24" s="2332"/>
      <c r="SSC24" s="2332"/>
      <c r="SSD24" s="2332"/>
      <c r="SSE24" s="2332"/>
      <c r="SSF24" s="2332"/>
      <c r="SSG24" s="2332"/>
      <c r="SSH24" s="2332"/>
      <c r="SSI24" s="2332"/>
      <c r="SSJ24" s="2332"/>
      <c r="SSK24" s="2332"/>
      <c r="SSL24" s="2332"/>
      <c r="SSM24" s="2332"/>
      <c r="SSN24" s="2332"/>
      <c r="SSO24" s="2332"/>
      <c r="SSP24" s="2332"/>
      <c r="SSQ24" s="2332"/>
      <c r="SSR24" s="2332"/>
      <c r="SSS24" s="2332"/>
      <c r="SST24" s="2332"/>
      <c r="SSU24" s="2332"/>
      <c r="SSV24" s="2332"/>
      <c r="SSW24" s="2332"/>
      <c r="SSX24" s="2332"/>
      <c r="SSY24" s="2332"/>
      <c r="SSZ24" s="2332"/>
      <c r="STA24" s="2332"/>
      <c r="STB24" s="2332"/>
      <c r="STC24" s="2332"/>
      <c r="STD24" s="2332"/>
      <c r="STE24" s="2332"/>
      <c r="STF24" s="2332"/>
      <c r="STG24" s="2332"/>
      <c r="STH24" s="2332"/>
      <c r="STI24" s="2332"/>
      <c r="STJ24" s="2332"/>
      <c r="STK24" s="2332"/>
      <c r="STL24" s="2332"/>
      <c r="STM24" s="2332"/>
      <c r="STN24" s="2332"/>
      <c r="STO24" s="2332"/>
      <c r="STP24" s="2332"/>
      <c r="STQ24" s="2332"/>
      <c r="STR24" s="2332"/>
      <c r="STS24" s="2332"/>
      <c r="STT24" s="2332"/>
      <c r="STU24" s="2332"/>
      <c r="STV24" s="2332"/>
      <c r="STW24" s="2332"/>
      <c r="STX24" s="2332"/>
      <c r="STY24" s="2332"/>
      <c r="STZ24" s="2332"/>
      <c r="SUA24" s="2332"/>
      <c r="SUB24" s="2332"/>
      <c r="SUC24" s="2332"/>
      <c r="SUD24" s="2332"/>
      <c r="SUE24" s="2332"/>
      <c r="SUF24" s="2332"/>
      <c r="SUG24" s="2332"/>
      <c r="SUH24" s="2332"/>
      <c r="SUI24" s="2332"/>
      <c r="SUJ24" s="2332"/>
      <c r="SUK24" s="2332"/>
      <c r="SUL24" s="2332"/>
      <c r="SUM24" s="2332"/>
      <c r="SUN24" s="2332"/>
      <c r="SUO24" s="2332"/>
      <c r="SUP24" s="2332"/>
      <c r="SUQ24" s="2332"/>
      <c r="SUR24" s="2332"/>
      <c r="SUS24" s="2332"/>
      <c r="SUT24" s="2332"/>
      <c r="SUU24" s="2332"/>
      <c r="SUV24" s="2332"/>
      <c r="SUW24" s="2332"/>
      <c r="SUX24" s="2332"/>
      <c r="SUY24" s="2332"/>
      <c r="SUZ24" s="2332"/>
      <c r="SVA24" s="2332"/>
      <c r="SVB24" s="2332"/>
      <c r="SVC24" s="2332"/>
      <c r="SVD24" s="2332"/>
      <c r="SVE24" s="2332"/>
      <c r="SVF24" s="2332"/>
      <c r="SVG24" s="2332"/>
      <c r="SVH24" s="2332"/>
      <c r="SVI24" s="2332"/>
      <c r="SVJ24" s="2332"/>
      <c r="SVK24" s="2332"/>
      <c r="SVL24" s="2332"/>
      <c r="SVM24" s="2332"/>
      <c r="SVN24" s="2332"/>
      <c r="SVO24" s="2332"/>
      <c r="SVP24" s="2332"/>
      <c r="SVQ24" s="2332"/>
      <c r="SVR24" s="2332"/>
      <c r="SVS24" s="2332"/>
      <c r="SVT24" s="2332"/>
      <c r="SVU24" s="2332"/>
      <c r="SVV24" s="2332"/>
      <c r="SVW24" s="2332"/>
      <c r="SVX24" s="2332"/>
      <c r="SVY24" s="2332"/>
      <c r="SVZ24" s="2332"/>
      <c r="SWA24" s="2332"/>
      <c r="SWB24" s="2332"/>
      <c r="SWC24" s="2332"/>
      <c r="SWD24" s="2332"/>
      <c r="SWE24" s="2332"/>
      <c r="SWF24" s="2332"/>
      <c r="SWG24" s="2332"/>
      <c r="SWH24" s="2332"/>
      <c r="SWI24" s="2332"/>
      <c r="SWJ24" s="2332"/>
      <c r="SWK24" s="2332"/>
      <c r="SWL24" s="2332"/>
      <c r="SWM24" s="2332"/>
      <c r="SWN24" s="2332"/>
      <c r="SWO24" s="2332"/>
      <c r="SWP24" s="2332"/>
      <c r="SWQ24" s="2332"/>
      <c r="SWR24" s="2332"/>
      <c r="SWS24" s="2332"/>
      <c r="SWT24" s="2332"/>
      <c r="SWU24" s="2332"/>
      <c r="SWV24" s="2332"/>
      <c r="SWW24" s="2332"/>
      <c r="SWX24" s="2332"/>
      <c r="SWY24" s="2332"/>
      <c r="SWZ24" s="2332"/>
      <c r="SXA24" s="2332"/>
      <c r="SXB24" s="2332"/>
      <c r="SXC24" s="2332"/>
      <c r="SXD24" s="2332"/>
      <c r="SXE24" s="2332"/>
      <c r="SXF24" s="2332"/>
      <c r="SXG24" s="2332"/>
      <c r="SXH24" s="2332"/>
      <c r="SXI24" s="2332"/>
      <c r="SXJ24" s="2332"/>
      <c r="SXK24" s="2332"/>
      <c r="SXL24" s="2332"/>
      <c r="SXM24" s="2332"/>
      <c r="SXN24" s="2332"/>
      <c r="SXO24" s="2332"/>
      <c r="SXP24" s="2332"/>
      <c r="SXQ24" s="2332"/>
      <c r="SXR24" s="2332"/>
      <c r="SXS24" s="2332"/>
      <c r="SXT24" s="2332"/>
      <c r="SXU24" s="2332"/>
      <c r="SXV24" s="2332"/>
      <c r="SXW24" s="2332"/>
      <c r="SXX24" s="2332"/>
      <c r="SXY24" s="2332"/>
      <c r="SXZ24" s="2332"/>
      <c r="SYA24" s="2332"/>
      <c r="SYB24" s="2332"/>
      <c r="SYC24" s="2332"/>
      <c r="SYD24" s="2332"/>
      <c r="SYE24" s="2332"/>
      <c r="SYF24" s="2332"/>
      <c r="SYG24" s="2332"/>
      <c r="SYH24" s="2332"/>
      <c r="SYI24" s="2332"/>
      <c r="SYJ24" s="2332"/>
      <c r="SYK24" s="2332"/>
      <c r="SYL24" s="2332"/>
      <c r="SYM24" s="2332"/>
      <c r="SYN24" s="2332"/>
      <c r="SYO24" s="2332"/>
      <c r="SYP24" s="2332"/>
      <c r="SYQ24" s="2332"/>
      <c r="SYR24" s="2332"/>
      <c r="SYS24" s="2332"/>
      <c r="SYT24" s="2332"/>
      <c r="SYU24" s="2332"/>
      <c r="SYV24" s="2332"/>
      <c r="SYW24" s="2332"/>
      <c r="SYX24" s="2332"/>
      <c r="SYY24" s="2332"/>
      <c r="SYZ24" s="2332"/>
      <c r="SZA24" s="2332"/>
      <c r="SZB24" s="2332"/>
      <c r="SZC24" s="2332"/>
      <c r="SZD24" s="2332"/>
      <c r="SZE24" s="2332"/>
      <c r="SZF24" s="2332"/>
      <c r="SZG24" s="2332"/>
      <c r="SZH24" s="2332"/>
      <c r="SZI24" s="2332"/>
      <c r="SZJ24" s="2332"/>
      <c r="SZK24" s="2332"/>
      <c r="SZL24" s="2332"/>
      <c r="SZM24" s="2332"/>
      <c r="SZN24" s="2332"/>
      <c r="SZO24" s="2332"/>
      <c r="SZP24" s="2332"/>
      <c r="SZQ24" s="2332"/>
      <c r="SZR24" s="2332"/>
      <c r="SZS24" s="2332"/>
      <c r="SZT24" s="2332"/>
      <c r="SZU24" s="2332"/>
      <c r="SZV24" s="2332"/>
      <c r="SZW24" s="2332"/>
      <c r="SZX24" s="2332"/>
      <c r="SZY24" s="2332"/>
      <c r="SZZ24" s="2332"/>
      <c r="TAA24" s="2332"/>
      <c r="TAB24" s="2332"/>
      <c r="TAC24" s="2332"/>
      <c r="TAD24" s="2332"/>
      <c r="TAE24" s="2332"/>
      <c r="TAF24" s="2332"/>
      <c r="TAG24" s="2332"/>
      <c r="TAH24" s="2332"/>
      <c r="TAI24" s="2332"/>
      <c r="TAJ24" s="2332"/>
      <c r="TAK24" s="2332"/>
      <c r="TAL24" s="2332"/>
      <c r="TAM24" s="2332"/>
      <c r="TAN24" s="2332"/>
      <c r="TAO24" s="2332"/>
      <c r="TAP24" s="2332"/>
      <c r="TAQ24" s="2332"/>
      <c r="TAR24" s="2332"/>
      <c r="TAS24" s="2332"/>
      <c r="TAT24" s="2332"/>
      <c r="TAU24" s="2332"/>
      <c r="TAV24" s="2332"/>
      <c r="TAW24" s="2332"/>
      <c r="TAX24" s="2332"/>
      <c r="TAY24" s="2332"/>
      <c r="TAZ24" s="2332"/>
      <c r="TBA24" s="2332"/>
      <c r="TBB24" s="2332"/>
      <c r="TBC24" s="2332"/>
      <c r="TBD24" s="2332"/>
      <c r="TBE24" s="2332"/>
      <c r="TBF24" s="2332"/>
      <c r="TBG24" s="2332"/>
      <c r="TBH24" s="2332"/>
      <c r="TBI24" s="2332"/>
      <c r="TBJ24" s="2332"/>
      <c r="TBK24" s="2332"/>
      <c r="TBL24" s="2332"/>
      <c r="TBM24" s="2332"/>
      <c r="TBN24" s="2332"/>
      <c r="TBO24" s="2332"/>
      <c r="TBP24" s="2332"/>
      <c r="TBQ24" s="2332"/>
      <c r="TBR24" s="2332"/>
      <c r="TBS24" s="2332"/>
      <c r="TBT24" s="2332"/>
      <c r="TBU24" s="2332"/>
      <c r="TBV24" s="2332"/>
      <c r="TBW24" s="2332"/>
      <c r="TBX24" s="2332"/>
      <c r="TBY24" s="2332"/>
      <c r="TBZ24" s="2332"/>
      <c r="TCA24" s="2332"/>
      <c r="TCB24" s="2332"/>
      <c r="TCC24" s="2332"/>
      <c r="TCD24" s="2332"/>
      <c r="TCE24" s="2332"/>
      <c r="TCF24" s="2332"/>
      <c r="TCG24" s="2332"/>
      <c r="TCH24" s="2332"/>
      <c r="TCI24" s="2332"/>
      <c r="TCJ24" s="2332"/>
      <c r="TCK24" s="2332"/>
      <c r="TCL24" s="2332"/>
      <c r="TCM24" s="2332"/>
      <c r="TCN24" s="2332"/>
      <c r="TCO24" s="2332"/>
      <c r="TCP24" s="2332"/>
      <c r="TCQ24" s="2332"/>
      <c r="TCR24" s="2332"/>
      <c r="TCS24" s="2332"/>
      <c r="TCT24" s="2332"/>
      <c r="TCU24" s="2332"/>
      <c r="TCV24" s="2332"/>
      <c r="TCW24" s="2332"/>
      <c r="TCX24" s="2332"/>
      <c r="TCY24" s="2332"/>
      <c r="TCZ24" s="2332"/>
      <c r="TDA24" s="2332"/>
      <c r="TDB24" s="2332"/>
      <c r="TDC24" s="2332"/>
      <c r="TDD24" s="2332"/>
      <c r="TDE24" s="2332"/>
      <c r="TDF24" s="2332"/>
      <c r="TDG24" s="2332"/>
      <c r="TDH24" s="2332"/>
      <c r="TDI24" s="2332"/>
      <c r="TDJ24" s="2332"/>
      <c r="TDK24" s="2332"/>
      <c r="TDL24" s="2332"/>
      <c r="TDM24" s="2332"/>
      <c r="TDN24" s="2332"/>
      <c r="TDO24" s="2332"/>
      <c r="TDP24" s="2332"/>
      <c r="TDQ24" s="2332"/>
      <c r="TDR24" s="2332"/>
      <c r="TDS24" s="2332"/>
      <c r="TDT24" s="2332"/>
      <c r="TDU24" s="2332"/>
      <c r="TDV24" s="2332"/>
      <c r="TDW24" s="2332"/>
      <c r="TDX24" s="2332"/>
      <c r="TDY24" s="2332"/>
      <c r="TDZ24" s="2332"/>
      <c r="TEA24" s="2332"/>
      <c r="TEB24" s="2332"/>
      <c r="TEC24" s="2332"/>
      <c r="TED24" s="2332"/>
      <c r="TEE24" s="2332"/>
      <c r="TEF24" s="2332"/>
      <c r="TEG24" s="2332"/>
      <c r="TEH24" s="2332"/>
      <c r="TEI24" s="2332"/>
      <c r="TEJ24" s="2332"/>
      <c r="TEK24" s="2332"/>
      <c r="TEL24" s="2332"/>
      <c r="TEM24" s="2332"/>
      <c r="TEN24" s="2332"/>
      <c r="TEO24" s="2332"/>
      <c r="TEP24" s="2332"/>
      <c r="TEQ24" s="2332"/>
      <c r="TER24" s="2332"/>
      <c r="TES24" s="2332"/>
      <c r="TET24" s="2332"/>
      <c r="TEU24" s="2332"/>
      <c r="TEV24" s="2332"/>
      <c r="TEW24" s="2332"/>
      <c r="TEX24" s="2332"/>
      <c r="TEY24" s="2332"/>
      <c r="TEZ24" s="2332"/>
      <c r="TFA24" s="2332"/>
      <c r="TFB24" s="2332"/>
      <c r="TFC24" s="2332"/>
      <c r="TFD24" s="2332"/>
      <c r="TFE24" s="2332"/>
      <c r="TFF24" s="2332"/>
      <c r="TFG24" s="2332"/>
      <c r="TFH24" s="2332"/>
      <c r="TFI24" s="2332"/>
      <c r="TFJ24" s="2332"/>
      <c r="TFK24" s="2332"/>
      <c r="TFL24" s="2332"/>
      <c r="TFM24" s="2332"/>
      <c r="TFN24" s="2332"/>
      <c r="TFO24" s="2332"/>
      <c r="TFP24" s="2332"/>
      <c r="TFQ24" s="2332"/>
      <c r="TFR24" s="2332"/>
      <c r="TFS24" s="2332"/>
      <c r="TFT24" s="2332"/>
      <c r="TFU24" s="2332"/>
      <c r="TFV24" s="2332"/>
      <c r="TFW24" s="2332"/>
      <c r="TFX24" s="2332"/>
      <c r="TFY24" s="2332"/>
      <c r="TFZ24" s="2332"/>
      <c r="TGA24" s="2332"/>
      <c r="TGB24" s="2332"/>
      <c r="TGC24" s="2332"/>
      <c r="TGD24" s="2332"/>
      <c r="TGE24" s="2332"/>
      <c r="TGF24" s="2332"/>
      <c r="TGG24" s="2332"/>
      <c r="TGH24" s="2332"/>
      <c r="TGI24" s="2332"/>
      <c r="TGJ24" s="2332"/>
      <c r="TGK24" s="2332"/>
      <c r="TGL24" s="2332"/>
      <c r="TGM24" s="2332"/>
      <c r="TGN24" s="2332"/>
      <c r="TGO24" s="2332"/>
      <c r="TGP24" s="2332"/>
      <c r="TGQ24" s="2332"/>
      <c r="TGR24" s="2332"/>
      <c r="TGS24" s="2332"/>
      <c r="TGT24" s="2332"/>
      <c r="TGU24" s="2332"/>
      <c r="TGV24" s="2332"/>
      <c r="TGW24" s="2332"/>
      <c r="TGX24" s="2332"/>
      <c r="TGY24" s="2332"/>
      <c r="TGZ24" s="2332"/>
      <c r="THA24" s="2332"/>
      <c r="THB24" s="2332"/>
      <c r="THC24" s="2332"/>
      <c r="THD24" s="2332"/>
      <c r="THE24" s="2332"/>
      <c r="THF24" s="2332"/>
      <c r="THG24" s="2332"/>
      <c r="THH24" s="2332"/>
      <c r="THI24" s="2332"/>
      <c r="THJ24" s="2332"/>
      <c r="THK24" s="2332"/>
      <c r="THL24" s="2332"/>
      <c r="THM24" s="2332"/>
      <c r="THN24" s="2332"/>
      <c r="THO24" s="2332"/>
      <c r="THP24" s="2332"/>
      <c r="THQ24" s="2332"/>
      <c r="THR24" s="2332"/>
      <c r="THS24" s="2332"/>
      <c r="THT24" s="2332"/>
      <c r="THU24" s="2332"/>
      <c r="THV24" s="2332"/>
      <c r="THW24" s="2332"/>
      <c r="THX24" s="2332"/>
      <c r="THY24" s="2332"/>
      <c r="THZ24" s="2332"/>
      <c r="TIA24" s="2332"/>
      <c r="TIB24" s="2332"/>
      <c r="TIC24" s="2332"/>
      <c r="TID24" s="2332"/>
      <c r="TIE24" s="2332"/>
      <c r="TIF24" s="2332"/>
      <c r="TIG24" s="2332"/>
      <c r="TIH24" s="2332"/>
      <c r="TII24" s="2332"/>
      <c r="TIJ24" s="2332"/>
      <c r="TIK24" s="2332"/>
      <c r="TIL24" s="2332"/>
      <c r="TIM24" s="2332"/>
      <c r="TIN24" s="2332"/>
      <c r="TIO24" s="2332"/>
      <c r="TIP24" s="2332"/>
      <c r="TIQ24" s="2332"/>
      <c r="TIR24" s="2332"/>
      <c r="TIS24" s="2332"/>
      <c r="TIT24" s="2332"/>
      <c r="TIU24" s="2332"/>
      <c r="TIV24" s="2332"/>
      <c r="TIW24" s="2332"/>
      <c r="TIX24" s="2332"/>
      <c r="TIY24" s="2332"/>
      <c r="TIZ24" s="2332"/>
      <c r="TJA24" s="2332"/>
      <c r="TJB24" s="2332"/>
      <c r="TJC24" s="2332"/>
      <c r="TJD24" s="2332"/>
      <c r="TJE24" s="2332"/>
      <c r="TJF24" s="2332"/>
      <c r="TJG24" s="2332"/>
      <c r="TJH24" s="2332"/>
      <c r="TJI24" s="2332"/>
      <c r="TJJ24" s="2332"/>
      <c r="TJK24" s="2332"/>
      <c r="TJL24" s="2332"/>
      <c r="TJM24" s="2332"/>
      <c r="TJN24" s="2332"/>
      <c r="TJO24" s="2332"/>
      <c r="TJP24" s="2332"/>
      <c r="TJQ24" s="2332"/>
      <c r="TJR24" s="2332"/>
      <c r="TJS24" s="2332"/>
      <c r="TJT24" s="2332"/>
      <c r="TJU24" s="2332"/>
      <c r="TJV24" s="2332"/>
      <c r="TJW24" s="2332"/>
      <c r="TJX24" s="2332"/>
      <c r="TJY24" s="2332"/>
      <c r="TJZ24" s="2332"/>
      <c r="TKA24" s="2332"/>
      <c r="TKB24" s="2332"/>
      <c r="TKC24" s="2332"/>
      <c r="TKD24" s="2332"/>
      <c r="TKE24" s="2332"/>
      <c r="TKF24" s="2332"/>
      <c r="TKG24" s="2332"/>
      <c r="TKH24" s="2332"/>
      <c r="TKI24" s="2332"/>
      <c r="TKJ24" s="2332"/>
      <c r="TKK24" s="2332"/>
      <c r="TKL24" s="2332"/>
      <c r="TKM24" s="2332"/>
      <c r="TKN24" s="2332"/>
      <c r="TKO24" s="2332"/>
      <c r="TKP24" s="2332"/>
      <c r="TKQ24" s="2332"/>
      <c r="TKR24" s="2332"/>
      <c r="TKS24" s="2332"/>
      <c r="TKT24" s="2332"/>
      <c r="TKU24" s="2332"/>
      <c r="TKV24" s="2332"/>
      <c r="TKW24" s="2332"/>
      <c r="TKX24" s="2332"/>
      <c r="TKY24" s="2332"/>
      <c r="TKZ24" s="2332"/>
      <c r="TLA24" s="2332"/>
      <c r="TLB24" s="2332"/>
      <c r="TLC24" s="2332"/>
      <c r="TLD24" s="2332"/>
      <c r="TLE24" s="2332"/>
      <c r="TLF24" s="2332"/>
      <c r="TLG24" s="2332"/>
      <c r="TLH24" s="2332"/>
      <c r="TLI24" s="2332"/>
      <c r="TLJ24" s="2332"/>
      <c r="TLK24" s="2332"/>
      <c r="TLL24" s="2332"/>
      <c r="TLM24" s="2332"/>
      <c r="TLN24" s="2332"/>
      <c r="TLO24" s="2332"/>
      <c r="TLP24" s="2332"/>
      <c r="TLQ24" s="2332"/>
      <c r="TLR24" s="2332"/>
      <c r="TLS24" s="2332"/>
      <c r="TLT24" s="2332"/>
      <c r="TLU24" s="2332"/>
      <c r="TLV24" s="2332"/>
      <c r="TLW24" s="2332"/>
      <c r="TLX24" s="2332"/>
      <c r="TLY24" s="2332"/>
      <c r="TLZ24" s="2332"/>
      <c r="TMA24" s="2332"/>
      <c r="TMB24" s="2332"/>
      <c r="TMC24" s="2332"/>
      <c r="TMD24" s="2332"/>
      <c r="TME24" s="2332"/>
      <c r="TMF24" s="2332"/>
      <c r="TMG24" s="2332"/>
      <c r="TMH24" s="2332"/>
      <c r="TMI24" s="2332"/>
      <c r="TMJ24" s="2332"/>
      <c r="TMK24" s="2332"/>
      <c r="TML24" s="2332"/>
      <c r="TMM24" s="2332"/>
      <c r="TMN24" s="2332"/>
      <c r="TMO24" s="2332"/>
      <c r="TMP24" s="2332"/>
      <c r="TMQ24" s="2332"/>
      <c r="TMR24" s="2332"/>
      <c r="TMS24" s="2332"/>
      <c r="TMT24" s="2332"/>
      <c r="TMU24" s="2332"/>
      <c r="TMV24" s="2332"/>
      <c r="TMW24" s="2332"/>
      <c r="TMX24" s="2332"/>
      <c r="TMY24" s="2332"/>
      <c r="TMZ24" s="2332"/>
      <c r="TNA24" s="2332"/>
      <c r="TNB24" s="2332"/>
      <c r="TNC24" s="2332"/>
      <c r="TND24" s="2332"/>
      <c r="TNE24" s="2332"/>
      <c r="TNF24" s="2332"/>
      <c r="TNG24" s="2332"/>
      <c r="TNH24" s="2332"/>
      <c r="TNI24" s="2332"/>
      <c r="TNJ24" s="2332"/>
      <c r="TNK24" s="2332"/>
      <c r="TNL24" s="2332"/>
      <c r="TNM24" s="2332"/>
      <c r="TNN24" s="2332"/>
      <c r="TNO24" s="2332"/>
      <c r="TNP24" s="2332"/>
      <c r="TNQ24" s="2332"/>
      <c r="TNR24" s="2332"/>
      <c r="TNS24" s="2332"/>
      <c r="TNT24" s="2332"/>
      <c r="TNU24" s="2332"/>
      <c r="TNV24" s="2332"/>
      <c r="TNW24" s="2332"/>
      <c r="TNX24" s="2332"/>
      <c r="TNY24" s="2332"/>
      <c r="TNZ24" s="2332"/>
      <c r="TOA24" s="2332"/>
      <c r="TOB24" s="2332"/>
      <c r="TOC24" s="2332"/>
      <c r="TOD24" s="2332"/>
      <c r="TOE24" s="2332"/>
      <c r="TOF24" s="2332"/>
      <c r="TOG24" s="2332"/>
      <c r="TOH24" s="2332"/>
      <c r="TOI24" s="2332"/>
      <c r="TOJ24" s="2332"/>
      <c r="TOK24" s="2332"/>
      <c r="TOL24" s="2332"/>
      <c r="TOM24" s="2332"/>
      <c r="TON24" s="2332"/>
      <c r="TOO24" s="2332"/>
      <c r="TOP24" s="2332"/>
      <c r="TOQ24" s="2332"/>
      <c r="TOR24" s="2332"/>
      <c r="TOS24" s="2332"/>
      <c r="TOT24" s="2332"/>
      <c r="TOU24" s="2332"/>
      <c r="TOV24" s="2332"/>
      <c r="TOW24" s="2332"/>
      <c r="TOX24" s="2332"/>
      <c r="TOY24" s="2332"/>
      <c r="TOZ24" s="2332"/>
      <c r="TPA24" s="2332"/>
      <c r="TPB24" s="2332"/>
      <c r="TPC24" s="2332"/>
      <c r="TPD24" s="2332"/>
      <c r="TPE24" s="2332"/>
      <c r="TPF24" s="2332"/>
      <c r="TPG24" s="2332"/>
      <c r="TPH24" s="2332"/>
      <c r="TPI24" s="2332"/>
      <c r="TPJ24" s="2332"/>
      <c r="TPK24" s="2332"/>
      <c r="TPL24" s="2332"/>
      <c r="TPM24" s="2332"/>
      <c r="TPN24" s="2332"/>
      <c r="TPO24" s="2332"/>
      <c r="TPP24" s="2332"/>
      <c r="TPQ24" s="2332"/>
      <c r="TPR24" s="2332"/>
      <c r="TPS24" s="2332"/>
      <c r="TPT24" s="2332"/>
      <c r="TPU24" s="2332"/>
      <c r="TPV24" s="2332"/>
      <c r="TPW24" s="2332"/>
      <c r="TPX24" s="2332"/>
      <c r="TPY24" s="2332"/>
      <c r="TPZ24" s="2332"/>
      <c r="TQA24" s="2332"/>
      <c r="TQB24" s="2332"/>
      <c r="TQC24" s="2332"/>
      <c r="TQD24" s="2332"/>
      <c r="TQE24" s="2332"/>
      <c r="TQF24" s="2332"/>
      <c r="TQG24" s="2332"/>
      <c r="TQH24" s="2332"/>
      <c r="TQI24" s="2332"/>
      <c r="TQJ24" s="2332"/>
      <c r="TQK24" s="2332"/>
      <c r="TQL24" s="2332"/>
      <c r="TQM24" s="2332"/>
      <c r="TQN24" s="2332"/>
      <c r="TQO24" s="2332"/>
      <c r="TQP24" s="2332"/>
      <c r="TQQ24" s="2332"/>
      <c r="TQR24" s="2332"/>
      <c r="TQS24" s="2332"/>
      <c r="TQT24" s="2332"/>
      <c r="TQU24" s="2332"/>
      <c r="TQV24" s="2332"/>
      <c r="TQW24" s="2332"/>
      <c r="TQX24" s="2332"/>
      <c r="TQY24" s="2332"/>
      <c r="TQZ24" s="2332"/>
      <c r="TRA24" s="2332"/>
      <c r="TRB24" s="2332"/>
      <c r="TRC24" s="2332"/>
      <c r="TRD24" s="2332"/>
      <c r="TRE24" s="2332"/>
      <c r="TRF24" s="2332"/>
      <c r="TRG24" s="2332"/>
      <c r="TRH24" s="2332"/>
      <c r="TRI24" s="2332"/>
      <c r="TRJ24" s="2332"/>
      <c r="TRK24" s="2332"/>
      <c r="TRL24" s="2332"/>
      <c r="TRM24" s="2332"/>
      <c r="TRN24" s="2332"/>
      <c r="TRO24" s="2332"/>
      <c r="TRP24" s="2332"/>
      <c r="TRQ24" s="2332"/>
      <c r="TRR24" s="2332"/>
      <c r="TRS24" s="2332"/>
      <c r="TRT24" s="2332"/>
      <c r="TRU24" s="2332"/>
      <c r="TRV24" s="2332"/>
      <c r="TRW24" s="2332"/>
      <c r="TRX24" s="2332"/>
      <c r="TRY24" s="2332"/>
      <c r="TRZ24" s="2332"/>
      <c r="TSA24" s="2332"/>
      <c r="TSB24" s="2332"/>
      <c r="TSC24" s="2332"/>
      <c r="TSD24" s="2332"/>
      <c r="TSE24" s="2332"/>
      <c r="TSF24" s="2332"/>
      <c r="TSG24" s="2332"/>
      <c r="TSH24" s="2332"/>
      <c r="TSI24" s="2332"/>
      <c r="TSJ24" s="2332"/>
      <c r="TSK24" s="2332"/>
      <c r="TSL24" s="2332"/>
      <c r="TSM24" s="2332"/>
      <c r="TSN24" s="2332"/>
      <c r="TSO24" s="2332"/>
      <c r="TSP24" s="2332"/>
      <c r="TSQ24" s="2332"/>
      <c r="TSR24" s="2332"/>
      <c r="TSS24" s="2332"/>
      <c r="TST24" s="2332"/>
      <c r="TSU24" s="2332"/>
      <c r="TSV24" s="2332"/>
      <c r="TSW24" s="2332"/>
      <c r="TSX24" s="2332"/>
      <c r="TSY24" s="2332"/>
      <c r="TSZ24" s="2332"/>
      <c r="TTA24" s="2332"/>
      <c r="TTB24" s="2332"/>
      <c r="TTC24" s="2332"/>
      <c r="TTD24" s="2332"/>
      <c r="TTE24" s="2332"/>
      <c r="TTF24" s="2332"/>
      <c r="TTG24" s="2332"/>
      <c r="TTH24" s="2332"/>
      <c r="TTI24" s="2332"/>
      <c r="TTJ24" s="2332"/>
      <c r="TTK24" s="2332"/>
      <c r="TTL24" s="2332"/>
      <c r="TTM24" s="2332"/>
      <c r="TTN24" s="2332"/>
      <c r="TTO24" s="2332"/>
      <c r="TTP24" s="2332"/>
      <c r="TTQ24" s="2332"/>
      <c r="TTR24" s="2332"/>
      <c r="TTS24" s="2332"/>
      <c r="TTT24" s="2332"/>
      <c r="TTU24" s="2332"/>
      <c r="TTV24" s="2332"/>
      <c r="TTW24" s="2332"/>
      <c r="TTX24" s="2332"/>
      <c r="TTY24" s="2332"/>
      <c r="TTZ24" s="2332"/>
      <c r="TUA24" s="2332"/>
      <c r="TUB24" s="2332"/>
      <c r="TUC24" s="2332"/>
      <c r="TUD24" s="2332"/>
      <c r="TUE24" s="2332"/>
      <c r="TUF24" s="2332"/>
      <c r="TUG24" s="2332"/>
      <c r="TUH24" s="2332"/>
      <c r="TUI24" s="2332"/>
      <c r="TUJ24" s="2332"/>
      <c r="TUK24" s="2332"/>
      <c r="TUL24" s="2332"/>
      <c r="TUM24" s="2332"/>
      <c r="TUN24" s="2332"/>
      <c r="TUO24" s="2332"/>
      <c r="TUP24" s="2332"/>
      <c r="TUQ24" s="2332"/>
      <c r="TUR24" s="2332"/>
      <c r="TUS24" s="2332"/>
      <c r="TUT24" s="2332"/>
      <c r="TUU24" s="2332"/>
      <c r="TUV24" s="2332"/>
      <c r="TUW24" s="2332"/>
      <c r="TUX24" s="2332"/>
      <c r="TUY24" s="2332"/>
      <c r="TUZ24" s="2332"/>
      <c r="TVA24" s="2332"/>
      <c r="TVB24" s="2332"/>
      <c r="TVC24" s="2332"/>
      <c r="TVD24" s="2332"/>
      <c r="TVE24" s="2332"/>
      <c r="TVF24" s="2332"/>
      <c r="TVG24" s="2332"/>
      <c r="TVH24" s="2332"/>
      <c r="TVI24" s="2332"/>
      <c r="TVJ24" s="2332"/>
      <c r="TVK24" s="2332"/>
      <c r="TVL24" s="2332"/>
      <c r="TVM24" s="2332"/>
      <c r="TVN24" s="2332"/>
      <c r="TVO24" s="2332"/>
      <c r="TVP24" s="2332"/>
      <c r="TVQ24" s="2332"/>
      <c r="TVR24" s="2332"/>
      <c r="TVS24" s="2332"/>
      <c r="TVT24" s="2332"/>
      <c r="TVU24" s="2332"/>
      <c r="TVV24" s="2332"/>
      <c r="TVW24" s="2332"/>
      <c r="TVX24" s="2332"/>
      <c r="TVY24" s="2332"/>
      <c r="TVZ24" s="2332"/>
      <c r="TWA24" s="2332"/>
      <c r="TWB24" s="2332"/>
      <c r="TWC24" s="2332"/>
      <c r="TWD24" s="2332"/>
      <c r="TWE24" s="2332"/>
      <c r="TWF24" s="2332"/>
      <c r="TWG24" s="2332"/>
      <c r="TWH24" s="2332"/>
      <c r="TWI24" s="2332"/>
      <c r="TWJ24" s="2332"/>
      <c r="TWK24" s="2332"/>
      <c r="TWL24" s="2332"/>
      <c r="TWM24" s="2332"/>
      <c r="TWN24" s="2332"/>
      <c r="TWO24" s="2332"/>
      <c r="TWP24" s="2332"/>
      <c r="TWQ24" s="2332"/>
      <c r="TWR24" s="2332"/>
      <c r="TWS24" s="2332"/>
      <c r="TWT24" s="2332"/>
      <c r="TWU24" s="2332"/>
      <c r="TWV24" s="2332"/>
      <c r="TWW24" s="2332"/>
      <c r="TWX24" s="2332"/>
      <c r="TWY24" s="2332"/>
      <c r="TWZ24" s="2332"/>
      <c r="TXA24" s="2332"/>
      <c r="TXB24" s="2332"/>
      <c r="TXC24" s="2332"/>
      <c r="TXD24" s="2332"/>
      <c r="TXE24" s="2332"/>
      <c r="TXF24" s="2332"/>
      <c r="TXG24" s="2332"/>
      <c r="TXH24" s="2332"/>
      <c r="TXI24" s="2332"/>
      <c r="TXJ24" s="2332"/>
      <c r="TXK24" s="2332"/>
      <c r="TXL24" s="2332"/>
      <c r="TXM24" s="2332"/>
      <c r="TXN24" s="2332"/>
      <c r="TXO24" s="2332"/>
      <c r="TXP24" s="2332"/>
      <c r="TXQ24" s="2332"/>
      <c r="TXR24" s="2332"/>
      <c r="TXS24" s="2332"/>
      <c r="TXT24" s="2332"/>
      <c r="TXU24" s="2332"/>
      <c r="TXV24" s="2332"/>
      <c r="TXW24" s="2332"/>
      <c r="TXX24" s="2332"/>
      <c r="TXY24" s="2332"/>
      <c r="TXZ24" s="2332"/>
      <c r="TYA24" s="2332"/>
      <c r="TYB24" s="2332"/>
      <c r="TYC24" s="2332"/>
      <c r="TYD24" s="2332"/>
      <c r="TYE24" s="2332"/>
      <c r="TYF24" s="2332"/>
      <c r="TYG24" s="2332"/>
      <c r="TYH24" s="2332"/>
      <c r="TYI24" s="2332"/>
      <c r="TYJ24" s="2332"/>
      <c r="TYK24" s="2332"/>
      <c r="TYL24" s="2332"/>
      <c r="TYM24" s="2332"/>
      <c r="TYN24" s="2332"/>
      <c r="TYO24" s="2332"/>
      <c r="TYP24" s="2332"/>
      <c r="TYQ24" s="2332"/>
      <c r="TYR24" s="2332"/>
      <c r="TYS24" s="2332"/>
      <c r="TYT24" s="2332"/>
      <c r="TYU24" s="2332"/>
      <c r="TYV24" s="2332"/>
      <c r="TYW24" s="2332"/>
      <c r="TYX24" s="2332"/>
      <c r="TYY24" s="2332"/>
      <c r="TYZ24" s="2332"/>
      <c r="TZA24" s="2332"/>
      <c r="TZB24" s="2332"/>
      <c r="TZC24" s="2332"/>
      <c r="TZD24" s="2332"/>
      <c r="TZE24" s="2332"/>
      <c r="TZF24" s="2332"/>
      <c r="TZG24" s="2332"/>
      <c r="TZH24" s="2332"/>
      <c r="TZI24" s="2332"/>
      <c r="TZJ24" s="2332"/>
      <c r="TZK24" s="2332"/>
      <c r="TZL24" s="2332"/>
      <c r="TZM24" s="2332"/>
      <c r="TZN24" s="2332"/>
      <c r="TZO24" s="2332"/>
      <c r="TZP24" s="2332"/>
      <c r="TZQ24" s="2332"/>
      <c r="TZR24" s="2332"/>
      <c r="TZS24" s="2332"/>
      <c r="TZT24" s="2332"/>
      <c r="TZU24" s="2332"/>
      <c r="TZV24" s="2332"/>
      <c r="TZW24" s="2332"/>
      <c r="TZX24" s="2332"/>
      <c r="TZY24" s="2332"/>
      <c r="TZZ24" s="2332"/>
      <c r="UAA24" s="2332"/>
      <c r="UAB24" s="2332"/>
      <c r="UAC24" s="2332"/>
      <c r="UAD24" s="2332"/>
      <c r="UAE24" s="2332"/>
      <c r="UAF24" s="2332"/>
      <c r="UAG24" s="2332"/>
      <c r="UAH24" s="2332"/>
      <c r="UAI24" s="2332"/>
      <c r="UAJ24" s="2332"/>
      <c r="UAK24" s="2332"/>
      <c r="UAL24" s="2332"/>
      <c r="UAM24" s="2332"/>
      <c r="UAN24" s="2332"/>
      <c r="UAO24" s="2332"/>
      <c r="UAP24" s="2332"/>
      <c r="UAQ24" s="2332"/>
      <c r="UAR24" s="2332"/>
      <c r="UAS24" s="2332"/>
      <c r="UAT24" s="2332"/>
      <c r="UAU24" s="2332"/>
      <c r="UAV24" s="2332"/>
      <c r="UAW24" s="2332"/>
      <c r="UAX24" s="2332"/>
      <c r="UAY24" s="2332"/>
      <c r="UAZ24" s="2332"/>
      <c r="UBA24" s="2332"/>
      <c r="UBB24" s="2332"/>
      <c r="UBC24" s="2332"/>
      <c r="UBD24" s="2332"/>
      <c r="UBE24" s="2332"/>
      <c r="UBF24" s="2332"/>
      <c r="UBG24" s="2332"/>
      <c r="UBH24" s="2332"/>
      <c r="UBI24" s="2332"/>
      <c r="UBJ24" s="2332"/>
      <c r="UBK24" s="2332"/>
      <c r="UBL24" s="2332"/>
      <c r="UBM24" s="2332"/>
      <c r="UBN24" s="2332"/>
      <c r="UBO24" s="2332"/>
      <c r="UBP24" s="2332"/>
      <c r="UBQ24" s="2332"/>
      <c r="UBR24" s="2332"/>
      <c r="UBS24" s="2332"/>
      <c r="UBT24" s="2332"/>
      <c r="UBU24" s="2332"/>
      <c r="UBV24" s="2332"/>
      <c r="UBW24" s="2332"/>
      <c r="UBX24" s="2332"/>
      <c r="UBY24" s="2332"/>
      <c r="UBZ24" s="2332"/>
      <c r="UCA24" s="2332"/>
      <c r="UCB24" s="2332"/>
      <c r="UCC24" s="2332"/>
      <c r="UCD24" s="2332"/>
      <c r="UCE24" s="2332"/>
      <c r="UCF24" s="2332"/>
      <c r="UCG24" s="2332"/>
      <c r="UCH24" s="2332"/>
      <c r="UCI24" s="2332"/>
      <c r="UCJ24" s="2332"/>
      <c r="UCK24" s="2332"/>
      <c r="UCL24" s="2332"/>
      <c r="UCM24" s="2332"/>
      <c r="UCN24" s="2332"/>
      <c r="UCO24" s="2332"/>
      <c r="UCP24" s="2332"/>
      <c r="UCQ24" s="2332"/>
      <c r="UCR24" s="2332"/>
      <c r="UCS24" s="2332"/>
      <c r="UCT24" s="2332"/>
      <c r="UCU24" s="2332"/>
      <c r="UCV24" s="2332"/>
      <c r="UCW24" s="2332"/>
      <c r="UCX24" s="2332"/>
      <c r="UCY24" s="2332"/>
      <c r="UCZ24" s="2332"/>
      <c r="UDA24" s="2332"/>
      <c r="UDB24" s="2332"/>
      <c r="UDC24" s="2332"/>
      <c r="UDD24" s="2332"/>
      <c r="UDE24" s="2332"/>
      <c r="UDF24" s="2332"/>
      <c r="UDG24" s="2332"/>
      <c r="UDH24" s="2332"/>
      <c r="UDI24" s="2332"/>
      <c r="UDJ24" s="2332"/>
      <c r="UDK24" s="2332"/>
      <c r="UDL24" s="2332"/>
      <c r="UDM24" s="2332"/>
      <c r="UDN24" s="2332"/>
      <c r="UDO24" s="2332"/>
      <c r="UDP24" s="2332"/>
      <c r="UDQ24" s="2332"/>
      <c r="UDR24" s="2332"/>
      <c r="UDS24" s="2332"/>
      <c r="UDT24" s="2332"/>
      <c r="UDU24" s="2332"/>
      <c r="UDV24" s="2332"/>
      <c r="UDW24" s="2332"/>
      <c r="UDX24" s="2332"/>
      <c r="UDY24" s="2332"/>
      <c r="UDZ24" s="2332"/>
      <c r="UEA24" s="2332"/>
      <c r="UEB24" s="2332"/>
      <c r="UEC24" s="2332"/>
      <c r="UED24" s="2332"/>
      <c r="UEE24" s="2332"/>
      <c r="UEF24" s="2332"/>
      <c r="UEG24" s="2332"/>
      <c r="UEH24" s="2332"/>
      <c r="UEI24" s="2332"/>
      <c r="UEJ24" s="2332"/>
      <c r="UEK24" s="2332"/>
      <c r="UEL24" s="2332"/>
      <c r="UEM24" s="2332"/>
      <c r="UEN24" s="2332"/>
      <c r="UEO24" s="2332"/>
      <c r="UEP24" s="2332"/>
      <c r="UEQ24" s="2332"/>
      <c r="UER24" s="2332"/>
      <c r="UES24" s="2332"/>
      <c r="UET24" s="2332"/>
      <c r="UEU24" s="2332"/>
      <c r="UEV24" s="2332"/>
      <c r="UEW24" s="2332"/>
      <c r="UEX24" s="2332"/>
      <c r="UEY24" s="2332"/>
      <c r="UEZ24" s="2332"/>
      <c r="UFA24" s="2332"/>
      <c r="UFB24" s="2332"/>
      <c r="UFC24" s="2332"/>
      <c r="UFD24" s="2332"/>
      <c r="UFE24" s="2332"/>
      <c r="UFF24" s="2332"/>
      <c r="UFG24" s="2332"/>
      <c r="UFH24" s="2332"/>
      <c r="UFI24" s="2332"/>
      <c r="UFJ24" s="2332"/>
      <c r="UFK24" s="2332"/>
      <c r="UFL24" s="2332"/>
      <c r="UFM24" s="2332"/>
      <c r="UFN24" s="2332"/>
      <c r="UFO24" s="2332"/>
      <c r="UFP24" s="2332"/>
      <c r="UFQ24" s="2332"/>
      <c r="UFR24" s="2332"/>
      <c r="UFS24" s="2332"/>
      <c r="UFT24" s="2332"/>
      <c r="UFU24" s="2332"/>
      <c r="UFV24" s="2332"/>
      <c r="UFW24" s="2332"/>
      <c r="UFX24" s="2332"/>
      <c r="UFY24" s="2332"/>
      <c r="UFZ24" s="2332"/>
      <c r="UGA24" s="2332"/>
      <c r="UGB24" s="2332"/>
      <c r="UGC24" s="2332"/>
      <c r="UGD24" s="2332"/>
      <c r="UGE24" s="2332"/>
      <c r="UGF24" s="2332"/>
      <c r="UGG24" s="2332"/>
      <c r="UGH24" s="2332"/>
      <c r="UGI24" s="2332"/>
      <c r="UGJ24" s="2332"/>
      <c r="UGK24" s="2332"/>
      <c r="UGL24" s="2332"/>
      <c r="UGM24" s="2332"/>
      <c r="UGN24" s="2332"/>
      <c r="UGO24" s="2332"/>
      <c r="UGP24" s="2332"/>
      <c r="UGQ24" s="2332"/>
      <c r="UGR24" s="2332"/>
      <c r="UGS24" s="2332"/>
      <c r="UGT24" s="2332"/>
      <c r="UGU24" s="2332"/>
      <c r="UGV24" s="2332"/>
      <c r="UGW24" s="2332"/>
      <c r="UGX24" s="2332"/>
      <c r="UGY24" s="2332"/>
      <c r="UGZ24" s="2332"/>
      <c r="UHA24" s="2332"/>
      <c r="UHB24" s="2332"/>
      <c r="UHC24" s="2332"/>
      <c r="UHD24" s="2332"/>
      <c r="UHE24" s="2332"/>
      <c r="UHF24" s="2332"/>
      <c r="UHG24" s="2332"/>
      <c r="UHH24" s="2332"/>
      <c r="UHI24" s="2332"/>
      <c r="UHJ24" s="2332"/>
      <c r="UHK24" s="2332"/>
      <c r="UHL24" s="2332"/>
      <c r="UHM24" s="2332"/>
      <c r="UHN24" s="2332"/>
      <c r="UHO24" s="2332"/>
      <c r="UHP24" s="2332"/>
      <c r="UHQ24" s="2332"/>
      <c r="UHR24" s="2332"/>
      <c r="UHS24" s="2332"/>
      <c r="UHT24" s="2332"/>
      <c r="UHU24" s="2332"/>
      <c r="UHV24" s="2332"/>
      <c r="UHW24" s="2332"/>
      <c r="UHX24" s="2332"/>
      <c r="UHY24" s="2332"/>
      <c r="UHZ24" s="2332"/>
      <c r="UIA24" s="2332"/>
      <c r="UIB24" s="2332"/>
      <c r="UIC24" s="2332"/>
      <c r="UID24" s="2332"/>
      <c r="UIE24" s="2332"/>
      <c r="UIF24" s="2332"/>
      <c r="UIG24" s="2332"/>
      <c r="UIH24" s="2332"/>
      <c r="UII24" s="2332"/>
      <c r="UIJ24" s="2332"/>
      <c r="UIK24" s="2332"/>
      <c r="UIL24" s="2332"/>
      <c r="UIM24" s="2332"/>
      <c r="UIN24" s="2332"/>
      <c r="UIO24" s="2332"/>
      <c r="UIP24" s="2332"/>
      <c r="UIQ24" s="2332"/>
      <c r="UIR24" s="2332"/>
      <c r="UIS24" s="2332"/>
      <c r="UIT24" s="2332"/>
      <c r="UIU24" s="2332"/>
      <c r="UIV24" s="2332"/>
      <c r="UIW24" s="2332"/>
      <c r="UIX24" s="2332"/>
      <c r="UIY24" s="2332"/>
      <c r="UIZ24" s="2332"/>
      <c r="UJA24" s="2332"/>
      <c r="UJB24" s="2332"/>
      <c r="UJC24" s="2332"/>
      <c r="UJD24" s="2332"/>
      <c r="UJE24" s="2332"/>
      <c r="UJF24" s="2332"/>
      <c r="UJG24" s="2332"/>
      <c r="UJH24" s="2332"/>
      <c r="UJI24" s="2332"/>
      <c r="UJJ24" s="2332"/>
      <c r="UJK24" s="2332"/>
      <c r="UJL24" s="2332"/>
      <c r="UJM24" s="2332"/>
      <c r="UJN24" s="2332"/>
      <c r="UJO24" s="2332"/>
      <c r="UJP24" s="2332"/>
      <c r="UJQ24" s="2332"/>
      <c r="UJR24" s="2332"/>
      <c r="UJS24" s="2332"/>
      <c r="UJT24" s="2332"/>
      <c r="UJU24" s="2332"/>
      <c r="UJV24" s="2332"/>
      <c r="UJW24" s="2332"/>
      <c r="UJX24" s="2332"/>
      <c r="UJY24" s="2332"/>
      <c r="UJZ24" s="2332"/>
      <c r="UKA24" s="2332"/>
      <c r="UKB24" s="2332"/>
      <c r="UKC24" s="2332"/>
      <c r="UKD24" s="2332"/>
      <c r="UKE24" s="2332"/>
      <c r="UKF24" s="2332"/>
      <c r="UKG24" s="2332"/>
      <c r="UKH24" s="2332"/>
      <c r="UKI24" s="2332"/>
      <c r="UKJ24" s="2332"/>
      <c r="UKK24" s="2332"/>
      <c r="UKL24" s="2332"/>
      <c r="UKM24" s="2332"/>
      <c r="UKN24" s="2332"/>
      <c r="UKO24" s="2332"/>
      <c r="UKP24" s="2332"/>
      <c r="UKQ24" s="2332"/>
      <c r="UKR24" s="2332"/>
      <c r="UKS24" s="2332"/>
      <c r="UKT24" s="2332"/>
      <c r="UKU24" s="2332"/>
      <c r="UKV24" s="2332"/>
      <c r="UKW24" s="2332"/>
      <c r="UKX24" s="2332"/>
      <c r="UKY24" s="2332"/>
      <c r="UKZ24" s="2332"/>
      <c r="ULA24" s="2332"/>
      <c r="ULB24" s="2332"/>
      <c r="ULC24" s="2332"/>
      <c r="ULD24" s="2332"/>
      <c r="ULE24" s="2332"/>
      <c r="ULF24" s="2332"/>
      <c r="ULG24" s="2332"/>
      <c r="ULH24" s="2332"/>
      <c r="ULI24" s="2332"/>
      <c r="ULJ24" s="2332"/>
      <c r="ULK24" s="2332"/>
      <c r="ULL24" s="2332"/>
      <c r="ULM24" s="2332"/>
      <c r="ULN24" s="2332"/>
      <c r="ULO24" s="2332"/>
      <c r="ULP24" s="2332"/>
      <c r="ULQ24" s="2332"/>
      <c r="ULR24" s="2332"/>
      <c r="ULS24" s="2332"/>
      <c r="ULT24" s="2332"/>
      <c r="ULU24" s="2332"/>
      <c r="ULV24" s="2332"/>
      <c r="ULW24" s="2332"/>
      <c r="ULX24" s="2332"/>
      <c r="ULY24" s="2332"/>
      <c r="ULZ24" s="2332"/>
      <c r="UMA24" s="2332"/>
      <c r="UMB24" s="2332"/>
      <c r="UMC24" s="2332"/>
      <c r="UMD24" s="2332"/>
      <c r="UME24" s="2332"/>
      <c r="UMF24" s="2332"/>
      <c r="UMG24" s="2332"/>
      <c r="UMH24" s="2332"/>
      <c r="UMI24" s="2332"/>
      <c r="UMJ24" s="2332"/>
      <c r="UMK24" s="2332"/>
      <c r="UML24" s="2332"/>
      <c r="UMM24" s="2332"/>
      <c r="UMN24" s="2332"/>
      <c r="UMO24" s="2332"/>
      <c r="UMP24" s="2332"/>
      <c r="UMQ24" s="2332"/>
      <c r="UMR24" s="2332"/>
      <c r="UMS24" s="2332"/>
      <c r="UMT24" s="2332"/>
      <c r="UMU24" s="2332"/>
      <c r="UMV24" s="2332"/>
      <c r="UMW24" s="2332"/>
      <c r="UMX24" s="2332"/>
      <c r="UMY24" s="2332"/>
      <c r="UMZ24" s="2332"/>
      <c r="UNA24" s="2332"/>
      <c r="UNB24" s="2332"/>
      <c r="UNC24" s="2332"/>
      <c r="UND24" s="2332"/>
      <c r="UNE24" s="2332"/>
      <c r="UNF24" s="2332"/>
      <c r="UNG24" s="2332"/>
      <c r="UNH24" s="2332"/>
      <c r="UNI24" s="2332"/>
      <c r="UNJ24" s="2332"/>
      <c r="UNK24" s="2332"/>
      <c r="UNL24" s="2332"/>
      <c r="UNM24" s="2332"/>
      <c r="UNN24" s="2332"/>
      <c r="UNO24" s="2332"/>
      <c r="UNP24" s="2332"/>
      <c r="UNQ24" s="2332"/>
      <c r="UNR24" s="2332"/>
      <c r="UNS24" s="2332"/>
      <c r="UNT24" s="2332"/>
      <c r="UNU24" s="2332"/>
      <c r="UNV24" s="2332"/>
      <c r="UNW24" s="2332"/>
      <c r="UNX24" s="2332"/>
      <c r="UNY24" s="2332"/>
      <c r="UNZ24" s="2332"/>
      <c r="UOA24" s="2332"/>
      <c r="UOB24" s="2332"/>
      <c r="UOC24" s="2332"/>
      <c r="UOD24" s="2332"/>
      <c r="UOE24" s="2332"/>
      <c r="UOF24" s="2332"/>
      <c r="UOG24" s="2332"/>
      <c r="UOH24" s="2332"/>
      <c r="UOI24" s="2332"/>
      <c r="UOJ24" s="2332"/>
      <c r="UOK24" s="2332"/>
      <c r="UOL24" s="2332"/>
      <c r="UOM24" s="2332"/>
      <c r="UON24" s="2332"/>
      <c r="UOO24" s="2332"/>
      <c r="UOP24" s="2332"/>
      <c r="UOQ24" s="2332"/>
      <c r="UOR24" s="2332"/>
      <c r="UOS24" s="2332"/>
      <c r="UOT24" s="2332"/>
      <c r="UOU24" s="2332"/>
      <c r="UOV24" s="2332"/>
      <c r="UOW24" s="2332"/>
      <c r="UOX24" s="2332"/>
      <c r="UOY24" s="2332"/>
      <c r="UOZ24" s="2332"/>
      <c r="UPA24" s="2332"/>
      <c r="UPB24" s="2332"/>
      <c r="UPC24" s="2332"/>
      <c r="UPD24" s="2332"/>
      <c r="UPE24" s="2332"/>
      <c r="UPF24" s="2332"/>
      <c r="UPG24" s="2332"/>
      <c r="UPH24" s="2332"/>
      <c r="UPI24" s="2332"/>
      <c r="UPJ24" s="2332"/>
      <c r="UPK24" s="2332"/>
      <c r="UPL24" s="2332"/>
      <c r="UPM24" s="2332"/>
      <c r="UPN24" s="2332"/>
      <c r="UPO24" s="2332"/>
      <c r="UPP24" s="2332"/>
      <c r="UPQ24" s="2332"/>
      <c r="UPR24" s="2332"/>
      <c r="UPS24" s="2332"/>
      <c r="UPT24" s="2332"/>
      <c r="UPU24" s="2332"/>
      <c r="UPV24" s="2332"/>
      <c r="UPW24" s="2332"/>
      <c r="UPX24" s="2332"/>
      <c r="UPY24" s="2332"/>
      <c r="UPZ24" s="2332"/>
      <c r="UQA24" s="2332"/>
      <c r="UQB24" s="2332"/>
      <c r="UQC24" s="2332"/>
      <c r="UQD24" s="2332"/>
      <c r="UQE24" s="2332"/>
      <c r="UQF24" s="2332"/>
      <c r="UQG24" s="2332"/>
      <c r="UQH24" s="2332"/>
      <c r="UQI24" s="2332"/>
      <c r="UQJ24" s="2332"/>
      <c r="UQK24" s="2332"/>
      <c r="UQL24" s="2332"/>
      <c r="UQM24" s="2332"/>
      <c r="UQN24" s="2332"/>
      <c r="UQO24" s="2332"/>
      <c r="UQP24" s="2332"/>
      <c r="UQQ24" s="2332"/>
      <c r="UQR24" s="2332"/>
      <c r="UQS24" s="2332"/>
      <c r="UQT24" s="2332"/>
      <c r="UQU24" s="2332"/>
      <c r="UQV24" s="2332"/>
      <c r="UQW24" s="2332"/>
      <c r="UQX24" s="2332"/>
      <c r="UQY24" s="2332"/>
      <c r="UQZ24" s="2332"/>
      <c r="URA24" s="2332"/>
      <c r="URB24" s="2332"/>
      <c r="URC24" s="2332"/>
      <c r="URD24" s="2332"/>
      <c r="URE24" s="2332"/>
      <c r="URF24" s="2332"/>
      <c r="URG24" s="2332"/>
      <c r="URH24" s="2332"/>
      <c r="URI24" s="2332"/>
      <c r="URJ24" s="2332"/>
      <c r="URK24" s="2332"/>
      <c r="URL24" s="2332"/>
      <c r="URM24" s="2332"/>
      <c r="URN24" s="2332"/>
      <c r="URO24" s="2332"/>
      <c r="URP24" s="2332"/>
      <c r="URQ24" s="2332"/>
      <c r="URR24" s="2332"/>
      <c r="URS24" s="2332"/>
      <c r="URT24" s="2332"/>
      <c r="URU24" s="2332"/>
      <c r="URV24" s="2332"/>
      <c r="URW24" s="2332"/>
      <c r="URX24" s="2332"/>
      <c r="URY24" s="2332"/>
      <c r="URZ24" s="2332"/>
      <c r="USA24" s="2332"/>
      <c r="USB24" s="2332"/>
      <c r="USC24" s="2332"/>
      <c r="USD24" s="2332"/>
      <c r="USE24" s="2332"/>
      <c r="USF24" s="2332"/>
      <c r="USG24" s="2332"/>
      <c r="USH24" s="2332"/>
      <c r="USI24" s="2332"/>
      <c r="USJ24" s="2332"/>
      <c r="USK24" s="2332"/>
      <c r="USL24" s="2332"/>
      <c r="USM24" s="2332"/>
      <c r="USN24" s="2332"/>
      <c r="USO24" s="2332"/>
      <c r="USP24" s="2332"/>
      <c r="USQ24" s="2332"/>
      <c r="USR24" s="2332"/>
      <c r="USS24" s="2332"/>
      <c r="UST24" s="2332"/>
      <c r="USU24" s="2332"/>
      <c r="USV24" s="2332"/>
      <c r="USW24" s="2332"/>
      <c r="USX24" s="2332"/>
      <c r="USY24" s="2332"/>
      <c r="USZ24" s="2332"/>
      <c r="UTA24" s="2332"/>
      <c r="UTB24" s="2332"/>
      <c r="UTC24" s="2332"/>
      <c r="UTD24" s="2332"/>
      <c r="UTE24" s="2332"/>
      <c r="UTF24" s="2332"/>
      <c r="UTG24" s="2332"/>
      <c r="UTH24" s="2332"/>
      <c r="UTI24" s="2332"/>
      <c r="UTJ24" s="2332"/>
      <c r="UTK24" s="2332"/>
      <c r="UTL24" s="2332"/>
      <c r="UTM24" s="2332"/>
      <c r="UTN24" s="2332"/>
      <c r="UTO24" s="2332"/>
      <c r="UTP24" s="2332"/>
      <c r="UTQ24" s="2332"/>
      <c r="UTR24" s="2332"/>
      <c r="UTS24" s="2332"/>
      <c r="UTT24" s="2332"/>
      <c r="UTU24" s="2332"/>
      <c r="UTV24" s="2332"/>
      <c r="UTW24" s="2332"/>
      <c r="UTX24" s="2332"/>
      <c r="UTY24" s="2332"/>
      <c r="UTZ24" s="2332"/>
      <c r="UUA24" s="2332"/>
      <c r="UUB24" s="2332"/>
      <c r="UUC24" s="2332"/>
      <c r="UUD24" s="2332"/>
      <c r="UUE24" s="2332"/>
      <c r="UUF24" s="2332"/>
      <c r="UUG24" s="2332"/>
      <c r="UUH24" s="2332"/>
      <c r="UUI24" s="2332"/>
      <c r="UUJ24" s="2332"/>
      <c r="UUK24" s="2332"/>
      <c r="UUL24" s="2332"/>
      <c r="UUM24" s="2332"/>
      <c r="UUN24" s="2332"/>
      <c r="UUO24" s="2332"/>
      <c r="UUP24" s="2332"/>
      <c r="UUQ24" s="2332"/>
      <c r="UUR24" s="2332"/>
      <c r="UUS24" s="2332"/>
      <c r="UUT24" s="2332"/>
      <c r="UUU24" s="2332"/>
      <c r="UUV24" s="2332"/>
      <c r="UUW24" s="2332"/>
      <c r="UUX24" s="2332"/>
      <c r="UUY24" s="2332"/>
      <c r="UUZ24" s="2332"/>
      <c r="UVA24" s="2332"/>
      <c r="UVB24" s="2332"/>
      <c r="UVC24" s="2332"/>
      <c r="UVD24" s="2332"/>
      <c r="UVE24" s="2332"/>
      <c r="UVF24" s="2332"/>
      <c r="UVG24" s="2332"/>
      <c r="UVH24" s="2332"/>
      <c r="UVI24" s="2332"/>
      <c r="UVJ24" s="2332"/>
      <c r="UVK24" s="2332"/>
      <c r="UVL24" s="2332"/>
      <c r="UVM24" s="2332"/>
      <c r="UVN24" s="2332"/>
      <c r="UVO24" s="2332"/>
      <c r="UVP24" s="2332"/>
      <c r="UVQ24" s="2332"/>
      <c r="UVR24" s="2332"/>
      <c r="UVS24" s="2332"/>
      <c r="UVT24" s="2332"/>
      <c r="UVU24" s="2332"/>
      <c r="UVV24" s="2332"/>
      <c r="UVW24" s="2332"/>
      <c r="UVX24" s="2332"/>
      <c r="UVY24" s="2332"/>
      <c r="UVZ24" s="2332"/>
      <c r="UWA24" s="2332"/>
      <c r="UWB24" s="2332"/>
      <c r="UWC24" s="2332"/>
      <c r="UWD24" s="2332"/>
      <c r="UWE24" s="2332"/>
      <c r="UWF24" s="2332"/>
      <c r="UWG24" s="2332"/>
      <c r="UWH24" s="2332"/>
      <c r="UWI24" s="2332"/>
      <c r="UWJ24" s="2332"/>
      <c r="UWK24" s="2332"/>
      <c r="UWL24" s="2332"/>
      <c r="UWM24" s="2332"/>
      <c r="UWN24" s="2332"/>
      <c r="UWO24" s="2332"/>
      <c r="UWP24" s="2332"/>
      <c r="UWQ24" s="2332"/>
      <c r="UWR24" s="2332"/>
      <c r="UWS24" s="2332"/>
      <c r="UWT24" s="2332"/>
      <c r="UWU24" s="2332"/>
      <c r="UWV24" s="2332"/>
      <c r="UWW24" s="2332"/>
      <c r="UWX24" s="2332"/>
      <c r="UWY24" s="2332"/>
      <c r="UWZ24" s="2332"/>
      <c r="UXA24" s="2332"/>
      <c r="UXB24" s="2332"/>
      <c r="UXC24" s="2332"/>
      <c r="UXD24" s="2332"/>
      <c r="UXE24" s="2332"/>
      <c r="UXF24" s="2332"/>
      <c r="UXG24" s="2332"/>
      <c r="UXH24" s="2332"/>
      <c r="UXI24" s="2332"/>
      <c r="UXJ24" s="2332"/>
      <c r="UXK24" s="2332"/>
      <c r="UXL24" s="2332"/>
      <c r="UXM24" s="2332"/>
      <c r="UXN24" s="2332"/>
      <c r="UXO24" s="2332"/>
      <c r="UXP24" s="2332"/>
      <c r="UXQ24" s="2332"/>
      <c r="UXR24" s="2332"/>
      <c r="UXS24" s="2332"/>
      <c r="UXT24" s="2332"/>
      <c r="UXU24" s="2332"/>
      <c r="UXV24" s="2332"/>
      <c r="UXW24" s="2332"/>
      <c r="UXX24" s="2332"/>
      <c r="UXY24" s="2332"/>
      <c r="UXZ24" s="2332"/>
      <c r="UYA24" s="2332"/>
      <c r="UYB24" s="2332"/>
      <c r="UYC24" s="2332"/>
      <c r="UYD24" s="2332"/>
      <c r="UYE24" s="2332"/>
      <c r="UYF24" s="2332"/>
      <c r="UYG24" s="2332"/>
      <c r="UYH24" s="2332"/>
      <c r="UYI24" s="2332"/>
      <c r="UYJ24" s="2332"/>
      <c r="UYK24" s="2332"/>
      <c r="UYL24" s="2332"/>
      <c r="UYM24" s="2332"/>
      <c r="UYN24" s="2332"/>
      <c r="UYO24" s="2332"/>
      <c r="UYP24" s="2332"/>
      <c r="UYQ24" s="2332"/>
      <c r="UYR24" s="2332"/>
      <c r="UYS24" s="2332"/>
      <c r="UYT24" s="2332"/>
      <c r="UYU24" s="2332"/>
      <c r="UYV24" s="2332"/>
      <c r="UYW24" s="2332"/>
      <c r="UYX24" s="2332"/>
      <c r="UYY24" s="2332"/>
      <c r="UYZ24" s="2332"/>
      <c r="UZA24" s="2332"/>
      <c r="UZB24" s="2332"/>
      <c r="UZC24" s="2332"/>
      <c r="UZD24" s="2332"/>
      <c r="UZE24" s="2332"/>
      <c r="UZF24" s="2332"/>
      <c r="UZG24" s="2332"/>
      <c r="UZH24" s="2332"/>
      <c r="UZI24" s="2332"/>
      <c r="UZJ24" s="2332"/>
      <c r="UZK24" s="2332"/>
      <c r="UZL24" s="2332"/>
      <c r="UZM24" s="2332"/>
      <c r="UZN24" s="2332"/>
      <c r="UZO24" s="2332"/>
      <c r="UZP24" s="2332"/>
      <c r="UZQ24" s="2332"/>
      <c r="UZR24" s="2332"/>
      <c r="UZS24" s="2332"/>
      <c r="UZT24" s="2332"/>
      <c r="UZU24" s="2332"/>
      <c r="UZV24" s="2332"/>
      <c r="UZW24" s="2332"/>
      <c r="UZX24" s="2332"/>
      <c r="UZY24" s="2332"/>
      <c r="UZZ24" s="2332"/>
      <c r="VAA24" s="2332"/>
      <c r="VAB24" s="2332"/>
      <c r="VAC24" s="2332"/>
      <c r="VAD24" s="2332"/>
      <c r="VAE24" s="2332"/>
      <c r="VAF24" s="2332"/>
      <c r="VAG24" s="2332"/>
      <c r="VAH24" s="2332"/>
      <c r="VAI24" s="2332"/>
      <c r="VAJ24" s="2332"/>
      <c r="VAK24" s="2332"/>
      <c r="VAL24" s="2332"/>
      <c r="VAM24" s="2332"/>
      <c r="VAN24" s="2332"/>
      <c r="VAO24" s="2332"/>
      <c r="VAP24" s="2332"/>
      <c r="VAQ24" s="2332"/>
      <c r="VAR24" s="2332"/>
      <c r="VAS24" s="2332"/>
      <c r="VAT24" s="2332"/>
      <c r="VAU24" s="2332"/>
      <c r="VAV24" s="2332"/>
      <c r="VAW24" s="2332"/>
      <c r="VAX24" s="2332"/>
      <c r="VAY24" s="2332"/>
      <c r="VAZ24" s="2332"/>
      <c r="VBA24" s="2332"/>
      <c r="VBB24" s="2332"/>
      <c r="VBC24" s="2332"/>
      <c r="VBD24" s="2332"/>
      <c r="VBE24" s="2332"/>
      <c r="VBF24" s="2332"/>
      <c r="VBG24" s="2332"/>
      <c r="VBH24" s="2332"/>
      <c r="VBI24" s="2332"/>
      <c r="VBJ24" s="2332"/>
      <c r="VBK24" s="2332"/>
      <c r="VBL24" s="2332"/>
      <c r="VBM24" s="2332"/>
      <c r="VBN24" s="2332"/>
      <c r="VBO24" s="2332"/>
      <c r="VBP24" s="2332"/>
      <c r="VBQ24" s="2332"/>
      <c r="VBR24" s="2332"/>
      <c r="VBS24" s="2332"/>
      <c r="VBT24" s="2332"/>
      <c r="VBU24" s="2332"/>
      <c r="VBV24" s="2332"/>
      <c r="VBW24" s="2332"/>
      <c r="VBX24" s="2332"/>
      <c r="VBY24" s="2332"/>
      <c r="VBZ24" s="2332"/>
      <c r="VCA24" s="2332"/>
      <c r="VCB24" s="2332"/>
      <c r="VCC24" s="2332"/>
      <c r="VCD24" s="2332"/>
      <c r="VCE24" s="2332"/>
      <c r="VCF24" s="2332"/>
      <c r="VCG24" s="2332"/>
      <c r="VCH24" s="2332"/>
      <c r="VCI24" s="2332"/>
      <c r="VCJ24" s="2332"/>
      <c r="VCK24" s="2332"/>
      <c r="VCL24" s="2332"/>
      <c r="VCM24" s="2332"/>
      <c r="VCN24" s="2332"/>
      <c r="VCO24" s="2332"/>
      <c r="VCP24" s="2332"/>
      <c r="VCQ24" s="2332"/>
      <c r="VCR24" s="2332"/>
      <c r="VCS24" s="2332"/>
      <c r="VCT24" s="2332"/>
      <c r="VCU24" s="2332"/>
      <c r="VCV24" s="2332"/>
      <c r="VCW24" s="2332"/>
      <c r="VCX24" s="2332"/>
      <c r="VCY24" s="2332"/>
      <c r="VCZ24" s="2332"/>
      <c r="VDA24" s="2332"/>
      <c r="VDB24" s="2332"/>
      <c r="VDC24" s="2332"/>
      <c r="VDD24" s="2332"/>
      <c r="VDE24" s="2332"/>
      <c r="VDF24" s="2332"/>
      <c r="VDG24" s="2332"/>
      <c r="VDH24" s="2332"/>
      <c r="VDI24" s="2332"/>
      <c r="VDJ24" s="2332"/>
      <c r="VDK24" s="2332"/>
      <c r="VDL24" s="2332"/>
      <c r="VDM24" s="2332"/>
      <c r="VDN24" s="2332"/>
      <c r="VDO24" s="2332"/>
      <c r="VDP24" s="2332"/>
      <c r="VDQ24" s="2332"/>
      <c r="VDR24" s="2332"/>
      <c r="VDS24" s="2332"/>
      <c r="VDT24" s="2332"/>
      <c r="VDU24" s="2332"/>
      <c r="VDV24" s="2332"/>
      <c r="VDW24" s="2332"/>
      <c r="VDX24" s="2332"/>
      <c r="VDY24" s="2332"/>
      <c r="VDZ24" s="2332"/>
      <c r="VEA24" s="2332"/>
      <c r="VEB24" s="2332"/>
      <c r="VEC24" s="2332"/>
      <c r="VED24" s="2332"/>
      <c r="VEE24" s="2332"/>
      <c r="VEF24" s="2332"/>
      <c r="VEG24" s="2332"/>
      <c r="VEH24" s="2332"/>
      <c r="VEI24" s="2332"/>
      <c r="VEJ24" s="2332"/>
      <c r="VEK24" s="2332"/>
      <c r="VEL24" s="2332"/>
      <c r="VEM24" s="2332"/>
      <c r="VEN24" s="2332"/>
      <c r="VEO24" s="2332"/>
      <c r="VEP24" s="2332"/>
      <c r="VEQ24" s="2332"/>
      <c r="VER24" s="2332"/>
      <c r="VES24" s="2332"/>
      <c r="VET24" s="2332"/>
      <c r="VEU24" s="2332"/>
      <c r="VEV24" s="2332"/>
      <c r="VEW24" s="2332"/>
      <c r="VEX24" s="2332"/>
      <c r="VEY24" s="2332"/>
      <c r="VEZ24" s="2332"/>
      <c r="VFA24" s="2332"/>
      <c r="VFB24" s="2332"/>
      <c r="VFC24" s="2332"/>
      <c r="VFD24" s="2332"/>
      <c r="VFE24" s="2332"/>
      <c r="VFF24" s="2332"/>
      <c r="VFG24" s="2332"/>
      <c r="VFH24" s="2332"/>
      <c r="VFI24" s="2332"/>
      <c r="VFJ24" s="2332"/>
      <c r="VFK24" s="2332"/>
      <c r="VFL24" s="2332"/>
      <c r="VFM24" s="2332"/>
      <c r="VFN24" s="2332"/>
      <c r="VFO24" s="2332"/>
      <c r="VFP24" s="2332"/>
      <c r="VFQ24" s="2332"/>
      <c r="VFR24" s="2332"/>
      <c r="VFS24" s="2332"/>
      <c r="VFT24" s="2332"/>
      <c r="VFU24" s="2332"/>
      <c r="VFV24" s="2332"/>
      <c r="VFW24" s="2332"/>
      <c r="VFX24" s="2332"/>
      <c r="VFY24" s="2332"/>
      <c r="VFZ24" s="2332"/>
      <c r="VGA24" s="2332"/>
      <c r="VGB24" s="2332"/>
      <c r="VGC24" s="2332"/>
      <c r="VGD24" s="2332"/>
      <c r="VGE24" s="2332"/>
      <c r="VGF24" s="2332"/>
      <c r="VGG24" s="2332"/>
      <c r="VGH24" s="2332"/>
      <c r="VGI24" s="2332"/>
      <c r="VGJ24" s="2332"/>
      <c r="VGK24" s="2332"/>
      <c r="VGL24" s="2332"/>
      <c r="VGM24" s="2332"/>
      <c r="VGN24" s="2332"/>
      <c r="VGO24" s="2332"/>
      <c r="VGP24" s="2332"/>
      <c r="VGQ24" s="2332"/>
      <c r="VGR24" s="2332"/>
      <c r="VGS24" s="2332"/>
      <c r="VGT24" s="2332"/>
      <c r="VGU24" s="2332"/>
      <c r="VGV24" s="2332"/>
      <c r="VGW24" s="2332"/>
      <c r="VGX24" s="2332"/>
      <c r="VGY24" s="2332"/>
      <c r="VGZ24" s="2332"/>
      <c r="VHA24" s="2332"/>
      <c r="VHB24" s="2332"/>
      <c r="VHC24" s="2332"/>
      <c r="VHD24" s="2332"/>
      <c r="VHE24" s="2332"/>
      <c r="VHF24" s="2332"/>
      <c r="VHG24" s="2332"/>
      <c r="VHH24" s="2332"/>
      <c r="VHI24" s="2332"/>
      <c r="VHJ24" s="2332"/>
      <c r="VHK24" s="2332"/>
      <c r="VHL24" s="2332"/>
      <c r="VHM24" s="2332"/>
      <c r="VHN24" s="2332"/>
      <c r="VHO24" s="2332"/>
      <c r="VHP24" s="2332"/>
      <c r="VHQ24" s="2332"/>
      <c r="VHR24" s="2332"/>
      <c r="VHS24" s="2332"/>
      <c r="VHT24" s="2332"/>
      <c r="VHU24" s="2332"/>
      <c r="VHV24" s="2332"/>
      <c r="VHW24" s="2332"/>
      <c r="VHX24" s="2332"/>
      <c r="VHY24" s="2332"/>
      <c r="VHZ24" s="2332"/>
      <c r="VIA24" s="2332"/>
      <c r="VIB24" s="2332"/>
      <c r="VIC24" s="2332"/>
      <c r="VID24" s="2332"/>
      <c r="VIE24" s="2332"/>
      <c r="VIF24" s="2332"/>
      <c r="VIG24" s="2332"/>
      <c r="VIH24" s="2332"/>
      <c r="VII24" s="2332"/>
      <c r="VIJ24" s="2332"/>
      <c r="VIK24" s="2332"/>
      <c r="VIL24" s="2332"/>
      <c r="VIM24" s="2332"/>
      <c r="VIN24" s="2332"/>
      <c r="VIO24" s="2332"/>
      <c r="VIP24" s="2332"/>
      <c r="VIQ24" s="2332"/>
      <c r="VIR24" s="2332"/>
      <c r="VIS24" s="2332"/>
      <c r="VIT24" s="2332"/>
      <c r="VIU24" s="2332"/>
      <c r="VIV24" s="2332"/>
      <c r="VIW24" s="2332"/>
      <c r="VIX24" s="2332"/>
      <c r="VIY24" s="2332"/>
      <c r="VIZ24" s="2332"/>
      <c r="VJA24" s="2332"/>
      <c r="VJB24" s="2332"/>
      <c r="VJC24" s="2332"/>
      <c r="VJD24" s="2332"/>
      <c r="VJE24" s="2332"/>
      <c r="VJF24" s="2332"/>
      <c r="VJG24" s="2332"/>
      <c r="VJH24" s="2332"/>
      <c r="VJI24" s="2332"/>
      <c r="VJJ24" s="2332"/>
      <c r="VJK24" s="2332"/>
      <c r="VJL24" s="2332"/>
      <c r="VJM24" s="2332"/>
      <c r="VJN24" s="2332"/>
      <c r="VJO24" s="2332"/>
      <c r="VJP24" s="2332"/>
      <c r="VJQ24" s="2332"/>
      <c r="VJR24" s="2332"/>
      <c r="VJS24" s="2332"/>
      <c r="VJT24" s="2332"/>
      <c r="VJU24" s="2332"/>
      <c r="VJV24" s="2332"/>
      <c r="VJW24" s="2332"/>
      <c r="VJX24" s="2332"/>
      <c r="VJY24" s="2332"/>
      <c r="VJZ24" s="2332"/>
      <c r="VKA24" s="2332"/>
      <c r="VKB24" s="2332"/>
      <c r="VKC24" s="2332"/>
      <c r="VKD24" s="2332"/>
      <c r="VKE24" s="2332"/>
      <c r="VKF24" s="2332"/>
      <c r="VKG24" s="2332"/>
      <c r="VKH24" s="2332"/>
      <c r="VKI24" s="2332"/>
      <c r="VKJ24" s="2332"/>
      <c r="VKK24" s="2332"/>
      <c r="VKL24" s="2332"/>
      <c r="VKM24" s="2332"/>
      <c r="VKN24" s="2332"/>
      <c r="VKO24" s="2332"/>
      <c r="VKP24" s="2332"/>
      <c r="VKQ24" s="2332"/>
      <c r="VKR24" s="2332"/>
      <c r="VKS24" s="2332"/>
      <c r="VKT24" s="2332"/>
      <c r="VKU24" s="2332"/>
      <c r="VKV24" s="2332"/>
      <c r="VKW24" s="2332"/>
      <c r="VKX24" s="2332"/>
      <c r="VKY24" s="2332"/>
      <c r="VKZ24" s="2332"/>
      <c r="VLA24" s="2332"/>
      <c r="VLB24" s="2332"/>
      <c r="VLC24" s="2332"/>
      <c r="VLD24" s="2332"/>
      <c r="VLE24" s="2332"/>
      <c r="VLF24" s="2332"/>
      <c r="VLG24" s="2332"/>
      <c r="VLH24" s="2332"/>
      <c r="VLI24" s="2332"/>
      <c r="VLJ24" s="2332"/>
      <c r="VLK24" s="2332"/>
      <c r="VLL24" s="2332"/>
      <c r="VLM24" s="2332"/>
      <c r="VLN24" s="2332"/>
      <c r="VLO24" s="2332"/>
      <c r="VLP24" s="2332"/>
      <c r="VLQ24" s="2332"/>
      <c r="VLR24" s="2332"/>
      <c r="VLS24" s="2332"/>
      <c r="VLT24" s="2332"/>
      <c r="VLU24" s="2332"/>
      <c r="VLV24" s="2332"/>
      <c r="VLW24" s="2332"/>
      <c r="VLX24" s="2332"/>
      <c r="VLY24" s="2332"/>
      <c r="VLZ24" s="2332"/>
      <c r="VMA24" s="2332"/>
      <c r="VMB24" s="2332"/>
      <c r="VMC24" s="2332"/>
      <c r="VMD24" s="2332"/>
      <c r="VME24" s="2332"/>
      <c r="VMF24" s="2332"/>
      <c r="VMG24" s="2332"/>
      <c r="VMH24" s="2332"/>
      <c r="VMI24" s="2332"/>
      <c r="VMJ24" s="2332"/>
      <c r="VMK24" s="2332"/>
      <c r="VML24" s="2332"/>
      <c r="VMM24" s="2332"/>
      <c r="VMN24" s="2332"/>
      <c r="VMO24" s="2332"/>
      <c r="VMP24" s="2332"/>
      <c r="VMQ24" s="2332"/>
      <c r="VMR24" s="2332"/>
      <c r="VMS24" s="2332"/>
      <c r="VMT24" s="2332"/>
      <c r="VMU24" s="2332"/>
      <c r="VMV24" s="2332"/>
      <c r="VMW24" s="2332"/>
      <c r="VMX24" s="2332"/>
      <c r="VMY24" s="2332"/>
      <c r="VMZ24" s="2332"/>
      <c r="VNA24" s="2332"/>
      <c r="VNB24" s="2332"/>
      <c r="VNC24" s="2332"/>
      <c r="VND24" s="2332"/>
      <c r="VNE24" s="2332"/>
      <c r="VNF24" s="2332"/>
      <c r="VNG24" s="2332"/>
      <c r="VNH24" s="2332"/>
      <c r="VNI24" s="2332"/>
      <c r="VNJ24" s="2332"/>
      <c r="VNK24" s="2332"/>
      <c r="VNL24" s="2332"/>
      <c r="VNM24" s="2332"/>
      <c r="VNN24" s="2332"/>
      <c r="VNO24" s="2332"/>
      <c r="VNP24" s="2332"/>
      <c r="VNQ24" s="2332"/>
      <c r="VNR24" s="2332"/>
      <c r="VNS24" s="2332"/>
      <c r="VNT24" s="2332"/>
      <c r="VNU24" s="2332"/>
      <c r="VNV24" s="2332"/>
      <c r="VNW24" s="2332"/>
      <c r="VNX24" s="2332"/>
      <c r="VNY24" s="2332"/>
      <c r="VNZ24" s="2332"/>
      <c r="VOA24" s="2332"/>
      <c r="VOB24" s="2332"/>
      <c r="VOC24" s="2332"/>
      <c r="VOD24" s="2332"/>
      <c r="VOE24" s="2332"/>
      <c r="VOF24" s="2332"/>
      <c r="VOG24" s="2332"/>
      <c r="VOH24" s="2332"/>
      <c r="VOI24" s="2332"/>
      <c r="VOJ24" s="2332"/>
      <c r="VOK24" s="2332"/>
      <c r="VOL24" s="2332"/>
      <c r="VOM24" s="2332"/>
      <c r="VON24" s="2332"/>
      <c r="VOO24" s="2332"/>
      <c r="VOP24" s="2332"/>
      <c r="VOQ24" s="2332"/>
      <c r="VOR24" s="2332"/>
      <c r="VOS24" s="2332"/>
      <c r="VOT24" s="2332"/>
      <c r="VOU24" s="2332"/>
      <c r="VOV24" s="2332"/>
      <c r="VOW24" s="2332"/>
      <c r="VOX24" s="2332"/>
      <c r="VOY24" s="2332"/>
      <c r="VOZ24" s="2332"/>
      <c r="VPA24" s="2332"/>
      <c r="VPB24" s="2332"/>
      <c r="VPC24" s="2332"/>
      <c r="VPD24" s="2332"/>
      <c r="VPE24" s="2332"/>
      <c r="VPF24" s="2332"/>
      <c r="VPG24" s="2332"/>
      <c r="VPH24" s="2332"/>
      <c r="VPI24" s="2332"/>
      <c r="VPJ24" s="2332"/>
      <c r="VPK24" s="2332"/>
      <c r="VPL24" s="2332"/>
      <c r="VPM24" s="2332"/>
      <c r="VPN24" s="2332"/>
      <c r="VPO24" s="2332"/>
      <c r="VPP24" s="2332"/>
      <c r="VPQ24" s="2332"/>
      <c r="VPR24" s="2332"/>
      <c r="VPS24" s="2332"/>
      <c r="VPT24" s="2332"/>
      <c r="VPU24" s="2332"/>
      <c r="VPV24" s="2332"/>
      <c r="VPW24" s="2332"/>
      <c r="VPX24" s="2332"/>
      <c r="VPY24" s="2332"/>
      <c r="VPZ24" s="2332"/>
      <c r="VQA24" s="2332"/>
      <c r="VQB24" s="2332"/>
      <c r="VQC24" s="2332"/>
      <c r="VQD24" s="2332"/>
      <c r="VQE24" s="2332"/>
      <c r="VQF24" s="2332"/>
      <c r="VQG24" s="2332"/>
      <c r="VQH24" s="2332"/>
      <c r="VQI24" s="2332"/>
      <c r="VQJ24" s="2332"/>
      <c r="VQK24" s="2332"/>
      <c r="VQL24" s="2332"/>
      <c r="VQM24" s="2332"/>
      <c r="VQN24" s="2332"/>
      <c r="VQO24" s="2332"/>
      <c r="VQP24" s="2332"/>
      <c r="VQQ24" s="2332"/>
      <c r="VQR24" s="2332"/>
      <c r="VQS24" s="2332"/>
      <c r="VQT24" s="2332"/>
      <c r="VQU24" s="2332"/>
      <c r="VQV24" s="2332"/>
      <c r="VQW24" s="2332"/>
      <c r="VQX24" s="2332"/>
      <c r="VQY24" s="2332"/>
      <c r="VQZ24" s="2332"/>
      <c r="VRA24" s="2332"/>
      <c r="VRB24" s="2332"/>
      <c r="VRC24" s="2332"/>
      <c r="VRD24" s="2332"/>
      <c r="VRE24" s="2332"/>
      <c r="VRF24" s="2332"/>
      <c r="VRG24" s="2332"/>
      <c r="VRH24" s="2332"/>
      <c r="VRI24" s="2332"/>
      <c r="VRJ24" s="2332"/>
      <c r="VRK24" s="2332"/>
      <c r="VRL24" s="2332"/>
      <c r="VRM24" s="2332"/>
      <c r="VRN24" s="2332"/>
      <c r="VRO24" s="2332"/>
      <c r="VRP24" s="2332"/>
      <c r="VRQ24" s="2332"/>
      <c r="VRR24" s="2332"/>
      <c r="VRS24" s="2332"/>
      <c r="VRT24" s="2332"/>
      <c r="VRU24" s="2332"/>
      <c r="VRV24" s="2332"/>
      <c r="VRW24" s="2332"/>
      <c r="VRX24" s="2332"/>
      <c r="VRY24" s="2332"/>
      <c r="VRZ24" s="2332"/>
      <c r="VSA24" s="2332"/>
      <c r="VSB24" s="2332"/>
      <c r="VSC24" s="2332"/>
      <c r="VSD24" s="2332"/>
      <c r="VSE24" s="2332"/>
      <c r="VSF24" s="2332"/>
      <c r="VSG24" s="2332"/>
      <c r="VSH24" s="2332"/>
      <c r="VSI24" s="2332"/>
      <c r="VSJ24" s="2332"/>
      <c r="VSK24" s="2332"/>
      <c r="VSL24" s="2332"/>
      <c r="VSM24" s="2332"/>
      <c r="VSN24" s="2332"/>
      <c r="VSO24" s="2332"/>
      <c r="VSP24" s="2332"/>
      <c r="VSQ24" s="2332"/>
      <c r="VSR24" s="2332"/>
      <c r="VSS24" s="2332"/>
      <c r="VST24" s="2332"/>
      <c r="VSU24" s="2332"/>
      <c r="VSV24" s="2332"/>
      <c r="VSW24" s="2332"/>
      <c r="VSX24" s="2332"/>
      <c r="VSY24" s="2332"/>
      <c r="VSZ24" s="2332"/>
      <c r="VTA24" s="2332"/>
      <c r="VTB24" s="2332"/>
      <c r="VTC24" s="2332"/>
      <c r="VTD24" s="2332"/>
      <c r="VTE24" s="2332"/>
      <c r="VTF24" s="2332"/>
      <c r="VTG24" s="2332"/>
      <c r="VTH24" s="2332"/>
      <c r="VTI24" s="2332"/>
      <c r="VTJ24" s="2332"/>
      <c r="VTK24" s="2332"/>
      <c r="VTL24" s="2332"/>
      <c r="VTM24" s="2332"/>
      <c r="VTN24" s="2332"/>
      <c r="VTO24" s="2332"/>
      <c r="VTP24" s="2332"/>
      <c r="VTQ24" s="2332"/>
      <c r="VTR24" s="2332"/>
      <c r="VTS24" s="2332"/>
      <c r="VTT24" s="2332"/>
      <c r="VTU24" s="2332"/>
      <c r="VTV24" s="2332"/>
      <c r="VTW24" s="2332"/>
      <c r="VTX24" s="2332"/>
      <c r="VTY24" s="2332"/>
      <c r="VTZ24" s="2332"/>
      <c r="VUA24" s="2332"/>
      <c r="VUB24" s="2332"/>
      <c r="VUC24" s="2332"/>
      <c r="VUD24" s="2332"/>
      <c r="VUE24" s="2332"/>
      <c r="VUF24" s="2332"/>
      <c r="VUG24" s="2332"/>
      <c r="VUH24" s="2332"/>
      <c r="VUI24" s="2332"/>
      <c r="VUJ24" s="2332"/>
      <c r="VUK24" s="2332"/>
      <c r="VUL24" s="2332"/>
      <c r="VUM24" s="2332"/>
      <c r="VUN24" s="2332"/>
      <c r="VUO24" s="2332"/>
      <c r="VUP24" s="2332"/>
      <c r="VUQ24" s="2332"/>
      <c r="VUR24" s="2332"/>
      <c r="VUS24" s="2332"/>
      <c r="VUT24" s="2332"/>
      <c r="VUU24" s="2332"/>
      <c r="VUV24" s="2332"/>
      <c r="VUW24" s="2332"/>
      <c r="VUX24" s="2332"/>
      <c r="VUY24" s="2332"/>
      <c r="VUZ24" s="2332"/>
      <c r="VVA24" s="2332"/>
      <c r="VVB24" s="2332"/>
      <c r="VVC24" s="2332"/>
      <c r="VVD24" s="2332"/>
      <c r="VVE24" s="2332"/>
      <c r="VVF24" s="2332"/>
      <c r="VVG24" s="2332"/>
      <c r="VVH24" s="2332"/>
      <c r="VVI24" s="2332"/>
      <c r="VVJ24" s="2332"/>
      <c r="VVK24" s="2332"/>
      <c r="VVL24" s="2332"/>
      <c r="VVM24" s="2332"/>
      <c r="VVN24" s="2332"/>
      <c r="VVO24" s="2332"/>
      <c r="VVP24" s="2332"/>
      <c r="VVQ24" s="2332"/>
      <c r="VVR24" s="2332"/>
      <c r="VVS24" s="2332"/>
      <c r="VVT24" s="2332"/>
      <c r="VVU24" s="2332"/>
      <c r="VVV24" s="2332"/>
      <c r="VVW24" s="2332"/>
      <c r="VVX24" s="2332"/>
      <c r="VVY24" s="2332"/>
      <c r="VVZ24" s="2332"/>
      <c r="VWA24" s="2332"/>
      <c r="VWB24" s="2332"/>
      <c r="VWC24" s="2332"/>
      <c r="VWD24" s="2332"/>
      <c r="VWE24" s="2332"/>
      <c r="VWF24" s="2332"/>
      <c r="VWG24" s="2332"/>
      <c r="VWH24" s="2332"/>
      <c r="VWI24" s="2332"/>
      <c r="VWJ24" s="2332"/>
      <c r="VWK24" s="2332"/>
      <c r="VWL24" s="2332"/>
      <c r="VWM24" s="2332"/>
      <c r="VWN24" s="2332"/>
      <c r="VWO24" s="2332"/>
      <c r="VWP24" s="2332"/>
      <c r="VWQ24" s="2332"/>
      <c r="VWR24" s="2332"/>
      <c r="VWS24" s="2332"/>
      <c r="VWT24" s="2332"/>
      <c r="VWU24" s="2332"/>
      <c r="VWV24" s="2332"/>
      <c r="VWW24" s="2332"/>
      <c r="VWX24" s="2332"/>
      <c r="VWY24" s="2332"/>
      <c r="VWZ24" s="2332"/>
      <c r="VXA24" s="2332"/>
      <c r="VXB24" s="2332"/>
      <c r="VXC24" s="2332"/>
      <c r="VXD24" s="2332"/>
      <c r="VXE24" s="2332"/>
      <c r="VXF24" s="2332"/>
      <c r="VXG24" s="2332"/>
      <c r="VXH24" s="2332"/>
      <c r="VXI24" s="2332"/>
      <c r="VXJ24" s="2332"/>
      <c r="VXK24" s="2332"/>
      <c r="VXL24" s="2332"/>
      <c r="VXM24" s="2332"/>
      <c r="VXN24" s="2332"/>
      <c r="VXO24" s="2332"/>
      <c r="VXP24" s="2332"/>
      <c r="VXQ24" s="2332"/>
      <c r="VXR24" s="2332"/>
      <c r="VXS24" s="2332"/>
      <c r="VXT24" s="2332"/>
      <c r="VXU24" s="2332"/>
      <c r="VXV24" s="2332"/>
      <c r="VXW24" s="2332"/>
      <c r="VXX24" s="2332"/>
      <c r="VXY24" s="2332"/>
      <c r="VXZ24" s="2332"/>
      <c r="VYA24" s="2332"/>
      <c r="VYB24" s="2332"/>
      <c r="VYC24" s="2332"/>
      <c r="VYD24" s="2332"/>
      <c r="VYE24" s="2332"/>
      <c r="VYF24" s="2332"/>
      <c r="VYG24" s="2332"/>
      <c r="VYH24" s="2332"/>
      <c r="VYI24" s="2332"/>
      <c r="VYJ24" s="2332"/>
      <c r="VYK24" s="2332"/>
      <c r="VYL24" s="2332"/>
      <c r="VYM24" s="2332"/>
      <c r="VYN24" s="2332"/>
      <c r="VYO24" s="2332"/>
      <c r="VYP24" s="2332"/>
      <c r="VYQ24" s="2332"/>
      <c r="VYR24" s="2332"/>
      <c r="VYS24" s="2332"/>
      <c r="VYT24" s="2332"/>
      <c r="VYU24" s="2332"/>
      <c r="VYV24" s="2332"/>
      <c r="VYW24" s="2332"/>
      <c r="VYX24" s="2332"/>
      <c r="VYY24" s="2332"/>
      <c r="VYZ24" s="2332"/>
      <c r="VZA24" s="2332"/>
      <c r="VZB24" s="2332"/>
      <c r="VZC24" s="2332"/>
      <c r="VZD24" s="2332"/>
      <c r="VZE24" s="2332"/>
      <c r="VZF24" s="2332"/>
      <c r="VZG24" s="2332"/>
      <c r="VZH24" s="2332"/>
      <c r="VZI24" s="2332"/>
      <c r="VZJ24" s="2332"/>
      <c r="VZK24" s="2332"/>
      <c r="VZL24" s="2332"/>
      <c r="VZM24" s="2332"/>
      <c r="VZN24" s="2332"/>
      <c r="VZO24" s="2332"/>
      <c r="VZP24" s="2332"/>
      <c r="VZQ24" s="2332"/>
      <c r="VZR24" s="2332"/>
      <c r="VZS24" s="2332"/>
      <c r="VZT24" s="2332"/>
      <c r="VZU24" s="2332"/>
      <c r="VZV24" s="2332"/>
      <c r="VZW24" s="2332"/>
      <c r="VZX24" s="2332"/>
      <c r="VZY24" s="2332"/>
      <c r="VZZ24" s="2332"/>
      <c r="WAA24" s="2332"/>
      <c r="WAB24" s="2332"/>
      <c r="WAC24" s="2332"/>
      <c r="WAD24" s="2332"/>
      <c r="WAE24" s="2332"/>
      <c r="WAF24" s="2332"/>
      <c r="WAG24" s="2332"/>
      <c r="WAH24" s="2332"/>
      <c r="WAI24" s="2332"/>
      <c r="WAJ24" s="2332"/>
      <c r="WAK24" s="2332"/>
      <c r="WAL24" s="2332"/>
      <c r="WAM24" s="2332"/>
      <c r="WAN24" s="2332"/>
      <c r="WAO24" s="2332"/>
      <c r="WAP24" s="2332"/>
      <c r="WAQ24" s="2332"/>
      <c r="WAR24" s="2332"/>
      <c r="WAS24" s="2332"/>
      <c r="WAT24" s="2332"/>
      <c r="WAU24" s="2332"/>
      <c r="WAV24" s="2332"/>
      <c r="WAW24" s="2332"/>
      <c r="WAX24" s="2332"/>
      <c r="WAY24" s="2332"/>
      <c r="WAZ24" s="2332"/>
      <c r="WBA24" s="2332"/>
      <c r="WBB24" s="2332"/>
      <c r="WBC24" s="2332"/>
      <c r="WBD24" s="2332"/>
      <c r="WBE24" s="2332"/>
      <c r="WBF24" s="2332"/>
      <c r="WBG24" s="2332"/>
      <c r="WBH24" s="2332"/>
      <c r="WBI24" s="2332"/>
      <c r="WBJ24" s="2332"/>
      <c r="WBK24" s="2332"/>
      <c r="WBL24" s="2332"/>
      <c r="WBM24" s="2332"/>
      <c r="WBN24" s="2332"/>
      <c r="WBO24" s="2332"/>
      <c r="WBP24" s="2332"/>
      <c r="WBQ24" s="2332"/>
      <c r="WBR24" s="2332"/>
      <c r="WBS24" s="2332"/>
      <c r="WBT24" s="2332"/>
      <c r="WBU24" s="2332"/>
      <c r="WBV24" s="2332"/>
      <c r="WBW24" s="2332"/>
      <c r="WBX24" s="2332"/>
      <c r="WBY24" s="2332"/>
      <c r="WBZ24" s="2332"/>
      <c r="WCA24" s="2332"/>
      <c r="WCB24" s="2332"/>
      <c r="WCC24" s="2332"/>
      <c r="WCD24" s="2332"/>
      <c r="WCE24" s="2332"/>
      <c r="WCF24" s="2332"/>
      <c r="WCG24" s="2332"/>
      <c r="WCH24" s="2332"/>
      <c r="WCI24" s="2332"/>
      <c r="WCJ24" s="2332"/>
      <c r="WCK24" s="2332"/>
      <c r="WCL24" s="2332"/>
      <c r="WCM24" s="2332"/>
      <c r="WCN24" s="2332"/>
      <c r="WCO24" s="2332"/>
      <c r="WCP24" s="2332"/>
      <c r="WCQ24" s="2332"/>
      <c r="WCR24" s="2332"/>
      <c r="WCS24" s="2332"/>
      <c r="WCT24" s="2332"/>
      <c r="WCU24" s="2332"/>
      <c r="WCV24" s="2332"/>
      <c r="WCW24" s="2332"/>
      <c r="WCX24" s="2332"/>
      <c r="WCY24" s="2332"/>
      <c r="WCZ24" s="2332"/>
      <c r="WDA24" s="2332"/>
      <c r="WDB24" s="2332"/>
      <c r="WDC24" s="2332"/>
      <c r="WDD24" s="2332"/>
      <c r="WDE24" s="2332"/>
      <c r="WDF24" s="2332"/>
      <c r="WDG24" s="2332"/>
      <c r="WDH24" s="2332"/>
      <c r="WDI24" s="2332"/>
      <c r="WDJ24" s="2332"/>
      <c r="WDK24" s="2332"/>
      <c r="WDL24" s="2332"/>
      <c r="WDM24" s="2332"/>
      <c r="WDN24" s="2332"/>
      <c r="WDO24" s="2332"/>
      <c r="WDP24" s="2332"/>
      <c r="WDQ24" s="2332"/>
      <c r="WDR24" s="2332"/>
      <c r="WDS24" s="2332"/>
      <c r="WDT24" s="2332"/>
      <c r="WDU24" s="2332"/>
      <c r="WDV24" s="2332"/>
      <c r="WDW24" s="2332"/>
      <c r="WDX24" s="2332"/>
      <c r="WDY24" s="2332"/>
      <c r="WDZ24" s="2332"/>
      <c r="WEA24" s="2332"/>
      <c r="WEB24" s="2332"/>
      <c r="WEC24" s="2332"/>
      <c r="WED24" s="2332"/>
      <c r="WEE24" s="2332"/>
      <c r="WEF24" s="2332"/>
      <c r="WEG24" s="2332"/>
      <c r="WEH24" s="2332"/>
      <c r="WEI24" s="2332"/>
      <c r="WEJ24" s="2332"/>
      <c r="WEK24" s="2332"/>
      <c r="WEL24" s="2332"/>
      <c r="WEM24" s="2332"/>
      <c r="WEN24" s="2332"/>
      <c r="WEO24" s="2332"/>
      <c r="WEP24" s="2332"/>
      <c r="WEQ24" s="2332"/>
      <c r="WER24" s="2332"/>
      <c r="WES24" s="2332"/>
      <c r="WET24" s="2332"/>
      <c r="WEU24" s="2332"/>
      <c r="WEV24" s="2332"/>
      <c r="WEW24" s="2332"/>
      <c r="WEX24" s="2332"/>
      <c r="WEY24" s="2332"/>
      <c r="WEZ24" s="2332"/>
      <c r="WFA24" s="2332"/>
      <c r="WFB24" s="2332"/>
      <c r="WFC24" s="2332"/>
      <c r="WFD24" s="2332"/>
      <c r="WFE24" s="2332"/>
      <c r="WFF24" s="2332"/>
      <c r="WFG24" s="2332"/>
      <c r="WFH24" s="2332"/>
      <c r="WFI24" s="2332"/>
      <c r="WFJ24" s="2332"/>
      <c r="WFK24" s="2332"/>
      <c r="WFL24" s="2332"/>
      <c r="WFM24" s="2332"/>
      <c r="WFN24" s="2332"/>
      <c r="WFO24" s="2332"/>
      <c r="WFP24" s="2332"/>
      <c r="WFQ24" s="2332"/>
      <c r="WFR24" s="2332"/>
      <c r="WFS24" s="2332"/>
      <c r="WFT24" s="2332"/>
      <c r="WFU24" s="2332"/>
      <c r="WFV24" s="2332"/>
      <c r="WFW24" s="2332"/>
      <c r="WFX24" s="2332"/>
      <c r="WFY24" s="2332"/>
      <c r="WFZ24" s="2332"/>
      <c r="WGA24" s="2332"/>
      <c r="WGB24" s="2332"/>
      <c r="WGC24" s="2332"/>
      <c r="WGD24" s="2332"/>
      <c r="WGE24" s="2332"/>
      <c r="WGF24" s="2332"/>
      <c r="WGG24" s="2332"/>
      <c r="WGH24" s="2332"/>
      <c r="WGI24" s="2332"/>
      <c r="WGJ24" s="2332"/>
      <c r="WGK24" s="2332"/>
      <c r="WGL24" s="2332"/>
      <c r="WGM24" s="2332"/>
      <c r="WGN24" s="2332"/>
      <c r="WGO24" s="2332"/>
      <c r="WGP24" s="2332"/>
      <c r="WGQ24" s="2332"/>
      <c r="WGR24" s="2332"/>
      <c r="WGS24" s="2332"/>
      <c r="WGT24" s="2332"/>
      <c r="WGU24" s="2332"/>
      <c r="WGV24" s="2332"/>
      <c r="WGW24" s="2332"/>
      <c r="WGX24" s="2332"/>
      <c r="WGY24" s="2332"/>
      <c r="WGZ24" s="2332"/>
      <c r="WHA24" s="2332"/>
      <c r="WHB24" s="2332"/>
      <c r="WHC24" s="2332"/>
      <c r="WHD24" s="2332"/>
      <c r="WHE24" s="2332"/>
      <c r="WHF24" s="2332"/>
      <c r="WHG24" s="2332"/>
      <c r="WHH24" s="2332"/>
      <c r="WHI24" s="2332"/>
      <c r="WHJ24" s="2332"/>
      <c r="WHK24" s="2332"/>
      <c r="WHL24" s="2332"/>
      <c r="WHM24" s="2332"/>
      <c r="WHN24" s="2332"/>
      <c r="WHO24" s="2332"/>
      <c r="WHP24" s="2332"/>
      <c r="WHQ24" s="2332"/>
      <c r="WHR24" s="2332"/>
      <c r="WHS24" s="2332"/>
      <c r="WHT24" s="2332"/>
      <c r="WHU24" s="2332"/>
      <c r="WHV24" s="2332"/>
      <c r="WHW24" s="2332"/>
      <c r="WHX24" s="2332"/>
      <c r="WHY24" s="2332"/>
      <c r="WHZ24" s="2332"/>
      <c r="WIA24" s="2332"/>
      <c r="WIB24" s="2332"/>
      <c r="WIC24" s="2332"/>
      <c r="WID24" s="2332"/>
      <c r="WIE24" s="2332"/>
      <c r="WIF24" s="2332"/>
      <c r="WIG24" s="2332"/>
      <c r="WIH24" s="2332"/>
      <c r="WII24" s="2332"/>
      <c r="WIJ24" s="2332"/>
      <c r="WIK24" s="2332"/>
      <c r="WIL24" s="2332"/>
      <c r="WIM24" s="2332"/>
      <c r="WIN24" s="2332"/>
      <c r="WIO24" s="2332"/>
      <c r="WIP24" s="2332"/>
      <c r="WIQ24" s="2332"/>
      <c r="WIR24" s="2332"/>
      <c r="WIS24" s="2332"/>
      <c r="WIT24" s="2332"/>
      <c r="WIU24" s="2332"/>
      <c r="WIV24" s="2332"/>
      <c r="WIW24" s="2332"/>
      <c r="WIX24" s="2332"/>
      <c r="WIY24" s="2332"/>
      <c r="WIZ24" s="2332"/>
      <c r="WJA24" s="2332"/>
      <c r="WJB24" s="2332"/>
      <c r="WJC24" s="2332"/>
      <c r="WJD24" s="2332"/>
      <c r="WJE24" s="2332"/>
      <c r="WJF24" s="2332"/>
      <c r="WJG24" s="2332"/>
      <c r="WJH24" s="2332"/>
      <c r="WJI24" s="2332"/>
      <c r="WJJ24" s="2332"/>
      <c r="WJK24" s="2332"/>
      <c r="WJL24" s="2332"/>
      <c r="WJM24" s="2332"/>
      <c r="WJN24" s="2332"/>
      <c r="WJO24" s="2332"/>
      <c r="WJP24" s="2332"/>
      <c r="WJQ24" s="2332"/>
      <c r="WJR24" s="2332"/>
      <c r="WJS24" s="2332"/>
      <c r="WJT24" s="2332"/>
      <c r="WJU24" s="2332"/>
      <c r="WJV24" s="2332"/>
      <c r="WJW24" s="2332"/>
      <c r="WJX24" s="2332"/>
      <c r="WJY24" s="2332"/>
      <c r="WJZ24" s="2332"/>
      <c r="WKA24" s="2332"/>
      <c r="WKB24" s="2332"/>
      <c r="WKC24" s="2332"/>
      <c r="WKD24" s="2332"/>
      <c r="WKE24" s="2332"/>
      <c r="WKF24" s="2332"/>
      <c r="WKG24" s="2332"/>
      <c r="WKH24" s="2332"/>
      <c r="WKI24" s="2332"/>
      <c r="WKJ24" s="2332"/>
      <c r="WKK24" s="2332"/>
      <c r="WKL24" s="2332"/>
      <c r="WKM24" s="2332"/>
      <c r="WKN24" s="2332"/>
      <c r="WKO24" s="2332"/>
      <c r="WKP24" s="2332"/>
      <c r="WKQ24" s="2332"/>
      <c r="WKR24" s="2332"/>
      <c r="WKS24" s="2332"/>
      <c r="WKT24" s="2332"/>
      <c r="WKU24" s="2332"/>
      <c r="WKV24" s="2332"/>
      <c r="WKW24" s="2332"/>
      <c r="WKX24" s="2332"/>
      <c r="WKY24" s="2332"/>
      <c r="WKZ24" s="2332"/>
      <c r="WLA24" s="2332"/>
      <c r="WLB24" s="2332"/>
      <c r="WLC24" s="2332"/>
      <c r="WLD24" s="2332"/>
      <c r="WLE24" s="2332"/>
      <c r="WLF24" s="2332"/>
      <c r="WLG24" s="2332"/>
      <c r="WLH24" s="2332"/>
      <c r="WLI24" s="2332"/>
      <c r="WLJ24" s="2332"/>
      <c r="WLK24" s="2332"/>
      <c r="WLL24" s="2332"/>
      <c r="WLM24" s="2332"/>
      <c r="WLN24" s="2332"/>
      <c r="WLO24" s="2332"/>
      <c r="WLP24" s="2332"/>
      <c r="WLQ24" s="2332"/>
      <c r="WLR24" s="2332"/>
      <c r="WLS24" s="2332"/>
      <c r="WLT24" s="2332"/>
      <c r="WLU24" s="2332"/>
      <c r="WLV24" s="2332"/>
      <c r="WLW24" s="2332"/>
      <c r="WLX24" s="2332"/>
      <c r="WLY24" s="2332"/>
      <c r="WLZ24" s="2332"/>
      <c r="WMA24" s="2332"/>
      <c r="WMB24" s="2332"/>
      <c r="WMC24" s="2332"/>
      <c r="WMD24" s="2332"/>
      <c r="WME24" s="2332"/>
      <c r="WMF24" s="2332"/>
      <c r="WMG24" s="2332"/>
      <c r="WMH24" s="2332"/>
      <c r="WMI24" s="2332"/>
      <c r="WMJ24" s="2332"/>
      <c r="WMK24" s="2332"/>
      <c r="WML24" s="2332"/>
      <c r="WMM24" s="2332"/>
      <c r="WMN24" s="2332"/>
      <c r="WMO24" s="2332"/>
      <c r="WMP24" s="2332"/>
      <c r="WMQ24" s="2332"/>
      <c r="WMR24" s="2332"/>
      <c r="WMS24" s="2332"/>
      <c r="WMT24" s="2332"/>
      <c r="WMU24" s="2332"/>
      <c r="WMV24" s="2332"/>
      <c r="WMW24" s="2332"/>
      <c r="WMX24" s="2332"/>
      <c r="WMY24" s="2332"/>
      <c r="WMZ24" s="2332"/>
      <c r="WNA24" s="2332"/>
      <c r="WNB24" s="2332"/>
      <c r="WNC24" s="2332"/>
      <c r="WND24" s="2332"/>
      <c r="WNE24" s="2332"/>
      <c r="WNF24" s="2332"/>
      <c r="WNG24" s="2332"/>
      <c r="WNH24" s="2332"/>
      <c r="WNI24" s="2332"/>
      <c r="WNJ24" s="2332"/>
      <c r="WNK24" s="2332"/>
      <c r="WNL24" s="2332"/>
      <c r="WNM24" s="2332"/>
      <c r="WNN24" s="2332"/>
      <c r="WNO24" s="2332"/>
      <c r="WNP24" s="2332"/>
      <c r="WNQ24" s="2332"/>
      <c r="WNR24" s="2332"/>
      <c r="WNS24" s="2332"/>
      <c r="WNT24" s="2332"/>
      <c r="WNU24" s="2332"/>
      <c r="WNV24" s="2332"/>
      <c r="WNW24" s="2332"/>
      <c r="WNX24" s="2332"/>
      <c r="WNY24" s="2332"/>
      <c r="WNZ24" s="2332"/>
      <c r="WOA24" s="2332"/>
      <c r="WOB24" s="2332"/>
      <c r="WOC24" s="2332"/>
      <c r="WOD24" s="2332"/>
      <c r="WOE24" s="2332"/>
      <c r="WOF24" s="2332"/>
      <c r="WOG24" s="2332"/>
      <c r="WOH24" s="2332"/>
      <c r="WOI24" s="2332"/>
      <c r="WOJ24" s="2332"/>
      <c r="WOK24" s="2332"/>
      <c r="WOL24" s="2332"/>
      <c r="WOM24" s="2332"/>
      <c r="WON24" s="2332"/>
      <c r="WOO24" s="2332"/>
      <c r="WOP24" s="2332"/>
      <c r="WOQ24" s="2332"/>
      <c r="WOR24" s="2332"/>
      <c r="WOS24" s="2332"/>
      <c r="WOT24" s="2332"/>
      <c r="WOU24" s="2332"/>
      <c r="WOV24" s="2332"/>
      <c r="WOW24" s="2332"/>
      <c r="WOX24" s="2332"/>
      <c r="WOY24" s="2332"/>
      <c r="WOZ24" s="2332"/>
      <c r="WPA24" s="2332"/>
      <c r="WPB24" s="2332"/>
      <c r="WPC24" s="2332"/>
      <c r="WPD24" s="2332"/>
      <c r="WPE24" s="2332"/>
      <c r="WPF24" s="2332"/>
      <c r="WPG24" s="2332"/>
      <c r="WPH24" s="2332"/>
      <c r="WPI24" s="2332"/>
      <c r="WPJ24" s="2332"/>
      <c r="WPK24" s="2332"/>
      <c r="WPL24" s="2332"/>
      <c r="WPM24" s="2332"/>
      <c r="WPN24" s="2332"/>
      <c r="WPO24" s="2332"/>
      <c r="WPP24" s="2332"/>
      <c r="WPQ24" s="2332"/>
      <c r="WPR24" s="2332"/>
      <c r="WPS24" s="2332"/>
      <c r="WPT24" s="2332"/>
      <c r="WPU24" s="2332"/>
      <c r="WPV24" s="2332"/>
      <c r="WPW24" s="2332"/>
      <c r="WPX24" s="2332"/>
      <c r="WPY24" s="2332"/>
      <c r="WPZ24" s="2332"/>
      <c r="WQA24" s="2332"/>
      <c r="WQB24" s="2332"/>
      <c r="WQC24" s="2332"/>
      <c r="WQD24" s="2332"/>
      <c r="WQE24" s="2332"/>
      <c r="WQF24" s="2332"/>
      <c r="WQG24" s="2332"/>
      <c r="WQH24" s="2332"/>
      <c r="WQI24" s="2332"/>
      <c r="WQJ24" s="2332"/>
      <c r="WQK24" s="2332"/>
      <c r="WQL24" s="2332"/>
      <c r="WQM24" s="2332"/>
      <c r="WQN24" s="2332"/>
      <c r="WQO24" s="2332"/>
      <c r="WQP24" s="2332"/>
      <c r="WQQ24" s="2332"/>
      <c r="WQR24" s="2332"/>
      <c r="WQS24" s="2332"/>
      <c r="WQT24" s="2332"/>
      <c r="WQU24" s="2332"/>
      <c r="WQV24" s="2332"/>
      <c r="WQW24" s="2332"/>
      <c r="WQX24" s="2332"/>
      <c r="WQY24" s="2332"/>
      <c r="WQZ24" s="2332"/>
      <c r="WRA24" s="2332"/>
      <c r="WRB24" s="2332"/>
      <c r="WRC24" s="2332"/>
      <c r="WRD24" s="2332"/>
      <c r="WRE24" s="2332"/>
      <c r="WRF24" s="2332"/>
      <c r="WRG24" s="2332"/>
      <c r="WRH24" s="2332"/>
      <c r="WRI24" s="2332"/>
      <c r="WRJ24" s="2332"/>
      <c r="WRK24" s="2332"/>
      <c r="WRL24" s="2332"/>
      <c r="WRM24" s="2332"/>
      <c r="WRN24" s="2332"/>
      <c r="WRO24" s="2332"/>
      <c r="WRP24" s="2332"/>
      <c r="WRQ24" s="2332"/>
      <c r="WRR24" s="2332"/>
      <c r="WRS24" s="2332"/>
      <c r="WRT24" s="2332"/>
      <c r="WRU24" s="2332"/>
      <c r="WRV24" s="2332"/>
      <c r="WRW24" s="2332"/>
      <c r="WRX24" s="2332"/>
      <c r="WRY24" s="2332"/>
      <c r="WRZ24" s="2332"/>
      <c r="WSA24" s="2332"/>
      <c r="WSB24" s="2332"/>
      <c r="WSC24" s="2332"/>
      <c r="WSD24" s="2332"/>
      <c r="WSE24" s="2332"/>
      <c r="WSF24" s="2332"/>
      <c r="WSG24" s="2332"/>
      <c r="WSH24" s="2332"/>
      <c r="WSI24" s="2332"/>
      <c r="WSJ24" s="2332"/>
      <c r="WSK24" s="2332"/>
      <c r="WSL24" s="2332"/>
      <c r="WSM24" s="2332"/>
      <c r="WSN24" s="2332"/>
      <c r="WSO24" s="2332"/>
      <c r="WSP24" s="2332"/>
      <c r="WSQ24" s="2332"/>
      <c r="WSR24" s="2332"/>
      <c r="WSS24" s="2332"/>
      <c r="WST24" s="2332"/>
      <c r="WSU24" s="2332"/>
      <c r="WSV24" s="2332"/>
      <c r="WSW24" s="2332"/>
      <c r="WSX24" s="2332"/>
      <c r="WSY24" s="2332"/>
      <c r="WSZ24" s="2332"/>
      <c r="WTA24" s="2332"/>
      <c r="WTB24" s="2332"/>
      <c r="WTC24" s="2332"/>
      <c r="WTD24" s="2332"/>
      <c r="WTE24" s="2332"/>
      <c r="WTF24" s="2332"/>
      <c r="WTG24" s="2332"/>
      <c r="WTH24" s="2332"/>
      <c r="WTI24" s="2332"/>
      <c r="WTJ24" s="2332"/>
      <c r="WTK24" s="2332"/>
      <c r="WTL24" s="2332"/>
      <c r="WTM24" s="2332"/>
      <c r="WTN24" s="2332"/>
      <c r="WTO24" s="2332"/>
      <c r="WTP24" s="2332"/>
      <c r="WTQ24" s="2332"/>
      <c r="WTR24" s="2332"/>
      <c r="WTS24" s="2332"/>
      <c r="WTT24" s="2332"/>
      <c r="WTU24" s="2332"/>
      <c r="WTV24" s="2332"/>
      <c r="WTW24" s="2332"/>
      <c r="WTX24" s="2332"/>
      <c r="WTY24" s="2332"/>
      <c r="WTZ24" s="2332"/>
      <c r="WUA24" s="2332"/>
      <c r="WUB24" s="2332"/>
      <c r="WUC24" s="2332"/>
      <c r="WUD24" s="2332"/>
      <c r="WUE24" s="2332"/>
      <c r="WUF24" s="2332"/>
      <c r="WUG24" s="2332"/>
      <c r="WUH24" s="2332"/>
      <c r="WUI24" s="2332"/>
      <c r="WUJ24" s="2332"/>
      <c r="WUK24" s="2332"/>
      <c r="WUL24" s="2332"/>
      <c r="WUM24" s="2332"/>
      <c r="WUN24" s="2332"/>
      <c r="WUO24" s="2332"/>
      <c r="WUP24" s="2332"/>
      <c r="WUQ24" s="2332"/>
      <c r="WUR24" s="2332"/>
      <c r="WUS24" s="2332"/>
      <c r="WUT24" s="2332"/>
      <c r="WUU24" s="2332"/>
      <c r="WUV24" s="2332"/>
      <c r="WUW24" s="2332"/>
      <c r="WUX24" s="2332"/>
      <c r="WUY24" s="2332"/>
      <c r="WUZ24" s="2332"/>
      <c r="WVA24" s="2332"/>
      <c r="WVB24" s="2332"/>
      <c r="WVC24" s="2332"/>
      <c r="WVD24" s="2332"/>
      <c r="WVE24" s="2332"/>
      <c r="WVF24" s="2332"/>
      <c r="WVG24" s="2332"/>
      <c r="WVH24" s="2332"/>
      <c r="WVI24" s="2332"/>
      <c r="WVJ24" s="2332"/>
      <c r="WVK24" s="2332"/>
      <c r="WVL24" s="2332"/>
      <c r="WVM24" s="2332"/>
      <c r="WVN24" s="2332"/>
      <c r="WVO24" s="2332"/>
      <c r="WVP24" s="2332"/>
      <c r="WVQ24" s="2332"/>
      <c r="WVR24" s="2332"/>
      <c r="WVS24" s="2332"/>
      <c r="WVT24" s="2332"/>
      <c r="WVU24" s="2332"/>
      <c r="WVV24" s="2332"/>
      <c r="WVW24" s="2332"/>
      <c r="WVX24" s="2332"/>
      <c r="WVY24" s="2332"/>
      <c r="WVZ24" s="2332"/>
      <c r="WWA24" s="2332"/>
      <c r="WWB24" s="2332"/>
      <c r="WWC24" s="2332"/>
      <c r="WWD24" s="2332"/>
      <c r="WWE24" s="2332"/>
      <c r="WWF24" s="2332"/>
      <c r="WWG24" s="2332"/>
      <c r="WWH24" s="2332"/>
      <c r="WWI24" s="2332"/>
      <c r="WWJ24" s="2332"/>
      <c r="WWK24" s="2332"/>
      <c r="WWL24" s="2332"/>
      <c r="WWM24" s="2332"/>
      <c r="WWN24" s="2332"/>
      <c r="WWO24" s="2332"/>
      <c r="WWP24" s="2332"/>
      <c r="WWQ24" s="2332"/>
      <c r="WWR24" s="2332"/>
      <c r="WWS24" s="2332"/>
      <c r="WWT24" s="2332"/>
      <c r="WWU24" s="2332"/>
      <c r="WWV24" s="2332"/>
      <c r="WWW24" s="2332"/>
      <c r="WWX24" s="2332"/>
      <c r="WWY24" s="2332"/>
      <c r="WWZ24" s="2332"/>
      <c r="WXA24" s="2332"/>
      <c r="WXB24" s="2332"/>
      <c r="WXC24" s="2332"/>
      <c r="WXD24" s="2332"/>
      <c r="WXE24" s="2332"/>
      <c r="WXF24" s="2332"/>
      <c r="WXG24" s="2332"/>
      <c r="WXH24" s="2332"/>
      <c r="WXI24" s="2332"/>
      <c r="WXJ24" s="2332"/>
      <c r="WXK24" s="2332"/>
      <c r="WXL24" s="2332"/>
      <c r="WXM24" s="2332"/>
      <c r="WXN24" s="2332"/>
      <c r="WXO24" s="2332"/>
      <c r="WXP24" s="2332"/>
      <c r="WXQ24" s="2332"/>
      <c r="WXR24" s="2332"/>
      <c r="WXS24" s="2332"/>
      <c r="WXT24" s="2332"/>
      <c r="WXU24" s="2332"/>
      <c r="WXV24" s="2332"/>
      <c r="WXW24" s="2332"/>
      <c r="WXX24" s="2332"/>
      <c r="WXY24" s="2332"/>
      <c r="WXZ24" s="2332"/>
      <c r="WYA24" s="2332"/>
      <c r="WYB24" s="2332"/>
      <c r="WYC24" s="2332"/>
      <c r="WYD24" s="2332"/>
      <c r="WYE24" s="2332"/>
      <c r="WYF24" s="2332"/>
      <c r="WYG24" s="2332"/>
      <c r="WYH24" s="2332"/>
      <c r="WYI24" s="2332"/>
      <c r="WYJ24" s="2332"/>
      <c r="WYK24" s="2332"/>
      <c r="WYL24" s="2332"/>
      <c r="WYM24" s="2332"/>
      <c r="WYN24" s="2332"/>
      <c r="WYO24" s="2332"/>
      <c r="WYP24" s="2332"/>
      <c r="WYQ24" s="2332"/>
      <c r="WYR24" s="2332"/>
      <c r="WYS24" s="2332"/>
      <c r="WYT24" s="2332"/>
      <c r="WYU24" s="2332"/>
      <c r="WYV24" s="2332"/>
      <c r="WYW24" s="2332"/>
      <c r="WYX24" s="2332"/>
      <c r="WYY24" s="2332"/>
      <c r="WYZ24" s="2332"/>
      <c r="WZA24" s="2332"/>
      <c r="WZB24" s="2332"/>
      <c r="WZC24" s="2332"/>
      <c r="WZD24" s="2332"/>
      <c r="WZE24" s="2332"/>
      <c r="WZF24" s="2332"/>
      <c r="WZG24" s="2332"/>
      <c r="WZH24" s="2332"/>
      <c r="WZI24" s="2332"/>
      <c r="WZJ24" s="2332"/>
      <c r="WZK24" s="2332"/>
      <c r="WZL24" s="2332"/>
      <c r="WZM24" s="2332"/>
      <c r="WZN24" s="2332"/>
      <c r="WZO24" s="2332"/>
      <c r="WZP24" s="2332"/>
      <c r="WZQ24" s="2332"/>
      <c r="WZR24" s="2332"/>
      <c r="WZS24" s="2332"/>
      <c r="WZT24" s="2332"/>
      <c r="WZU24" s="2332"/>
      <c r="WZV24" s="2332"/>
      <c r="WZW24" s="2332"/>
      <c r="WZX24" s="2332"/>
      <c r="WZY24" s="2332"/>
      <c r="WZZ24" s="2332"/>
      <c r="XAA24" s="2332"/>
      <c r="XAB24" s="2332"/>
      <c r="XAC24" s="2332"/>
      <c r="XAD24" s="2332"/>
      <c r="XAE24" s="2332"/>
      <c r="XAF24" s="2332"/>
      <c r="XAG24" s="2332"/>
      <c r="XAH24" s="2332"/>
      <c r="XAI24" s="2332"/>
      <c r="XAJ24" s="2332"/>
      <c r="XAK24" s="2332"/>
      <c r="XAL24" s="2332"/>
      <c r="XAM24" s="2332"/>
      <c r="XAN24" s="2332"/>
      <c r="XAO24" s="2332"/>
      <c r="XAP24" s="2332"/>
      <c r="XAQ24" s="2332"/>
      <c r="XAR24" s="2332"/>
      <c r="XAS24" s="2332"/>
      <c r="XAT24" s="2332"/>
      <c r="XAU24" s="2332"/>
      <c r="XAV24" s="2332"/>
      <c r="XAW24" s="2332"/>
      <c r="XAX24" s="2332"/>
      <c r="XAY24" s="2332"/>
      <c r="XAZ24" s="2332"/>
      <c r="XBA24" s="2332"/>
      <c r="XBB24" s="2332"/>
      <c r="XBC24" s="2332"/>
      <c r="XBD24" s="2332"/>
      <c r="XBE24" s="2332"/>
      <c r="XBF24" s="2332"/>
      <c r="XBG24" s="2332"/>
      <c r="XBH24" s="2332"/>
      <c r="XBI24" s="2332"/>
      <c r="XBJ24" s="2332"/>
      <c r="XBK24" s="2332"/>
      <c r="XBL24" s="2332"/>
      <c r="XBM24" s="2332"/>
      <c r="XBN24" s="2332"/>
      <c r="XBO24" s="2332"/>
      <c r="XBP24" s="2332"/>
      <c r="XBQ24" s="2332"/>
      <c r="XBR24" s="2332"/>
      <c r="XBS24" s="2332"/>
      <c r="XBT24" s="2332"/>
      <c r="XBU24" s="2332"/>
      <c r="XBV24" s="2332"/>
      <c r="XBW24" s="2332"/>
      <c r="XBX24" s="2332"/>
      <c r="XBY24" s="2332"/>
      <c r="XBZ24" s="2332"/>
      <c r="XCA24" s="2332"/>
      <c r="XCB24" s="2332"/>
      <c r="XCC24" s="2332"/>
      <c r="XCD24" s="2332"/>
      <c r="XCE24" s="2332"/>
      <c r="XCF24" s="2332"/>
      <c r="XCG24" s="2332"/>
      <c r="XCH24" s="2332"/>
      <c r="XCI24" s="2332"/>
      <c r="XCJ24" s="2332"/>
      <c r="XCK24" s="2332"/>
      <c r="XCL24" s="2332"/>
      <c r="XCM24" s="2332"/>
      <c r="XCN24" s="2332"/>
      <c r="XCO24" s="2332"/>
      <c r="XCP24" s="2332"/>
      <c r="XCQ24" s="2332"/>
      <c r="XCR24" s="2332"/>
      <c r="XCS24" s="2332"/>
      <c r="XCT24" s="2332"/>
      <c r="XCU24" s="2332"/>
      <c r="XCV24" s="2332"/>
      <c r="XCW24" s="2332"/>
      <c r="XCX24" s="2332"/>
      <c r="XCY24" s="2332"/>
      <c r="XCZ24" s="2332"/>
      <c r="XDA24" s="2332"/>
      <c r="XDB24" s="2332"/>
      <c r="XDC24" s="2332"/>
      <c r="XDD24" s="2332"/>
      <c r="XDE24" s="2332"/>
      <c r="XDF24" s="2332"/>
      <c r="XDG24" s="2332"/>
      <c r="XDH24" s="2332"/>
      <c r="XDI24" s="2332"/>
      <c r="XDJ24" s="2332"/>
      <c r="XDK24" s="2332"/>
      <c r="XDL24" s="2332"/>
      <c r="XDM24" s="2332"/>
      <c r="XDN24" s="2332"/>
      <c r="XDO24" s="2332"/>
      <c r="XDP24" s="2332"/>
      <c r="XDQ24" s="2332"/>
      <c r="XDR24" s="2332"/>
      <c r="XDS24" s="2332"/>
      <c r="XDT24" s="2332"/>
      <c r="XDU24" s="2332"/>
      <c r="XDV24" s="2332"/>
      <c r="XDW24" s="2332"/>
      <c r="XDX24" s="2332"/>
      <c r="XDY24" s="2332"/>
      <c r="XDZ24" s="2332"/>
      <c r="XEA24" s="2332"/>
      <c r="XEB24" s="2332"/>
      <c r="XEC24" s="2332"/>
      <c r="XED24" s="2332"/>
      <c r="XEE24" s="2332"/>
      <c r="XEF24" s="2332"/>
      <c r="XEG24" s="2332"/>
      <c r="XEH24" s="2332"/>
      <c r="XEI24" s="2332"/>
      <c r="XEJ24" s="2332"/>
      <c r="XEK24" s="2332"/>
      <c r="XEL24" s="2332"/>
      <c r="XEM24" s="2332"/>
      <c r="XEN24" s="2332"/>
      <c r="XEO24" s="2332"/>
      <c r="XEP24" s="2332"/>
      <c r="XEQ24" s="2332"/>
      <c r="XER24" s="2332"/>
      <c r="XES24" s="2332"/>
      <c r="XET24" s="2332"/>
      <c r="XEU24" s="2332"/>
      <c r="XEV24" s="2332"/>
      <c r="XEW24" s="2332"/>
      <c r="XEX24" s="2332"/>
      <c r="XEY24" s="2332"/>
      <c r="XEZ24" s="2332"/>
      <c r="XFD24" s="1881">
        <v>498</v>
      </c>
    </row>
    <row r="25" spans="1:16384" s="141" customFormat="1">
      <c r="A25" s="140"/>
      <c r="B25" s="1482"/>
      <c r="C25" s="1836"/>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row>
    <row r="26" spans="1:16384" s="141" customFormat="1">
      <c r="A26" s="140"/>
      <c r="B26" s="1482"/>
      <c r="C26" s="1836"/>
      <c r="D26" s="1836"/>
      <c r="E26" s="1836"/>
      <c r="F26" s="1836"/>
      <c r="G26" s="1500"/>
      <c r="AV26" s="1481"/>
      <c r="AW26" s="1481"/>
      <c r="AX26" s="1481"/>
      <c r="AY26" s="1481"/>
      <c r="AZ26" s="2378"/>
      <c r="BA26" s="2378"/>
      <c r="BB26" s="2378"/>
      <c r="BC26" s="2378"/>
      <c r="BD26" s="2378"/>
      <c r="BE26" s="2378"/>
      <c r="BF26" s="2378"/>
      <c r="BG26" s="1498"/>
      <c r="BH26" s="1498"/>
      <c r="BI26" s="1498"/>
      <c r="BJ26" s="1498"/>
      <c r="BK26" s="1498"/>
      <c r="BL26" s="1498"/>
      <c r="BM26" s="1498"/>
      <c r="BN26" s="1498"/>
      <c r="BO26" s="1498"/>
    </row>
    <row r="27" spans="1:16384" s="141" customFormat="1">
      <c r="A27" s="140"/>
      <c r="B27" s="1482"/>
      <c r="C27" s="1836"/>
      <c r="D27" s="1836"/>
      <c r="E27" s="1836"/>
      <c r="F27" s="1836"/>
      <c r="G27" s="1500"/>
      <c r="J27" s="1842"/>
      <c r="M27" s="1842"/>
      <c r="N27" s="1843"/>
      <c r="O27" s="1842"/>
      <c r="AC27" s="1844"/>
      <c r="AV27" s="1481"/>
      <c r="AW27" s="1481"/>
      <c r="AX27" s="1481"/>
      <c r="AY27" s="1481"/>
      <c r="AZ27" s="2175"/>
      <c r="BA27" s="1481"/>
      <c r="BB27" s="1481"/>
      <c r="BC27" s="1481"/>
      <c r="BD27" s="2175"/>
      <c r="BE27" s="2318"/>
      <c r="BF27" s="2318"/>
      <c r="BG27" s="1498"/>
      <c r="BH27" s="1498"/>
      <c r="BI27" s="1498"/>
      <c r="BJ27" s="1498"/>
      <c r="BK27" s="1498"/>
      <c r="BL27" s="1498"/>
      <c r="BM27" s="1498"/>
      <c r="BN27" s="1498"/>
      <c r="BO27" s="1498"/>
    </row>
    <row r="28" spans="1:16384" s="141" customFormat="1">
      <c r="A28" s="140"/>
      <c r="B28" s="1482"/>
      <c r="C28" s="1836"/>
      <c r="D28" s="1836"/>
      <c r="E28" s="1836"/>
      <c r="F28" s="1836"/>
      <c r="G28" s="1500"/>
      <c r="J28" s="1842"/>
      <c r="M28" s="1842"/>
      <c r="N28" s="1843"/>
      <c r="O28" s="1842"/>
      <c r="AC28" s="1844"/>
      <c r="AV28" s="1481"/>
      <c r="AW28" s="1481"/>
      <c r="AX28" s="1481"/>
      <c r="AY28" s="1481"/>
      <c r="AZ28" s="1481"/>
      <c r="BA28" s="1481"/>
      <c r="BB28" s="1481"/>
      <c r="BC28" s="1481"/>
      <c r="BD28" s="1481"/>
      <c r="BE28" s="1481"/>
      <c r="BF28" s="2151"/>
      <c r="BG28" s="1498"/>
      <c r="BH28" s="1498"/>
      <c r="BI28" s="1498"/>
      <c r="BJ28" s="1498"/>
      <c r="BK28" s="1498"/>
      <c r="BL28" s="1498"/>
      <c r="BM28" s="1498"/>
      <c r="BN28" s="1498"/>
      <c r="BO28" s="1498"/>
    </row>
    <row r="29" spans="1:16384" s="141" customFormat="1">
      <c r="A29" s="140"/>
      <c r="B29" s="1482"/>
      <c r="C29" s="1836"/>
      <c r="D29" s="1836"/>
      <c r="E29" s="1836"/>
      <c r="F29" s="1836"/>
      <c r="G29" s="1500"/>
      <c r="J29" s="1842"/>
      <c r="M29" s="1842"/>
      <c r="N29" s="1843"/>
      <c r="O29" s="1842"/>
      <c r="AC29" s="1844"/>
      <c r="AV29" s="1481"/>
      <c r="AW29" s="1481"/>
      <c r="AX29" s="1481"/>
      <c r="AY29" s="1481"/>
      <c r="AZ29" s="1481"/>
      <c r="BA29" s="1481"/>
      <c r="BB29" s="1481"/>
      <c r="BC29" s="1481"/>
      <c r="BD29" s="1481"/>
      <c r="BE29" s="1481"/>
    </row>
    <row r="30" spans="1:16384" s="141" customFormat="1">
      <c r="A30" s="140"/>
      <c r="B30" s="1482"/>
      <c r="C30" s="1836"/>
      <c r="D30" s="1836"/>
      <c r="E30" s="1836"/>
      <c r="F30" s="1836"/>
      <c r="G30" s="1500"/>
      <c r="J30" s="1842"/>
      <c r="M30" s="1842"/>
      <c r="N30" s="1843"/>
      <c r="O30" s="1842"/>
      <c r="AC30" s="1844"/>
      <c r="BC30" s="2409"/>
      <c r="BE30" s="2410"/>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row>
    <row r="1048503" spans="4:58">
      <c r="AB1048503" s="1">
        <v>927</v>
      </c>
    </row>
    <row r="1048504" spans="4:58">
      <c r="L1048504" s="1">
        <v>925</v>
      </c>
      <c r="P1048504" s="1">
        <v>928</v>
      </c>
      <c r="X1048504" s="1">
        <v>926</v>
      </c>
      <c r="AB1048504" s="1">
        <v>929</v>
      </c>
    </row>
    <row r="1048505" spans="4:58" hidden="1">
      <c r="D1048505" s="6">
        <v>886</v>
      </c>
      <c r="E1048505" s="6">
        <v>887</v>
      </c>
      <c r="F1048505" s="6">
        <v>888</v>
      </c>
      <c r="G1048505" s="6">
        <v>889</v>
      </c>
      <c r="H1048505" s="6">
        <v>890</v>
      </c>
      <c r="I1048505" s="6">
        <v>891</v>
      </c>
      <c r="J1048505" s="6">
        <v>892</v>
      </c>
      <c r="K1048505" s="6">
        <v>893</v>
      </c>
      <c r="L1048505" s="6">
        <v>894</v>
      </c>
      <c r="M1048505" s="6">
        <v>895</v>
      </c>
      <c r="N1048505" s="6">
        <v>896</v>
      </c>
      <c r="O1048505" s="6">
        <v>897</v>
      </c>
      <c r="P1048505" s="6">
        <v>898</v>
      </c>
      <c r="Q1048505" s="6">
        <v>899</v>
      </c>
      <c r="R1048505" s="6">
        <v>900</v>
      </c>
      <c r="S1048505" s="6">
        <v>901</v>
      </c>
      <c r="T1048505" s="6">
        <v>902</v>
      </c>
      <c r="U1048505" s="6">
        <v>903</v>
      </c>
      <c r="V1048505" s="6">
        <v>904</v>
      </c>
      <c r="W1048505" s="6">
        <v>905</v>
      </c>
      <c r="X1048505" s="6">
        <v>906</v>
      </c>
      <c r="Y1048505" s="6">
        <v>907</v>
      </c>
      <c r="Z1048505" s="6">
        <v>908</v>
      </c>
      <c r="AA1048505" s="6">
        <v>909</v>
      </c>
      <c r="AB1048505" s="6">
        <v>910</v>
      </c>
      <c r="AC1048505" s="6">
        <v>911</v>
      </c>
      <c r="AD1048505" s="6">
        <v>912</v>
      </c>
      <c r="AE1048505" s="6">
        <v>913</v>
      </c>
      <c r="AF1048505" s="6">
        <v>914</v>
      </c>
      <c r="AG1048505" s="6">
        <v>915</v>
      </c>
      <c r="AH1048505" s="6">
        <v>916</v>
      </c>
      <c r="AI1048505" s="6">
        <v>917</v>
      </c>
      <c r="AJ1048505" s="6">
        <v>918</v>
      </c>
      <c r="AK1048505" s="6">
        <v>919</v>
      </c>
      <c r="AL1048505" s="6">
        <v>920</v>
      </c>
      <c r="AM1048505" s="6">
        <v>921</v>
      </c>
      <c r="AN1048505" s="6">
        <v>922</v>
      </c>
      <c r="AO1048505" s="6">
        <v>923</v>
      </c>
      <c r="AP1048505" s="6">
        <v>924</v>
      </c>
      <c r="AQ1048505" s="6">
        <v>930</v>
      </c>
      <c r="AR1048505" s="6">
        <v>931</v>
      </c>
      <c r="AS1048505" s="6">
        <v>933</v>
      </c>
      <c r="AT1048505" s="6">
        <v>942</v>
      </c>
      <c r="AU1048505" s="6">
        <v>947</v>
      </c>
      <c r="AV1048505" s="6">
        <v>950</v>
      </c>
      <c r="AW1048505" s="6">
        <v>951</v>
      </c>
      <c r="AX1048505" s="6">
        <v>952</v>
      </c>
      <c r="AY1048505" s="6">
        <v>953</v>
      </c>
      <c r="AZ1048505" s="6">
        <v>954</v>
      </c>
      <c r="BA1048505" s="6">
        <v>955</v>
      </c>
      <c r="BB1048505" s="6">
        <v>956</v>
      </c>
      <c r="BC1048505" s="6">
        <v>957</v>
      </c>
      <c r="BD1048505" s="1">
        <v>1091</v>
      </c>
      <c r="BE1048505" s="1">
        <v>1092</v>
      </c>
      <c r="BF1048505" s="1">
        <v>1093</v>
      </c>
    </row>
    <row r="1048506" spans="4:58" hidden="1"/>
    <row r="1048507" spans="4:58" hidden="1"/>
    <row r="1048508" spans="4:58" hidden="1"/>
    <row r="1048509" spans="4:58" hidden="1"/>
    <row r="1048510" spans="4:58" hidden="1"/>
    <row r="1048511" spans="4:58" hidden="1"/>
    <row r="1048512" spans="4:58"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J2"/>
    <mergeCell ref="AB3:AH3"/>
    <mergeCell ref="L4:O4"/>
    <mergeCell ref="P4:U4"/>
    <mergeCell ref="X4:AA4"/>
    <mergeCell ref="AB4:AE4"/>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F1" sqref="BF1"/>
    </sheetView>
  </sheetViews>
  <sheetFormatPr defaultRowHeight="11.25" outlineLevelCol="1"/>
  <cols>
    <col min="1" max="1" width="0.42578125" style="140" customWidth="1"/>
    <col min="2" max="2" width="57.140625" style="5" customWidth="1"/>
    <col min="3" max="3" width="1.42578125" style="6" customWidth="1"/>
    <col min="4" max="6" width="13.42578125" style="6" hidden="1" customWidth="1" outlineLevel="1"/>
    <col min="7" max="7" width="13.42578125" style="5" hidden="1" customWidth="1" outlineLevel="1"/>
    <col min="8" max="8" width="13.42578125" style="13" hidden="1" customWidth="1" outlineLevel="1"/>
    <col min="9" max="28" width="13.42578125" style="1" hidden="1" customWidth="1" outlineLevel="1"/>
    <col min="29" max="30" width="13.42578125" style="23" hidden="1" customWidth="1" outlineLevel="1"/>
    <col min="31" max="35" width="13.42578125" style="1" hidden="1" customWidth="1" outlineLevel="1"/>
    <col min="36" max="36" width="13.42578125" style="1" customWidth="1" collapsed="1"/>
    <col min="37" max="39" width="13.42578125" style="1" customWidth="1"/>
    <col min="40" max="55" width="13.5703125" style="1" customWidth="1"/>
    <col min="56" max="57" width="13.7109375" style="1" customWidth="1"/>
    <col min="58" max="58" width="13.5703125" style="1" customWidth="1"/>
    <col min="59" max="16383" width="9.140625" style="1"/>
    <col min="16384" max="16384" width="9.140625" style="1" hidden="1" customWidth="1"/>
  </cols>
  <sheetData>
    <row r="1" spans="1:68 16382:16384" ht="12" customHeight="1">
      <c r="B1" s="1482"/>
      <c r="C1" s="1510"/>
      <c r="D1" s="1510"/>
      <c r="E1" s="1510"/>
      <c r="F1" s="1510"/>
      <c r="G1" s="1482"/>
      <c r="H1" s="141"/>
      <c r="I1" s="141"/>
      <c r="J1" s="141"/>
      <c r="K1" s="141"/>
      <c r="L1" s="141"/>
      <c r="M1" s="141"/>
      <c r="N1" s="141"/>
      <c r="O1" s="141"/>
      <c r="P1" s="141"/>
      <c r="Q1" s="141"/>
      <c r="R1" s="141"/>
      <c r="S1" s="141"/>
      <c r="T1" s="141"/>
      <c r="U1" s="141"/>
      <c r="V1" s="141"/>
      <c r="W1" s="141"/>
      <c r="X1" s="141"/>
      <c r="Y1" s="141"/>
      <c r="Z1" s="141"/>
      <c r="AA1" s="141"/>
      <c r="AB1" s="141"/>
      <c r="AC1" s="1511"/>
      <c r="AD1" s="151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row>
    <row r="2" spans="1:68 16382:16384" ht="57" customHeight="1">
      <c r="B2" s="2509" t="str">
        <f>INDEX(tblTrans[[English]:[Polski]],MATCH(XFD2,tblTrans[ID],0),LangSelID)</f>
        <v>Financial Markets (formerly Trading and Investment Activity)</v>
      </c>
      <c r="C2" s="2510" t="e">
        <f>INDEX(tblTrans[[English]:[Polski]],MATCH(#REF!,tblTrans[ID],0),LangSelID)</f>
        <v>#REF!</v>
      </c>
      <c r="D2" s="2510" t="e">
        <f>INDEX(tblTrans[[English]:[Polski]],MATCH(#REF!,tblTrans[ID],0),LangSelID)</f>
        <v>#REF!</v>
      </c>
      <c r="E2" s="2510" t="e">
        <f>INDEX(tblTrans[[English]:[Polski]],MATCH(#REF!,tblTrans[ID],0),LangSelID)</f>
        <v>#REF!</v>
      </c>
      <c r="F2" s="2510" t="e">
        <f>INDEX(tblTrans[[English]:[Polski]],MATCH(#REF!,tblTrans[ID],0),LangSelID)</f>
        <v>#REF!</v>
      </c>
      <c r="G2" s="2510" t="e">
        <f>INDEX(tblTrans[[English]:[Polski]],MATCH(#REF!,tblTrans[ID],0),LangSelID)</f>
        <v>#REF!</v>
      </c>
      <c r="H2" s="2510" t="e">
        <f>INDEX(tblTrans[[English]:[Polski]],MATCH(#REF!,tblTrans[ID],0),LangSelID)</f>
        <v>#REF!</v>
      </c>
      <c r="I2" s="2510" t="e">
        <f>INDEX(tblTrans[[English]:[Polski]],MATCH(#REF!,tblTrans[ID],0),LangSelID)</f>
        <v>#REF!</v>
      </c>
      <c r="J2" s="2510" t="e">
        <f>INDEX(tblTrans[[English]:[Polski]],MATCH(#REF!,tblTrans[ID],0),LangSelID)</f>
        <v>#REF!</v>
      </c>
      <c r="K2" s="2510" t="e">
        <f>INDEX(tblTrans[[English]:[Polski]],MATCH(#REF!,tblTrans[ID],0),LangSelID)</f>
        <v>#REF!</v>
      </c>
      <c r="L2" s="2510" t="e">
        <f>INDEX(tblTrans[[English]:[Polski]],MATCH(#REF!,tblTrans[ID],0),LangSelID)</f>
        <v>#REF!</v>
      </c>
      <c r="M2" s="2510" t="e">
        <f>INDEX(tblTrans[[English]:[Polski]],MATCH(#REF!,tblTrans[ID],0),LangSelID)</f>
        <v>#REF!</v>
      </c>
      <c r="N2" s="2510" t="e">
        <f>INDEX(tblTrans[[English]:[Polski]],MATCH(#REF!,tblTrans[ID],0),LangSelID)</f>
        <v>#REF!</v>
      </c>
      <c r="O2" s="2510" t="e">
        <f>INDEX(tblTrans[[English]:[Polski]],MATCH(#REF!,tblTrans[ID],0),LangSelID)</f>
        <v>#REF!</v>
      </c>
      <c r="P2" s="2510" t="e">
        <f>INDEX(tblTrans[[English]:[Polski]],MATCH(#REF!,tblTrans[ID],0),LangSelID)</f>
        <v>#REF!</v>
      </c>
      <c r="Q2" s="2510" t="e">
        <f>INDEX(tblTrans[[English]:[Polski]],MATCH(#REF!,tblTrans[ID],0),LangSelID)</f>
        <v>#REF!</v>
      </c>
      <c r="R2" s="2510" t="e">
        <f>INDEX(tblTrans[[English]:[Polski]],MATCH(#REF!,tblTrans[ID],0),LangSelID)</f>
        <v>#REF!</v>
      </c>
      <c r="S2" s="2510" t="e">
        <f>INDEX(tblTrans[[English]:[Polski]],MATCH(#REF!,tblTrans[ID],0),LangSelID)</f>
        <v>#REF!</v>
      </c>
      <c r="T2" s="2510" t="e">
        <f>INDEX(tblTrans[[English]:[Polski]],MATCH(#REF!,tblTrans[ID],0),LangSelID)</f>
        <v>#REF!</v>
      </c>
      <c r="U2" s="2510" t="e">
        <f>INDEX(tblTrans[[English]:[Polski]],MATCH(#REF!,tblTrans[ID],0),LangSelID)</f>
        <v>#REF!</v>
      </c>
      <c r="V2" s="2510" t="e">
        <f>INDEX(tblTrans[[English]:[Polski]],MATCH(#REF!,tblTrans[ID],0),LangSelID)</f>
        <v>#REF!</v>
      </c>
      <c r="W2" s="2510" t="e">
        <f>INDEX(tblTrans[[English]:[Polski]],MATCH(#REF!,tblTrans[ID],0),LangSelID)</f>
        <v>#REF!</v>
      </c>
      <c r="X2" s="2510" t="e">
        <f>INDEX(tblTrans[[English]:[Polski]],MATCH(#REF!,tblTrans[ID],0),LangSelID)</f>
        <v>#REF!</v>
      </c>
      <c r="Y2" s="2510" t="e">
        <f>INDEX(tblTrans[[English]:[Polski]],MATCH(#REF!,tblTrans[ID],0),LangSelID)</f>
        <v>#REF!</v>
      </c>
      <c r="Z2" s="2510" t="e">
        <f>INDEX(tblTrans[[English]:[Polski]],MATCH(#REF!,tblTrans[ID],0),LangSelID)</f>
        <v>#REF!</v>
      </c>
      <c r="AA2" s="2510" t="e">
        <f>INDEX(tblTrans[[English]:[Polski]],MATCH(#REF!,tblTrans[ID],0),LangSelID)</f>
        <v>#REF!</v>
      </c>
      <c r="AB2" s="2510" t="e">
        <f>INDEX(tblTrans[[English]:[Polski]],MATCH(#REF!,tblTrans[ID],0),LangSelID)</f>
        <v>#REF!</v>
      </c>
      <c r="AC2" s="2510" t="e">
        <f>INDEX(tblTrans[[English]:[Polski]],MATCH(#REF!,tblTrans[ID],0),LangSelID)</f>
        <v>#REF!</v>
      </c>
      <c r="AD2" s="2510" t="e">
        <f>INDEX(tblTrans[[English]:[Polski]],MATCH(#REF!,tblTrans[ID],0),LangSelID)</f>
        <v>#REF!</v>
      </c>
      <c r="AE2" s="2510" t="e">
        <f>INDEX(tblTrans[[English]:[Polski]],MATCH(#REF!,tblTrans[ID],0),LangSelID)</f>
        <v>#REF!</v>
      </c>
      <c r="AF2" s="2510" t="e">
        <f>INDEX(tblTrans[[English]:[Polski]],MATCH(#REF!,tblTrans[ID],0),LangSelID)</f>
        <v>#REF!</v>
      </c>
      <c r="AG2" s="2510" t="e">
        <f>INDEX(tblTrans[[English]:[Polski]],MATCH(#REF!,tblTrans[ID],0),LangSelID)</f>
        <v>#REF!</v>
      </c>
      <c r="AH2" s="2510" t="e">
        <f>INDEX(tblTrans[[English]:[Polski]],MATCH(#REF!,tblTrans[ID],0),LangSelID)</f>
        <v>#REF!</v>
      </c>
      <c r="AI2" s="2510" t="e">
        <f>INDEX(tblTrans[[English]:[Polski]],MATCH(#REF!,tblTrans[ID],0),LangSelID)</f>
        <v>#REF!</v>
      </c>
      <c r="AJ2" s="2510" t="e">
        <f>INDEX(tblTrans[[English]:[Polski]],MATCH(#REF!,tblTrans[ID],0),LangSelID)</f>
        <v>#REF!</v>
      </c>
      <c r="AK2" s="2510" t="e">
        <f>INDEX(tblTrans[[English]:[Polski]],MATCH(#REF!,tblTrans[ID],0),LangSelID)</f>
        <v>#REF!</v>
      </c>
      <c r="AL2" s="2510" t="e">
        <f>INDEX(tblTrans[[English]:[Polski]],MATCH(#REF!,tblTrans[ID],0),LangSelID)</f>
        <v>#REF!</v>
      </c>
      <c r="AM2" s="2510" t="e">
        <f>INDEX(tblTrans[[English]:[Polski]],MATCH(#REF!,tblTrans[ID],0),LangSelID)</f>
        <v>#REF!</v>
      </c>
      <c r="AN2" s="1015"/>
      <c r="AO2" s="1015"/>
      <c r="AP2" s="1015"/>
      <c r="AQ2" s="1015"/>
      <c r="AR2" s="1015"/>
      <c r="AS2" s="1015"/>
      <c r="AT2" s="1015"/>
      <c r="AU2" s="1015"/>
      <c r="AV2" s="1015"/>
      <c r="AW2" s="1015"/>
      <c r="AX2" s="1015"/>
      <c r="AY2" s="1015"/>
      <c r="AZ2" s="1015"/>
      <c r="BA2" s="1015"/>
      <c r="BB2" s="1015"/>
      <c r="BC2" s="1015"/>
      <c r="BD2" s="1015"/>
      <c r="BE2" s="1015"/>
      <c r="BF2" s="1015"/>
      <c r="XFD2" s="1">
        <v>528</v>
      </c>
    </row>
    <row r="3" spans="1:68 16382:16384" s="141" customFormat="1" ht="37.5" customHeight="1">
      <c r="A3" s="140"/>
      <c r="B3" s="235"/>
      <c r="C3" s="337"/>
      <c r="D3" s="341"/>
      <c r="E3" s="235"/>
      <c r="F3" s="235"/>
      <c r="G3" s="342"/>
      <c r="H3" s="339"/>
      <c r="I3" s="235"/>
      <c r="J3" s="235"/>
      <c r="K3" s="337"/>
      <c r="L3" s="341"/>
      <c r="M3" s="235"/>
      <c r="N3" s="235"/>
      <c r="O3" s="342"/>
      <c r="P3" s="339"/>
      <c r="Q3" s="235"/>
      <c r="R3" s="235"/>
      <c r="S3" s="235"/>
      <c r="T3" s="235"/>
      <c r="U3" s="235"/>
      <c r="V3" s="235"/>
      <c r="W3" s="235"/>
      <c r="X3" s="235"/>
      <c r="Y3" s="235"/>
      <c r="Z3" s="235"/>
      <c r="AA3" s="235"/>
      <c r="AB3" s="2505" t="str">
        <f>INDEX(tblTrans[[English]:[Polski]],MATCH(AB1048510,tblTrans[ID],0),LangSelID)</f>
        <v>2012 and 2013 results were restated due to the adjustments in booking of bancassurance related income in line with KNF guidance</v>
      </c>
      <c r="AC3" s="2506" t="e">
        <f>INDEX(tblTrans[[English]:[Polski]],MATCH(AC1048510,tblTrans[ID],0),LangSelID)</f>
        <v>#N/A</v>
      </c>
      <c r="AD3" s="2506" t="e">
        <f>INDEX(tblTrans[[English]:[Polski]],MATCH(AD1048510,tblTrans[ID],0),LangSelID)</f>
        <v>#N/A</v>
      </c>
      <c r="AE3" s="2506" t="e">
        <f>INDEX(tblTrans[[English]:[Polski]],MATCH(AE1048510,tblTrans[ID],0),LangSelID)</f>
        <v>#N/A</v>
      </c>
      <c r="AF3" s="2506" t="e">
        <f>INDEX(tblTrans[[English]:[Polski]],MATCH(AF1048510,tblTrans[ID],0),LangSelID)</f>
        <v>#N/A</v>
      </c>
      <c r="AG3" s="2506" t="e">
        <f>INDEX(tblTrans[[English]:[Polski]],MATCH(AG1048510,tblTrans[ID],0),LangSelID)</f>
        <v>#N/A</v>
      </c>
      <c r="AH3" s="2507" t="e">
        <f>INDEX(tblTrans[[English]:[Polski]],MATCH(AH1048510,tblTrans[ID],0),LangSelID)</f>
        <v>#N/A</v>
      </c>
      <c r="AI3" s="535"/>
      <c r="AJ3" s="535"/>
    </row>
    <row r="4" spans="1:68 16382:16384" s="240" customFormat="1" ht="15" customHeight="1">
      <c r="A4" s="1831"/>
      <c r="B4" s="207"/>
      <c r="C4" s="338"/>
      <c r="D4" s="343"/>
      <c r="E4" s="201"/>
      <c r="F4" s="201"/>
      <c r="G4" s="344"/>
      <c r="H4" s="340"/>
      <c r="I4" s="244"/>
      <c r="J4" s="244"/>
      <c r="K4" s="345"/>
      <c r="L4" s="2497" t="str">
        <f>INDEX(tblTrans[[English]:[Polski]],MATCH(L1048511,tblTrans[ID],0),LangSelID)</f>
        <v>Results of Q1-Q4 2008 adjusted for the impact of consolidation of BRE Insurance</v>
      </c>
      <c r="M4" s="2498" t="e">
        <f>INDEX(tblTrans[[English]:[Polski]],MATCH(M1048511,tblTrans[ID],0),LangSelID)</f>
        <v>#N/A</v>
      </c>
      <c r="N4" s="2498" t="e">
        <f>INDEX(tblTrans[[English]:[Polski]],MATCH(N1048511,tblTrans[ID],0),LangSelID)</f>
        <v>#N/A</v>
      </c>
      <c r="O4" s="2499" t="e">
        <f>INDEX(tblTrans[[English]:[Polski]],MATCH(O1048511,tblTrans[ID],0),LangSelID)</f>
        <v>#N/A</v>
      </c>
      <c r="P4" s="2508" t="str">
        <f>INDEX(tblTrans[[English]:[Polski]],MATCH(P1048511,tblTrans[ID],0),LangSelID)</f>
        <v>Results of Q1-4 2009 and Q1-2 2010 adjusted for the impact of new assignment of subsidiaries: BBH, DI BRE and BCF</v>
      </c>
      <c r="Q4" s="2498" t="e">
        <f>INDEX(tblTrans[[English]:[Polski]],MATCH(Q1048511,tblTrans[ID],0),LangSelID)</f>
        <v>#N/A</v>
      </c>
      <c r="R4" s="2498" t="e">
        <f>INDEX(tblTrans[[English]:[Polski]],MATCH(R1048511,tblTrans[ID],0),LangSelID)</f>
        <v>#N/A</v>
      </c>
      <c r="S4" s="2498" t="e">
        <f>INDEX(tblTrans[[English]:[Polski]],MATCH(S1048511,tblTrans[ID],0),LangSelID)</f>
        <v>#N/A</v>
      </c>
      <c r="T4" s="2498" t="e">
        <f>INDEX(tblTrans[[English]:[Polski]],MATCH(T1048511,tblTrans[ID],0),LangSelID)</f>
        <v>#N/A</v>
      </c>
      <c r="U4" s="2498" t="e">
        <f>INDEX(tblTrans[[English]:[Polski]],MATCH(U1048511,tblTrans[ID],0),LangSelID)</f>
        <v>#N/A</v>
      </c>
      <c r="V4" s="207"/>
      <c r="W4" s="207"/>
      <c r="X4" s="2500" t="str">
        <f>INDEX(tblTrans[[English]:[Polski]],MATCH(X1048511,tblTrans[ID],0),LangSelID)</f>
        <v>2011 results adjusted to reflect new presentation of SWAP points and operating leasing</v>
      </c>
      <c r="Y4" s="2500" t="e">
        <f>INDEX(tblTrans[[English]:[Polski]],MATCH(Y1048511,tblTrans[ID],0),LangSelID)</f>
        <v>#N/A</v>
      </c>
      <c r="Z4" s="2500" t="e">
        <f>INDEX(tblTrans[[English]:[Polski]],MATCH(Z1048511,tblTrans[ID],0),LangSelID)</f>
        <v>#N/A</v>
      </c>
      <c r="AA4" s="2500" t="e">
        <f>INDEX(tblTrans[[English]:[Polski]],MATCH(AA1048511,tblTrans[ID],0),LangSelID)</f>
        <v>#N/A</v>
      </c>
      <c r="AB4" s="2501" t="str">
        <f>INDEX(tblTrans[[English]:[Polski]],MATCH(AB1048511,tblTrans[ID],0),LangSelID)</f>
        <v>Segmental data for 2012 adjusted to reflect the shift of BRE Bank Hipoteczny (BBH) from Corporates &amp; Financial Markets to Retail Banking as of January 1, 2013</v>
      </c>
      <c r="AC4" s="2498" t="e">
        <f>INDEX(tblTrans[[English]:[Polski]],MATCH(AC1048511,tblTrans[ID],0),LangSelID)</f>
        <v>#N/A</v>
      </c>
      <c r="AD4" s="2498" t="e">
        <f>INDEX(tblTrans[[English]:[Polski]],MATCH(AD1048511,tblTrans[ID],0),LangSelID)</f>
        <v>#N/A</v>
      </c>
      <c r="AE4" s="2502" t="e">
        <f>INDEX(tblTrans[[English]:[Polski]],MATCH(AE1048511,tblTrans[ID],0),LangSelID)</f>
        <v>#N/A</v>
      </c>
      <c r="AF4" s="982"/>
      <c r="AG4" s="983"/>
      <c r="AH4" s="983"/>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row>
    <row r="5" spans="1:68 16382:16384" s="439" customFormat="1" ht="18" customHeight="1">
      <c r="A5" s="1431"/>
      <c r="B5" s="536" t="s">
        <v>40</v>
      </c>
      <c r="C5" s="537"/>
      <c r="D5" s="538" t="str">
        <f>INDEX(tblTrans[[English]:[Polski]],MATCH(D1048512,tblTrans[ID],0),LangSelID)</f>
        <v>Q1 2006</v>
      </c>
      <c r="E5" s="539" t="str">
        <f>INDEX(tblTrans[[English]:[Polski]],MATCH(E1048512,tblTrans[ID],0),LangSelID)</f>
        <v>Q2 2006</v>
      </c>
      <c r="F5" s="539" t="str">
        <f>INDEX(tblTrans[[English]:[Polski]],MATCH(F1048512,tblTrans[ID],0),LangSelID)</f>
        <v>Q3 2006</v>
      </c>
      <c r="G5" s="540" t="str">
        <f>INDEX(tblTrans[[English]:[Polski]],MATCH(G1048512,tblTrans[ID],0),LangSelID)</f>
        <v>Q4 2006</v>
      </c>
      <c r="H5" s="538" t="str">
        <f>INDEX(tblTrans[[English]:[Polski]],MATCH(H1048512,tblTrans[ID],0),LangSelID)</f>
        <v>Q1 2007</v>
      </c>
      <c r="I5" s="539" t="str">
        <f>INDEX(tblTrans[[English]:[Polski]],MATCH(I1048512,tblTrans[ID],0),LangSelID)</f>
        <v>Q2 2007</v>
      </c>
      <c r="J5" s="539" t="str">
        <f>INDEX(tblTrans[[English]:[Polski]],MATCH(J1048512,tblTrans[ID],0),LangSelID)</f>
        <v>Q3 2007</v>
      </c>
      <c r="K5" s="541" t="str">
        <f>INDEX(tblTrans[[English]:[Polski]],MATCH(K1048512,tblTrans[ID],0),LangSelID)</f>
        <v>Q4 2007</v>
      </c>
      <c r="L5" s="542" t="str">
        <f>INDEX(tblTrans[[English]:[Polski]],MATCH(L1048512,tblTrans[ID],0),LangSelID)</f>
        <v>Q1 2008</v>
      </c>
      <c r="M5" s="539" t="str">
        <f>INDEX(tblTrans[[English]:[Polski]],MATCH(M1048512,tblTrans[ID],0),LangSelID)</f>
        <v>Q2 2008</v>
      </c>
      <c r="N5" s="539" t="str">
        <f>INDEX(tblTrans[[English]:[Polski]],MATCH(N1048512,tblTrans[ID],0),LangSelID)</f>
        <v>Q3 2008</v>
      </c>
      <c r="O5" s="540" t="str">
        <f>INDEX(tblTrans[[English]:[Polski]],MATCH(O1048512,tblTrans[ID],0),LangSelID)</f>
        <v>Q4 2008</v>
      </c>
      <c r="P5" s="538" t="str">
        <f>INDEX(tblTrans[[English]:[Polski]],MATCH(P1048512,tblTrans[ID],0),LangSelID)</f>
        <v>Q1 2009</v>
      </c>
      <c r="Q5" s="539" t="str">
        <f>INDEX(tblTrans[[English]:[Polski]],MATCH(Q1048512,tblTrans[ID],0),LangSelID)</f>
        <v>Q2 2009</v>
      </c>
      <c r="R5" s="539" t="str">
        <f>INDEX(tblTrans[[English]:[Polski]],MATCH(R1048512,tblTrans[ID],0),LangSelID)</f>
        <v>Q3 2009</v>
      </c>
      <c r="S5" s="541" t="str">
        <f>INDEX(tblTrans[[English]:[Polski]],MATCH(S1048512,tblTrans[ID],0),LangSelID)</f>
        <v>Q4 2009</v>
      </c>
      <c r="T5" s="542" t="str">
        <f>INDEX(tblTrans[[English]:[Polski]],MATCH(T1048512,tblTrans[ID],0),LangSelID)</f>
        <v>Q1 2010</v>
      </c>
      <c r="U5" s="539" t="str">
        <f>INDEX(tblTrans[[English]:[Polski]],MATCH(U1048512,tblTrans[ID],0),LangSelID)</f>
        <v>Q2 2010</v>
      </c>
      <c r="V5" s="539" t="str">
        <f>INDEX(tblTrans[[English]:[Polski]],MATCH(V1048512,tblTrans[ID],0),LangSelID)</f>
        <v>Q3 2010</v>
      </c>
      <c r="W5" s="540" t="str">
        <f>INDEX(tblTrans[[English]:[Polski]],MATCH(W1048512,tblTrans[ID],0),LangSelID)</f>
        <v>Q4 2010</v>
      </c>
      <c r="X5" s="538" t="str">
        <f>INDEX(tblTrans[[English]:[Polski]],MATCH(X1048512,tblTrans[ID],0),LangSelID)</f>
        <v>Q1 2011</v>
      </c>
      <c r="Y5" s="539" t="str">
        <f>INDEX(tblTrans[[English]:[Polski]],MATCH(Y1048512,tblTrans[ID],0),LangSelID)</f>
        <v>Q2 2011</v>
      </c>
      <c r="Z5" s="539" t="str">
        <f>INDEX(tblTrans[[English]:[Polski]],MATCH(Z1048512,tblTrans[ID],0),LangSelID)</f>
        <v>Q3 2011</v>
      </c>
      <c r="AA5" s="541" t="str">
        <f>INDEX(tblTrans[[English]:[Polski]],MATCH(AA1048512,tblTrans[ID],0),LangSelID)</f>
        <v>Q4 2011</v>
      </c>
      <c r="AB5" s="542" t="str">
        <f>INDEX(tblTrans[[English]:[Polski]],MATCH(AB1048512,tblTrans[ID],0),LangSelID)</f>
        <v>Q1 2012</v>
      </c>
      <c r="AC5" s="539" t="str">
        <f>INDEX(tblTrans[[English]:[Polski]],MATCH(AC1048512,tblTrans[ID],0),LangSelID)</f>
        <v>Q2 2012</v>
      </c>
      <c r="AD5" s="539" t="str">
        <f>INDEX(tblTrans[[English]:[Polski]],MATCH(AD1048512,tblTrans[ID],0),LangSelID)</f>
        <v>Q3 2012</v>
      </c>
      <c r="AE5" s="1370" t="str">
        <f>INDEX(tblTrans[[English]:[Polski]],MATCH(AE1048512,tblTrans[ID],0),LangSelID)</f>
        <v>Q4 2012</v>
      </c>
      <c r="AF5" s="542" t="str">
        <f>INDEX(tblTrans[[English]:[Polski]],MATCH(AF1048512,tblTrans[ID],0),LangSelID)</f>
        <v>Q1 2013</v>
      </c>
      <c r="AG5" s="539" t="str">
        <f>INDEX(tblTrans[[English]:[Polski]],MATCH(AG1048512,tblTrans[ID],0),LangSelID)</f>
        <v>Q2 2013</v>
      </c>
      <c r="AH5" s="539" t="str">
        <f>INDEX(tblTrans[[English]:[Polski]],MATCH(AH1048512,tblTrans[ID],0),LangSelID)</f>
        <v>Q3 2013</v>
      </c>
      <c r="AI5" s="539" t="str">
        <f>INDEX(tblTrans[[English]:[Polski]],MATCH(AI1048512,tblTrans[ID],0),LangSelID)</f>
        <v>Q4 2013</v>
      </c>
      <c r="AJ5" s="539" t="str">
        <f>INDEX(tblTrans[[English]:[Polski]],MATCH(AJ1048512,tblTrans[ID],0),LangSelID)</f>
        <v>Q1 2014</v>
      </c>
      <c r="AK5" s="539" t="str">
        <f>INDEX(tblTrans[[English]:[Polski]],MATCH(AK1048512,tblTrans[ID],0),LangSelID)</f>
        <v>Q2 2014</v>
      </c>
      <c r="AL5" s="539" t="str">
        <f>INDEX(tblTrans[[English]:[Polski]],MATCH(AL1048512,tblTrans[ID],0),LangSelID)</f>
        <v>Q3 2014</v>
      </c>
      <c r="AM5" s="539" t="str">
        <f>INDEX(tblTrans[[English]:[Polski]],MATCH(AM1048512,tblTrans[ID],0),LangSelID)</f>
        <v>Q4 2014</v>
      </c>
      <c r="AN5" s="539" t="str">
        <f>INDEX(tblTrans[[English]:[Polski]],MATCH(AN1048512,tblTrans[ID],0),LangSelID)</f>
        <v>Q1 2015</v>
      </c>
      <c r="AO5" s="539" t="str">
        <f>INDEX(tblTrans[[English]:[Polski]],MATCH(AO1048512,tblTrans[ID],0),LangSelID)</f>
        <v>Q2 2015</v>
      </c>
      <c r="AP5" s="539" t="str">
        <f>INDEX(tblTrans[[English]:[Polski]],MATCH(AP1048512,tblTrans[ID],0),LangSelID)</f>
        <v>Q3 2015</v>
      </c>
      <c r="AQ5" s="539" t="str">
        <f>INDEX(tblTrans[[English]:[Polski]],MATCH(AQ1048512,tblTrans[ID],0),LangSelID)</f>
        <v>Q4 2015</v>
      </c>
      <c r="AR5" s="539" t="str">
        <f>INDEX(tblTrans[[English]:[Polski]],MATCH(AR1048512,tblTrans[ID],0),LangSelID)</f>
        <v>Q1 2016</v>
      </c>
      <c r="AS5" s="539" t="str">
        <f>INDEX(tblTrans[[English]:[Polski]],MATCH(AS1048512,tblTrans[ID],0),LangSelID)</f>
        <v>Q2 2016</v>
      </c>
      <c r="AT5" s="539" t="str">
        <f>INDEX(tblTrans[[English]:[Polski]],MATCH(AT1048512,tblTrans[ID],0),LangSelID)</f>
        <v>Q3 2016</v>
      </c>
      <c r="AU5" s="539" t="str">
        <f>INDEX(tblTrans[[English]:[Polski]],MATCH(AU1048512,tblTrans[ID],0),LangSelID)</f>
        <v>Q4 2016</v>
      </c>
      <c r="AV5" s="539" t="str">
        <f>INDEX(tblTrans[[English]:[Polski]],MATCH(AV1048512,tblTrans[ID],0),LangSelID)</f>
        <v>Q1 2017</v>
      </c>
      <c r="AW5" s="539" t="str">
        <f>INDEX(tblTrans[[English]:[Polski]],MATCH(AW1048512,tblTrans[ID],0),LangSelID)</f>
        <v>Q2 2017</v>
      </c>
      <c r="AX5" s="539" t="str">
        <f>INDEX(tblTrans[[English]:[Polski]],MATCH(AX1048512,tblTrans[ID],0),LangSelID)</f>
        <v>Q3 2017</v>
      </c>
      <c r="AY5" s="539" t="str">
        <f>INDEX(tblTrans[[English]:[Polski]],MATCH(AY1048512,tblTrans[ID],0),LangSelID)</f>
        <v>Q4 2017</v>
      </c>
      <c r="AZ5" s="539" t="str">
        <f>INDEX(tblTrans[[English]:[Polski]],MATCH(AZ1048512,tblTrans[ID],0),LangSelID)</f>
        <v>Q1 2018</v>
      </c>
      <c r="BA5" s="539" t="str">
        <f>INDEX(tblTrans[[English]:[Polski]],MATCH(BA1048512,tblTrans[ID],0),LangSelID)</f>
        <v>Q2 2018</v>
      </c>
      <c r="BB5" s="539" t="str">
        <f>INDEX(tblTrans[[English]:[Polski]],MATCH(BB1048512,tblTrans[ID],0),LangSelID)</f>
        <v>Q3 2018</v>
      </c>
      <c r="BC5" s="539" t="str">
        <f>INDEX(tblTrans[[English]:[Polski]],MATCH(BC1048512,tblTrans[ID],0),LangSelID)</f>
        <v>Q4 2018</v>
      </c>
      <c r="BD5" s="539" t="str">
        <f>INDEX(tblTrans[[English]:[Polski]],MATCH(BD1048512,tblTrans[ID],0),LangSelID)</f>
        <v>Q1 2019</v>
      </c>
      <c r="BE5" s="539" t="str">
        <f>INDEX(tblTrans[[English]:[Polski]],MATCH(BE1048512,tblTrans[ID],0),LangSelID)</f>
        <v>Q2 2019</v>
      </c>
      <c r="BF5" s="539" t="str">
        <f>INDEX(tblTrans[[English]:[Polski]],MATCH(BF1048512,tblTrans[ID],0),LangSelID)</f>
        <v>Q3 2019</v>
      </c>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1294"/>
    </row>
    <row r="7" spans="1:68 16382:16384" s="161" customFormat="1" ht="16.5" customHeight="1" thickBot="1">
      <c r="A7" s="1432"/>
      <c r="B7" s="1832" t="str">
        <f>INDEX(tblTrans[[English]:[Polski]],MATCH(XFB7,tblTrans[ID],0),LangSelID)</f>
        <v>Net interest income</v>
      </c>
      <c r="C7" s="1833"/>
      <c r="D7" s="1833">
        <v>13382.272493229402</v>
      </c>
      <c r="E7" s="1833">
        <v>-14012.517122345515</v>
      </c>
      <c r="F7" s="1833">
        <v>1786.965141659646</v>
      </c>
      <c r="G7" s="1833">
        <v>2603.5892459567799</v>
      </c>
      <c r="H7" s="1833">
        <v>10838.630096291494</v>
      </c>
      <c r="I7" s="1833">
        <v>182.46775529325544</v>
      </c>
      <c r="J7" s="1833">
        <v>2734.6889403252835</v>
      </c>
      <c r="K7" s="1833">
        <v>17323.914094627042</v>
      </c>
      <c r="L7" s="1833">
        <v>11770.331426576142</v>
      </c>
      <c r="M7" s="1833">
        <v>10464.421672924653</v>
      </c>
      <c r="N7" s="1833">
        <v>27578.892708434803</v>
      </c>
      <c r="O7" s="1833">
        <v>48041.828153791714</v>
      </c>
      <c r="P7" s="1833">
        <v>43654.770572631445</v>
      </c>
      <c r="Q7" s="1833">
        <v>56769.635294559623</v>
      </c>
      <c r="R7" s="1833">
        <v>56109.176464859978</v>
      </c>
      <c r="S7" s="1833">
        <v>59520.92146595208</v>
      </c>
      <c r="T7" s="1833">
        <v>44999.108933527248</v>
      </c>
      <c r="U7" s="1833">
        <v>58969.321164521651</v>
      </c>
      <c r="V7" s="1833">
        <v>66709.116078874125</v>
      </c>
      <c r="W7" s="1833">
        <v>69381.82508516981</v>
      </c>
      <c r="X7" s="1833">
        <v>72503.846146359429</v>
      </c>
      <c r="Y7" s="1833">
        <v>67506.002304354362</v>
      </c>
      <c r="Z7" s="1833">
        <v>73116</v>
      </c>
      <c r="AA7" s="1833">
        <v>98894.28275980227</v>
      </c>
      <c r="AB7" s="1833">
        <v>46892</v>
      </c>
      <c r="AC7" s="1833">
        <v>35989</v>
      </c>
      <c r="AD7" s="1833">
        <v>27271</v>
      </c>
      <c r="AE7" s="1841">
        <v>23128</v>
      </c>
      <c r="AF7" s="1840">
        <v>1236.7674069034838</v>
      </c>
      <c r="AG7" s="1833">
        <v>-258.81680695961404</v>
      </c>
      <c r="AH7" s="1833">
        <v>4815.1539201402338</v>
      </c>
      <c r="AI7" s="1833">
        <v>2873.6704222853441</v>
      </c>
      <c r="AJ7" s="1833">
        <v>21273.595383752159</v>
      </c>
      <c r="AK7" s="1833">
        <v>26504.318644583014</v>
      </c>
      <c r="AL7" s="1833">
        <v>46930.676306125133</v>
      </c>
      <c r="AM7" s="1833">
        <v>44989.540961317245</v>
      </c>
      <c r="AN7" s="1833">
        <v>23456</v>
      </c>
      <c r="AO7" s="1833">
        <v>43505</v>
      </c>
      <c r="AP7" s="1833">
        <v>57797.648809999941</v>
      </c>
      <c r="AQ7" s="1833">
        <v>66986.905850000025</v>
      </c>
      <c r="AR7" s="1833">
        <v>81832</v>
      </c>
      <c r="AS7" s="1833">
        <v>74567</v>
      </c>
      <c r="AT7" s="1833">
        <v>71520</v>
      </c>
      <c r="AU7" s="1833">
        <v>86617</v>
      </c>
      <c r="AV7" s="1833">
        <v>80991</v>
      </c>
      <c r="AW7" s="1833">
        <v>66347</v>
      </c>
      <c r="AX7" s="1833">
        <v>64649</v>
      </c>
      <c r="AY7" s="1833">
        <v>70189</v>
      </c>
      <c r="AZ7" s="1833">
        <v>62872</v>
      </c>
      <c r="BA7" s="1833">
        <v>62283</v>
      </c>
      <c r="BB7" s="1833">
        <v>67350</v>
      </c>
      <c r="BC7" s="1833">
        <v>61030.174426587328</v>
      </c>
      <c r="BD7" s="1833">
        <v>55075</v>
      </c>
      <c r="BE7" s="1833">
        <v>58680</v>
      </c>
      <c r="BF7" s="1833">
        <v>59716</v>
      </c>
      <c r="BG7" s="2095"/>
      <c r="BH7" s="2095"/>
      <c r="BI7" s="2095"/>
      <c r="BJ7" s="2095"/>
      <c r="BK7" s="1481"/>
      <c r="BL7" s="1481"/>
      <c r="BM7" s="1481"/>
      <c r="BN7" s="1481"/>
      <c r="BO7" s="1481"/>
      <c r="BP7" s="1481"/>
      <c r="XFB7" s="1835">
        <v>114</v>
      </c>
    </row>
    <row r="8" spans="1:68 16382:16384" s="161" customFormat="1" ht="16.5" customHeight="1" thickBot="1">
      <c r="A8" s="1432"/>
      <c r="B8" s="1832" t="str">
        <f>INDEX(tblTrans[[English]:[Polski]],MATCH(XFB8,tblTrans[ID],0),LangSelID)</f>
        <v>Net fee and commission income</v>
      </c>
      <c r="C8" s="1833"/>
      <c r="D8" s="1833">
        <v>-5253</v>
      </c>
      <c r="E8" s="1833">
        <v>-3627.8978707832257</v>
      </c>
      <c r="F8" s="1833">
        <v>-5988.3841673004863</v>
      </c>
      <c r="G8" s="1833">
        <v>-5947.7121096370574</v>
      </c>
      <c r="H8" s="1833">
        <v>-4886.5617873627834</v>
      </c>
      <c r="I8" s="1833">
        <v>-3048.6368399087064</v>
      </c>
      <c r="J8" s="1833">
        <v>-3767.7488859891473</v>
      </c>
      <c r="K8" s="1833">
        <v>-5696.8780481963959</v>
      </c>
      <c r="L8" s="1833">
        <v>-6264.1827049676376</v>
      </c>
      <c r="M8" s="1833">
        <v>-5670.8091764116134</v>
      </c>
      <c r="N8" s="1833">
        <v>-5923.728362228765</v>
      </c>
      <c r="O8" s="1833">
        <v>-5837.4188414120808</v>
      </c>
      <c r="P8" s="1833">
        <v>13346.742165487587</v>
      </c>
      <c r="Q8" s="1833">
        <v>20735.399571181966</v>
      </c>
      <c r="R8" s="1833">
        <v>19298.979843366804</v>
      </c>
      <c r="S8" s="1833">
        <v>22929.778695874444</v>
      </c>
      <c r="T8" s="1833">
        <v>19513.390590915387</v>
      </c>
      <c r="U8" s="1833">
        <v>18806.588370446811</v>
      </c>
      <c r="V8" s="1833">
        <v>20977.342738017462</v>
      </c>
      <c r="W8" s="1833">
        <v>25290.173406767895</v>
      </c>
      <c r="X8" s="1833">
        <v>17056.772004387767</v>
      </c>
      <c r="Y8" s="1833">
        <v>21955.3692994462</v>
      </c>
      <c r="Z8" s="1833">
        <v>21755.301560318592</v>
      </c>
      <c r="AA8" s="1833">
        <v>2915.8509914243896</v>
      </c>
      <c r="AB8" s="1833">
        <v>10646</v>
      </c>
      <c r="AC8" s="1833">
        <v>11202</v>
      </c>
      <c r="AD8" s="1833">
        <v>8483</v>
      </c>
      <c r="AE8" s="1841">
        <v>7121</v>
      </c>
      <c r="AF8" s="1840">
        <v>-1819.7448800000125</v>
      </c>
      <c r="AG8" s="1833">
        <v>-967.34759999994651</v>
      </c>
      <c r="AH8" s="1833">
        <v>-1703.3133599998548</v>
      </c>
      <c r="AI8" s="1833">
        <v>153.17986800013318</v>
      </c>
      <c r="AJ8" s="1833">
        <v>-1544.0839820000006</v>
      </c>
      <c r="AK8" s="1833">
        <v>-1517.1221099999998</v>
      </c>
      <c r="AL8" s="1833">
        <v>-1039.3291799999997</v>
      </c>
      <c r="AM8" s="1833">
        <v>-1888.3670980000011</v>
      </c>
      <c r="AN8" s="1833">
        <v>-543</v>
      </c>
      <c r="AO8" s="1833">
        <v>-307</v>
      </c>
      <c r="AP8" s="1833">
        <v>-195.40229999999997</v>
      </c>
      <c r="AQ8" s="1833">
        <v>-758.73266000000012</v>
      </c>
      <c r="AR8" s="1833">
        <v>-891</v>
      </c>
      <c r="AS8" s="1833">
        <v>-793</v>
      </c>
      <c r="AT8" s="1833">
        <v>-1573</v>
      </c>
      <c r="AU8" s="1833">
        <v>-1303</v>
      </c>
      <c r="AV8" s="1833">
        <v>-1574</v>
      </c>
      <c r="AW8" s="1833">
        <v>-2030</v>
      </c>
      <c r="AX8" s="1833">
        <v>-1482</v>
      </c>
      <c r="AY8" s="1833">
        <v>-2516</v>
      </c>
      <c r="AZ8" s="1833">
        <v>-2060</v>
      </c>
      <c r="BA8" s="1833">
        <v>-2308</v>
      </c>
      <c r="BB8" s="1833">
        <v>-2495</v>
      </c>
      <c r="BC8" s="1833">
        <v>-3187.7474727474573</v>
      </c>
      <c r="BD8" s="1833">
        <v>-2102</v>
      </c>
      <c r="BE8" s="1833">
        <v>-3823</v>
      </c>
      <c r="BF8" s="1833">
        <v>-4978</v>
      </c>
      <c r="BG8" s="2095"/>
      <c r="BH8" s="2095"/>
      <c r="BI8" s="2095"/>
      <c r="BJ8" s="2095"/>
      <c r="BK8" s="1481"/>
      <c r="BL8" s="1481"/>
      <c r="BM8" s="1481"/>
      <c r="BN8" s="1481"/>
      <c r="BO8" s="1481"/>
      <c r="BP8" s="1481"/>
      <c r="XFB8" s="1835">
        <v>117</v>
      </c>
    </row>
    <row r="9" spans="1:68 16382:16384" s="213" customFormat="1" ht="16.5" customHeight="1">
      <c r="A9" s="2117"/>
      <c r="B9" s="2386" t="str">
        <f>INDEX(tblTrans[[English]:[Polski]],MATCH(XFB9,tblTrans[ID],0),LangSelID)</f>
        <v>Dividend income</v>
      </c>
      <c r="C9" s="2254"/>
      <c r="D9" s="2255">
        <v>13.875</v>
      </c>
      <c r="E9" s="2255">
        <v>635.16925000000003</v>
      </c>
      <c r="F9" s="2255">
        <v>12231.569889999999</v>
      </c>
      <c r="G9" s="2255">
        <v>1103.050120000001</v>
      </c>
      <c r="H9" s="2255">
        <v>435</v>
      </c>
      <c r="I9" s="2255">
        <v>0.28714000000002216</v>
      </c>
      <c r="J9" s="2255">
        <v>77.924000000000007</v>
      </c>
      <c r="K9" s="2255">
        <v>0</v>
      </c>
      <c r="L9" s="2255">
        <v>0</v>
      </c>
      <c r="M9" s="2255">
        <v>1881.5818100000001</v>
      </c>
      <c r="N9" s="2255">
        <v>0</v>
      </c>
      <c r="O9" s="2255">
        <v>0</v>
      </c>
      <c r="P9" s="2255">
        <v>0</v>
      </c>
      <c r="Q9" s="2255">
        <v>102.31246999999712</v>
      </c>
      <c r="R9" s="2255">
        <v>11</v>
      </c>
      <c r="S9" s="2255">
        <v>3</v>
      </c>
      <c r="T9" s="2255">
        <v>68</v>
      </c>
      <c r="U9" s="2255">
        <v>7.489770000000135</v>
      </c>
      <c r="V9" s="2255">
        <v>29</v>
      </c>
      <c r="W9" s="2255">
        <v>3</v>
      </c>
      <c r="X9" s="2255">
        <v>0</v>
      </c>
      <c r="Y9" s="2255">
        <v>5.3911900000020978</v>
      </c>
      <c r="Z9" s="2255">
        <v>107</v>
      </c>
      <c r="AA9" s="2255">
        <v>2</v>
      </c>
      <c r="AB9" s="2255">
        <v>0</v>
      </c>
      <c r="AC9" s="2255">
        <v>102.55613999999969</v>
      </c>
      <c r="AD9" s="2255">
        <v>115.485</v>
      </c>
      <c r="AE9" s="2390">
        <v>5</v>
      </c>
      <c r="AF9" s="2258">
        <v>0</v>
      </c>
      <c r="AG9" s="2255">
        <v>0</v>
      </c>
      <c r="AH9" s="2255">
        <v>0</v>
      </c>
      <c r="AI9" s="2255">
        <v>0</v>
      </c>
      <c r="AJ9" s="2255">
        <v>0</v>
      </c>
      <c r="AK9" s="2255">
        <v>149.4</v>
      </c>
      <c r="AL9" s="2255">
        <v>41.557749999999999</v>
      </c>
      <c r="AM9" s="2255">
        <v>0</v>
      </c>
      <c r="AN9" s="2255">
        <v>0</v>
      </c>
      <c r="AO9" s="2255">
        <v>98</v>
      </c>
      <c r="AP9" s="2255">
        <v>41.700000000000017</v>
      </c>
      <c r="AQ9" s="2255">
        <v>-0.3</v>
      </c>
      <c r="AR9" s="2255">
        <v>0</v>
      </c>
      <c r="AS9" s="2255">
        <v>17</v>
      </c>
      <c r="AT9" s="2255">
        <v>393</v>
      </c>
      <c r="AU9" s="2255">
        <v>0</v>
      </c>
      <c r="AV9" s="2255">
        <v>0</v>
      </c>
      <c r="AW9" s="2255">
        <v>8</v>
      </c>
      <c r="AX9" s="2255">
        <v>3</v>
      </c>
      <c r="AY9" s="2255">
        <v>0</v>
      </c>
      <c r="AZ9" s="2255">
        <v>0</v>
      </c>
      <c r="BA9" s="2255">
        <v>0</v>
      </c>
      <c r="BB9" s="2255">
        <v>4</v>
      </c>
      <c r="BC9" s="2255">
        <v>0</v>
      </c>
      <c r="BD9" s="2255">
        <v>0</v>
      </c>
      <c r="BE9" s="2255">
        <v>0</v>
      </c>
      <c r="BF9" s="2255">
        <v>0</v>
      </c>
      <c r="BG9" s="2095"/>
      <c r="BH9" s="2095"/>
      <c r="BI9" s="2095"/>
      <c r="BJ9" s="2095"/>
      <c r="BK9" s="1481"/>
      <c r="BL9" s="1481"/>
      <c r="BM9" s="1481"/>
      <c r="BN9" s="1481"/>
      <c r="BO9" s="1481"/>
      <c r="BP9" s="1481"/>
      <c r="XFB9" s="1834">
        <v>118</v>
      </c>
    </row>
    <row r="10" spans="1:68 16382:16384" s="2165" customFormat="1" ht="16.5" customHeight="1">
      <c r="A10" s="1505"/>
      <c r="B10" s="2284" t="str">
        <f>INDEX(tblTrans[[English]:[Polski]],MATCH(XFB10,tblTrans[ID],0),LangSelID)</f>
        <v>Net trading income</v>
      </c>
      <c r="C10" s="1741"/>
      <c r="D10" s="2119">
        <v>42437.612162376121</v>
      </c>
      <c r="E10" s="2119">
        <v>48120.48994234579</v>
      </c>
      <c r="F10" s="2119">
        <v>38886.473705111843</v>
      </c>
      <c r="G10" s="2119">
        <v>41293.341744078891</v>
      </c>
      <c r="H10" s="2119">
        <v>49318.869229689633</v>
      </c>
      <c r="I10" s="2119">
        <v>60295.373921496503</v>
      </c>
      <c r="J10" s="2119">
        <v>40704.394652958668</v>
      </c>
      <c r="K10" s="2119">
        <v>44054.39982480889</v>
      </c>
      <c r="L10" s="2119">
        <v>50369.273638570841</v>
      </c>
      <c r="M10" s="2119">
        <v>21047.330476097366</v>
      </c>
      <c r="N10" s="2119">
        <v>43281.915115537573</v>
      </c>
      <c r="O10" s="2119">
        <v>27414.990263795211</v>
      </c>
      <c r="P10" s="2119">
        <v>49422.234897826733</v>
      </c>
      <c r="Q10" s="2119">
        <v>50780.374543949663</v>
      </c>
      <c r="R10" s="2119">
        <v>28405.524600225646</v>
      </c>
      <c r="S10" s="2119">
        <v>13611.596043711736</v>
      </c>
      <c r="T10" s="2119">
        <v>31076.370547798662</v>
      </c>
      <c r="U10" s="2119">
        <v>31305.55663190622</v>
      </c>
      <c r="V10" s="2119">
        <v>18225.77096368721</v>
      </c>
      <c r="W10" s="2119">
        <v>20537.441943940161</v>
      </c>
      <c r="X10" s="2119">
        <v>14723.847125300699</v>
      </c>
      <c r="Y10" s="2119">
        <v>14010</v>
      </c>
      <c r="Z10" s="2119">
        <v>18424</v>
      </c>
      <c r="AA10" s="2119">
        <v>-1815.2970736793409</v>
      </c>
      <c r="AB10" s="2119">
        <v>19221</v>
      </c>
      <c r="AC10" s="2119">
        <v>7258</v>
      </c>
      <c r="AD10" s="2119">
        <v>20652</v>
      </c>
      <c r="AE10" s="2391">
        <v>-9172</v>
      </c>
      <c r="AF10" s="2122">
        <v>-4035.224363693615</v>
      </c>
      <c r="AG10" s="2119">
        <v>13168.944670112403</v>
      </c>
      <c r="AH10" s="2119">
        <v>8341.7775514501336</v>
      </c>
      <c r="AI10" s="2119">
        <v>3127.8642958238443</v>
      </c>
      <c r="AJ10" s="2119">
        <v>19348.604205700005</v>
      </c>
      <c r="AK10" s="2119">
        <v>35442.817591200001</v>
      </c>
      <c r="AL10" s="2119">
        <v>22000.235872500001</v>
      </c>
      <c r="AM10" s="2119">
        <v>-7052.5178093999912</v>
      </c>
      <c r="AN10" s="2119">
        <v>24477</v>
      </c>
      <c r="AO10" s="2119">
        <v>-41344</v>
      </c>
      <c r="AP10" s="2119">
        <v>5710.4261000000042</v>
      </c>
      <c r="AQ10" s="2119">
        <v>-6261.7582199999961</v>
      </c>
      <c r="AR10" s="2119">
        <v>2935</v>
      </c>
      <c r="AS10" s="2119">
        <v>-39435</v>
      </c>
      <c r="AT10" s="2119">
        <v>-7899</v>
      </c>
      <c r="AU10" s="2119">
        <v>-58854</v>
      </c>
      <c r="AV10" s="2119">
        <v>-9975</v>
      </c>
      <c r="AW10" s="2119">
        <v>-24508</v>
      </c>
      <c r="AX10" s="2119">
        <v>-8934</v>
      </c>
      <c r="AY10" s="2119">
        <v>-21485</v>
      </c>
      <c r="AZ10" s="2119">
        <v>993</v>
      </c>
      <c r="BA10" s="2119">
        <v>-17198</v>
      </c>
      <c r="BB10" s="2119">
        <v>-22826</v>
      </c>
      <c r="BC10" s="2119">
        <v>6940.3151408372441</v>
      </c>
      <c r="BD10" s="2119">
        <v>15308</v>
      </c>
      <c r="BE10" s="2119">
        <v>-352</v>
      </c>
      <c r="BF10" s="2119">
        <v>12731</v>
      </c>
      <c r="BG10" s="2095"/>
      <c r="BH10" s="2095"/>
      <c r="BI10" s="2095"/>
      <c r="BJ10" s="2095"/>
      <c r="BK10" s="1481"/>
      <c r="BL10" s="1481"/>
      <c r="BM10" s="1481"/>
      <c r="BN10" s="1481"/>
      <c r="BO10" s="1481"/>
      <c r="BP10" s="1481"/>
      <c r="XFB10" s="2172">
        <v>119</v>
      </c>
    </row>
    <row r="11" spans="1:68 16382:16384" s="2165" customFormat="1" ht="16.5" hidden="1" customHeight="1">
      <c r="A11" s="1505"/>
      <c r="B11" s="2244" t="str">
        <f>INDEX(tblTrans[[English]:[Polski]],MATCH(XFB11,tblTrans[ID],0),LangSelID)</f>
        <v xml:space="preserve">    Foreign exchange result</v>
      </c>
      <c r="C11" s="659"/>
      <c r="D11" s="2129">
        <v>31458.688148539804</v>
      </c>
      <c r="E11" s="2129">
        <v>48584.250603398206</v>
      </c>
      <c r="F11" s="2129">
        <v>29068.505320706743</v>
      </c>
      <c r="G11" s="2129">
        <v>34779.516364478164</v>
      </c>
      <c r="H11" s="2129">
        <v>40995.012919679633</v>
      </c>
      <c r="I11" s="2129">
        <v>48429.056751507531</v>
      </c>
      <c r="J11" s="2129">
        <v>27867.130699230529</v>
      </c>
      <c r="K11" s="2129">
        <v>49502.854540151289</v>
      </c>
      <c r="L11" s="2129">
        <v>46424.585356569696</v>
      </c>
      <c r="M11" s="2129">
        <v>36159.994809098418</v>
      </c>
      <c r="N11" s="2129">
        <v>52345.656231730158</v>
      </c>
      <c r="O11" s="2129">
        <v>44611.279709083159</v>
      </c>
      <c r="P11" s="2129">
        <v>78515.553161387885</v>
      </c>
      <c r="Q11" s="2129">
        <v>40826.126587179126</v>
      </c>
      <c r="R11" s="2129">
        <v>26071.020283342685</v>
      </c>
      <c r="S11" s="2129">
        <v>11552.325253102228</v>
      </c>
      <c r="T11" s="2129">
        <v>17928.704707798934</v>
      </c>
      <c r="U11" s="2129">
        <v>24250.198991905752</v>
      </c>
      <c r="V11" s="2129">
        <v>14177.761073687465</v>
      </c>
      <c r="W11" s="2129">
        <v>18361.99465393004</v>
      </c>
      <c r="X11" s="2129">
        <v>6357.4367553004995</v>
      </c>
      <c r="Y11" s="2129">
        <v>9852.5747774951014</v>
      </c>
      <c r="Z11" s="2129">
        <v>7191</v>
      </c>
      <c r="AA11" s="2129">
        <v>-2536.9014636708448</v>
      </c>
      <c r="AB11" s="2129">
        <v>8129</v>
      </c>
      <c r="AC11" s="2129">
        <v>1581</v>
      </c>
      <c r="AD11" s="2129">
        <v>15470</v>
      </c>
      <c r="AE11" s="2392">
        <v>3472</v>
      </c>
      <c r="AF11" s="2132">
        <v>-3212.7178236940017</v>
      </c>
      <c r="AG11" s="2129">
        <v>-3514.8624298823379</v>
      </c>
      <c r="AH11" s="2129">
        <v>-702.82973855820092</v>
      </c>
      <c r="AI11" s="2129">
        <v>-4427.7156041651051</v>
      </c>
      <c r="AJ11" s="2129">
        <v>1013.0050957000021</v>
      </c>
      <c r="AK11" s="2129">
        <v>2390.4497711999966</v>
      </c>
      <c r="AL11" s="2129">
        <v>-14927.373477500005</v>
      </c>
      <c r="AM11" s="2129">
        <v>-32137.250159399995</v>
      </c>
      <c r="AN11" s="2129">
        <v>8484</v>
      </c>
      <c r="AO11" s="2129">
        <v>-1937</v>
      </c>
      <c r="AP11" s="2129">
        <v>-5959.5558199999978</v>
      </c>
      <c r="AQ11" s="2129">
        <v>3229.8362399999969</v>
      </c>
      <c r="AR11" s="2129">
        <v>-1178</v>
      </c>
      <c r="AS11" s="2129">
        <v>-21178.345206400005</v>
      </c>
      <c r="AT11" s="2129">
        <v>3555</v>
      </c>
      <c r="AU11" s="2129">
        <v>-28401</v>
      </c>
      <c r="AV11" s="2129">
        <v>-2953</v>
      </c>
      <c r="AW11" s="2129">
        <v>-20152</v>
      </c>
      <c r="AX11" s="2129">
        <v>672</v>
      </c>
      <c r="AY11" s="2129">
        <v>-18524</v>
      </c>
      <c r="AZ11" s="2129"/>
      <c r="BA11" s="2129"/>
      <c r="BB11" s="2129"/>
      <c r="BC11" s="2129"/>
      <c r="BD11" s="2129"/>
      <c r="BE11" s="2129"/>
      <c r="BF11" s="2129"/>
      <c r="BG11" s="2095"/>
      <c r="BH11" s="2095"/>
      <c r="BI11" s="2095"/>
      <c r="BJ11" s="2095"/>
      <c r="BK11" s="1481"/>
      <c r="BL11" s="1481"/>
      <c r="BM11" s="1481"/>
      <c r="BN11" s="1481"/>
      <c r="BO11" s="1481"/>
      <c r="BP11" s="1481"/>
      <c r="XFB11" s="1834">
        <v>120</v>
      </c>
    </row>
    <row r="12" spans="1:68 16382:16384" s="2165" customFormat="1" ht="16.5" hidden="1" customHeight="1">
      <c r="A12" s="1505"/>
      <c r="B12" s="2246" t="str">
        <f>INDEX(tblTrans[[English]:[Polski]],MATCH(XFB12,tblTrans[ID],0),LangSelID)</f>
        <v xml:space="preserve">    Other trading income</v>
      </c>
      <c r="C12" s="1742"/>
      <c r="D12" s="2133">
        <v>10978.924013836315</v>
      </c>
      <c r="E12" s="2133">
        <v>-463.76066105242626</v>
      </c>
      <c r="F12" s="2133">
        <v>9817.9683844051033</v>
      </c>
      <c r="G12" s="2133">
        <v>6513.8253796007248</v>
      </c>
      <c r="H12" s="2133">
        <v>8323.8563100100037</v>
      </c>
      <c r="I12" s="2133">
        <v>11866.317169988979</v>
      </c>
      <c r="J12" s="2133">
        <v>12837.263953728143</v>
      </c>
      <c r="K12" s="2133">
        <v>-5448.4547153423991</v>
      </c>
      <c r="L12" s="2133">
        <v>3944.6882820011533</v>
      </c>
      <c r="M12" s="2133">
        <v>-15112.664333001052</v>
      </c>
      <c r="N12" s="2133">
        <v>-9063.7411161925847</v>
      </c>
      <c r="O12" s="2133">
        <v>-17196.289445287945</v>
      </c>
      <c r="P12" s="2133">
        <v>-29093.318263561167</v>
      </c>
      <c r="Q12" s="2133">
        <v>9954.2479567705432</v>
      </c>
      <c r="R12" s="2133">
        <v>2334.5043168829616</v>
      </c>
      <c r="S12" s="2133">
        <v>2059.270790609507</v>
      </c>
      <c r="T12" s="2133">
        <v>13147.665839999727</v>
      </c>
      <c r="U12" s="2133">
        <v>7055.3576400004658</v>
      </c>
      <c r="V12" s="2133">
        <v>4048.0098899997392</v>
      </c>
      <c r="W12" s="2133">
        <v>2175.4472900101246</v>
      </c>
      <c r="X12" s="2133">
        <v>8366.4103700001997</v>
      </c>
      <c r="Y12" s="2133">
        <v>4157</v>
      </c>
      <c r="Z12" s="2133">
        <v>11234</v>
      </c>
      <c r="AA12" s="2133">
        <v>721.60438999150347</v>
      </c>
      <c r="AB12" s="2133">
        <v>11092</v>
      </c>
      <c r="AC12" s="2133">
        <v>5676</v>
      </c>
      <c r="AD12" s="2133">
        <v>5182</v>
      </c>
      <c r="AE12" s="2393">
        <v>-12644</v>
      </c>
      <c r="AF12" s="2136">
        <v>-822.50653999961332</v>
      </c>
      <c r="AG12" s="2133">
        <v>16683.807099994741</v>
      </c>
      <c r="AH12" s="2133">
        <v>9044.6072900083345</v>
      </c>
      <c r="AI12" s="2133">
        <v>7555.5798999889494</v>
      </c>
      <c r="AJ12" s="2133">
        <v>18335.599110000003</v>
      </c>
      <c r="AK12" s="2133">
        <v>33052.367819999999</v>
      </c>
      <c r="AL12" s="2133">
        <v>36927.609350000006</v>
      </c>
      <c r="AM12" s="2133">
        <v>25084.732350000002</v>
      </c>
      <c r="AN12" s="2133">
        <v>15993</v>
      </c>
      <c r="AO12" s="2133">
        <v>-39407</v>
      </c>
      <c r="AP12" s="2133">
        <v>11669.981920000002</v>
      </c>
      <c r="AQ12" s="2133">
        <v>-9491.3346899999997</v>
      </c>
      <c r="AR12" s="2133">
        <v>4113</v>
      </c>
      <c r="AS12" s="2133">
        <v>-18256.0580214</v>
      </c>
      <c r="AT12" s="2133">
        <v>-11454</v>
      </c>
      <c r="AU12" s="2133">
        <v>-30453</v>
      </c>
      <c r="AV12" s="2133">
        <v>-7022</v>
      </c>
      <c r="AW12" s="2133">
        <v>-4356</v>
      </c>
      <c r="AX12" s="2133">
        <v>-9606</v>
      </c>
      <c r="AY12" s="2133">
        <v>-2961</v>
      </c>
      <c r="AZ12" s="2133"/>
      <c r="BA12" s="2133"/>
      <c r="BB12" s="2133"/>
      <c r="BC12" s="2133"/>
      <c r="BD12" s="2133"/>
      <c r="BE12" s="2133"/>
      <c r="BF12" s="2133"/>
      <c r="BG12" s="2095"/>
      <c r="BH12" s="2095"/>
      <c r="BI12" s="2095"/>
      <c r="BJ12" s="2095"/>
      <c r="BK12" s="1481"/>
      <c r="BL12" s="1481"/>
      <c r="BM12" s="1481"/>
      <c r="BN12" s="1481"/>
      <c r="BO12" s="1481"/>
      <c r="BP12" s="1481"/>
      <c r="XFB12" s="2172">
        <v>121</v>
      </c>
    </row>
    <row r="13" spans="1:68 16382:16384" s="2165" customFormat="1" ht="16.5" customHeight="1">
      <c r="A13" s="1505"/>
      <c r="B13" s="2253" t="str">
        <f>INDEX(tblTrans[[English]:[Polski]],MATCH(XFB13,tblTrans[ID],0),LangSelID)</f>
        <v>Gains less losses from financial assets</v>
      </c>
      <c r="C13" s="1748"/>
      <c r="D13" s="2261">
        <v>8439.289209999999</v>
      </c>
      <c r="E13" s="2261">
        <v>942.63751999999909</v>
      </c>
      <c r="F13" s="2261">
        <v>1496.7497199999991</v>
      </c>
      <c r="G13" s="2261">
        <v>4870.4174199999998</v>
      </c>
      <c r="H13" s="2261">
        <v>6636.8133199999993</v>
      </c>
      <c r="I13" s="2261">
        <v>89.620870000000622</v>
      </c>
      <c r="J13" s="2261">
        <v>-4312.567790000001</v>
      </c>
      <c r="K13" s="2261">
        <v>-395.13864000000018</v>
      </c>
      <c r="L13" s="2261">
        <v>137548.8805</v>
      </c>
      <c r="M13" s="2261">
        <v>595.59873999999991</v>
      </c>
      <c r="N13" s="2261">
        <v>96.694399999999987</v>
      </c>
      <c r="O13" s="2261">
        <v>-1127.4434499999927</v>
      </c>
      <c r="P13" s="2261">
        <v>769.94513999999322</v>
      </c>
      <c r="Q13" s="2261">
        <v>162.89025000000004</v>
      </c>
      <c r="R13" s="2261">
        <v>53.242370000007448</v>
      </c>
      <c r="S13" s="2261">
        <v>0.26999999999333524</v>
      </c>
      <c r="T13" s="2261">
        <v>0</v>
      </c>
      <c r="U13" s="2261">
        <v>0</v>
      </c>
      <c r="V13" s="2261">
        <v>-810.57580000000291</v>
      </c>
      <c r="W13" s="2261">
        <v>-519.76950999999826</v>
      </c>
      <c r="X13" s="2261">
        <v>44.085669999999865</v>
      </c>
      <c r="Y13" s="2261">
        <v>-828.25760999999807</v>
      </c>
      <c r="Z13" s="2261">
        <v>113.18627000000089</v>
      </c>
      <c r="AA13" s="2261">
        <v>-1251.5291200000038</v>
      </c>
      <c r="AB13" s="2261">
        <v>5643.1389000000017</v>
      </c>
      <c r="AC13" s="2261">
        <v>20572.524159999997</v>
      </c>
      <c r="AD13" s="2261">
        <v>2882.3543099999929</v>
      </c>
      <c r="AE13" s="2394">
        <v>4459</v>
      </c>
      <c r="AF13" s="2264">
        <v>770.95239000000004</v>
      </c>
      <c r="AG13" s="2261">
        <v>22977.412350000006</v>
      </c>
      <c r="AH13" s="2261">
        <v>10700.580369999994</v>
      </c>
      <c r="AI13" s="2261">
        <v>18945.430430000011</v>
      </c>
      <c r="AJ13" s="2261">
        <v>1797.6995400000001</v>
      </c>
      <c r="AK13" s="2261">
        <v>4042.3668200000002</v>
      </c>
      <c r="AL13" s="2261">
        <v>1316.0899099999995</v>
      </c>
      <c r="AM13" s="2261">
        <v>38142.940449999995</v>
      </c>
      <c r="AN13" s="2261">
        <v>3157</v>
      </c>
      <c r="AO13" s="2261">
        <v>677</v>
      </c>
      <c r="AP13" s="2261">
        <v>-3494.6618999999996</v>
      </c>
      <c r="AQ13" s="2261">
        <v>5462.1824699999997</v>
      </c>
      <c r="AR13" s="2261">
        <v>3869</v>
      </c>
      <c r="AS13" s="2261">
        <v>506</v>
      </c>
      <c r="AT13" s="2261">
        <v>2464</v>
      </c>
      <c r="AU13" s="2261">
        <v>10441</v>
      </c>
      <c r="AV13" s="2261">
        <v>1282</v>
      </c>
      <c r="AW13" s="2261">
        <v>1532</v>
      </c>
      <c r="AX13" s="2261">
        <v>396</v>
      </c>
      <c r="AY13" s="2261">
        <v>17573</v>
      </c>
      <c r="AZ13" s="2261">
        <v>4337</v>
      </c>
      <c r="BA13" s="2261">
        <v>1661</v>
      </c>
      <c r="BB13" s="2261">
        <v>2245</v>
      </c>
      <c r="BC13" s="2261">
        <v>9937.7117599999965</v>
      </c>
      <c r="BD13" s="2261">
        <v>18214</v>
      </c>
      <c r="BE13" s="2261">
        <v>564</v>
      </c>
      <c r="BF13" s="2261">
        <v>7812</v>
      </c>
      <c r="BG13" s="2095"/>
      <c r="BH13" s="2095"/>
      <c r="BI13" s="2095"/>
      <c r="BJ13" s="2095"/>
      <c r="BK13" s="1481"/>
      <c r="BL13" s="1481"/>
      <c r="BM13" s="1481"/>
      <c r="BN13" s="1481"/>
      <c r="BO13" s="1481"/>
      <c r="BP13" s="1481"/>
      <c r="XFB13" s="1834">
        <v>122</v>
      </c>
    </row>
    <row r="14" spans="1:68 16382:16384" s="2165" customFormat="1" ht="16.5" customHeight="1">
      <c r="A14" s="1505"/>
      <c r="B14" s="2154" t="str">
        <f>INDEX(tblTrans[[English]:[Polski]],MATCH(XFB14,tblTrans[ID],0),LangSelID)</f>
        <v>Other operating income</v>
      </c>
      <c r="C14" s="2138"/>
      <c r="D14" s="2155">
        <v>273.00898000000001</v>
      </c>
      <c r="E14" s="2155">
        <v>2973.4127599999993</v>
      </c>
      <c r="F14" s="2155">
        <v>8176.5440900000003</v>
      </c>
      <c r="G14" s="2155">
        <v>262.88912000000016</v>
      </c>
      <c r="H14" s="2155">
        <v>77.430989999999994</v>
      </c>
      <c r="I14" s="2155">
        <v>96.822329999999994</v>
      </c>
      <c r="J14" s="2155">
        <v>142.70554999999999</v>
      </c>
      <c r="K14" s="2155">
        <v>531.53177000000005</v>
      </c>
      <c r="L14" s="2155">
        <v>52.756330000000005</v>
      </c>
      <c r="M14" s="2155">
        <v>4.0212399999999944</v>
      </c>
      <c r="N14" s="2155">
        <v>34.168030000000002</v>
      </c>
      <c r="O14" s="2155">
        <v>2.3203700000000027</v>
      </c>
      <c r="P14" s="2155">
        <v>2218.3475492000753</v>
      </c>
      <c r="Q14" s="2155">
        <v>2760.8154847330516</v>
      </c>
      <c r="R14" s="2155">
        <v>1992.529284048127</v>
      </c>
      <c r="S14" s="2155">
        <v>3212.5964399999998</v>
      </c>
      <c r="T14" s="2155">
        <v>2199.20424</v>
      </c>
      <c r="U14" s="2155">
        <v>4200.3477000000003</v>
      </c>
      <c r="V14" s="2155">
        <v>601.87030000000004</v>
      </c>
      <c r="W14" s="2155">
        <v>831.7265973263784</v>
      </c>
      <c r="X14" s="2155">
        <v>1627.3926900000001</v>
      </c>
      <c r="Y14" s="2155">
        <v>300.9459700000001</v>
      </c>
      <c r="Z14" s="2155">
        <v>1074.7068199999999</v>
      </c>
      <c r="AA14" s="2155">
        <v>2946.2894799999999</v>
      </c>
      <c r="AB14" s="2155">
        <v>203</v>
      </c>
      <c r="AC14" s="2155">
        <v>292</v>
      </c>
      <c r="AD14" s="2155">
        <v>203</v>
      </c>
      <c r="AE14" s="2395">
        <v>4023</v>
      </c>
      <c r="AF14" s="2158">
        <v>115.13976000000001</v>
      </c>
      <c r="AG14" s="2155">
        <v>212.59735000000001</v>
      </c>
      <c r="AH14" s="2155">
        <v>128.43164000000002</v>
      </c>
      <c r="AI14" s="2155">
        <v>232.92966000000001</v>
      </c>
      <c r="AJ14" s="2155">
        <v>216.47282000000001</v>
      </c>
      <c r="AK14" s="2155">
        <v>170.36809999999997</v>
      </c>
      <c r="AL14" s="2155">
        <v>178.5487</v>
      </c>
      <c r="AM14" s="2155">
        <v>299.61996999999997</v>
      </c>
      <c r="AN14" s="2155">
        <v>148</v>
      </c>
      <c r="AO14" s="2155">
        <v>74</v>
      </c>
      <c r="AP14" s="2155">
        <v>392.76258000000001</v>
      </c>
      <c r="AQ14" s="2155">
        <v>93.217819999999961</v>
      </c>
      <c r="AR14" s="2155">
        <v>125</v>
      </c>
      <c r="AS14" s="2155">
        <v>297</v>
      </c>
      <c r="AT14" s="2155">
        <v>-384</v>
      </c>
      <c r="AU14" s="2155">
        <v>45</v>
      </c>
      <c r="AV14" s="2155">
        <v>84</v>
      </c>
      <c r="AW14" s="2155">
        <v>80</v>
      </c>
      <c r="AX14" s="2155">
        <v>628</v>
      </c>
      <c r="AY14" s="2155">
        <v>85</v>
      </c>
      <c r="AZ14" s="2155">
        <v>565</v>
      </c>
      <c r="BA14" s="2155">
        <v>340</v>
      </c>
      <c r="BB14" s="2155">
        <v>325</v>
      </c>
      <c r="BC14" s="2155">
        <v>382.92049999999995</v>
      </c>
      <c r="BD14" s="2155">
        <v>271</v>
      </c>
      <c r="BE14" s="2155">
        <v>296</v>
      </c>
      <c r="BF14" s="2155">
        <v>-516</v>
      </c>
      <c r="BG14" s="2095"/>
      <c r="BH14" s="2095"/>
      <c r="BI14" s="2095"/>
      <c r="BJ14" s="2095"/>
      <c r="BK14" s="1481"/>
      <c r="BL14" s="1481"/>
      <c r="BM14" s="1481"/>
      <c r="BN14" s="1481"/>
      <c r="BO14" s="1481"/>
      <c r="BP14" s="1481"/>
      <c r="XFB14" s="2172">
        <v>123</v>
      </c>
    </row>
    <row r="15" spans="1:68 16382:16384" s="2165" customFormat="1" ht="16.5" customHeight="1">
      <c r="A15" s="1505"/>
      <c r="B15" s="2272" t="str">
        <f>INDEX(tblTrans[[English]:[Polski]],MATCH(XFB15,tblTrans[ID],0),LangSelID)</f>
        <v>Other operating expenses</v>
      </c>
      <c r="C15" s="2273"/>
      <c r="D15" s="2274">
        <v>-412.27701999999999</v>
      </c>
      <c r="E15" s="2274">
        <v>-530.82177000000001</v>
      </c>
      <c r="F15" s="2274">
        <v>-140.41940000000002</v>
      </c>
      <c r="G15" s="2274">
        <v>-181.57964999999984</v>
      </c>
      <c r="H15" s="2274">
        <v>-227.00039999999993</v>
      </c>
      <c r="I15" s="2274">
        <v>-231.79017999999996</v>
      </c>
      <c r="J15" s="2274">
        <v>-171.88283999999999</v>
      </c>
      <c r="K15" s="2274">
        <v>-212.48697000000004</v>
      </c>
      <c r="L15" s="2274">
        <v>-7.3953800000000003</v>
      </c>
      <c r="M15" s="2274">
        <v>-0.35466000000000053</v>
      </c>
      <c r="N15" s="2274">
        <v>1.9915300000000002</v>
      </c>
      <c r="O15" s="2274">
        <v>-1.8619199999999916</v>
      </c>
      <c r="P15" s="2274">
        <v>-139.42028999999999</v>
      </c>
      <c r="Q15" s="2274">
        <v>-1298.0514600000001</v>
      </c>
      <c r="R15" s="2274">
        <v>-284.59859</v>
      </c>
      <c r="S15" s="2274">
        <v>-342.08492000000001</v>
      </c>
      <c r="T15" s="2274">
        <v>-136.95596</v>
      </c>
      <c r="U15" s="2274">
        <v>-896.31043</v>
      </c>
      <c r="V15" s="2274">
        <v>4.2306499999999687</v>
      </c>
      <c r="W15" s="2274">
        <v>-1427.23332</v>
      </c>
      <c r="X15" s="2274">
        <v>-212.57442</v>
      </c>
      <c r="Y15" s="2274">
        <v>-983.32010000000002</v>
      </c>
      <c r="Z15" s="2274">
        <v>-195.42633999999998</v>
      </c>
      <c r="AA15" s="2274">
        <v>-3927.1056399999998</v>
      </c>
      <c r="AB15" s="2274">
        <v>-122</v>
      </c>
      <c r="AC15" s="2274">
        <v>-581</v>
      </c>
      <c r="AD15" s="2274">
        <v>-409</v>
      </c>
      <c r="AE15" s="2396">
        <v>-127</v>
      </c>
      <c r="AF15" s="2277">
        <v>21.818200000000001</v>
      </c>
      <c r="AG15" s="2274">
        <v>-7.5385200000000001</v>
      </c>
      <c r="AH15" s="2274">
        <v>-22.006810000000002</v>
      </c>
      <c r="AI15" s="2274">
        <v>-1.6431800000000001</v>
      </c>
      <c r="AJ15" s="2274">
        <v>-39.026049999999998</v>
      </c>
      <c r="AK15" s="2274">
        <v>-14.84185000000004</v>
      </c>
      <c r="AL15" s="2274">
        <v>-13.449650000000004</v>
      </c>
      <c r="AM15" s="2274">
        <v>340.46673999999996</v>
      </c>
      <c r="AN15" s="2274">
        <v>-30</v>
      </c>
      <c r="AO15" s="2274">
        <v>-84</v>
      </c>
      <c r="AP15" s="2274">
        <v>-15.132259999999992</v>
      </c>
      <c r="AQ15" s="2274">
        <v>-21.096599999999995</v>
      </c>
      <c r="AR15" s="2274">
        <v>-21</v>
      </c>
      <c r="AS15" s="2274">
        <v>-34</v>
      </c>
      <c r="AT15" s="2274">
        <v>-41</v>
      </c>
      <c r="AU15" s="2274">
        <v>-678</v>
      </c>
      <c r="AV15" s="2274">
        <v>-761</v>
      </c>
      <c r="AW15" s="2274">
        <v>-977</v>
      </c>
      <c r="AX15" s="2274">
        <v>-1467</v>
      </c>
      <c r="AY15" s="2274">
        <v>2058</v>
      </c>
      <c r="AZ15" s="2274">
        <v>-389</v>
      </c>
      <c r="BA15" s="2274">
        <v>-1501</v>
      </c>
      <c r="BB15" s="2274">
        <v>-75</v>
      </c>
      <c r="BC15" s="2274">
        <v>-191.43104999999881</v>
      </c>
      <c r="BD15" s="2274">
        <v>-1374</v>
      </c>
      <c r="BE15" s="2274">
        <v>-1905</v>
      </c>
      <c r="BF15" s="2274">
        <v>2217</v>
      </c>
      <c r="BG15" s="2095"/>
      <c r="BH15" s="2095"/>
      <c r="BI15" s="2095"/>
      <c r="BJ15" s="2095"/>
      <c r="BK15" s="1481"/>
      <c r="BL15" s="1481"/>
      <c r="BM15" s="1481"/>
      <c r="BN15" s="1481"/>
      <c r="BO15" s="1481"/>
      <c r="BP15" s="1481"/>
      <c r="XFB15" s="2172">
        <v>127</v>
      </c>
    </row>
    <row r="16" spans="1:68 16382:16384" s="2165" customFormat="1" ht="16.5" customHeight="1">
      <c r="A16" s="1505"/>
      <c r="B16" s="2284" t="str">
        <f>INDEX(tblTrans[[English]:[Polski]],MATCH(XFB16,tblTrans[ID],0),LangSelID)</f>
        <v>Overhead costs</v>
      </c>
      <c r="C16" s="1741"/>
      <c r="D16" s="2119">
        <v>-17151.820066297594</v>
      </c>
      <c r="E16" s="2119">
        <v>-16793.008343891524</v>
      </c>
      <c r="F16" s="2119">
        <v>-16666.203016488722</v>
      </c>
      <c r="G16" s="2119">
        <v>-19004.694399698266</v>
      </c>
      <c r="H16" s="2119">
        <v>-18535.200788471699</v>
      </c>
      <c r="I16" s="2119">
        <v>-18231.877708220258</v>
      </c>
      <c r="J16" s="2119">
        <v>-17137.870011199841</v>
      </c>
      <c r="K16" s="2119">
        <v>-21187.880592879461</v>
      </c>
      <c r="L16" s="2119">
        <v>-14885.14835976006</v>
      </c>
      <c r="M16" s="2119">
        <v>-15032.916505312591</v>
      </c>
      <c r="N16" s="2119">
        <v>-14026.542317205181</v>
      </c>
      <c r="O16" s="2119">
        <v>-19852.668728289067</v>
      </c>
      <c r="P16" s="2119">
        <v>-37802.985094016563</v>
      </c>
      <c r="Q16" s="2119">
        <v>-40987.961178731268</v>
      </c>
      <c r="R16" s="2119">
        <v>-40693.960256398845</v>
      </c>
      <c r="S16" s="2119">
        <v>-49175.947129100372</v>
      </c>
      <c r="T16" s="2119">
        <v>-41607.549190843325</v>
      </c>
      <c r="U16" s="2119">
        <v>-43874.784665347084</v>
      </c>
      <c r="V16" s="2119">
        <v>-43708.347814856192</v>
      </c>
      <c r="W16" s="2119">
        <v>-45037.417190178661</v>
      </c>
      <c r="X16" s="2119">
        <v>-40144</v>
      </c>
      <c r="Y16" s="2119">
        <v>-44250.32538157198</v>
      </c>
      <c r="Z16" s="2119">
        <v>-43726</v>
      </c>
      <c r="AA16" s="2119">
        <v>-41496.178345972861</v>
      </c>
      <c r="AB16" s="2119">
        <v>-30309</v>
      </c>
      <c r="AC16" s="2119">
        <v>-30987</v>
      </c>
      <c r="AD16" s="2119">
        <v>-31807</v>
      </c>
      <c r="AE16" s="2391">
        <v>-32277</v>
      </c>
      <c r="AF16" s="2122">
        <v>-17444.679797884481</v>
      </c>
      <c r="AG16" s="2119">
        <v>-21626.636043937608</v>
      </c>
      <c r="AH16" s="2119">
        <v>-19125.546910338599</v>
      </c>
      <c r="AI16" s="2119">
        <v>-20777.921158376903</v>
      </c>
      <c r="AJ16" s="2119">
        <v>-20743.063137798003</v>
      </c>
      <c r="AK16" s="2119">
        <v>-23851.385018402998</v>
      </c>
      <c r="AL16" s="2119">
        <v>-21228.146610199001</v>
      </c>
      <c r="AM16" s="2119">
        <v>-21474.167904900005</v>
      </c>
      <c r="AN16" s="2119">
        <v>-22669</v>
      </c>
      <c r="AO16" s="2119">
        <v>-23920</v>
      </c>
      <c r="AP16" s="2119">
        <v>-19861</v>
      </c>
      <c r="AQ16" s="2119">
        <v>-23100</v>
      </c>
      <c r="AR16" s="2119">
        <v>-23241</v>
      </c>
      <c r="AS16" s="2119">
        <v>-22636</v>
      </c>
      <c r="AT16" s="2119">
        <v>-25267</v>
      </c>
      <c r="AU16" s="2119">
        <v>-23796</v>
      </c>
      <c r="AV16" s="2119">
        <f>-64513+34761</f>
        <v>-29752</v>
      </c>
      <c r="AW16" s="2119">
        <f>-5685-17031</f>
        <v>-22716</v>
      </c>
      <c r="AX16" s="2119">
        <v>-21629</v>
      </c>
      <c r="AY16" s="2119">
        <v>-19263</v>
      </c>
      <c r="AZ16" s="2119">
        <v>-26255</v>
      </c>
      <c r="BA16" s="2119">
        <v>-25198</v>
      </c>
      <c r="BB16" s="2119">
        <v>-25499</v>
      </c>
      <c r="BC16" s="2119">
        <v>-21485.920464300001</v>
      </c>
      <c r="BD16" s="2119">
        <v>-26610</v>
      </c>
      <c r="BE16" s="2119">
        <v>-22558</v>
      </c>
      <c r="BF16" s="2119">
        <v>-19274</v>
      </c>
      <c r="BG16" s="2095"/>
      <c r="BH16" s="2095"/>
      <c r="BI16" s="2095"/>
      <c r="BJ16" s="2095"/>
      <c r="BK16" s="1481"/>
      <c r="BL16" s="1481"/>
      <c r="BM16" s="1481"/>
      <c r="BN16" s="1481"/>
      <c r="BO16" s="1481"/>
      <c r="BP16" s="1481"/>
      <c r="XFB16" s="2172">
        <v>125</v>
      </c>
    </row>
    <row r="17" spans="1:16384" s="2165" customFormat="1" ht="16.5" customHeight="1">
      <c r="A17" s="1505"/>
      <c r="B17" s="2272" t="str">
        <f>INDEX(tblTrans[[English]:[Polski]],MATCH(XFB17,tblTrans[ID],0),LangSelID)</f>
        <v>Amortization</v>
      </c>
      <c r="C17" s="2273"/>
      <c r="D17" s="2274">
        <v>-579.03294857389596</v>
      </c>
      <c r="E17" s="2274">
        <v>-570.06399380601442</v>
      </c>
      <c r="F17" s="2274">
        <v>-600.54126512041012</v>
      </c>
      <c r="G17" s="2274">
        <v>-637.07293687547008</v>
      </c>
      <c r="H17" s="2274">
        <v>-755.64123380299884</v>
      </c>
      <c r="I17" s="2274">
        <v>-1002.4879947239258</v>
      </c>
      <c r="J17" s="2274">
        <v>-1010.9461473894003</v>
      </c>
      <c r="K17" s="2274">
        <v>-441.35025709507255</v>
      </c>
      <c r="L17" s="2274">
        <v>-489.99923364720394</v>
      </c>
      <c r="M17" s="2274">
        <v>-651.45412255522433</v>
      </c>
      <c r="N17" s="2274">
        <v>-614.59989888035693</v>
      </c>
      <c r="O17" s="2274">
        <v>-625.05197648659646</v>
      </c>
      <c r="P17" s="2274">
        <v>-2454.9240885240947</v>
      </c>
      <c r="Q17" s="2274">
        <v>-2356.3893462273491</v>
      </c>
      <c r="R17" s="2274">
        <v>-2307.4324506175817</v>
      </c>
      <c r="S17" s="2274">
        <v>-2345.761735755987</v>
      </c>
      <c r="T17" s="2274">
        <v>-2611.9253043559625</v>
      </c>
      <c r="U17" s="2274">
        <v>-2671.5539124967386</v>
      </c>
      <c r="V17" s="2274">
        <v>-2724.0631319442191</v>
      </c>
      <c r="W17" s="2274">
        <v>-2821.8726733670528</v>
      </c>
      <c r="X17" s="2274">
        <v>-5000</v>
      </c>
      <c r="Y17" s="2274">
        <v>-5615</v>
      </c>
      <c r="Z17" s="2274">
        <v>-5855</v>
      </c>
      <c r="AA17" s="2274">
        <v>-12737.200577027974</v>
      </c>
      <c r="AB17" s="2274">
        <v>-2887</v>
      </c>
      <c r="AC17" s="2274">
        <v>-3008</v>
      </c>
      <c r="AD17" s="2274">
        <v>-2595</v>
      </c>
      <c r="AE17" s="2396">
        <v>-3061</v>
      </c>
      <c r="AF17" s="2277">
        <v>-1540.9726941520612</v>
      </c>
      <c r="AG17" s="2274">
        <v>-1812.1894017504931</v>
      </c>
      <c r="AH17" s="2274">
        <v>-1300.9288261481863</v>
      </c>
      <c r="AI17" s="2274">
        <v>-2004.4970175262424</v>
      </c>
      <c r="AJ17" s="2274">
        <v>-2079.1631248999997</v>
      </c>
      <c r="AK17" s="2274">
        <v>-2131.7982084</v>
      </c>
      <c r="AL17" s="2274">
        <v>-2486.6198427999998</v>
      </c>
      <c r="AM17" s="2274">
        <v>-2116.1234868000001</v>
      </c>
      <c r="AN17" s="2274">
        <v>-2346</v>
      </c>
      <c r="AO17" s="2274">
        <v>-2103</v>
      </c>
      <c r="AP17" s="2274">
        <v>-1914.9134567999997</v>
      </c>
      <c r="AQ17" s="2274">
        <v>-2187.8287384999994</v>
      </c>
      <c r="AR17" s="2274">
        <v>-2147</v>
      </c>
      <c r="AS17" s="2274">
        <v>-2415</v>
      </c>
      <c r="AT17" s="2274">
        <v>-2258</v>
      </c>
      <c r="AU17" s="2274">
        <v>-2660</v>
      </c>
      <c r="AV17" s="2274">
        <v>-2441</v>
      </c>
      <c r="AW17" s="2274">
        <v>-2371</v>
      </c>
      <c r="AX17" s="2274">
        <v>-2171</v>
      </c>
      <c r="AY17" s="2274">
        <v>-2866</v>
      </c>
      <c r="AZ17" s="2274">
        <v>-2775</v>
      </c>
      <c r="BA17" s="2274">
        <v>-2877</v>
      </c>
      <c r="BB17" s="2274">
        <v>-2908</v>
      </c>
      <c r="BC17" s="2274">
        <v>-2259.0998178000009</v>
      </c>
      <c r="BD17" s="2274">
        <v>-2845</v>
      </c>
      <c r="BE17" s="2274">
        <v>-2849</v>
      </c>
      <c r="BF17" s="2274">
        <v>-3184</v>
      </c>
      <c r="BG17" s="2095"/>
      <c r="BH17" s="2095"/>
      <c r="BI17" s="2095"/>
      <c r="BJ17" s="2095"/>
      <c r="BK17" s="1481"/>
      <c r="BL17" s="1481"/>
      <c r="BM17" s="1481"/>
      <c r="BN17" s="1481"/>
      <c r="BO17" s="1481"/>
      <c r="BP17" s="1481"/>
      <c r="XFB17" s="1834">
        <v>126</v>
      </c>
    </row>
    <row r="18" spans="1:16384" s="2165" customFormat="1" ht="16.5" customHeight="1">
      <c r="A18" s="1505"/>
      <c r="B18" s="2154" t="str">
        <f>INDEX(tblTrans[[English]:[Polski]],MATCH(XFB18,tblTrans[ID],0),LangSelID)</f>
        <v>Loan loss provisions and fair value change</v>
      </c>
      <c r="C18" s="2138"/>
      <c r="D18" s="2155">
        <v>768.37868728353396</v>
      </c>
      <c r="E18" s="2155">
        <v>998.81333044273651</v>
      </c>
      <c r="F18" s="2155">
        <v>-1264.0933371848955</v>
      </c>
      <c r="G18" s="2155">
        <v>-85.01842121063612</v>
      </c>
      <c r="H18" s="2155">
        <v>-592.20545120559439</v>
      </c>
      <c r="I18" s="2155">
        <v>2477.7178731276217</v>
      </c>
      <c r="J18" s="2155">
        <v>-1139.7212402157811</v>
      </c>
      <c r="K18" s="2155">
        <v>-1102.1629750629381</v>
      </c>
      <c r="L18" s="2155">
        <v>-704.79176588364373</v>
      </c>
      <c r="M18" s="2155">
        <v>1313.4120632594609</v>
      </c>
      <c r="N18" s="2155">
        <v>-14772.560816876359</v>
      </c>
      <c r="O18" s="2155">
        <v>-237.76968543409242</v>
      </c>
      <c r="P18" s="2155">
        <v>-6751.0158655442438</v>
      </c>
      <c r="Q18" s="2155">
        <v>-6256.8455398526221</v>
      </c>
      <c r="R18" s="2155">
        <v>-6908.6583626564243</v>
      </c>
      <c r="S18" s="2155">
        <v>-7058.1310673348016</v>
      </c>
      <c r="T18" s="2155">
        <v>-5870.2211427772127</v>
      </c>
      <c r="U18" s="2155">
        <v>-5912.3627572227888</v>
      </c>
      <c r="V18" s="2155">
        <v>1026.7120899999609</v>
      </c>
      <c r="W18" s="2155">
        <v>-4816.1830600000267</v>
      </c>
      <c r="X18" s="2155">
        <v>5822.4495399999996</v>
      </c>
      <c r="Y18" s="2155">
        <v>-4864.932420000001</v>
      </c>
      <c r="Z18" s="2155">
        <v>-2122.9227400000022</v>
      </c>
      <c r="AA18" s="2155">
        <v>-4976.61553</v>
      </c>
      <c r="AB18" s="2155">
        <v>-14</v>
      </c>
      <c r="AC18" s="2155">
        <v>244</v>
      </c>
      <c r="AD18" s="2155">
        <v>-15596</v>
      </c>
      <c r="AE18" s="2395">
        <v>-18</v>
      </c>
      <c r="AF18" s="2158">
        <v>-9.1005900000000395</v>
      </c>
      <c r="AG18" s="2155">
        <v>22.142410000000044</v>
      </c>
      <c r="AH18" s="2155">
        <v>142.55883999999998</v>
      </c>
      <c r="AI18" s="2155">
        <v>-200.96087999999918</v>
      </c>
      <c r="AJ18" s="2155">
        <v>-550.72582999999986</v>
      </c>
      <c r="AK18" s="2155">
        <v>519.28904999999986</v>
      </c>
      <c r="AL18" s="2155">
        <v>-461.45017999999999</v>
      </c>
      <c r="AM18" s="2155">
        <v>-572.02991999999995</v>
      </c>
      <c r="AN18" s="2155">
        <v>-50</v>
      </c>
      <c r="AO18" s="2155">
        <v>-403</v>
      </c>
      <c r="AP18" s="2155">
        <v>-657.85853999999995</v>
      </c>
      <c r="AQ18" s="2155">
        <v>356.69047999999975</v>
      </c>
      <c r="AR18" s="2155">
        <v>-333</v>
      </c>
      <c r="AS18" s="2155">
        <v>599</v>
      </c>
      <c r="AT18" s="2155">
        <v>-252</v>
      </c>
      <c r="AU18" s="2155">
        <v>-1667</v>
      </c>
      <c r="AV18" s="2155">
        <v>1508</v>
      </c>
      <c r="AW18" s="2155">
        <v>554</v>
      </c>
      <c r="AX18" s="2155">
        <v>154</v>
      </c>
      <c r="AY18" s="2155">
        <v>-97</v>
      </c>
      <c r="AZ18" s="2155">
        <v>367</v>
      </c>
      <c r="BA18" s="2155">
        <v>-526</v>
      </c>
      <c r="BB18" s="2155">
        <v>679</v>
      </c>
      <c r="BC18" s="2155">
        <v>-358.71455000000071</v>
      </c>
      <c r="BD18" s="2155">
        <v>560</v>
      </c>
      <c r="BE18" s="2155">
        <v>-108</v>
      </c>
      <c r="BF18" s="2155">
        <v>540</v>
      </c>
      <c r="BG18" s="2095"/>
      <c r="BH18" s="2095"/>
      <c r="BI18" s="2095"/>
      <c r="BJ18" s="2095"/>
      <c r="BK18" s="1481"/>
      <c r="BL18" s="1481"/>
      <c r="BM18" s="1481"/>
      <c r="BN18" s="1481"/>
      <c r="BO18" s="1481"/>
      <c r="BP18" s="1481"/>
      <c r="XFB18" s="1834">
        <v>124</v>
      </c>
    </row>
    <row r="19" spans="1:16384" s="2165" customFormat="1" ht="30" customHeight="1">
      <c r="A19" s="1505"/>
      <c r="B19" s="2166" t="str">
        <f>INDEX(tblTrans[[English]:[Polski]],MATCH(XFB19,tblTrans[ID],0),LangSelID)</f>
        <v>Impairment on financial assets not measured at fair value through profit or loss</v>
      </c>
      <c r="C19" s="659"/>
      <c r="D19" s="2129"/>
      <c r="E19" s="2129"/>
      <c r="F19" s="2129"/>
      <c r="G19" s="2129"/>
      <c r="H19" s="2129"/>
      <c r="I19" s="2129"/>
      <c r="J19" s="2129"/>
      <c r="K19" s="2129"/>
      <c r="L19" s="2129"/>
      <c r="M19" s="2129"/>
      <c r="N19" s="2129"/>
      <c r="O19" s="2129"/>
      <c r="P19" s="2129"/>
      <c r="Q19" s="2129"/>
      <c r="R19" s="2129"/>
      <c r="S19" s="2129"/>
      <c r="T19" s="2129"/>
      <c r="U19" s="2129"/>
      <c r="V19" s="2129"/>
      <c r="W19" s="2129"/>
      <c r="X19" s="2129"/>
      <c r="Y19" s="2129"/>
      <c r="Z19" s="2129"/>
      <c r="AA19" s="2129"/>
      <c r="AB19" s="2129"/>
      <c r="AC19" s="2129"/>
      <c r="AD19" s="2129"/>
      <c r="AE19" s="2392"/>
      <c r="AF19" s="2132"/>
      <c r="AG19" s="2129"/>
      <c r="AH19" s="2129"/>
      <c r="AI19" s="2129"/>
      <c r="AJ19" s="2129"/>
      <c r="AK19" s="2129"/>
      <c r="AL19" s="2129"/>
      <c r="AM19" s="2129"/>
      <c r="AN19" s="2129"/>
      <c r="AO19" s="2129"/>
      <c r="AP19" s="2129"/>
      <c r="AQ19" s="2129"/>
      <c r="AR19" s="2129"/>
      <c r="AS19" s="2129"/>
      <c r="AT19" s="2129"/>
      <c r="AU19" s="2129"/>
      <c r="AV19" s="2129"/>
      <c r="AW19" s="2129"/>
      <c r="AX19" s="2129"/>
      <c r="AY19" s="2129"/>
      <c r="AZ19" s="2129">
        <v>367</v>
      </c>
      <c r="BA19" s="2129">
        <v>-526</v>
      </c>
      <c r="BB19" s="2129">
        <v>679</v>
      </c>
      <c r="BC19" s="2129">
        <v>-358.71455000000071</v>
      </c>
      <c r="BD19" s="2129">
        <v>560</v>
      </c>
      <c r="BE19" s="2129">
        <v>-108</v>
      </c>
      <c r="BF19" s="2129">
        <v>540</v>
      </c>
      <c r="BG19" s="2095"/>
      <c r="BH19" s="2095"/>
      <c r="BI19" s="2095"/>
      <c r="BJ19" s="2095"/>
      <c r="BK19" s="1481"/>
      <c r="BL19" s="1481"/>
      <c r="BM19" s="1481"/>
      <c r="BN19" s="1481"/>
      <c r="BO19" s="1481"/>
      <c r="BP19" s="1481"/>
      <c r="XFB19" s="2172">
        <v>977</v>
      </c>
    </row>
    <row r="20" spans="1:16384" s="2165" customFormat="1" ht="45" customHeight="1" thickBot="1">
      <c r="A20" s="1505"/>
      <c r="B20" s="2166" t="str">
        <f>INDEX(tblTrans[[English]:[Polski]],MATCH(XFB20,tblTrans[ID],0),LangSelID)</f>
        <v>Gains or losses on non-trading financial assets mandatorily at fair value through profit or loss: loans and advances</v>
      </c>
      <c r="C20" s="659"/>
      <c r="D20" s="2129"/>
      <c r="E20" s="2129"/>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392"/>
      <c r="AF20" s="2132"/>
      <c r="AG20" s="2129"/>
      <c r="AH20" s="2129"/>
      <c r="AI20" s="2129"/>
      <c r="AJ20" s="2129"/>
      <c r="AK20" s="2129"/>
      <c r="AL20" s="2129"/>
      <c r="AM20" s="2129"/>
      <c r="AN20" s="2129"/>
      <c r="AO20" s="2129"/>
      <c r="AP20" s="2129"/>
      <c r="AQ20" s="2129"/>
      <c r="AR20" s="2129"/>
      <c r="AS20" s="2129"/>
      <c r="AT20" s="2129"/>
      <c r="AU20" s="2129"/>
      <c r="AV20" s="2129"/>
      <c r="AW20" s="2129"/>
      <c r="AX20" s="2129"/>
      <c r="AY20" s="2129"/>
      <c r="AZ20" s="2129">
        <v>0</v>
      </c>
      <c r="BA20" s="2129">
        <v>0</v>
      </c>
      <c r="BB20" s="2129">
        <v>0</v>
      </c>
      <c r="BC20" s="2129">
        <v>0</v>
      </c>
      <c r="BD20" s="2129">
        <v>0</v>
      </c>
      <c r="BE20" s="2129">
        <v>0</v>
      </c>
      <c r="BF20" s="2129"/>
      <c r="BG20" s="2095"/>
      <c r="BH20" s="2095"/>
      <c r="BI20" s="2095"/>
      <c r="BJ20" s="2095"/>
      <c r="BK20" s="1481"/>
      <c r="BL20" s="1481"/>
      <c r="BM20" s="1481"/>
      <c r="BN20" s="1481"/>
      <c r="BO20" s="1481"/>
      <c r="BP20" s="1481"/>
      <c r="XFB20" s="2172">
        <v>978</v>
      </c>
    </row>
    <row r="21" spans="1:16384" s="161" customFormat="1" ht="16.5" customHeight="1" thickBot="1">
      <c r="A21" s="1432"/>
      <c r="B21" s="1832" t="str">
        <f>INDEX(tblTrans[[English]:[Polski]],MATCH(XFB21,tblTrans[ID],0),LangSelID)</f>
        <v>Operating profit</v>
      </c>
      <c r="C21" s="1833"/>
      <c r="D21" s="1833">
        <v>41918.306498017562</v>
      </c>
      <c r="E21" s="1833">
        <v>18136.213701962246</v>
      </c>
      <c r="F21" s="1833">
        <v>37918.661360676982</v>
      </c>
      <c r="G21" s="1833">
        <v>24277.210132614233</v>
      </c>
      <c r="H21" s="1833">
        <v>42310.133975138058</v>
      </c>
      <c r="I21" s="1833">
        <v>40627.497167064503</v>
      </c>
      <c r="J21" s="1833">
        <v>16118.976228489781</v>
      </c>
      <c r="K21" s="1833">
        <v>32873.948206202069</v>
      </c>
      <c r="L21" s="1833">
        <v>177389.72445088843</v>
      </c>
      <c r="M21" s="1833">
        <v>13950.83153800205</v>
      </c>
      <c r="N21" s="1833">
        <v>35656.230388781718</v>
      </c>
      <c r="O21" s="1833">
        <v>47776.924185965108</v>
      </c>
      <c r="P21" s="1833">
        <v>62263.694987060924</v>
      </c>
      <c r="Q21" s="1833">
        <v>80412.180089613074</v>
      </c>
      <c r="R21" s="1833">
        <v>55675.802902827716</v>
      </c>
      <c r="S21" s="1833">
        <v>40356.237793347063</v>
      </c>
      <c r="T21" s="1833">
        <v>47629.422714264816</v>
      </c>
      <c r="U21" s="1833">
        <v>59934.291871808084</v>
      </c>
      <c r="V21" s="1833">
        <v>60331.056073778338</v>
      </c>
      <c r="W21" s="1833">
        <v>61421.691279658509</v>
      </c>
      <c r="X21" s="1833">
        <v>66421.818756047884</v>
      </c>
      <c r="Y21" s="1833">
        <v>47235.873252228586</v>
      </c>
      <c r="Z21" s="1833">
        <v>62690.845570318597</v>
      </c>
      <c r="AA21" s="1833">
        <v>38554.496944546496</v>
      </c>
      <c r="AB21" s="1833">
        <v>49273.574656858073</v>
      </c>
      <c r="AC21" s="1833">
        <v>41084.663376762997</v>
      </c>
      <c r="AD21" s="1833">
        <v>9200.9868446369655</v>
      </c>
      <c r="AE21" s="1841">
        <v>-5918.9260713339099</v>
      </c>
      <c r="AF21" s="1840">
        <v>-22705.044568826688</v>
      </c>
      <c r="AG21" s="1833">
        <v>11708.56840746474</v>
      </c>
      <c r="AH21" s="1833">
        <v>1976.7064151037239</v>
      </c>
      <c r="AI21" s="1833">
        <v>2348.0524402061924</v>
      </c>
      <c r="AJ21" s="1833">
        <v>17680.309824754164</v>
      </c>
      <c r="AK21" s="1833">
        <v>39313.413018980027</v>
      </c>
      <c r="AL21" s="1833">
        <v>45238.113075626119</v>
      </c>
      <c r="AM21" s="1833">
        <v>50669.361902217235</v>
      </c>
      <c r="AN21" s="1833">
        <v>25600</v>
      </c>
      <c r="AO21" s="1833">
        <v>-23807</v>
      </c>
      <c r="AP21" s="1833">
        <v>37803.437302699938</v>
      </c>
      <c r="AQ21" s="1833">
        <v>40569.317033200052</v>
      </c>
      <c r="AR21" s="1833">
        <v>62128</v>
      </c>
      <c r="AS21" s="1833">
        <v>10673</v>
      </c>
      <c r="AT21" s="1833">
        <v>36703</v>
      </c>
      <c r="AU21" s="1833">
        <v>8145</v>
      </c>
      <c r="AV21" s="1833">
        <f>4601+34761</f>
        <v>39362</v>
      </c>
      <c r="AW21" s="1833">
        <f>32950-17031</f>
        <v>15919</v>
      </c>
      <c r="AX21" s="1833">
        <v>30147</v>
      </c>
      <c r="AY21" s="1833">
        <v>43678</v>
      </c>
      <c r="AZ21" s="1833">
        <v>37655</v>
      </c>
      <c r="BA21" s="1833">
        <v>14676</v>
      </c>
      <c r="BB21" s="1833">
        <v>16800</v>
      </c>
      <c r="BC21" s="1833">
        <v>50808.208472577098</v>
      </c>
      <c r="BD21" s="1833">
        <v>56497</v>
      </c>
      <c r="BE21" s="1833">
        <v>27945</v>
      </c>
      <c r="BF21" s="1833">
        <v>55064</v>
      </c>
      <c r="BG21" s="2095"/>
      <c r="BH21" s="2095"/>
      <c r="BI21" s="2095"/>
      <c r="BJ21" s="2095"/>
      <c r="BK21" s="1481"/>
      <c r="BL21" s="1481"/>
      <c r="BM21" s="1481"/>
      <c r="BN21" s="1481"/>
      <c r="BO21" s="1481"/>
      <c r="BP21" s="1481"/>
      <c r="XFB21" s="1834">
        <v>128</v>
      </c>
    </row>
    <row r="22" spans="1:16384" s="2165" customFormat="1" ht="16.5" customHeight="1">
      <c r="A22" s="2397"/>
      <c r="B22" s="2398" t="str">
        <f>INDEX(tblTrans[[English]:[Polski]],MATCH(XFB22,tblTrans[ID],0),LangSelID)</f>
        <v>Share of profit of associates</v>
      </c>
      <c r="C22" s="2398"/>
      <c r="D22" s="2399">
        <v>0</v>
      </c>
      <c r="E22" s="2399">
        <v>0</v>
      </c>
      <c r="F22" s="2399">
        <v>0</v>
      </c>
      <c r="G22" s="2399">
        <v>0</v>
      </c>
      <c r="H22" s="2399">
        <v>0</v>
      </c>
      <c r="I22" s="2399">
        <v>0</v>
      </c>
      <c r="J22" s="2399">
        <v>0</v>
      </c>
      <c r="K22" s="2399">
        <v>0</v>
      </c>
      <c r="L22" s="2399">
        <v>0</v>
      </c>
      <c r="M22" s="2399">
        <v>0</v>
      </c>
      <c r="N22" s="2399">
        <v>0</v>
      </c>
      <c r="O22" s="2399">
        <v>0</v>
      </c>
      <c r="P22" s="2399">
        <v>0</v>
      </c>
      <c r="Q22" s="2399">
        <v>0</v>
      </c>
      <c r="R22" s="2399">
        <v>0</v>
      </c>
      <c r="S22" s="2399">
        <v>0</v>
      </c>
      <c r="T22" s="2399">
        <v>0</v>
      </c>
      <c r="U22" s="2399">
        <v>0</v>
      </c>
      <c r="V22" s="2399">
        <v>0</v>
      </c>
      <c r="W22" s="2399">
        <v>0</v>
      </c>
      <c r="X22" s="2399">
        <v>0</v>
      </c>
      <c r="Y22" s="2399">
        <v>0</v>
      </c>
      <c r="Z22" s="2399">
        <v>0</v>
      </c>
      <c r="AA22" s="2399">
        <v>0</v>
      </c>
      <c r="AB22" s="2399">
        <v>0</v>
      </c>
      <c r="AC22" s="2399">
        <v>0</v>
      </c>
      <c r="AD22" s="2399">
        <v>0</v>
      </c>
      <c r="AE22" s="2400">
        <v>0</v>
      </c>
      <c r="AF22" s="2401">
        <v>0</v>
      </c>
      <c r="AG22" s="2399">
        <v>0</v>
      </c>
      <c r="AH22" s="2399">
        <v>0</v>
      </c>
      <c r="AI22" s="2399">
        <v>0</v>
      </c>
      <c r="AJ22" s="2399">
        <v>0</v>
      </c>
      <c r="AK22" s="2399">
        <v>0</v>
      </c>
      <c r="AL22" s="2399">
        <v>0</v>
      </c>
      <c r="AM22" s="2399">
        <v>0</v>
      </c>
      <c r="AN22" s="2399">
        <v>0</v>
      </c>
      <c r="AO22" s="2399">
        <v>0</v>
      </c>
      <c r="AP22" s="2399">
        <v>0</v>
      </c>
      <c r="AQ22" s="2399">
        <v>0</v>
      </c>
      <c r="AR22" s="2399">
        <v>0</v>
      </c>
      <c r="AS22" s="2399">
        <v>0</v>
      </c>
      <c r="AT22" s="2399">
        <v>0</v>
      </c>
      <c r="AU22" s="2399">
        <v>0</v>
      </c>
      <c r="AV22" s="2399">
        <v>0</v>
      </c>
      <c r="AW22" s="2399">
        <v>0</v>
      </c>
      <c r="AX22" s="2399">
        <v>0</v>
      </c>
      <c r="AY22" s="2399">
        <v>0</v>
      </c>
      <c r="AZ22" s="2399">
        <v>0</v>
      </c>
      <c r="BA22" s="2399">
        <v>0</v>
      </c>
      <c r="BB22" s="2399">
        <v>0</v>
      </c>
      <c r="BC22" s="2399">
        <v>0</v>
      </c>
      <c r="BD22" s="2399"/>
      <c r="BE22" s="2399">
        <v>0</v>
      </c>
      <c r="BF22" s="2399"/>
      <c r="BG22" s="2095"/>
      <c r="BH22" s="2095"/>
      <c r="BI22" s="2095"/>
      <c r="BJ22" s="2095"/>
      <c r="BK22" s="1481"/>
      <c r="BL22" s="1481"/>
      <c r="BM22" s="1481"/>
      <c r="BN22" s="1481"/>
      <c r="BO22" s="1481"/>
      <c r="BP22" s="1481"/>
      <c r="XFB22" s="2172">
        <v>129</v>
      </c>
    </row>
    <row r="23" spans="1:16384" s="2165" customFormat="1" ht="16.5" customHeight="1" thickBot="1">
      <c r="A23" s="2402"/>
      <c r="B23" s="2403" t="str">
        <f>INDEX(tblTrans[[English]:[Polski]],MATCH(XFB23,tblTrans[ID],0),LangSelID)</f>
        <v>Taxes on the Group balance sheet items</v>
      </c>
      <c r="C23" s="2404"/>
      <c r="D23" s="2405">
        <v>0</v>
      </c>
      <c r="E23" s="2405">
        <v>0</v>
      </c>
      <c r="F23" s="2405">
        <v>0</v>
      </c>
      <c r="G23" s="2405">
        <v>0</v>
      </c>
      <c r="H23" s="2405">
        <v>0</v>
      </c>
      <c r="I23" s="2405">
        <v>0</v>
      </c>
      <c r="J23" s="2405">
        <v>0</v>
      </c>
      <c r="K23" s="2405">
        <v>0</v>
      </c>
      <c r="L23" s="2405">
        <v>0</v>
      </c>
      <c r="M23" s="2405">
        <v>0</v>
      </c>
      <c r="N23" s="2405">
        <v>0</v>
      </c>
      <c r="O23" s="2405">
        <v>0</v>
      </c>
      <c r="P23" s="2405">
        <v>0</v>
      </c>
      <c r="Q23" s="2405">
        <v>0</v>
      </c>
      <c r="R23" s="2405">
        <v>0</v>
      </c>
      <c r="S23" s="2405">
        <v>0</v>
      </c>
      <c r="T23" s="2405">
        <v>0</v>
      </c>
      <c r="U23" s="2405">
        <v>0</v>
      </c>
      <c r="V23" s="2405">
        <v>0</v>
      </c>
      <c r="W23" s="2405">
        <v>0</v>
      </c>
      <c r="X23" s="2405">
        <v>0</v>
      </c>
      <c r="Y23" s="2405">
        <v>0</v>
      </c>
      <c r="Z23" s="2405">
        <v>0</v>
      </c>
      <c r="AA23" s="2405">
        <v>0</v>
      </c>
      <c r="AB23" s="2405">
        <v>0</v>
      </c>
      <c r="AC23" s="2405">
        <v>0</v>
      </c>
      <c r="AD23" s="2405">
        <v>0</v>
      </c>
      <c r="AE23" s="2406">
        <v>0</v>
      </c>
      <c r="AF23" s="2407">
        <v>0</v>
      </c>
      <c r="AG23" s="2405">
        <v>0</v>
      </c>
      <c r="AH23" s="2405">
        <v>0</v>
      </c>
      <c r="AI23" s="2405">
        <v>0</v>
      </c>
      <c r="AJ23" s="2405">
        <v>0</v>
      </c>
      <c r="AK23" s="2405">
        <v>0</v>
      </c>
      <c r="AL23" s="2405">
        <v>0</v>
      </c>
      <c r="AM23" s="2405">
        <v>0</v>
      </c>
      <c r="AN23" s="2405">
        <v>0</v>
      </c>
      <c r="AO23" s="2405">
        <v>0</v>
      </c>
      <c r="AP23" s="2405">
        <v>0</v>
      </c>
      <c r="AQ23" s="2405">
        <v>0</v>
      </c>
      <c r="AR23" s="2405">
        <v>-4276</v>
      </c>
      <c r="AS23" s="2405">
        <v>-7454</v>
      </c>
      <c r="AT23" s="2405">
        <v>-7019</v>
      </c>
      <c r="AU23" s="2405">
        <v>-8039</v>
      </c>
      <c r="AV23" s="2405">
        <v>-6807</v>
      </c>
      <c r="AW23" s="2405">
        <v>-7652</v>
      </c>
      <c r="AX23" s="2405">
        <v>-8359</v>
      </c>
      <c r="AY23" s="2405">
        <v>-9446</v>
      </c>
      <c r="AZ23" s="2405">
        <v>-10523</v>
      </c>
      <c r="BA23" s="2405">
        <v>-7525</v>
      </c>
      <c r="BB23" s="2405">
        <v>-10106</v>
      </c>
      <c r="BC23" s="2405">
        <v>-8379.1029911446622</v>
      </c>
      <c r="BD23" s="2405">
        <v>-10489</v>
      </c>
      <c r="BE23" s="2405">
        <v>-6411</v>
      </c>
      <c r="BF23" s="2405">
        <v>-7929</v>
      </c>
      <c r="BG23" s="2095"/>
      <c r="BH23" s="2095"/>
      <c r="BI23" s="2095"/>
      <c r="BJ23" s="2095"/>
      <c r="BK23" s="1481"/>
      <c r="BL23" s="1481"/>
      <c r="BM23" s="1481"/>
      <c r="BN23" s="1481"/>
      <c r="BO23" s="1481"/>
      <c r="BP23" s="1481"/>
      <c r="XFB23" s="2172">
        <v>932</v>
      </c>
    </row>
    <row r="24" spans="1:16384" s="161" customFormat="1" ht="15" customHeight="1" thickBot="1">
      <c r="A24" s="1832"/>
      <c r="B24" s="1832" t="str">
        <f>INDEX(tblTrans[[English]:[Polski]],MATCH(XFD24,tblTrans[ID],0),LangSelID)</f>
        <v>Profit before tax</v>
      </c>
      <c r="C24" s="1832"/>
      <c r="D24" s="1833">
        <v>41918.306498017562</v>
      </c>
      <c r="E24" s="1833">
        <v>18136.213701962246</v>
      </c>
      <c r="F24" s="1833">
        <v>37918.661360676982</v>
      </c>
      <c r="G24" s="1833">
        <v>24277.210132614233</v>
      </c>
      <c r="H24" s="1833">
        <v>42310.133975138058</v>
      </c>
      <c r="I24" s="1833">
        <v>40627.497167064503</v>
      </c>
      <c r="J24" s="1833">
        <v>16118.976228489781</v>
      </c>
      <c r="K24" s="1833">
        <v>32873.948206202069</v>
      </c>
      <c r="L24" s="1833">
        <v>177389.72445088843</v>
      </c>
      <c r="M24" s="1833">
        <v>13950.83153800205</v>
      </c>
      <c r="N24" s="1833">
        <v>35656.230388781718</v>
      </c>
      <c r="O24" s="1833">
        <v>47776.924185965108</v>
      </c>
      <c r="P24" s="1833">
        <v>62263.694987060924</v>
      </c>
      <c r="Q24" s="1833">
        <v>80412.180089613074</v>
      </c>
      <c r="R24" s="1833">
        <v>55675.802902827716</v>
      </c>
      <c r="S24" s="1833">
        <v>40356.237793347063</v>
      </c>
      <c r="T24" s="1833">
        <v>47629.422714264816</v>
      </c>
      <c r="U24" s="1833">
        <v>59934.291871808084</v>
      </c>
      <c r="V24" s="1833">
        <v>60331.056073778338</v>
      </c>
      <c r="W24" s="1833">
        <v>61421.691279658509</v>
      </c>
      <c r="X24" s="1833">
        <v>66421.818756047884</v>
      </c>
      <c r="Y24" s="1833">
        <v>47235.873252228586</v>
      </c>
      <c r="Z24" s="1833">
        <v>62690.845570318597</v>
      </c>
      <c r="AA24" s="1833">
        <v>38554.496944546496</v>
      </c>
      <c r="AB24" s="1833">
        <v>49273.574656858073</v>
      </c>
      <c r="AC24" s="1833">
        <v>41084.663376762997</v>
      </c>
      <c r="AD24" s="1833">
        <v>9200.9868446369655</v>
      </c>
      <c r="AE24" s="1841">
        <v>-5918.9260713339099</v>
      </c>
      <c r="AF24" s="1840">
        <v>-22705.044568826685</v>
      </c>
      <c r="AG24" s="1833">
        <v>11708.568407464742</v>
      </c>
      <c r="AH24" s="1833">
        <v>1976.7064151037255</v>
      </c>
      <c r="AI24" s="1833">
        <v>2348.0524402061883</v>
      </c>
      <c r="AJ24" s="1833">
        <v>17680.309824754164</v>
      </c>
      <c r="AK24" s="1833">
        <v>39313.413018980027</v>
      </c>
      <c r="AL24" s="1833">
        <v>45238.113075626119</v>
      </c>
      <c r="AM24" s="1833">
        <v>50669.361902217235</v>
      </c>
      <c r="AN24" s="1833">
        <v>25600</v>
      </c>
      <c r="AO24" s="1833">
        <v>-23807</v>
      </c>
      <c r="AP24" s="1833">
        <v>37803</v>
      </c>
      <c r="AQ24" s="1833">
        <v>40569.317033200052</v>
      </c>
      <c r="AR24" s="1833">
        <v>57852</v>
      </c>
      <c r="AS24" s="1833">
        <v>3219</v>
      </c>
      <c r="AT24" s="1833">
        <v>29684</v>
      </c>
      <c r="AU24" s="1833">
        <v>106</v>
      </c>
      <c r="AV24" s="1833">
        <f>-2206+34761</f>
        <v>32555</v>
      </c>
      <c r="AW24" s="1833">
        <f>25298-17031</f>
        <v>8267</v>
      </c>
      <c r="AX24" s="1833">
        <v>21788</v>
      </c>
      <c r="AY24" s="1833">
        <v>34232</v>
      </c>
      <c r="AZ24" s="1833">
        <v>27132</v>
      </c>
      <c r="BA24" s="1833">
        <v>7151</v>
      </c>
      <c r="BB24" s="1833">
        <v>6694</v>
      </c>
      <c r="BC24" s="1833">
        <v>42429.105481432438</v>
      </c>
      <c r="BD24" s="1833">
        <v>46008</v>
      </c>
      <c r="BE24" s="1833">
        <v>21534</v>
      </c>
      <c r="BF24" s="1833">
        <v>47135</v>
      </c>
      <c r="BG24" s="2095"/>
      <c r="BH24" s="2095"/>
      <c r="BI24" s="2095"/>
      <c r="BJ24" s="2095"/>
      <c r="BK24" s="1481"/>
      <c r="BL24" s="1481"/>
      <c r="BM24" s="1481"/>
      <c r="BN24" s="1481"/>
      <c r="BO24" s="1481"/>
      <c r="BP24" s="1481"/>
      <c r="BQ24" s="2332"/>
      <c r="BR24" s="2332"/>
      <c r="BS24" s="2332"/>
      <c r="BT24" s="2332"/>
      <c r="BU24" s="2332"/>
      <c r="BV24" s="2332"/>
      <c r="BW24" s="2332"/>
      <c r="BX24" s="2332"/>
      <c r="BY24" s="2332"/>
      <c r="BZ24" s="2332"/>
      <c r="CA24" s="2332"/>
      <c r="CB24" s="2332"/>
      <c r="CC24" s="2332"/>
      <c r="CD24" s="2332"/>
      <c r="CE24" s="2332"/>
      <c r="CF24" s="2332"/>
      <c r="CG24" s="2332"/>
      <c r="CH24" s="2332"/>
      <c r="CI24" s="2332"/>
      <c r="CJ24" s="2332"/>
      <c r="CK24" s="2332"/>
      <c r="CL24" s="2332"/>
      <c r="CM24" s="2332"/>
      <c r="CN24" s="2332"/>
      <c r="CO24" s="2332"/>
      <c r="CP24" s="2332"/>
      <c r="CQ24" s="2332"/>
      <c r="CR24" s="2332"/>
      <c r="CS24" s="2332"/>
      <c r="CT24" s="2332"/>
      <c r="CU24" s="2332"/>
      <c r="CV24" s="2332"/>
      <c r="CW24" s="2332"/>
      <c r="CX24" s="2332"/>
      <c r="CY24" s="2332"/>
      <c r="CZ24" s="2332"/>
      <c r="DA24" s="2332"/>
      <c r="DB24" s="2332"/>
      <c r="DC24" s="2332"/>
      <c r="DD24" s="2332"/>
      <c r="DE24" s="2332"/>
      <c r="DF24" s="2332"/>
      <c r="DG24" s="2332"/>
      <c r="DH24" s="2332"/>
      <c r="DI24" s="2332"/>
      <c r="DJ24" s="2332"/>
      <c r="DK24" s="2332"/>
      <c r="DL24" s="2332"/>
      <c r="DM24" s="2332"/>
      <c r="DN24" s="2332"/>
      <c r="DO24" s="2332"/>
      <c r="DP24" s="2332"/>
      <c r="DQ24" s="2332"/>
      <c r="DR24" s="2332"/>
      <c r="DS24" s="2332"/>
      <c r="DT24" s="2332"/>
      <c r="DU24" s="2332"/>
      <c r="DV24" s="2332"/>
      <c r="DW24" s="2332"/>
      <c r="DX24" s="2332"/>
      <c r="DY24" s="2332"/>
      <c r="DZ24" s="2332"/>
      <c r="EA24" s="2332"/>
      <c r="EB24" s="2332"/>
      <c r="EC24" s="2332"/>
      <c r="ED24" s="2332"/>
      <c r="EE24" s="2332"/>
      <c r="EF24" s="2332"/>
      <c r="EG24" s="2332"/>
      <c r="EH24" s="2332"/>
      <c r="EI24" s="2332"/>
      <c r="EJ24" s="2332"/>
      <c r="EK24" s="2332"/>
      <c r="EL24" s="2332"/>
      <c r="EM24" s="2332"/>
      <c r="EN24" s="2332"/>
      <c r="EO24" s="2332"/>
      <c r="EP24" s="2332"/>
      <c r="EQ24" s="2332"/>
      <c r="ER24" s="2332"/>
      <c r="ES24" s="2332"/>
      <c r="ET24" s="2332"/>
      <c r="EU24" s="2332"/>
      <c r="EV24" s="2332"/>
      <c r="EW24" s="2332"/>
      <c r="EX24" s="2332"/>
      <c r="EY24" s="2332"/>
      <c r="EZ24" s="2332"/>
      <c r="FA24" s="2332"/>
      <c r="FB24" s="2332"/>
      <c r="FC24" s="2332"/>
      <c r="FD24" s="2332"/>
      <c r="FE24" s="2332"/>
      <c r="FF24" s="2332"/>
      <c r="FG24" s="2332"/>
      <c r="FH24" s="2332"/>
      <c r="FI24" s="2332"/>
      <c r="FJ24" s="2332"/>
      <c r="FK24" s="2332"/>
      <c r="FL24" s="2332"/>
      <c r="FM24" s="2332"/>
      <c r="FN24" s="2332"/>
      <c r="FO24" s="2332"/>
      <c r="FP24" s="2332"/>
      <c r="FQ24" s="2332"/>
      <c r="FR24" s="2332"/>
      <c r="FS24" s="2332"/>
      <c r="FT24" s="2332"/>
      <c r="FU24" s="2332"/>
      <c r="FV24" s="2332"/>
      <c r="FW24" s="2332"/>
      <c r="FX24" s="2332"/>
      <c r="FY24" s="2332"/>
      <c r="FZ24" s="2332"/>
      <c r="GA24" s="2332"/>
      <c r="GB24" s="2332"/>
      <c r="GC24" s="2332"/>
      <c r="GD24" s="2332"/>
      <c r="GE24" s="2332"/>
      <c r="GF24" s="2332"/>
      <c r="GG24" s="2332"/>
      <c r="GH24" s="2332"/>
      <c r="GI24" s="2332"/>
      <c r="GJ24" s="2332"/>
      <c r="GK24" s="2332"/>
      <c r="GL24" s="2332"/>
      <c r="GM24" s="2332"/>
      <c r="GN24" s="2332"/>
      <c r="GO24" s="2332"/>
      <c r="GP24" s="2332"/>
      <c r="GQ24" s="2332"/>
      <c r="GR24" s="2332"/>
      <c r="GS24" s="2332"/>
      <c r="GT24" s="2332"/>
      <c r="GU24" s="2332"/>
      <c r="GV24" s="2332"/>
      <c r="GW24" s="2332"/>
      <c r="GX24" s="2332"/>
      <c r="GY24" s="2332"/>
      <c r="GZ24" s="2332"/>
      <c r="HA24" s="2332"/>
      <c r="HB24" s="2332"/>
      <c r="HC24" s="2332"/>
      <c r="HD24" s="2332"/>
      <c r="HE24" s="2332"/>
      <c r="HF24" s="2332"/>
      <c r="HG24" s="2332"/>
      <c r="HH24" s="2332"/>
      <c r="HI24" s="2332"/>
      <c r="HJ24" s="2332"/>
      <c r="HK24" s="2332"/>
      <c r="HL24" s="2332"/>
      <c r="HM24" s="2332"/>
      <c r="HN24" s="2332"/>
      <c r="HO24" s="2332"/>
      <c r="HP24" s="2332"/>
      <c r="HQ24" s="2332"/>
      <c r="HR24" s="2332"/>
      <c r="HS24" s="2332"/>
      <c r="HT24" s="2332"/>
      <c r="HU24" s="2332"/>
      <c r="HV24" s="2332"/>
      <c r="HW24" s="2332"/>
      <c r="HX24" s="2332"/>
      <c r="HY24" s="2332"/>
      <c r="HZ24" s="2332"/>
      <c r="IA24" s="2332"/>
      <c r="IB24" s="2332"/>
      <c r="IC24" s="2332"/>
      <c r="ID24" s="2332"/>
      <c r="IE24" s="2332"/>
      <c r="IF24" s="2332"/>
      <c r="IG24" s="2332"/>
      <c r="IH24" s="2332"/>
      <c r="II24" s="2332"/>
      <c r="IJ24" s="2332"/>
      <c r="IK24" s="2332"/>
      <c r="IL24" s="2332"/>
      <c r="IM24" s="2332"/>
      <c r="IN24" s="2332"/>
      <c r="IO24" s="2332"/>
      <c r="IP24" s="2332"/>
      <c r="IQ24" s="2332"/>
      <c r="IR24" s="2332"/>
      <c r="IS24" s="2332"/>
      <c r="IT24" s="2332"/>
      <c r="IU24" s="2332"/>
      <c r="IV24" s="2332"/>
      <c r="IW24" s="2332"/>
      <c r="IX24" s="2332"/>
      <c r="IY24" s="2332"/>
      <c r="IZ24" s="2332"/>
      <c r="JA24" s="2332"/>
      <c r="JB24" s="2332"/>
      <c r="JC24" s="2332"/>
      <c r="JD24" s="2332"/>
      <c r="JE24" s="2332"/>
      <c r="JF24" s="2332"/>
      <c r="JG24" s="2332"/>
      <c r="JH24" s="2332"/>
      <c r="JI24" s="2332"/>
      <c r="JJ24" s="2332"/>
      <c r="JK24" s="2332"/>
      <c r="JL24" s="2332"/>
      <c r="JM24" s="2332"/>
      <c r="JN24" s="2332"/>
      <c r="JO24" s="2332"/>
      <c r="JP24" s="2332"/>
      <c r="JQ24" s="2332"/>
      <c r="JR24" s="2332"/>
      <c r="JS24" s="2332"/>
      <c r="JT24" s="2332"/>
      <c r="JU24" s="2332"/>
      <c r="JV24" s="2332"/>
      <c r="JW24" s="2332"/>
      <c r="JX24" s="2332"/>
      <c r="JY24" s="2332"/>
      <c r="JZ24" s="2332"/>
      <c r="KA24" s="2332"/>
      <c r="KB24" s="2332"/>
      <c r="KC24" s="2332"/>
      <c r="KD24" s="2332"/>
      <c r="KE24" s="2332"/>
      <c r="KF24" s="2332"/>
      <c r="KG24" s="2332"/>
      <c r="KH24" s="2332"/>
      <c r="KI24" s="2332"/>
      <c r="KJ24" s="2332"/>
      <c r="KK24" s="2332"/>
      <c r="KL24" s="2332"/>
      <c r="KM24" s="2332"/>
      <c r="KN24" s="2332"/>
      <c r="KO24" s="2332"/>
      <c r="KP24" s="2332"/>
      <c r="KQ24" s="2332"/>
      <c r="KR24" s="2332"/>
      <c r="KS24" s="2332"/>
      <c r="KT24" s="2332"/>
      <c r="KU24" s="2332"/>
      <c r="KV24" s="2332"/>
      <c r="KW24" s="2332"/>
      <c r="KX24" s="2332"/>
      <c r="KY24" s="2332"/>
      <c r="KZ24" s="2332"/>
      <c r="LA24" s="2332"/>
      <c r="LB24" s="2332"/>
      <c r="LC24" s="2332"/>
      <c r="LD24" s="2332"/>
      <c r="LE24" s="2332"/>
      <c r="LF24" s="2332"/>
      <c r="LG24" s="2332"/>
      <c r="LH24" s="2332"/>
      <c r="LI24" s="2332"/>
      <c r="LJ24" s="2332"/>
      <c r="LK24" s="2332"/>
      <c r="LL24" s="2332"/>
      <c r="LM24" s="2332"/>
      <c r="LN24" s="2332"/>
      <c r="LO24" s="2332"/>
      <c r="LP24" s="2332"/>
      <c r="LQ24" s="2332"/>
      <c r="LR24" s="2332"/>
      <c r="LS24" s="2332"/>
      <c r="LT24" s="2332"/>
      <c r="LU24" s="2332"/>
      <c r="LV24" s="2332"/>
      <c r="LW24" s="2332"/>
      <c r="LX24" s="2332"/>
      <c r="LY24" s="2332"/>
      <c r="LZ24" s="2332"/>
      <c r="MA24" s="2332"/>
      <c r="MB24" s="2332"/>
      <c r="MC24" s="2332"/>
      <c r="MD24" s="2332"/>
      <c r="ME24" s="2332"/>
      <c r="MF24" s="2332"/>
      <c r="MG24" s="2332"/>
      <c r="MH24" s="2332"/>
      <c r="MI24" s="2332"/>
      <c r="MJ24" s="2332"/>
      <c r="MK24" s="2332"/>
      <c r="ML24" s="2332"/>
      <c r="MM24" s="2332"/>
      <c r="MN24" s="2332"/>
      <c r="MO24" s="2332"/>
      <c r="MP24" s="2332"/>
      <c r="MQ24" s="2332"/>
      <c r="MR24" s="2332"/>
      <c r="MS24" s="2332"/>
      <c r="MT24" s="2332"/>
      <c r="MU24" s="2332"/>
      <c r="MV24" s="2332"/>
      <c r="MW24" s="2332"/>
      <c r="MX24" s="2332"/>
      <c r="MY24" s="2332"/>
      <c r="MZ24" s="2332"/>
      <c r="NA24" s="2332"/>
      <c r="NB24" s="2332"/>
      <c r="NC24" s="2332"/>
      <c r="ND24" s="2332"/>
      <c r="NE24" s="2332"/>
      <c r="NF24" s="2332"/>
      <c r="NG24" s="2332"/>
      <c r="NH24" s="2332"/>
      <c r="NI24" s="2332"/>
      <c r="NJ24" s="2332"/>
      <c r="NK24" s="2332"/>
      <c r="NL24" s="2332"/>
      <c r="NM24" s="2332"/>
      <c r="NN24" s="2332"/>
      <c r="NO24" s="2332"/>
      <c r="NP24" s="2332"/>
      <c r="NQ24" s="2332"/>
      <c r="NR24" s="2332"/>
      <c r="NS24" s="2332"/>
      <c r="NT24" s="2332"/>
      <c r="NU24" s="2332"/>
      <c r="NV24" s="2332"/>
      <c r="NW24" s="2332"/>
      <c r="NX24" s="2332"/>
      <c r="NY24" s="2332"/>
      <c r="NZ24" s="2332"/>
      <c r="OA24" s="2332"/>
      <c r="OB24" s="2332"/>
      <c r="OC24" s="2332"/>
      <c r="OD24" s="2332"/>
      <c r="OE24" s="2332"/>
      <c r="OF24" s="2332"/>
      <c r="OG24" s="2332"/>
      <c r="OH24" s="2332"/>
      <c r="OI24" s="2332"/>
      <c r="OJ24" s="2332"/>
      <c r="OK24" s="2332"/>
      <c r="OL24" s="2332"/>
      <c r="OM24" s="2332"/>
      <c r="ON24" s="2332"/>
      <c r="OO24" s="2332"/>
      <c r="OP24" s="2332"/>
      <c r="OQ24" s="2332"/>
      <c r="OR24" s="2332"/>
      <c r="OS24" s="2332"/>
      <c r="OT24" s="2332"/>
      <c r="OU24" s="2332"/>
      <c r="OV24" s="2332"/>
      <c r="OW24" s="2332"/>
      <c r="OX24" s="2332"/>
      <c r="OY24" s="2332"/>
      <c r="OZ24" s="2332"/>
      <c r="PA24" s="2332"/>
      <c r="PB24" s="2332"/>
      <c r="PC24" s="2332"/>
      <c r="PD24" s="2332"/>
      <c r="PE24" s="2332"/>
      <c r="PF24" s="2332"/>
      <c r="PG24" s="2332"/>
      <c r="PH24" s="2332"/>
      <c r="PI24" s="2332"/>
      <c r="PJ24" s="2332"/>
      <c r="PK24" s="2332"/>
      <c r="PL24" s="2332"/>
      <c r="PM24" s="2332"/>
      <c r="PN24" s="2332"/>
      <c r="PO24" s="2332"/>
      <c r="PP24" s="2332"/>
      <c r="PQ24" s="2332"/>
      <c r="PR24" s="2332"/>
      <c r="PS24" s="2332"/>
      <c r="PT24" s="2332"/>
      <c r="PU24" s="2332"/>
      <c r="PV24" s="2332"/>
      <c r="PW24" s="2332"/>
      <c r="PX24" s="2332"/>
      <c r="PY24" s="2332"/>
      <c r="PZ24" s="2332"/>
      <c r="QA24" s="2332"/>
      <c r="QB24" s="2332"/>
      <c r="QC24" s="2332"/>
      <c r="QD24" s="2332"/>
      <c r="QE24" s="2332"/>
      <c r="QF24" s="2332"/>
      <c r="QG24" s="2332"/>
      <c r="QH24" s="2332"/>
      <c r="QI24" s="2332"/>
      <c r="QJ24" s="2332"/>
      <c r="QK24" s="2332"/>
      <c r="QL24" s="2332"/>
      <c r="QM24" s="2332"/>
      <c r="QN24" s="2332"/>
      <c r="QO24" s="2332"/>
      <c r="QP24" s="2332"/>
      <c r="QQ24" s="2332"/>
      <c r="QR24" s="2332"/>
      <c r="QS24" s="2332"/>
      <c r="QT24" s="2332"/>
      <c r="QU24" s="2332"/>
      <c r="QV24" s="2332"/>
      <c r="QW24" s="2332"/>
      <c r="QX24" s="2332"/>
      <c r="QY24" s="2332"/>
      <c r="QZ24" s="2332"/>
      <c r="RA24" s="2332"/>
      <c r="RB24" s="2332"/>
      <c r="RC24" s="2332"/>
      <c r="RD24" s="2332"/>
      <c r="RE24" s="2332"/>
      <c r="RF24" s="2332"/>
      <c r="RG24" s="2332"/>
      <c r="RH24" s="2332"/>
      <c r="RI24" s="2332"/>
      <c r="RJ24" s="2332"/>
      <c r="RK24" s="2332"/>
      <c r="RL24" s="2332"/>
      <c r="RM24" s="2332"/>
      <c r="RN24" s="2332"/>
      <c r="RO24" s="2332"/>
      <c r="RP24" s="2332"/>
      <c r="RQ24" s="2332"/>
      <c r="RR24" s="2332"/>
      <c r="RS24" s="2332"/>
      <c r="RT24" s="2332"/>
      <c r="RU24" s="2332"/>
      <c r="RV24" s="2332"/>
      <c r="RW24" s="2332"/>
      <c r="RX24" s="2332"/>
      <c r="RY24" s="2332"/>
      <c r="RZ24" s="2332"/>
      <c r="SA24" s="2332"/>
      <c r="SB24" s="2332"/>
      <c r="SC24" s="2332"/>
      <c r="SD24" s="2332"/>
      <c r="SE24" s="2332"/>
      <c r="SF24" s="2332"/>
      <c r="SG24" s="2332"/>
      <c r="SH24" s="2332"/>
      <c r="SI24" s="2332"/>
      <c r="SJ24" s="2332"/>
      <c r="SK24" s="2332"/>
      <c r="SL24" s="2332"/>
      <c r="SM24" s="2332"/>
      <c r="SN24" s="2332"/>
      <c r="SO24" s="2332"/>
      <c r="SP24" s="2332"/>
      <c r="SQ24" s="2332"/>
      <c r="SR24" s="2332"/>
      <c r="SS24" s="2332"/>
      <c r="ST24" s="2332"/>
      <c r="SU24" s="2332"/>
      <c r="SV24" s="2332"/>
      <c r="SW24" s="2332"/>
      <c r="SX24" s="2332"/>
      <c r="SY24" s="2332"/>
      <c r="SZ24" s="2332"/>
      <c r="TA24" s="2332"/>
      <c r="TB24" s="2332"/>
      <c r="TC24" s="2332"/>
      <c r="TD24" s="2332"/>
      <c r="TE24" s="2332"/>
      <c r="TF24" s="2332"/>
      <c r="TG24" s="2332"/>
      <c r="TH24" s="2332"/>
      <c r="TI24" s="2332"/>
      <c r="TJ24" s="2332"/>
      <c r="TK24" s="2332"/>
      <c r="TL24" s="2332"/>
      <c r="TM24" s="2332"/>
      <c r="TN24" s="2332"/>
      <c r="TO24" s="2332"/>
      <c r="TP24" s="2332"/>
      <c r="TQ24" s="2332"/>
      <c r="TR24" s="2332"/>
      <c r="TS24" s="2332"/>
      <c r="TT24" s="2332"/>
      <c r="TU24" s="2332"/>
      <c r="TV24" s="2332"/>
      <c r="TW24" s="2332"/>
      <c r="TX24" s="2332"/>
      <c r="TY24" s="2332"/>
      <c r="TZ24" s="2332"/>
      <c r="UA24" s="2332"/>
      <c r="UB24" s="2332"/>
      <c r="UC24" s="2332"/>
      <c r="UD24" s="2332"/>
      <c r="UE24" s="2332"/>
      <c r="UF24" s="2332"/>
      <c r="UG24" s="2332"/>
      <c r="UH24" s="2332"/>
      <c r="UI24" s="2332"/>
      <c r="UJ24" s="2332"/>
      <c r="UK24" s="2332"/>
      <c r="UL24" s="2332"/>
      <c r="UM24" s="2332"/>
      <c r="UN24" s="2332"/>
      <c r="UO24" s="2332"/>
      <c r="UP24" s="2332"/>
      <c r="UQ24" s="2332"/>
      <c r="UR24" s="2332"/>
      <c r="US24" s="2332"/>
      <c r="UT24" s="2332"/>
      <c r="UU24" s="2332"/>
      <c r="UV24" s="2332"/>
      <c r="UW24" s="2332"/>
      <c r="UX24" s="2332"/>
      <c r="UY24" s="2332"/>
      <c r="UZ24" s="2332"/>
      <c r="VA24" s="2332"/>
      <c r="VB24" s="2332"/>
      <c r="VC24" s="2332"/>
      <c r="VD24" s="2332"/>
      <c r="VE24" s="2332"/>
      <c r="VF24" s="2332"/>
      <c r="VG24" s="2332"/>
      <c r="VH24" s="2332"/>
      <c r="VI24" s="2332"/>
      <c r="VJ24" s="2332"/>
      <c r="VK24" s="2332"/>
      <c r="VL24" s="2332"/>
      <c r="VM24" s="2332"/>
      <c r="VN24" s="2332"/>
      <c r="VO24" s="2332"/>
      <c r="VP24" s="2332"/>
      <c r="VQ24" s="2332"/>
      <c r="VR24" s="2332"/>
      <c r="VS24" s="2332"/>
      <c r="VT24" s="2332"/>
      <c r="VU24" s="2332"/>
      <c r="VV24" s="2332"/>
      <c r="VW24" s="2332"/>
      <c r="VX24" s="2332"/>
      <c r="VY24" s="2332"/>
      <c r="VZ24" s="2332"/>
      <c r="WA24" s="2332"/>
      <c r="WB24" s="2332"/>
      <c r="WC24" s="2332"/>
      <c r="WD24" s="2332"/>
      <c r="WE24" s="2332"/>
      <c r="WF24" s="2332"/>
      <c r="WG24" s="2332"/>
      <c r="WH24" s="2332"/>
      <c r="WI24" s="2332"/>
      <c r="WJ24" s="2332"/>
      <c r="WK24" s="2332"/>
      <c r="WL24" s="2332"/>
      <c r="WM24" s="2332"/>
      <c r="WN24" s="2332"/>
      <c r="WO24" s="2332"/>
      <c r="WP24" s="2332"/>
      <c r="WQ24" s="2332"/>
      <c r="WR24" s="2332"/>
      <c r="WS24" s="2332"/>
      <c r="WT24" s="2332"/>
      <c r="WU24" s="2332"/>
      <c r="WV24" s="2332"/>
      <c r="WW24" s="2332"/>
      <c r="WX24" s="2332"/>
      <c r="WY24" s="2332"/>
      <c r="WZ24" s="2332"/>
      <c r="XA24" s="2332"/>
      <c r="XB24" s="2332"/>
      <c r="XC24" s="2332"/>
      <c r="XD24" s="2332"/>
      <c r="XE24" s="2332"/>
      <c r="XF24" s="2332"/>
      <c r="XG24" s="2332"/>
      <c r="XH24" s="2332"/>
      <c r="XI24" s="2332"/>
      <c r="XJ24" s="2332"/>
      <c r="XK24" s="2332"/>
      <c r="XL24" s="2332"/>
      <c r="XM24" s="2332"/>
      <c r="XN24" s="2332"/>
      <c r="XO24" s="2332"/>
      <c r="XP24" s="2332"/>
      <c r="XQ24" s="2332"/>
      <c r="XR24" s="2332"/>
      <c r="XS24" s="2332"/>
      <c r="XT24" s="2332"/>
      <c r="XU24" s="2332"/>
      <c r="XV24" s="2332"/>
      <c r="XW24" s="2332"/>
      <c r="XX24" s="2332"/>
      <c r="XY24" s="2332"/>
      <c r="XZ24" s="2332"/>
      <c r="YA24" s="2332"/>
      <c r="YB24" s="2332"/>
      <c r="YC24" s="2332"/>
      <c r="YD24" s="2332"/>
      <c r="YE24" s="2332"/>
      <c r="YF24" s="2332"/>
      <c r="YG24" s="2332"/>
      <c r="YH24" s="2332"/>
      <c r="YI24" s="2332"/>
      <c r="YJ24" s="2332"/>
      <c r="YK24" s="2332"/>
      <c r="YL24" s="2332"/>
      <c r="YM24" s="2332"/>
      <c r="YN24" s="2332"/>
      <c r="YO24" s="2332"/>
      <c r="YP24" s="2332"/>
      <c r="YQ24" s="2332"/>
      <c r="YR24" s="2332"/>
      <c r="YS24" s="2332"/>
      <c r="YT24" s="2332"/>
      <c r="YU24" s="2332"/>
      <c r="YV24" s="2332"/>
      <c r="YW24" s="2332"/>
      <c r="YX24" s="2332"/>
      <c r="YY24" s="2332"/>
      <c r="YZ24" s="2332"/>
      <c r="ZA24" s="2332"/>
      <c r="ZB24" s="2332"/>
      <c r="ZC24" s="2332"/>
      <c r="ZD24" s="2332"/>
      <c r="ZE24" s="2332"/>
      <c r="ZF24" s="2332"/>
      <c r="ZG24" s="2332"/>
      <c r="ZH24" s="2332"/>
      <c r="ZI24" s="2332"/>
      <c r="ZJ24" s="2332"/>
      <c r="ZK24" s="2332"/>
      <c r="ZL24" s="2332"/>
      <c r="ZM24" s="2332"/>
      <c r="ZN24" s="2332"/>
      <c r="ZO24" s="2332"/>
      <c r="ZP24" s="2332"/>
      <c r="ZQ24" s="2332"/>
      <c r="ZR24" s="2332"/>
      <c r="ZS24" s="2332"/>
      <c r="ZT24" s="2332"/>
      <c r="ZU24" s="2332"/>
      <c r="ZV24" s="2332"/>
      <c r="ZW24" s="2332"/>
      <c r="ZX24" s="2332"/>
      <c r="ZY24" s="2332"/>
      <c r="ZZ24" s="2332"/>
      <c r="AAA24" s="2332"/>
      <c r="AAB24" s="2332"/>
      <c r="AAC24" s="2332"/>
      <c r="AAD24" s="2332"/>
      <c r="AAE24" s="2332"/>
      <c r="AAF24" s="2332"/>
      <c r="AAG24" s="2332"/>
      <c r="AAH24" s="2332"/>
      <c r="AAI24" s="2332"/>
      <c r="AAJ24" s="2332"/>
      <c r="AAK24" s="2332"/>
      <c r="AAL24" s="2332"/>
      <c r="AAM24" s="2332"/>
      <c r="AAN24" s="2332"/>
      <c r="AAO24" s="2332"/>
      <c r="AAP24" s="2332"/>
      <c r="AAQ24" s="2332"/>
      <c r="AAR24" s="2332"/>
      <c r="AAS24" s="2332"/>
      <c r="AAT24" s="2332"/>
      <c r="AAU24" s="2332"/>
      <c r="AAV24" s="2332"/>
      <c r="AAW24" s="2332"/>
      <c r="AAX24" s="2332"/>
      <c r="AAY24" s="2332"/>
      <c r="AAZ24" s="2332"/>
      <c r="ABA24" s="2332"/>
      <c r="ABB24" s="2332"/>
      <c r="ABC24" s="2332"/>
      <c r="ABD24" s="2332"/>
      <c r="ABE24" s="2332"/>
      <c r="ABF24" s="2332"/>
      <c r="ABG24" s="2332"/>
      <c r="ABH24" s="2332"/>
      <c r="ABI24" s="2332"/>
      <c r="ABJ24" s="2332"/>
      <c r="ABK24" s="2332"/>
      <c r="ABL24" s="2332"/>
      <c r="ABM24" s="2332"/>
      <c r="ABN24" s="2332"/>
      <c r="ABO24" s="2332"/>
      <c r="ABP24" s="2332"/>
      <c r="ABQ24" s="2332"/>
      <c r="ABR24" s="2332"/>
      <c r="ABS24" s="2332"/>
      <c r="ABT24" s="2332"/>
      <c r="ABU24" s="2332"/>
      <c r="ABV24" s="2332"/>
      <c r="ABW24" s="2332"/>
      <c r="ABX24" s="2332"/>
      <c r="ABY24" s="2332"/>
      <c r="ABZ24" s="2332"/>
      <c r="ACA24" s="2332"/>
      <c r="ACB24" s="2332"/>
      <c r="ACC24" s="2332"/>
      <c r="ACD24" s="2332"/>
      <c r="ACE24" s="2332"/>
      <c r="ACF24" s="2332"/>
      <c r="ACG24" s="2332"/>
      <c r="ACH24" s="2332"/>
      <c r="ACI24" s="2332"/>
      <c r="ACJ24" s="2332"/>
      <c r="ACK24" s="2332"/>
      <c r="ACL24" s="2332"/>
      <c r="ACM24" s="2332"/>
      <c r="ACN24" s="2332"/>
      <c r="ACO24" s="2332"/>
      <c r="ACP24" s="2332"/>
      <c r="ACQ24" s="2332"/>
      <c r="ACR24" s="2332"/>
      <c r="ACS24" s="2332"/>
      <c r="ACT24" s="2332"/>
      <c r="ACU24" s="2332"/>
      <c r="ACV24" s="2332"/>
      <c r="ACW24" s="2332"/>
      <c r="ACX24" s="2332"/>
      <c r="ACY24" s="2332"/>
      <c r="ACZ24" s="2332"/>
      <c r="ADA24" s="2332"/>
      <c r="ADB24" s="2332"/>
      <c r="ADC24" s="2332"/>
      <c r="ADD24" s="2332"/>
      <c r="ADE24" s="2332"/>
      <c r="ADF24" s="2332"/>
      <c r="ADG24" s="2332"/>
      <c r="ADH24" s="2332"/>
      <c r="ADI24" s="2332"/>
      <c r="ADJ24" s="2332"/>
      <c r="ADK24" s="2332"/>
      <c r="ADL24" s="2332"/>
      <c r="ADM24" s="2332"/>
      <c r="ADN24" s="2332"/>
      <c r="ADO24" s="2332"/>
      <c r="ADP24" s="2332"/>
      <c r="ADQ24" s="2332"/>
      <c r="ADR24" s="2332"/>
      <c r="ADS24" s="2332"/>
      <c r="ADT24" s="2332"/>
      <c r="ADU24" s="2332"/>
      <c r="ADV24" s="2332"/>
      <c r="ADW24" s="2332"/>
      <c r="ADX24" s="2332"/>
      <c r="ADY24" s="2332"/>
      <c r="ADZ24" s="2332"/>
      <c r="AEA24" s="2332"/>
      <c r="AEB24" s="2332"/>
      <c r="AEC24" s="2332"/>
      <c r="AED24" s="2332"/>
      <c r="AEE24" s="2332"/>
      <c r="AEF24" s="2332"/>
      <c r="AEG24" s="2332"/>
      <c r="AEH24" s="2332"/>
      <c r="AEI24" s="2332"/>
      <c r="AEJ24" s="2332"/>
      <c r="AEK24" s="2332"/>
      <c r="AEL24" s="2332"/>
      <c r="AEM24" s="2332"/>
      <c r="AEN24" s="2332"/>
      <c r="AEO24" s="2332"/>
      <c r="AEP24" s="2332"/>
      <c r="AEQ24" s="2332"/>
      <c r="AER24" s="2332"/>
      <c r="AES24" s="2332"/>
      <c r="AET24" s="2332"/>
      <c r="AEU24" s="2332"/>
      <c r="AEV24" s="2332"/>
      <c r="AEW24" s="2332"/>
      <c r="AEX24" s="2332"/>
      <c r="AEY24" s="2332"/>
      <c r="AEZ24" s="2332"/>
      <c r="AFA24" s="2332"/>
      <c r="AFB24" s="2332"/>
      <c r="AFC24" s="2332"/>
      <c r="AFD24" s="2332"/>
      <c r="AFE24" s="2332"/>
      <c r="AFF24" s="2332"/>
      <c r="AFG24" s="2332"/>
      <c r="AFH24" s="2332"/>
      <c r="AFI24" s="2332"/>
      <c r="AFJ24" s="2332"/>
      <c r="AFK24" s="2332"/>
      <c r="AFL24" s="2332"/>
      <c r="AFM24" s="2332"/>
      <c r="AFN24" s="2332"/>
      <c r="AFO24" s="2332"/>
      <c r="AFP24" s="2332"/>
      <c r="AFQ24" s="2332"/>
      <c r="AFR24" s="2332"/>
      <c r="AFS24" s="2332"/>
      <c r="AFT24" s="2332"/>
      <c r="AFU24" s="2332"/>
      <c r="AFV24" s="2332"/>
      <c r="AFW24" s="2332"/>
      <c r="AFX24" s="2332"/>
      <c r="AFY24" s="2332"/>
      <c r="AFZ24" s="2332"/>
      <c r="AGA24" s="2332"/>
      <c r="AGB24" s="2332"/>
      <c r="AGC24" s="2332"/>
      <c r="AGD24" s="2332"/>
      <c r="AGE24" s="2332"/>
      <c r="AGF24" s="2332"/>
      <c r="AGG24" s="2332"/>
      <c r="AGH24" s="2332"/>
      <c r="AGI24" s="2332"/>
      <c r="AGJ24" s="2332"/>
      <c r="AGK24" s="2332"/>
      <c r="AGL24" s="2332"/>
      <c r="AGM24" s="2332"/>
      <c r="AGN24" s="2332"/>
      <c r="AGO24" s="2332"/>
      <c r="AGP24" s="2332"/>
      <c r="AGQ24" s="2332"/>
      <c r="AGR24" s="2332"/>
      <c r="AGS24" s="2332"/>
      <c r="AGT24" s="2332"/>
      <c r="AGU24" s="2332"/>
      <c r="AGV24" s="2332"/>
      <c r="AGW24" s="2332"/>
      <c r="AGX24" s="2332"/>
      <c r="AGY24" s="2332"/>
      <c r="AGZ24" s="2332"/>
      <c r="AHA24" s="2332"/>
      <c r="AHB24" s="2332"/>
      <c r="AHC24" s="2332"/>
      <c r="AHD24" s="2332"/>
      <c r="AHE24" s="2332"/>
      <c r="AHF24" s="2332"/>
      <c r="AHG24" s="2332"/>
      <c r="AHH24" s="2332"/>
      <c r="AHI24" s="2332"/>
      <c r="AHJ24" s="2332"/>
      <c r="AHK24" s="2332"/>
      <c r="AHL24" s="2332"/>
      <c r="AHM24" s="2332"/>
      <c r="AHN24" s="2332"/>
      <c r="AHO24" s="2332"/>
      <c r="AHP24" s="2332"/>
      <c r="AHQ24" s="2332"/>
      <c r="AHR24" s="2332"/>
      <c r="AHS24" s="2332"/>
      <c r="AHT24" s="2332"/>
      <c r="AHU24" s="2332"/>
      <c r="AHV24" s="2332"/>
      <c r="AHW24" s="2332"/>
      <c r="AHX24" s="2332"/>
      <c r="AHY24" s="2332"/>
      <c r="AHZ24" s="2332"/>
      <c r="AIA24" s="2332"/>
      <c r="AIB24" s="2332"/>
      <c r="AIC24" s="2332"/>
      <c r="AID24" s="2332"/>
      <c r="AIE24" s="2332"/>
      <c r="AIF24" s="2332"/>
      <c r="AIG24" s="2332"/>
      <c r="AIH24" s="2332"/>
      <c r="AII24" s="2332"/>
      <c r="AIJ24" s="2332"/>
      <c r="AIK24" s="2332"/>
      <c r="AIL24" s="2332"/>
      <c r="AIM24" s="2332"/>
      <c r="AIN24" s="2332"/>
      <c r="AIO24" s="2332"/>
      <c r="AIP24" s="2332"/>
      <c r="AIQ24" s="2332"/>
      <c r="AIR24" s="2332"/>
      <c r="AIS24" s="2332"/>
      <c r="AIT24" s="2332"/>
      <c r="AIU24" s="2332"/>
      <c r="AIV24" s="2332"/>
      <c r="AIW24" s="2332"/>
      <c r="AIX24" s="2332"/>
      <c r="AIY24" s="2332"/>
      <c r="AIZ24" s="2332"/>
      <c r="AJA24" s="2332"/>
      <c r="AJB24" s="2332"/>
      <c r="AJC24" s="2332"/>
      <c r="AJD24" s="2332"/>
      <c r="AJE24" s="2332"/>
      <c r="AJF24" s="2332"/>
      <c r="AJG24" s="2332"/>
      <c r="AJH24" s="2332"/>
      <c r="AJI24" s="2332"/>
      <c r="AJJ24" s="2332"/>
      <c r="AJK24" s="2332"/>
      <c r="AJL24" s="2332"/>
      <c r="AJM24" s="2332"/>
      <c r="AJN24" s="2332"/>
      <c r="AJO24" s="2332"/>
      <c r="AJP24" s="2332"/>
      <c r="AJQ24" s="2332"/>
      <c r="AJR24" s="2332"/>
      <c r="AJS24" s="2332"/>
      <c r="AJT24" s="2332"/>
      <c r="AJU24" s="2332"/>
      <c r="AJV24" s="2332"/>
      <c r="AJW24" s="2332"/>
      <c r="AJX24" s="2332"/>
      <c r="AJY24" s="2332"/>
      <c r="AJZ24" s="2332"/>
      <c r="AKA24" s="2332"/>
      <c r="AKB24" s="2332"/>
      <c r="AKC24" s="2332"/>
      <c r="AKD24" s="2332"/>
      <c r="AKE24" s="2332"/>
      <c r="AKF24" s="2332"/>
      <c r="AKG24" s="2332"/>
      <c r="AKH24" s="2332"/>
      <c r="AKI24" s="2332"/>
      <c r="AKJ24" s="2332"/>
      <c r="AKK24" s="2332"/>
      <c r="AKL24" s="2332"/>
      <c r="AKM24" s="2332"/>
      <c r="AKN24" s="2332"/>
      <c r="AKO24" s="2332"/>
      <c r="AKP24" s="2332"/>
      <c r="AKQ24" s="2332"/>
      <c r="AKR24" s="2332"/>
      <c r="AKS24" s="2332"/>
      <c r="AKT24" s="2332"/>
      <c r="AKU24" s="2332"/>
      <c r="AKV24" s="2332"/>
      <c r="AKW24" s="2332"/>
      <c r="AKX24" s="2332"/>
      <c r="AKY24" s="2332"/>
      <c r="AKZ24" s="2332"/>
      <c r="ALA24" s="2332"/>
      <c r="ALB24" s="2332"/>
      <c r="ALC24" s="2332"/>
      <c r="ALD24" s="2332"/>
      <c r="ALE24" s="2332"/>
      <c r="ALF24" s="2332"/>
      <c r="ALG24" s="2332"/>
      <c r="ALH24" s="2332"/>
      <c r="ALI24" s="2332"/>
      <c r="ALJ24" s="2332"/>
      <c r="ALK24" s="2332"/>
      <c r="ALL24" s="2332"/>
      <c r="ALM24" s="2332"/>
      <c r="ALN24" s="2332"/>
      <c r="ALO24" s="2332"/>
      <c r="ALP24" s="2332"/>
      <c r="ALQ24" s="2332"/>
      <c r="ALR24" s="2332"/>
      <c r="ALS24" s="2332"/>
      <c r="ALT24" s="2332"/>
      <c r="ALU24" s="2332"/>
      <c r="ALV24" s="2332"/>
      <c r="ALW24" s="2332"/>
      <c r="ALX24" s="2332"/>
      <c r="ALY24" s="2332"/>
      <c r="ALZ24" s="2332"/>
      <c r="AMA24" s="2332"/>
      <c r="AMB24" s="2332"/>
      <c r="AMC24" s="2332"/>
      <c r="AMD24" s="2332"/>
      <c r="AME24" s="2332"/>
      <c r="AMF24" s="2332"/>
      <c r="AMG24" s="2332"/>
      <c r="AMH24" s="2332"/>
      <c r="AMI24" s="2332"/>
      <c r="AMJ24" s="2332"/>
      <c r="AMK24" s="2332"/>
      <c r="AML24" s="2332"/>
      <c r="AMM24" s="2332"/>
      <c r="AMN24" s="2332"/>
      <c r="AMO24" s="2332"/>
      <c r="AMP24" s="2332"/>
      <c r="AMQ24" s="2332"/>
      <c r="AMR24" s="2332"/>
      <c r="AMS24" s="2332"/>
      <c r="AMT24" s="2332"/>
      <c r="AMU24" s="2332"/>
      <c r="AMV24" s="2332"/>
      <c r="AMW24" s="2332"/>
      <c r="AMX24" s="2332"/>
      <c r="AMY24" s="2332"/>
      <c r="AMZ24" s="2332"/>
      <c r="ANA24" s="2332"/>
      <c r="ANB24" s="2332"/>
      <c r="ANC24" s="2332"/>
      <c r="AND24" s="2332"/>
      <c r="ANE24" s="2332"/>
      <c r="ANF24" s="2332"/>
      <c r="ANG24" s="2332"/>
      <c r="ANH24" s="2332"/>
      <c r="ANI24" s="2332"/>
      <c r="ANJ24" s="2332"/>
      <c r="ANK24" s="2332"/>
      <c r="ANL24" s="2332"/>
      <c r="ANM24" s="2332"/>
      <c r="ANN24" s="2332"/>
      <c r="ANO24" s="2332"/>
      <c r="ANP24" s="2332"/>
      <c r="ANQ24" s="2332"/>
      <c r="ANR24" s="2332"/>
      <c r="ANS24" s="2332"/>
      <c r="ANT24" s="2332"/>
      <c r="ANU24" s="2332"/>
      <c r="ANV24" s="2332"/>
      <c r="ANW24" s="2332"/>
      <c r="ANX24" s="2332"/>
      <c r="ANY24" s="2332"/>
      <c r="ANZ24" s="2332"/>
      <c r="AOA24" s="2332"/>
      <c r="AOB24" s="2332"/>
      <c r="AOC24" s="2332"/>
      <c r="AOD24" s="2332"/>
      <c r="AOE24" s="2332"/>
      <c r="AOF24" s="2332"/>
      <c r="AOG24" s="2332"/>
      <c r="AOH24" s="2332"/>
      <c r="AOI24" s="2332"/>
      <c r="AOJ24" s="2332"/>
      <c r="AOK24" s="2332"/>
      <c r="AOL24" s="2332"/>
      <c r="AOM24" s="2332"/>
      <c r="AON24" s="2332"/>
      <c r="AOO24" s="2332"/>
      <c r="AOP24" s="2332"/>
      <c r="AOQ24" s="2332"/>
      <c r="AOR24" s="2332"/>
      <c r="AOS24" s="2332"/>
      <c r="AOT24" s="2332"/>
      <c r="AOU24" s="2332"/>
      <c r="AOV24" s="2332"/>
      <c r="AOW24" s="2332"/>
      <c r="AOX24" s="2332"/>
      <c r="AOY24" s="2332"/>
      <c r="AOZ24" s="2332"/>
      <c r="APA24" s="2332"/>
      <c r="APB24" s="2332"/>
      <c r="APC24" s="2332"/>
      <c r="APD24" s="2332"/>
      <c r="APE24" s="2332"/>
      <c r="APF24" s="2332"/>
      <c r="APG24" s="2332"/>
      <c r="APH24" s="2332"/>
      <c r="API24" s="2332"/>
      <c r="APJ24" s="2332"/>
      <c r="APK24" s="2332"/>
      <c r="APL24" s="2332"/>
      <c r="APM24" s="2332"/>
      <c r="APN24" s="2332"/>
      <c r="APO24" s="2332"/>
      <c r="APP24" s="2332"/>
      <c r="APQ24" s="2332"/>
      <c r="APR24" s="2332"/>
      <c r="APS24" s="2332"/>
      <c r="APT24" s="2332"/>
      <c r="APU24" s="2332"/>
      <c r="APV24" s="2332"/>
      <c r="APW24" s="2332"/>
      <c r="APX24" s="2332"/>
      <c r="APY24" s="2332"/>
      <c r="APZ24" s="2332"/>
      <c r="AQA24" s="2332"/>
      <c r="AQB24" s="2332"/>
      <c r="AQC24" s="2332"/>
      <c r="AQD24" s="2332"/>
      <c r="AQE24" s="2332"/>
      <c r="AQF24" s="2332"/>
      <c r="AQG24" s="2332"/>
      <c r="AQH24" s="2332"/>
      <c r="AQI24" s="2332"/>
      <c r="AQJ24" s="2332"/>
      <c r="AQK24" s="2332"/>
      <c r="AQL24" s="2332"/>
      <c r="AQM24" s="2332"/>
      <c r="AQN24" s="2332"/>
      <c r="AQO24" s="2332"/>
      <c r="AQP24" s="2332"/>
      <c r="AQQ24" s="2332"/>
      <c r="AQR24" s="2332"/>
      <c r="AQS24" s="2332"/>
      <c r="AQT24" s="2332"/>
      <c r="AQU24" s="2332"/>
      <c r="AQV24" s="2332"/>
      <c r="AQW24" s="2332"/>
      <c r="AQX24" s="2332"/>
      <c r="AQY24" s="2332"/>
      <c r="AQZ24" s="2332"/>
      <c r="ARA24" s="2332"/>
      <c r="ARB24" s="2332"/>
      <c r="ARC24" s="2332"/>
      <c r="ARD24" s="2332"/>
      <c r="ARE24" s="2332"/>
      <c r="ARF24" s="2332"/>
      <c r="ARG24" s="2332"/>
      <c r="ARH24" s="2332"/>
      <c r="ARI24" s="2332"/>
      <c r="ARJ24" s="2332"/>
      <c r="ARK24" s="2332"/>
      <c r="ARL24" s="2332"/>
      <c r="ARM24" s="2332"/>
      <c r="ARN24" s="2332"/>
      <c r="ARO24" s="2332"/>
      <c r="ARP24" s="2332"/>
      <c r="ARQ24" s="2332"/>
      <c r="ARR24" s="2332"/>
      <c r="ARS24" s="2332"/>
      <c r="ART24" s="2332"/>
      <c r="ARU24" s="2332"/>
      <c r="ARV24" s="2332"/>
      <c r="ARW24" s="2332"/>
      <c r="ARX24" s="2332"/>
      <c r="ARY24" s="2332"/>
      <c r="ARZ24" s="2332"/>
      <c r="ASA24" s="2332"/>
      <c r="ASB24" s="2332"/>
      <c r="ASC24" s="2332"/>
      <c r="ASD24" s="2332"/>
      <c r="ASE24" s="2332"/>
      <c r="ASF24" s="2332"/>
      <c r="ASG24" s="2332"/>
      <c r="ASH24" s="2332"/>
      <c r="ASI24" s="2332"/>
      <c r="ASJ24" s="2332"/>
      <c r="ASK24" s="2332"/>
      <c r="ASL24" s="2332"/>
      <c r="ASM24" s="2332"/>
      <c r="ASN24" s="2332"/>
      <c r="ASO24" s="2332"/>
      <c r="ASP24" s="2332"/>
      <c r="ASQ24" s="2332"/>
      <c r="ASR24" s="2332"/>
      <c r="ASS24" s="2332"/>
      <c r="AST24" s="2332"/>
      <c r="ASU24" s="2332"/>
      <c r="ASV24" s="2332"/>
      <c r="ASW24" s="2332"/>
      <c r="ASX24" s="2332"/>
      <c r="ASY24" s="2332"/>
      <c r="ASZ24" s="2332"/>
      <c r="ATA24" s="2332"/>
      <c r="ATB24" s="2332"/>
      <c r="ATC24" s="2332"/>
      <c r="ATD24" s="2332"/>
      <c r="ATE24" s="2332"/>
      <c r="ATF24" s="2332"/>
      <c r="ATG24" s="2332"/>
      <c r="ATH24" s="2332"/>
      <c r="ATI24" s="2332"/>
      <c r="ATJ24" s="2332"/>
      <c r="ATK24" s="2332"/>
      <c r="ATL24" s="2332"/>
      <c r="ATM24" s="2332"/>
      <c r="ATN24" s="2332"/>
      <c r="ATO24" s="2332"/>
      <c r="ATP24" s="2332"/>
      <c r="ATQ24" s="2332"/>
      <c r="ATR24" s="2332"/>
      <c r="ATS24" s="2332"/>
      <c r="ATT24" s="2332"/>
      <c r="ATU24" s="2332"/>
      <c r="ATV24" s="2332"/>
      <c r="ATW24" s="2332"/>
      <c r="ATX24" s="2332"/>
      <c r="ATY24" s="2332"/>
      <c r="ATZ24" s="2332"/>
      <c r="AUA24" s="2332"/>
      <c r="AUB24" s="2332"/>
      <c r="AUC24" s="2332"/>
      <c r="AUD24" s="2332"/>
      <c r="AUE24" s="2332"/>
      <c r="AUF24" s="2332"/>
      <c r="AUG24" s="2332"/>
      <c r="AUH24" s="2332"/>
      <c r="AUI24" s="2332"/>
      <c r="AUJ24" s="2332"/>
      <c r="AUK24" s="2332"/>
      <c r="AUL24" s="2332"/>
      <c r="AUM24" s="2332"/>
      <c r="AUN24" s="2332"/>
      <c r="AUO24" s="2332"/>
      <c r="AUP24" s="2332"/>
      <c r="AUQ24" s="2332"/>
      <c r="AUR24" s="2332"/>
      <c r="AUS24" s="2332"/>
      <c r="AUT24" s="2332"/>
      <c r="AUU24" s="2332"/>
      <c r="AUV24" s="2332"/>
      <c r="AUW24" s="2332"/>
      <c r="AUX24" s="2332"/>
      <c r="AUY24" s="2332"/>
      <c r="AUZ24" s="2332"/>
      <c r="AVA24" s="2332"/>
      <c r="AVB24" s="2332"/>
      <c r="AVC24" s="2332"/>
      <c r="AVD24" s="2332"/>
      <c r="AVE24" s="2332"/>
      <c r="AVF24" s="2332"/>
      <c r="AVG24" s="2332"/>
      <c r="AVH24" s="2332"/>
      <c r="AVI24" s="2332"/>
      <c r="AVJ24" s="2332"/>
      <c r="AVK24" s="2332"/>
      <c r="AVL24" s="2332"/>
      <c r="AVM24" s="2332"/>
      <c r="AVN24" s="2332"/>
      <c r="AVO24" s="2332"/>
      <c r="AVP24" s="2332"/>
      <c r="AVQ24" s="2332"/>
      <c r="AVR24" s="2332"/>
      <c r="AVS24" s="2332"/>
      <c r="AVT24" s="2332"/>
      <c r="AVU24" s="2332"/>
      <c r="AVV24" s="2332"/>
      <c r="AVW24" s="2332"/>
      <c r="AVX24" s="2332"/>
      <c r="AVY24" s="2332"/>
      <c r="AVZ24" s="2332"/>
      <c r="AWA24" s="2332"/>
      <c r="AWB24" s="2332"/>
      <c r="AWC24" s="2332"/>
      <c r="AWD24" s="2332"/>
      <c r="AWE24" s="2332"/>
      <c r="AWF24" s="2332"/>
      <c r="AWG24" s="2332"/>
      <c r="AWH24" s="2332"/>
      <c r="AWI24" s="2332"/>
      <c r="AWJ24" s="2332"/>
      <c r="AWK24" s="2332"/>
      <c r="AWL24" s="2332"/>
      <c r="AWM24" s="2332"/>
      <c r="AWN24" s="2332"/>
      <c r="AWO24" s="2332"/>
      <c r="AWP24" s="2332"/>
      <c r="AWQ24" s="2332"/>
      <c r="AWR24" s="2332"/>
      <c r="AWS24" s="2332"/>
      <c r="AWT24" s="2332"/>
      <c r="AWU24" s="2332"/>
      <c r="AWV24" s="2332"/>
      <c r="AWW24" s="2332"/>
      <c r="AWX24" s="2332"/>
      <c r="AWY24" s="2332"/>
      <c r="AWZ24" s="2332"/>
      <c r="AXA24" s="2332"/>
      <c r="AXB24" s="2332"/>
      <c r="AXC24" s="2332"/>
      <c r="AXD24" s="2332"/>
      <c r="AXE24" s="2332"/>
      <c r="AXF24" s="2332"/>
      <c r="AXG24" s="2332"/>
      <c r="AXH24" s="2332"/>
      <c r="AXI24" s="2332"/>
      <c r="AXJ24" s="2332"/>
      <c r="AXK24" s="2332"/>
      <c r="AXL24" s="2332"/>
      <c r="AXM24" s="2332"/>
      <c r="AXN24" s="2332"/>
      <c r="AXO24" s="2332"/>
      <c r="AXP24" s="2332"/>
      <c r="AXQ24" s="2332"/>
      <c r="AXR24" s="2332"/>
      <c r="AXS24" s="2332"/>
      <c r="AXT24" s="2332"/>
      <c r="AXU24" s="2332"/>
      <c r="AXV24" s="2332"/>
      <c r="AXW24" s="2332"/>
      <c r="AXX24" s="2332"/>
      <c r="AXY24" s="2332"/>
      <c r="AXZ24" s="2332"/>
      <c r="AYA24" s="2332"/>
      <c r="AYB24" s="2332"/>
      <c r="AYC24" s="2332"/>
      <c r="AYD24" s="2332"/>
      <c r="AYE24" s="2332"/>
      <c r="AYF24" s="2332"/>
      <c r="AYG24" s="2332"/>
      <c r="AYH24" s="2332"/>
      <c r="AYI24" s="2332"/>
      <c r="AYJ24" s="2332"/>
      <c r="AYK24" s="2332"/>
      <c r="AYL24" s="2332"/>
      <c r="AYM24" s="2332"/>
      <c r="AYN24" s="2332"/>
      <c r="AYO24" s="2332"/>
      <c r="AYP24" s="2332"/>
      <c r="AYQ24" s="2332"/>
      <c r="AYR24" s="2332"/>
      <c r="AYS24" s="2332"/>
      <c r="AYT24" s="2332"/>
      <c r="AYU24" s="2332"/>
      <c r="AYV24" s="2332"/>
      <c r="AYW24" s="2332"/>
      <c r="AYX24" s="2332"/>
      <c r="AYY24" s="2332"/>
      <c r="AYZ24" s="2332"/>
      <c r="AZA24" s="2332"/>
      <c r="AZB24" s="2332"/>
      <c r="AZC24" s="2332"/>
      <c r="AZD24" s="2332"/>
      <c r="AZE24" s="2332"/>
      <c r="AZF24" s="2332"/>
      <c r="AZG24" s="2332"/>
      <c r="AZH24" s="2332"/>
      <c r="AZI24" s="2332"/>
      <c r="AZJ24" s="2332"/>
      <c r="AZK24" s="2332"/>
      <c r="AZL24" s="2332"/>
      <c r="AZM24" s="2332"/>
      <c r="AZN24" s="2332"/>
      <c r="AZO24" s="2332"/>
      <c r="AZP24" s="2332"/>
      <c r="AZQ24" s="2332"/>
      <c r="AZR24" s="2332"/>
      <c r="AZS24" s="2332"/>
      <c r="AZT24" s="2332"/>
      <c r="AZU24" s="2332"/>
      <c r="AZV24" s="2332"/>
      <c r="AZW24" s="2332"/>
      <c r="AZX24" s="2332"/>
      <c r="AZY24" s="2332"/>
      <c r="AZZ24" s="2332"/>
      <c r="BAA24" s="2332"/>
      <c r="BAB24" s="2332"/>
      <c r="BAC24" s="2332"/>
      <c r="BAD24" s="2332"/>
      <c r="BAE24" s="2332"/>
      <c r="BAF24" s="2332"/>
      <c r="BAG24" s="2332"/>
      <c r="BAH24" s="2332"/>
      <c r="BAI24" s="2332"/>
      <c r="BAJ24" s="2332"/>
      <c r="BAK24" s="2332"/>
      <c r="BAL24" s="2332"/>
      <c r="BAM24" s="2332"/>
      <c r="BAN24" s="2332"/>
      <c r="BAO24" s="2332"/>
      <c r="BAP24" s="2332"/>
      <c r="BAQ24" s="2332"/>
      <c r="BAR24" s="2332"/>
      <c r="BAS24" s="2332"/>
      <c r="BAT24" s="2332"/>
      <c r="BAU24" s="2332"/>
      <c r="BAV24" s="2332"/>
      <c r="BAW24" s="2332"/>
      <c r="BAX24" s="2332"/>
      <c r="BAY24" s="2332"/>
      <c r="BAZ24" s="2332"/>
      <c r="BBA24" s="2332"/>
      <c r="BBB24" s="2332"/>
      <c r="BBC24" s="2332"/>
      <c r="BBD24" s="2332"/>
      <c r="BBE24" s="2332"/>
      <c r="BBF24" s="2332"/>
      <c r="BBG24" s="2332"/>
      <c r="BBH24" s="2332"/>
      <c r="BBI24" s="2332"/>
      <c r="BBJ24" s="2332"/>
      <c r="BBK24" s="2332"/>
      <c r="BBL24" s="2332"/>
      <c r="BBM24" s="2332"/>
      <c r="BBN24" s="2332"/>
      <c r="BBO24" s="2332"/>
      <c r="BBP24" s="2332"/>
      <c r="BBQ24" s="2332"/>
      <c r="BBR24" s="2332"/>
      <c r="BBS24" s="2332"/>
      <c r="BBT24" s="2332"/>
      <c r="BBU24" s="2332"/>
      <c r="BBV24" s="2332"/>
      <c r="BBW24" s="2332"/>
      <c r="BBX24" s="2332"/>
      <c r="BBY24" s="2332"/>
      <c r="BBZ24" s="2332"/>
      <c r="BCA24" s="2332"/>
      <c r="BCB24" s="2332"/>
      <c r="BCC24" s="2332"/>
      <c r="BCD24" s="2332"/>
      <c r="BCE24" s="2332"/>
      <c r="BCF24" s="2332"/>
      <c r="BCG24" s="2332"/>
      <c r="BCH24" s="2332"/>
      <c r="BCI24" s="2332"/>
      <c r="BCJ24" s="2332"/>
      <c r="BCK24" s="2332"/>
      <c r="BCL24" s="2332"/>
      <c r="BCM24" s="2332"/>
      <c r="BCN24" s="2332"/>
      <c r="BCO24" s="2332"/>
      <c r="BCP24" s="2332"/>
      <c r="BCQ24" s="2332"/>
      <c r="BCR24" s="2332"/>
      <c r="BCS24" s="2332"/>
      <c r="BCT24" s="2332"/>
      <c r="BCU24" s="2332"/>
      <c r="BCV24" s="2332"/>
      <c r="BCW24" s="2332"/>
      <c r="BCX24" s="2332"/>
      <c r="BCY24" s="2332"/>
      <c r="BCZ24" s="2332"/>
      <c r="BDA24" s="2332"/>
      <c r="BDB24" s="2332"/>
      <c r="BDC24" s="2332"/>
      <c r="BDD24" s="2332"/>
      <c r="BDE24" s="2332"/>
      <c r="BDF24" s="2332"/>
      <c r="BDG24" s="2332"/>
      <c r="BDH24" s="2332"/>
      <c r="BDI24" s="2332"/>
      <c r="BDJ24" s="2332"/>
      <c r="BDK24" s="2332"/>
      <c r="BDL24" s="2332"/>
      <c r="BDM24" s="2332"/>
      <c r="BDN24" s="2332"/>
      <c r="BDO24" s="2332"/>
      <c r="BDP24" s="2332"/>
      <c r="BDQ24" s="2332"/>
      <c r="BDR24" s="2332"/>
      <c r="BDS24" s="2332"/>
      <c r="BDT24" s="2332"/>
      <c r="BDU24" s="2332"/>
      <c r="BDV24" s="2332"/>
      <c r="BDW24" s="2332"/>
      <c r="BDX24" s="2332"/>
      <c r="BDY24" s="2332"/>
      <c r="BDZ24" s="2332"/>
      <c r="BEA24" s="2332"/>
      <c r="BEB24" s="2332"/>
      <c r="BEC24" s="2332"/>
      <c r="BED24" s="2332"/>
      <c r="BEE24" s="2332"/>
      <c r="BEF24" s="2332"/>
      <c r="BEG24" s="2332"/>
      <c r="BEH24" s="2332"/>
      <c r="BEI24" s="2332"/>
      <c r="BEJ24" s="2332"/>
      <c r="BEK24" s="2332"/>
      <c r="BEL24" s="2332"/>
      <c r="BEM24" s="2332"/>
      <c r="BEN24" s="2332"/>
      <c r="BEO24" s="2332"/>
      <c r="BEP24" s="2332"/>
      <c r="BEQ24" s="2332"/>
      <c r="BER24" s="2332"/>
      <c r="BES24" s="2332"/>
      <c r="BET24" s="2332"/>
      <c r="BEU24" s="2332"/>
      <c r="BEV24" s="2332"/>
      <c r="BEW24" s="2332"/>
      <c r="BEX24" s="2332"/>
      <c r="BEY24" s="2332"/>
      <c r="BEZ24" s="2332"/>
      <c r="BFA24" s="2332"/>
      <c r="BFB24" s="2332"/>
      <c r="BFC24" s="2332"/>
      <c r="BFD24" s="2332"/>
      <c r="BFE24" s="2332"/>
      <c r="BFF24" s="2332"/>
      <c r="BFG24" s="2332"/>
      <c r="BFH24" s="2332"/>
      <c r="BFI24" s="2332"/>
      <c r="BFJ24" s="2332"/>
      <c r="BFK24" s="2332"/>
      <c r="BFL24" s="2332"/>
      <c r="BFM24" s="2332"/>
      <c r="BFN24" s="2332"/>
      <c r="BFO24" s="2332"/>
      <c r="BFP24" s="2332"/>
      <c r="BFQ24" s="2332"/>
      <c r="BFR24" s="2332"/>
      <c r="BFS24" s="2332"/>
      <c r="BFT24" s="2332"/>
      <c r="BFU24" s="2332"/>
      <c r="BFV24" s="2332"/>
      <c r="BFW24" s="2332"/>
      <c r="BFX24" s="2332"/>
      <c r="BFY24" s="2332"/>
      <c r="BFZ24" s="2332"/>
      <c r="BGA24" s="2332"/>
      <c r="BGB24" s="2332"/>
      <c r="BGC24" s="2332"/>
      <c r="BGD24" s="2332"/>
      <c r="BGE24" s="2332"/>
      <c r="BGF24" s="2332"/>
      <c r="BGG24" s="2332"/>
      <c r="BGH24" s="2332"/>
      <c r="BGI24" s="2332"/>
      <c r="BGJ24" s="2332"/>
      <c r="BGK24" s="2332"/>
      <c r="BGL24" s="2332"/>
      <c r="BGM24" s="2332"/>
      <c r="BGN24" s="2332"/>
      <c r="BGO24" s="2332"/>
      <c r="BGP24" s="2332"/>
      <c r="BGQ24" s="2332"/>
      <c r="BGR24" s="2332"/>
      <c r="BGS24" s="2332"/>
      <c r="BGT24" s="2332"/>
      <c r="BGU24" s="2332"/>
      <c r="BGV24" s="2332"/>
      <c r="BGW24" s="2332"/>
      <c r="BGX24" s="2332"/>
      <c r="BGY24" s="2332"/>
      <c r="BGZ24" s="2332"/>
      <c r="BHA24" s="2332"/>
      <c r="BHB24" s="2332"/>
      <c r="BHC24" s="2332"/>
      <c r="BHD24" s="2332"/>
      <c r="BHE24" s="2332"/>
      <c r="BHF24" s="2332"/>
      <c r="BHG24" s="2332"/>
      <c r="BHH24" s="2332"/>
      <c r="BHI24" s="2332"/>
      <c r="BHJ24" s="2332"/>
      <c r="BHK24" s="2332"/>
      <c r="BHL24" s="2332"/>
      <c r="BHM24" s="2332"/>
      <c r="BHN24" s="2332"/>
      <c r="BHO24" s="2332"/>
      <c r="BHP24" s="2332"/>
      <c r="BHQ24" s="2332"/>
      <c r="BHR24" s="2332"/>
      <c r="BHS24" s="2332"/>
      <c r="BHT24" s="2332"/>
      <c r="BHU24" s="2332"/>
      <c r="BHV24" s="2332"/>
      <c r="BHW24" s="2332"/>
      <c r="BHX24" s="2332"/>
      <c r="BHY24" s="2332"/>
      <c r="BHZ24" s="2332"/>
      <c r="BIA24" s="2332"/>
      <c r="BIB24" s="2332"/>
      <c r="BIC24" s="2332"/>
      <c r="BID24" s="2332"/>
      <c r="BIE24" s="2332"/>
      <c r="BIF24" s="2332"/>
      <c r="BIG24" s="2332"/>
      <c r="BIH24" s="2332"/>
      <c r="BII24" s="2332"/>
      <c r="BIJ24" s="2332"/>
      <c r="BIK24" s="2332"/>
      <c r="BIL24" s="2332"/>
      <c r="BIM24" s="2332"/>
      <c r="BIN24" s="2332"/>
      <c r="BIO24" s="2332"/>
      <c r="BIP24" s="2332"/>
      <c r="BIQ24" s="2332"/>
      <c r="BIR24" s="2332"/>
      <c r="BIS24" s="2332"/>
      <c r="BIT24" s="2332"/>
      <c r="BIU24" s="2332"/>
      <c r="BIV24" s="2332"/>
      <c r="BIW24" s="2332"/>
      <c r="BIX24" s="2332"/>
      <c r="BIY24" s="2332"/>
      <c r="BIZ24" s="2332"/>
      <c r="BJA24" s="2332"/>
      <c r="BJB24" s="2332"/>
      <c r="BJC24" s="2332"/>
      <c r="BJD24" s="2332"/>
      <c r="BJE24" s="2332"/>
      <c r="BJF24" s="2332"/>
      <c r="BJG24" s="2332"/>
      <c r="BJH24" s="2332"/>
      <c r="BJI24" s="2332"/>
      <c r="BJJ24" s="2332"/>
      <c r="BJK24" s="2332"/>
      <c r="BJL24" s="2332"/>
      <c r="BJM24" s="2332"/>
      <c r="BJN24" s="2332"/>
      <c r="BJO24" s="2332"/>
      <c r="BJP24" s="2332"/>
      <c r="BJQ24" s="2332"/>
      <c r="BJR24" s="2332"/>
      <c r="BJS24" s="2332"/>
      <c r="BJT24" s="2332"/>
      <c r="BJU24" s="2332"/>
      <c r="BJV24" s="2332"/>
      <c r="BJW24" s="2332"/>
      <c r="BJX24" s="2332"/>
      <c r="BJY24" s="2332"/>
      <c r="BJZ24" s="2332"/>
      <c r="BKA24" s="2332"/>
      <c r="BKB24" s="2332"/>
      <c r="BKC24" s="2332"/>
      <c r="BKD24" s="2332"/>
      <c r="BKE24" s="2332"/>
      <c r="BKF24" s="2332"/>
      <c r="BKG24" s="2332"/>
      <c r="BKH24" s="2332"/>
      <c r="BKI24" s="2332"/>
      <c r="BKJ24" s="2332"/>
      <c r="BKK24" s="2332"/>
      <c r="BKL24" s="2332"/>
      <c r="BKM24" s="2332"/>
      <c r="BKN24" s="2332"/>
      <c r="BKO24" s="2332"/>
      <c r="BKP24" s="2332"/>
      <c r="BKQ24" s="2332"/>
      <c r="BKR24" s="2332"/>
      <c r="BKS24" s="2332"/>
      <c r="BKT24" s="2332"/>
      <c r="BKU24" s="2332"/>
      <c r="BKV24" s="2332"/>
      <c r="BKW24" s="2332"/>
      <c r="BKX24" s="2332"/>
      <c r="BKY24" s="2332"/>
      <c r="BKZ24" s="2332"/>
      <c r="BLA24" s="2332"/>
      <c r="BLB24" s="2332"/>
      <c r="BLC24" s="2332"/>
      <c r="BLD24" s="2332"/>
      <c r="BLE24" s="2332"/>
      <c r="BLF24" s="2332"/>
      <c r="BLG24" s="2332"/>
      <c r="BLH24" s="2332"/>
      <c r="BLI24" s="2332"/>
      <c r="BLJ24" s="2332"/>
      <c r="BLK24" s="2332"/>
      <c r="BLL24" s="2332"/>
      <c r="BLM24" s="2332"/>
      <c r="BLN24" s="2332"/>
      <c r="BLO24" s="2332"/>
      <c r="BLP24" s="2332"/>
      <c r="BLQ24" s="2332"/>
      <c r="BLR24" s="2332"/>
      <c r="BLS24" s="2332"/>
      <c r="BLT24" s="2332"/>
      <c r="BLU24" s="2332"/>
      <c r="BLV24" s="2332"/>
      <c r="BLW24" s="2332"/>
      <c r="BLX24" s="2332"/>
      <c r="BLY24" s="2332"/>
      <c r="BLZ24" s="2332"/>
      <c r="BMA24" s="2332"/>
      <c r="BMB24" s="2332"/>
      <c r="BMC24" s="2332"/>
      <c r="BMD24" s="2332"/>
      <c r="BME24" s="2332"/>
      <c r="BMF24" s="2332"/>
      <c r="BMG24" s="2332"/>
      <c r="BMH24" s="2332"/>
      <c r="BMI24" s="2332"/>
      <c r="BMJ24" s="2332"/>
      <c r="BMK24" s="2332"/>
      <c r="BML24" s="2332"/>
      <c r="BMM24" s="2332"/>
      <c r="BMN24" s="2332"/>
      <c r="BMO24" s="2332"/>
      <c r="BMP24" s="2332"/>
      <c r="BMQ24" s="2332"/>
      <c r="BMR24" s="2332"/>
      <c r="BMS24" s="2332"/>
      <c r="BMT24" s="2332"/>
      <c r="BMU24" s="2332"/>
      <c r="BMV24" s="2332"/>
      <c r="BMW24" s="2332"/>
      <c r="BMX24" s="2332"/>
      <c r="BMY24" s="2332"/>
      <c r="BMZ24" s="2332"/>
      <c r="BNA24" s="2332"/>
      <c r="BNB24" s="2332"/>
      <c r="BNC24" s="2332"/>
      <c r="BND24" s="2332"/>
      <c r="BNE24" s="2332"/>
      <c r="BNF24" s="2332"/>
      <c r="BNG24" s="2332"/>
      <c r="BNH24" s="2332"/>
      <c r="BNI24" s="2332"/>
      <c r="BNJ24" s="2332"/>
      <c r="BNK24" s="2332"/>
      <c r="BNL24" s="2332"/>
      <c r="BNM24" s="2332"/>
      <c r="BNN24" s="2332"/>
      <c r="BNO24" s="2332"/>
      <c r="BNP24" s="2332"/>
      <c r="BNQ24" s="2332"/>
      <c r="BNR24" s="2332"/>
      <c r="BNS24" s="2332"/>
      <c r="BNT24" s="2332"/>
      <c r="BNU24" s="2332"/>
      <c r="BNV24" s="2332"/>
      <c r="BNW24" s="2332"/>
      <c r="BNX24" s="2332"/>
      <c r="BNY24" s="2332"/>
      <c r="BNZ24" s="2332"/>
      <c r="BOA24" s="2332"/>
      <c r="BOB24" s="2332"/>
      <c r="BOC24" s="2332"/>
      <c r="BOD24" s="2332"/>
      <c r="BOE24" s="2332"/>
      <c r="BOF24" s="2332"/>
      <c r="BOG24" s="2332"/>
      <c r="BOH24" s="2332"/>
      <c r="BOI24" s="2332"/>
      <c r="BOJ24" s="2332"/>
      <c r="BOK24" s="2332"/>
      <c r="BOL24" s="2332"/>
      <c r="BOM24" s="2332"/>
      <c r="BON24" s="2332"/>
      <c r="BOO24" s="2332"/>
      <c r="BOP24" s="2332"/>
      <c r="BOQ24" s="2332"/>
      <c r="BOR24" s="2332"/>
      <c r="BOS24" s="2332"/>
      <c r="BOT24" s="2332"/>
      <c r="BOU24" s="2332"/>
      <c r="BOV24" s="2332"/>
      <c r="BOW24" s="2332"/>
      <c r="BOX24" s="2332"/>
      <c r="BOY24" s="2332"/>
      <c r="BOZ24" s="2332"/>
      <c r="BPA24" s="2332"/>
      <c r="BPB24" s="2332"/>
      <c r="BPC24" s="2332"/>
      <c r="BPD24" s="2332"/>
      <c r="BPE24" s="2332"/>
      <c r="BPF24" s="2332"/>
      <c r="BPG24" s="2332"/>
      <c r="BPH24" s="2332"/>
      <c r="BPI24" s="2332"/>
      <c r="BPJ24" s="2332"/>
      <c r="BPK24" s="2332"/>
      <c r="BPL24" s="2332"/>
      <c r="BPM24" s="2332"/>
      <c r="BPN24" s="2332"/>
      <c r="BPO24" s="2332"/>
      <c r="BPP24" s="2332"/>
      <c r="BPQ24" s="2332"/>
      <c r="BPR24" s="2332"/>
      <c r="BPS24" s="2332"/>
      <c r="BPT24" s="2332"/>
      <c r="BPU24" s="2332"/>
      <c r="BPV24" s="2332"/>
      <c r="BPW24" s="2332"/>
      <c r="BPX24" s="2332"/>
      <c r="BPY24" s="2332"/>
      <c r="BPZ24" s="2332"/>
      <c r="BQA24" s="2332"/>
      <c r="BQB24" s="2332"/>
      <c r="BQC24" s="2332"/>
      <c r="BQD24" s="2332"/>
      <c r="BQE24" s="2332"/>
      <c r="BQF24" s="2332"/>
      <c r="BQG24" s="2332"/>
      <c r="BQH24" s="2332"/>
      <c r="BQI24" s="2332"/>
      <c r="BQJ24" s="2332"/>
      <c r="BQK24" s="2332"/>
      <c r="BQL24" s="2332"/>
      <c r="BQM24" s="2332"/>
      <c r="BQN24" s="2332"/>
      <c r="BQO24" s="2332"/>
      <c r="BQP24" s="2332"/>
      <c r="BQQ24" s="2332"/>
      <c r="BQR24" s="2332"/>
      <c r="BQS24" s="2332"/>
      <c r="BQT24" s="2332"/>
      <c r="BQU24" s="2332"/>
      <c r="BQV24" s="2332"/>
      <c r="BQW24" s="2332"/>
      <c r="BQX24" s="2332"/>
      <c r="BQY24" s="2332"/>
      <c r="BQZ24" s="2332"/>
      <c r="BRA24" s="2332"/>
      <c r="BRB24" s="2332"/>
      <c r="BRC24" s="2332"/>
      <c r="BRD24" s="2332"/>
      <c r="BRE24" s="2332"/>
      <c r="BRF24" s="2332"/>
      <c r="BRG24" s="2332"/>
      <c r="BRH24" s="2332"/>
      <c r="BRI24" s="2332"/>
      <c r="BRJ24" s="2332"/>
      <c r="BRK24" s="2332"/>
      <c r="BRL24" s="2332"/>
      <c r="BRM24" s="2332"/>
      <c r="BRN24" s="2332"/>
      <c r="BRO24" s="2332"/>
      <c r="BRP24" s="2332"/>
      <c r="BRQ24" s="2332"/>
      <c r="BRR24" s="2332"/>
      <c r="BRS24" s="2332"/>
      <c r="BRT24" s="2332"/>
      <c r="BRU24" s="2332"/>
      <c r="BRV24" s="2332"/>
      <c r="BRW24" s="2332"/>
      <c r="BRX24" s="2332"/>
      <c r="BRY24" s="2332"/>
      <c r="BRZ24" s="2332"/>
      <c r="BSA24" s="2332"/>
      <c r="BSB24" s="2332"/>
      <c r="BSC24" s="2332"/>
      <c r="BSD24" s="2332"/>
      <c r="BSE24" s="2332"/>
      <c r="BSF24" s="2332"/>
      <c r="BSG24" s="2332"/>
      <c r="BSH24" s="2332"/>
      <c r="BSI24" s="2332"/>
      <c r="BSJ24" s="2332"/>
      <c r="BSK24" s="2332"/>
      <c r="BSL24" s="2332"/>
      <c r="BSM24" s="2332"/>
      <c r="BSN24" s="2332"/>
      <c r="BSO24" s="2332"/>
      <c r="BSP24" s="2332"/>
      <c r="BSQ24" s="2332"/>
      <c r="BSR24" s="2332"/>
      <c r="BSS24" s="2332"/>
      <c r="BST24" s="2332"/>
      <c r="BSU24" s="2332"/>
      <c r="BSV24" s="2332"/>
      <c r="BSW24" s="2332"/>
      <c r="BSX24" s="2332"/>
      <c r="BSY24" s="2332"/>
      <c r="BSZ24" s="2332"/>
      <c r="BTA24" s="2332"/>
      <c r="BTB24" s="2332"/>
      <c r="BTC24" s="2332"/>
      <c r="BTD24" s="2332"/>
      <c r="BTE24" s="2332"/>
      <c r="BTF24" s="2332"/>
      <c r="BTG24" s="2332"/>
      <c r="BTH24" s="2332"/>
      <c r="BTI24" s="2332"/>
      <c r="BTJ24" s="2332"/>
      <c r="BTK24" s="2332"/>
      <c r="BTL24" s="2332"/>
      <c r="BTM24" s="2332"/>
      <c r="BTN24" s="2332"/>
      <c r="BTO24" s="2332"/>
      <c r="BTP24" s="2332"/>
      <c r="BTQ24" s="2332"/>
      <c r="BTR24" s="2332"/>
      <c r="BTS24" s="2332"/>
      <c r="BTT24" s="2332"/>
      <c r="BTU24" s="2332"/>
      <c r="BTV24" s="2332"/>
      <c r="BTW24" s="2332"/>
      <c r="BTX24" s="2332"/>
      <c r="BTY24" s="2332"/>
      <c r="BTZ24" s="2332"/>
      <c r="BUA24" s="2332"/>
      <c r="BUB24" s="2332"/>
      <c r="BUC24" s="2332"/>
      <c r="BUD24" s="2332"/>
      <c r="BUE24" s="2332"/>
      <c r="BUF24" s="2332"/>
      <c r="BUG24" s="2332"/>
      <c r="BUH24" s="2332"/>
      <c r="BUI24" s="2332"/>
      <c r="BUJ24" s="2332"/>
      <c r="BUK24" s="2332"/>
      <c r="BUL24" s="2332"/>
      <c r="BUM24" s="2332"/>
      <c r="BUN24" s="2332"/>
      <c r="BUO24" s="2332"/>
      <c r="BUP24" s="2332"/>
      <c r="BUQ24" s="2332"/>
      <c r="BUR24" s="2332"/>
      <c r="BUS24" s="2332"/>
      <c r="BUT24" s="2332"/>
      <c r="BUU24" s="2332"/>
      <c r="BUV24" s="2332"/>
      <c r="BUW24" s="2332"/>
      <c r="BUX24" s="2332"/>
      <c r="BUY24" s="2332"/>
      <c r="BUZ24" s="2332"/>
      <c r="BVA24" s="2332"/>
      <c r="BVB24" s="2332"/>
      <c r="BVC24" s="2332"/>
      <c r="BVD24" s="2332"/>
      <c r="BVE24" s="2332"/>
      <c r="BVF24" s="2332"/>
      <c r="BVG24" s="2332"/>
      <c r="BVH24" s="2332"/>
      <c r="BVI24" s="2332"/>
      <c r="BVJ24" s="2332"/>
      <c r="BVK24" s="2332"/>
      <c r="BVL24" s="2332"/>
      <c r="BVM24" s="2332"/>
      <c r="BVN24" s="2332"/>
      <c r="BVO24" s="2332"/>
      <c r="BVP24" s="2332"/>
      <c r="BVQ24" s="2332"/>
      <c r="BVR24" s="2332"/>
      <c r="BVS24" s="2332"/>
      <c r="BVT24" s="2332"/>
      <c r="BVU24" s="2332"/>
      <c r="BVV24" s="2332"/>
      <c r="BVW24" s="2332"/>
      <c r="BVX24" s="2332"/>
      <c r="BVY24" s="2332"/>
      <c r="BVZ24" s="2332"/>
      <c r="BWA24" s="2332"/>
      <c r="BWB24" s="2332"/>
      <c r="BWC24" s="2332"/>
      <c r="BWD24" s="2332"/>
      <c r="BWE24" s="2332"/>
      <c r="BWF24" s="2332"/>
      <c r="BWG24" s="2332"/>
      <c r="BWH24" s="2332"/>
      <c r="BWI24" s="2332"/>
      <c r="BWJ24" s="2332"/>
      <c r="BWK24" s="2332"/>
      <c r="BWL24" s="2332"/>
      <c r="BWM24" s="2332"/>
      <c r="BWN24" s="2332"/>
      <c r="BWO24" s="2332"/>
      <c r="BWP24" s="2332"/>
      <c r="BWQ24" s="2332"/>
      <c r="BWR24" s="2332"/>
      <c r="BWS24" s="2332"/>
      <c r="BWT24" s="2332"/>
      <c r="BWU24" s="2332"/>
      <c r="BWV24" s="2332"/>
      <c r="BWW24" s="2332"/>
      <c r="BWX24" s="2332"/>
      <c r="BWY24" s="2332"/>
      <c r="BWZ24" s="2332"/>
      <c r="BXA24" s="2332"/>
      <c r="BXB24" s="2332"/>
      <c r="BXC24" s="2332"/>
      <c r="BXD24" s="2332"/>
      <c r="BXE24" s="2332"/>
      <c r="BXF24" s="2332"/>
      <c r="BXG24" s="2332"/>
      <c r="BXH24" s="2332"/>
      <c r="BXI24" s="2332"/>
      <c r="BXJ24" s="2332"/>
      <c r="BXK24" s="2332"/>
      <c r="BXL24" s="2332"/>
      <c r="BXM24" s="2332"/>
      <c r="BXN24" s="2332"/>
      <c r="BXO24" s="2332"/>
      <c r="BXP24" s="2332"/>
      <c r="BXQ24" s="2332"/>
      <c r="BXR24" s="2332"/>
      <c r="BXS24" s="2332"/>
      <c r="BXT24" s="2332"/>
      <c r="BXU24" s="2332"/>
      <c r="BXV24" s="2332"/>
      <c r="BXW24" s="2332"/>
      <c r="BXX24" s="2332"/>
      <c r="BXY24" s="2332"/>
      <c r="BXZ24" s="2332"/>
      <c r="BYA24" s="2332"/>
      <c r="BYB24" s="2332"/>
      <c r="BYC24" s="2332"/>
      <c r="BYD24" s="2332"/>
      <c r="BYE24" s="2332"/>
      <c r="BYF24" s="2332"/>
      <c r="BYG24" s="2332"/>
      <c r="BYH24" s="2332"/>
      <c r="BYI24" s="2332"/>
      <c r="BYJ24" s="2332"/>
      <c r="BYK24" s="2332"/>
      <c r="BYL24" s="2332"/>
      <c r="BYM24" s="2332"/>
      <c r="BYN24" s="2332"/>
      <c r="BYO24" s="2332"/>
      <c r="BYP24" s="2332"/>
      <c r="BYQ24" s="2332"/>
      <c r="BYR24" s="2332"/>
      <c r="BYS24" s="2332"/>
      <c r="BYT24" s="2332"/>
      <c r="BYU24" s="2332"/>
      <c r="BYV24" s="2332"/>
      <c r="BYW24" s="2332"/>
      <c r="BYX24" s="2332"/>
      <c r="BYY24" s="2332"/>
      <c r="BYZ24" s="2332"/>
      <c r="BZA24" s="2332"/>
      <c r="BZB24" s="2332"/>
      <c r="BZC24" s="2332"/>
      <c r="BZD24" s="2332"/>
      <c r="BZE24" s="2332"/>
      <c r="BZF24" s="2332"/>
      <c r="BZG24" s="2332"/>
      <c r="BZH24" s="2332"/>
      <c r="BZI24" s="2332"/>
      <c r="BZJ24" s="2332"/>
      <c r="BZK24" s="2332"/>
      <c r="BZL24" s="2332"/>
      <c r="BZM24" s="2332"/>
      <c r="BZN24" s="2332"/>
      <c r="BZO24" s="2332"/>
      <c r="BZP24" s="2332"/>
      <c r="BZQ24" s="2332"/>
      <c r="BZR24" s="2332"/>
      <c r="BZS24" s="2332"/>
      <c r="BZT24" s="2332"/>
      <c r="BZU24" s="2332"/>
      <c r="BZV24" s="2332"/>
      <c r="BZW24" s="2332"/>
      <c r="BZX24" s="2332"/>
      <c r="BZY24" s="2332"/>
      <c r="BZZ24" s="2332"/>
      <c r="CAA24" s="2332"/>
      <c r="CAB24" s="2332"/>
      <c r="CAC24" s="2332"/>
      <c r="CAD24" s="2332"/>
      <c r="CAE24" s="2332"/>
      <c r="CAF24" s="2332"/>
      <c r="CAG24" s="2332"/>
      <c r="CAH24" s="2332"/>
      <c r="CAI24" s="2332"/>
      <c r="CAJ24" s="2332"/>
      <c r="CAK24" s="2332"/>
      <c r="CAL24" s="2332"/>
      <c r="CAM24" s="2332"/>
      <c r="CAN24" s="2332"/>
      <c r="CAO24" s="2332"/>
      <c r="CAP24" s="2332"/>
      <c r="CAQ24" s="2332"/>
      <c r="CAR24" s="2332"/>
      <c r="CAS24" s="2332"/>
      <c r="CAT24" s="2332"/>
      <c r="CAU24" s="2332"/>
      <c r="CAV24" s="2332"/>
      <c r="CAW24" s="2332"/>
      <c r="CAX24" s="2332"/>
      <c r="CAY24" s="2332"/>
      <c r="CAZ24" s="2332"/>
      <c r="CBA24" s="2332"/>
      <c r="CBB24" s="2332"/>
      <c r="CBC24" s="2332"/>
      <c r="CBD24" s="2332"/>
      <c r="CBE24" s="2332"/>
      <c r="CBF24" s="2332"/>
      <c r="CBG24" s="2332"/>
      <c r="CBH24" s="2332"/>
      <c r="CBI24" s="2332"/>
      <c r="CBJ24" s="2332"/>
      <c r="CBK24" s="2332"/>
      <c r="CBL24" s="2332"/>
      <c r="CBM24" s="2332"/>
      <c r="CBN24" s="2332"/>
      <c r="CBO24" s="2332"/>
      <c r="CBP24" s="2332"/>
      <c r="CBQ24" s="2332"/>
      <c r="CBR24" s="2332"/>
      <c r="CBS24" s="2332"/>
      <c r="CBT24" s="2332"/>
      <c r="CBU24" s="2332"/>
      <c r="CBV24" s="2332"/>
      <c r="CBW24" s="2332"/>
      <c r="CBX24" s="2332"/>
      <c r="CBY24" s="2332"/>
      <c r="CBZ24" s="2332"/>
      <c r="CCA24" s="2332"/>
      <c r="CCB24" s="2332"/>
      <c r="CCC24" s="2332"/>
      <c r="CCD24" s="2332"/>
      <c r="CCE24" s="2332"/>
      <c r="CCF24" s="2332"/>
      <c r="CCG24" s="2332"/>
      <c r="CCH24" s="2332"/>
      <c r="CCI24" s="2332"/>
      <c r="CCJ24" s="2332"/>
      <c r="CCK24" s="2332"/>
      <c r="CCL24" s="2332"/>
      <c r="CCM24" s="2332"/>
      <c r="CCN24" s="2332"/>
      <c r="CCO24" s="2332"/>
      <c r="CCP24" s="2332"/>
      <c r="CCQ24" s="2332"/>
      <c r="CCR24" s="2332"/>
      <c r="CCS24" s="2332"/>
      <c r="CCT24" s="2332"/>
      <c r="CCU24" s="2332"/>
      <c r="CCV24" s="2332"/>
      <c r="CCW24" s="2332"/>
      <c r="CCX24" s="2332"/>
      <c r="CCY24" s="2332"/>
      <c r="CCZ24" s="2332"/>
      <c r="CDA24" s="2332"/>
      <c r="CDB24" s="2332"/>
      <c r="CDC24" s="2332"/>
      <c r="CDD24" s="2332"/>
      <c r="CDE24" s="2332"/>
      <c r="CDF24" s="2332"/>
      <c r="CDG24" s="2332"/>
      <c r="CDH24" s="2332"/>
      <c r="CDI24" s="2332"/>
      <c r="CDJ24" s="2332"/>
      <c r="CDK24" s="2332"/>
      <c r="CDL24" s="2332"/>
      <c r="CDM24" s="2332"/>
      <c r="CDN24" s="2332"/>
      <c r="CDO24" s="2332"/>
      <c r="CDP24" s="2332"/>
      <c r="CDQ24" s="2332"/>
      <c r="CDR24" s="2332"/>
      <c r="CDS24" s="2332"/>
      <c r="CDT24" s="2332"/>
      <c r="CDU24" s="2332"/>
      <c r="CDV24" s="2332"/>
      <c r="CDW24" s="2332"/>
      <c r="CDX24" s="2332"/>
      <c r="CDY24" s="2332"/>
      <c r="CDZ24" s="2332"/>
      <c r="CEA24" s="2332"/>
      <c r="CEB24" s="2332"/>
      <c r="CEC24" s="2332"/>
      <c r="CED24" s="2332"/>
      <c r="CEE24" s="2332"/>
      <c r="CEF24" s="2332"/>
      <c r="CEG24" s="2332"/>
      <c r="CEH24" s="2332"/>
      <c r="CEI24" s="2332"/>
      <c r="CEJ24" s="2332"/>
      <c r="CEK24" s="2332"/>
      <c r="CEL24" s="2332"/>
      <c r="CEM24" s="2332"/>
      <c r="CEN24" s="2332"/>
      <c r="CEO24" s="2332"/>
      <c r="CEP24" s="2332"/>
      <c r="CEQ24" s="2332"/>
      <c r="CER24" s="2332"/>
      <c r="CES24" s="2332"/>
      <c r="CET24" s="2332"/>
      <c r="CEU24" s="2332"/>
      <c r="CEV24" s="2332"/>
      <c r="CEW24" s="2332"/>
      <c r="CEX24" s="2332"/>
      <c r="CEY24" s="2332"/>
      <c r="CEZ24" s="2332"/>
      <c r="CFA24" s="2332"/>
      <c r="CFB24" s="2332"/>
      <c r="CFC24" s="2332"/>
      <c r="CFD24" s="2332"/>
      <c r="CFE24" s="2332"/>
      <c r="CFF24" s="2332"/>
      <c r="CFG24" s="2332"/>
      <c r="CFH24" s="2332"/>
      <c r="CFI24" s="2332"/>
      <c r="CFJ24" s="2332"/>
      <c r="CFK24" s="2332"/>
      <c r="CFL24" s="2332"/>
      <c r="CFM24" s="2332"/>
      <c r="CFN24" s="2332"/>
      <c r="CFO24" s="2332"/>
      <c r="CFP24" s="2332"/>
      <c r="CFQ24" s="2332"/>
      <c r="CFR24" s="2332"/>
      <c r="CFS24" s="2332"/>
      <c r="CFT24" s="2332"/>
      <c r="CFU24" s="2332"/>
      <c r="CFV24" s="2332"/>
      <c r="CFW24" s="2332"/>
      <c r="CFX24" s="2332"/>
      <c r="CFY24" s="2332"/>
      <c r="CFZ24" s="2332"/>
      <c r="CGA24" s="2332"/>
      <c r="CGB24" s="2332"/>
      <c r="CGC24" s="2332"/>
      <c r="CGD24" s="2332"/>
      <c r="CGE24" s="2332"/>
      <c r="CGF24" s="2332"/>
      <c r="CGG24" s="2332"/>
      <c r="CGH24" s="2332"/>
      <c r="CGI24" s="2332"/>
      <c r="CGJ24" s="2332"/>
      <c r="CGK24" s="2332"/>
      <c r="CGL24" s="2332"/>
      <c r="CGM24" s="2332"/>
      <c r="CGN24" s="2332"/>
      <c r="CGO24" s="2332"/>
      <c r="CGP24" s="2332"/>
      <c r="CGQ24" s="2332"/>
      <c r="CGR24" s="2332"/>
      <c r="CGS24" s="2332"/>
      <c r="CGT24" s="2332"/>
      <c r="CGU24" s="2332"/>
      <c r="CGV24" s="2332"/>
      <c r="CGW24" s="2332"/>
      <c r="CGX24" s="2332"/>
      <c r="CGY24" s="2332"/>
      <c r="CGZ24" s="2332"/>
      <c r="CHA24" s="2332"/>
      <c r="CHB24" s="2332"/>
      <c r="CHC24" s="2332"/>
      <c r="CHD24" s="2332"/>
      <c r="CHE24" s="2332"/>
      <c r="CHF24" s="2332"/>
      <c r="CHG24" s="2332"/>
      <c r="CHH24" s="2332"/>
      <c r="CHI24" s="2332"/>
      <c r="CHJ24" s="2332"/>
      <c r="CHK24" s="2332"/>
      <c r="CHL24" s="2332"/>
      <c r="CHM24" s="2332"/>
      <c r="CHN24" s="2332"/>
      <c r="CHO24" s="2332"/>
      <c r="CHP24" s="2332"/>
      <c r="CHQ24" s="2332"/>
      <c r="CHR24" s="2332"/>
      <c r="CHS24" s="2332"/>
      <c r="CHT24" s="2332"/>
      <c r="CHU24" s="2332"/>
      <c r="CHV24" s="2332"/>
      <c r="CHW24" s="2332"/>
      <c r="CHX24" s="2332"/>
      <c r="CHY24" s="2332"/>
      <c r="CHZ24" s="2332"/>
      <c r="CIA24" s="2332"/>
      <c r="CIB24" s="2332"/>
      <c r="CIC24" s="2332"/>
      <c r="CID24" s="2332"/>
      <c r="CIE24" s="2332"/>
      <c r="CIF24" s="2332"/>
      <c r="CIG24" s="2332"/>
      <c r="CIH24" s="2332"/>
      <c r="CII24" s="2332"/>
      <c r="CIJ24" s="2332"/>
      <c r="CIK24" s="2332"/>
      <c r="CIL24" s="2332"/>
      <c r="CIM24" s="2332"/>
      <c r="CIN24" s="2332"/>
      <c r="CIO24" s="2332"/>
      <c r="CIP24" s="2332"/>
      <c r="CIQ24" s="2332"/>
      <c r="CIR24" s="2332"/>
      <c r="CIS24" s="2332"/>
      <c r="CIT24" s="2332"/>
      <c r="CIU24" s="2332"/>
      <c r="CIV24" s="2332"/>
      <c r="CIW24" s="2332"/>
      <c r="CIX24" s="2332"/>
      <c r="CIY24" s="2332"/>
      <c r="CIZ24" s="2332"/>
      <c r="CJA24" s="2332"/>
      <c r="CJB24" s="2332"/>
      <c r="CJC24" s="2332"/>
      <c r="CJD24" s="2332"/>
      <c r="CJE24" s="2332"/>
      <c r="CJF24" s="2332"/>
      <c r="CJG24" s="2332"/>
      <c r="CJH24" s="2332"/>
      <c r="CJI24" s="2332"/>
      <c r="CJJ24" s="2332"/>
      <c r="CJK24" s="2332"/>
      <c r="CJL24" s="2332"/>
      <c r="CJM24" s="2332"/>
      <c r="CJN24" s="2332"/>
      <c r="CJO24" s="2332"/>
      <c r="CJP24" s="2332"/>
      <c r="CJQ24" s="2332"/>
      <c r="CJR24" s="2332"/>
      <c r="CJS24" s="2332"/>
      <c r="CJT24" s="2332"/>
      <c r="CJU24" s="2332"/>
      <c r="CJV24" s="2332"/>
      <c r="CJW24" s="2332"/>
      <c r="CJX24" s="2332"/>
      <c r="CJY24" s="2332"/>
      <c r="CJZ24" s="2332"/>
      <c r="CKA24" s="2332"/>
      <c r="CKB24" s="2332"/>
      <c r="CKC24" s="2332"/>
      <c r="CKD24" s="2332"/>
      <c r="CKE24" s="2332"/>
      <c r="CKF24" s="2332"/>
      <c r="CKG24" s="2332"/>
      <c r="CKH24" s="2332"/>
      <c r="CKI24" s="2332"/>
      <c r="CKJ24" s="2332"/>
      <c r="CKK24" s="2332"/>
      <c r="CKL24" s="2332"/>
      <c r="CKM24" s="2332"/>
      <c r="CKN24" s="2332"/>
      <c r="CKO24" s="2332"/>
      <c r="CKP24" s="2332"/>
      <c r="CKQ24" s="2332"/>
      <c r="CKR24" s="2332"/>
      <c r="CKS24" s="2332"/>
      <c r="CKT24" s="2332"/>
      <c r="CKU24" s="2332"/>
      <c r="CKV24" s="2332"/>
      <c r="CKW24" s="2332"/>
      <c r="CKX24" s="2332"/>
      <c r="CKY24" s="2332"/>
      <c r="CKZ24" s="2332"/>
      <c r="CLA24" s="2332"/>
      <c r="CLB24" s="2332"/>
      <c r="CLC24" s="2332"/>
      <c r="CLD24" s="2332"/>
      <c r="CLE24" s="2332"/>
      <c r="CLF24" s="2332"/>
      <c r="CLG24" s="2332"/>
      <c r="CLH24" s="2332"/>
      <c r="CLI24" s="2332"/>
      <c r="CLJ24" s="2332"/>
      <c r="CLK24" s="2332"/>
      <c r="CLL24" s="2332"/>
      <c r="CLM24" s="2332"/>
      <c r="CLN24" s="2332"/>
      <c r="CLO24" s="2332"/>
      <c r="CLP24" s="2332"/>
      <c r="CLQ24" s="2332"/>
      <c r="CLR24" s="2332"/>
      <c r="CLS24" s="2332"/>
      <c r="CLT24" s="2332"/>
      <c r="CLU24" s="2332"/>
      <c r="CLV24" s="2332"/>
      <c r="CLW24" s="2332"/>
      <c r="CLX24" s="2332"/>
      <c r="CLY24" s="2332"/>
      <c r="CLZ24" s="2332"/>
      <c r="CMA24" s="2332"/>
      <c r="CMB24" s="2332"/>
      <c r="CMC24" s="2332"/>
      <c r="CMD24" s="2332"/>
      <c r="CME24" s="2332"/>
      <c r="CMF24" s="2332"/>
      <c r="CMG24" s="2332"/>
      <c r="CMH24" s="2332"/>
      <c r="CMI24" s="2332"/>
      <c r="CMJ24" s="2332"/>
      <c r="CMK24" s="2332"/>
      <c r="CML24" s="2332"/>
      <c r="CMM24" s="2332"/>
      <c r="CMN24" s="2332"/>
      <c r="CMO24" s="2332"/>
      <c r="CMP24" s="2332"/>
      <c r="CMQ24" s="2332"/>
      <c r="CMR24" s="2332"/>
      <c r="CMS24" s="2332"/>
      <c r="CMT24" s="2332"/>
      <c r="CMU24" s="2332"/>
      <c r="CMV24" s="2332"/>
      <c r="CMW24" s="2332"/>
      <c r="CMX24" s="2332"/>
      <c r="CMY24" s="2332"/>
      <c r="CMZ24" s="2332"/>
      <c r="CNA24" s="2332"/>
      <c r="CNB24" s="2332"/>
      <c r="CNC24" s="2332"/>
      <c r="CND24" s="2332"/>
      <c r="CNE24" s="2332"/>
      <c r="CNF24" s="2332"/>
      <c r="CNG24" s="2332"/>
      <c r="CNH24" s="2332"/>
      <c r="CNI24" s="2332"/>
      <c r="CNJ24" s="2332"/>
      <c r="CNK24" s="2332"/>
      <c r="CNL24" s="2332"/>
      <c r="CNM24" s="2332"/>
      <c r="CNN24" s="2332"/>
      <c r="CNO24" s="2332"/>
      <c r="CNP24" s="2332"/>
      <c r="CNQ24" s="2332"/>
      <c r="CNR24" s="2332"/>
      <c r="CNS24" s="2332"/>
      <c r="CNT24" s="2332"/>
      <c r="CNU24" s="2332"/>
      <c r="CNV24" s="2332"/>
      <c r="CNW24" s="2332"/>
      <c r="CNX24" s="2332"/>
      <c r="CNY24" s="2332"/>
      <c r="CNZ24" s="2332"/>
      <c r="COA24" s="2332"/>
      <c r="COB24" s="2332"/>
      <c r="COC24" s="2332"/>
      <c r="COD24" s="2332"/>
      <c r="COE24" s="2332"/>
      <c r="COF24" s="2332"/>
      <c r="COG24" s="2332"/>
      <c r="COH24" s="2332"/>
      <c r="COI24" s="2332"/>
      <c r="COJ24" s="2332"/>
      <c r="COK24" s="2332"/>
      <c r="COL24" s="2332"/>
      <c r="COM24" s="2332"/>
      <c r="CON24" s="2332"/>
      <c r="COO24" s="2332"/>
      <c r="COP24" s="2332"/>
      <c r="COQ24" s="2332"/>
      <c r="COR24" s="2332"/>
      <c r="COS24" s="2332"/>
      <c r="COT24" s="2332"/>
      <c r="COU24" s="2332"/>
      <c r="COV24" s="2332"/>
      <c r="COW24" s="2332"/>
      <c r="COX24" s="2332"/>
      <c r="COY24" s="2332"/>
      <c r="COZ24" s="2332"/>
      <c r="CPA24" s="2332"/>
      <c r="CPB24" s="2332"/>
      <c r="CPC24" s="2332"/>
      <c r="CPD24" s="2332"/>
      <c r="CPE24" s="2332"/>
      <c r="CPF24" s="2332"/>
      <c r="CPG24" s="2332"/>
      <c r="CPH24" s="2332"/>
      <c r="CPI24" s="2332"/>
      <c r="CPJ24" s="2332"/>
      <c r="CPK24" s="2332"/>
      <c r="CPL24" s="2332"/>
      <c r="CPM24" s="2332"/>
      <c r="CPN24" s="2332"/>
      <c r="CPO24" s="2332"/>
      <c r="CPP24" s="2332"/>
      <c r="CPQ24" s="2332"/>
      <c r="CPR24" s="2332"/>
      <c r="CPS24" s="2332"/>
      <c r="CPT24" s="2332"/>
      <c r="CPU24" s="2332"/>
      <c r="CPV24" s="2332"/>
      <c r="CPW24" s="2332"/>
      <c r="CPX24" s="2332"/>
      <c r="CPY24" s="2332"/>
      <c r="CPZ24" s="2332"/>
      <c r="CQA24" s="2332"/>
      <c r="CQB24" s="2332"/>
      <c r="CQC24" s="2332"/>
      <c r="CQD24" s="2332"/>
      <c r="CQE24" s="2332"/>
      <c r="CQF24" s="2332"/>
      <c r="CQG24" s="2332"/>
      <c r="CQH24" s="2332"/>
      <c r="CQI24" s="2332"/>
      <c r="CQJ24" s="2332"/>
      <c r="CQK24" s="2332"/>
      <c r="CQL24" s="2332"/>
      <c r="CQM24" s="2332"/>
      <c r="CQN24" s="2332"/>
      <c r="CQO24" s="2332"/>
      <c r="CQP24" s="2332"/>
      <c r="CQQ24" s="2332"/>
      <c r="CQR24" s="2332"/>
      <c r="CQS24" s="2332"/>
      <c r="CQT24" s="2332"/>
      <c r="CQU24" s="2332"/>
      <c r="CQV24" s="2332"/>
      <c r="CQW24" s="2332"/>
      <c r="CQX24" s="2332"/>
      <c r="CQY24" s="2332"/>
      <c r="CQZ24" s="2332"/>
      <c r="CRA24" s="2332"/>
      <c r="CRB24" s="2332"/>
      <c r="CRC24" s="2332"/>
      <c r="CRD24" s="2332"/>
      <c r="CRE24" s="2332"/>
      <c r="CRF24" s="2332"/>
      <c r="CRG24" s="2332"/>
      <c r="CRH24" s="2332"/>
      <c r="CRI24" s="2332"/>
      <c r="CRJ24" s="2332"/>
      <c r="CRK24" s="2332"/>
      <c r="CRL24" s="2332"/>
      <c r="CRM24" s="2332"/>
      <c r="CRN24" s="2332"/>
      <c r="CRO24" s="2332"/>
      <c r="CRP24" s="2332"/>
      <c r="CRQ24" s="2332"/>
      <c r="CRR24" s="2332"/>
      <c r="CRS24" s="2332"/>
      <c r="CRT24" s="2332"/>
      <c r="CRU24" s="2332"/>
      <c r="CRV24" s="2332"/>
      <c r="CRW24" s="2332"/>
      <c r="CRX24" s="2332"/>
      <c r="CRY24" s="2332"/>
      <c r="CRZ24" s="2332"/>
      <c r="CSA24" s="2332"/>
      <c r="CSB24" s="2332"/>
      <c r="CSC24" s="2332"/>
      <c r="CSD24" s="2332"/>
      <c r="CSE24" s="2332"/>
      <c r="CSF24" s="2332"/>
      <c r="CSG24" s="2332"/>
      <c r="CSH24" s="2332"/>
      <c r="CSI24" s="2332"/>
      <c r="CSJ24" s="2332"/>
      <c r="CSK24" s="2332"/>
      <c r="CSL24" s="2332"/>
      <c r="CSM24" s="2332"/>
      <c r="CSN24" s="2332"/>
      <c r="CSO24" s="2332"/>
      <c r="CSP24" s="2332"/>
      <c r="CSQ24" s="2332"/>
      <c r="CSR24" s="2332"/>
      <c r="CSS24" s="2332"/>
      <c r="CST24" s="2332"/>
      <c r="CSU24" s="2332"/>
      <c r="CSV24" s="2332"/>
      <c r="CSW24" s="2332"/>
      <c r="CSX24" s="2332"/>
      <c r="CSY24" s="2332"/>
      <c r="CSZ24" s="2332"/>
      <c r="CTA24" s="2332"/>
      <c r="CTB24" s="2332"/>
      <c r="CTC24" s="2332"/>
      <c r="CTD24" s="2332"/>
      <c r="CTE24" s="2332"/>
      <c r="CTF24" s="2332"/>
      <c r="CTG24" s="2332"/>
      <c r="CTH24" s="2332"/>
      <c r="CTI24" s="2332"/>
      <c r="CTJ24" s="2332"/>
      <c r="CTK24" s="2332"/>
      <c r="CTL24" s="2332"/>
      <c r="CTM24" s="2332"/>
      <c r="CTN24" s="2332"/>
      <c r="CTO24" s="2332"/>
      <c r="CTP24" s="2332"/>
      <c r="CTQ24" s="2332"/>
      <c r="CTR24" s="2332"/>
      <c r="CTS24" s="2332"/>
      <c r="CTT24" s="2332"/>
      <c r="CTU24" s="2332"/>
      <c r="CTV24" s="2332"/>
      <c r="CTW24" s="2332"/>
      <c r="CTX24" s="2332"/>
      <c r="CTY24" s="2332"/>
      <c r="CTZ24" s="2332"/>
      <c r="CUA24" s="2332"/>
      <c r="CUB24" s="2332"/>
      <c r="CUC24" s="2332"/>
      <c r="CUD24" s="2332"/>
      <c r="CUE24" s="2332"/>
      <c r="CUF24" s="2332"/>
      <c r="CUG24" s="2332"/>
      <c r="CUH24" s="2332"/>
      <c r="CUI24" s="2332"/>
      <c r="CUJ24" s="2332"/>
      <c r="CUK24" s="2332"/>
      <c r="CUL24" s="2332"/>
      <c r="CUM24" s="2332"/>
      <c r="CUN24" s="2332"/>
      <c r="CUO24" s="2332"/>
      <c r="CUP24" s="2332"/>
      <c r="CUQ24" s="2332"/>
      <c r="CUR24" s="2332"/>
      <c r="CUS24" s="2332"/>
      <c r="CUT24" s="2332"/>
      <c r="CUU24" s="2332"/>
      <c r="CUV24" s="2332"/>
      <c r="CUW24" s="2332"/>
      <c r="CUX24" s="2332"/>
      <c r="CUY24" s="2332"/>
      <c r="CUZ24" s="2332"/>
      <c r="CVA24" s="2332"/>
      <c r="CVB24" s="2332"/>
      <c r="CVC24" s="2332"/>
      <c r="CVD24" s="2332"/>
      <c r="CVE24" s="2332"/>
      <c r="CVF24" s="2332"/>
      <c r="CVG24" s="2332"/>
      <c r="CVH24" s="2332"/>
      <c r="CVI24" s="2332"/>
      <c r="CVJ24" s="2332"/>
      <c r="CVK24" s="2332"/>
      <c r="CVL24" s="2332"/>
      <c r="CVM24" s="2332"/>
      <c r="CVN24" s="2332"/>
      <c r="CVO24" s="2332"/>
      <c r="CVP24" s="2332"/>
      <c r="CVQ24" s="2332"/>
      <c r="CVR24" s="2332"/>
      <c r="CVS24" s="2332"/>
      <c r="CVT24" s="2332"/>
      <c r="CVU24" s="2332"/>
      <c r="CVV24" s="2332"/>
      <c r="CVW24" s="2332"/>
      <c r="CVX24" s="2332"/>
      <c r="CVY24" s="2332"/>
      <c r="CVZ24" s="2332"/>
      <c r="CWA24" s="2332"/>
      <c r="CWB24" s="2332"/>
      <c r="CWC24" s="2332"/>
      <c r="CWD24" s="2332"/>
      <c r="CWE24" s="2332"/>
      <c r="CWF24" s="2332"/>
      <c r="CWG24" s="2332"/>
      <c r="CWH24" s="2332"/>
      <c r="CWI24" s="2332"/>
      <c r="CWJ24" s="2332"/>
      <c r="CWK24" s="2332"/>
      <c r="CWL24" s="2332"/>
      <c r="CWM24" s="2332"/>
      <c r="CWN24" s="2332"/>
      <c r="CWO24" s="2332"/>
      <c r="CWP24" s="2332"/>
      <c r="CWQ24" s="2332"/>
      <c r="CWR24" s="2332"/>
      <c r="CWS24" s="2332"/>
      <c r="CWT24" s="2332"/>
      <c r="CWU24" s="2332"/>
      <c r="CWV24" s="2332"/>
      <c r="CWW24" s="2332"/>
      <c r="CWX24" s="2332"/>
      <c r="CWY24" s="2332"/>
      <c r="CWZ24" s="2332"/>
      <c r="CXA24" s="2332"/>
      <c r="CXB24" s="2332"/>
      <c r="CXC24" s="2332"/>
      <c r="CXD24" s="2332"/>
      <c r="CXE24" s="2332"/>
      <c r="CXF24" s="2332"/>
      <c r="CXG24" s="2332"/>
      <c r="CXH24" s="2332"/>
      <c r="CXI24" s="2332"/>
      <c r="CXJ24" s="2332"/>
      <c r="CXK24" s="2332"/>
      <c r="CXL24" s="2332"/>
      <c r="CXM24" s="2332"/>
      <c r="CXN24" s="2332"/>
      <c r="CXO24" s="2332"/>
      <c r="CXP24" s="2332"/>
      <c r="CXQ24" s="2332"/>
      <c r="CXR24" s="2332"/>
      <c r="CXS24" s="2332"/>
      <c r="CXT24" s="2332"/>
      <c r="CXU24" s="2332"/>
      <c r="CXV24" s="2332"/>
      <c r="CXW24" s="2332"/>
      <c r="CXX24" s="2332"/>
      <c r="CXY24" s="2332"/>
      <c r="CXZ24" s="2332"/>
      <c r="CYA24" s="2332"/>
      <c r="CYB24" s="2332"/>
      <c r="CYC24" s="2332"/>
      <c r="CYD24" s="2332"/>
      <c r="CYE24" s="2332"/>
      <c r="CYF24" s="2332"/>
      <c r="CYG24" s="2332"/>
      <c r="CYH24" s="2332"/>
      <c r="CYI24" s="2332"/>
      <c r="CYJ24" s="2332"/>
      <c r="CYK24" s="2332"/>
      <c r="CYL24" s="2332"/>
      <c r="CYM24" s="2332"/>
      <c r="CYN24" s="2332"/>
      <c r="CYO24" s="2332"/>
      <c r="CYP24" s="2332"/>
      <c r="CYQ24" s="2332"/>
      <c r="CYR24" s="2332"/>
      <c r="CYS24" s="2332"/>
      <c r="CYT24" s="2332"/>
      <c r="CYU24" s="2332"/>
      <c r="CYV24" s="2332"/>
      <c r="CYW24" s="2332"/>
      <c r="CYX24" s="2332"/>
      <c r="CYY24" s="2332"/>
      <c r="CYZ24" s="2332"/>
      <c r="CZA24" s="2332"/>
      <c r="CZB24" s="2332"/>
      <c r="CZC24" s="2332"/>
      <c r="CZD24" s="2332"/>
      <c r="CZE24" s="2332"/>
      <c r="CZF24" s="2332"/>
      <c r="CZG24" s="2332"/>
      <c r="CZH24" s="2332"/>
      <c r="CZI24" s="2332"/>
      <c r="CZJ24" s="2332"/>
      <c r="CZK24" s="2332"/>
      <c r="CZL24" s="2332"/>
      <c r="CZM24" s="2332"/>
      <c r="CZN24" s="2332"/>
      <c r="CZO24" s="2332"/>
      <c r="CZP24" s="2332"/>
      <c r="CZQ24" s="2332"/>
      <c r="CZR24" s="2332"/>
      <c r="CZS24" s="2332"/>
      <c r="CZT24" s="2332"/>
      <c r="CZU24" s="2332"/>
      <c r="CZV24" s="2332"/>
      <c r="CZW24" s="2332"/>
      <c r="CZX24" s="2332"/>
      <c r="CZY24" s="2332"/>
      <c r="CZZ24" s="2332"/>
      <c r="DAA24" s="2332"/>
      <c r="DAB24" s="2332"/>
      <c r="DAC24" s="2332"/>
      <c r="DAD24" s="2332"/>
      <c r="DAE24" s="2332"/>
      <c r="DAF24" s="2332"/>
      <c r="DAG24" s="2332"/>
      <c r="DAH24" s="2332"/>
      <c r="DAI24" s="2332"/>
      <c r="DAJ24" s="2332"/>
      <c r="DAK24" s="2332"/>
      <c r="DAL24" s="2332"/>
      <c r="DAM24" s="2332"/>
      <c r="DAN24" s="2332"/>
      <c r="DAO24" s="2332"/>
      <c r="DAP24" s="2332"/>
      <c r="DAQ24" s="2332"/>
      <c r="DAR24" s="2332"/>
      <c r="DAS24" s="2332"/>
      <c r="DAT24" s="2332"/>
      <c r="DAU24" s="2332"/>
      <c r="DAV24" s="2332"/>
      <c r="DAW24" s="2332"/>
      <c r="DAX24" s="2332"/>
      <c r="DAY24" s="2332"/>
      <c r="DAZ24" s="2332"/>
      <c r="DBA24" s="2332"/>
      <c r="DBB24" s="2332"/>
      <c r="DBC24" s="2332"/>
      <c r="DBD24" s="2332"/>
      <c r="DBE24" s="2332"/>
      <c r="DBF24" s="2332"/>
      <c r="DBG24" s="2332"/>
      <c r="DBH24" s="2332"/>
      <c r="DBI24" s="2332"/>
      <c r="DBJ24" s="2332"/>
      <c r="DBK24" s="2332"/>
      <c r="DBL24" s="2332"/>
      <c r="DBM24" s="2332"/>
      <c r="DBN24" s="2332"/>
      <c r="DBO24" s="2332"/>
      <c r="DBP24" s="2332"/>
      <c r="DBQ24" s="2332"/>
      <c r="DBR24" s="2332"/>
      <c r="DBS24" s="2332"/>
      <c r="DBT24" s="2332"/>
      <c r="DBU24" s="2332"/>
      <c r="DBV24" s="2332"/>
      <c r="DBW24" s="2332"/>
      <c r="DBX24" s="2332"/>
      <c r="DBY24" s="2332"/>
      <c r="DBZ24" s="2332"/>
      <c r="DCA24" s="2332"/>
      <c r="DCB24" s="2332"/>
      <c r="DCC24" s="2332"/>
      <c r="DCD24" s="2332"/>
      <c r="DCE24" s="2332"/>
      <c r="DCF24" s="2332"/>
      <c r="DCG24" s="2332"/>
      <c r="DCH24" s="2332"/>
      <c r="DCI24" s="2332"/>
      <c r="DCJ24" s="2332"/>
      <c r="DCK24" s="2332"/>
      <c r="DCL24" s="2332"/>
      <c r="DCM24" s="2332"/>
      <c r="DCN24" s="2332"/>
      <c r="DCO24" s="2332"/>
      <c r="DCP24" s="2332"/>
      <c r="DCQ24" s="2332"/>
      <c r="DCR24" s="2332"/>
      <c r="DCS24" s="2332"/>
      <c r="DCT24" s="2332"/>
      <c r="DCU24" s="2332"/>
      <c r="DCV24" s="2332"/>
      <c r="DCW24" s="2332"/>
      <c r="DCX24" s="2332"/>
      <c r="DCY24" s="2332"/>
      <c r="DCZ24" s="2332"/>
      <c r="DDA24" s="2332"/>
      <c r="DDB24" s="2332"/>
      <c r="DDC24" s="2332"/>
      <c r="DDD24" s="2332"/>
      <c r="DDE24" s="2332"/>
      <c r="DDF24" s="2332"/>
      <c r="DDG24" s="2332"/>
      <c r="DDH24" s="2332"/>
      <c r="DDI24" s="2332"/>
      <c r="DDJ24" s="2332"/>
      <c r="DDK24" s="2332"/>
      <c r="DDL24" s="2332"/>
      <c r="DDM24" s="2332"/>
      <c r="DDN24" s="2332"/>
      <c r="DDO24" s="2332"/>
      <c r="DDP24" s="2332"/>
      <c r="DDQ24" s="2332"/>
      <c r="DDR24" s="2332"/>
      <c r="DDS24" s="2332"/>
      <c r="DDT24" s="2332"/>
      <c r="DDU24" s="2332"/>
      <c r="DDV24" s="2332"/>
      <c r="DDW24" s="2332"/>
      <c r="DDX24" s="2332"/>
      <c r="DDY24" s="2332"/>
      <c r="DDZ24" s="2332"/>
      <c r="DEA24" s="2332"/>
      <c r="DEB24" s="2332"/>
      <c r="DEC24" s="2332"/>
      <c r="DED24" s="2332"/>
      <c r="DEE24" s="2332"/>
      <c r="DEF24" s="2332"/>
      <c r="DEG24" s="2332"/>
      <c r="DEH24" s="2332"/>
      <c r="DEI24" s="2332"/>
      <c r="DEJ24" s="2332"/>
      <c r="DEK24" s="2332"/>
      <c r="DEL24" s="2332"/>
      <c r="DEM24" s="2332"/>
      <c r="DEN24" s="2332"/>
      <c r="DEO24" s="2332"/>
      <c r="DEP24" s="2332"/>
      <c r="DEQ24" s="2332"/>
      <c r="DER24" s="2332"/>
      <c r="DES24" s="2332"/>
      <c r="DET24" s="2332"/>
      <c r="DEU24" s="2332"/>
      <c r="DEV24" s="2332"/>
      <c r="DEW24" s="2332"/>
      <c r="DEX24" s="2332"/>
      <c r="DEY24" s="2332"/>
      <c r="DEZ24" s="2332"/>
      <c r="DFA24" s="2332"/>
      <c r="DFB24" s="2332"/>
      <c r="DFC24" s="2332"/>
      <c r="DFD24" s="2332"/>
      <c r="DFE24" s="2332"/>
      <c r="DFF24" s="2332"/>
      <c r="DFG24" s="2332"/>
      <c r="DFH24" s="2332"/>
      <c r="DFI24" s="2332"/>
      <c r="DFJ24" s="2332"/>
      <c r="DFK24" s="2332"/>
      <c r="DFL24" s="2332"/>
      <c r="DFM24" s="2332"/>
      <c r="DFN24" s="2332"/>
      <c r="DFO24" s="2332"/>
      <c r="DFP24" s="2332"/>
      <c r="DFQ24" s="2332"/>
      <c r="DFR24" s="2332"/>
      <c r="DFS24" s="2332"/>
      <c r="DFT24" s="2332"/>
      <c r="DFU24" s="2332"/>
      <c r="DFV24" s="2332"/>
      <c r="DFW24" s="2332"/>
      <c r="DFX24" s="2332"/>
      <c r="DFY24" s="2332"/>
      <c r="DFZ24" s="2332"/>
      <c r="DGA24" s="2332"/>
      <c r="DGB24" s="2332"/>
      <c r="DGC24" s="2332"/>
      <c r="DGD24" s="2332"/>
      <c r="DGE24" s="2332"/>
      <c r="DGF24" s="2332"/>
      <c r="DGG24" s="2332"/>
      <c r="DGH24" s="2332"/>
      <c r="DGI24" s="2332"/>
      <c r="DGJ24" s="2332"/>
      <c r="DGK24" s="2332"/>
      <c r="DGL24" s="2332"/>
      <c r="DGM24" s="2332"/>
      <c r="DGN24" s="2332"/>
      <c r="DGO24" s="2332"/>
      <c r="DGP24" s="2332"/>
      <c r="DGQ24" s="2332"/>
      <c r="DGR24" s="2332"/>
      <c r="DGS24" s="2332"/>
      <c r="DGT24" s="2332"/>
      <c r="DGU24" s="2332"/>
      <c r="DGV24" s="2332"/>
      <c r="DGW24" s="2332"/>
      <c r="DGX24" s="2332"/>
      <c r="DGY24" s="2332"/>
      <c r="DGZ24" s="2332"/>
      <c r="DHA24" s="2332"/>
      <c r="DHB24" s="2332"/>
      <c r="DHC24" s="2332"/>
      <c r="DHD24" s="2332"/>
      <c r="DHE24" s="2332"/>
      <c r="DHF24" s="2332"/>
      <c r="DHG24" s="2332"/>
      <c r="DHH24" s="2332"/>
      <c r="DHI24" s="2332"/>
      <c r="DHJ24" s="2332"/>
      <c r="DHK24" s="2332"/>
      <c r="DHL24" s="2332"/>
      <c r="DHM24" s="2332"/>
      <c r="DHN24" s="2332"/>
      <c r="DHO24" s="2332"/>
      <c r="DHP24" s="2332"/>
      <c r="DHQ24" s="2332"/>
      <c r="DHR24" s="2332"/>
      <c r="DHS24" s="2332"/>
      <c r="DHT24" s="2332"/>
      <c r="DHU24" s="2332"/>
      <c r="DHV24" s="2332"/>
      <c r="DHW24" s="2332"/>
      <c r="DHX24" s="2332"/>
      <c r="DHY24" s="2332"/>
      <c r="DHZ24" s="2332"/>
      <c r="DIA24" s="2332"/>
      <c r="DIB24" s="2332"/>
      <c r="DIC24" s="2332"/>
      <c r="DID24" s="2332"/>
      <c r="DIE24" s="2332"/>
      <c r="DIF24" s="2332"/>
      <c r="DIG24" s="2332"/>
      <c r="DIH24" s="2332"/>
      <c r="DII24" s="2332"/>
      <c r="DIJ24" s="2332"/>
      <c r="DIK24" s="2332"/>
      <c r="DIL24" s="2332"/>
      <c r="DIM24" s="2332"/>
      <c r="DIN24" s="2332"/>
      <c r="DIO24" s="2332"/>
      <c r="DIP24" s="2332"/>
      <c r="DIQ24" s="2332"/>
      <c r="DIR24" s="2332"/>
      <c r="DIS24" s="2332"/>
      <c r="DIT24" s="2332"/>
      <c r="DIU24" s="2332"/>
      <c r="DIV24" s="2332"/>
      <c r="DIW24" s="2332"/>
      <c r="DIX24" s="2332"/>
      <c r="DIY24" s="2332"/>
      <c r="DIZ24" s="2332"/>
      <c r="DJA24" s="2332"/>
      <c r="DJB24" s="2332"/>
      <c r="DJC24" s="2332"/>
      <c r="DJD24" s="2332"/>
      <c r="DJE24" s="2332"/>
      <c r="DJF24" s="2332"/>
      <c r="DJG24" s="2332"/>
      <c r="DJH24" s="2332"/>
      <c r="DJI24" s="2332"/>
      <c r="DJJ24" s="2332"/>
      <c r="DJK24" s="2332"/>
      <c r="DJL24" s="2332"/>
      <c r="DJM24" s="2332"/>
      <c r="DJN24" s="2332"/>
      <c r="DJO24" s="2332"/>
      <c r="DJP24" s="2332"/>
      <c r="DJQ24" s="2332"/>
      <c r="DJR24" s="2332"/>
      <c r="DJS24" s="2332"/>
      <c r="DJT24" s="2332"/>
      <c r="DJU24" s="2332"/>
      <c r="DJV24" s="2332"/>
      <c r="DJW24" s="2332"/>
      <c r="DJX24" s="2332"/>
      <c r="DJY24" s="2332"/>
      <c r="DJZ24" s="2332"/>
      <c r="DKA24" s="2332"/>
      <c r="DKB24" s="2332"/>
      <c r="DKC24" s="2332"/>
      <c r="DKD24" s="2332"/>
      <c r="DKE24" s="2332"/>
      <c r="DKF24" s="2332"/>
      <c r="DKG24" s="2332"/>
      <c r="DKH24" s="2332"/>
      <c r="DKI24" s="2332"/>
      <c r="DKJ24" s="2332"/>
      <c r="DKK24" s="2332"/>
      <c r="DKL24" s="2332"/>
      <c r="DKM24" s="2332"/>
      <c r="DKN24" s="2332"/>
      <c r="DKO24" s="2332"/>
      <c r="DKP24" s="2332"/>
      <c r="DKQ24" s="2332"/>
      <c r="DKR24" s="2332"/>
      <c r="DKS24" s="2332"/>
      <c r="DKT24" s="2332"/>
      <c r="DKU24" s="2332"/>
      <c r="DKV24" s="2332"/>
      <c r="DKW24" s="2332"/>
      <c r="DKX24" s="2332"/>
      <c r="DKY24" s="2332"/>
      <c r="DKZ24" s="2332"/>
      <c r="DLA24" s="2332"/>
      <c r="DLB24" s="2332"/>
      <c r="DLC24" s="2332"/>
      <c r="DLD24" s="2332"/>
      <c r="DLE24" s="2332"/>
      <c r="DLF24" s="2332"/>
      <c r="DLG24" s="2332"/>
      <c r="DLH24" s="2332"/>
      <c r="DLI24" s="2332"/>
      <c r="DLJ24" s="2332"/>
      <c r="DLK24" s="2332"/>
      <c r="DLL24" s="2332"/>
      <c r="DLM24" s="2332"/>
      <c r="DLN24" s="2332"/>
      <c r="DLO24" s="2332"/>
      <c r="DLP24" s="2332"/>
      <c r="DLQ24" s="2332"/>
      <c r="DLR24" s="2332"/>
      <c r="DLS24" s="2332"/>
      <c r="DLT24" s="2332"/>
      <c r="DLU24" s="2332"/>
      <c r="DLV24" s="2332"/>
      <c r="DLW24" s="2332"/>
      <c r="DLX24" s="2332"/>
      <c r="DLY24" s="2332"/>
      <c r="DLZ24" s="2332"/>
      <c r="DMA24" s="2332"/>
      <c r="DMB24" s="2332"/>
      <c r="DMC24" s="2332"/>
      <c r="DMD24" s="2332"/>
      <c r="DME24" s="2332"/>
      <c r="DMF24" s="2332"/>
      <c r="DMG24" s="2332"/>
      <c r="DMH24" s="2332"/>
      <c r="DMI24" s="2332"/>
      <c r="DMJ24" s="2332"/>
      <c r="DMK24" s="2332"/>
      <c r="DML24" s="2332"/>
      <c r="DMM24" s="2332"/>
      <c r="DMN24" s="2332"/>
      <c r="DMO24" s="2332"/>
      <c r="DMP24" s="2332"/>
      <c r="DMQ24" s="2332"/>
      <c r="DMR24" s="2332"/>
      <c r="DMS24" s="2332"/>
      <c r="DMT24" s="2332"/>
      <c r="DMU24" s="2332"/>
      <c r="DMV24" s="2332"/>
      <c r="DMW24" s="2332"/>
      <c r="DMX24" s="2332"/>
      <c r="DMY24" s="2332"/>
      <c r="DMZ24" s="2332"/>
      <c r="DNA24" s="2332"/>
      <c r="DNB24" s="2332"/>
      <c r="DNC24" s="2332"/>
      <c r="DND24" s="2332"/>
      <c r="DNE24" s="2332"/>
      <c r="DNF24" s="2332"/>
      <c r="DNG24" s="2332"/>
      <c r="DNH24" s="2332"/>
      <c r="DNI24" s="2332"/>
      <c r="DNJ24" s="2332"/>
      <c r="DNK24" s="2332"/>
      <c r="DNL24" s="2332"/>
      <c r="DNM24" s="2332"/>
      <c r="DNN24" s="2332"/>
      <c r="DNO24" s="2332"/>
      <c r="DNP24" s="2332"/>
      <c r="DNQ24" s="2332"/>
      <c r="DNR24" s="2332"/>
      <c r="DNS24" s="2332"/>
      <c r="DNT24" s="2332"/>
      <c r="DNU24" s="2332"/>
      <c r="DNV24" s="2332"/>
      <c r="DNW24" s="2332"/>
      <c r="DNX24" s="2332"/>
      <c r="DNY24" s="2332"/>
      <c r="DNZ24" s="2332"/>
      <c r="DOA24" s="2332"/>
      <c r="DOB24" s="2332"/>
      <c r="DOC24" s="2332"/>
      <c r="DOD24" s="2332"/>
      <c r="DOE24" s="2332"/>
      <c r="DOF24" s="2332"/>
      <c r="DOG24" s="2332"/>
      <c r="DOH24" s="2332"/>
      <c r="DOI24" s="2332"/>
      <c r="DOJ24" s="2332"/>
      <c r="DOK24" s="2332"/>
      <c r="DOL24" s="2332"/>
      <c r="DOM24" s="2332"/>
      <c r="DON24" s="2332"/>
      <c r="DOO24" s="2332"/>
      <c r="DOP24" s="2332"/>
      <c r="DOQ24" s="2332"/>
      <c r="DOR24" s="2332"/>
      <c r="DOS24" s="2332"/>
      <c r="DOT24" s="2332"/>
      <c r="DOU24" s="2332"/>
      <c r="DOV24" s="2332"/>
      <c r="DOW24" s="2332"/>
      <c r="DOX24" s="2332"/>
      <c r="DOY24" s="2332"/>
      <c r="DOZ24" s="2332"/>
      <c r="DPA24" s="2332"/>
      <c r="DPB24" s="2332"/>
      <c r="DPC24" s="2332"/>
      <c r="DPD24" s="2332"/>
      <c r="DPE24" s="2332"/>
      <c r="DPF24" s="2332"/>
      <c r="DPG24" s="2332"/>
      <c r="DPH24" s="2332"/>
      <c r="DPI24" s="2332"/>
      <c r="DPJ24" s="2332"/>
      <c r="DPK24" s="2332"/>
      <c r="DPL24" s="2332"/>
      <c r="DPM24" s="2332"/>
      <c r="DPN24" s="2332"/>
      <c r="DPO24" s="2332"/>
      <c r="DPP24" s="2332"/>
      <c r="DPQ24" s="2332"/>
      <c r="DPR24" s="2332"/>
      <c r="DPS24" s="2332"/>
      <c r="DPT24" s="2332"/>
      <c r="DPU24" s="2332"/>
      <c r="DPV24" s="2332"/>
      <c r="DPW24" s="2332"/>
      <c r="DPX24" s="2332"/>
      <c r="DPY24" s="2332"/>
      <c r="DPZ24" s="2332"/>
      <c r="DQA24" s="2332"/>
      <c r="DQB24" s="2332"/>
      <c r="DQC24" s="2332"/>
      <c r="DQD24" s="2332"/>
      <c r="DQE24" s="2332"/>
      <c r="DQF24" s="2332"/>
      <c r="DQG24" s="2332"/>
      <c r="DQH24" s="2332"/>
      <c r="DQI24" s="2332"/>
      <c r="DQJ24" s="2332"/>
      <c r="DQK24" s="2332"/>
      <c r="DQL24" s="2332"/>
      <c r="DQM24" s="2332"/>
      <c r="DQN24" s="2332"/>
      <c r="DQO24" s="2332"/>
      <c r="DQP24" s="2332"/>
      <c r="DQQ24" s="2332"/>
      <c r="DQR24" s="2332"/>
      <c r="DQS24" s="2332"/>
      <c r="DQT24" s="2332"/>
      <c r="DQU24" s="2332"/>
      <c r="DQV24" s="2332"/>
      <c r="DQW24" s="2332"/>
      <c r="DQX24" s="2332"/>
      <c r="DQY24" s="2332"/>
      <c r="DQZ24" s="2332"/>
      <c r="DRA24" s="2332"/>
      <c r="DRB24" s="2332"/>
      <c r="DRC24" s="2332"/>
      <c r="DRD24" s="2332"/>
      <c r="DRE24" s="2332"/>
      <c r="DRF24" s="2332"/>
      <c r="DRG24" s="2332"/>
      <c r="DRH24" s="2332"/>
      <c r="DRI24" s="2332"/>
      <c r="DRJ24" s="2332"/>
      <c r="DRK24" s="2332"/>
      <c r="DRL24" s="2332"/>
      <c r="DRM24" s="2332"/>
      <c r="DRN24" s="2332"/>
      <c r="DRO24" s="2332"/>
      <c r="DRP24" s="2332"/>
      <c r="DRQ24" s="2332"/>
      <c r="DRR24" s="2332"/>
      <c r="DRS24" s="2332"/>
      <c r="DRT24" s="2332"/>
      <c r="DRU24" s="2332"/>
      <c r="DRV24" s="2332"/>
      <c r="DRW24" s="2332"/>
      <c r="DRX24" s="2332"/>
      <c r="DRY24" s="2332"/>
      <c r="DRZ24" s="2332"/>
      <c r="DSA24" s="2332"/>
      <c r="DSB24" s="2332"/>
      <c r="DSC24" s="2332"/>
      <c r="DSD24" s="2332"/>
      <c r="DSE24" s="2332"/>
      <c r="DSF24" s="2332"/>
      <c r="DSG24" s="2332"/>
      <c r="DSH24" s="2332"/>
      <c r="DSI24" s="2332"/>
      <c r="DSJ24" s="2332"/>
      <c r="DSK24" s="2332"/>
      <c r="DSL24" s="2332"/>
      <c r="DSM24" s="2332"/>
      <c r="DSN24" s="2332"/>
      <c r="DSO24" s="2332"/>
      <c r="DSP24" s="2332"/>
      <c r="DSQ24" s="2332"/>
      <c r="DSR24" s="2332"/>
      <c r="DSS24" s="2332"/>
      <c r="DST24" s="2332"/>
      <c r="DSU24" s="2332"/>
      <c r="DSV24" s="2332"/>
      <c r="DSW24" s="2332"/>
      <c r="DSX24" s="2332"/>
      <c r="DSY24" s="2332"/>
      <c r="DSZ24" s="2332"/>
      <c r="DTA24" s="2332"/>
      <c r="DTB24" s="2332"/>
      <c r="DTC24" s="2332"/>
      <c r="DTD24" s="2332"/>
      <c r="DTE24" s="2332"/>
      <c r="DTF24" s="2332"/>
      <c r="DTG24" s="2332"/>
      <c r="DTH24" s="2332"/>
      <c r="DTI24" s="2332"/>
      <c r="DTJ24" s="2332"/>
      <c r="DTK24" s="2332"/>
      <c r="DTL24" s="2332"/>
      <c r="DTM24" s="2332"/>
      <c r="DTN24" s="2332"/>
      <c r="DTO24" s="2332"/>
      <c r="DTP24" s="2332"/>
      <c r="DTQ24" s="2332"/>
      <c r="DTR24" s="2332"/>
      <c r="DTS24" s="2332"/>
      <c r="DTT24" s="2332"/>
      <c r="DTU24" s="2332"/>
      <c r="DTV24" s="2332"/>
      <c r="DTW24" s="2332"/>
      <c r="DTX24" s="2332"/>
      <c r="DTY24" s="2332"/>
      <c r="DTZ24" s="2332"/>
      <c r="DUA24" s="2332"/>
      <c r="DUB24" s="2332"/>
      <c r="DUC24" s="2332"/>
      <c r="DUD24" s="2332"/>
      <c r="DUE24" s="2332"/>
      <c r="DUF24" s="2332"/>
      <c r="DUG24" s="2332"/>
      <c r="DUH24" s="2332"/>
      <c r="DUI24" s="2332"/>
      <c r="DUJ24" s="2332"/>
      <c r="DUK24" s="2332"/>
      <c r="DUL24" s="2332"/>
      <c r="DUM24" s="2332"/>
      <c r="DUN24" s="2332"/>
      <c r="DUO24" s="2332"/>
      <c r="DUP24" s="2332"/>
      <c r="DUQ24" s="2332"/>
      <c r="DUR24" s="2332"/>
      <c r="DUS24" s="2332"/>
      <c r="DUT24" s="2332"/>
      <c r="DUU24" s="2332"/>
      <c r="DUV24" s="2332"/>
      <c r="DUW24" s="2332"/>
      <c r="DUX24" s="2332"/>
      <c r="DUY24" s="2332"/>
      <c r="DUZ24" s="2332"/>
      <c r="DVA24" s="2332"/>
      <c r="DVB24" s="2332"/>
      <c r="DVC24" s="2332"/>
      <c r="DVD24" s="2332"/>
      <c r="DVE24" s="2332"/>
      <c r="DVF24" s="2332"/>
      <c r="DVG24" s="2332"/>
      <c r="DVH24" s="2332"/>
      <c r="DVI24" s="2332"/>
      <c r="DVJ24" s="2332"/>
      <c r="DVK24" s="2332"/>
      <c r="DVL24" s="2332"/>
      <c r="DVM24" s="2332"/>
      <c r="DVN24" s="2332"/>
      <c r="DVO24" s="2332"/>
      <c r="DVP24" s="2332"/>
      <c r="DVQ24" s="2332"/>
      <c r="DVR24" s="2332"/>
      <c r="DVS24" s="2332"/>
      <c r="DVT24" s="2332"/>
      <c r="DVU24" s="2332"/>
      <c r="DVV24" s="2332"/>
      <c r="DVW24" s="2332"/>
      <c r="DVX24" s="2332"/>
      <c r="DVY24" s="2332"/>
      <c r="DVZ24" s="2332"/>
      <c r="DWA24" s="2332"/>
      <c r="DWB24" s="2332"/>
      <c r="DWC24" s="2332"/>
      <c r="DWD24" s="2332"/>
      <c r="DWE24" s="2332"/>
      <c r="DWF24" s="2332"/>
      <c r="DWG24" s="2332"/>
      <c r="DWH24" s="2332"/>
      <c r="DWI24" s="2332"/>
      <c r="DWJ24" s="2332"/>
      <c r="DWK24" s="2332"/>
      <c r="DWL24" s="2332"/>
      <c r="DWM24" s="2332"/>
      <c r="DWN24" s="2332"/>
      <c r="DWO24" s="2332"/>
      <c r="DWP24" s="2332"/>
      <c r="DWQ24" s="2332"/>
      <c r="DWR24" s="2332"/>
      <c r="DWS24" s="2332"/>
      <c r="DWT24" s="2332"/>
      <c r="DWU24" s="2332"/>
      <c r="DWV24" s="2332"/>
      <c r="DWW24" s="2332"/>
      <c r="DWX24" s="2332"/>
      <c r="DWY24" s="2332"/>
      <c r="DWZ24" s="2332"/>
      <c r="DXA24" s="2332"/>
      <c r="DXB24" s="2332"/>
      <c r="DXC24" s="2332"/>
      <c r="DXD24" s="2332"/>
      <c r="DXE24" s="2332"/>
      <c r="DXF24" s="2332"/>
      <c r="DXG24" s="2332"/>
      <c r="DXH24" s="2332"/>
      <c r="DXI24" s="2332"/>
      <c r="DXJ24" s="2332"/>
      <c r="DXK24" s="2332"/>
      <c r="DXL24" s="2332"/>
      <c r="DXM24" s="2332"/>
      <c r="DXN24" s="2332"/>
      <c r="DXO24" s="2332"/>
      <c r="DXP24" s="2332"/>
      <c r="DXQ24" s="2332"/>
      <c r="DXR24" s="2332"/>
      <c r="DXS24" s="2332"/>
      <c r="DXT24" s="2332"/>
      <c r="DXU24" s="2332"/>
      <c r="DXV24" s="2332"/>
      <c r="DXW24" s="2332"/>
      <c r="DXX24" s="2332"/>
      <c r="DXY24" s="2332"/>
      <c r="DXZ24" s="2332"/>
      <c r="DYA24" s="2332"/>
      <c r="DYB24" s="2332"/>
      <c r="DYC24" s="2332"/>
      <c r="DYD24" s="2332"/>
      <c r="DYE24" s="2332"/>
      <c r="DYF24" s="2332"/>
      <c r="DYG24" s="2332"/>
      <c r="DYH24" s="2332"/>
      <c r="DYI24" s="2332"/>
      <c r="DYJ24" s="2332"/>
      <c r="DYK24" s="2332"/>
      <c r="DYL24" s="2332"/>
      <c r="DYM24" s="2332"/>
      <c r="DYN24" s="2332"/>
      <c r="DYO24" s="2332"/>
      <c r="DYP24" s="2332"/>
      <c r="DYQ24" s="2332"/>
      <c r="DYR24" s="2332"/>
      <c r="DYS24" s="2332"/>
      <c r="DYT24" s="2332"/>
      <c r="DYU24" s="2332"/>
      <c r="DYV24" s="2332"/>
      <c r="DYW24" s="2332"/>
      <c r="DYX24" s="2332"/>
      <c r="DYY24" s="2332"/>
      <c r="DYZ24" s="2332"/>
      <c r="DZA24" s="2332"/>
      <c r="DZB24" s="2332"/>
      <c r="DZC24" s="2332"/>
      <c r="DZD24" s="2332"/>
      <c r="DZE24" s="2332"/>
      <c r="DZF24" s="2332"/>
      <c r="DZG24" s="2332"/>
      <c r="DZH24" s="2332"/>
      <c r="DZI24" s="2332"/>
      <c r="DZJ24" s="2332"/>
      <c r="DZK24" s="2332"/>
      <c r="DZL24" s="2332"/>
      <c r="DZM24" s="2332"/>
      <c r="DZN24" s="2332"/>
      <c r="DZO24" s="2332"/>
      <c r="DZP24" s="2332"/>
      <c r="DZQ24" s="2332"/>
      <c r="DZR24" s="2332"/>
      <c r="DZS24" s="2332"/>
      <c r="DZT24" s="2332"/>
      <c r="DZU24" s="2332"/>
      <c r="DZV24" s="2332"/>
      <c r="DZW24" s="2332"/>
      <c r="DZX24" s="2332"/>
      <c r="DZY24" s="2332"/>
      <c r="DZZ24" s="2332"/>
      <c r="EAA24" s="2332"/>
      <c r="EAB24" s="2332"/>
      <c r="EAC24" s="2332"/>
      <c r="EAD24" s="2332"/>
      <c r="EAE24" s="2332"/>
      <c r="EAF24" s="2332"/>
      <c r="EAG24" s="2332"/>
      <c r="EAH24" s="2332"/>
      <c r="EAI24" s="2332"/>
      <c r="EAJ24" s="2332"/>
      <c r="EAK24" s="2332"/>
      <c r="EAL24" s="2332"/>
      <c r="EAM24" s="2332"/>
      <c r="EAN24" s="2332"/>
      <c r="EAO24" s="2332"/>
      <c r="EAP24" s="2332"/>
      <c r="EAQ24" s="2332"/>
      <c r="EAR24" s="2332"/>
      <c r="EAS24" s="2332"/>
      <c r="EAT24" s="2332"/>
      <c r="EAU24" s="2332"/>
      <c r="EAV24" s="2332"/>
      <c r="EAW24" s="2332"/>
      <c r="EAX24" s="2332"/>
      <c r="EAY24" s="2332"/>
      <c r="EAZ24" s="2332"/>
      <c r="EBA24" s="2332"/>
      <c r="EBB24" s="2332"/>
      <c r="EBC24" s="2332"/>
      <c r="EBD24" s="2332"/>
      <c r="EBE24" s="2332"/>
      <c r="EBF24" s="2332"/>
      <c r="EBG24" s="2332"/>
      <c r="EBH24" s="2332"/>
      <c r="EBI24" s="2332"/>
      <c r="EBJ24" s="2332"/>
      <c r="EBK24" s="2332"/>
      <c r="EBL24" s="2332"/>
      <c r="EBM24" s="2332"/>
      <c r="EBN24" s="2332"/>
      <c r="EBO24" s="2332"/>
      <c r="EBP24" s="2332"/>
      <c r="EBQ24" s="2332"/>
      <c r="EBR24" s="2332"/>
      <c r="EBS24" s="2332"/>
      <c r="EBT24" s="2332"/>
      <c r="EBU24" s="2332"/>
      <c r="EBV24" s="2332"/>
      <c r="EBW24" s="2332"/>
      <c r="EBX24" s="2332"/>
      <c r="EBY24" s="2332"/>
      <c r="EBZ24" s="2332"/>
      <c r="ECA24" s="2332"/>
      <c r="ECB24" s="2332"/>
      <c r="ECC24" s="2332"/>
      <c r="ECD24" s="2332"/>
      <c r="ECE24" s="2332"/>
      <c r="ECF24" s="2332"/>
      <c r="ECG24" s="2332"/>
      <c r="ECH24" s="2332"/>
      <c r="ECI24" s="2332"/>
      <c r="ECJ24" s="2332"/>
      <c r="ECK24" s="2332"/>
      <c r="ECL24" s="2332"/>
      <c r="ECM24" s="2332"/>
      <c r="ECN24" s="2332"/>
      <c r="ECO24" s="2332"/>
      <c r="ECP24" s="2332"/>
      <c r="ECQ24" s="2332"/>
      <c r="ECR24" s="2332"/>
      <c r="ECS24" s="2332"/>
      <c r="ECT24" s="2332"/>
      <c r="ECU24" s="2332"/>
      <c r="ECV24" s="2332"/>
      <c r="ECW24" s="2332"/>
      <c r="ECX24" s="2332"/>
      <c r="ECY24" s="2332"/>
      <c r="ECZ24" s="2332"/>
      <c r="EDA24" s="2332"/>
      <c r="EDB24" s="2332"/>
      <c r="EDC24" s="2332"/>
      <c r="EDD24" s="2332"/>
      <c r="EDE24" s="2332"/>
      <c r="EDF24" s="2332"/>
      <c r="EDG24" s="2332"/>
      <c r="EDH24" s="2332"/>
      <c r="EDI24" s="2332"/>
      <c r="EDJ24" s="2332"/>
      <c r="EDK24" s="2332"/>
      <c r="EDL24" s="2332"/>
      <c r="EDM24" s="2332"/>
      <c r="EDN24" s="2332"/>
      <c r="EDO24" s="2332"/>
      <c r="EDP24" s="2332"/>
      <c r="EDQ24" s="2332"/>
      <c r="EDR24" s="2332"/>
      <c r="EDS24" s="2332"/>
      <c r="EDT24" s="2332"/>
      <c r="EDU24" s="2332"/>
      <c r="EDV24" s="2332"/>
      <c r="EDW24" s="2332"/>
      <c r="EDX24" s="2332"/>
      <c r="EDY24" s="2332"/>
      <c r="EDZ24" s="2332"/>
      <c r="EEA24" s="2332"/>
      <c r="EEB24" s="2332"/>
      <c r="EEC24" s="2332"/>
      <c r="EED24" s="2332"/>
      <c r="EEE24" s="2332"/>
      <c r="EEF24" s="2332"/>
      <c r="EEG24" s="2332"/>
      <c r="EEH24" s="2332"/>
      <c r="EEI24" s="2332"/>
      <c r="EEJ24" s="2332"/>
      <c r="EEK24" s="2332"/>
      <c r="EEL24" s="2332"/>
      <c r="EEM24" s="2332"/>
      <c r="EEN24" s="2332"/>
      <c r="EEO24" s="2332"/>
      <c r="EEP24" s="2332"/>
      <c r="EEQ24" s="2332"/>
      <c r="EER24" s="2332"/>
      <c r="EES24" s="2332"/>
      <c r="EET24" s="2332"/>
      <c r="EEU24" s="2332"/>
      <c r="EEV24" s="2332"/>
      <c r="EEW24" s="2332"/>
      <c r="EEX24" s="2332"/>
      <c r="EEY24" s="2332"/>
      <c r="EEZ24" s="2332"/>
      <c r="EFA24" s="2332"/>
      <c r="EFB24" s="2332"/>
      <c r="EFC24" s="2332"/>
      <c r="EFD24" s="2332"/>
      <c r="EFE24" s="2332"/>
      <c r="EFF24" s="2332"/>
      <c r="EFG24" s="2332"/>
      <c r="EFH24" s="2332"/>
      <c r="EFI24" s="2332"/>
      <c r="EFJ24" s="2332"/>
      <c r="EFK24" s="2332"/>
      <c r="EFL24" s="2332"/>
      <c r="EFM24" s="2332"/>
      <c r="EFN24" s="2332"/>
      <c r="EFO24" s="2332"/>
      <c r="EFP24" s="2332"/>
      <c r="EFQ24" s="2332"/>
      <c r="EFR24" s="2332"/>
      <c r="EFS24" s="2332"/>
      <c r="EFT24" s="2332"/>
      <c r="EFU24" s="2332"/>
      <c r="EFV24" s="2332"/>
      <c r="EFW24" s="2332"/>
      <c r="EFX24" s="2332"/>
      <c r="EFY24" s="2332"/>
      <c r="EFZ24" s="2332"/>
      <c r="EGA24" s="2332"/>
      <c r="EGB24" s="2332"/>
      <c r="EGC24" s="2332"/>
      <c r="EGD24" s="2332"/>
      <c r="EGE24" s="2332"/>
      <c r="EGF24" s="2332"/>
      <c r="EGG24" s="2332"/>
      <c r="EGH24" s="2332"/>
      <c r="EGI24" s="2332"/>
      <c r="EGJ24" s="2332"/>
      <c r="EGK24" s="2332"/>
      <c r="EGL24" s="2332"/>
      <c r="EGM24" s="2332"/>
      <c r="EGN24" s="2332"/>
      <c r="EGO24" s="2332"/>
      <c r="EGP24" s="2332"/>
      <c r="EGQ24" s="2332"/>
      <c r="EGR24" s="2332"/>
      <c r="EGS24" s="2332"/>
      <c r="EGT24" s="2332"/>
      <c r="EGU24" s="2332"/>
      <c r="EGV24" s="2332"/>
      <c r="EGW24" s="2332"/>
      <c r="EGX24" s="2332"/>
      <c r="EGY24" s="2332"/>
      <c r="EGZ24" s="2332"/>
      <c r="EHA24" s="2332"/>
      <c r="EHB24" s="2332"/>
      <c r="EHC24" s="2332"/>
      <c r="EHD24" s="2332"/>
      <c r="EHE24" s="2332"/>
      <c r="EHF24" s="2332"/>
      <c r="EHG24" s="2332"/>
      <c r="EHH24" s="2332"/>
      <c r="EHI24" s="2332"/>
      <c r="EHJ24" s="2332"/>
      <c r="EHK24" s="2332"/>
      <c r="EHL24" s="2332"/>
      <c r="EHM24" s="2332"/>
      <c r="EHN24" s="2332"/>
      <c r="EHO24" s="2332"/>
      <c r="EHP24" s="2332"/>
      <c r="EHQ24" s="2332"/>
      <c r="EHR24" s="2332"/>
      <c r="EHS24" s="2332"/>
      <c r="EHT24" s="2332"/>
      <c r="EHU24" s="2332"/>
      <c r="EHV24" s="2332"/>
      <c r="EHW24" s="2332"/>
      <c r="EHX24" s="2332"/>
      <c r="EHY24" s="2332"/>
      <c r="EHZ24" s="2332"/>
      <c r="EIA24" s="2332"/>
      <c r="EIB24" s="2332"/>
      <c r="EIC24" s="2332"/>
      <c r="EID24" s="2332"/>
      <c r="EIE24" s="2332"/>
      <c r="EIF24" s="2332"/>
      <c r="EIG24" s="2332"/>
      <c r="EIH24" s="2332"/>
      <c r="EII24" s="2332"/>
      <c r="EIJ24" s="2332"/>
      <c r="EIK24" s="2332"/>
      <c r="EIL24" s="2332"/>
      <c r="EIM24" s="2332"/>
      <c r="EIN24" s="2332"/>
      <c r="EIO24" s="2332"/>
      <c r="EIP24" s="2332"/>
      <c r="EIQ24" s="2332"/>
      <c r="EIR24" s="2332"/>
      <c r="EIS24" s="2332"/>
      <c r="EIT24" s="2332"/>
      <c r="EIU24" s="2332"/>
      <c r="EIV24" s="2332"/>
      <c r="EIW24" s="2332"/>
      <c r="EIX24" s="2332"/>
      <c r="EIY24" s="2332"/>
      <c r="EIZ24" s="2332"/>
      <c r="EJA24" s="2332"/>
      <c r="EJB24" s="2332"/>
      <c r="EJC24" s="2332"/>
      <c r="EJD24" s="2332"/>
      <c r="EJE24" s="2332"/>
      <c r="EJF24" s="2332"/>
      <c r="EJG24" s="2332"/>
      <c r="EJH24" s="2332"/>
      <c r="EJI24" s="2332"/>
      <c r="EJJ24" s="2332"/>
      <c r="EJK24" s="2332"/>
      <c r="EJL24" s="2332"/>
      <c r="EJM24" s="2332"/>
      <c r="EJN24" s="2332"/>
      <c r="EJO24" s="2332"/>
      <c r="EJP24" s="2332"/>
      <c r="EJQ24" s="2332"/>
      <c r="EJR24" s="2332"/>
      <c r="EJS24" s="2332"/>
      <c r="EJT24" s="2332"/>
      <c r="EJU24" s="2332"/>
      <c r="EJV24" s="2332"/>
      <c r="EJW24" s="2332"/>
      <c r="EJX24" s="2332"/>
      <c r="EJY24" s="2332"/>
      <c r="EJZ24" s="2332"/>
      <c r="EKA24" s="2332"/>
      <c r="EKB24" s="2332"/>
      <c r="EKC24" s="2332"/>
      <c r="EKD24" s="2332"/>
      <c r="EKE24" s="2332"/>
      <c r="EKF24" s="2332"/>
      <c r="EKG24" s="2332"/>
      <c r="EKH24" s="2332"/>
      <c r="EKI24" s="2332"/>
      <c r="EKJ24" s="2332"/>
      <c r="EKK24" s="2332"/>
      <c r="EKL24" s="2332"/>
      <c r="EKM24" s="2332"/>
      <c r="EKN24" s="2332"/>
      <c r="EKO24" s="2332"/>
      <c r="EKP24" s="2332"/>
      <c r="EKQ24" s="2332"/>
      <c r="EKR24" s="2332"/>
      <c r="EKS24" s="2332"/>
      <c r="EKT24" s="2332"/>
      <c r="EKU24" s="2332"/>
      <c r="EKV24" s="2332"/>
      <c r="EKW24" s="2332"/>
      <c r="EKX24" s="2332"/>
      <c r="EKY24" s="2332"/>
      <c r="EKZ24" s="2332"/>
      <c r="ELA24" s="2332"/>
      <c r="ELB24" s="2332"/>
      <c r="ELC24" s="2332"/>
      <c r="ELD24" s="2332"/>
      <c r="ELE24" s="2332"/>
      <c r="ELF24" s="2332"/>
      <c r="ELG24" s="2332"/>
      <c r="ELH24" s="2332"/>
      <c r="ELI24" s="2332"/>
      <c r="ELJ24" s="2332"/>
      <c r="ELK24" s="2332"/>
      <c r="ELL24" s="2332"/>
      <c r="ELM24" s="2332"/>
      <c r="ELN24" s="2332"/>
      <c r="ELO24" s="2332"/>
      <c r="ELP24" s="2332"/>
      <c r="ELQ24" s="2332"/>
      <c r="ELR24" s="2332"/>
      <c r="ELS24" s="2332"/>
      <c r="ELT24" s="2332"/>
      <c r="ELU24" s="2332"/>
      <c r="ELV24" s="2332"/>
      <c r="ELW24" s="2332"/>
      <c r="ELX24" s="2332"/>
      <c r="ELY24" s="2332"/>
      <c r="ELZ24" s="2332"/>
      <c r="EMA24" s="2332"/>
      <c r="EMB24" s="2332"/>
      <c r="EMC24" s="2332"/>
      <c r="EMD24" s="2332"/>
      <c r="EME24" s="2332"/>
      <c r="EMF24" s="2332"/>
      <c r="EMG24" s="2332"/>
      <c r="EMH24" s="2332"/>
      <c r="EMI24" s="2332"/>
      <c r="EMJ24" s="2332"/>
      <c r="EMK24" s="2332"/>
      <c r="EML24" s="2332"/>
      <c r="EMM24" s="2332"/>
      <c r="EMN24" s="2332"/>
      <c r="EMO24" s="2332"/>
      <c r="EMP24" s="2332"/>
      <c r="EMQ24" s="2332"/>
      <c r="EMR24" s="2332"/>
      <c r="EMS24" s="2332"/>
      <c r="EMT24" s="2332"/>
      <c r="EMU24" s="2332"/>
      <c r="EMV24" s="2332"/>
      <c r="EMW24" s="2332"/>
      <c r="EMX24" s="2332"/>
      <c r="EMY24" s="2332"/>
      <c r="EMZ24" s="2332"/>
      <c r="ENA24" s="2332"/>
      <c r="ENB24" s="2332"/>
      <c r="ENC24" s="2332"/>
      <c r="END24" s="2332"/>
      <c r="ENE24" s="2332"/>
      <c r="ENF24" s="2332"/>
      <c r="ENG24" s="2332"/>
      <c r="ENH24" s="2332"/>
      <c r="ENI24" s="2332"/>
      <c r="ENJ24" s="2332"/>
      <c r="ENK24" s="2332"/>
      <c r="ENL24" s="2332"/>
      <c r="ENM24" s="2332"/>
      <c r="ENN24" s="2332"/>
      <c r="ENO24" s="2332"/>
      <c r="ENP24" s="2332"/>
      <c r="ENQ24" s="2332"/>
      <c r="ENR24" s="2332"/>
      <c r="ENS24" s="2332"/>
      <c r="ENT24" s="2332"/>
      <c r="ENU24" s="2332"/>
      <c r="ENV24" s="2332"/>
      <c r="ENW24" s="2332"/>
      <c r="ENX24" s="2332"/>
      <c r="ENY24" s="2332"/>
      <c r="ENZ24" s="2332"/>
      <c r="EOA24" s="2332"/>
      <c r="EOB24" s="2332"/>
      <c r="EOC24" s="2332"/>
      <c r="EOD24" s="2332"/>
      <c r="EOE24" s="2332"/>
      <c r="EOF24" s="2332"/>
      <c r="EOG24" s="2332"/>
      <c r="EOH24" s="2332"/>
      <c r="EOI24" s="2332"/>
      <c r="EOJ24" s="2332"/>
      <c r="EOK24" s="2332"/>
      <c r="EOL24" s="2332"/>
      <c r="EOM24" s="2332"/>
      <c r="EON24" s="2332"/>
      <c r="EOO24" s="2332"/>
      <c r="EOP24" s="2332"/>
      <c r="EOQ24" s="2332"/>
      <c r="EOR24" s="2332"/>
      <c r="EOS24" s="2332"/>
      <c r="EOT24" s="2332"/>
      <c r="EOU24" s="2332"/>
      <c r="EOV24" s="2332"/>
      <c r="EOW24" s="2332"/>
      <c r="EOX24" s="2332"/>
      <c r="EOY24" s="2332"/>
      <c r="EOZ24" s="2332"/>
      <c r="EPA24" s="2332"/>
      <c r="EPB24" s="2332"/>
      <c r="EPC24" s="2332"/>
      <c r="EPD24" s="2332"/>
      <c r="EPE24" s="2332"/>
      <c r="EPF24" s="2332"/>
      <c r="EPG24" s="2332"/>
      <c r="EPH24" s="2332"/>
      <c r="EPI24" s="2332"/>
      <c r="EPJ24" s="2332"/>
      <c r="EPK24" s="2332"/>
      <c r="EPL24" s="2332"/>
      <c r="EPM24" s="2332"/>
      <c r="EPN24" s="2332"/>
      <c r="EPO24" s="2332"/>
      <c r="EPP24" s="2332"/>
      <c r="EPQ24" s="2332"/>
      <c r="EPR24" s="2332"/>
      <c r="EPS24" s="2332"/>
      <c r="EPT24" s="2332"/>
      <c r="EPU24" s="2332"/>
      <c r="EPV24" s="2332"/>
      <c r="EPW24" s="2332"/>
      <c r="EPX24" s="2332"/>
      <c r="EPY24" s="2332"/>
      <c r="EPZ24" s="2332"/>
      <c r="EQA24" s="2332"/>
      <c r="EQB24" s="2332"/>
      <c r="EQC24" s="2332"/>
      <c r="EQD24" s="2332"/>
      <c r="EQE24" s="2332"/>
      <c r="EQF24" s="2332"/>
      <c r="EQG24" s="2332"/>
      <c r="EQH24" s="2332"/>
      <c r="EQI24" s="2332"/>
      <c r="EQJ24" s="2332"/>
      <c r="EQK24" s="2332"/>
      <c r="EQL24" s="2332"/>
      <c r="EQM24" s="2332"/>
      <c r="EQN24" s="2332"/>
      <c r="EQO24" s="2332"/>
      <c r="EQP24" s="2332"/>
      <c r="EQQ24" s="2332"/>
      <c r="EQR24" s="2332"/>
      <c r="EQS24" s="2332"/>
      <c r="EQT24" s="2332"/>
      <c r="EQU24" s="2332"/>
      <c r="EQV24" s="2332"/>
      <c r="EQW24" s="2332"/>
      <c r="EQX24" s="2332"/>
      <c r="EQY24" s="2332"/>
      <c r="EQZ24" s="2332"/>
      <c r="ERA24" s="2332"/>
      <c r="ERB24" s="2332"/>
      <c r="ERC24" s="2332"/>
      <c r="ERD24" s="2332"/>
      <c r="ERE24" s="2332"/>
      <c r="ERF24" s="2332"/>
      <c r="ERG24" s="2332"/>
      <c r="ERH24" s="2332"/>
      <c r="ERI24" s="2332"/>
      <c r="ERJ24" s="2332"/>
      <c r="ERK24" s="2332"/>
      <c r="ERL24" s="2332"/>
      <c r="ERM24" s="2332"/>
      <c r="ERN24" s="2332"/>
      <c r="ERO24" s="2332"/>
      <c r="ERP24" s="2332"/>
      <c r="ERQ24" s="2332"/>
      <c r="ERR24" s="2332"/>
      <c r="ERS24" s="2332"/>
      <c r="ERT24" s="2332"/>
      <c r="ERU24" s="2332"/>
      <c r="ERV24" s="2332"/>
      <c r="ERW24" s="2332"/>
      <c r="ERX24" s="2332"/>
      <c r="ERY24" s="2332"/>
      <c r="ERZ24" s="2332"/>
      <c r="ESA24" s="2332"/>
      <c r="ESB24" s="2332"/>
      <c r="ESC24" s="2332"/>
      <c r="ESD24" s="2332"/>
      <c r="ESE24" s="2332"/>
      <c r="ESF24" s="2332"/>
      <c r="ESG24" s="2332"/>
      <c r="ESH24" s="2332"/>
      <c r="ESI24" s="2332"/>
      <c r="ESJ24" s="2332"/>
      <c r="ESK24" s="2332"/>
      <c r="ESL24" s="2332"/>
      <c r="ESM24" s="2332"/>
      <c r="ESN24" s="2332"/>
      <c r="ESO24" s="2332"/>
      <c r="ESP24" s="2332"/>
      <c r="ESQ24" s="2332"/>
      <c r="ESR24" s="2332"/>
      <c r="ESS24" s="2332"/>
      <c r="EST24" s="2332"/>
      <c r="ESU24" s="2332"/>
      <c r="ESV24" s="2332"/>
      <c r="ESW24" s="2332"/>
      <c r="ESX24" s="2332"/>
      <c r="ESY24" s="2332"/>
      <c r="ESZ24" s="2332"/>
      <c r="ETA24" s="2332"/>
      <c r="ETB24" s="2332"/>
      <c r="ETC24" s="2332"/>
      <c r="ETD24" s="2332"/>
      <c r="ETE24" s="2332"/>
      <c r="ETF24" s="2332"/>
      <c r="ETG24" s="2332"/>
      <c r="ETH24" s="2332"/>
      <c r="ETI24" s="2332"/>
      <c r="ETJ24" s="2332"/>
      <c r="ETK24" s="2332"/>
      <c r="ETL24" s="2332"/>
      <c r="ETM24" s="2332"/>
      <c r="ETN24" s="2332"/>
      <c r="ETO24" s="2332"/>
      <c r="ETP24" s="2332"/>
      <c r="ETQ24" s="2332"/>
      <c r="ETR24" s="2332"/>
      <c r="ETS24" s="2332"/>
      <c r="ETT24" s="2332"/>
      <c r="ETU24" s="2332"/>
      <c r="ETV24" s="2332"/>
      <c r="ETW24" s="2332"/>
      <c r="ETX24" s="2332"/>
      <c r="ETY24" s="2332"/>
      <c r="ETZ24" s="2332"/>
      <c r="EUA24" s="2332"/>
      <c r="EUB24" s="2332"/>
      <c r="EUC24" s="2332"/>
      <c r="EUD24" s="2332"/>
      <c r="EUE24" s="2332"/>
      <c r="EUF24" s="2332"/>
      <c r="EUG24" s="2332"/>
      <c r="EUH24" s="2332"/>
      <c r="EUI24" s="2332"/>
      <c r="EUJ24" s="2332"/>
      <c r="EUK24" s="2332"/>
      <c r="EUL24" s="2332"/>
      <c r="EUM24" s="2332"/>
      <c r="EUN24" s="2332"/>
      <c r="EUO24" s="2332"/>
      <c r="EUP24" s="2332"/>
      <c r="EUQ24" s="2332"/>
      <c r="EUR24" s="2332"/>
      <c r="EUS24" s="2332"/>
      <c r="EUT24" s="2332"/>
      <c r="EUU24" s="2332"/>
      <c r="EUV24" s="2332"/>
      <c r="EUW24" s="2332"/>
      <c r="EUX24" s="2332"/>
      <c r="EUY24" s="2332"/>
      <c r="EUZ24" s="2332"/>
      <c r="EVA24" s="2332"/>
      <c r="EVB24" s="2332"/>
      <c r="EVC24" s="2332"/>
      <c r="EVD24" s="2332"/>
      <c r="EVE24" s="2332"/>
      <c r="EVF24" s="2332"/>
      <c r="EVG24" s="2332"/>
      <c r="EVH24" s="2332"/>
      <c r="EVI24" s="2332"/>
      <c r="EVJ24" s="2332"/>
      <c r="EVK24" s="2332"/>
      <c r="EVL24" s="2332"/>
      <c r="EVM24" s="2332"/>
      <c r="EVN24" s="2332"/>
      <c r="EVO24" s="2332"/>
      <c r="EVP24" s="2332"/>
      <c r="EVQ24" s="2332"/>
      <c r="EVR24" s="2332"/>
      <c r="EVS24" s="2332"/>
      <c r="EVT24" s="2332"/>
      <c r="EVU24" s="2332"/>
      <c r="EVV24" s="2332"/>
      <c r="EVW24" s="2332"/>
      <c r="EVX24" s="2332"/>
      <c r="EVY24" s="2332"/>
      <c r="EVZ24" s="2332"/>
      <c r="EWA24" s="2332"/>
      <c r="EWB24" s="2332"/>
      <c r="EWC24" s="2332"/>
      <c r="EWD24" s="2332"/>
      <c r="EWE24" s="2332"/>
      <c r="EWF24" s="2332"/>
      <c r="EWG24" s="2332"/>
      <c r="EWH24" s="2332"/>
      <c r="EWI24" s="2332"/>
      <c r="EWJ24" s="2332"/>
      <c r="EWK24" s="2332"/>
      <c r="EWL24" s="2332"/>
      <c r="EWM24" s="2332"/>
      <c r="EWN24" s="2332"/>
      <c r="EWO24" s="2332"/>
      <c r="EWP24" s="2332"/>
      <c r="EWQ24" s="2332"/>
      <c r="EWR24" s="2332"/>
      <c r="EWS24" s="2332"/>
      <c r="EWT24" s="2332"/>
      <c r="EWU24" s="2332"/>
      <c r="EWV24" s="2332"/>
      <c r="EWW24" s="2332"/>
      <c r="EWX24" s="2332"/>
      <c r="EWY24" s="2332"/>
      <c r="EWZ24" s="2332"/>
      <c r="EXA24" s="2332"/>
      <c r="EXB24" s="2332"/>
      <c r="EXC24" s="2332"/>
      <c r="EXD24" s="2332"/>
      <c r="EXE24" s="2332"/>
      <c r="EXF24" s="2332"/>
      <c r="EXG24" s="2332"/>
      <c r="EXH24" s="2332"/>
      <c r="EXI24" s="2332"/>
      <c r="EXJ24" s="2332"/>
      <c r="EXK24" s="2332"/>
      <c r="EXL24" s="2332"/>
      <c r="EXM24" s="2332"/>
      <c r="EXN24" s="2332"/>
      <c r="EXO24" s="2332"/>
      <c r="EXP24" s="2332"/>
      <c r="EXQ24" s="2332"/>
      <c r="EXR24" s="2332"/>
      <c r="EXS24" s="2332"/>
      <c r="EXT24" s="2332"/>
      <c r="EXU24" s="2332"/>
      <c r="EXV24" s="2332"/>
      <c r="EXW24" s="2332"/>
      <c r="EXX24" s="2332"/>
      <c r="EXY24" s="2332"/>
      <c r="EXZ24" s="2332"/>
      <c r="EYA24" s="2332"/>
      <c r="EYB24" s="2332"/>
      <c r="EYC24" s="2332"/>
      <c r="EYD24" s="2332"/>
      <c r="EYE24" s="2332"/>
      <c r="EYF24" s="2332"/>
      <c r="EYG24" s="2332"/>
      <c r="EYH24" s="2332"/>
      <c r="EYI24" s="2332"/>
      <c r="EYJ24" s="2332"/>
      <c r="EYK24" s="2332"/>
      <c r="EYL24" s="2332"/>
      <c r="EYM24" s="2332"/>
      <c r="EYN24" s="2332"/>
      <c r="EYO24" s="2332"/>
      <c r="EYP24" s="2332"/>
      <c r="EYQ24" s="2332"/>
      <c r="EYR24" s="2332"/>
      <c r="EYS24" s="2332"/>
      <c r="EYT24" s="2332"/>
      <c r="EYU24" s="2332"/>
      <c r="EYV24" s="2332"/>
      <c r="EYW24" s="2332"/>
      <c r="EYX24" s="2332"/>
      <c r="EYY24" s="2332"/>
      <c r="EYZ24" s="2332"/>
      <c r="EZA24" s="2332"/>
      <c r="EZB24" s="2332"/>
      <c r="EZC24" s="2332"/>
      <c r="EZD24" s="2332"/>
      <c r="EZE24" s="2332"/>
      <c r="EZF24" s="2332"/>
      <c r="EZG24" s="2332"/>
      <c r="EZH24" s="2332"/>
      <c r="EZI24" s="2332"/>
      <c r="EZJ24" s="2332"/>
      <c r="EZK24" s="2332"/>
      <c r="EZL24" s="2332"/>
      <c r="EZM24" s="2332"/>
      <c r="EZN24" s="2332"/>
      <c r="EZO24" s="2332"/>
      <c r="EZP24" s="2332"/>
      <c r="EZQ24" s="2332"/>
      <c r="EZR24" s="2332"/>
      <c r="EZS24" s="2332"/>
      <c r="EZT24" s="2332"/>
      <c r="EZU24" s="2332"/>
      <c r="EZV24" s="2332"/>
      <c r="EZW24" s="2332"/>
      <c r="EZX24" s="2332"/>
      <c r="EZY24" s="2332"/>
      <c r="EZZ24" s="2332"/>
      <c r="FAA24" s="2332"/>
      <c r="FAB24" s="2332"/>
      <c r="FAC24" s="2332"/>
      <c r="FAD24" s="2332"/>
      <c r="FAE24" s="2332"/>
      <c r="FAF24" s="2332"/>
      <c r="FAG24" s="2332"/>
      <c r="FAH24" s="2332"/>
      <c r="FAI24" s="2332"/>
      <c r="FAJ24" s="2332"/>
      <c r="FAK24" s="2332"/>
      <c r="FAL24" s="2332"/>
      <c r="FAM24" s="2332"/>
      <c r="FAN24" s="2332"/>
      <c r="FAO24" s="2332"/>
      <c r="FAP24" s="2332"/>
      <c r="FAQ24" s="2332"/>
      <c r="FAR24" s="2332"/>
      <c r="FAS24" s="2332"/>
      <c r="FAT24" s="2332"/>
      <c r="FAU24" s="2332"/>
      <c r="FAV24" s="2332"/>
      <c r="FAW24" s="2332"/>
      <c r="FAX24" s="2332"/>
      <c r="FAY24" s="2332"/>
      <c r="FAZ24" s="2332"/>
      <c r="FBA24" s="2332"/>
      <c r="FBB24" s="2332"/>
      <c r="FBC24" s="2332"/>
      <c r="FBD24" s="2332"/>
      <c r="FBE24" s="2332"/>
      <c r="FBF24" s="2332"/>
      <c r="FBG24" s="2332"/>
      <c r="FBH24" s="2332"/>
      <c r="FBI24" s="2332"/>
      <c r="FBJ24" s="2332"/>
      <c r="FBK24" s="2332"/>
      <c r="FBL24" s="2332"/>
      <c r="FBM24" s="2332"/>
      <c r="FBN24" s="2332"/>
      <c r="FBO24" s="2332"/>
      <c r="FBP24" s="2332"/>
      <c r="FBQ24" s="2332"/>
      <c r="FBR24" s="2332"/>
      <c r="FBS24" s="2332"/>
      <c r="FBT24" s="2332"/>
      <c r="FBU24" s="2332"/>
      <c r="FBV24" s="2332"/>
      <c r="FBW24" s="2332"/>
      <c r="FBX24" s="2332"/>
      <c r="FBY24" s="2332"/>
      <c r="FBZ24" s="2332"/>
      <c r="FCA24" s="2332"/>
      <c r="FCB24" s="2332"/>
      <c r="FCC24" s="2332"/>
      <c r="FCD24" s="2332"/>
      <c r="FCE24" s="2332"/>
      <c r="FCF24" s="2332"/>
      <c r="FCG24" s="2332"/>
      <c r="FCH24" s="2332"/>
      <c r="FCI24" s="2332"/>
      <c r="FCJ24" s="2332"/>
      <c r="FCK24" s="2332"/>
      <c r="FCL24" s="2332"/>
      <c r="FCM24" s="2332"/>
      <c r="FCN24" s="2332"/>
      <c r="FCO24" s="2332"/>
      <c r="FCP24" s="2332"/>
      <c r="FCQ24" s="2332"/>
      <c r="FCR24" s="2332"/>
      <c r="FCS24" s="2332"/>
      <c r="FCT24" s="2332"/>
      <c r="FCU24" s="2332"/>
      <c r="FCV24" s="2332"/>
      <c r="FCW24" s="2332"/>
      <c r="FCX24" s="2332"/>
      <c r="FCY24" s="2332"/>
      <c r="FCZ24" s="2332"/>
      <c r="FDA24" s="2332"/>
      <c r="FDB24" s="2332"/>
      <c r="FDC24" s="2332"/>
      <c r="FDD24" s="2332"/>
      <c r="FDE24" s="2332"/>
      <c r="FDF24" s="2332"/>
      <c r="FDG24" s="2332"/>
      <c r="FDH24" s="2332"/>
      <c r="FDI24" s="2332"/>
      <c r="FDJ24" s="2332"/>
      <c r="FDK24" s="2332"/>
      <c r="FDL24" s="2332"/>
      <c r="FDM24" s="2332"/>
      <c r="FDN24" s="2332"/>
      <c r="FDO24" s="2332"/>
      <c r="FDP24" s="2332"/>
      <c r="FDQ24" s="2332"/>
      <c r="FDR24" s="2332"/>
      <c r="FDS24" s="2332"/>
      <c r="FDT24" s="2332"/>
      <c r="FDU24" s="2332"/>
      <c r="FDV24" s="2332"/>
      <c r="FDW24" s="2332"/>
      <c r="FDX24" s="2332"/>
      <c r="FDY24" s="2332"/>
      <c r="FDZ24" s="2332"/>
      <c r="FEA24" s="2332"/>
      <c r="FEB24" s="2332"/>
      <c r="FEC24" s="2332"/>
      <c r="FED24" s="2332"/>
      <c r="FEE24" s="2332"/>
      <c r="FEF24" s="2332"/>
      <c r="FEG24" s="2332"/>
      <c r="FEH24" s="2332"/>
      <c r="FEI24" s="2332"/>
      <c r="FEJ24" s="2332"/>
      <c r="FEK24" s="2332"/>
      <c r="FEL24" s="2332"/>
      <c r="FEM24" s="2332"/>
      <c r="FEN24" s="2332"/>
      <c r="FEO24" s="2332"/>
      <c r="FEP24" s="2332"/>
      <c r="FEQ24" s="2332"/>
      <c r="FER24" s="2332"/>
      <c r="FES24" s="2332"/>
      <c r="FET24" s="2332"/>
      <c r="FEU24" s="2332"/>
      <c r="FEV24" s="2332"/>
      <c r="FEW24" s="2332"/>
      <c r="FEX24" s="2332"/>
      <c r="FEY24" s="2332"/>
      <c r="FEZ24" s="2332"/>
      <c r="FFA24" s="2332"/>
      <c r="FFB24" s="2332"/>
      <c r="FFC24" s="2332"/>
      <c r="FFD24" s="2332"/>
      <c r="FFE24" s="2332"/>
      <c r="FFF24" s="2332"/>
      <c r="FFG24" s="2332"/>
      <c r="FFH24" s="2332"/>
      <c r="FFI24" s="2332"/>
      <c r="FFJ24" s="2332"/>
      <c r="FFK24" s="2332"/>
      <c r="FFL24" s="2332"/>
      <c r="FFM24" s="2332"/>
      <c r="FFN24" s="2332"/>
      <c r="FFO24" s="2332"/>
      <c r="FFP24" s="2332"/>
      <c r="FFQ24" s="2332"/>
      <c r="FFR24" s="2332"/>
      <c r="FFS24" s="2332"/>
      <c r="FFT24" s="2332"/>
      <c r="FFU24" s="2332"/>
      <c r="FFV24" s="2332"/>
      <c r="FFW24" s="2332"/>
      <c r="FFX24" s="2332"/>
      <c r="FFY24" s="2332"/>
      <c r="FFZ24" s="2332"/>
      <c r="FGA24" s="2332"/>
      <c r="FGB24" s="2332"/>
      <c r="FGC24" s="2332"/>
      <c r="FGD24" s="2332"/>
      <c r="FGE24" s="2332"/>
      <c r="FGF24" s="2332"/>
      <c r="FGG24" s="2332"/>
      <c r="FGH24" s="2332"/>
      <c r="FGI24" s="2332"/>
      <c r="FGJ24" s="2332"/>
      <c r="FGK24" s="2332"/>
      <c r="FGL24" s="2332"/>
      <c r="FGM24" s="2332"/>
      <c r="FGN24" s="2332"/>
      <c r="FGO24" s="2332"/>
      <c r="FGP24" s="2332"/>
      <c r="FGQ24" s="2332"/>
      <c r="FGR24" s="2332"/>
      <c r="FGS24" s="2332"/>
      <c r="FGT24" s="2332"/>
      <c r="FGU24" s="2332"/>
      <c r="FGV24" s="2332"/>
      <c r="FGW24" s="2332"/>
      <c r="FGX24" s="2332"/>
      <c r="FGY24" s="2332"/>
      <c r="FGZ24" s="2332"/>
      <c r="FHA24" s="2332"/>
      <c r="FHB24" s="2332"/>
      <c r="FHC24" s="2332"/>
      <c r="FHD24" s="2332"/>
      <c r="FHE24" s="2332"/>
      <c r="FHF24" s="2332"/>
      <c r="FHG24" s="2332"/>
      <c r="FHH24" s="2332"/>
      <c r="FHI24" s="2332"/>
      <c r="FHJ24" s="2332"/>
      <c r="FHK24" s="2332"/>
      <c r="FHL24" s="2332"/>
      <c r="FHM24" s="2332"/>
      <c r="FHN24" s="2332"/>
      <c r="FHO24" s="2332"/>
      <c r="FHP24" s="2332"/>
      <c r="FHQ24" s="2332"/>
      <c r="FHR24" s="2332"/>
      <c r="FHS24" s="2332"/>
      <c r="FHT24" s="2332"/>
      <c r="FHU24" s="2332"/>
      <c r="FHV24" s="2332"/>
      <c r="FHW24" s="2332"/>
      <c r="FHX24" s="2332"/>
      <c r="FHY24" s="2332"/>
      <c r="FHZ24" s="2332"/>
      <c r="FIA24" s="2332"/>
      <c r="FIB24" s="2332"/>
      <c r="FIC24" s="2332"/>
      <c r="FID24" s="2332"/>
      <c r="FIE24" s="2332"/>
      <c r="FIF24" s="2332"/>
      <c r="FIG24" s="2332"/>
      <c r="FIH24" s="2332"/>
      <c r="FII24" s="2332"/>
      <c r="FIJ24" s="2332"/>
      <c r="FIK24" s="2332"/>
      <c r="FIL24" s="2332"/>
      <c r="FIM24" s="2332"/>
      <c r="FIN24" s="2332"/>
      <c r="FIO24" s="2332"/>
      <c r="FIP24" s="2332"/>
      <c r="FIQ24" s="2332"/>
      <c r="FIR24" s="2332"/>
      <c r="FIS24" s="2332"/>
      <c r="FIT24" s="2332"/>
      <c r="FIU24" s="2332"/>
      <c r="FIV24" s="2332"/>
      <c r="FIW24" s="2332"/>
      <c r="FIX24" s="2332"/>
      <c r="FIY24" s="2332"/>
      <c r="FIZ24" s="2332"/>
      <c r="FJA24" s="2332"/>
      <c r="FJB24" s="2332"/>
      <c r="FJC24" s="2332"/>
      <c r="FJD24" s="2332"/>
      <c r="FJE24" s="2332"/>
      <c r="FJF24" s="2332"/>
      <c r="FJG24" s="2332"/>
      <c r="FJH24" s="2332"/>
      <c r="FJI24" s="2332"/>
      <c r="FJJ24" s="2332"/>
      <c r="FJK24" s="2332"/>
      <c r="FJL24" s="2332"/>
      <c r="FJM24" s="2332"/>
      <c r="FJN24" s="2332"/>
      <c r="FJO24" s="2332"/>
      <c r="FJP24" s="2332"/>
      <c r="FJQ24" s="2332"/>
      <c r="FJR24" s="2332"/>
      <c r="FJS24" s="2332"/>
      <c r="FJT24" s="2332"/>
      <c r="FJU24" s="2332"/>
      <c r="FJV24" s="2332"/>
      <c r="FJW24" s="2332"/>
      <c r="FJX24" s="2332"/>
      <c r="FJY24" s="2332"/>
      <c r="FJZ24" s="2332"/>
      <c r="FKA24" s="2332"/>
      <c r="FKB24" s="2332"/>
      <c r="FKC24" s="2332"/>
      <c r="FKD24" s="2332"/>
      <c r="FKE24" s="2332"/>
      <c r="FKF24" s="2332"/>
      <c r="FKG24" s="2332"/>
      <c r="FKH24" s="2332"/>
      <c r="FKI24" s="2332"/>
      <c r="FKJ24" s="2332"/>
      <c r="FKK24" s="2332"/>
      <c r="FKL24" s="2332"/>
      <c r="FKM24" s="2332"/>
      <c r="FKN24" s="2332"/>
      <c r="FKO24" s="2332"/>
      <c r="FKP24" s="2332"/>
      <c r="FKQ24" s="2332"/>
      <c r="FKR24" s="2332"/>
      <c r="FKS24" s="2332"/>
      <c r="FKT24" s="2332"/>
      <c r="FKU24" s="2332"/>
      <c r="FKV24" s="2332"/>
      <c r="FKW24" s="2332"/>
      <c r="FKX24" s="2332"/>
      <c r="FKY24" s="2332"/>
      <c r="FKZ24" s="2332"/>
      <c r="FLA24" s="2332"/>
      <c r="FLB24" s="2332"/>
      <c r="FLC24" s="2332"/>
      <c r="FLD24" s="2332"/>
      <c r="FLE24" s="2332"/>
      <c r="FLF24" s="2332"/>
      <c r="FLG24" s="2332"/>
      <c r="FLH24" s="2332"/>
      <c r="FLI24" s="2332"/>
      <c r="FLJ24" s="2332"/>
      <c r="FLK24" s="2332"/>
      <c r="FLL24" s="2332"/>
      <c r="FLM24" s="2332"/>
      <c r="FLN24" s="2332"/>
      <c r="FLO24" s="2332"/>
      <c r="FLP24" s="2332"/>
      <c r="FLQ24" s="2332"/>
      <c r="FLR24" s="2332"/>
      <c r="FLS24" s="2332"/>
      <c r="FLT24" s="2332"/>
      <c r="FLU24" s="2332"/>
      <c r="FLV24" s="2332"/>
      <c r="FLW24" s="2332"/>
      <c r="FLX24" s="2332"/>
      <c r="FLY24" s="2332"/>
      <c r="FLZ24" s="2332"/>
      <c r="FMA24" s="2332"/>
      <c r="FMB24" s="2332"/>
      <c r="FMC24" s="2332"/>
      <c r="FMD24" s="2332"/>
      <c r="FME24" s="2332"/>
      <c r="FMF24" s="2332"/>
      <c r="FMG24" s="2332"/>
      <c r="FMH24" s="2332"/>
      <c r="FMI24" s="2332"/>
      <c r="FMJ24" s="2332"/>
      <c r="FMK24" s="2332"/>
      <c r="FML24" s="2332"/>
      <c r="FMM24" s="2332"/>
      <c r="FMN24" s="2332"/>
      <c r="FMO24" s="2332"/>
      <c r="FMP24" s="2332"/>
      <c r="FMQ24" s="2332"/>
      <c r="FMR24" s="2332"/>
      <c r="FMS24" s="2332"/>
      <c r="FMT24" s="2332"/>
      <c r="FMU24" s="2332"/>
      <c r="FMV24" s="2332"/>
      <c r="FMW24" s="2332"/>
      <c r="FMX24" s="2332"/>
      <c r="FMY24" s="2332"/>
      <c r="FMZ24" s="2332"/>
      <c r="FNA24" s="2332"/>
      <c r="FNB24" s="2332"/>
      <c r="FNC24" s="2332"/>
      <c r="FND24" s="2332"/>
      <c r="FNE24" s="2332"/>
      <c r="FNF24" s="2332"/>
      <c r="FNG24" s="2332"/>
      <c r="FNH24" s="2332"/>
      <c r="FNI24" s="2332"/>
      <c r="FNJ24" s="2332"/>
      <c r="FNK24" s="2332"/>
      <c r="FNL24" s="2332"/>
      <c r="FNM24" s="2332"/>
      <c r="FNN24" s="2332"/>
      <c r="FNO24" s="2332"/>
      <c r="FNP24" s="2332"/>
      <c r="FNQ24" s="2332"/>
      <c r="FNR24" s="2332"/>
      <c r="FNS24" s="2332"/>
      <c r="FNT24" s="2332"/>
      <c r="FNU24" s="2332"/>
      <c r="FNV24" s="2332"/>
      <c r="FNW24" s="2332"/>
      <c r="FNX24" s="2332"/>
      <c r="FNY24" s="2332"/>
      <c r="FNZ24" s="2332"/>
      <c r="FOA24" s="2332"/>
      <c r="FOB24" s="2332"/>
      <c r="FOC24" s="2332"/>
      <c r="FOD24" s="2332"/>
      <c r="FOE24" s="2332"/>
      <c r="FOF24" s="2332"/>
      <c r="FOG24" s="2332"/>
      <c r="FOH24" s="2332"/>
      <c r="FOI24" s="2332"/>
      <c r="FOJ24" s="2332"/>
      <c r="FOK24" s="2332"/>
      <c r="FOL24" s="2332"/>
      <c r="FOM24" s="2332"/>
      <c r="FON24" s="2332"/>
      <c r="FOO24" s="2332"/>
      <c r="FOP24" s="2332"/>
      <c r="FOQ24" s="2332"/>
      <c r="FOR24" s="2332"/>
      <c r="FOS24" s="2332"/>
      <c r="FOT24" s="2332"/>
      <c r="FOU24" s="2332"/>
      <c r="FOV24" s="2332"/>
      <c r="FOW24" s="2332"/>
      <c r="FOX24" s="2332"/>
      <c r="FOY24" s="2332"/>
      <c r="FOZ24" s="2332"/>
      <c r="FPA24" s="2332"/>
      <c r="FPB24" s="2332"/>
      <c r="FPC24" s="2332"/>
      <c r="FPD24" s="2332"/>
      <c r="FPE24" s="2332"/>
      <c r="FPF24" s="2332"/>
      <c r="FPG24" s="2332"/>
      <c r="FPH24" s="2332"/>
      <c r="FPI24" s="2332"/>
      <c r="FPJ24" s="2332"/>
      <c r="FPK24" s="2332"/>
      <c r="FPL24" s="2332"/>
      <c r="FPM24" s="2332"/>
      <c r="FPN24" s="2332"/>
      <c r="FPO24" s="2332"/>
      <c r="FPP24" s="2332"/>
      <c r="FPQ24" s="2332"/>
      <c r="FPR24" s="2332"/>
      <c r="FPS24" s="2332"/>
      <c r="FPT24" s="2332"/>
      <c r="FPU24" s="2332"/>
      <c r="FPV24" s="2332"/>
      <c r="FPW24" s="2332"/>
      <c r="FPX24" s="2332"/>
      <c r="FPY24" s="2332"/>
      <c r="FPZ24" s="2332"/>
      <c r="FQA24" s="2332"/>
      <c r="FQB24" s="2332"/>
      <c r="FQC24" s="2332"/>
      <c r="FQD24" s="2332"/>
      <c r="FQE24" s="2332"/>
      <c r="FQF24" s="2332"/>
      <c r="FQG24" s="2332"/>
      <c r="FQH24" s="2332"/>
      <c r="FQI24" s="2332"/>
      <c r="FQJ24" s="2332"/>
      <c r="FQK24" s="2332"/>
      <c r="FQL24" s="2332"/>
      <c r="FQM24" s="2332"/>
      <c r="FQN24" s="2332"/>
      <c r="FQO24" s="2332"/>
      <c r="FQP24" s="2332"/>
      <c r="FQQ24" s="2332"/>
      <c r="FQR24" s="2332"/>
      <c r="FQS24" s="2332"/>
      <c r="FQT24" s="2332"/>
      <c r="FQU24" s="2332"/>
      <c r="FQV24" s="2332"/>
      <c r="FQW24" s="2332"/>
      <c r="FQX24" s="2332"/>
      <c r="FQY24" s="2332"/>
      <c r="FQZ24" s="2332"/>
      <c r="FRA24" s="2332"/>
      <c r="FRB24" s="2332"/>
      <c r="FRC24" s="2332"/>
      <c r="FRD24" s="2332"/>
      <c r="FRE24" s="2332"/>
      <c r="FRF24" s="2332"/>
      <c r="FRG24" s="2332"/>
      <c r="FRH24" s="2332"/>
      <c r="FRI24" s="2332"/>
      <c r="FRJ24" s="2332"/>
      <c r="FRK24" s="2332"/>
      <c r="FRL24" s="2332"/>
      <c r="FRM24" s="2332"/>
      <c r="FRN24" s="2332"/>
      <c r="FRO24" s="2332"/>
      <c r="FRP24" s="2332"/>
      <c r="FRQ24" s="2332"/>
      <c r="FRR24" s="2332"/>
      <c r="FRS24" s="2332"/>
      <c r="FRT24" s="2332"/>
      <c r="FRU24" s="2332"/>
      <c r="FRV24" s="2332"/>
      <c r="FRW24" s="2332"/>
      <c r="FRX24" s="2332"/>
      <c r="FRY24" s="2332"/>
      <c r="FRZ24" s="2332"/>
      <c r="FSA24" s="2332"/>
      <c r="FSB24" s="2332"/>
      <c r="FSC24" s="2332"/>
      <c r="FSD24" s="2332"/>
      <c r="FSE24" s="2332"/>
      <c r="FSF24" s="2332"/>
      <c r="FSG24" s="2332"/>
      <c r="FSH24" s="2332"/>
      <c r="FSI24" s="2332"/>
      <c r="FSJ24" s="2332"/>
      <c r="FSK24" s="2332"/>
      <c r="FSL24" s="2332"/>
      <c r="FSM24" s="2332"/>
      <c r="FSN24" s="2332"/>
      <c r="FSO24" s="2332"/>
      <c r="FSP24" s="2332"/>
      <c r="FSQ24" s="2332"/>
      <c r="FSR24" s="2332"/>
      <c r="FSS24" s="2332"/>
      <c r="FST24" s="2332"/>
      <c r="FSU24" s="2332"/>
      <c r="FSV24" s="2332"/>
      <c r="FSW24" s="2332"/>
      <c r="FSX24" s="2332"/>
      <c r="FSY24" s="2332"/>
      <c r="FSZ24" s="2332"/>
      <c r="FTA24" s="2332"/>
      <c r="FTB24" s="2332"/>
      <c r="FTC24" s="2332"/>
      <c r="FTD24" s="2332"/>
      <c r="FTE24" s="2332"/>
      <c r="FTF24" s="2332"/>
      <c r="FTG24" s="2332"/>
      <c r="FTH24" s="2332"/>
      <c r="FTI24" s="2332"/>
      <c r="FTJ24" s="2332"/>
      <c r="FTK24" s="2332"/>
      <c r="FTL24" s="2332"/>
      <c r="FTM24" s="2332"/>
      <c r="FTN24" s="2332"/>
      <c r="FTO24" s="2332"/>
      <c r="FTP24" s="2332"/>
      <c r="FTQ24" s="2332"/>
      <c r="FTR24" s="2332"/>
      <c r="FTS24" s="2332"/>
      <c r="FTT24" s="2332"/>
      <c r="FTU24" s="2332"/>
      <c r="FTV24" s="2332"/>
      <c r="FTW24" s="2332"/>
      <c r="FTX24" s="2332"/>
      <c r="FTY24" s="2332"/>
      <c r="FTZ24" s="2332"/>
      <c r="FUA24" s="2332"/>
      <c r="FUB24" s="2332"/>
      <c r="FUC24" s="2332"/>
      <c r="FUD24" s="2332"/>
      <c r="FUE24" s="2332"/>
      <c r="FUF24" s="2332"/>
      <c r="FUG24" s="2332"/>
      <c r="FUH24" s="2332"/>
      <c r="FUI24" s="2332"/>
      <c r="FUJ24" s="2332"/>
      <c r="FUK24" s="2332"/>
      <c r="FUL24" s="2332"/>
      <c r="FUM24" s="2332"/>
      <c r="FUN24" s="2332"/>
      <c r="FUO24" s="2332"/>
      <c r="FUP24" s="2332"/>
      <c r="FUQ24" s="2332"/>
      <c r="FUR24" s="2332"/>
      <c r="FUS24" s="2332"/>
      <c r="FUT24" s="2332"/>
      <c r="FUU24" s="2332"/>
      <c r="FUV24" s="2332"/>
      <c r="FUW24" s="2332"/>
      <c r="FUX24" s="2332"/>
      <c r="FUY24" s="2332"/>
      <c r="FUZ24" s="2332"/>
      <c r="FVA24" s="2332"/>
      <c r="FVB24" s="2332"/>
      <c r="FVC24" s="2332"/>
      <c r="FVD24" s="2332"/>
      <c r="FVE24" s="2332"/>
      <c r="FVF24" s="2332"/>
      <c r="FVG24" s="2332"/>
      <c r="FVH24" s="2332"/>
      <c r="FVI24" s="2332"/>
      <c r="FVJ24" s="2332"/>
      <c r="FVK24" s="2332"/>
      <c r="FVL24" s="2332"/>
      <c r="FVM24" s="2332"/>
      <c r="FVN24" s="2332"/>
      <c r="FVO24" s="2332"/>
      <c r="FVP24" s="2332"/>
      <c r="FVQ24" s="2332"/>
      <c r="FVR24" s="2332"/>
      <c r="FVS24" s="2332"/>
      <c r="FVT24" s="2332"/>
      <c r="FVU24" s="2332"/>
      <c r="FVV24" s="2332"/>
      <c r="FVW24" s="2332"/>
      <c r="FVX24" s="2332"/>
      <c r="FVY24" s="2332"/>
      <c r="FVZ24" s="2332"/>
      <c r="FWA24" s="2332"/>
      <c r="FWB24" s="2332"/>
      <c r="FWC24" s="2332"/>
      <c r="FWD24" s="2332"/>
      <c r="FWE24" s="2332"/>
      <c r="FWF24" s="2332"/>
      <c r="FWG24" s="2332"/>
      <c r="FWH24" s="2332"/>
      <c r="FWI24" s="2332"/>
      <c r="FWJ24" s="2332"/>
      <c r="FWK24" s="2332"/>
      <c r="FWL24" s="2332"/>
      <c r="FWM24" s="2332"/>
      <c r="FWN24" s="2332"/>
      <c r="FWO24" s="2332"/>
      <c r="FWP24" s="2332"/>
      <c r="FWQ24" s="2332"/>
      <c r="FWR24" s="2332"/>
      <c r="FWS24" s="2332"/>
      <c r="FWT24" s="2332"/>
      <c r="FWU24" s="2332"/>
      <c r="FWV24" s="2332"/>
      <c r="FWW24" s="2332"/>
      <c r="FWX24" s="2332"/>
      <c r="FWY24" s="2332"/>
      <c r="FWZ24" s="2332"/>
      <c r="FXA24" s="2332"/>
      <c r="FXB24" s="2332"/>
      <c r="FXC24" s="2332"/>
      <c r="FXD24" s="2332"/>
      <c r="FXE24" s="2332"/>
      <c r="FXF24" s="2332"/>
      <c r="FXG24" s="2332"/>
      <c r="FXH24" s="2332"/>
      <c r="FXI24" s="2332"/>
      <c r="FXJ24" s="2332"/>
      <c r="FXK24" s="2332"/>
      <c r="FXL24" s="2332"/>
      <c r="FXM24" s="2332"/>
      <c r="FXN24" s="2332"/>
      <c r="FXO24" s="2332"/>
      <c r="FXP24" s="2332"/>
      <c r="FXQ24" s="2332"/>
      <c r="FXR24" s="2332"/>
      <c r="FXS24" s="2332"/>
      <c r="FXT24" s="2332"/>
      <c r="FXU24" s="2332"/>
      <c r="FXV24" s="2332"/>
      <c r="FXW24" s="2332"/>
      <c r="FXX24" s="2332"/>
      <c r="FXY24" s="2332"/>
      <c r="FXZ24" s="2332"/>
      <c r="FYA24" s="2332"/>
      <c r="FYB24" s="2332"/>
      <c r="FYC24" s="2332"/>
      <c r="FYD24" s="2332"/>
      <c r="FYE24" s="2332"/>
      <c r="FYF24" s="2332"/>
      <c r="FYG24" s="2332"/>
      <c r="FYH24" s="2332"/>
      <c r="FYI24" s="2332"/>
      <c r="FYJ24" s="2332"/>
      <c r="FYK24" s="2332"/>
      <c r="FYL24" s="2332"/>
      <c r="FYM24" s="2332"/>
      <c r="FYN24" s="2332"/>
      <c r="FYO24" s="2332"/>
      <c r="FYP24" s="2332"/>
      <c r="FYQ24" s="2332"/>
      <c r="FYR24" s="2332"/>
      <c r="FYS24" s="2332"/>
      <c r="FYT24" s="2332"/>
      <c r="FYU24" s="2332"/>
      <c r="FYV24" s="2332"/>
      <c r="FYW24" s="2332"/>
      <c r="FYX24" s="2332"/>
      <c r="FYY24" s="2332"/>
      <c r="FYZ24" s="2332"/>
      <c r="FZA24" s="2332"/>
      <c r="FZB24" s="2332"/>
      <c r="FZC24" s="2332"/>
      <c r="FZD24" s="2332"/>
      <c r="FZE24" s="2332"/>
      <c r="FZF24" s="2332"/>
      <c r="FZG24" s="2332"/>
      <c r="FZH24" s="2332"/>
      <c r="FZI24" s="2332"/>
      <c r="FZJ24" s="2332"/>
      <c r="FZK24" s="2332"/>
      <c r="FZL24" s="2332"/>
      <c r="FZM24" s="2332"/>
      <c r="FZN24" s="2332"/>
      <c r="FZO24" s="2332"/>
      <c r="FZP24" s="2332"/>
      <c r="FZQ24" s="2332"/>
      <c r="FZR24" s="2332"/>
      <c r="FZS24" s="2332"/>
      <c r="FZT24" s="2332"/>
      <c r="FZU24" s="2332"/>
      <c r="FZV24" s="2332"/>
      <c r="FZW24" s="2332"/>
      <c r="FZX24" s="2332"/>
      <c r="FZY24" s="2332"/>
      <c r="FZZ24" s="2332"/>
      <c r="GAA24" s="2332"/>
      <c r="GAB24" s="2332"/>
      <c r="GAC24" s="2332"/>
      <c r="GAD24" s="2332"/>
      <c r="GAE24" s="2332"/>
      <c r="GAF24" s="2332"/>
      <c r="GAG24" s="2332"/>
      <c r="GAH24" s="2332"/>
      <c r="GAI24" s="2332"/>
      <c r="GAJ24" s="2332"/>
      <c r="GAK24" s="2332"/>
      <c r="GAL24" s="2332"/>
      <c r="GAM24" s="2332"/>
      <c r="GAN24" s="2332"/>
      <c r="GAO24" s="2332"/>
      <c r="GAP24" s="2332"/>
      <c r="GAQ24" s="2332"/>
      <c r="GAR24" s="2332"/>
      <c r="GAS24" s="2332"/>
      <c r="GAT24" s="2332"/>
      <c r="GAU24" s="2332"/>
      <c r="GAV24" s="2332"/>
      <c r="GAW24" s="2332"/>
      <c r="GAX24" s="2332"/>
      <c r="GAY24" s="2332"/>
      <c r="GAZ24" s="2332"/>
      <c r="GBA24" s="2332"/>
      <c r="GBB24" s="2332"/>
      <c r="GBC24" s="2332"/>
      <c r="GBD24" s="2332"/>
      <c r="GBE24" s="2332"/>
      <c r="GBF24" s="2332"/>
      <c r="GBG24" s="2332"/>
      <c r="GBH24" s="2332"/>
      <c r="GBI24" s="2332"/>
      <c r="GBJ24" s="2332"/>
      <c r="GBK24" s="2332"/>
      <c r="GBL24" s="2332"/>
      <c r="GBM24" s="2332"/>
      <c r="GBN24" s="2332"/>
      <c r="GBO24" s="2332"/>
      <c r="GBP24" s="2332"/>
      <c r="GBQ24" s="2332"/>
      <c r="GBR24" s="2332"/>
      <c r="GBS24" s="2332"/>
      <c r="GBT24" s="2332"/>
      <c r="GBU24" s="2332"/>
      <c r="GBV24" s="2332"/>
      <c r="GBW24" s="2332"/>
      <c r="GBX24" s="2332"/>
      <c r="GBY24" s="2332"/>
      <c r="GBZ24" s="2332"/>
      <c r="GCA24" s="2332"/>
      <c r="GCB24" s="2332"/>
      <c r="GCC24" s="2332"/>
      <c r="GCD24" s="2332"/>
      <c r="GCE24" s="2332"/>
      <c r="GCF24" s="2332"/>
      <c r="GCG24" s="2332"/>
      <c r="GCH24" s="2332"/>
      <c r="GCI24" s="2332"/>
      <c r="GCJ24" s="2332"/>
      <c r="GCK24" s="2332"/>
      <c r="GCL24" s="2332"/>
      <c r="GCM24" s="2332"/>
      <c r="GCN24" s="2332"/>
      <c r="GCO24" s="2332"/>
      <c r="GCP24" s="2332"/>
      <c r="GCQ24" s="2332"/>
      <c r="GCR24" s="2332"/>
      <c r="GCS24" s="2332"/>
      <c r="GCT24" s="2332"/>
      <c r="GCU24" s="2332"/>
      <c r="GCV24" s="2332"/>
      <c r="GCW24" s="2332"/>
      <c r="GCX24" s="2332"/>
      <c r="GCY24" s="2332"/>
      <c r="GCZ24" s="2332"/>
      <c r="GDA24" s="2332"/>
      <c r="GDB24" s="2332"/>
      <c r="GDC24" s="2332"/>
      <c r="GDD24" s="2332"/>
      <c r="GDE24" s="2332"/>
      <c r="GDF24" s="2332"/>
      <c r="GDG24" s="2332"/>
      <c r="GDH24" s="2332"/>
      <c r="GDI24" s="2332"/>
      <c r="GDJ24" s="2332"/>
      <c r="GDK24" s="2332"/>
      <c r="GDL24" s="2332"/>
      <c r="GDM24" s="2332"/>
      <c r="GDN24" s="2332"/>
      <c r="GDO24" s="2332"/>
      <c r="GDP24" s="2332"/>
      <c r="GDQ24" s="2332"/>
      <c r="GDR24" s="2332"/>
      <c r="GDS24" s="2332"/>
      <c r="GDT24" s="2332"/>
      <c r="GDU24" s="2332"/>
      <c r="GDV24" s="2332"/>
      <c r="GDW24" s="2332"/>
      <c r="GDX24" s="2332"/>
      <c r="GDY24" s="2332"/>
      <c r="GDZ24" s="2332"/>
      <c r="GEA24" s="2332"/>
      <c r="GEB24" s="2332"/>
      <c r="GEC24" s="2332"/>
      <c r="GED24" s="2332"/>
      <c r="GEE24" s="2332"/>
      <c r="GEF24" s="2332"/>
      <c r="GEG24" s="2332"/>
      <c r="GEH24" s="2332"/>
      <c r="GEI24" s="2332"/>
      <c r="GEJ24" s="2332"/>
      <c r="GEK24" s="2332"/>
      <c r="GEL24" s="2332"/>
      <c r="GEM24" s="2332"/>
      <c r="GEN24" s="2332"/>
      <c r="GEO24" s="2332"/>
      <c r="GEP24" s="2332"/>
      <c r="GEQ24" s="2332"/>
      <c r="GER24" s="2332"/>
      <c r="GES24" s="2332"/>
      <c r="GET24" s="2332"/>
      <c r="GEU24" s="2332"/>
      <c r="GEV24" s="2332"/>
      <c r="GEW24" s="2332"/>
      <c r="GEX24" s="2332"/>
      <c r="GEY24" s="2332"/>
      <c r="GEZ24" s="2332"/>
      <c r="GFA24" s="2332"/>
      <c r="GFB24" s="2332"/>
      <c r="GFC24" s="2332"/>
      <c r="GFD24" s="2332"/>
      <c r="GFE24" s="2332"/>
      <c r="GFF24" s="2332"/>
      <c r="GFG24" s="2332"/>
      <c r="GFH24" s="2332"/>
      <c r="GFI24" s="2332"/>
      <c r="GFJ24" s="2332"/>
      <c r="GFK24" s="2332"/>
      <c r="GFL24" s="2332"/>
      <c r="GFM24" s="2332"/>
      <c r="GFN24" s="2332"/>
      <c r="GFO24" s="2332"/>
      <c r="GFP24" s="2332"/>
      <c r="GFQ24" s="2332"/>
      <c r="GFR24" s="2332"/>
      <c r="GFS24" s="2332"/>
      <c r="GFT24" s="2332"/>
      <c r="GFU24" s="2332"/>
      <c r="GFV24" s="2332"/>
      <c r="GFW24" s="2332"/>
      <c r="GFX24" s="2332"/>
      <c r="GFY24" s="2332"/>
      <c r="GFZ24" s="2332"/>
      <c r="GGA24" s="2332"/>
      <c r="GGB24" s="2332"/>
      <c r="GGC24" s="2332"/>
      <c r="GGD24" s="2332"/>
      <c r="GGE24" s="2332"/>
      <c r="GGF24" s="2332"/>
      <c r="GGG24" s="2332"/>
      <c r="GGH24" s="2332"/>
      <c r="GGI24" s="2332"/>
      <c r="GGJ24" s="2332"/>
      <c r="GGK24" s="2332"/>
      <c r="GGL24" s="2332"/>
      <c r="GGM24" s="2332"/>
      <c r="GGN24" s="2332"/>
      <c r="GGO24" s="2332"/>
      <c r="GGP24" s="2332"/>
      <c r="GGQ24" s="2332"/>
      <c r="GGR24" s="2332"/>
      <c r="GGS24" s="2332"/>
      <c r="GGT24" s="2332"/>
      <c r="GGU24" s="2332"/>
      <c r="GGV24" s="2332"/>
      <c r="GGW24" s="2332"/>
      <c r="GGX24" s="2332"/>
      <c r="GGY24" s="2332"/>
      <c r="GGZ24" s="2332"/>
      <c r="GHA24" s="2332"/>
      <c r="GHB24" s="2332"/>
      <c r="GHC24" s="2332"/>
      <c r="GHD24" s="2332"/>
      <c r="GHE24" s="2332"/>
      <c r="GHF24" s="2332"/>
      <c r="GHG24" s="2332"/>
      <c r="GHH24" s="2332"/>
      <c r="GHI24" s="2332"/>
      <c r="GHJ24" s="2332"/>
      <c r="GHK24" s="2332"/>
      <c r="GHL24" s="2332"/>
      <c r="GHM24" s="2332"/>
      <c r="GHN24" s="2332"/>
      <c r="GHO24" s="2332"/>
      <c r="GHP24" s="2332"/>
      <c r="GHQ24" s="2332"/>
      <c r="GHR24" s="2332"/>
      <c r="GHS24" s="2332"/>
      <c r="GHT24" s="2332"/>
      <c r="GHU24" s="2332"/>
      <c r="GHV24" s="2332"/>
      <c r="GHW24" s="2332"/>
      <c r="GHX24" s="2332"/>
      <c r="GHY24" s="2332"/>
      <c r="GHZ24" s="2332"/>
      <c r="GIA24" s="2332"/>
      <c r="GIB24" s="2332"/>
      <c r="GIC24" s="2332"/>
      <c r="GID24" s="2332"/>
      <c r="GIE24" s="2332"/>
      <c r="GIF24" s="2332"/>
      <c r="GIG24" s="2332"/>
      <c r="GIH24" s="2332"/>
      <c r="GII24" s="2332"/>
      <c r="GIJ24" s="2332"/>
      <c r="GIK24" s="2332"/>
      <c r="GIL24" s="2332"/>
      <c r="GIM24" s="2332"/>
      <c r="GIN24" s="2332"/>
      <c r="GIO24" s="2332"/>
      <c r="GIP24" s="2332"/>
      <c r="GIQ24" s="2332"/>
      <c r="GIR24" s="2332"/>
      <c r="GIS24" s="2332"/>
      <c r="GIT24" s="2332"/>
      <c r="GIU24" s="2332"/>
      <c r="GIV24" s="2332"/>
      <c r="GIW24" s="2332"/>
      <c r="GIX24" s="2332"/>
      <c r="GIY24" s="2332"/>
      <c r="GIZ24" s="2332"/>
      <c r="GJA24" s="2332"/>
      <c r="GJB24" s="2332"/>
      <c r="GJC24" s="2332"/>
      <c r="GJD24" s="2332"/>
      <c r="GJE24" s="2332"/>
      <c r="GJF24" s="2332"/>
      <c r="GJG24" s="2332"/>
      <c r="GJH24" s="2332"/>
      <c r="GJI24" s="2332"/>
      <c r="GJJ24" s="2332"/>
      <c r="GJK24" s="2332"/>
      <c r="GJL24" s="2332"/>
      <c r="GJM24" s="2332"/>
      <c r="GJN24" s="2332"/>
      <c r="GJO24" s="2332"/>
      <c r="GJP24" s="2332"/>
      <c r="GJQ24" s="2332"/>
      <c r="GJR24" s="2332"/>
      <c r="GJS24" s="2332"/>
      <c r="GJT24" s="2332"/>
      <c r="GJU24" s="2332"/>
      <c r="GJV24" s="2332"/>
      <c r="GJW24" s="2332"/>
      <c r="GJX24" s="2332"/>
      <c r="GJY24" s="2332"/>
      <c r="GJZ24" s="2332"/>
      <c r="GKA24" s="2332"/>
      <c r="GKB24" s="2332"/>
      <c r="GKC24" s="2332"/>
      <c r="GKD24" s="2332"/>
      <c r="GKE24" s="2332"/>
      <c r="GKF24" s="2332"/>
      <c r="GKG24" s="2332"/>
      <c r="GKH24" s="2332"/>
      <c r="GKI24" s="2332"/>
      <c r="GKJ24" s="2332"/>
      <c r="GKK24" s="2332"/>
      <c r="GKL24" s="2332"/>
      <c r="GKM24" s="2332"/>
      <c r="GKN24" s="2332"/>
      <c r="GKO24" s="2332"/>
      <c r="GKP24" s="2332"/>
      <c r="GKQ24" s="2332"/>
      <c r="GKR24" s="2332"/>
      <c r="GKS24" s="2332"/>
      <c r="GKT24" s="2332"/>
      <c r="GKU24" s="2332"/>
      <c r="GKV24" s="2332"/>
      <c r="GKW24" s="2332"/>
      <c r="GKX24" s="2332"/>
      <c r="GKY24" s="2332"/>
      <c r="GKZ24" s="2332"/>
      <c r="GLA24" s="2332"/>
      <c r="GLB24" s="2332"/>
      <c r="GLC24" s="2332"/>
      <c r="GLD24" s="2332"/>
      <c r="GLE24" s="2332"/>
      <c r="GLF24" s="2332"/>
      <c r="GLG24" s="2332"/>
      <c r="GLH24" s="2332"/>
      <c r="GLI24" s="2332"/>
      <c r="GLJ24" s="2332"/>
      <c r="GLK24" s="2332"/>
      <c r="GLL24" s="2332"/>
      <c r="GLM24" s="2332"/>
      <c r="GLN24" s="2332"/>
      <c r="GLO24" s="2332"/>
      <c r="GLP24" s="2332"/>
      <c r="GLQ24" s="2332"/>
      <c r="GLR24" s="2332"/>
      <c r="GLS24" s="2332"/>
      <c r="GLT24" s="2332"/>
      <c r="GLU24" s="2332"/>
      <c r="GLV24" s="2332"/>
      <c r="GLW24" s="2332"/>
      <c r="GLX24" s="2332"/>
      <c r="GLY24" s="2332"/>
      <c r="GLZ24" s="2332"/>
      <c r="GMA24" s="2332"/>
      <c r="GMB24" s="2332"/>
      <c r="GMC24" s="2332"/>
      <c r="GMD24" s="2332"/>
      <c r="GME24" s="2332"/>
      <c r="GMF24" s="2332"/>
      <c r="GMG24" s="2332"/>
      <c r="GMH24" s="2332"/>
      <c r="GMI24" s="2332"/>
      <c r="GMJ24" s="2332"/>
      <c r="GMK24" s="2332"/>
      <c r="GML24" s="2332"/>
      <c r="GMM24" s="2332"/>
      <c r="GMN24" s="2332"/>
      <c r="GMO24" s="2332"/>
      <c r="GMP24" s="2332"/>
      <c r="GMQ24" s="2332"/>
      <c r="GMR24" s="2332"/>
      <c r="GMS24" s="2332"/>
      <c r="GMT24" s="2332"/>
      <c r="GMU24" s="2332"/>
      <c r="GMV24" s="2332"/>
      <c r="GMW24" s="2332"/>
      <c r="GMX24" s="2332"/>
      <c r="GMY24" s="2332"/>
      <c r="GMZ24" s="2332"/>
      <c r="GNA24" s="2332"/>
      <c r="GNB24" s="2332"/>
      <c r="GNC24" s="2332"/>
      <c r="GND24" s="2332"/>
      <c r="GNE24" s="2332"/>
      <c r="GNF24" s="2332"/>
      <c r="GNG24" s="2332"/>
      <c r="GNH24" s="2332"/>
      <c r="GNI24" s="2332"/>
      <c r="GNJ24" s="2332"/>
      <c r="GNK24" s="2332"/>
      <c r="GNL24" s="2332"/>
      <c r="GNM24" s="2332"/>
      <c r="GNN24" s="2332"/>
      <c r="GNO24" s="2332"/>
      <c r="GNP24" s="2332"/>
      <c r="GNQ24" s="2332"/>
      <c r="GNR24" s="2332"/>
      <c r="GNS24" s="2332"/>
      <c r="GNT24" s="2332"/>
      <c r="GNU24" s="2332"/>
      <c r="GNV24" s="2332"/>
      <c r="GNW24" s="2332"/>
      <c r="GNX24" s="2332"/>
      <c r="GNY24" s="2332"/>
      <c r="GNZ24" s="2332"/>
      <c r="GOA24" s="2332"/>
      <c r="GOB24" s="2332"/>
      <c r="GOC24" s="2332"/>
      <c r="GOD24" s="2332"/>
      <c r="GOE24" s="2332"/>
      <c r="GOF24" s="2332"/>
      <c r="GOG24" s="2332"/>
      <c r="GOH24" s="2332"/>
      <c r="GOI24" s="2332"/>
      <c r="GOJ24" s="2332"/>
      <c r="GOK24" s="2332"/>
      <c r="GOL24" s="2332"/>
      <c r="GOM24" s="2332"/>
      <c r="GON24" s="2332"/>
      <c r="GOO24" s="2332"/>
      <c r="GOP24" s="2332"/>
      <c r="GOQ24" s="2332"/>
      <c r="GOR24" s="2332"/>
      <c r="GOS24" s="2332"/>
      <c r="GOT24" s="2332"/>
      <c r="GOU24" s="2332"/>
      <c r="GOV24" s="2332"/>
      <c r="GOW24" s="2332"/>
      <c r="GOX24" s="2332"/>
      <c r="GOY24" s="2332"/>
      <c r="GOZ24" s="2332"/>
      <c r="GPA24" s="2332"/>
      <c r="GPB24" s="2332"/>
      <c r="GPC24" s="2332"/>
      <c r="GPD24" s="2332"/>
      <c r="GPE24" s="2332"/>
      <c r="GPF24" s="2332"/>
      <c r="GPG24" s="2332"/>
      <c r="GPH24" s="2332"/>
      <c r="GPI24" s="2332"/>
      <c r="GPJ24" s="2332"/>
      <c r="GPK24" s="2332"/>
      <c r="GPL24" s="2332"/>
      <c r="GPM24" s="2332"/>
      <c r="GPN24" s="2332"/>
      <c r="GPO24" s="2332"/>
      <c r="GPP24" s="2332"/>
      <c r="GPQ24" s="2332"/>
      <c r="GPR24" s="2332"/>
      <c r="GPS24" s="2332"/>
      <c r="GPT24" s="2332"/>
      <c r="GPU24" s="2332"/>
      <c r="GPV24" s="2332"/>
      <c r="GPW24" s="2332"/>
      <c r="GPX24" s="2332"/>
      <c r="GPY24" s="2332"/>
      <c r="GPZ24" s="2332"/>
      <c r="GQA24" s="2332"/>
      <c r="GQB24" s="2332"/>
      <c r="GQC24" s="2332"/>
      <c r="GQD24" s="2332"/>
      <c r="GQE24" s="2332"/>
      <c r="GQF24" s="2332"/>
      <c r="GQG24" s="2332"/>
      <c r="GQH24" s="2332"/>
      <c r="GQI24" s="2332"/>
      <c r="GQJ24" s="2332"/>
      <c r="GQK24" s="2332"/>
      <c r="GQL24" s="2332"/>
      <c r="GQM24" s="2332"/>
      <c r="GQN24" s="2332"/>
      <c r="GQO24" s="2332"/>
      <c r="GQP24" s="2332"/>
      <c r="GQQ24" s="2332"/>
      <c r="GQR24" s="2332"/>
      <c r="GQS24" s="2332"/>
      <c r="GQT24" s="2332"/>
      <c r="GQU24" s="2332"/>
      <c r="GQV24" s="2332"/>
      <c r="GQW24" s="2332"/>
      <c r="GQX24" s="2332"/>
      <c r="GQY24" s="2332"/>
      <c r="GQZ24" s="2332"/>
      <c r="GRA24" s="2332"/>
      <c r="GRB24" s="2332"/>
      <c r="GRC24" s="2332"/>
      <c r="GRD24" s="2332"/>
      <c r="GRE24" s="2332"/>
      <c r="GRF24" s="2332"/>
      <c r="GRG24" s="2332"/>
      <c r="GRH24" s="2332"/>
      <c r="GRI24" s="2332"/>
      <c r="GRJ24" s="2332"/>
      <c r="GRK24" s="2332"/>
      <c r="GRL24" s="2332"/>
      <c r="GRM24" s="2332"/>
      <c r="GRN24" s="2332"/>
      <c r="GRO24" s="2332"/>
      <c r="GRP24" s="2332"/>
      <c r="GRQ24" s="2332"/>
      <c r="GRR24" s="2332"/>
      <c r="GRS24" s="2332"/>
      <c r="GRT24" s="2332"/>
      <c r="GRU24" s="2332"/>
      <c r="GRV24" s="2332"/>
      <c r="GRW24" s="2332"/>
      <c r="GRX24" s="2332"/>
      <c r="GRY24" s="2332"/>
      <c r="GRZ24" s="2332"/>
      <c r="GSA24" s="2332"/>
      <c r="GSB24" s="2332"/>
      <c r="GSC24" s="2332"/>
      <c r="GSD24" s="2332"/>
      <c r="GSE24" s="2332"/>
      <c r="GSF24" s="2332"/>
      <c r="GSG24" s="2332"/>
      <c r="GSH24" s="2332"/>
      <c r="GSI24" s="2332"/>
      <c r="GSJ24" s="2332"/>
      <c r="GSK24" s="2332"/>
      <c r="GSL24" s="2332"/>
      <c r="GSM24" s="2332"/>
      <c r="GSN24" s="2332"/>
      <c r="GSO24" s="2332"/>
      <c r="GSP24" s="2332"/>
      <c r="GSQ24" s="2332"/>
      <c r="GSR24" s="2332"/>
      <c r="GSS24" s="2332"/>
      <c r="GST24" s="2332"/>
      <c r="GSU24" s="2332"/>
      <c r="GSV24" s="2332"/>
      <c r="GSW24" s="2332"/>
      <c r="GSX24" s="2332"/>
      <c r="GSY24" s="2332"/>
      <c r="GSZ24" s="2332"/>
      <c r="GTA24" s="2332"/>
      <c r="GTB24" s="2332"/>
      <c r="GTC24" s="2332"/>
      <c r="GTD24" s="2332"/>
      <c r="GTE24" s="2332"/>
      <c r="GTF24" s="2332"/>
      <c r="GTG24" s="2332"/>
      <c r="GTH24" s="2332"/>
      <c r="GTI24" s="2332"/>
      <c r="GTJ24" s="2332"/>
      <c r="GTK24" s="2332"/>
      <c r="GTL24" s="2332"/>
      <c r="GTM24" s="2332"/>
      <c r="GTN24" s="2332"/>
      <c r="GTO24" s="2332"/>
      <c r="GTP24" s="2332"/>
      <c r="GTQ24" s="2332"/>
      <c r="GTR24" s="2332"/>
      <c r="GTS24" s="2332"/>
      <c r="GTT24" s="2332"/>
      <c r="GTU24" s="2332"/>
      <c r="GTV24" s="2332"/>
      <c r="GTW24" s="2332"/>
      <c r="GTX24" s="2332"/>
      <c r="GTY24" s="2332"/>
      <c r="GTZ24" s="2332"/>
      <c r="GUA24" s="2332"/>
      <c r="GUB24" s="2332"/>
      <c r="GUC24" s="2332"/>
      <c r="GUD24" s="2332"/>
      <c r="GUE24" s="2332"/>
      <c r="GUF24" s="2332"/>
      <c r="GUG24" s="2332"/>
      <c r="GUH24" s="2332"/>
      <c r="GUI24" s="2332"/>
      <c r="GUJ24" s="2332"/>
      <c r="GUK24" s="2332"/>
      <c r="GUL24" s="2332"/>
      <c r="GUM24" s="2332"/>
      <c r="GUN24" s="2332"/>
      <c r="GUO24" s="2332"/>
      <c r="GUP24" s="2332"/>
      <c r="GUQ24" s="2332"/>
      <c r="GUR24" s="2332"/>
      <c r="GUS24" s="2332"/>
      <c r="GUT24" s="2332"/>
      <c r="GUU24" s="2332"/>
      <c r="GUV24" s="2332"/>
      <c r="GUW24" s="2332"/>
      <c r="GUX24" s="2332"/>
      <c r="GUY24" s="2332"/>
      <c r="GUZ24" s="2332"/>
      <c r="GVA24" s="2332"/>
      <c r="GVB24" s="2332"/>
      <c r="GVC24" s="2332"/>
      <c r="GVD24" s="2332"/>
      <c r="GVE24" s="2332"/>
      <c r="GVF24" s="2332"/>
      <c r="GVG24" s="2332"/>
      <c r="GVH24" s="2332"/>
      <c r="GVI24" s="2332"/>
      <c r="GVJ24" s="2332"/>
      <c r="GVK24" s="2332"/>
      <c r="GVL24" s="2332"/>
      <c r="GVM24" s="2332"/>
      <c r="GVN24" s="2332"/>
      <c r="GVO24" s="2332"/>
      <c r="GVP24" s="2332"/>
      <c r="GVQ24" s="2332"/>
      <c r="GVR24" s="2332"/>
      <c r="GVS24" s="2332"/>
      <c r="GVT24" s="2332"/>
      <c r="GVU24" s="2332"/>
      <c r="GVV24" s="2332"/>
      <c r="GVW24" s="2332"/>
      <c r="GVX24" s="2332"/>
      <c r="GVY24" s="2332"/>
      <c r="GVZ24" s="2332"/>
      <c r="GWA24" s="2332"/>
      <c r="GWB24" s="2332"/>
      <c r="GWC24" s="2332"/>
      <c r="GWD24" s="2332"/>
      <c r="GWE24" s="2332"/>
      <c r="GWF24" s="2332"/>
      <c r="GWG24" s="2332"/>
      <c r="GWH24" s="2332"/>
      <c r="GWI24" s="2332"/>
      <c r="GWJ24" s="2332"/>
      <c r="GWK24" s="2332"/>
      <c r="GWL24" s="2332"/>
      <c r="GWM24" s="2332"/>
      <c r="GWN24" s="2332"/>
      <c r="GWO24" s="2332"/>
      <c r="GWP24" s="2332"/>
      <c r="GWQ24" s="2332"/>
      <c r="GWR24" s="2332"/>
      <c r="GWS24" s="2332"/>
      <c r="GWT24" s="2332"/>
      <c r="GWU24" s="2332"/>
      <c r="GWV24" s="2332"/>
      <c r="GWW24" s="2332"/>
      <c r="GWX24" s="2332"/>
      <c r="GWY24" s="2332"/>
      <c r="GWZ24" s="2332"/>
      <c r="GXA24" s="2332"/>
      <c r="GXB24" s="2332"/>
      <c r="GXC24" s="2332"/>
      <c r="GXD24" s="2332"/>
      <c r="GXE24" s="2332"/>
      <c r="GXF24" s="2332"/>
      <c r="GXG24" s="2332"/>
      <c r="GXH24" s="2332"/>
      <c r="GXI24" s="2332"/>
      <c r="GXJ24" s="2332"/>
      <c r="GXK24" s="2332"/>
      <c r="GXL24" s="2332"/>
      <c r="GXM24" s="2332"/>
      <c r="GXN24" s="2332"/>
      <c r="GXO24" s="2332"/>
      <c r="GXP24" s="2332"/>
      <c r="GXQ24" s="2332"/>
      <c r="GXR24" s="2332"/>
      <c r="GXS24" s="2332"/>
      <c r="GXT24" s="2332"/>
      <c r="GXU24" s="2332"/>
      <c r="GXV24" s="2332"/>
      <c r="GXW24" s="2332"/>
      <c r="GXX24" s="2332"/>
      <c r="GXY24" s="2332"/>
      <c r="GXZ24" s="2332"/>
      <c r="GYA24" s="2332"/>
      <c r="GYB24" s="2332"/>
      <c r="GYC24" s="2332"/>
      <c r="GYD24" s="2332"/>
      <c r="GYE24" s="2332"/>
      <c r="GYF24" s="2332"/>
      <c r="GYG24" s="2332"/>
      <c r="GYH24" s="2332"/>
      <c r="GYI24" s="2332"/>
      <c r="GYJ24" s="2332"/>
      <c r="GYK24" s="2332"/>
      <c r="GYL24" s="2332"/>
      <c r="GYM24" s="2332"/>
      <c r="GYN24" s="2332"/>
      <c r="GYO24" s="2332"/>
      <c r="GYP24" s="2332"/>
      <c r="GYQ24" s="2332"/>
      <c r="GYR24" s="2332"/>
      <c r="GYS24" s="2332"/>
      <c r="GYT24" s="2332"/>
      <c r="GYU24" s="2332"/>
      <c r="GYV24" s="2332"/>
      <c r="GYW24" s="2332"/>
      <c r="GYX24" s="2332"/>
      <c r="GYY24" s="2332"/>
      <c r="GYZ24" s="2332"/>
      <c r="GZA24" s="2332"/>
      <c r="GZB24" s="2332"/>
      <c r="GZC24" s="2332"/>
      <c r="GZD24" s="2332"/>
      <c r="GZE24" s="2332"/>
      <c r="GZF24" s="2332"/>
      <c r="GZG24" s="2332"/>
      <c r="GZH24" s="2332"/>
      <c r="GZI24" s="2332"/>
      <c r="GZJ24" s="2332"/>
      <c r="GZK24" s="2332"/>
      <c r="GZL24" s="2332"/>
      <c r="GZM24" s="2332"/>
      <c r="GZN24" s="2332"/>
      <c r="GZO24" s="2332"/>
      <c r="GZP24" s="2332"/>
      <c r="GZQ24" s="2332"/>
      <c r="GZR24" s="2332"/>
      <c r="GZS24" s="2332"/>
      <c r="GZT24" s="2332"/>
      <c r="GZU24" s="2332"/>
      <c r="GZV24" s="2332"/>
      <c r="GZW24" s="2332"/>
      <c r="GZX24" s="2332"/>
      <c r="GZY24" s="2332"/>
      <c r="GZZ24" s="2332"/>
      <c r="HAA24" s="2332"/>
      <c r="HAB24" s="2332"/>
      <c r="HAC24" s="2332"/>
      <c r="HAD24" s="2332"/>
      <c r="HAE24" s="2332"/>
      <c r="HAF24" s="2332"/>
      <c r="HAG24" s="2332"/>
      <c r="HAH24" s="2332"/>
      <c r="HAI24" s="2332"/>
      <c r="HAJ24" s="2332"/>
      <c r="HAK24" s="2332"/>
      <c r="HAL24" s="2332"/>
      <c r="HAM24" s="2332"/>
      <c r="HAN24" s="2332"/>
      <c r="HAO24" s="2332"/>
      <c r="HAP24" s="2332"/>
      <c r="HAQ24" s="2332"/>
      <c r="HAR24" s="2332"/>
      <c r="HAS24" s="2332"/>
      <c r="HAT24" s="2332"/>
      <c r="HAU24" s="2332"/>
      <c r="HAV24" s="2332"/>
      <c r="HAW24" s="2332"/>
      <c r="HAX24" s="2332"/>
      <c r="HAY24" s="2332"/>
      <c r="HAZ24" s="2332"/>
      <c r="HBA24" s="2332"/>
      <c r="HBB24" s="2332"/>
      <c r="HBC24" s="2332"/>
      <c r="HBD24" s="2332"/>
      <c r="HBE24" s="2332"/>
      <c r="HBF24" s="2332"/>
      <c r="HBG24" s="2332"/>
      <c r="HBH24" s="2332"/>
      <c r="HBI24" s="2332"/>
      <c r="HBJ24" s="2332"/>
      <c r="HBK24" s="2332"/>
      <c r="HBL24" s="2332"/>
      <c r="HBM24" s="2332"/>
      <c r="HBN24" s="2332"/>
      <c r="HBO24" s="2332"/>
      <c r="HBP24" s="2332"/>
      <c r="HBQ24" s="2332"/>
      <c r="HBR24" s="2332"/>
      <c r="HBS24" s="2332"/>
      <c r="HBT24" s="2332"/>
      <c r="HBU24" s="2332"/>
      <c r="HBV24" s="2332"/>
      <c r="HBW24" s="2332"/>
      <c r="HBX24" s="2332"/>
      <c r="HBY24" s="2332"/>
      <c r="HBZ24" s="2332"/>
      <c r="HCA24" s="2332"/>
      <c r="HCB24" s="2332"/>
      <c r="HCC24" s="2332"/>
      <c r="HCD24" s="2332"/>
      <c r="HCE24" s="2332"/>
      <c r="HCF24" s="2332"/>
      <c r="HCG24" s="2332"/>
      <c r="HCH24" s="2332"/>
      <c r="HCI24" s="2332"/>
      <c r="HCJ24" s="2332"/>
      <c r="HCK24" s="2332"/>
      <c r="HCL24" s="2332"/>
      <c r="HCM24" s="2332"/>
      <c r="HCN24" s="2332"/>
      <c r="HCO24" s="2332"/>
      <c r="HCP24" s="2332"/>
      <c r="HCQ24" s="2332"/>
      <c r="HCR24" s="2332"/>
      <c r="HCS24" s="2332"/>
      <c r="HCT24" s="2332"/>
      <c r="HCU24" s="2332"/>
      <c r="HCV24" s="2332"/>
      <c r="HCW24" s="2332"/>
      <c r="HCX24" s="2332"/>
      <c r="HCY24" s="2332"/>
      <c r="HCZ24" s="2332"/>
      <c r="HDA24" s="2332"/>
      <c r="HDB24" s="2332"/>
      <c r="HDC24" s="2332"/>
      <c r="HDD24" s="2332"/>
      <c r="HDE24" s="2332"/>
      <c r="HDF24" s="2332"/>
      <c r="HDG24" s="2332"/>
      <c r="HDH24" s="2332"/>
      <c r="HDI24" s="2332"/>
      <c r="HDJ24" s="2332"/>
      <c r="HDK24" s="2332"/>
      <c r="HDL24" s="2332"/>
      <c r="HDM24" s="2332"/>
      <c r="HDN24" s="2332"/>
      <c r="HDO24" s="2332"/>
      <c r="HDP24" s="2332"/>
      <c r="HDQ24" s="2332"/>
      <c r="HDR24" s="2332"/>
      <c r="HDS24" s="2332"/>
      <c r="HDT24" s="2332"/>
      <c r="HDU24" s="2332"/>
      <c r="HDV24" s="2332"/>
      <c r="HDW24" s="2332"/>
      <c r="HDX24" s="2332"/>
      <c r="HDY24" s="2332"/>
      <c r="HDZ24" s="2332"/>
      <c r="HEA24" s="2332"/>
      <c r="HEB24" s="2332"/>
      <c r="HEC24" s="2332"/>
      <c r="HED24" s="2332"/>
      <c r="HEE24" s="2332"/>
      <c r="HEF24" s="2332"/>
      <c r="HEG24" s="2332"/>
      <c r="HEH24" s="2332"/>
      <c r="HEI24" s="2332"/>
      <c r="HEJ24" s="2332"/>
      <c r="HEK24" s="2332"/>
      <c r="HEL24" s="2332"/>
      <c r="HEM24" s="2332"/>
      <c r="HEN24" s="2332"/>
      <c r="HEO24" s="2332"/>
      <c r="HEP24" s="2332"/>
      <c r="HEQ24" s="2332"/>
      <c r="HER24" s="2332"/>
      <c r="HES24" s="2332"/>
      <c r="HET24" s="2332"/>
      <c r="HEU24" s="2332"/>
      <c r="HEV24" s="2332"/>
      <c r="HEW24" s="2332"/>
      <c r="HEX24" s="2332"/>
      <c r="HEY24" s="2332"/>
      <c r="HEZ24" s="2332"/>
      <c r="HFA24" s="2332"/>
      <c r="HFB24" s="2332"/>
      <c r="HFC24" s="2332"/>
      <c r="HFD24" s="2332"/>
      <c r="HFE24" s="2332"/>
      <c r="HFF24" s="2332"/>
      <c r="HFG24" s="2332"/>
      <c r="HFH24" s="2332"/>
      <c r="HFI24" s="2332"/>
      <c r="HFJ24" s="2332"/>
      <c r="HFK24" s="2332"/>
      <c r="HFL24" s="2332"/>
      <c r="HFM24" s="2332"/>
      <c r="HFN24" s="2332"/>
      <c r="HFO24" s="2332"/>
      <c r="HFP24" s="2332"/>
      <c r="HFQ24" s="2332"/>
      <c r="HFR24" s="2332"/>
      <c r="HFS24" s="2332"/>
      <c r="HFT24" s="2332"/>
      <c r="HFU24" s="2332"/>
      <c r="HFV24" s="2332"/>
      <c r="HFW24" s="2332"/>
      <c r="HFX24" s="2332"/>
      <c r="HFY24" s="2332"/>
      <c r="HFZ24" s="2332"/>
      <c r="HGA24" s="2332"/>
      <c r="HGB24" s="2332"/>
      <c r="HGC24" s="2332"/>
      <c r="HGD24" s="2332"/>
      <c r="HGE24" s="2332"/>
      <c r="HGF24" s="2332"/>
      <c r="HGG24" s="2332"/>
      <c r="HGH24" s="2332"/>
      <c r="HGI24" s="2332"/>
      <c r="HGJ24" s="2332"/>
      <c r="HGK24" s="2332"/>
      <c r="HGL24" s="2332"/>
      <c r="HGM24" s="2332"/>
      <c r="HGN24" s="2332"/>
      <c r="HGO24" s="2332"/>
      <c r="HGP24" s="2332"/>
      <c r="HGQ24" s="2332"/>
      <c r="HGR24" s="2332"/>
      <c r="HGS24" s="2332"/>
      <c r="HGT24" s="2332"/>
      <c r="HGU24" s="2332"/>
      <c r="HGV24" s="2332"/>
      <c r="HGW24" s="2332"/>
      <c r="HGX24" s="2332"/>
      <c r="HGY24" s="2332"/>
      <c r="HGZ24" s="2332"/>
      <c r="HHA24" s="2332"/>
      <c r="HHB24" s="2332"/>
      <c r="HHC24" s="2332"/>
      <c r="HHD24" s="2332"/>
      <c r="HHE24" s="2332"/>
      <c r="HHF24" s="2332"/>
      <c r="HHG24" s="2332"/>
      <c r="HHH24" s="2332"/>
      <c r="HHI24" s="2332"/>
      <c r="HHJ24" s="2332"/>
      <c r="HHK24" s="2332"/>
      <c r="HHL24" s="2332"/>
      <c r="HHM24" s="2332"/>
      <c r="HHN24" s="2332"/>
      <c r="HHO24" s="2332"/>
      <c r="HHP24" s="2332"/>
      <c r="HHQ24" s="2332"/>
      <c r="HHR24" s="2332"/>
      <c r="HHS24" s="2332"/>
      <c r="HHT24" s="2332"/>
      <c r="HHU24" s="2332"/>
      <c r="HHV24" s="2332"/>
      <c r="HHW24" s="2332"/>
      <c r="HHX24" s="2332"/>
      <c r="HHY24" s="2332"/>
      <c r="HHZ24" s="2332"/>
      <c r="HIA24" s="2332"/>
      <c r="HIB24" s="2332"/>
      <c r="HIC24" s="2332"/>
      <c r="HID24" s="2332"/>
      <c r="HIE24" s="2332"/>
      <c r="HIF24" s="2332"/>
      <c r="HIG24" s="2332"/>
      <c r="HIH24" s="2332"/>
      <c r="HII24" s="2332"/>
      <c r="HIJ24" s="2332"/>
      <c r="HIK24" s="2332"/>
      <c r="HIL24" s="2332"/>
      <c r="HIM24" s="2332"/>
      <c r="HIN24" s="2332"/>
      <c r="HIO24" s="2332"/>
      <c r="HIP24" s="2332"/>
      <c r="HIQ24" s="2332"/>
      <c r="HIR24" s="2332"/>
      <c r="HIS24" s="2332"/>
      <c r="HIT24" s="2332"/>
      <c r="HIU24" s="2332"/>
      <c r="HIV24" s="2332"/>
      <c r="HIW24" s="2332"/>
      <c r="HIX24" s="2332"/>
      <c r="HIY24" s="2332"/>
      <c r="HIZ24" s="2332"/>
      <c r="HJA24" s="2332"/>
      <c r="HJB24" s="2332"/>
      <c r="HJC24" s="2332"/>
      <c r="HJD24" s="2332"/>
      <c r="HJE24" s="2332"/>
      <c r="HJF24" s="2332"/>
      <c r="HJG24" s="2332"/>
      <c r="HJH24" s="2332"/>
      <c r="HJI24" s="2332"/>
      <c r="HJJ24" s="2332"/>
      <c r="HJK24" s="2332"/>
      <c r="HJL24" s="2332"/>
      <c r="HJM24" s="2332"/>
      <c r="HJN24" s="2332"/>
      <c r="HJO24" s="2332"/>
      <c r="HJP24" s="2332"/>
      <c r="HJQ24" s="2332"/>
      <c r="HJR24" s="2332"/>
      <c r="HJS24" s="2332"/>
      <c r="HJT24" s="2332"/>
      <c r="HJU24" s="2332"/>
      <c r="HJV24" s="2332"/>
      <c r="HJW24" s="2332"/>
      <c r="HJX24" s="2332"/>
      <c r="HJY24" s="2332"/>
      <c r="HJZ24" s="2332"/>
      <c r="HKA24" s="2332"/>
      <c r="HKB24" s="2332"/>
      <c r="HKC24" s="2332"/>
      <c r="HKD24" s="2332"/>
      <c r="HKE24" s="2332"/>
      <c r="HKF24" s="2332"/>
      <c r="HKG24" s="2332"/>
      <c r="HKH24" s="2332"/>
      <c r="HKI24" s="2332"/>
      <c r="HKJ24" s="2332"/>
      <c r="HKK24" s="2332"/>
      <c r="HKL24" s="2332"/>
      <c r="HKM24" s="2332"/>
      <c r="HKN24" s="2332"/>
      <c r="HKO24" s="2332"/>
      <c r="HKP24" s="2332"/>
      <c r="HKQ24" s="2332"/>
      <c r="HKR24" s="2332"/>
      <c r="HKS24" s="2332"/>
      <c r="HKT24" s="2332"/>
      <c r="HKU24" s="2332"/>
      <c r="HKV24" s="2332"/>
      <c r="HKW24" s="2332"/>
      <c r="HKX24" s="2332"/>
      <c r="HKY24" s="2332"/>
      <c r="HKZ24" s="2332"/>
      <c r="HLA24" s="2332"/>
      <c r="HLB24" s="2332"/>
      <c r="HLC24" s="2332"/>
      <c r="HLD24" s="2332"/>
      <c r="HLE24" s="2332"/>
      <c r="HLF24" s="2332"/>
      <c r="HLG24" s="2332"/>
      <c r="HLH24" s="2332"/>
      <c r="HLI24" s="2332"/>
      <c r="HLJ24" s="2332"/>
      <c r="HLK24" s="2332"/>
      <c r="HLL24" s="2332"/>
      <c r="HLM24" s="2332"/>
      <c r="HLN24" s="2332"/>
      <c r="HLO24" s="2332"/>
      <c r="HLP24" s="2332"/>
      <c r="HLQ24" s="2332"/>
      <c r="HLR24" s="2332"/>
      <c r="HLS24" s="2332"/>
      <c r="HLT24" s="2332"/>
      <c r="HLU24" s="2332"/>
      <c r="HLV24" s="2332"/>
      <c r="HLW24" s="2332"/>
      <c r="HLX24" s="2332"/>
      <c r="HLY24" s="2332"/>
      <c r="HLZ24" s="2332"/>
      <c r="HMA24" s="2332"/>
      <c r="HMB24" s="2332"/>
      <c r="HMC24" s="2332"/>
      <c r="HMD24" s="2332"/>
      <c r="HME24" s="2332"/>
      <c r="HMF24" s="2332"/>
      <c r="HMG24" s="2332"/>
      <c r="HMH24" s="2332"/>
      <c r="HMI24" s="2332"/>
      <c r="HMJ24" s="2332"/>
      <c r="HMK24" s="2332"/>
      <c r="HML24" s="2332"/>
      <c r="HMM24" s="2332"/>
      <c r="HMN24" s="2332"/>
      <c r="HMO24" s="2332"/>
      <c r="HMP24" s="2332"/>
      <c r="HMQ24" s="2332"/>
      <c r="HMR24" s="2332"/>
      <c r="HMS24" s="2332"/>
      <c r="HMT24" s="2332"/>
      <c r="HMU24" s="2332"/>
      <c r="HMV24" s="2332"/>
      <c r="HMW24" s="2332"/>
      <c r="HMX24" s="2332"/>
      <c r="HMY24" s="2332"/>
      <c r="HMZ24" s="2332"/>
      <c r="HNA24" s="2332"/>
      <c r="HNB24" s="2332"/>
      <c r="HNC24" s="2332"/>
      <c r="HND24" s="2332"/>
      <c r="HNE24" s="2332"/>
      <c r="HNF24" s="2332"/>
      <c r="HNG24" s="2332"/>
      <c r="HNH24" s="2332"/>
      <c r="HNI24" s="2332"/>
      <c r="HNJ24" s="2332"/>
      <c r="HNK24" s="2332"/>
      <c r="HNL24" s="2332"/>
      <c r="HNM24" s="2332"/>
      <c r="HNN24" s="2332"/>
      <c r="HNO24" s="2332"/>
      <c r="HNP24" s="2332"/>
      <c r="HNQ24" s="2332"/>
      <c r="HNR24" s="2332"/>
      <c r="HNS24" s="2332"/>
      <c r="HNT24" s="2332"/>
      <c r="HNU24" s="2332"/>
      <c r="HNV24" s="2332"/>
      <c r="HNW24" s="2332"/>
      <c r="HNX24" s="2332"/>
      <c r="HNY24" s="2332"/>
      <c r="HNZ24" s="2332"/>
      <c r="HOA24" s="2332"/>
      <c r="HOB24" s="2332"/>
      <c r="HOC24" s="2332"/>
      <c r="HOD24" s="2332"/>
      <c r="HOE24" s="2332"/>
      <c r="HOF24" s="2332"/>
      <c r="HOG24" s="2332"/>
      <c r="HOH24" s="2332"/>
      <c r="HOI24" s="2332"/>
      <c r="HOJ24" s="2332"/>
      <c r="HOK24" s="2332"/>
      <c r="HOL24" s="2332"/>
      <c r="HOM24" s="2332"/>
      <c r="HON24" s="2332"/>
      <c r="HOO24" s="2332"/>
      <c r="HOP24" s="2332"/>
      <c r="HOQ24" s="2332"/>
      <c r="HOR24" s="2332"/>
      <c r="HOS24" s="2332"/>
      <c r="HOT24" s="2332"/>
      <c r="HOU24" s="2332"/>
      <c r="HOV24" s="2332"/>
      <c r="HOW24" s="2332"/>
      <c r="HOX24" s="2332"/>
      <c r="HOY24" s="2332"/>
      <c r="HOZ24" s="2332"/>
      <c r="HPA24" s="2332"/>
      <c r="HPB24" s="2332"/>
      <c r="HPC24" s="2332"/>
      <c r="HPD24" s="2332"/>
      <c r="HPE24" s="2332"/>
      <c r="HPF24" s="2332"/>
      <c r="HPG24" s="2332"/>
      <c r="HPH24" s="2332"/>
      <c r="HPI24" s="2332"/>
      <c r="HPJ24" s="2332"/>
      <c r="HPK24" s="2332"/>
      <c r="HPL24" s="2332"/>
      <c r="HPM24" s="2332"/>
      <c r="HPN24" s="2332"/>
      <c r="HPO24" s="2332"/>
      <c r="HPP24" s="2332"/>
      <c r="HPQ24" s="2332"/>
      <c r="HPR24" s="2332"/>
      <c r="HPS24" s="2332"/>
      <c r="HPT24" s="2332"/>
      <c r="HPU24" s="2332"/>
      <c r="HPV24" s="2332"/>
      <c r="HPW24" s="2332"/>
      <c r="HPX24" s="2332"/>
      <c r="HPY24" s="2332"/>
      <c r="HPZ24" s="2332"/>
      <c r="HQA24" s="2332"/>
      <c r="HQB24" s="2332"/>
      <c r="HQC24" s="2332"/>
      <c r="HQD24" s="2332"/>
      <c r="HQE24" s="2332"/>
      <c r="HQF24" s="2332"/>
      <c r="HQG24" s="2332"/>
      <c r="HQH24" s="2332"/>
      <c r="HQI24" s="2332"/>
      <c r="HQJ24" s="2332"/>
      <c r="HQK24" s="2332"/>
      <c r="HQL24" s="2332"/>
      <c r="HQM24" s="2332"/>
      <c r="HQN24" s="2332"/>
      <c r="HQO24" s="2332"/>
      <c r="HQP24" s="2332"/>
      <c r="HQQ24" s="2332"/>
      <c r="HQR24" s="2332"/>
      <c r="HQS24" s="2332"/>
      <c r="HQT24" s="2332"/>
      <c r="HQU24" s="2332"/>
      <c r="HQV24" s="2332"/>
      <c r="HQW24" s="2332"/>
      <c r="HQX24" s="2332"/>
      <c r="HQY24" s="2332"/>
      <c r="HQZ24" s="2332"/>
      <c r="HRA24" s="2332"/>
      <c r="HRB24" s="2332"/>
      <c r="HRC24" s="2332"/>
      <c r="HRD24" s="2332"/>
      <c r="HRE24" s="2332"/>
      <c r="HRF24" s="2332"/>
      <c r="HRG24" s="2332"/>
      <c r="HRH24" s="2332"/>
      <c r="HRI24" s="2332"/>
      <c r="HRJ24" s="2332"/>
      <c r="HRK24" s="2332"/>
      <c r="HRL24" s="2332"/>
      <c r="HRM24" s="2332"/>
      <c r="HRN24" s="2332"/>
      <c r="HRO24" s="2332"/>
      <c r="HRP24" s="2332"/>
      <c r="HRQ24" s="2332"/>
      <c r="HRR24" s="2332"/>
      <c r="HRS24" s="2332"/>
      <c r="HRT24" s="2332"/>
      <c r="HRU24" s="2332"/>
      <c r="HRV24" s="2332"/>
      <c r="HRW24" s="2332"/>
      <c r="HRX24" s="2332"/>
      <c r="HRY24" s="2332"/>
      <c r="HRZ24" s="2332"/>
      <c r="HSA24" s="2332"/>
      <c r="HSB24" s="2332"/>
      <c r="HSC24" s="2332"/>
      <c r="HSD24" s="2332"/>
      <c r="HSE24" s="2332"/>
      <c r="HSF24" s="2332"/>
      <c r="HSG24" s="2332"/>
      <c r="HSH24" s="2332"/>
      <c r="HSI24" s="2332"/>
      <c r="HSJ24" s="2332"/>
      <c r="HSK24" s="2332"/>
      <c r="HSL24" s="2332"/>
      <c r="HSM24" s="2332"/>
      <c r="HSN24" s="2332"/>
      <c r="HSO24" s="2332"/>
      <c r="HSP24" s="2332"/>
      <c r="HSQ24" s="2332"/>
      <c r="HSR24" s="2332"/>
      <c r="HSS24" s="2332"/>
      <c r="HST24" s="2332"/>
      <c r="HSU24" s="2332"/>
      <c r="HSV24" s="2332"/>
      <c r="HSW24" s="2332"/>
      <c r="HSX24" s="2332"/>
      <c r="HSY24" s="2332"/>
      <c r="HSZ24" s="2332"/>
      <c r="HTA24" s="2332"/>
      <c r="HTB24" s="2332"/>
      <c r="HTC24" s="2332"/>
      <c r="HTD24" s="2332"/>
      <c r="HTE24" s="2332"/>
      <c r="HTF24" s="2332"/>
      <c r="HTG24" s="2332"/>
      <c r="HTH24" s="2332"/>
      <c r="HTI24" s="2332"/>
      <c r="HTJ24" s="2332"/>
      <c r="HTK24" s="2332"/>
      <c r="HTL24" s="2332"/>
      <c r="HTM24" s="2332"/>
      <c r="HTN24" s="2332"/>
      <c r="HTO24" s="2332"/>
      <c r="HTP24" s="2332"/>
      <c r="HTQ24" s="2332"/>
      <c r="HTR24" s="2332"/>
      <c r="HTS24" s="2332"/>
      <c r="HTT24" s="2332"/>
      <c r="HTU24" s="2332"/>
      <c r="HTV24" s="2332"/>
      <c r="HTW24" s="2332"/>
      <c r="HTX24" s="2332"/>
      <c r="HTY24" s="2332"/>
      <c r="HTZ24" s="2332"/>
      <c r="HUA24" s="2332"/>
      <c r="HUB24" s="2332"/>
      <c r="HUC24" s="2332"/>
      <c r="HUD24" s="2332"/>
      <c r="HUE24" s="2332"/>
      <c r="HUF24" s="2332"/>
      <c r="HUG24" s="2332"/>
      <c r="HUH24" s="2332"/>
      <c r="HUI24" s="2332"/>
      <c r="HUJ24" s="2332"/>
      <c r="HUK24" s="2332"/>
      <c r="HUL24" s="2332"/>
      <c r="HUM24" s="2332"/>
      <c r="HUN24" s="2332"/>
      <c r="HUO24" s="2332"/>
      <c r="HUP24" s="2332"/>
      <c r="HUQ24" s="2332"/>
      <c r="HUR24" s="2332"/>
      <c r="HUS24" s="2332"/>
      <c r="HUT24" s="2332"/>
      <c r="HUU24" s="2332"/>
      <c r="HUV24" s="2332"/>
      <c r="HUW24" s="2332"/>
      <c r="HUX24" s="2332"/>
      <c r="HUY24" s="2332"/>
      <c r="HUZ24" s="2332"/>
      <c r="HVA24" s="2332"/>
      <c r="HVB24" s="2332"/>
      <c r="HVC24" s="2332"/>
      <c r="HVD24" s="2332"/>
      <c r="HVE24" s="2332"/>
      <c r="HVF24" s="2332"/>
      <c r="HVG24" s="2332"/>
      <c r="HVH24" s="2332"/>
      <c r="HVI24" s="2332"/>
      <c r="HVJ24" s="2332"/>
      <c r="HVK24" s="2332"/>
      <c r="HVL24" s="2332"/>
      <c r="HVM24" s="2332"/>
      <c r="HVN24" s="2332"/>
      <c r="HVO24" s="2332"/>
      <c r="HVP24" s="2332"/>
      <c r="HVQ24" s="2332"/>
      <c r="HVR24" s="2332"/>
      <c r="HVS24" s="2332"/>
      <c r="HVT24" s="2332"/>
      <c r="HVU24" s="2332"/>
      <c r="HVV24" s="2332"/>
      <c r="HVW24" s="2332"/>
      <c r="HVX24" s="2332"/>
      <c r="HVY24" s="2332"/>
      <c r="HVZ24" s="2332"/>
      <c r="HWA24" s="2332"/>
      <c r="HWB24" s="2332"/>
      <c r="HWC24" s="2332"/>
      <c r="HWD24" s="2332"/>
      <c r="HWE24" s="2332"/>
      <c r="HWF24" s="2332"/>
      <c r="HWG24" s="2332"/>
      <c r="HWH24" s="2332"/>
      <c r="HWI24" s="2332"/>
      <c r="HWJ24" s="2332"/>
      <c r="HWK24" s="2332"/>
      <c r="HWL24" s="2332"/>
      <c r="HWM24" s="2332"/>
      <c r="HWN24" s="2332"/>
      <c r="HWO24" s="2332"/>
      <c r="HWP24" s="2332"/>
      <c r="HWQ24" s="2332"/>
      <c r="HWR24" s="2332"/>
      <c r="HWS24" s="2332"/>
      <c r="HWT24" s="2332"/>
      <c r="HWU24" s="2332"/>
      <c r="HWV24" s="2332"/>
      <c r="HWW24" s="2332"/>
      <c r="HWX24" s="2332"/>
      <c r="HWY24" s="2332"/>
      <c r="HWZ24" s="2332"/>
      <c r="HXA24" s="2332"/>
      <c r="HXB24" s="2332"/>
      <c r="HXC24" s="2332"/>
      <c r="HXD24" s="2332"/>
      <c r="HXE24" s="2332"/>
      <c r="HXF24" s="2332"/>
      <c r="HXG24" s="2332"/>
      <c r="HXH24" s="2332"/>
      <c r="HXI24" s="2332"/>
      <c r="HXJ24" s="2332"/>
      <c r="HXK24" s="2332"/>
      <c r="HXL24" s="2332"/>
      <c r="HXM24" s="2332"/>
      <c r="HXN24" s="2332"/>
      <c r="HXO24" s="2332"/>
      <c r="HXP24" s="2332"/>
      <c r="HXQ24" s="2332"/>
      <c r="HXR24" s="2332"/>
      <c r="HXS24" s="2332"/>
      <c r="HXT24" s="2332"/>
      <c r="HXU24" s="2332"/>
      <c r="HXV24" s="2332"/>
      <c r="HXW24" s="2332"/>
      <c r="HXX24" s="2332"/>
      <c r="HXY24" s="2332"/>
      <c r="HXZ24" s="2332"/>
      <c r="HYA24" s="2332"/>
      <c r="HYB24" s="2332"/>
      <c r="HYC24" s="2332"/>
      <c r="HYD24" s="2332"/>
      <c r="HYE24" s="2332"/>
      <c r="HYF24" s="2332"/>
      <c r="HYG24" s="2332"/>
      <c r="HYH24" s="2332"/>
      <c r="HYI24" s="2332"/>
      <c r="HYJ24" s="2332"/>
      <c r="HYK24" s="2332"/>
      <c r="HYL24" s="2332"/>
      <c r="HYM24" s="2332"/>
      <c r="HYN24" s="2332"/>
      <c r="HYO24" s="2332"/>
      <c r="HYP24" s="2332"/>
      <c r="HYQ24" s="2332"/>
      <c r="HYR24" s="2332"/>
      <c r="HYS24" s="2332"/>
      <c r="HYT24" s="2332"/>
      <c r="HYU24" s="2332"/>
      <c r="HYV24" s="2332"/>
      <c r="HYW24" s="2332"/>
      <c r="HYX24" s="2332"/>
      <c r="HYY24" s="2332"/>
      <c r="HYZ24" s="2332"/>
      <c r="HZA24" s="2332"/>
      <c r="HZB24" s="2332"/>
      <c r="HZC24" s="2332"/>
      <c r="HZD24" s="2332"/>
      <c r="HZE24" s="2332"/>
      <c r="HZF24" s="2332"/>
      <c r="HZG24" s="2332"/>
      <c r="HZH24" s="2332"/>
      <c r="HZI24" s="2332"/>
      <c r="HZJ24" s="2332"/>
      <c r="HZK24" s="2332"/>
      <c r="HZL24" s="2332"/>
      <c r="HZM24" s="2332"/>
      <c r="HZN24" s="2332"/>
      <c r="HZO24" s="2332"/>
      <c r="HZP24" s="2332"/>
      <c r="HZQ24" s="2332"/>
      <c r="HZR24" s="2332"/>
      <c r="HZS24" s="2332"/>
      <c r="HZT24" s="2332"/>
      <c r="HZU24" s="2332"/>
      <c r="HZV24" s="2332"/>
      <c r="HZW24" s="2332"/>
      <c r="HZX24" s="2332"/>
      <c r="HZY24" s="2332"/>
      <c r="HZZ24" s="2332"/>
      <c r="IAA24" s="2332"/>
      <c r="IAB24" s="2332"/>
      <c r="IAC24" s="2332"/>
      <c r="IAD24" s="2332"/>
      <c r="IAE24" s="2332"/>
      <c r="IAF24" s="2332"/>
      <c r="IAG24" s="2332"/>
      <c r="IAH24" s="2332"/>
      <c r="IAI24" s="2332"/>
      <c r="IAJ24" s="2332"/>
      <c r="IAK24" s="2332"/>
      <c r="IAL24" s="2332"/>
      <c r="IAM24" s="2332"/>
      <c r="IAN24" s="2332"/>
      <c r="IAO24" s="2332"/>
      <c r="IAP24" s="2332"/>
      <c r="IAQ24" s="2332"/>
      <c r="IAR24" s="2332"/>
      <c r="IAS24" s="2332"/>
      <c r="IAT24" s="2332"/>
      <c r="IAU24" s="2332"/>
      <c r="IAV24" s="2332"/>
      <c r="IAW24" s="2332"/>
      <c r="IAX24" s="2332"/>
      <c r="IAY24" s="2332"/>
      <c r="IAZ24" s="2332"/>
      <c r="IBA24" s="2332"/>
      <c r="IBB24" s="2332"/>
      <c r="IBC24" s="2332"/>
      <c r="IBD24" s="2332"/>
      <c r="IBE24" s="2332"/>
      <c r="IBF24" s="2332"/>
      <c r="IBG24" s="2332"/>
      <c r="IBH24" s="2332"/>
      <c r="IBI24" s="2332"/>
      <c r="IBJ24" s="2332"/>
      <c r="IBK24" s="2332"/>
      <c r="IBL24" s="2332"/>
      <c r="IBM24" s="2332"/>
      <c r="IBN24" s="2332"/>
      <c r="IBO24" s="2332"/>
      <c r="IBP24" s="2332"/>
      <c r="IBQ24" s="2332"/>
      <c r="IBR24" s="2332"/>
      <c r="IBS24" s="2332"/>
      <c r="IBT24" s="2332"/>
      <c r="IBU24" s="2332"/>
      <c r="IBV24" s="2332"/>
      <c r="IBW24" s="2332"/>
      <c r="IBX24" s="2332"/>
      <c r="IBY24" s="2332"/>
      <c r="IBZ24" s="2332"/>
      <c r="ICA24" s="2332"/>
      <c r="ICB24" s="2332"/>
      <c r="ICC24" s="2332"/>
      <c r="ICD24" s="2332"/>
      <c r="ICE24" s="2332"/>
      <c r="ICF24" s="2332"/>
      <c r="ICG24" s="2332"/>
      <c r="ICH24" s="2332"/>
      <c r="ICI24" s="2332"/>
      <c r="ICJ24" s="2332"/>
      <c r="ICK24" s="2332"/>
      <c r="ICL24" s="2332"/>
      <c r="ICM24" s="2332"/>
      <c r="ICN24" s="2332"/>
      <c r="ICO24" s="2332"/>
      <c r="ICP24" s="2332"/>
      <c r="ICQ24" s="2332"/>
      <c r="ICR24" s="2332"/>
      <c r="ICS24" s="2332"/>
      <c r="ICT24" s="2332"/>
      <c r="ICU24" s="2332"/>
      <c r="ICV24" s="2332"/>
      <c r="ICW24" s="2332"/>
      <c r="ICX24" s="2332"/>
      <c r="ICY24" s="2332"/>
      <c r="ICZ24" s="2332"/>
      <c r="IDA24" s="2332"/>
      <c r="IDB24" s="2332"/>
      <c r="IDC24" s="2332"/>
      <c r="IDD24" s="2332"/>
      <c r="IDE24" s="2332"/>
      <c r="IDF24" s="2332"/>
      <c r="IDG24" s="2332"/>
      <c r="IDH24" s="2332"/>
      <c r="IDI24" s="2332"/>
      <c r="IDJ24" s="2332"/>
      <c r="IDK24" s="2332"/>
      <c r="IDL24" s="2332"/>
      <c r="IDM24" s="2332"/>
      <c r="IDN24" s="2332"/>
      <c r="IDO24" s="2332"/>
      <c r="IDP24" s="2332"/>
      <c r="IDQ24" s="2332"/>
      <c r="IDR24" s="2332"/>
      <c r="IDS24" s="2332"/>
      <c r="IDT24" s="2332"/>
      <c r="IDU24" s="2332"/>
      <c r="IDV24" s="2332"/>
      <c r="IDW24" s="2332"/>
      <c r="IDX24" s="2332"/>
      <c r="IDY24" s="2332"/>
      <c r="IDZ24" s="2332"/>
      <c r="IEA24" s="2332"/>
      <c r="IEB24" s="2332"/>
      <c r="IEC24" s="2332"/>
      <c r="IED24" s="2332"/>
      <c r="IEE24" s="2332"/>
      <c r="IEF24" s="2332"/>
      <c r="IEG24" s="2332"/>
      <c r="IEH24" s="2332"/>
      <c r="IEI24" s="2332"/>
      <c r="IEJ24" s="2332"/>
      <c r="IEK24" s="2332"/>
      <c r="IEL24" s="2332"/>
      <c r="IEM24" s="2332"/>
      <c r="IEN24" s="2332"/>
      <c r="IEO24" s="2332"/>
      <c r="IEP24" s="2332"/>
      <c r="IEQ24" s="2332"/>
      <c r="IER24" s="2332"/>
      <c r="IES24" s="2332"/>
      <c r="IET24" s="2332"/>
      <c r="IEU24" s="2332"/>
      <c r="IEV24" s="2332"/>
      <c r="IEW24" s="2332"/>
      <c r="IEX24" s="2332"/>
      <c r="IEY24" s="2332"/>
      <c r="IEZ24" s="2332"/>
      <c r="IFA24" s="2332"/>
      <c r="IFB24" s="2332"/>
      <c r="IFC24" s="2332"/>
      <c r="IFD24" s="2332"/>
      <c r="IFE24" s="2332"/>
      <c r="IFF24" s="2332"/>
      <c r="IFG24" s="2332"/>
      <c r="IFH24" s="2332"/>
      <c r="IFI24" s="2332"/>
      <c r="IFJ24" s="2332"/>
      <c r="IFK24" s="2332"/>
      <c r="IFL24" s="2332"/>
      <c r="IFM24" s="2332"/>
      <c r="IFN24" s="2332"/>
      <c r="IFO24" s="2332"/>
      <c r="IFP24" s="2332"/>
      <c r="IFQ24" s="2332"/>
      <c r="IFR24" s="2332"/>
      <c r="IFS24" s="2332"/>
      <c r="IFT24" s="2332"/>
      <c r="IFU24" s="2332"/>
      <c r="IFV24" s="2332"/>
      <c r="IFW24" s="2332"/>
      <c r="IFX24" s="2332"/>
      <c r="IFY24" s="2332"/>
      <c r="IFZ24" s="2332"/>
      <c r="IGA24" s="2332"/>
      <c r="IGB24" s="2332"/>
      <c r="IGC24" s="2332"/>
      <c r="IGD24" s="2332"/>
      <c r="IGE24" s="2332"/>
      <c r="IGF24" s="2332"/>
      <c r="IGG24" s="2332"/>
      <c r="IGH24" s="2332"/>
      <c r="IGI24" s="2332"/>
      <c r="IGJ24" s="2332"/>
      <c r="IGK24" s="2332"/>
      <c r="IGL24" s="2332"/>
      <c r="IGM24" s="2332"/>
      <c r="IGN24" s="2332"/>
      <c r="IGO24" s="2332"/>
      <c r="IGP24" s="2332"/>
      <c r="IGQ24" s="2332"/>
      <c r="IGR24" s="2332"/>
      <c r="IGS24" s="2332"/>
      <c r="IGT24" s="2332"/>
      <c r="IGU24" s="2332"/>
      <c r="IGV24" s="2332"/>
      <c r="IGW24" s="2332"/>
      <c r="IGX24" s="2332"/>
      <c r="IGY24" s="2332"/>
      <c r="IGZ24" s="2332"/>
      <c r="IHA24" s="2332"/>
      <c r="IHB24" s="2332"/>
      <c r="IHC24" s="2332"/>
      <c r="IHD24" s="2332"/>
      <c r="IHE24" s="2332"/>
      <c r="IHF24" s="2332"/>
      <c r="IHG24" s="2332"/>
      <c r="IHH24" s="2332"/>
      <c r="IHI24" s="2332"/>
      <c r="IHJ24" s="2332"/>
      <c r="IHK24" s="2332"/>
      <c r="IHL24" s="2332"/>
      <c r="IHM24" s="2332"/>
      <c r="IHN24" s="2332"/>
      <c r="IHO24" s="2332"/>
      <c r="IHP24" s="2332"/>
      <c r="IHQ24" s="2332"/>
      <c r="IHR24" s="2332"/>
      <c r="IHS24" s="2332"/>
      <c r="IHT24" s="2332"/>
      <c r="IHU24" s="2332"/>
      <c r="IHV24" s="2332"/>
      <c r="IHW24" s="2332"/>
      <c r="IHX24" s="2332"/>
      <c r="IHY24" s="2332"/>
      <c r="IHZ24" s="2332"/>
      <c r="IIA24" s="2332"/>
      <c r="IIB24" s="2332"/>
      <c r="IIC24" s="2332"/>
      <c r="IID24" s="2332"/>
      <c r="IIE24" s="2332"/>
      <c r="IIF24" s="2332"/>
      <c r="IIG24" s="2332"/>
      <c r="IIH24" s="2332"/>
      <c r="III24" s="2332"/>
      <c r="IIJ24" s="2332"/>
      <c r="IIK24" s="2332"/>
      <c r="IIL24" s="2332"/>
      <c r="IIM24" s="2332"/>
      <c r="IIN24" s="2332"/>
      <c r="IIO24" s="2332"/>
      <c r="IIP24" s="2332"/>
      <c r="IIQ24" s="2332"/>
      <c r="IIR24" s="2332"/>
      <c r="IIS24" s="2332"/>
      <c r="IIT24" s="2332"/>
      <c r="IIU24" s="2332"/>
      <c r="IIV24" s="2332"/>
      <c r="IIW24" s="2332"/>
      <c r="IIX24" s="2332"/>
      <c r="IIY24" s="2332"/>
      <c r="IIZ24" s="2332"/>
      <c r="IJA24" s="2332"/>
      <c r="IJB24" s="2332"/>
      <c r="IJC24" s="2332"/>
      <c r="IJD24" s="2332"/>
      <c r="IJE24" s="2332"/>
      <c r="IJF24" s="2332"/>
      <c r="IJG24" s="2332"/>
      <c r="IJH24" s="2332"/>
      <c r="IJI24" s="2332"/>
      <c r="IJJ24" s="2332"/>
      <c r="IJK24" s="2332"/>
      <c r="IJL24" s="2332"/>
      <c r="IJM24" s="2332"/>
      <c r="IJN24" s="2332"/>
      <c r="IJO24" s="2332"/>
      <c r="IJP24" s="2332"/>
      <c r="IJQ24" s="2332"/>
      <c r="IJR24" s="2332"/>
      <c r="IJS24" s="2332"/>
      <c r="IJT24" s="2332"/>
      <c r="IJU24" s="2332"/>
      <c r="IJV24" s="2332"/>
      <c r="IJW24" s="2332"/>
      <c r="IJX24" s="2332"/>
      <c r="IJY24" s="2332"/>
      <c r="IJZ24" s="2332"/>
      <c r="IKA24" s="2332"/>
      <c r="IKB24" s="2332"/>
      <c r="IKC24" s="2332"/>
      <c r="IKD24" s="2332"/>
      <c r="IKE24" s="2332"/>
      <c r="IKF24" s="2332"/>
      <c r="IKG24" s="2332"/>
      <c r="IKH24" s="2332"/>
      <c r="IKI24" s="2332"/>
      <c r="IKJ24" s="2332"/>
      <c r="IKK24" s="2332"/>
      <c r="IKL24" s="2332"/>
      <c r="IKM24" s="2332"/>
      <c r="IKN24" s="2332"/>
      <c r="IKO24" s="2332"/>
      <c r="IKP24" s="2332"/>
      <c r="IKQ24" s="2332"/>
      <c r="IKR24" s="2332"/>
      <c r="IKS24" s="2332"/>
      <c r="IKT24" s="2332"/>
      <c r="IKU24" s="2332"/>
      <c r="IKV24" s="2332"/>
      <c r="IKW24" s="2332"/>
      <c r="IKX24" s="2332"/>
      <c r="IKY24" s="2332"/>
      <c r="IKZ24" s="2332"/>
      <c r="ILA24" s="2332"/>
      <c r="ILB24" s="2332"/>
      <c r="ILC24" s="2332"/>
      <c r="ILD24" s="2332"/>
      <c r="ILE24" s="2332"/>
      <c r="ILF24" s="2332"/>
      <c r="ILG24" s="2332"/>
      <c r="ILH24" s="2332"/>
      <c r="ILI24" s="2332"/>
      <c r="ILJ24" s="2332"/>
      <c r="ILK24" s="2332"/>
      <c r="ILL24" s="2332"/>
      <c r="ILM24" s="2332"/>
      <c r="ILN24" s="2332"/>
      <c r="ILO24" s="2332"/>
      <c r="ILP24" s="2332"/>
      <c r="ILQ24" s="2332"/>
      <c r="ILR24" s="2332"/>
      <c r="ILS24" s="2332"/>
      <c r="ILT24" s="2332"/>
      <c r="ILU24" s="2332"/>
      <c r="ILV24" s="2332"/>
      <c r="ILW24" s="2332"/>
      <c r="ILX24" s="2332"/>
      <c r="ILY24" s="2332"/>
      <c r="ILZ24" s="2332"/>
      <c r="IMA24" s="2332"/>
      <c r="IMB24" s="2332"/>
      <c r="IMC24" s="2332"/>
      <c r="IMD24" s="2332"/>
      <c r="IME24" s="2332"/>
      <c r="IMF24" s="2332"/>
      <c r="IMG24" s="2332"/>
      <c r="IMH24" s="2332"/>
      <c r="IMI24" s="2332"/>
      <c r="IMJ24" s="2332"/>
      <c r="IMK24" s="2332"/>
      <c r="IML24" s="2332"/>
      <c r="IMM24" s="2332"/>
      <c r="IMN24" s="2332"/>
      <c r="IMO24" s="2332"/>
      <c r="IMP24" s="2332"/>
      <c r="IMQ24" s="2332"/>
      <c r="IMR24" s="2332"/>
      <c r="IMS24" s="2332"/>
      <c r="IMT24" s="2332"/>
      <c r="IMU24" s="2332"/>
      <c r="IMV24" s="2332"/>
      <c r="IMW24" s="2332"/>
      <c r="IMX24" s="2332"/>
      <c r="IMY24" s="2332"/>
      <c r="IMZ24" s="2332"/>
      <c r="INA24" s="2332"/>
      <c r="INB24" s="2332"/>
      <c r="INC24" s="2332"/>
      <c r="IND24" s="2332"/>
      <c r="INE24" s="2332"/>
      <c r="INF24" s="2332"/>
      <c r="ING24" s="2332"/>
      <c r="INH24" s="2332"/>
      <c r="INI24" s="2332"/>
      <c r="INJ24" s="2332"/>
      <c r="INK24" s="2332"/>
      <c r="INL24" s="2332"/>
      <c r="INM24" s="2332"/>
      <c r="INN24" s="2332"/>
      <c r="INO24" s="2332"/>
      <c r="INP24" s="2332"/>
      <c r="INQ24" s="2332"/>
      <c r="INR24" s="2332"/>
      <c r="INS24" s="2332"/>
      <c r="INT24" s="2332"/>
      <c r="INU24" s="2332"/>
      <c r="INV24" s="2332"/>
      <c r="INW24" s="2332"/>
      <c r="INX24" s="2332"/>
      <c r="INY24" s="2332"/>
      <c r="INZ24" s="2332"/>
      <c r="IOA24" s="2332"/>
      <c r="IOB24" s="2332"/>
      <c r="IOC24" s="2332"/>
      <c r="IOD24" s="2332"/>
      <c r="IOE24" s="2332"/>
      <c r="IOF24" s="2332"/>
      <c r="IOG24" s="2332"/>
      <c r="IOH24" s="2332"/>
      <c r="IOI24" s="2332"/>
      <c r="IOJ24" s="2332"/>
      <c r="IOK24" s="2332"/>
      <c r="IOL24" s="2332"/>
      <c r="IOM24" s="2332"/>
      <c r="ION24" s="2332"/>
      <c r="IOO24" s="2332"/>
      <c r="IOP24" s="2332"/>
      <c r="IOQ24" s="2332"/>
      <c r="IOR24" s="2332"/>
      <c r="IOS24" s="2332"/>
      <c r="IOT24" s="2332"/>
      <c r="IOU24" s="2332"/>
      <c r="IOV24" s="2332"/>
      <c r="IOW24" s="2332"/>
      <c r="IOX24" s="2332"/>
      <c r="IOY24" s="2332"/>
      <c r="IOZ24" s="2332"/>
      <c r="IPA24" s="2332"/>
      <c r="IPB24" s="2332"/>
      <c r="IPC24" s="2332"/>
      <c r="IPD24" s="2332"/>
      <c r="IPE24" s="2332"/>
      <c r="IPF24" s="2332"/>
      <c r="IPG24" s="2332"/>
      <c r="IPH24" s="2332"/>
      <c r="IPI24" s="2332"/>
      <c r="IPJ24" s="2332"/>
      <c r="IPK24" s="2332"/>
      <c r="IPL24" s="2332"/>
      <c r="IPM24" s="2332"/>
      <c r="IPN24" s="2332"/>
      <c r="IPO24" s="2332"/>
      <c r="IPP24" s="2332"/>
      <c r="IPQ24" s="2332"/>
      <c r="IPR24" s="2332"/>
      <c r="IPS24" s="2332"/>
      <c r="IPT24" s="2332"/>
      <c r="IPU24" s="2332"/>
      <c r="IPV24" s="2332"/>
      <c r="IPW24" s="2332"/>
      <c r="IPX24" s="2332"/>
      <c r="IPY24" s="2332"/>
      <c r="IPZ24" s="2332"/>
      <c r="IQA24" s="2332"/>
      <c r="IQB24" s="2332"/>
      <c r="IQC24" s="2332"/>
      <c r="IQD24" s="2332"/>
      <c r="IQE24" s="2332"/>
      <c r="IQF24" s="2332"/>
      <c r="IQG24" s="2332"/>
      <c r="IQH24" s="2332"/>
      <c r="IQI24" s="2332"/>
      <c r="IQJ24" s="2332"/>
      <c r="IQK24" s="2332"/>
      <c r="IQL24" s="2332"/>
      <c r="IQM24" s="2332"/>
      <c r="IQN24" s="2332"/>
      <c r="IQO24" s="2332"/>
      <c r="IQP24" s="2332"/>
      <c r="IQQ24" s="2332"/>
      <c r="IQR24" s="2332"/>
      <c r="IQS24" s="2332"/>
      <c r="IQT24" s="2332"/>
      <c r="IQU24" s="2332"/>
      <c r="IQV24" s="2332"/>
      <c r="IQW24" s="2332"/>
      <c r="IQX24" s="2332"/>
      <c r="IQY24" s="2332"/>
      <c r="IQZ24" s="2332"/>
      <c r="IRA24" s="2332"/>
      <c r="IRB24" s="2332"/>
      <c r="IRC24" s="2332"/>
      <c r="IRD24" s="2332"/>
      <c r="IRE24" s="2332"/>
      <c r="IRF24" s="2332"/>
      <c r="IRG24" s="2332"/>
      <c r="IRH24" s="2332"/>
      <c r="IRI24" s="2332"/>
      <c r="IRJ24" s="2332"/>
      <c r="IRK24" s="2332"/>
      <c r="IRL24" s="2332"/>
      <c r="IRM24" s="2332"/>
      <c r="IRN24" s="2332"/>
      <c r="IRO24" s="2332"/>
      <c r="IRP24" s="2332"/>
      <c r="IRQ24" s="2332"/>
      <c r="IRR24" s="2332"/>
      <c r="IRS24" s="2332"/>
      <c r="IRT24" s="2332"/>
      <c r="IRU24" s="2332"/>
      <c r="IRV24" s="2332"/>
      <c r="IRW24" s="2332"/>
      <c r="IRX24" s="2332"/>
      <c r="IRY24" s="2332"/>
      <c r="IRZ24" s="2332"/>
      <c r="ISA24" s="2332"/>
      <c r="ISB24" s="2332"/>
      <c r="ISC24" s="2332"/>
      <c r="ISD24" s="2332"/>
      <c r="ISE24" s="2332"/>
      <c r="ISF24" s="2332"/>
      <c r="ISG24" s="2332"/>
      <c r="ISH24" s="2332"/>
      <c r="ISI24" s="2332"/>
      <c r="ISJ24" s="2332"/>
      <c r="ISK24" s="2332"/>
      <c r="ISL24" s="2332"/>
      <c r="ISM24" s="2332"/>
      <c r="ISN24" s="2332"/>
      <c r="ISO24" s="2332"/>
      <c r="ISP24" s="2332"/>
      <c r="ISQ24" s="2332"/>
      <c r="ISR24" s="2332"/>
      <c r="ISS24" s="2332"/>
      <c r="IST24" s="2332"/>
      <c r="ISU24" s="2332"/>
      <c r="ISV24" s="2332"/>
      <c r="ISW24" s="2332"/>
      <c r="ISX24" s="2332"/>
      <c r="ISY24" s="2332"/>
      <c r="ISZ24" s="2332"/>
      <c r="ITA24" s="2332"/>
      <c r="ITB24" s="2332"/>
      <c r="ITC24" s="2332"/>
      <c r="ITD24" s="2332"/>
      <c r="ITE24" s="2332"/>
      <c r="ITF24" s="2332"/>
      <c r="ITG24" s="2332"/>
      <c r="ITH24" s="2332"/>
      <c r="ITI24" s="2332"/>
      <c r="ITJ24" s="2332"/>
      <c r="ITK24" s="2332"/>
      <c r="ITL24" s="2332"/>
      <c r="ITM24" s="2332"/>
      <c r="ITN24" s="2332"/>
      <c r="ITO24" s="2332"/>
      <c r="ITP24" s="2332"/>
      <c r="ITQ24" s="2332"/>
      <c r="ITR24" s="2332"/>
      <c r="ITS24" s="2332"/>
      <c r="ITT24" s="2332"/>
      <c r="ITU24" s="2332"/>
      <c r="ITV24" s="2332"/>
      <c r="ITW24" s="2332"/>
      <c r="ITX24" s="2332"/>
      <c r="ITY24" s="2332"/>
      <c r="ITZ24" s="2332"/>
      <c r="IUA24" s="2332"/>
      <c r="IUB24" s="2332"/>
      <c r="IUC24" s="2332"/>
      <c r="IUD24" s="2332"/>
      <c r="IUE24" s="2332"/>
      <c r="IUF24" s="2332"/>
      <c r="IUG24" s="2332"/>
      <c r="IUH24" s="2332"/>
      <c r="IUI24" s="2332"/>
      <c r="IUJ24" s="2332"/>
      <c r="IUK24" s="2332"/>
      <c r="IUL24" s="2332"/>
      <c r="IUM24" s="2332"/>
      <c r="IUN24" s="2332"/>
      <c r="IUO24" s="2332"/>
      <c r="IUP24" s="2332"/>
      <c r="IUQ24" s="2332"/>
      <c r="IUR24" s="2332"/>
      <c r="IUS24" s="2332"/>
      <c r="IUT24" s="2332"/>
      <c r="IUU24" s="2332"/>
      <c r="IUV24" s="2332"/>
      <c r="IUW24" s="2332"/>
      <c r="IUX24" s="2332"/>
      <c r="IUY24" s="2332"/>
      <c r="IUZ24" s="2332"/>
      <c r="IVA24" s="2332"/>
      <c r="IVB24" s="2332"/>
      <c r="IVC24" s="2332"/>
      <c r="IVD24" s="2332"/>
      <c r="IVE24" s="2332"/>
      <c r="IVF24" s="2332"/>
      <c r="IVG24" s="2332"/>
      <c r="IVH24" s="2332"/>
      <c r="IVI24" s="2332"/>
      <c r="IVJ24" s="2332"/>
      <c r="IVK24" s="2332"/>
      <c r="IVL24" s="2332"/>
      <c r="IVM24" s="2332"/>
      <c r="IVN24" s="2332"/>
      <c r="IVO24" s="2332"/>
      <c r="IVP24" s="2332"/>
      <c r="IVQ24" s="2332"/>
      <c r="IVR24" s="2332"/>
      <c r="IVS24" s="2332"/>
      <c r="IVT24" s="2332"/>
      <c r="IVU24" s="2332"/>
      <c r="IVV24" s="2332"/>
      <c r="IVW24" s="2332"/>
      <c r="IVX24" s="2332"/>
      <c r="IVY24" s="2332"/>
      <c r="IVZ24" s="2332"/>
      <c r="IWA24" s="2332"/>
      <c r="IWB24" s="2332"/>
      <c r="IWC24" s="2332"/>
      <c r="IWD24" s="2332"/>
      <c r="IWE24" s="2332"/>
      <c r="IWF24" s="2332"/>
      <c r="IWG24" s="2332"/>
      <c r="IWH24" s="2332"/>
      <c r="IWI24" s="2332"/>
      <c r="IWJ24" s="2332"/>
      <c r="IWK24" s="2332"/>
      <c r="IWL24" s="2332"/>
      <c r="IWM24" s="2332"/>
      <c r="IWN24" s="2332"/>
      <c r="IWO24" s="2332"/>
      <c r="IWP24" s="2332"/>
      <c r="IWQ24" s="2332"/>
      <c r="IWR24" s="2332"/>
      <c r="IWS24" s="2332"/>
      <c r="IWT24" s="2332"/>
      <c r="IWU24" s="2332"/>
      <c r="IWV24" s="2332"/>
      <c r="IWW24" s="2332"/>
      <c r="IWX24" s="2332"/>
      <c r="IWY24" s="2332"/>
      <c r="IWZ24" s="2332"/>
      <c r="IXA24" s="2332"/>
      <c r="IXB24" s="2332"/>
      <c r="IXC24" s="2332"/>
      <c r="IXD24" s="2332"/>
      <c r="IXE24" s="2332"/>
      <c r="IXF24" s="2332"/>
      <c r="IXG24" s="2332"/>
      <c r="IXH24" s="2332"/>
      <c r="IXI24" s="2332"/>
      <c r="IXJ24" s="2332"/>
      <c r="IXK24" s="2332"/>
      <c r="IXL24" s="2332"/>
      <c r="IXM24" s="2332"/>
      <c r="IXN24" s="2332"/>
      <c r="IXO24" s="2332"/>
      <c r="IXP24" s="2332"/>
      <c r="IXQ24" s="2332"/>
      <c r="IXR24" s="2332"/>
      <c r="IXS24" s="2332"/>
      <c r="IXT24" s="2332"/>
      <c r="IXU24" s="2332"/>
      <c r="IXV24" s="2332"/>
      <c r="IXW24" s="2332"/>
      <c r="IXX24" s="2332"/>
      <c r="IXY24" s="2332"/>
      <c r="IXZ24" s="2332"/>
      <c r="IYA24" s="2332"/>
      <c r="IYB24" s="2332"/>
      <c r="IYC24" s="2332"/>
      <c r="IYD24" s="2332"/>
      <c r="IYE24" s="2332"/>
      <c r="IYF24" s="2332"/>
      <c r="IYG24" s="2332"/>
      <c r="IYH24" s="2332"/>
      <c r="IYI24" s="2332"/>
      <c r="IYJ24" s="2332"/>
      <c r="IYK24" s="2332"/>
      <c r="IYL24" s="2332"/>
      <c r="IYM24" s="2332"/>
      <c r="IYN24" s="2332"/>
      <c r="IYO24" s="2332"/>
      <c r="IYP24" s="2332"/>
      <c r="IYQ24" s="2332"/>
      <c r="IYR24" s="2332"/>
      <c r="IYS24" s="2332"/>
      <c r="IYT24" s="2332"/>
      <c r="IYU24" s="2332"/>
      <c r="IYV24" s="2332"/>
      <c r="IYW24" s="2332"/>
      <c r="IYX24" s="2332"/>
      <c r="IYY24" s="2332"/>
      <c r="IYZ24" s="2332"/>
      <c r="IZA24" s="2332"/>
      <c r="IZB24" s="2332"/>
      <c r="IZC24" s="2332"/>
      <c r="IZD24" s="2332"/>
      <c r="IZE24" s="2332"/>
      <c r="IZF24" s="2332"/>
      <c r="IZG24" s="2332"/>
      <c r="IZH24" s="2332"/>
      <c r="IZI24" s="2332"/>
      <c r="IZJ24" s="2332"/>
      <c r="IZK24" s="2332"/>
      <c r="IZL24" s="2332"/>
      <c r="IZM24" s="2332"/>
      <c r="IZN24" s="2332"/>
      <c r="IZO24" s="2332"/>
      <c r="IZP24" s="2332"/>
      <c r="IZQ24" s="2332"/>
      <c r="IZR24" s="2332"/>
      <c r="IZS24" s="2332"/>
      <c r="IZT24" s="2332"/>
      <c r="IZU24" s="2332"/>
      <c r="IZV24" s="2332"/>
      <c r="IZW24" s="2332"/>
      <c r="IZX24" s="2332"/>
      <c r="IZY24" s="2332"/>
      <c r="IZZ24" s="2332"/>
      <c r="JAA24" s="2332"/>
      <c r="JAB24" s="2332"/>
      <c r="JAC24" s="2332"/>
      <c r="JAD24" s="2332"/>
      <c r="JAE24" s="2332"/>
      <c r="JAF24" s="2332"/>
      <c r="JAG24" s="2332"/>
      <c r="JAH24" s="2332"/>
      <c r="JAI24" s="2332"/>
      <c r="JAJ24" s="2332"/>
      <c r="JAK24" s="2332"/>
      <c r="JAL24" s="2332"/>
      <c r="JAM24" s="2332"/>
      <c r="JAN24" s="2332"/>
      <c r="JAO24" s="2332"/>
      <c r="JAP24" s="2332"/>
      <c r="JAQ24" s="2332"/>
      <c r="JAR24" s="2332"/>
      <c r="JAS24" s="2332"/>
      <c r="JAT24" s="2332"/>
      <c r="JAU24" s="2332"/>
      <c r="JAV24" s="2332"/>
      <c r="JAW24" s="2332"/>
      <c r="JAX24" s="2332"/>
      <c r="JAY24" s="2332"/>
      <c r="JAZ24" s="2332"/>
      <c r="JBA24" s="2332"/>
      <c r="JBB24" s="2332"/>
      <c r="JBC24" s="2332"/>
      <c r="JBD24" s="2332"/>
      <c r="JBE24" s="2332"/>
      <c r="JBF24" s="2332"/>
      <c r="JBG24" s="2332"/>
      <c r="JBH24" s="2332"/>
      <c r="JBI24" s="2332"/>
      <c r="JBJ24" s="2332"/>
      <c r="JBK24" s="2332"/>
      <c r="JBL24" s="2332"/>
      <c r="JBM24" s="2332"/>
      <c r="JBN24" s="2332"/>
      <c r="JBO24" s="2332"/>
      <c r="JBP24" s="2332"/>
      <c r="JBQ24" s="2332"/>
      <c r="JBR24" s="2332"/>
      <c r="JBS24" s="2332"/>
      <c r="JBT24" s="2332"/>
      <c r="JBU24" s="2332"/>
      <c r="JBV24" s="2332"/>
      <c r="JBW24" s="2332"/>
      <c r="JBX24" s="2332"/>
      <c r="JBY24" s="2332"/>
      <c r="JBZ24" s="2332"/>
      <c r="JCA24" s="2332"/>
      <c r="JCB24" s="2332"/>
      <c r="JCC24" s="2332"/>
      <c r="JCD24" s="2332"/>
      <c r="JCE24" s="2332"/>
      <c r="JCF24" s="2332"/>
      <c r="JCG24" s="2332"/>
      <c r="JCH24" s="2332"/>
      <c r="JCI24" s="2332"/>
      <c r="JCJ24" s="2332"/>
      <c r="JCK24" s="2332"/>
      <c r="JCL24" s="2332"/>
      <c r="JCM24" s="2332"/>
      <c r="JCN24" s="2332"/>
      <c r="JCO24" s="2332"/>
      <c r="JCP24" s="2332"/>
      <c r="JCQ24" s="2332"/>
      <c r="JCR24" s="2332"/>
      <c r="JCS24" s="2332"/>
      <c r="JCT24" s="2332"/>
      <c r="JCU24" s="2332"/>
      <c r="JCV24" s="2332"/>
      <c r="JCW24" s="2332"/>
      <c r="JCX24" s="2332"/>
      <c r="JCY24" s="2332"/>
      <c r="JCZ24" s="2332"/>
      <c r="JDA24" s="2332"/>
      <c r="JDB24" s="2332"/>
      <c r="JDC24" s="2332"/>
      <c r="JDD24" s="2332"/>
      <c r="JDE24" s="2332"/>
      <c r="JDF24" s="2332"/>
      <c r="JDG24" s="2332"/>
      <c r="JDH24" s="2332"/>
      <c r="JDI24" s="2332"/>
      <c r="JDJ24" s="2332"/>
      <c r="JDK24" s="2332"/>
      <c r="JDL24" s="2332"/>
      <c r="JDM24" s="2332"/>
      <c r="JDN24" s="2332"/>
      <c r="JDO24" s="2332"/>
      <c r="JDP24" s="2332"/>
      <c r="JDQ24" s="2332"/>
      <c r="JDR24" s="2332"/>
      <c r="JDS24" s="2332"/>
      <c r="JDT24" s="2332"/>
      <c r="JDU24" s="2332"/>
      <c r="JDV24" s="2332"/>
      <c r="JDW24" s="2332"/>
      <c r="JDX24" s="2332"/>
      <c r="JDY24" s="2332"/>
      <c r="JDZ24" s="2332"/>
      <c r="JEA24" s="2332"/>
      <c r="JEB24" s="2332"/>
      <c r="JEC24" s="2332"/>
      <c r="JED24" s="2332"/>
      <c r="JEE24" s="2332"/>
      <c r="JEF24" s="2332"/>
      <c r="JEG24" s="2332"/>
      <c r="JEH24" s="2332"/>
      <c r="JEI24" s="2332"/>
      <c r="JEJ24" s="2332"/>
      <c r="JEK24" s="2332"/>
      <c r="JEL24" s="2332"/>
      <c r="JEM24" s="2332"/>
      <c r="JEN24" s="2332"/>
      <c r="JEO24" s="2332"/>
      <c r="JEP24" s="2332"/>
      <c r="JEQ24" s="2332"/>
      <c r="JER24" s="2332"/>
      <c r="JES24" s="2332"/>
      <c r="JET24" s="2332"/>
      <c r="JEU24" s="2332"/>
      <c r="JEV24" s="2332"/>
      <c r="JEW24" s="2332"/>
      <c r="JEX24" s="2332"/>
      <c r="JEY24" s="2332"/>
      <c r="JEZ24" s="2332"/>
      <c r="JFA24" s="2332"/>
      <c r="JFB24" s="2332"/>
      <c r="JFC24" s="2332"/>
      <c r="JFD24" s="2332"/>
      <c r="JFE24" s="2332"/>
      <c r="JFF24" s="2332"/>
      <c r="JFG24" s="2332"/>
      <c r="JFH24" s="2332"/>
      <c r="JFI24" s="2332"/>
      <c r="JFJ24" s="2332"/>
      <c r="JFK24" s="2332"/>
      <c r="JFL24" s="2332"/>
      <c r="JFM24" s="2332"/>
      <c r="JFN24" s="2332"/>
      <c r="JFO24" s="2332"/>
      <c r="JFP24" s="2332"/>
      <c r="JFQ24" s="2332"/>
      <c r="JFR24" s="2332"/>
      <c r="JFS24" s="2332"/>
      <c r="JFT24" s="2332"/>
      <c r="JFU24" s="2332"/>
      <c r="JFV24" s="2332"/>
      <c r="JFW24" s="2332"/>
      <c r="JFX24" s="2332"/>
      <c r="JFY24" s="2332"/>
      <c r="JFZ24" s="2332"/>
      <c r="JGA24" s="2332"/>
      <c r="JGB24" s="2332"/>
      <c r="JGC24" s="2332"/>
      <c r="JGD24" s="2332"/>
      <c r="JGE24" s="2332"/>
      <c r="JGF24" s="2332"/>
      <c r="JGG24" s="2332"/>
      <c r="JGH24" s="2332"/>
      <c r="JGI24" s="2332"/>
      <c r="JGJ24" s="2332"/>
      <c r="JGK24" s="2332"/>
      <c r="JGL24" s="2332"/>
      <c r="JGM24" s="2332"/>
      <c r="JGN24" s="2332"/>
      <c r="JGO24" s="2332"/>
      <c r="JGP24" s="2332"/>
      <c r="JGQ24" s="2332"/>
      <c r="JGR24" s="2332"/>
      <c r="JGS24" s="2332"/>
      <c r="JGT24" s="2332"/>
      <c r="JGU24" s="2332"/>
      <c r="JGV24" s="2332"/>
      <c r="JGW24" s="2332"/>
      <c r="JGX24" s="2332"/>
      <c r="JGY24" s="2332"/>
      <c r="JGZ24" s="2332"/>
      <c r="JHA24" s="2332"/>
      <c r="JHB24" s="2332"/>
      <c r="JHC24" s="2332"/>
      <c r="JHD24" s="2332"/>
      <c r="JHE24" s="2332"/>
      <c r="JHF24" s="2332"/>
      <c r="JHG24" s="2332"/>
      <c r="JHH24" s="2332"/>
      <c r="JHI24" s="2332"/>
      <c r="JHJ24" s="2332"/>
      <c r="JHK24" s="2332"/>
      <c r="JHL24" s="2332"/>
      <c r="JHM24" s="2332"/>
      <c r="JHN24" s="2332"/>
      <c r="JHO24" s="2332"/>
      <c r="JHP24" s="2332"/>
      <c r="JHQ24" s="2332"/>
      <c r="JHR24" s="2332"/>
      <c r="JHS24" s="2332"/>
      <c r="JHT24" s="2332"/>
      <c r="JHU24" s="2332"/>
      <c r="JHV24" s="2332"/>
      <c r="JHW24" s="2332"/>
      <c r="JHX24" s="2332"/>
      <c r="JHY24" s="2332"/>
      <c r="JHZ24" s="2332"/>
      <c r="JIA24" s="2332"/>
      <c r="JIB24" s="2332"/>
      <c r="JIC24" s="2332"/>
      <c r="JID24" s="2332"/>
      <c r="JIE24" s="2332"/>
      <c r="JIF24" s="2332"/>
      <c r="JIG24" s="2332"/>
      <c r="JIH24" s="2332"/>
      <c r="JII24" s="2332"/>
      <c r="JIJ24" s="2332"/>
      <c r="JIK24" s="2332"/>
      <c r="JIL24" s="2332"/>
      <c r="JIM24" s="2332"/>
      <c r="JIN24" s="2332"/>
      <c r="JIO24" s="2332"/>
      <c r="JIP24" s="2332"/>
      <c r="JIQ24" s="2332"/>
      <c r="JIR24" s="2332"/>
      <c r="JIS24" s="2332"/>
      <c r="JIT24" s="2332"/>
      <c r="JIU24" s="2332"/>
      <c r="JIV24" s="2332"/>
      <c r="JIW24" s="2332"/>
      <c r="JIX24" s="2332"/>
      <c r="JIY24" s="2332"/>
      <c r="JIZ24" s="2332"/>
      <c r="JJA24" s="2332"/>
      <c r="JJB24" s="2332"/>
      <c r="JJC24" s="2332"/>
      <c r="JJD24" s="2332"/>
      <c r="JJE24" s="2332"/>
      <c r="JJF24" s="2332"/>
      <c r="JJG24" s="2332"/>
      <c r="JJH24" s="2332"/>
      <c r="JJI24" s="2332"/>
      <c r="JJJ24" s="2332"/>
      <c r="JJK24" s="2332"/>
      <c r="JJL24" s="2332"/>
      <c r="JJM24" s="2332"/>
      <c r="JJN24" s="2332"/>
      <c r="JJO24" s="2332"/>
      <c r="JJP24" s="2332"/>
      <c r="JJQ24" s="2332"/>
      <c r="JJR24" s="2332"/>
      <c r="JJS24" s="2332"/>
      <c r="JJT24" s="2332"/>
      <c r="JJU24" s="2332"/>
      <c r="JJV24" s="2332"/>
      <c r="JJW24" s="2332"/>
      <c r="JJX24" s="2332"/>
      <c r="JJY24" s="2332"/>
      <c r="JJZ24" s="2332"/>
      <c r="JKA24" s="2332"/>
      <c r="JKB24" s="2332"/>
      <c r="JKC24" s="2332"/>
      <c r="JKD24" s="2332"/>
      <c r="JKE24" s="2332"/>
      <c r="JKF24" s="2332"/>
      <c r="JKG24" s="2332"/>
      <c r="JKH24" s="2332"/>
      <c r="JKI24" s="2332"/>
      <c r="JKJ24" s="2332"/>
      <c r="JKK24" s="2332"/>
      <c r="JKL24" s="2332"/>
      <c r="JKM24" s="2332"/>
      <c r="JKN24" s="2332"/>
      <c r="JKO24" s="2332"/>
      <c r="JKP24" s="2332"/>
      <c r="JKQ24" s="2332"/>
      <c r="JKR24" s="2332"/>
      <c r="JKS24" s="2332"/>
      <c r="JKT24" s="2332"/>
      <c r="JKU24" s="2332"/>
      <c r="JKV24" s="2332"/>
      <c r="JKW24" s="2332"/>
      <c r="JKX24" s="2332"/>
      <c r="JKY24" s="2332"/>
      <c r="JKZ24" s="2332"/>
      <c r="JLA24" s="2332"/>
      <c r="JLB24" s="2332"/>
      <c r="JLC24" s="2332"/>
      <c r="JLD24" s="2332"/>
      <c r="JLE24" s="2332"/>
      <c r="JLF24" s="2332"/>
      <c r="JLG24" s="2332"/>
      <c r="JLH24" s="2332"/>
      <c r="JLI24" s="2332"/>
      <c r="JLJ24" s="2332"/>
      <c r="JLK24" s="2332"/>
      <c r="JLL24" s="2332"/>
      <c r="JLM24" s="2332"/>
      <c r="JLN24" s="2332"/>
      <c r="JLO24" s="2332"/>
      <c r="JLP24" s="2332"/>
      <c r="JLQ24" s="2332"/>
      <c r="JLR24" s="2332"/>
      <c r="JLS24" s="2332"/>
      <c r="JLT24" s="2332"/>
      <c r="JLU24" s="2332"/>
      <c r="JLV24" s="2332"/>
      <c r="JLW24" s="2332"/>
      <c r="JLX24" s="2332"/>
      <c r="JLY24" s="2332"/>
      <c r="JLZ24" s="2332"/>
      <c r="JMA24" s="2332"/>
      <c r="JMB24" s="2332"/>
      <c r="JMC24" s="2332"/>
      <c r="JMD24" s="2332"/>
      <c r="JME24" s="2332"/>
      <c r="JMF24" s="2332"/>
      <c r="JMG24" s="2332"/>
      <c r="JMH24" s="2332"/>
      <c r="JMI24" s="2332"/>
      <c r="JMJ24" s="2332"/>
      <c r="JMK24" s="2332"/>
      <c r="JML24" s="2332"/>
      <c r="JMM24" s="2332"/>
      <c r="JMN24" s="2332"/>
      <c r="JMO24" s="2332"/>
      <c r="JMP24" s="2332"/>
      <c r="JMQ24" s="2332"/>
      <c r="JMR24" s="2332"/>
      <c r="JMS24" s="2332"/>
      <c r="JMT24" s="2332"/>
      <c r="JMU24" s="2332"/>
      <c r="JMV24" s="2332"/>
      <c r="JMW24" s="2332"/>
      <c r="JMX24" s="2332"/>
      <c r="JMY24" s="2332"/>
      <c r="JMZ24" s="2332"/>
      <c r="JNA24" s="2332"/>
      <c r="JNB24" s="2332"/>
      <c r="JNC24" s="2332"/>
      <c r="JND24" s="2332"/>
      <c r="JNE24" s="2332"/>
      <c r="JNF24" s="2332"/>
      <c r="JNG24" s="2332"/>
      <c r="JNH24" s="2332"/>
      <c r="JNI24" s="2332"/>
      <c r="JNJ24" s="2332"/>
      <c r="JNK24" s="2332"/>
      <c r="JNL24" s="2332"/>
      <c r="JNM24" s="2332"/>
      <c r="JNN24" s="2332"/>
      <c r="JNO24" s="2332"/>
      <c r="JNP24" s="2332"/>
      <c r="JNQ24" s="2332"/>
      <c r="JNR24" s="2332"/>
      <c r="JNS24" s="2332"/>
      <c r="JNT24" s="2332"/>
      <c r="JNU24" s="2332"/>
      <c r="JNV24" s="2332"/>
      <c r="JNW24" s="2332"/>
      <c r="JNX24" s="2332"/>
      <c r="JNY24" s="2332"/>
      <c r="JNZ24" s="2332"/>
      <c r="JOA24" s="2332"/>
      <c r="JOB24" s="2332"/>
      <c r="JOC24" s="2332"/>
      <c r="JOD24" s="2332"/>
      <c r="JOE24" s="2332"/>
      <c r="JOF24" s="2332"/>
      <c r="JOG24" s="2332"/>
      <c r="JOH24" s="2332"/>
      <c r="JOI24" s="2332"/>
      <c r="JOJ24" s="2332"/>
      <c r="JOK24" s="2332"/>
      <c r="JOL24" s="2332"/>
      <c r="JOM24" s="2332"/>
      <c r="JON24" s="2332"/>
      <c r="JOO24" s="2332"/>
      <c r="JOP24" s="2332"/>
      <c r="JOQ24" s="2332"/>
      <c r="JOR24" s="2332"/>
      <c r="JOS24" s="2332"/>
      <c r="JOT24" s="2332"/>
      <c r="JOU24" s="2332"/>
      <c r="JOV24" s="2332"/>
      <c r="JOW24" s="2332"/>
      <c r="JOX24" s="2332"/>
      <c r="JOY24" s="2332"/>
      <c r="JOZ24" s="2332"/>
      <c r="JPA24" s="2332"/>
      <c r="JPB24" s="2332"/>
      <c r="JPC24" s="2332"/>
      <c r="JPD24" s="2332"/>
      <c r="JPE24" s="2332"/>
      <c r="JPF24" s="2332"/>
      <c r="JPG24" s="2332"/>
      <c r="JPH24" s="2332"/>
      <c r="JPI24" s="2332"/>
      <c r="JPJ24" s="2332"/>
      <c r="JPK24" s="2332"/>
      <c r="JPL24" s="2332"/>
      <c r="JPM24" s="2332"/>
      <c r="JPN24" s="2332"/>
      <c r="JPO24" s="2332"/>
      <c r="JPP24" s="2332"/>
      <c r="JPQ24" s="2332"/>
      <c r="JPR24" s="2332"/>
      <c r="JPS24" s="2332"/>
      <c r="JPT24" s="2332"/>
      <c r="JPU24" s="2332"/>
      <c r="JPV24" s="2332"/>
      <c r="JPW24" s="2332"/>
      <c r="JPX24" s="2332"/>
      <c r="JPY24" s="2332"/>
      <c r="JPZ24" s="2332"/>
      <c r="JQA24" s="2332"/>
      <c r="JQB24" s="2332"/>
      <c r="JQC24" s="2332"/>
      <c r="JQD24" s="2332"/>
      <c r="JQE24" s="2332"/>
      <c r="JQF24" s="2332"/>
      <c r="JQG24" s="2332"/>
      <c r="JQH24" s="2332"/>
      <c r="JQI24" s="2332"/>
      <c r="JQJ24" s="2332"/>
      <c r="JQK24" s="2332"/>
      <c r="JQL24" s="2332"/>
      <c r="JQM24" s="2332"/>
      <c r="JQN24" s="2332"/>
      <c r="JQO24" s="2332"/>
      <c r="JQP24" s="2332"/>
      <c r="JQQ24" s="2332"/>
      <c r="JQR24" s="2332"/>
      <c r="JQS24" s="2332"/>
      <c r="JQT24" s="2332"/>
      <c r="JQU24" s="2332"/>
      <c r="JQV24" s="2332"/>
      <c r="JQW24" s="2332"/>
      <c r="JQX24" s="2332"/>
      <c r="JQY24" s="2332"/>
      <c r="JQZ24" s="2332"/>
      <c r="JRA24" s="2332"/>
      <c r="JRB24" s="2332"/>
      <c r="JRC24" s="2332"/>
      <c r="JRD24" s="2332"/>
      <c r="JRE24" s="2332"/>
      <c r="JRF24" s="2332"/>
      <c r="JRG24" s="2332"/>
      <c r="JRH24" s="2332"/>
      <c r="JRI24" s="2332"/>
      <c r="JRJ24" s="2332"/>
      <c r="JRK24" s="2332"/>
      <c r="JRL24" s="2332"/>
      <c r="JRM24" s="2332"/>
      <c r="JRN24" s="2332"/>
      <c r="JRO24" s="2332"/>
      <c r="JRP24" s="2332"/>
      <c r="JRQ24" s="2332"/>
      <c r="JRR24" s="2332"/>
      <c r="JRS24" s="2332"/>
      <c r="JRT24" s="2332"/>
      <c r="JRU24" s="2332"/>
      <c r="JRV24" s="2332"/>
      <c r="JRW24" s="2332"/>
      <c r="JRX24" s="2332"/>
      <c r="JRY24" s="2332"/>
      <c r="JRZ24" s="2332"/>
      <c r="JSA24" s="2332"/>
      <c r="JSB24" s="2332"/>
      <c r="JSC24" s="2332"/>
      <c r="JSD24" s="2332"/>
      <c r="JSE24" s="2332"/>
      <c r="JSF24" s="2332"/>
      <c r="JSG24" s="2332"/>
      <c r="JSH24" s="2332"/>
      <c r="JSI24" s="2332"/>
      <c r="JSJ24" s="2332"/>
      <c r="JSK24" s="2332"/>
      <c r="JSL24" s="2332"/>
      <c r="JSM24" s="2332"/>
      <c r="JSN24" s="2332"/>
      <c r="JSO24" s="2332"/>
      <c r="JSP24" s="2332"/>
      <c r="JSQ24" s="2332"/>
      <c r="JSR24" s="2332"/>
      <c r="JSS24" s="2332"/>
      <c r="JST24" s="2332"/>
      <c r="JSU24" s="2332"/>
      <c r="JSV24" s="2332"/>
      <c r="JSW24" s="2332"/>
      <c r="JSX24" s="2332"/>
      <c r="JSY24" s="2332"/>
      <c r="JSZ24" s="2332"/>
      <c r="JTA24" s="2332"/>
      <c r="JTB24" s="2332"/>
      <c r="JTC24" s="2332"/>
      <c r="JTD24" s="2332"/>
      <c r="JTE24" s="2332"/>
      <c r="JTF24" s="2332"/>
      <c r="JTG24" s="2332"/>
      <c r="JTH24" s="2332"/>
      <c r="JTI24" s="2332"/>
      <c r="JTJ24" s="2332"/>
      <c r="JTK24" s="2332"/>
      <c r="JTL24" s="2332"/>
      <c r="JTM24" s="2332"/>
      <c r="JTN24" s="2332"/>
      <c r="JTO24" s="2332"/>
      <c r="JTP24" s="2332"/>
      <c r="JTQ24" s="2332"/>
      <c r="JTR24" s="2332"/>
      <c r="JTS24" s="2332"/>
      <c r="JTT24" s="2332"/>
      <c r="JTU24" s="2332"/>
      <c r="JTV24" s="2332"/>
      <c r="JTW24" s="2332"/>
      <c r="JTX24" s="2332"/>
      <c r="JTY24" s="2332"/>
      <c r="JTZ24" s="2332"/>
      <c r="JUA24" s="2332"/>
      <c r="JUB24" s="2332"/>
      <c r="JUC24" s="2332"/>
      <c r="JUD24" s="2332"/>
      <c r="JUE24" s="2332"/>
      <c r="JUF24" s="2332"/>
      <c r="JUG24" s="2332"/>
      <c r="JUH24" s="2332"/>
      <c r="JUI24" s="2332"/>
      <c r="JUJ24" s="2332"/>
      <c r="JUK24" s="2332"/>
      <c r="JUL24" s="2332"/>
      <c r="JUM24" s="2332"/>
      <c r="JUN24" s="2332"/>
      <c r="JUO24" s="2332"/>
      <c r="JUP24" s="2332"/>
      <c r="JUQ24" s="2332"/>
      <c r="JUR24" s="2332"/>
      <c r="JUS24" s="2332"/>
      <c r="JUT24" s="2332"/>
      <c r="JUU24" s="2332"/>
      <c r="JUV24" s="2332"/>
      <c r="JUW24" s="2332"/>
      <c r="JUX24" s="2332"/>
      <c r="JUY24" s="2332"/>
      <c r="JUZ24" s="2332"/>
      <c r="JVA24" s="2332"/>
      <c r="JVB24" s="2332"/>
      <c r="JVC24" s="2332"/>
      <c r="JVD24" s="2332"/>
      <c r="JVE24" s="2332"/>
      <c r="JVF24" s="2332"/>
      <c r="JVG24" s="2332"/>
      <c r="JVH24" s="2332"/>
      <c r="JVI24" s="2332"/>
      <c r="JVJ24" s="2332"/>
      <c r="JVK24" s="2332"/>
      <c r="JVL24" s="2332"/>
      <c r="JVM24" s="2332"/>
      <c r="JVN24" s="2332"/>
      <c r="JVO24" s="2332"/>
      <c r="JVP24" s="2332"/>
      <c r="JVQ24" s="2332"/>
      <c r="JVR24" s="2332"/>
      <c r="JVS24" s="2332"/>
      <c r="JVT24" s="2332"/>
      <c r="JVU24" s="2332"/>
      <c r="JVV24" s="2332"/>
      <c r="JVW24" s="2332"/>
      <c r="JVX24" s="2332"/>
      <c r="JVY24" s="2332"/>
      <c r="JVZ24" s="2332"/>
      <c r="JWA24" s="2332"/>
      <c r="JWB24" s="2332"/>
      <c r="JWC24" s="2332"/>
      <c r="JWD24" s="2332"/>
      <c r="JWE24" s="2332"/>
      <c r="JWF24" s="2332"/>
      <c r="JWG24" s="2332"/>
      <c r="JWH24" s="2332"/>
      <c r="JWI24" s="2332"/>
      <c r="JWJ24" s="2332"/>
      <c r="JWK24" s="2332"/>
      <c r="JWL24" s="2332"/>
      <c r="JWM24" s="2332"/>
      <c r="JWN24" s="2332"/>
      <c r="JWO24" s="2332"/>
      <c r="JWP24" s="2332"/>
      <c r="JWQ24" s="2332"/>
      <c r="JWR24" s="2332"/>
      <c r="JWS24" s="2332"/>
      <c r="JWT24" s="2332"/>
      <c r="JWU24" s="2332"/>
      <c r="JWV24" s="2332"/>
      <c r="JWW24" s="2332"/>
      <c r="JWX24" s="2332"/>
      <c r="JWY24" s="2332"/>
      <c r="JWZ24" s="2332"/>
      <c r="JXA24" s="2332"/>
      <c r="JXB24" s="2332"/>
      <c r="JXC24" s="2332"/>
      <c r="JXD24" s="2332"/>
      <c r="JXE24" s="2332"/>
      <c r="JXF24" s="2332"/>
      <c r="JXG24" s="2332"/>
      <c r="JXH24" s="2332"/>
      <c r="JXI24" s="2332"/>
      <c r="JXJ24" s="2332"/>
      <c r="JXK24" s="2332"/>
      <c r="JXL24" s="2332"/>
      <c r="JXM24" s="2332"/>
      <c r="JXN24" s="2332"/>
      <c r="JXO24" s="2332"/>
      <c r="JXP24" s="2332"/>
      <c r="JXQ24" s="2332"/>
      <c r="JXR24" s="2332"/>
      <c r="JXS24" s="2332"/>
      <c r="JXT24" s="2332"/>
      <c r="JXU24" s="2332"/>
      <c r="JXV24" s="2332"/>
      <c r="JXW24" s="2332"/>
      <c r="JXX24" s="2332"/>
      <c r="JXY24" s="2332"/>
      <c r="JXZ24" s="2332"/>
      <c r="JYA24" s="2332"/>
      <c r="JYB24" s="2332"/>
      <c r="JYC24" s="2332"/>
      <c r="JYD24" s="2332"/>
      <c r="JYE24" s="2332"/>
      <c r="JYF24" s="2332"/>
      <c r="JYG24" s="2332"/>
      <c r="JYH24" s="2332"/>
      <c r="JYI24" s="2332"/>
      <c r="JYJ24" s="2332"/>
      <c r="JYK24" s="2332"/>
      <c r="JYL24" s="2332"/>
      <c r="JYM24" s="2332"/>
      <c r="JYN24" s="2332"/>
      <c r="JYO24" s="2332"/>
      <c r="JYP24" s="2332"/>
      <c r="JYQ24" s="2332"/>
      <c r="JYR24" s="2332"/>
      <c r="JYS24" s="2332"/>
      <c r="JYT24" s="2332"/>
      <c r="JYU24" s="2332"/>
      <c r="JYV24" s="2332"/>
      <c r="JYW24" s="2332"/>
      <c r="JYX24" s="2332"/>
      <c r="JYY24" s="2332"/>
      <c r="JYZ24" s="2332"/>
      <c r="JZA24" s="2332"/>
      <c r="JZB24" s="2332"/>
      <c r="JZC24" s="2332"/>
      <c r="JZD24" s="2332"/>
      <c r="JZE24" s="2332"/>
      <c r="JZF24" s="2332"/>
      <c r="JZG24" s="2332"/>
      <c r="JZH24" s="2332"/>
      <c r="JZI24" s="2332"/>
      <c r="JZJ24" s="2332"/>
      <c r="JZK24" s="2332"/>
      <c r="JZL24" s="2332"/>
      <c r="JZM24" s="2332"/>
      <c r="JZN24" s="2332"/>
      <c r="JZO24" s="2332"/>
      <c r="JZP24" s="2332"/>
      <c r="JZQ24" s="2332"/>
      <c r="JZR24" s="2332"/>
      <c r="JZS24" s="2332"/>
      <c r="JZT24" s="2332"/>
      <c r="JZU24" s="2332"/>
      <c r="JZV24" s="2332"/>
      <c r="JZW24" s="2332"/>
      <c r="JZX24" s="2332"/>
      <c r="JZY24" s="2332"/>
      <c r="JZZ24" s="2332"/>
      <c r="KAA24" s="2332"/>
      <c r="KAB24" s="2332"/>
      <c r="KAC24" s="2332"/>
      <c r="KAD24" s="2332"/>
      <c r="KAE24" s="2332"/>
      <c r="KAF24" s="2332"/>
      <c r="KAG24" s="2332"/>
      <c r="KAH24" s="2332"/>
      <c r="KAI24" s="2332"/>
      <c r="KAJ24" s="2332"/>
      <c r="KAK24" s="2332"/>
      <c r="KAL24" s="2332"/>
      <c r="KAM24" s="2332"/>
      <c r="KAN24" s="2332"/>
      <c r="KAO24" s="2332"/>
      <c r="KAP24" s="2332"/>
      <c r="KAQ24" s="2332"/>
      <c r="KAR24" s="2332"/>
      <c r="KAS24" s="2332"/>
      <c r="KAT24" s="2332"/>
      <c r="KAU24" s="2332"/>
      <c r="KAV24" s="2332"/>
      <c r="KAW24" s="2332"/>
      <c r="KAX24" s="2332"/>
      <c r="KAY24" s="2332"/>
      <c r="KAZ24" s="2332"/>
      <c r="KBA24" s="2332"/>
      <c r="KBB24" s="2332"/>
      <c r="KBC24" s="2332"/>
      <c r="KBD24" s="2332"/>
      <c r="KBE24" s="2332"/>
      <c r="KBF24" s="2332"/>
      <c r="KBG24" s="2332"/>
      <c r="KBH24" s="2332"/>
      <c r="KBI24" s="2332"/>
      <c r="KBJ24" s="2332"/>
      <c r="KBK24" s="2332"/>
      <c r="KBL24" s="2332"/>
      <c r="KBM24" s="2332"/>
      <c r="KBN24" s="2332"/>
      <c r="KBO24" s="2332"/>
      <c r="KBP24" s="2332"/>
      <c r="KBQ24" s="2332"/>
      <c r="KBR24" s="2332"/>
      <c r="KBS24" s="2332"/>
      <c r="KBT24" s="2332"/>
      <c r="KBU24" s="2332"/>
      <c r="KBV24" s="2332"/>
      <c r="KBW24" s="2332"/>
      <c r="KBX24" s="2332"/>
      <c r="KBY24" s="2332"/>
      <c r="KBZ24" s="2332"/>
      <c r="KCA24" s="2332"/>
      <c r="KCB24" s="2332"/>
      <c r="KCC24" s="2332"/>
      <c r="KCD24" s="2332"/>
      <c r="KCE24" s="2332"/>
      <c r="KCF24" s="2332"/>
      <c r="KCG24" s="2332"/>
      <c r="KCH24" s="2332"/>
      <c r="KCI24" s="2332"/>
      <c r="KCJ24" s="2332"/>
      <c r="KCK24" s="2332"/>
      <c r="KCL24" s="2332"/>
      <c r="KCM24" s="2332"/>
      <c r="KCN24" s="2332"/>
      <c r="KCO24" s="2332"/>
      <c r="KCP24" s="2332"/>
      <c r="KCQ24" s="2332"/>
      <c r="KCR24" s="2332"/>
      <c r="KCS24" s="2332"/>
      <c r="KCT24" s="2332"/>
      <c r="KCU24" s="2332"/>
      <c r="KCV24" s="2332"/>
      <c r="KCW24" s="2332"/>
      <c r="KCX24" s="2332"/>
      <c r="KCY24" s="2332"/>
      <c r="KCZ24" s="2332"/>
      <c r="KDA24" s="2332"/>
      <c r="KDB24" s="2332"/>
      <c r="KDC24" s="2332"/>
      <c r="KDD24" s="2332"/>
      <c r="KDE24" s="2332"/>
      <c r="KDF24" s="2332"/>
      <c r="KDG24" s="2332"/>
      <c r="KDH24" s="2332"/>
      <c r="KDI24" s="2332"/>
      <c r="KDJ24" s="2332"/>
      <c r="KDK24" s="2332"/>
      <c r="KDL24" s="2332"/>
      <c r="KDM24" s="2332"/>
      <c r="KDN24" s="2332"/>
      <c r="KDO24" s="2332"/>
      <c r="KDP24" s="2332"/>
      <c r="KDQ24" s="2332"/>
      <c r="KDR24" s="2332"/>
      <c r="KDS24" s="2332"/>
      <c r="KDT24" s="2332"/>
      <c r="KDU24" s="2332"/>
      <c r="KDV24" s="2332"/>
      <c r="KDW24" s="2332"/>
      <c r="KDX24" s="2332"/>
      <c r="KDY24" s="2332"/>
      <c r="KDZ24" s="2332"/>
      <c r="KEA24" s="2332"/>
      <c r="KEB24" s="2332"/>
      <c r="KEC24" s="2332"/>
      <c r="KED24" s="2332"/>
      <c r="KEE24" s="2332"/>
      <c r="KEF24" s="2332"/>
      <c r="KEG24" s="2332"/>
      <c r="KEH24" s="2332"/>
      <c r="KEI24" s="2332"/>
      <c r="KEJ24" s="2332"/>
      <c r="KEK24" s="2332"/>
      <c r="KEL24" s="2332"/>
      <c r="KEM24" s="2332"/>
      <c r="KEN24" s="2332"/>
      <c r="KEO24" s="2332"/>
      <c r="KEP24" s="2332"/>
      <c r="KEQ24" s="2332"/>
      <c r="KER24" s="2332"/>
      <c r="KES24" s="2332"/>
      <c r="KET24" s="2332"/>
      <c r="KEU24" s="2332"/>
      <c r="KEV24" s="2332"/>
      <c r="KEW24" s="2332"/>
      <c r="KEX24" s="2332"/>
      <c r="KEY24" s="2332"/>
      <c r="KEZ24" s="2332"/>
      <c r="KFA24" s="2332"/>
      <c r="KFB24" s="2332"/>
      <c r="KFC24" s="2332"/>
      <c r="KFD24" s="2332"/>
      <c r="KFE24" s="2332"/>
      <c r="KFF24" s="2332"/>
      <c r="KFG24" s="2332"/>
      <c r="KFH24" s="2332"/>
      <c r="KFI24" s="2332"/>
      <c r="KFJ24" s="2332"/>
      <c r="KFK24" s="2332"/>
      <c r="KFL24" s="2332"/>
      <c r="KFM24" s="2332"/>
      <c r="KFN24" s="2332"/>
      <c r="KFO24" s="2332"/>
      <c r="KFP24" s="2332"/>
      <c r="KFQ24" s="2332"/>
      <c r="KFR24" s="2332"/>
      <c r="KFS24" s="2332"/>
      <c r="KFT24" s="2332"/>
      <c r="KFU24" s="2332"/>
      <c r="KFV24" s="2332"/>
      <c r="KFW24" s="2332"/>
      <c r="KFX24" s="2332"/>
      <c r="KFY24" s="2332"/>
      <c r="KFZ24" s="2332"/>
      <c r="KGA24" s="2332"/>
      <c r="KGB24" s="2332"/>
      <c r="KGC24" s="2332"/>
      <c r="KGD24" s="2332"/>
      <c r="KGE24" s="2332"/>
      <c r="KGF24" s="2332"/>
      <c r="KGG24" s="2332"/>
      <c r="KGH24" s="2332"/>
      <c r="KGI24" s="2332"/>
      <c r="KGJ24" s="2332"/>
      <c r="KGK24" s="2332"/>
      <c r="KGL24" s="2332"/>
      <c r="KGM24" s="2332"/>
      <c r="KGN24" s="2332"/>
      <c r="KGO24" s="2332"/>
      <c r="KGP24" s="2332"/>
      <c r="KGQ24" s="2332"/>
      <c r="KGR24" s="2332"/>
      <c r="KGS24" s="2332"/>
      <c r="KGT24" s="2332"/>
      <c r="KGU24" s="2332"/>
      <c r="KGV24" s="2332"/>
      <c r="KGW24" s="2332"/>
      <c r="KGX24" s="2332"/>
      <c r="KGY24" s="2332"/>
      <c r="KGZ24" s="2332"/>
      <c r="KHA24" s="2332"/>
      <c r="KHB24" s="2332"/>
      <c r="KHC24" s="2332"/>
      <c r="KHD24" s="2332"/>
      <c r="KHE24" s="2332"/>
      <c r="KHF24" s="2332"/>
      <c r="KHG24" s="2332"/>
      <c r="KHH24" s="2332"/>
      <c r="KHI24" s="2332"/>
      <c r="KHJ24" s="2332"/>
      <c r="KHK24" s="2332"/>
      <c r="KHL24" s="2332"/>
      <c r="KHM24" s="2332"/>
      <c r="KHN24" s="2332"/>
      <c r="KHO24" s="2332"/>
      <c r="KHP24" s="2332"/>
      <c r="KHQ24" s="2332"/>
      <c r="KHR24" s="2332"/>
      <c r="KHS24" s="2332"/>
      <c r="KHT24" s="2332"/>
      <c r="KHU24" s="2332"/>
      <c r="KHV24" s="2332"/>
      <c r="KHW24" s="2332"/>
      <c r="KHX24" s="2332"/>
      <c r="KHY24" s="2332"/>
      <c r="KHZ24" s="2332"/>
      <c r="KIA24" s="2332"/>
      <c r="KIB24" s="2332"/>
      <c r="KIC24" s="2332"/>
      <c r="KID24" s="2332"/>
      <c r="KIE24" s="2332"/>
      <c r="KIF24" s="2332"/>
      <c r="KIG24" s="2332"/>
      <c r="KIH24" s="2332"/>
      <c r="KII24" s="2332"/>
      <c r="KIJ24" s="2332"/>
      <c r="KIK24" s="2332"/>
      <c r="KIL24" s="2332"/>
      <c r="KIM24" s="2332"/>
      <c r="KIN24" s="2332"/>
      <c r="KIO24" s="2332"/>
      <c r="KIP24" s="2332"/>
      <c r="KIQ24" s="2332"/>
      <c r="KIR24" s="2332"/>
      <c r="KIS24" s="2332"/>
      <c r="KIT24" s="2332"/>
      <c r="KIU24" s="2332"/>
      <c r="KIV24" s="2332"/>
      <c r="KIW24" s="2332"/>
      <c r="KIX24" s="2332"/>
      <c r="KIY24" s="2332"/>
      <c r="KIZ24" s="2332"/>
      <c r="KJA24" s="2332"/>
      <c r="KJB24" s="2332"/>
      <c r="KJC24" s="2332"/>
      <c r="KJD24" s="2332"/>
      <c r="KJE24" s="2332"/>
      <c r="KJF24" s="2332"/>
      <c r="KJG24" s="2332"/>
      <c r="KJH24" s="2332"/>
      <c r="KJI24" s="2332"/>
      <c r="KJJ24" s="2332"/>
      <c r="KJK24" s="2332"/>
      <c r="KJL24" s="2332"/>
      <c r="KJM24" s="2332"/>
      <c r="KJN24" s="2332"/>
      <c r="KJO24" s="2332"/>
      <c r="KJP24" s="2332"/>
      <c r="KJQ24" s="2332"/>
      <c r="KJR24" s="2332"/>
      <c r="KJS24" s="2332"/>
      <c r="KJT24" s="2332"/>
      <c r="KJU24" s="2332"/>
      <c r="KJV24" s="2332"/>
      <c r="KJW24" s="2332"/>
      <c r="KJX24" s="2332"/>
      <c r="KJY24" s="2332"/>
      <c r="KJZ24" s="2332"/>
      <c r="KKA24" s="2332"/>
      <c r="KKB24" s="2332"/>
      <c r="KKC24" s="2332"/>
      <c r="KKD24" s="2332"/>
      <c r="KKE24" s="2332"/>
      <c r="KKF24" s="2332"/>
      <c r="KKG24" s="2332"/>
      <c r="KKH24" s="2332"/>
      <c r="KKI24" s="2332"/>
      <c r="KKJ24" s="2332"/>
      <c r="KKK24" s="2332"/>
      <c r="KKL24" s="2332"/>
      <c r="KKM24" s="2332"/>
      <c r="KKN24" s="2332"/>
      <c r="KKO24" s="2332"/>
      <c r="KKP24" s="2332"/>
      <c r="KKQ24" s="2332"/>
      <c r="KKR24" s="2332"/>
      <c r="KKS24" s="2332"/>
      <c r="KKT24" s="2332"/>
      <c r="KKU24" s="2332"/>
      <c r="KKV24" s="2332"/>
      <c r="KKW24" s="2332"/>
      <c r="KKX24" s="2332"/>
      <c r="KKY24" s="2332"/>
      <c r="KKZ24" s="2332"/>
      <c r="KLA24" s="2332"/>
      <c r="KLB24" s="2332"/>
      <c r="KLC24" s="2332"/>
      <c r="KLD24" s="2332"/>
      <c r="KLE24" s="2332"/>
      <c r="KLF24" s="2332"/>
      <c r="KLG24" s="2332"/>
      <c r="KLH24" s="2332"/>
      <c r="KLI24" s="2332"/>
      <c r="KLJ24" s="2332"/>
      <c r="KLK24" s="2332"/>
      <c r="KLL24" s="2332"/>
      <c r="KLM24" s="2332"/>
      <c r="KLN24" s="2332"/>
      <c r="KLO24" s="2332"/>
      <c r="KLP24" s="2332"/>
      <c r="KLQ24" s="2332"/>
      <c r="KLR24" s="2332"/>
      <c r="KLS24" s="2332"/>
      <c r="KLT24" s="2332"/>
      <c r="KLU24" s="2332"/>
      <c r="KLV24" s="2332"/>
      <c r="KLW24" s="2332"/>
      <c r="KLX24" s="2332"/>
      <c r="KLY24" s="2332"/>
      <c r="KLZ24" s="2332"/>
      <c r="KMA24" s="2332"/>
      <c r="KMB24" s="2332"/>
      <c r="KMC24" s="2332"/>
      <c r="KMD24" s="2332"/>
      <c r="KME24" s="2332"/>
      <c r="KMF24" s="2332"/>
      <c r="KMG24" s="2332"/>
      <c r="KMH24" s="2332"/>
      <c r="KMI24" s="2332"/>
      <c r="KMJ24" s="2332"/>
      <c r="KMK24" s="2332"/>
      <c r="KML24" s="2332"/>
      <c r="KMM24" s="2332"/>
      <c r="KMN24" s="2332"/>
      <c r="KMO24" s="2332"/>
      <c r="KMP24" s="2332"/>
      <c r="KMQ24" s="2332"/>
      <c r="KMR24" s="2332"/>
      <c r="KMS24" s="2332"/>
      <c r="KMT24" s="2332"/>
      <c r="KMU24" s="2332"/>
      <c r="KMV24" s="2332"/>
      <c r="KMW24" s="2332"/>
      <c r="KMX24" s="2332"/>
      <c r="KMY24" s="2332"/>
      <c r="KMZ24" s="2332"/>
      <c r="KNA24" s="2332"/>
      <c r="KNB24" s="2332"/>
      <c r="KNC24" s="2332"/>
      <c r="KND24" s="2332"/>
      <c r="KNE24" s="2332"/>
      <c r="KNF24" s="2332"/>
      <c r="KNG24" s="2332"/>
      <c r="KNH24" s="2332"/>
      <c r="KNI24" s="2332"/>
      <c r="KNJ24" s="2332"/>
      <c r="KNK24" s="2332"/>
      <c r="KNL24" s="2332"/>
      <c r="KNM24" s="2332"/>
      <c r="KNN24" s="2332"/>
      <c r="KNO24" s="2332"/>
      <c r="KNP24" s="2332"/>
      <c r="KNQ24" s="2332"/>
      <c r="KNR24" s="2332"/>
      <c r="KNS24" s="2332"/>
      <c r="KNT24" s="2332"/>
      <c r="KNU24" s="2332"/>
      <c r="KNV24" s="2332"/>
      <c r="KNW24" s="2332"/>
      <c r="KNX24" s="2332"/>
      <c r="KNY24" s="2332"/>
      <c r="KNZ24" s="2332"/>
      <c r="KOA24" s="2332"/>
      <c r="KOB24" s="2332"/>
      <c r="KOC24" s="2332"/>
      <c r="KOD24" s="2332"/>
      <c r="KOE24" s="2332"/>
      <c r="KOF24" s="2332"/>
      <c r="KOG24" s="2332"/>
      <c r="KOH24" s="2332"/>
      <c r="KOI24" s="2332"/>
      <c r="KOJ24" s="2332"/>
      <c r="KOK24" s="2332"/>
      <c r="KOL24" s="2332"/>
      <c r="KOM24" s="2332"/>
      <c r="KON24" s="2332"/>
      <c r="KOO24" s="2332"/>
      <c r="KOP24" s="2332"/>
      <c r="KOQ24" s="2332"/>
      <c r="KOR24" s="2332"/>
      <c r="KOS24" s="2332"/>
      <c r="KOT24" s="2332"/>
      <c r="KOU24" s="2332"/>
      <c r="KOV24" s="2332"/>
      <c r="KOW24" s="2332"/>
      <c r="KOX24" s="2332"/>
      <c r="KOY24" s="2332"/>
      <c r="KOZ24" s="2332"/>
      <c r="KPA24" s="2332"/>
      <c r="KPB24" s="2332"/>
      <c r="KPC24" s="2332"/>
      <c r="KPD24" s="2332"/>
      <c r="KPE24" s="2332"/>
      <c r="KPF24" s="2332"/>
      <c r="KPG24" s="2332"/>
      <c r="KPH24" s="2332"/>
      <c r="KPI24" s="2332"/>
      <c r="KPJ24" s="2332"/>
      <c r="KPK24" s="2332"/>
      <c r="KPL24" s="2332"/>
      <c r="KPM24" s="2332"/>
      <c r="KPN24" s="2332"/>
      <c r="KPO24" s="2332"/>
      <c r="KPP24" s="2332"/>
      <c r="KPQ24" s="2332"/>
      <c r="KPR24" s="2332"/>
      <c r="KPS24" s="2332"/>
      <c r="KPT24" s="2332"/>
      <c r="KPU24" s="2332"/>
      <c r="KPV24" s="2332"/>
      <c r="KPW24" s="2332"/>
      <c r="KPX24" s="2332"/>
      <c r="KPY24" s="2332"/>
      <c r="KPZ24" s="2332"/>
      <c r="KQA24" s="2332"/>
      <c r="KQB24" s="2332"/>
      <c r="KQC24" s="2332"/>
      <c r="KQD24" s="2332"/>
      <c r="KQE24" s="2332"/>
      <c r="KQF24" s="2332"/>
      <c r="KQG24" s="2332"/>
      <c r="KQH24" s="2332"/>
      <c r="KQI24" s="2332"/>
      <c r="KQJ24" s="2332"/>
      <c r="KQK24" s="2332"/>
      <c r="KQL24" s="2332"/>
      <c r="KQM24" s="2332"/>
      <c r="KQN24" s="2332"/>
      <c r="KQO24" s="2332"/>
      <c r="KQP24" s="2332"/>
      <c r="KQQ24" s="2332"/>
      <c r="KQR24" s="2332"/>
      <c r="KQS24" s="2332"/>
      <c r="KQT24" s="2332"/>
      <c r="KQU24" s="2332"/>
      <c r="KQV24" s="2332"/>
      <c r="KQW24" s="2332"/>
      <c r="KQX24" s="2332"/>
      <c r="KQY24" s="2332"/>
      <c r="KQZ24" s="2332"/>
      <c r="KRA24" s="2332"/>
      <c r="KRB24" s="2332"/>
      <c r="KRC24" s="2332"/>
      <c r="KRD24" s="2332"/>
      <c r="KRE24" s="2332"/>
      <c r="KRF24" s="2332"/>
      <c r="KRG24" s="2332"/>
      <c r="KRH24" s="2332"/>
      <c r="KRI24" s="2332"/>
      <c r="KRJ24" s="2332"/>
      <c r="KRK24" s="2332"/>
      <c r="KRL24" s="2332"/>
      <c r="KRM24" s="2332"/>
      <c r="KRN24" s="2332"/>
      <c r="KRO24" s="2332"/>
      <c r="KRP24" s="2332"/>
      <c r="KRQ24" s="2332"/>
      <c r="KRR24" s="2332"/>
      <c r="KRS24" s="2332"/>
      <c r="KRT24" s="2332"/>
      <c r="KRU24" s="2332"/>
      <c r="KRV24" s="2332"/>
      <c r="KRW24" s="2332"/>
      <c r="KRX24" s="2332"/>
      <c r="KRY24" s="2332"/>
      <c r="KRZ24" s="2332"/>
      <c r="KSA24" s="2332"/>
      <c r="KSB24" s="2332"/>
      <c r="KSC24" s="2332"/>
      <c r="KSD24" s="2332"/>
      <c r="KSE24" s="2332"/>
      <c r="KSF24" s="2332"/>
      <c r="KSG24" s="2332"/>
      <c r="KSH24" s="2332"/>
      <c r="KSI24" s="2332"/>
      <c r="KSJ24" s="2332"/>
      <c r="KSK24" s="2332"/>
      <c r="KSL24" s="2332"/>
      <c r="KSM24" s="2332"/>
      <c r="KSN24" s="2332"/>
      <c r="KSO24" s="2332"/>
      <c r="KSP24" s="2332"/>
      <c r="KSQ24" s="2332"/>
      <c r="KSR24" s="2332"/>
      <c r="KSS24" s="2332"/>
      <c r="KST24" s="2332"/>
      <c r="KSU24" s="2332"/>
      <c r="KSV24" s="2332"/>
      <c r="KSW24" s="2332"/>
      <c r="KSX24" s="2332"/>
      <c r="KSY24" s="2332"/>
      <c r="KSZ24" s="2332"/>
      <c r="KTA24" s="2332"/>
      <c r="KTB24" s="2332"/>
      <c r="KTC24" s="2332"/>
      <c r="KTD24" s="2332"/>
      <c r="KTE24" s="2332"/>
      <c r="KTF24" s="2332"/>
      <c r="KTG24" s="2332"/>
      <c r="KTH24" s="2332"/>
      <c r="KTI24" s="2332"/>
      <c r="KTJ24" s="2332"/>
      <c r="KTK24" s="2332"/>
      <c r="KTL24" s="2332"/>
      <c r="KTM24" s="2332"/>
      <c r="KTN24" s="2332"/>
      <c r="KTO24" s="2332"/>
      <c r="KTP24" s="2332"/>
      <c r="KTQ24" s="2332"/>
      <c r="KTR24" s="2332"/>
      <c r="KTS24" s="2332"/>
      <c r="KTT24" s="2332"/>
      <c r="KTU24" s="2332"/>
      <c r="KTV24" s="2332"/>
      <c r="KTW24" s="2332"/>
      <c r="KTX24" s="2332"/>
      <c r="KTY24" s="2332"/>
      <c r="KTZ24" s="2332"/>
      <c r="KUA24" s="2332"/>
      <c r="KUB24" s="2332"/>
      <c r="KUC24" s="2332"/>
      <c r="KUD24" s="2332"/>
      <c r="KUE24" s="2332"/>
      <c r="KUF24" s="2332"/>
      <c r="KUG24" s="2332"/>
      <c r="KUH24" s="2332"/>
      <c r="KUI24" s="2332"/>
      <c r="KUJ24" s="2332"/>
      <c r="KUK24" s="2332"/>
      <c r="KUL24" s="2332"/>
      <c r="KUM24" s="2332"/>
      <c r="KUN24" s="2332"/>
      <c r="KUO24" s="2332"/>
      <c r="KUP24" s="2332"/>
      <c r="KUQ24" s="2332"/>
      <c r="KUR24" s="2332"/>
      <c r="KUS24" s="2332"/>
      <c r="KUT24" s="2332"/>
      <c r="KUU24" s="2332"/>
      <c r="KUV24" s="2332"/>
      <c r="KUW24" s="2332"/>
      <c r="KUX24" s="2332"/>
      <c r="KUY24" s="2332"/>
      <c r="KUZ24" s="2332"/>
      <c r="KVA24" s="2332"/>
      <c r="KVB24" s="2332"/>
      <c r="KVC24" s="2332"/>
      <c r="KVD24" s="2332"/>
      <c r="KVE24" s="2332"/>
      <c r="KVF24" s="2332"/>
      <c r="KVG24" s="2332"/>
      <c r="KVH24" s="2332"/>
      <c r="KVI24" s="2332"/>
      <c r="KVJ24" s="2332"/>
      <c r="KVK24" s="2332"/>
      <c r="KVL24" s="2332"/>
      <c r="KVM24" s="2332"/>
      <c r="KVN24" s="2332"/>
      <c r="KVO24" s="2332"/>
      <c r="KVP24" s="2332"/>
      <c r="KVQ24" s="2332"/>
      <c r="KVR24" s="2332"/>
      <c r="KVS24" s="2332"/>
      <c r="KVT24" s="2332"/>
      <c r="KVU24" s="2332"/>
      <c r="KVV24" s="2332"/>
      <c r="KVW24" s="2332"/>
      <c r="KVX24" s="2332"/>
      <c r="KVY24" s="2332"/>
      <c r="KVZ24" s="2332"/>
      <c r="KWA24" s="2332"/>
      <c r="KWB24" s="2332"/>
      <c r="KWC24" s="2332"/>
      <c r="KWD24" s="2332"/>
      <c r="KWE24" s="2332"/>
      <c r="KWF24" s="2332"/>
      <c r="KWG24" s="2332"/>
      <c r="KWH24" s="2332"/>
      <c r="KWI24" s="2332"/>
      <c r="KWJ24" s="2332"/>
      <c r="KWK24" s="2332"/>
      <c r="KWL24" s="2332"/>
      <c r="KWM24" s="2332"/>
      <c r="KWN24" s="2332"/>
      <c r="KWO24" s="2332"/>
      <c r="KWP24" s="2332"/>
      <c r="KWQ24" s="2332"/>
      <c r="KWR24" s="2332"/>
      <c r="KWS24" s="2332"/>
      <c r="KWT24" s="2332"/>
      <c r="KWU24" s="2332"/>
      <c r="KWV24" s="2332"/>
      <c r="KWW24" s="2332"/>
      <c r="KWX24" s="2332"/>
      <c r="KWY24" s="2332"/>
      <c r="KWZ24" s="2332"/>
      <c r="KXA24" s="2332"/>
      <c r="KXB24" s="2332"/>
      <c r="KXC24" s="2332"/>
      <c r="KXD24" s="2332"/>
      <c r="KXE24" s="2332"/>
      <c r="KXF24" s="2332"/>
      <c r="KXG24" s="2332"/>
      <c r="KXH24" s="2332"/>
      <c r="KXI24" s="2332"/>
      <c r="KXJ24" s="2332"/>
      <c r="KXK24" s="2332"/>
      <c r="KXL24" s="2332"/>
      <c r="KXM24" s="2332"/>
      <c r="KXN24" s="2332"/>
      <c r="KXO24" s="2332"/>
      <c r="KXP24" s="2332"/>
      <c r="KXQ24" s="2332"/>
      <c r="KXR24" s="2332"/>
      <c r="KXS24" s="2332"/>
      <c r="KXT24" s="2332"/>
      <c r="KXU24" s="2332"/>
      <c r="KXV24" s="2332"/>
      <c r="KXW24" s="2332"/>
      <c r="KXX24" s="2332"/>
      <c r="KXY24" s="2332"/>
      <c r="KXZ24" s="2332"/>
      <c r="KYA24" s="2332"/>
      <c r="KYB24" s="2332"/>
      <c r="KYC24" s="2332"/>
      <c r="KYD24" s="2332"/>
      <c r="KYE24" s="2332"/>
      <c r="KYF24" s="2332"/>
      <c r="KYG24" s="2332"/>
      <c r="KYH24" s="2332"/>
      <c r="KYI24" s="2332"/>
      <c r="KYJ24" s="2332"/>
      <c r="KYK24" s="2332"/>
      <c r="KYL24" s="2332"/>
      <c r="KYM24" s="2332"/>
      <c r="KYN24" s="2332"/>
      <c r="KYO24" s="2332"/>
      <c r="KYP24" s="2332"/>
      <c r="KYQ24" s="2332"/>
      <c r="KYR24" s="2332"/>
      <c r="KYS24" s="2332"/>
      <c r="KYT24" s="2332"/>
      <c r="KYU24" s="2332"/>
      <c r="KYV24" s="2332"/>
      <c r="KYW24" s="2332"/>
      <c r="KYX24" s="2332"/>
      <c r="KYY24" s="2332"/>
      <c r="KYZ24" s="2332"/>
      <c r="KZA24" s="2332"/>
      <c r="KZB24" s="2332"/>
      <c r="KZC24" s="2332"/>
      <c r="KZD24" s="2332"/>
      <c r="KZE24" s="2332"/>
      <c r="KZF24" s="2332"/>
      <c r="KZG24" s="2332"/>
      <c r="KZH24" s="2332"/>
      <c r="KZI24" s="2332"/>
      <c r="KZJ24" s="2332"/>
      <c r="KZK24" s="2332"/>
      <c r="KZL24" s="2332"/>
      <c r="KZM24" s="2332"/>
      <c r="KZN24" s="2332"/>
      <c r="KZO24" s="2332"/>
      <c r="KZP24" s="2332"/>
      <c r="KZQ24" s="2332"/>
      <c r="KZR24" s="2332"/>
      <c r="KZS24" s="2332"/>
      <c r="KZT24" s="2332"/>
      <c r="KZU24" s="2332"/>
      <c r="KZV24" s="2332"/>
      <c r="KZW24" s="2332"/>
      <c r="KZX24" s="2332"/>
      <c r="KZY24" s="2332"/>
      <c r="KZZ24" s="2332"/>
      <c r="LAA24" s="2332"/>
      <c r="LAB24" s="2332"/>
      <c r="LAC24" s="2332"/>
      <c r="LAD24" s="2332"/>
      <c r="LAE24" s="2332"/>
      <c r="LAF24" s="2332"/>
      <c r="LAG24" s="2332"/>
      <c r="LAH24" s="2332"/>
      <c r="LAI24" s="2332"/>
      <c r="LAJ24" s="2332"/>
      <c r="LAK24" s="2332"/>
      <c r="LAL24" s="2332"/>
      <c r="LAM24" s="2332"/>
      <c r="LAN24" s="2332"/>
      <c r="LAO24" s="2332"/>
      <c r="LAP24" s="2332"/>
      <c r="LAQ24" s="2332"/>
      <c r="LAR24" s="2332"/>
      <c r="LAS24" s="2332"/>
      <c r="LAT24" s="2332"/>
      <c r="LAU24" s="2332"/>
      <c r="LAV24" s="2332"/>
      <c r="LAW24" s="2332"/>
      <c r="LAX24" s="2332"/>
      <c r="LAY24" s="2332"/>
      <c r="LAZ24" s="2332"/>
      <c r="LBA24" s="2332"/>
      <c r="LBB24" s="2332"/>
      <c r="LBC24" s="2332"/>
      <c r="LBD24" s="2332"/>
      <c r="LBE24" s="2332"/>
      <c r="LBF24" s="2332"/>
      <c r="LBG24" s="2332"/>
      <c r="LBH24" s="2332"/>
      <c r="LBI24" s="2332"/>
      <c r="LBJ24" s="2332"/>
      <c r="LBK24" s="2332"/>
      <c r="LBL24" s="2332"/>
      <c r="LBM24" s="2332"/>
      <c r="LBN24" s="2332"/>
      <c r="LBO24" s="2332"/>
      <c r="LBP24" s="2332"/>
      <c r="LBQ24" s="2332"/>
      <c r="LBR24" s="2332"/>
      <c r="LBS24" s="2332"/>
      <c r="LBT24" s="2332"/>
      <c r="LBU24" s="2332"/>
      <c r="LBV24" s="2332"/>
      <c r="LBW24" s="2332"/>
      <c r="LBX24" s="2332"/>
      <c r="LBY24" s="2332"/>
      <c r="LBZ24" s="2332"/>
      <c r="LCA24" s="2332"/>
      <c r="LCB24" s="2332"/>
      <c r="LCC24" s="2332"/>
      <c r="LCD24" s="2332"/>
      <c r="LCE24" s="2332"/>
      <c r="LCF24" s="2332"/>
      <c r="LCG24" s="2332"/>
      <c r="LCH24" s="2332"/>
      <c r="LCI24" s="2332"/>
      <c r="LCJ24" s="2332"/>
      <c r="LCK24" s="2332"/>
      <c r="LCL24" s="2332"/>
      <c r="LCM24" s="2332"/>
      <c r="LCN24" s="2332"/>
      <c r="LCO24" s="2332"/>
      <c r="LCP24" s="2332"/>
      <c r="LCQ24" s="2332"/>
      <c r="LCR24" s="2332"/>
      <c r="LCS24" s="2332"/>
      <c r="LCT24" s="2332"/>
      <c r="LCU24" s="2332"/>
      <c r="LCV24" s="2332"/>
      <c r="LCW24" s="2332"/>
      <c r="LCX24" s="2332"/>
      <c r="LCY24" s="2332"/>
      <c r="LCZ24" s="2332"/>
      <c r="LDA24" s="2332"/>
      <c r="LDB24" s="2332"/>
      <c r="LDC24" s="2332"/>
      <c r="LDD24" s="2332"/>
      <c r="LDE24" s="2332"/>
      <c r="LDF24" s="2332"/>
      <c r="LDG24" s="2332"/>
      <c r="LDH24" s="2332"/>
      <c r="LDI24" s="2332"/>
      <c r="LDJ24" s="2332"/>
      <c r="LDK24" s="2332"/>
      <c r="LDL24" s="2332"/>
      <c r="LDM24" s="2332"/>
      <c r="LDN24" s="2332"/>
      <c r="LDO24" s="2332"/>
      <c r="LDP24" s="2332"/>
      <c r="LDQ24" s="2332"/>
      <c r="LDR24" s="2332"/>
      <c r="LDS24" s="2332"/>
      <c r="LDT24" s="2332"/>
      <c r="LDU24" s="2332"/>
      <c r="LDV24" s="2332"/>
      <c r="LDW24" s="2332"/>
      <c r="LDX24" s="2332"/>
      <c r="LDY24" s="2332"/>
      <c r="LDZ24" s="2332"/>
      <c r="LEA24" s="2332"/>
      <c r="LEB24" s="2332"/>
      <c r="LEC24" s="2332"/>
      <c r="LED24" s="2332"/>
      <c r="LEE24" s="2332"/>
      <c r="LEF24" s="2332"/>
      <c r="LEG24" s="2332"/>
      <c r="LEH24" s="2332"/>
      <c r="LEI24" s="2332"/>
      <c r="LEJ24" s="2332"/>
      <c r="LEK24" s="2332"/>
      <c r="LEL24" s="2332"/>
      <c r="LEM24" s="2332"/>
      <c r="LEN24" s="2332"/>
      <c r="LEO24" s="2332"/>
      <c r="LEP24" s="2332"/>
      <c r="LEQ24" s="2332"/>
      <c r="LER24" s="2332"/>
      <c r="LES24" s="2332"/>
      <c r="LET24" s="2332"/>
      <c r="LEU24" s="2332"/>
      <c r="LEV24" s="2332"/>
      <c r="LEW24" s="2332"/>
      <c r="LEX24" s="2332"/>
      <c r="LEY24" s="2332"/>
      <c r="LEZ24" s="2332"/>
      <c r="LFA24" s="2332"/>
      <c r="LFB24" s="2332"/>
      <c r="LFC24" s="2332"/>
      <c r="LFD24" s="2332"/>
      <c r="LFE24" s="2332"/>
      <c r="LFF24" s="2332"/>
      <c r="LFG24" s="2332"/>
      <c r="LFH24" s="2332"/>
      <c r="LFI24" s="2332"/>
      <c r="LFJ24" s="2332"/>
      <c r="LFK24" s="2332"/>
      <c r="LFL24" s="2332"/>
      <c r="LFM24" s="2332"/>
      <c r="LFN24" s="2332"/>
      <c r="LFO24" s="2332"/>
      <c r="LFP24" s="2332"/>
      <c r="LFQ24" s="2332"/>
      <c r="LFR24" s="2332"/>
      <c r="LFS24" s="2332"/>
      <c r="LFT24" s="2332"/>
      <c r="LFU24" s="2332"/>
      <c r="LFV24" s="2332"/>
      <c r="LFW24" s="2332"/>
      <c r="LFX24" s="2332"/>
      <c r="LFY24" s="2332"/>
      <c r="LFZ24" s="2332"/>
      <c r="LGA24" s="2332"/>
      <c r="LGB24" s="2332"/>
      <c r="LGC24" s="2332"/>
      <c r="LGD24" s="2332"/>
      <c r="LGE24" s="2332"/>
      <c r="LGF24" s="2332"/>
      <c r="LGG24" s="2332"/>
      <c r="LGH24" s="2332"/>
      <c r="LGI24" s="2332"/>
      <c r="LGJ24" s="2332"/>
      <c r="LGK24" s="2332"/>
      <c r="LGL24" s="2332"/>
      <c r="LGM24" s="2332"/>
      <c r="LGN24" s="2332"/>
      <c r="LGO24" s="2332"/>
      <c r="LGP24" s="2332"/>
      <c r="LGQ24" s="2332"/>
      <c r="LGR24" s="2332"/>
      <c r="LGS24" s="2332"/>
      <c r="LGT24" s="2332"/>
      <c r="LGU24" s="2332"/>
      <c r="LGV24" s="2332"/>
      <c r="LGW24" s="2332"/>
      <c r="LGX24" s="2332"/>
      <c r="LGY24" s="2332"/>
      <c r="LGZ24" s="2332"/>
      <c r="LHA24" s="2332"/>
      <c r="LHB24" s="2332"/>
      <c r="LHC24" s="2332"/>
      <c r="LHD24" s="2332"/>
      <c r="LHE24" s="2332"/>
      <c r="LHF24" s="2332"/>
      <c r="LHG24" s="2332"/>
      <c r="LHH24" s="2332"/>
      <c r="LHI24" s="2332"/>
      <c r="LHJ24" s="2332"/>
      <c r="LHK24" s="2332"/>
      <c r="LHL24" s="2332"/>
      <c r="LHM24" s="2332"/>
      <c r="LHN24" s="2332"/>
      <c r="LHO24" s="2332"/>
      <c r="LHP24" s="2332"/>
      <c r="LHQ24" s="2332"/>
      <c r="LHR24" s="2332"/>
      <c r="LHS24" s="2332"/>
      <c r="LHT24" s="2332"/>
      <c r="LHU24" s="2332"/>
      <c r="LHV24" s="2332"/>
      <c r="LHW24" s="2332"/>
      <c r="LHX24" s="2332"/>
      <c r="LHY24" s="2332"/>
      <c r="LHZ24" s="2332"/>
      <c r="LIA24" s="2332"/>
      <c r="LIB24" s="2332"/>
      <c r="LIC24" s="2332"/>
      <c r="LID24" s="2332"/>
      <c r="LIE24" s="2332"/>
      <c r="LIF24" s="2332"/>
      <c r="LIG24" s="2332"/>
      <c r="LIH24" s="2332"/>
      <c r="LII24" s="2332"/>
      <c r="LIJ24" s="2332"/>
      <c r="LIK24" s="2332"/>
      <c r="LIL24" s="2332"/>
      <c r="LIM24" s="2332"/>
      <c r="LIN24" s="2332"/>
      <c r="LIO24" s="2332"/>
      <c r="LIP24" s="2332"/>
      <c r="LIQ24" s="2332"/>
      <c r="LIR24" s="2332"/>
      <c r="LIS24" s="2332"/>
      <c r="LIT24" s="2332"/>
      <c r="LIU24" s="2332"/>
      <c r="LIV24" s="2332"/>
      <c r="LIW24" s="2332"/>
      <c r="LIX24" s="2332"/>
      <c r="LIY24" s="2332"/>
      <c r="LIZ24" s="2332"/>
      <c r="LJA24" s="2332"/>
      <c r="LJB24" s="2332"/>
      <c r="LJC24" s="2332"/>
      <c r="LJD24" s="2332"/>
      <c r="LJE24" s="2332"/>
      <c r="LJF24" s="2332"/>
      <c r="LJG24" s="2332"/>
      <c r="LJH24" s="2332"/>
      <c r="LJI24" s="2332"/>
      <c r="LJJ24" s="2332"/>
      <c r="LJK24" s="2332"/>
      <c r="LJL24" s="2332"/>
      <c r="LJM24" s="2332"/>
      <c r="LJN24" s="2332"/>
      <c r="LJO24" s="2332"/>
      <c r="LJP24" s="2332"/>
      <c r="LJQ24" s="2332"/>
      <c r="LJR24" s="2332"/>
      <c r="LJS24" s="2332"/>
      <c r="LJT24" s="2332"/>
      <c r="LJU24" s="2332"/>
      <c r="LJV24" s="2332"/>
      <c r="LJW24" s="2332"/>
      <c r="LJX24" s="2332"/>
      <c r="LJY24" s="2332"/>
      <c r="LJZ24" s="2332"/>
      <c r="LKA24" s="2332"/>
      <c r="LKB24" s="2332"/>
      <c r="LKC24" s="2332"/>
      <c r="LKD24" s="2332"/>
      <c r="LKE24" s="2332"/>
      <c r="LKF24" s="2332"/>
      <c r="LKG24" s="2332"/>
      <c r="LKH24" s="2332"/>
      <c r="LKI24" s="2332"/>
      <c r="LKJ24" s="2332"/>
      <c r="LKK24" s="2332"/>
      <c r="LKL24" s="2332"/>
      <c r="LKM24" s="2332"/>
      <c r="LKN24" s="2332"/>
      <c r="LKO24" s="2332"/>
      <c r="LKP24" s="2332"/>
      <c r="LKQ24" s="2332"/>
      <c r="LKR24" s="2332"/>
      <c r="LKS24" s="2332"/>
      <c r="LKT24" s="2332"/>
      <c r="LKU24" s="2332"/>
      <c r="LKV24" s="2332"/>
      <c r="LKW24" s="2332"/>
      <c r="LKX24" s="2332"/>
      <c r="LKY24" s="2332"/>
      <c r="LKZ24" s="2332"/>
      <c r="LLA24" s="2332"/>
      <c r="LLB24" s="2332"/>
      <c r="LLC24" s="2332"/>
      <c r="LLD24" s="2332"/>
      <c r="LLE24" s="2332"/>
      <c r="LLF24" s="2332"/>
      <c r="LLG24" s="2332"/>
      <c r="LLH24" s="2332"/>
      <c r="LLI24" s="2332"/>
      <c r="LLJ24" s="2332"/>
      <c r="LLK24" s="2332"/>
      <c r="LLL24" s="2332"/>
      <c r="LLM24" s="2332"/>
      <c r="LLN24" s="2332"/>
      <c r="LLO24" s="2332"/>
      <c r="LLP24" s="2332"/>
      <c r="LLQ24" s="2332"/>
      <c r="LLR24" s="2332"/>
      <c r="LLS24" s="2332"/>
      <c r="LLT24" s="2332"/>
      <c r="LLU24" s="2332"/>
      <c r="LLV24" s="2332"/>
      <c r="LLW24" s="2332"/>
      <c r="LLX24" s="2332"/>
      <c r="LLY24" s="2332"/>
      <c r="LLZ24" s="2332"/>
      <c r="LMA24" s="2332"/>
      <c r="LMB24" s="2332"/>
      <c r="LMC24" s="2332"/>
      <c r="LMD24" s="2332"/>
      <c r="LME24" s="2332"/>
      <c r="LMF24" s="2332"/>
      <c r="LMG24" s="2332"/>
      <c r="LMH24" s="2332"/>
      <c r="LMI24" s="2332"/>
      <c r="LMJ24" s="2332"/>
      <c r="LMK24" s="2332"/>
      <c r="LML24" s="2332"/>
      <c r="LMM24" s="2332"/>
      <c r="LMN24" s="2332"/>
      <c r="LMO24" s="2332"/>
      <c r="LMP24" s="2332"/>
      <c r="LMQ24" s="2332"/>
      <c r="LMR24" s="2332"/>
      <c r="LMS24" s="2332"/>
      <c r="LMT24" s="2332"/>
      <c r="LMU24" s="2332"/>
      <c r="LMV24" s="2332"/>
      <c r="LMW24" s="2332"/>
      <c r="LMX24" s="2332"/>
      <c r="LMY24" s="2332"/>
      <c r="LMZ24" s="2332"/>
      <c r="LNA24" s="2332"/>
      <c r="LNB24" s="2332"/>
      <c r="LNC24" s="2332"/>
      <c r="LND24" s="2332"/>
      <c r="LNE24" s="2332"/>
      <c r="LNF24" s="2332"/>
      <c r="LNG24" s="2332"/>
      <c r="LNH24" s="2332"/>
      <c r="LNI24" s="2332"/>
      <c r="LNJ24" s="2332"/>
      <c r="LNK24" s="2332"/>
      <c r="LNL24" s="2332"/>
      <c r="LNM24" s="2332"/>
      <c r="LNN24" s="2332"/>
      <c r="LNO24" s="2332"/>
      <c r="LNP24" s="2332"/>
      <c r="LNQ24" s="2332"/>
      <c r="LNR24" s="2332"/>
      <c r="LNS24" s="2332"/>
      <c r="LNT24" s="2332"/>
      <c r="LNU24" s="2332"/>
      <c r="LNV24" s="2332"/>
      <c r="LNW24" s="2332"/>
      <c r="LNX24" s="2332"/>
      <c r="LNY24" s="2332"/>
      <c r="LNZ24" s="2332"/>
      <c r="LOA24" s="2332"/>
      <c r="LOB24" s="2332"/>
      <c r="LOC24" s="2332"/>
      <c r="LOD24" s="2332"/>
      <c r="LOE24" s="2332"/>
      <c r="LOF24" s="2332"/>
      <c r="LOG24" s="2332"/>
      <c r="LOH24" s="2332"/>
      <c r="LOI24" s="2332"/>
      <c r="LOJ24" s="2332"/>
      <c r="LOK24" s="2332"/>
      <c r="LOL24" s="2332"/>
      <c r="LOM24" s="2332"/>
      <c r="LON24" s="2332"/>
      <c r="LOO24" s="2332"/>
      <c r="LOP24" s="2332"/>
      <c r="LOQ24" s="2332"/>
      <c r="LOR24" s="2332"/>
      <c r="LOS24" s="2332"/>
      <c r="LOT24" s="2332"/>
      <c r="LOU24" s="2332"/>
      <c r="LOV24" s="2332"/>
      <c r="LOW24" s="2332"/>
      <c r="LOX24" s="2332"/>
      <c r="LOY24" s="2332"/>
      <c r="LOZ24" s="2332"/>
      <c r="LPA24" s="2332"/>
      <c r="LPB24" s="2332"/>
      <c r="LPC24" s="2332"/>
      <c r="LPD24" s="2332"/>
      <c r="LPE24" s="2332"/>
      <c r="LPF24" s="2332"/>
      <c r="LPG24" s="2332"/>
      <c r="LPH24" s="2332"/>
      <c r="LPI24" s="2332"/>
      <c r="LPJ24" s="2332"/>
      <c r="LPK24" s="2332"/>
      <c r="LPL24" s="2332"/>
      <c r="LPM24" s="2332"/>
      <c r="LPN24" s="2332"/>
      <c r="LPO24" s="2332"/>
      <c r="LPP24" s="2332"/>
      <c r="LPQ24" s="2332"/>
      <c r="LPR24" s="2332"/>
      <c r="LPS24" s="2332"/>
      <c r="LPT24" s="2332"/>
      <c r="LPU24" s="2332"/>
      <c r="LPV24" s="2332"/>
      <c r="LPW24" s="2332"/>
      <c r="LPX24" s="2332"/>
      <c r="LPY24" s="2332"/>
      <c r="LPZ24" s="2332"/>
      <c r="LQA24" s="2332"/>
      <c r="LQB24" s="2332"/>
      <c r="LQC24" s="2332"/>
      <c r="LQD24" s="2332"/>
      <c r="LQE24" s="2332"/>
      <c r="LQF24" s="2332"/>
      <c r="LQG24" s="2332"/>
      <c r="LQH24" s="2332"/>
      <c r="LQI24" s="2332"/>
      <c r="LQJ24" s="2332"/>
      <c r="LQK24" s="2332"/>
      <c r="LQL24" s="2332"/>
      <c r="LQM24" s="2332"/>
      <c r="LQN24" s="2332"/>
      <c r="LQO24" s="2332"/>
      <c r="LQP24" s="2332"/>
      <c r="LQQ24" s="2332"/>
      <c r="LQR24" s="2332"/>
      <c r="LQS24" s="2332"/>
      <c r="LQT24" s="2332"/>
      <c r="LQU24" s="2332"/>
      <c r="LQV24" s="2332"/>
      <c r="LQW24" s="2332"/>
      <c r="LQX24" s="2332"/>
      <c r="LQY24" s="2332"/>
      <c r="LQZ24" s="2332"/>
      <c r="LRA24" s="2332"/>
      <c r="LRB24" s="2332"/>
      <c r="LRC24" s="2332"/>
      <c r="LRD24" s="2332"/>
      <c r="LRE24" s="2332"/>
      <c r="LRF24" s="2332"/>
      <c r="LRG24" s="2332"/>
      <c r="LRH24" s="2332"/>
      <c r="LRI24" s="2332"/>
      <c r="LRJ24" s="2332"/>
      <c r="LRK24" s="2332"/>
      <c r="LRL24" s="2332"/>
      <c r="LRM24" s="2332"/>
      <c r="LRN24" s="2332"/>
      <c r="LRO24" s="2332"/>
      <c r="LRP24" s="2332"/>
      <c r="LRQ24" s="2332"/>
      <c r="LRR24" s="2332"/>
      <c r="LRS24" s="2332"/>
      <c r="LRT24" s="2332"/>
      <c r="LRU24" s="2332"/>
      <c r="LRV24" s="2332"/>
      <c r="LRW24" s="2332"/>
      <c r="LRX24" s="2332"/>
      <c r="LRY24" s="2332"/>
      <c r="LRZ24" s="2332"/>
      <c r="LSA24" s="2332"/>
      <c r="LSB24" s="2332"/>
      <c r="LSC24" s="2332"/>
      <c r="LSD24" s="2332"/>
      <c r="LSE24" s="2332"/>
      <c r="LSF24" s="2332"/>
      <c r="LSG24" s="2332"/>
      <c r="LSH24" s="2332"/>
      <c r="LSI24" s="2332"/>
      <c r="LSJ24" s="2332"/>
      <c r="LSK24" s="2332"/>
      <c r="LSL24" s="2332"/>
      <c r="LSM24" s="2332"/>
      <c r="LSN24" s="2332"/>
      <c r="LSO24" s="2332"/>
      <c r="LSP24" s="2332"/>
      <c r="LSQ24" s="2332"/>
      <c r="LSR24" s="2332"/>
      <c r="LSS24" s="2332"/>
      <c r="LST24" s="2332"/>
      <c r="LSU24" s="2332"/>
      <c r="LSV24" s="2332"/>
      <c r="LSW24" s="2332"/>
      <c r="LSX24" s="2332"/>
      <c r="LSY24" s="2332"/>
      <c r="LSZ24" s="2332"/>
      <c r="LTA24" s="2332"/>
      <c r="LTB24" s="2332"/>
      <c r="LTC24" s="2332"/>
      <c r="LTD24" s="2332"/>
      <c r="LTE24" s="2332"/>
      <c r="LTF24" s="2332"/>
      <c r="LTG24" s="2332"/>
      <c r="LTH24" s="2332"/>
      <c r="LTI24" s="2332"/>
      <c r="LTJ24" s="2332"/>
      <c r="LTK24" s="2332"/>
      <c r="LTL24" s="2332"/>
      <c r="LTM24" s="2332"/>
      <c r="LTN24" s="2332"/>
      <c r="LTO24" s="2332"/>
      <c r="LTP24" s="2332"/>
      <c r="LTQ24" s="2332"/>
      <c r="LTR24" s="2332"/>
      <c r="LTS24" s="2332"/>
      <c r="LTT24" s="2332"/>
      <c r="LTU24" s="2332"/>
      <c r="LTV24" s="2332"/>
      <c r="LTW24" s="2332"/>
      <c r="LTX24" s="2332"/>
      <c r="LTY24" s="2332"/>
      <c r="LTZ24" s="2332"/>
      <c r="LUA24" s="2332"/>
      <c r="LUB24" s="2332"/>
      <c r="LUC24" s="2332"/>
      <c r="LUD24" s="2332"/>
      <c r="LUE24" s="2332"/>
      <c r="LUF24" s="2332"/>
      <c r="LUG24" s="2332"/>
      <c r="LUH24" s="2332"/>
      <c r="LUI24" s="2332"/>
      <c r="LUJ24" s="2332"/>
      <c r="LUK24" s="2332"/>
      <c r="LUL24" s="2332"/>
      <c r="LUM24" s="2332"/>
      <c r="LUN24" s="2332"/>
      <c r="LUO24" s="2332"/>
      <c r="LUP24" s="2332"/>
      <c r="LUQ24" s="2332"/>
      <c r="LUR24" s="2332"/>
      <c r="LUS24" s="2332"/>
      <c r="LUT24" s="2332"/>
      <c r="LUU24" s="2332"/>
      <c r="LUV24" s="2332"/>
      <c r="LUW24" s="2332"/>
      <c r="LUX24" s="2332"/>
      <c r="LUY24" s="2332"/>
      <c r="LUZ24" s="2332"/>
      <c r="LVA24" s="2332"/>
      <c r="LVB24" s="2332"/>
      <c r="LVC24" s="2332"/>
      <c r="LVD24" s="2332"/>
      <c r="LVE24" s="2332"/>
      <c r="LVF24" s="2332"/>
      <c r="LVG24" s="2332"/>
      <c r="LVH24" s="2332"/>
      <c r="LVI24" s="2332"/>
      <c r="LVJ24" s="2332"/>
      <c r="LVK24" s="2332"/>
      <c r="LVL24" s="2332"/>
      <c r="LVM24" s="2332"/>
      <c r="LVN24" s="2332"/>
      <c r="LVO24" s="2332"/>
      <c r="LVP24" s="2332"/>
      <c r="LVQ24" s="2332"/>
      <c r="LVR24" s="2332"/>
      <c r="LVS24" s="2332"/>
      <c r="LVT24" s="2332"/>
      <c r="LVU24" s="2332"/>
      <c r="LVV24" s="2332"/>
      <c r="LVW24" s="2332"/>
      <c r="LVX24" s="2332"/>
      <c r="LVY24" s="2332"/>
      <c r="LVZ24" s="2332"/>
      <c r="LWA24" s="2332"/>
      <c r="LWB24" s="2332"/>
      <c r="LWC24" s="2332"/>
      <c r="LWD24" s="2332"/>
      <c r="LWE24" s="2332"/>
      <c r="LWF24" s="2332"/>
      <c r="LWG24" s="2332"/>
      <c r="LWH24" s="2332"/>
      <c r="LWI24" s="2332"/>
      <c r="LWJ24" s="2332"/>
      <c r="LWK24" s="2332"/>
      <c r="LWL24" s="2332"/>
      <c r="LWM24" s="2332"/>
      <c r="LWN24" s="2332"/>
      <c r="LWO24" s="2332"/>
      <c r="LWP24" s="2332"/>
      <c r="LWQ24" s="2332"/>
      <c r="LWR24" s="2332"/>
      <c r="LWS24" s="2332"/>
      <c r="LWT24" s="2332"/>
      <c r="LWU24" s="2332"/>
      <c r="LWV24" s="2332"/>
      <c r="LWW24" s="2332"/>
      <c r="LWX24" s="2332"/>
      <c r="LWY24" s="2332"/>
      <c r="LWZ24" s="2332"/>
      <c r="LXA24" s="2332"/>
      <c r="LXB24" s="2332"/>
      <c r="LXC24" s="2332"/>
      <c r="LXD24" s="2332"/>
      <c r="LXE24" s="2332"/>
      <c r="LXF24" s="2332"/>
      <c r="LXG24" s="2332"/>
      <c r="LXH24" s="2332"/>
      <c r="LXI24" s="2332"/>
      <c r="LXJ24" s="2332"/>
      <c r="LXK24" s="2332"/>
      <c r="LXL24" s="2332"/>
      <c r="LXM24" s="2332"/>
      <c r="LXN24" s="2332"/>
      <c r="LXO24" s="2332"/>
      <c r="LXP24" s="2332"/>
      <c r="LXQ24" s="2332"/>
      <c r="LXR24" s="2332"/>
      <c r="LXS24" s="2332"/>
      <c r="LXT24" s="2332"/>
      <c r="LXU24" s="2332"/>
      <c r="LXV24" s="2332"/>
      <c r="LXW24" s="2332"/>
      <c r="LXX24" s="2332"/>
      <c r="LXY24" s="2332"/>
      <c r="LXZ24" s="2332"/>
      <c r="LYA24" s="2332"/>
      <c r="LYB24" s="2332"/>
      <c r="LYC24" s="2332"/>
      <c r="LYD24" s="2332"/>
      <c r="LYE24" s="2332"/>
      <c r="LYF24" s="2332"/>
      <c r="LYG24" s="2332"/>
      <c r="LYH24" s="2332"/>
      <c r="LYI24" s="2332"/>
      <c r="LYJ24" s="2332"/>
      <c r="LYK24" s="2332"/>
      <c r="LYL24" s="2332"/>
      <c r="LYM24" s="2332"/>
      <c r="LYN24" s="2332"/>
      <c r="LYO24" s="2332"/>
      <c r="LYP24" s="2332"/>
      <c r="LYQ24" s="2332"/>
      <c r="LYR24" s="2332"/>
      <c r="LYS24" s="2332"/>
      <c r="LYT24" s="2332"/>
      <c r="LYU24" s="2332"/>
      <c r="LYV24" s="2332"/>
      <c r="LYW24" s="2332"/>
      <c r="LYX24" s="2332"/>
      <c r="LYY24" s="2332"/>
      <c r="LYZ24" s="2332"/>
      <c r="LZA24" s="2332"/>
      <c r="LZB24" s="2332"/>
      <c r="LZC24" s="2332"/>
      <c r="LZD24" s="2332"/>
      <c r="LZE24" s="2332"/>
      <c r="LZF24" s="2332"/>
      <c r="LZG24" s="2332"/>
      <c r="LZH24" s="2332"/>
      <c r="LZI24" s="2332"/>
      <c r="LZJ24" s="2332"/>
      <c r="LZK24" s="2332"/>
      <c r="LZL24" s="2332"/>
      <c r="LZM24" s="2332"/>
      <c r="LZN24" s="2332"/>
      <c r="LZO24" s="2332"/>
      <c r="LZP24" s="2332"/>
      <c r="LZQ24" s="2332"/>
      <c r="LZR24" s="2332"/>
      <c r="LZS24" s="2332"/>
      <c r="LZT24" s="2332"/>
      <c r="LZU24" s="2332"/>
      <c r="LZV24" s="2332"/>
      <c r="LZW24" s="2332"/>
      <c r="LZX24" s="2332"/>
      <c r="LZY24" s="2332"/>
      <c r="LZZ24" s="2332"/>
      <c r="MAA24" s="2332"/>
      <c r="MAB24" s="2332"/>
      <c r="MAC24" s="2332"/>
      <c r="MAD24" s="2332"/>
      <c r="MAE24" s="2332"/>
      <c r="MAF24" s="2332"/>
      <c r="MAG24" s="2332"/>
      <c r="MAH24" s="2332"/>
      <c r="MAI24" s="2332"/>
      <c r="MAJ24" s="2332"/>
      <c r="MAK24" s="2332"/>
      <c r="MAL24" s="2332"/>
      <c r="MAM24" s="2332"/>
      <c r="MAN24" s="2332"/>
      <c r="MAO24" s="2332"/>
      <c r="MAP24" s="2332"/>
      <c r="MAQ24" s="2332"/>
      <c r="MAR24" s="2332"/>
      <c r="MAS24" s="2332"/>
      <c r="MAT24" s="2332"/>
      <c r="MAU24" s="2332"/>
      <c r="MAV24" s="2332"/>
      <c r="MAW24" s="2332"/>
      <c r="MAX24" s="2332"/>
      <c r="MAY24" s="2332"/>
      <c r="MAZ24" s="2332"/>
      <c r="MBA24" s="2332"/>
      <c r="MBB24" s="2332"/>
      <c r="MBC24" s="2332"/>
      <c r="MBD24" s="2332"/>
      <c r="MBE24" s="2332"/>
      <c r="MBF24" s="2332"/>
      <c r="MBG24" s="2332"/>
      <c r="MBH24" s="2332"/>
      <c r="MBI24" s="2332"/>
      <c r="MBJ24" s="2332"/>
      <c r="MBK24" s="2332"/>
      <c r="MBL24" s="2332"/>
      <c r="MBM24" s="2332"/>
      <c r="MBN24" s="2332"/>
      <c r="MBO24" s="2332"/>
      <c r="MBP24" s="2332"/>
      <c r="MBQ24" s="2332"/>
      <c r="MBR24" s="2332"/>
      <c r="MBS24" s="2332"/>
      <c r="MBT24" s="2332"/>
      <c r="MBU24" s="2332"/>
      <c r="MBV24" s="2332"/>
      <c r="MBW24" s="2332"/>
      <c r="MBX24" s="2332"/>
      <c r="MBY24" s="2332"/>
      <c r="MBZ24" s="2332"/>
      <c r="MCA24" s="2332"/>
      <c r="MCB24" s="2332"/>
      <c r="MCC24" s="2332"/>
      <c r="MCD24" s="2332"/>
      <c r="MCE24" s="2332"/>
      <c r="MCF24" s="2332"/>
      <c r="MCG24" s="2332"/>
      <c r="MCH24" s="2332"/>
      <c r="MCI24" s="2332"/>
      <c r="MCJ24" s="2332"/>
      <c r="MCK24" s="2332"/>
      <c r="MCL24" s="2332"/>
      <c r="MCM24" s="2332"/>
      <c r="MCN24" s="2332"/>
      <c r="MCO24" s="2332"/>
      <c r="MCP24" s="2332"/>
      <c r="MCQ24" s="2332"/>
      <c r="MCR24" s="2332"/>
      <c r="MCS24" s="2332"/>
      <c r="MCT24" s="2332"/>
      <c r="MCU24" s="2332"/>
      <c r="MCV24" s="2332"/>
      <c r="MCW24" s="2332"/>
      <c r="MCX24" s="2332"/>
      <c r="MCY24" s="2332"/>
      <c r="MCZ24" s="2332"/>
      <c r="MDA24" s="2332"/>
      <c r="MDB24" s="2332"/>
      <c r="MDC24" s="2332"/>
      <c r="MDD24" s="2332"/>
      <c r="MDE24" s="2332"/>
      <c r="MDF24" s="2332"/>
      <c r="MDG24" s="2332"/>
      <c r="MDH24" s="2332"/>
      <c r="MDI24" s="2332"/>
      <c r="MDJ24" s="2332"/>
      <c r="MDK24" s="2332"/>
      <c r="MDL24" s="2332"/>
      <c r="MDM24" s="2332"/>
      <c r="MDN24" s="2332"/>
      <c r="MDO24" s="2332"/>
      <c r="MDP24" s="2332"/>
      <c r="MDQ24" s="2332"/>
      <c r="MDR24" s="2332"/>
      <c r="MDS24" s="2332"/>
      <c r="MDT24" s="2332"/>
      <c r="MDU24" s="2332"/>
      <c r="MDV24" s="2332"/>
      <c r="MDW24" s="2332"/>
      <c r="MDX24" s="2332"/>
      <c r="MDY24" s="2332"/>
      <c r="MDZ24" s="2332"/>
      <c r="MEA24" s="2332"/>
      <c r="MEB24" s="2332"/>
      <c r="MEC24" s="2332"/>
      <c r="MED24" s="2332"/>
      <c r="MEE24" s="2332"/>
      <c r="MEF24" s="2332"/>
      <c r="MEG24" s="2332"/>
      <c r="MEH24" s="2332"/>
      <c r="MEI24" s="2332"/>
      <c r="MEJ24" s="2332"/>
      <c r="MEK24" s="2332"/>
      <c r="MEL24" s="2332"/>
      <c r="MEM24" s="2332"/>
      <c r="MEN24" s="2332"/>
      <c r="MEO24" s="2332"/>
      <c r="MEP24" s="2332"/>
      <c r="MEQ24" s="2332"/>
      <c r="MER24" s="2332"/>
      <c r="MES24" s="2332"/>
      <c r="MET24" s="2332"/>
      <c r="MEU24" s="2332"/>
      <c r="MEV24" s="2332"/>
      <c r="MEW24" s="2332"/>
      <c r="MEX24" s="2332"/>
      <c r="MEY24" s="2332"/>
      <c r="MEZ24" s="2332"/>
      <c r="MFA24" s="2332"/>
      <c r="MFB24" s="2332"/>
      <c r="MFC24" s="2332"/>
      <c r="MFD24" s="2332"/>
      <c r="MFE24" s="2332"/>
      <c r="MFF24" s="2332"/>
      <c r="MFG24" s="2332"/>
      <c r="MFH24" s="2332"/>
      <c r="MFI24" s="2332"/>
      <c r="MFJ24" s="2332"/>
      <c r="MFK24" s="2332"/>
      <c r="MFL24" s="2332"/>
      <c r="MFM24" s="2332"/>
      <c r="MFN24" s="2332"/>
      <c r="MFO24" s="2332"/>
      <c r="MFP24" s="2332"/>
      <c r="MFQ24" s="2332"/>
      <c r="MFR24" s="2332"/>
      <c r="MFS24" s="2332"/>
      <c r="MFT24" s="2332"/>
      <c r="MFU24" s="2332"/>
      <c r="MFV24" s="2332"/>
      <c r="MFW24" s="2332"/>
      <c r="MFX24" s="2332"/>
      <c r="MFY24" s="2332"/>
      <c r="MFZ24" s="2332"/>
      <c r="MGA24" s="2332"/>
      <c r="MGB24" s="2332"/>
      <c r="MGC24" s="2332"/>
      <c r="MGD24" s="2332"/>
      <c r="MGE24" s="2332"/>
      <c r="MGF24" s="2332"/>
      <c r="MGG24" s="2332"/>
      <c r="MGH24" s="2332"/>
      <c r="MGI24" s="2332"/>
      <c r="MGJ24" s="2332"/>
      <c r="MGK24" s="2332"/>
      <c r="MGL24" s="2332"/>
      <c r="MGM24" s="2332"/>
      <c r="MGN24" s="2332"/>
      <c r="MGO24" s="2332"/>
      <c r="MGP24" s="2332"/>
      <c r="MGQ24" s="2332"/>
      <c r="MGR24" s="2332"/>
      <c r="MGS24" s="2332"/>
      <c r="MGT24" s="2332"/>
      <c r="MGU24" s="2332"/>
      <c r="MGV24" s="2332"/>
      <c r="MGW24" s="2332"/>
      <c r="MGX24" s="2332"/>
      <c r="MGY24" s="2332"/>
      <c r="MGZ24" s="2332"/>
      <c r="MHA24" s="2332"/>
      <c r="MHB24" s="2332"/>
      <c r="MHC24" s="2332"/>
      <c r="MHD24" s="2332"/>
      <c r="MHE24" s="2332"/>
      <c r="MHF24" s="2332"/>
      <c r="MHG24" s="2332"/>
      <c r="MHH24" s="2332"/>
      <c r="MHI24" s="2332"/>
      <c r="MHJ24" s="2332"/>
      <c r="MHK24" s="2332"/>
      <c r="MHL24" s="2332"/>
      <c r="MHM24" s="2332"/>
      <c r="MHN24" s="2332"/>
      <c r="MHO24" s="2332"/>
      <c r="MHP24" s="2332"/>
      <c r="MHQ24" s="2332"/>
      <c r="MHR24" s="2332"/>
      <c r="MHS24" s="2332"/>
      <c r="MHT24" s="2332"/>
      <c r="MHU24" s="2332"/>
      <c r="MHV24" s="2332"/>
      <c r="MHW24" s="2332"/>
      <c r="MHX24" s="2332"/>
      <c r="MHY24" s="2332"/>
      <c r="MHZ24" s="2332"/>
      <c r="MIA24" s="2332"/>
      <c r="MIB24" s="2332"/>
      <c r="MIC24" s="2332"/>
      <c r="MID24" s="2332"/>
      <c r="MIE24" s="2332"/>
      <c r="MIF24" s="2332"/>
      <c r="MIG24" s="2332"/>
      <c r="MIH24" s="2332"/>
      <c r="MII24" s="2332"/>
      <c r="MIJ24" s="2332"/>
      <c r="MIK24" s="2332"/>
      <c r="MIL24" s="2332"/>
      <c r="MIM24" s="2332"/>
      <c r="MIN24" s="2332"/>
      <c r="MIO24" s="2332"/>
      <c r="MIP24" s="2332"/>
      <c r="MIQ24" s="2332"/>
      <c r="MIR24" s="2332"/>
      <c r="MIS24" s="2332"/>
      <c r="MIT24" s="2332"/>
      <c r="MIU24" s="2332"/>
      <c r="MIV24" s="2332"/>
      <c r="MIW24" s="2332"/>
      <c r="MIX24" s="2332"/>
      <c r="MIY24" s="2332"/>
      <c r="MIZ24" s="2332"/>
      <c r="MJA24" s="2332"/>
      <c r="MJB24" s="2332"/>
      <c r="MJC24" s="2332"/>
      <c r="MJD24" s="2332"/>
      <c r="MJE24" s="2332"/>
      <c r="MJF24" s="2332"/>
      <c r="MJG24" s="2332"/>
      <c r="MJH24" s="2332"/>
      <c r="MJI24" s="2332"/>
      <c r="MJJ24" s="2332"/>
      <c r="MJK24" s="2332"/>
      <c r="MJL24" s="2332"/>
      <c r="MJM24" s="2332"/>
      <c r="MJN24" s="2332"/>
      <c r="MJO24" s="2332"/>
      <c r="MJP24" s="2332"/>
      <c r="MJQ24" s="2332"/>
      <c r="MJR24" s="2332"/>
      <c r="MJS24" s="2332"/>
      <c r="MJT24" s="2332"/>
      <c r="MJU24" s="2332"/>
      <c r="MJV24" s="2332"/>
      <c r="MJW24" s="2332"/>
      <c r="MJX24" s="2332"/>
      <c r="MJY24" s="2332"/>
      <c r="MJZ24" s="2332"/>
      <c r="MKA24" s="2332"/>
      <c r="MKB24" s="2332"/>
      <c r="MKC24" s="2332"/>
      <c r="MKD24" s="2332"/>
      <c r="MKE24" s="2332"/>
      <c r="MKF24" s="2332"/>
      <c r="MKG24" s="2332"/>
      <c r="MKH24" s="2332"/>
      <c r="MKI24" s="2332"/>
      <c r="MKJ24" s="2332"/>
      <c r="MKK24" s="2332"/>
      <c r="MKL24" s="2332"/>
      <c r="MKM24" s="2332"/>
      <c r="MKN24" s="2332"/>
      <c r="MKO24" s="2332"/>
      <c r="MKP24" s="2332"/>
      <c r="MKQ24" s="2332"/>
      <c r="MKR24" s="2332"/>
      <c r="MKS24" s="2332"/>
      <c r="MKT24" s="2332"/>
      <c r="MKU24" s="2332"/>
      <c r="MKV24" s="2332"/>
      <c r="MKW24" s="2332"/>
      <c r="MKX24" s="2332"/>
      <c r="MKY24" s="2332"/>
      <c r="MKZ24" s="2332"/>
      <c r="MLA24" s="2332"/>
      <c r="MLB24" s="2332"/>
      <c r="MLC24" s="2332"/>
      <c r="MLD24" s="2332"/>
      <c r="MLE24" s="2332"/>
      <c r="MLF24" s="2332"/>
      <c r="MLG24" s="2332"/>
      <c r="MLH24" s="2332"/>
      <c r="MLI24" s="2332"/>
      <c r="MLJ24" s="2332"/>
      <c r="MLK24" s="2332"/>
      <c r="MLL24" s="2332"/>
      <c r="MLM24" s="2332"/>
      <c r="MLN24" s="2332"/>
      <c r="MLO24" s="2332"/>
      <c r="MLP24" s="2332"/>
      <c r="MLQ24" s="2332"/>
      <c r="MLR24" s="2332"/>
      <c r="MLS24" s="2332"/>
      <c r="MLT24" s="2332"/>
      <c r="MLU24" s="2332"/>
      <c r="MLV24" s="2332"/>
      <c r="MLW24" s="2332"/>
      <c r="MLX24" s="2332"/>
      <c r="MLY24" s="2332"/>
      <c r="MLZ24" s="2332"/>
      <c r="MMA24" s="2332"/>
      <c r="MMB24" s="2332"/>
      <c r="MMC24" s="2332"/>
      <c r="MMD24" s="2332"/>
      <c r="MME24" s="2332"/>
      <c r="MMF24" s="2332"/>
      <c r="MMG24" s="2332"/>
      <c r="MMH24" s="2332"/>
      <c r="MMI24" s="2332"/>
      <c r="MMJ24" s="2332"/>
      <c r="MMK24" s="2332"/>
      <c r="MML24" s="2332"/>
      <c r="MMM24" s="2332"/>
      <c r="MMN24" s="2332"/>
      <c r="MMO24" s="2332"/>
      <c r="MMP24" s="2332"/>
      <c r="MMQ24" s="2332"/>
      <c r="MMR24" s="2332"/>
      <c r="MMS24" s="2332"/>
      <c r="MMT24" s="2332"/>
      <c r="MMU24" s="2332"/>
      <c r="MMV24" s="2332"/>
      <c r="MMW24" s="2332"/>
      <c r="MMX24" s="2332"/>
      <c r="MMY24" s="2332"/>
      <c r="MMZ24" s="2332"/>
      <c r="MNA24" s="2332"/>
      <c r="MNB24" s="2332"/>
      <c r="MNC24" s="2332"/>
      <c r="MND24" s="2332"/>
      <c r="MNE24" s="2332"/>
      <c r="MNF24" s="2332"/>
      <c r="MNG24" s="2332"/>
      <c r="MNH24" s="2332"/>
      <c r="MNI24" s="2332"/>
      <c r="MNJ24" s="2332"/>
      <c r="MNK24" s="2332"/>
      <c r="MNL24" s="2332"/>
      <c r="MNM24" s="2332"/>
      <c r="MNN24" s="2332"/>
      <c r="MNO24" s="2332"/>
      <c r="MNP24" s="2332"/>
      <c r="MNQ24" s="2332"/>
      <c r="MNR24" s="2332"/>
      <c r="MNS24" s="2332"/>
      <c r="MNT24" s="2332"/>
      <c r="MNU24" s="2332"/>
      <c r="MNV24" s="2332"/>
      <c r="MNW24" s="2332"/>
      <c r="MNX24" s="2332"/>
      <c r="MNY24" s="2332"/>
      <c r="MNZ24" s="2332"/>
      <c r="MOA24" s="2332"/>
      <c r="MOB24" s="2332"/>
      <c r="MOC24" s="2332"/>
      <c r="MOD24" s="2332"/>
      <c r="MOE24" s="2332"/>
      <c r="MOF24" s="2332"/>
      <c r="MOG24" s="2332"/>
      <c r="MOH24" s="2332"/>
      <c r="MOI24" s="2332"/>
      <c r="MOJ24" s="2332"/>
      <c r="MOK24" s="2332"/>
      <c r="MOL24" s="2332"/>
      <c r="MOM24" s="2332"/>
      <c r="MON24" s="2332"/>
      <c r="MOO24" s="2332"/>
      <c r="MOP24" s="2332"/>
      <c r="MOQ24" s="2332"/>
      <c r="MOR24" s="2332"/>
      <c r="MOS24" s="2332"/>
      <c r="MOT24" s="2332"/>
      <c r="MOU24" s="2332"/>
      <c r="MOV24" s="2332"/>
      <c r="MOW24" s="2332"/>
      <c r="MOX24" s="2332"/>
      <c r="MOY24" s="2332"/>
      <c r="MOZ24" s="2332"/>
      <c r="MPA24" s="2332"/>
      <c r="MPB24" s="2332"/>
      <c r="MPC24" s="2332"/>
      <c r="MPD24" s="2332"/>
      <c r="MPE24" s="2332"/>
      <c r="MPF24" s="2332"/>
      <c r="MPG24" s="2332"/>
      <c r="MPH24" s="2332"/>
      <c r="MPI24" s="2332"/>
      <c r="MPJ24" s="2332"/>
      <c r="MPK24" s="2332"/>
      <c r="MPL24" s="2332"/>
      <c r="MPM24" s="2332"/>
      <c r="MPN24" s="2332"/>
      <c r="MPO24" s="2332"/>
      <c r="MPP24" s="2332"/>
      <c r="MPQ24" s="2332"/>
      <c r="MPR24" s="2332"/>
      <c r="MPS24" s="2332"/>
      <c r="MPT24" s="2332"/>
      <c r="MPU24" s="2332"/>
      <c r="MPV24" s="2332"/>
      <c r="MPW24" s="2332"/>
      <c r="MPX24" s="2332"/>
      <c r="MPY24" s="2332"/>
      <c r="MPZ24" s="2332"/>
      <c r="MQA24" s="2332"/>
      <c r="MQB24" s="2332"/>
      <c r="MQC24" s="2332"/>
      <c r="MQD24" s="2332"/>
      <c r="MQE24" s="2332"/>
      <c r="MQF24" s="2332"/>
      <c r="MQG24" s="2332"/>
      <c r="MQH24" s="2332"/>
      <c r="MQI24" s="2332"/>
      <c r="MQJ24" s="2332"/>
      <c r="MQK24" s="2332"/>
      <c r="MQL24" s="2332"/>
      <c r="MQM24" s="2332"/>
      <c r="MQN24" s="2332"/>
      <c r="MQO24" s="2332"/>
      <c r="MQP24" s="2332"/>
      <c r="MQQ24" s="2332"/>
      <c r="MQR24" s="2332"/>
      <c r="MQS24" s="2332"/>
      <c r="MQT24" s="2332"/>
      <c r="MQU24" s="2332"/>
      <c r="MQV24" s="2332"/>
      <c r="MQW24" s="2332"/>
      <c r="MQX24" s="2332"/>
      <c r="MQY24" s="2332"/>
      <c r="MQZ24" s="2332"/>
      <c r="MRA24" s="2332"/>
      <c r="MRB24" s="2332"/>
      <c r="MRC24" s="2332"/>
      <c r="MRD24" s="2332"/>
      <c r="MRE24" s="2332"/>
      <c r="MRF24" s="2332"/>
      <c r="MRG24" s="2332"/>
      <c r="MRH24" s="2332"/>
      <c r="MRI24" s="2332"/>
      <c r="MRJ24" s="2332"/>
      <c r="MRK24" s="2332"/>
      <c r="MRL24" s="2332"/>
      <c r="MRM24" s="2332"/>
      <c r="MRN24" s="2332"/>
      <c r="MRO24" s="2332"/>
      <c r="MRP24" s="2332"/>
      <c r="MRQ24" s="2332"/>
      <c r="MRR24" s="2332"/>
      <c r="MRS24" s="2332"/>
      <c r="MRT24" s="2332"/>
      <c r="MRU24" s="2332"/>
      <c r="MRV24" s="2332"/>
      <c r="MRW24" s="2332"/>
      <c r="MRX24" s="2332"/>
      <c r="MRY24" s="2332"/>
      <c r="MRZ24" s="2332"/>
      <c r="MSA24" s="2332"/>
      <c r="MSB24" s="2332"/>
      <c r="MSC24" s="2332"/>
      <c r="MSD24" s="2332"/>
      <c r="MSE24" s="2332"/>
      <c r="MSF24" s="2332"/>
      <c r="MSG24" s="2332"/>
      <c r="MSH24" s="2332"/>
      <c r="MSI24" s="2332"/>
      <c r="MSJ24" s="2332"/>
      <c r="MSK24" s="2332"/>
      <c r="MSL24" s="2332"/>
      <c r="MSM24" s="2332"/>
      <c r="MSN24" s="2332"/>
      <c r="MSO24" s="2332"/>
      <c r="MSP24" s="2332"/>
      <c r="MSQ24" s="2332"/>
      <c r="MSR24" s="2332"/>
      <c r="MSS24" s="2332"/>
      <c r="MST24" s="2332"/>
      <c r="MSU24" s="2332"/>
      <c r="MSV24" s="2332"/>
      <c r="MSW24" s="2332"/>
      <c r="MSX24" s="2332"/>
      <c r="MSY24" s="2332"/>
      <c r="MSZ24" s="2332"/>
      <c r="MTA24" s="2332"/>
      <c r="MTB24" s="2332"/>
      <c r="MTC24" s="2332"/>
      <c r="MTD24" s="2332"/>
      <c r="MTE24" s="2332"/>
      <c r="MTF24" s="2332"/>
      <c r="MTG24" s="2332"/>
      <c r="MTH24" s="2332"/>
      <c r="MTI24" s="2332"/>
      <c r="MTJ24" s="2332"/>
      <c r="MTK24" s="2332"/>
      <c r="MTL24" s="2332"/>
      <c r="MTM24" s="2332"/>
      <c r="MTN24" s="2332"/>
      <c r="MTO24" s="2332"/>
      <c r="MTP24" s="2332"/>
      <c r="MTQ24" s="2332"/>
      <c r="MTR24" s="2332"/>
      <c r="MTS24" s="2332"/>
      <c r="MTT24" s="2332"/>
      <c r="MTU24" s="2332"/>
      <c r="MTV24" s="2332"/>
      <c r="MTW24" s="2332"/>
      <c r="MTX24" s="2332"/>
      <c r="MTY24" s="2332"/>
      <c r="MTZ24" s="2332"/>
      <c r="MUA24" s="2332"/>
      <c r="MUB24" s="2332"/>
      <c r="MUC24" s="2332"/>
      <c r="MUD24" s="2332"/>
      <c r="MUE24" s="2332"/>
      <c r="MUF24" s="2332"/>
      <c r="MUG24" s="2332"/>
      <c r="MUH24" s="2332"/>
      <c r="MUI24" s="2332"/>
      <c r="MUJ24" s="2332"/>
      <c r="MUK24" s="2332"/>
      <c r="MUL24" s="2332"/>
      <c r="MUM24" s="2332"/>
      <c r="MUN24" s="2332"/>
      <c r="MUO24" s="2332"/>
      <c r="MUP24" s="2332"/>
      <c r="MUQ24" s="2332"/>
      <c r="MUR24" s="2332"/>
      <c r="MUS24" s="2332"/>
      <c r="MUT24" s="2332"/>
      <c r="MUU24" s="2332"/>
      <c r="MUV24" s="2332"/>
      <c r="MUW24" s="2332"/>
      <c r="MUX24" s="2332"/>
      <c r="MUY24" s="2332"/>
      <c r="MUZ24" s="2332"/>
      <c r="MVA24" s="2332"/>
      <c r="MVB24" s="2332"/>
      <c r="MVC24" s="2332"/>
      <c r="MVD24" s="2332"/>
      <c r="MVE24" s="2332"/>
      <c r="MVF24" s="2332"/>
      <c r="MVG24" s="2332"/>
      <c r="MVH24" s="2332"/>
      <c r="MVI24" s="2332"/>
      <c r="MVJ24" s="2332"/>
      <c r="MVK24" s="2332"/>
      <c r="MVL24" s="2332"/>
      <c r="MVM24" s="2332"/>
      <c r="MVN24" s="2332"/>
      <c r="MVO24" s="2332"/>
      <c r="MVP24" s="2332"/>
      <c r="MVQ24" s="2332"/>
      <c r="MVR24" s="2332"/>
      <c r="MVS24" s="2332"/>
      <c r="MVT24" s="2332"/>
      <c r="MVU24" s="2332"/>
      <c r="MVV24" s="2332"/>
      <c r="MVW24" s="2332"/>
      <c r="MVX24" s="2332"/>
      <c r="MVY24" s="2332"/>
      <c r="MVZ24" s="2332"/>
      <c r="MWA24" s="2332"/>
      <c r="MWB24" s="2332"/>
      <c r="MWC24" s="2332"/>
      <c r="MWD24" s="2332"/>
      <c r="MWE24" s="2332"/>
      <c r="MWF24" s="2332"/>
      <c r="MWG24" s="2332"/>
      <c r="MWH24" s="2332"/>
      <c r="MWI24" s="2332"/>
      <c r="MWJ24" s="2332"/>
      <c r="MWK24" s="2332"/>
      <c r="MWL24" s="2332"/>
      <c r="MWM24" s="2332"/>
      <c r="MWN24" s="2332"/>
      <c r="MWO24" s="2332"/>
      <c r="MWP24" s="2332"/>
      <c r="MWQ24" s="2332"/>
      <c r="MWR24" s="2332"/>
      <c r="MWS24" s="2332"/>
      <c r="MWT24" s="2332"/>
      <c r="MWU24" s="2332"/>
      <c r="MWV24" s="2332"/>
      <c r="MWW24" s="2332"/>
      <c r="MWX24" s="2332"/>
      <c r="MWY24" s="2332"/>
      <c r="MWZ24" s="2332"/>
      <c r="MXA24" s="2332"/>
      <c r="MXB24" s="2332"/>
      <c r="MXC24" s="2332"/>
      <c r="MXD24" s="2332"/>
      <c r="MXE24" s="2332"/>
      <c r="MXF24" s="2332"/>
      <c r="MXG24" s="2332"/>
      <c r="MXH24" s="2332"/>
      <c r="MXI24" s="2332"/>
      <c r="MXJ24" s="2332"/>
      <c r="MXK24" s="2332"/>
      <c r="MXL24" s="2332"/>
      <c r="MXM24" s="2332"/>
      <c r="MXN24" s="2332"/>
      <c r="MXO24" s="2332"/>
      <c r="MXP24" s="2332"/>
      <c r="MXQ24" s="2332"/>
      <c r="MXR24" s="2332"/>
      <c r="MXS24" s="2332"/>
      <c r="MXT24" s="2332"/>
      <c r="MXU24" s="2332"/>
      <c r="MXV24" s="2332"/>
      <c r="MXW24" s="2332"/>
      <c r="MXX24" s="2332"/>
      <c r="MXY24" s="2332"/>
      <c r="MXZ24" s="2332"/>
      <c r="MYA24" s="2332"/>
      <c r="MYB24" s="2332"/>
      <c r="MYC24" s="2332"/>
      <c r="MYD24" s="2332"/>
      <c r="MYE24" s="2332"/>
      <c r="MYF24" s="2332"/>
      <c r="MYG24" s="2332"/>
      <c r="MYH24" s="2332"/>
      <c r="MYI24" s="2332"/>
      <c r="MYJ24" s="2332"/>
      <c r="MYK24" s="2332"/>
      <c r="MYL24" s="2332"/>
      <c r="MYM24" s="2332"/>
      <c r="MYN24" s="2332"/>
      <c r="MYO24" s="2332"/>
      <c r="MYP24" s="2332"/>
      <c r="MYQ24" s="2332"/>
      <c r="MYR24" s="2332"/>
      <c r="MYS24" s="2332"/>
      <c r="MYT24" s="2332"/>
      <c r="MYU24" s="2332"/>
      <c r="MYV24" s="2332"/>
      <c r="MYW24" s="2332"/>
      <c r="MYX24" s="2332"/>
      <c r="MYY24" s="2332"/>
      <c r="MYZ24" s="2332"/>
      <c r="MZA24" s="2332"/>
      <c r="MZB24" s="2332"/>
      <c r="MZC24" s="2332"/>
      <c r="MZD24" s="2332"/>
      <c r="MZE24" s="2332"/>
      <c r="MZF24" s="2332"/>
      <c r="MZG24" s="2332"/>
      <c r="MZH24" s="2332"/>
      <c r="MZI24" s="2332"/>
      <c r="MZJ24" s="2332"/>
      <c r="MZK24" s="2332"/>
      <c r="MZL24" s="2332"/>
      <c r="MZM24" s="2332"/>
      <c r="MZN24" s="2332"/>
      <c r="MZO24" s="2332"/>
      <c r="MZP24" s="2332"/>
      <c r="MZQ24" s="2332"/>
      <c r="MZR24" s="2332"/>
      <c r="MZS24" s="2332"/>
      <c r="MZT24" s="2332"/>
      <c r="MZU24" s="2332"/>
      <c r="MZV24" s="2332"/>
      <c r="MZW24" s="2332"/>
      <c r="MZX24" s="2332"/>
      <c r="MZY24" s="2332"/>
      <c r="MZZ24" s="2332"/>
      <c r="NAA24" s="2332"/>
      <c r="NAB24" s="2332"/>
      <c r="NAC24" s="2332"/>
      <c r="NAD24" s="2332"/>
      <c r="NAE24" s="2332"/>
      <c r="NAF24" s="2332"/>
      <c r="NAG24" s="2332"/>
      <c r="NAH24" s="2332"/>
      <c r="NAI24" s="2332"/>
      <c r="NAJ24" s="2332"/>
      <c r="NAK24" s="2332"/>
      <c r="NAL24" s="2332"/>
      <c r="NAM24" s="2332"/>
      <c r="NAN24" s="2332"/>
      <c r="NAO24" s="2332"/>
      <c r="NAP24" s="2332"/>
      <c r="NAQ24" s="2332"/>
      <c r="NAR24" s="2332"/>
      <c r="NAS24" s="2332"/>
      <c r="NAT24" s="2332"/>
      <c r="NAU24" s="2332"/>
      <c r="NAV24" s="2332"/>
      <c r="NAW24" s="2332"/>
      <c r="NAX24" s="2332"/>
      <c r="NAY24" s="2332"/>
      <c r="NAZ24" s="2332"/>
      <c r="NBA24" s="2332"/>
      <c r="NBB24" s="2332"/>
      <c r="NBC24" s="2332"/>
      <c r="NBD24" s="2332"/>
      <c r="NBE24" s="2332"/>
      <c r="NBF24" s="2332"/>
      <c r="NBG24" s="2332"/>
      <c r="NBH24" s="2332"/>
      <c r="NBI24" s="2332"/>
      <c r="NBJ24" s="2332"/>
      <c r="NBK24" s="2332"/>
      <c r="NBL24" s="2332"/>
      <c r="NBM24" s="2332"/>
      <c r="NBN24" s="2332"/>
      <c r="NBO24" s="2332"/>
      <c r="NBP24" s="2332"/>
      <c r="NBQ24" s="2332"/>
      <c r="NBR24" s="2332"/>
      <c r="NBS24" s="2332"/>
      <c r="NBT24" s="2332"/>
      <c r="NBU24" s="2332"/>
      <c r="NBV24" s="2332"/>
      <c r="NBW24" s="2332"/>
      <c r="NBX24" s="2332"/>
      <c r="NBY24" s="2332"/>
      <c r="NBZ24" s="2332"/>
      <c r="NCA24" s="2332"/>
      <c r="NCB24" s="2332"/>
      <c r="NCC24" s="2332"/>
      <c r="NCD24" s="2332"/>
      <c r="NCE24" s="2332"/>
      <c r="NCF24" s="2332"/>
      <c r="NCG24" s="2332"/>
      <c r="NCH24" s="2332"/>
      <c r="NCI24" s="2332"/>
      <c r="NCJ24" s="2332"/>
      <c r="NCK24" s="2332"/>
      <c r="NCL24" s="2332"/>
      <c r="NCM24" s="2332"/>
      <c r="NCN24" s="2332"/>
      <c r="NCO24" s="2332"/>
      <c r="NCP24" s="2332"/>
      <c r="NCQ24" s="2332"/>
      <c r="NCR24" s="2332"/>
      <c r="NCS24" s="2332"/>
      <c r="NCT24" s="2332"/>
      <c r="NCU24" s="2332"/>
      <c r="NCV24" s="2332"/>
      <c r="NCW24" s="2332"/>
      <c r="NCX24" s="2332"/>
      <c r="NCY24" s="2332"/>
      <c r="NCZ24" s="2332"/>
      <c r="NDA24" s="2332"/>
      <c r="NDB24" s="2332"/>
      <c r="NDC24" s="2332"/>
      <c r="NDD24" s="2332"/>
      <c r="NDE24" s="2332"/>
      <c r="NDF24" s="2332"/>
      <c r="NDG24" s="2332"/>
      <c r="NDH24" s="2332"/>
      <c r="NDI24" s="2332"/>
      <c r="NDJ24" s="2332"/>
      <c r="NDK24" s="2332"/>
      <c r="NDL24" s="2332"/>
      <c r="NDM24" s="2332"/>
      <c r="NDN24" s="2332"/>
      <c r="NDO24" s="2332"/>
      <c r="NDP24" s="2332"/>
      <c r="NDQ24" s="2332"/>
      <c r="NDR24" s="2332"/>
      <c r="NDS24" s="2332"/>
      <c r="NDT24" s="2332"/>
      <c r="NDU24" s="2332"/>
      <c r="NDV24" s="2332"/>
      <c r="NDW24" s="2332"/>
      <c r="NDX24" s="2332"/>
      <c r="NDY24" s="2332"/>
      <c r="NDZ24" s="2332"/>
      <c r="NEA24" s="2332"/>
      <c r="NEB24" s="2332"/>
      <c r="NEC24" s="2332"/>
      <c r="NED24" s="2332"/>
      <c r="NEE24" s="2332"/>
      <c r="NEF24" s="2332"/>
      <c r="NEG24" s="2332"/>
      <c r="NEH24" s="2332"/>
      <c r="NEI24" s="2332"/>
      <c r="NEJ24" s="2332"/>
      <c r="NEK24" s="2332"/>
      <c r="NEL24" s="2332"/>
      <c r="NEM24" s="2332"/>
      <c r="NEN24" s="2332"/>
      <c r="NEO24" s="2332"/>
      <c r="NEP24" s="2332"/>
      <c r="NEQ24" s="2332"/>
      <c r="NER24" s="2332"/>
      <c r="NES24" s="2332"/>
      <c r="NET24" s="2332"/>
      <c r="NEU24" s="2332"/>
      <c r="NEV24" s="2332"/>
      <c r="NEW24" s="2332"/>
      <c r="NEX24" s="2332"/>
      <c r="NEY24" s="2332"/>
      <c r="NEZ24" s="2332"/>
      <c r="NFA24" s="2332"/>
      <c r="NFB24" s="2332"/>
      <c r="NFC24" s="2332"/>
      <c r="NFD24" s="2332"/>
      <c r="NFE24" s="2332"/>
      <c r="NFF24" s="2332"/>
      <c r="NFG24" s="2332"/>
      <c r="NFH24" s="2332"/>
      <c r="NFI24" s="2332"/>
      <c r="NFJ24" s="2332"/>
      <c r="NFK24" s="2332"/>
      <c r="NFL24" s="2332"/>
      <c r="NFM24" s="2332"/>
      <c r="NFN24" s="2332"/>
      <c r="NFO24" s="2332"/>
      <c r="NFP24" s="2332"/>
      <c r="NFQ24" s="2332"/>
      <c r="NFR24" s="2332"/>
      <c r="NFS24" s="2332"/>
      <c r="NFT24" s="2332"/>
      <c r="NFU24" s="2332"/>
      <c r="NFV24" s="2332"/>
      <c r="NFW24" s="2332"/>
      <c r="NFX24" s="2332"/>
      <c r="NFY24" s="2332"/>
      <c r="NFZ24" s="2332"/>
      <c r="NGA24" s="2332"/>
      <c r="NGB24" s="2332"/>
      <c r="NGC24" s="2332"/>
      <c r="NGD24" s="2332"/>
      <c r="NGE24" s="2332"/>
      <c r="NGF24" s="2332"/>
      <c r="NGG24" s="2332"/>
      <c r="NGH24" s="2332"/>
      <c r="NGI24" s="2332"/>
      <c r="NGJ24" s="2332"/>
      <c r="NGK24" s="2332"/>
      <c r="NGL24" s="2332"/>
      <c r="NGM24" s="2332"/>
      <c r="NGN24" s="2332"/>
      <c r="NGO24" s="2332"/>
      <c r="NGP24" s="2332"/>
      <c r="NGQ24" s="2332"/>
      <c r="NGR24" s="2332"/>
      <c r="NGS24" s="2332"/>
      <c r="NGT24" s="2332"/>
      <c r="NGU24" s="2332"/>
      <c r="NGV24" s="2332"/>
      <c r="NGW24" s="2332"/>
      <c r="NGX24" s="2332"/>
      <c r="NGY24" s="2332"/>
      <c r="NGZ24" s="2332"/>
      <c r="NHA24" s="2332"/>
      <c r="NHB24" s="2332"/>
      <c r="NHC24" s="2332"/>
      <c r="NHD24" s="2332"/>
      <c r="NHE24" s="2332"/>
      <c r="NHF24" s="2332"/>
      <c r="NHG24" s="2332"/>
      <c r="NHH24" s="2332"/>
      <c r="NHI24" s="2332"/>
      <c r="NHJ24" s="2332"/>
      <c r="NHK24" s="2332"/>
      <c r="NHL24" s="2332"/>
      <c r="NHM24" s="2332"/>
      <c r="NHN24" s="2332"/>
      <c r="NHO24" s="2332"/>
      <c r="NHP24" s="2332"/>
      <c r="NHQ24" s="2332"/>
      <c r="NHR24" s="2332"/>
      <c r="NHS24" s="2332"/>
      <c r="NHT24" s="2332"/>
      <c r="NHU24" s="2332"/>
      <c r="NHV24" s="2332"/>
      <c r="NHW24" s="2332"/>
      <c r="NHX24" s="2332"/>
      <c r="NHY24" s="2332"/>
      <c r="NHZ24" s="2332"/>
      <c r="NIA24" s="2332"/>
      <c r="NIB24" s="2332"/>
      <c r="NIC24" s="2332"/>
      <c r="NID24" s="2332"/>
      <c r="NIE24" s="2332"/>
      <c r="NIF24" s="2332"/>
      <c r="NIG24" s="2332"/>
      <c r="NIH24" s="2332"/>
      <c r="NII24" s="2332"/>
      <c r="NIJ24" s="2332"/>
      <c r="NIK24" s="2332"/>
      <c r="NIL24" s="2332"/>
      <c r="NIM24" s="2332"/>
      <c r="NIN24" s="2332"/>
      <c r="NIO24" s="2332"/>
      <c r="NIP24" s="2332"/>
      <c r="NIQ24" s="2332"/>
      <c r="NIR24" s="2332"/>
      <c r="NIS24" s="2332"/>
      <c r="NIT24" s="2332"/>
      <c r="NIU24" s="2332"/>
      <c r="NIV24" s="2332"/>
      <c r="NIW24" s="2332"/>
      <c r="NIX24" s="2332"/>
      <c r="NIY24" s="2332"/>
      <c r="NIZ24" s="2332"/>
      <c r="NJA24" s="2332"/>
      <c r="NJB24" s="2332"/>
      <c r="NJC24" s="2332"/>
      <c r="NJD24" s="2332"/>
      <c r="NJE24" s="2332"/>
      <c r="NJF24" s="2332"/>
      <c r="NJG24" s="2332"/>
      <c r="NJH24" s="2332"/>
      <c r="NJI24" s="2332"/>
      <c r="NJJ24" s="2332"/>
      <c r="NJK24" s="2332"/>
      <c r="NJL24" s="2332"/>
      <c r="NJM24" s="2332"/>
      <c r="NJN24" s="2332"/>
      <c r="NJO24" s="2332"/>
      <c r="NJP24" s="2332"/>
      <c r="NJQ24" s="2332"/>
      <c r="NJR24" s="2332"/>
      <c r="NJS24" s="2332"/>
      <c r="NJT24" s="2332"/>
      <c r="NJU24" s="2332"/>
      <c r="NJV24" s="2332"/>
      <c r="NJW24" s="2332"/>
      <c r="NJX24" s="2332"/>
      <c r="NJY24" s="2332"/>
      <c r="NJZ24" s="2332"/>
      <c r="NKA24" s="2332"/>
      <c r="NKB24" s="2332"/>
      <c r="NKC24" s="2332"/>
      <c r="NKD24" s="2332"/>
      <c r="NKE24" s="2332"/>
      <c r="NKF24" s="2332"/>
      <c r="NKG24" s="2332"/>
      <c r="NKH24" s="2332"/>
      <c r="NKI24" s="2332"/>
      <c r="NKJ24" s="2332"/>
      <c r="NKK24" s="2332"/>
      <c r="NKL24" s="2332"/>
      <c r="NKM24" s="2332"/>
      <c r="NKN24" s="2332"/>
      <c r="NKO24" s="2332"/>
      <c r="NKP24" s="2332"/>
      <c r="NKQ24" s="2332"/>
      <c r="NKR24" s="2332"/>
      <c r="NKS24" s="2332"/>
      <c r="NKT24" s="2332"/>
      <c r="NKU24" s="2332"/>
      <c r="NKV24" s="2332"/>
      <c r="NKW24" s="2332"/>
      <c r="NKX24" s="2332"/>
      <c r="NKY24" s="2332"/>
      <c r="NKZ24" s="2332"/>
      <c r="NLA24" s="2332"/>
      <c r="NLB24" s="2332"/>
      <c r="NLC24" s="2332"/>
      <c r="NLD24" s="2332"/>
      <c r="NLE24" s="2332"/>
      <c r="NLF24" s="2332"/>
      <c r="NLG24" s="2332"/>
      <c r="NLH24" s="2332"/>
      <c r="NLI24" s="2332"/>
      <c r="NLJ24" s="2332"/>
      <c r="NLK24" s="2332"/>
      <c r="NLL24" s="2332"/>
      <c r="NLM24" s="2332"/>
      <c r="NLN24" s="2332"/>
      <c r="NLO24" s="2332"/>
      <c r="NLP24" s="2332"/>
      <c r="NLQ24" s="2332"/>
      <c r="NLR24" s="2332"/>
      <c r="NLS24" s="2332"/>
      <c r="NLT24" s="2332"/>
      <c r="NLU24" s="2332"/>
      <c r="NLV24" s="2332"/>
      <c r="NLW24" s="2332"/>
      <c r="NLX24" s="2332"/>
      <c r="NLY24" s="2332"/>
      <c r="NLZ24" s="2332"/>
      <c r="NMA24" s="2332"/>
      <c r="NMB24" s="2332"/>
      <c r="NMC24" s="2332"/>
      <c r="NMD24" s="2332"/>
      <c r="NME24" s="2332"/>
      <c r="NMF24" s="2332"/>
      <c r="NMG24" s="2332"/>
      <c r="NMH24" s="2332"/>
      <c r="NMI24" s="2332"/>
      <c r="NMJ24" s="2332"/>
      <c r="NMK24" s="2332"/>
      <c r="NML24" s="2332"/>
      <c r="NMM24" s="2332"/>
      <c r="NMN24" s="2332"/>
      <c r="NMO24" s="2332"/>
      <c r="NMP24" s="2332"/>
      <c r="NMQ24" s="2332"/>
      <c r="NMR24" s="2332"/>
      <c r="NMS24" s="2332"/>
      <c r="NMT24" s="2332"/>
      <c r="NMU24" s="2332"/>
      <c r="NMV24" s="2332"/>
      <c r="NMW24" s="2332"/>
      <c r="NMX24" s="2332"/>
      <c r="NMY24" s="2332"/>
      <c r="NMZ24" s="2332"/>
      <c r="NNA24" s="2332"/>
      <c r="NNB24" s="2332"/>
      <c r="NNC24" s="2332"/>
      <c r="NND24" s="2332"/>
      <c r="NNE24" s="2332"/>
      <c r="NNF24" s="2332"/>
      <c r="NNG24" s="2332"/>
      <c r="NNH24" s="2332"/>
      <c r="NNI24" s="2332"/>
      <c r="NNJ24" s="2332"/>
      <c r="NNK24" s="2332"/>
      <c r="NNL24" s="2332"/>
      <c r="NNM24" s="2332"/>
      <c r="NNN24" s="2332"/>
      <c r="NNO24" s="2332"/>
      <c r="NNP24" s="2332"/>
      <c r="NNQ24" s="2332"/>
      <c r="NNR24" s="2332"/>
      <c r="NNS24" s="2332"/>
      <c r="NNT24" s="2332"/>
      <c r="NNU24" s="2332"/>
      <c r="NNV24" s="2332"/>
      <c r="NNW24" s="2332"/>
      <c r="NNX24" s="2332"/>
      <c r="NNY24" s="2332"/>
      <c r="NNZ24" s="2332"/>
      <c r="NOA24" s="2332"/>
      <c r="NOB24" s="2332"/>
      <c r="NOC24" s="2332"/>
      <c r="NOD24" s="2332"/>
      <c r="NOE24" s="2332"/>
      <c r="NOF24" s="2332"/>
      <c r="NOG24" s="2332"/>
      <c r="NOH24" s="2332"/>
      <c r="NOI24" s="2332"/>
      <c r="NOJ24" s="2332"/>
      <c r="NOK24" s="2332"/>
      <c r="NOL24" s="2332"/>
      <c r="NOM24" s="2332"/>
      <c r="NON24" s="2332"/>
      <c r="NOO24" s="2332"/>
      <c r="NOP24" s="2332"/>
      <c r="NOQ24" s="2332"/>
      <c r="NOR24" s="2332"/>
      <c r="NOS24" s="2332"/>
      <c r="NOT24" s="2332"/>
      <c r="NOU24" s="2332"/>
      <c r="NOV24" s="2332"/>
      <c r="NOW24" s="2332"/>
      <c r="NOX24" s="2332"/>
      <c r="NOY24" s="2332"/>
      <c r="NOZ24" s="2332"/>
      <c r="NPA24" s="2332"/>
      <c r="NPB24" s="2332"/>
      <c r="NPC24" s="2332"/>
      <c r="NPD24" s="2332"/>
      <c r="NPE24" s="2332"/>
      <c r="NPF24" s="2332"/>
      <c r="NPG24" s="2332"/>
      <c r="NPH24" s="2332"/>
      <c r="NPI24" s="2332"/>
      <c r="NPJ24" s="2332"/>
      <c r="NPK24" s="2332"/>
      <c r="NPL24" s="2332"/>
      <c r="NPM24" s="2332"/>
      <c r="NPN24" s="2332"/>
      <c r="NPO24" s="2332"/>
      <c r="NPP24" s="2332"/>
      <c r="NPQ24" s="2332"/>
      <c r="NPR24" s="2332"/>
      <c r="NPS24" s="2332"/>
      <c r="NPT24" s="2332"/>
      <c r="NPU24" s="2332"/>
      <c r="NPV24" s="2332"/>
      <c r="NPW24" s="2332"/>
      <c r="NPX24" s="2332"/>
      <c r="NPY24" s="2332"/>
      <c r="NPZ24" s="2332"/>
      <c r="NQA24" s="2332"/>
      <c r="NQB24" s="2332"/>
      <c r="NQC24" s="2332"/>
      <c r="NQD24" s="2332"/>
      <c r="NQE24" s="2332"/>
      <c r="NQF24" s="2332"/>
      <c r="NQG24" s="2332"/>
      <c r="NQH24" s="2332"/>
      <c r="NQI24" s="2332"/>
      <c r="NQJ24" s="2332"/>
      <c r="NQK24" s="2332"/>
      <c r="NQL24" s="2332"/>
      <c r="NQM24" s="2332"/>
      <c r="NQN24" s="2332"/>
      <c r="NQO24" s="2332"/>
      <c r="NQP24" s="2332"/>
      <c r="NQQ24" s="2332"/>
      <c r="NQR24" s="2332"/>
      <c r="NQS24" s="2332"/>
      <c r="NQT24" s="2332"/>
      <c r="NQU24" s="2332"/>
      <c r="NQV24" s="2332"/>
      <c r="NQW24" s="2332"/>
      <c r="NQX24" s="2332"/>
      <c r="NQY24" s="2332"/>
      <c r="NQZ24" s="2332"/>
      <c r="NRA24" s="2332"/>
      <c r="NRB24" s="2332"/>
      <c r="NRC24" s="2332"/>
      <c r="NRD24" s="2332"/>
      <c r="NRE24" s="2332"/>
      <c r="NRF24" s="2332"/>
      <c r="NRG24" s="2332"/>
      <c r="NRH24" s="2332"/>
      <c r="NRI24" s="2332"/>
      <c r="NRJ24" s="2332"/>
      <c r="NRK24" s="2332"/>
      <c r="NRL24" s="2332"/>
      <c r="NRM24" s="2332"/>
      <c r="NRN24" s="2332"/>
      <c r="NRO24" s="2332"/>
      <c r="NRP24" s="2332"/>
      <c r="NRQ24" s="2332"/>
      <c r="NRR24" s="2332"/>
      <c r="NRS24" s="2332"/>
      <c r="NRT24" s="2332"/>
      <c r="NRU24" s="2332"/>
      <c r="NRV24" s="2332"/>
      <c r="NRW24" s="2332"/>
      <c r="NRX24" s="2332"/>
      <c r="NRY24" s="2332"/>
      <c r="NRZ24" s="2332"/>
      <c r="NSA24" s="2332"/>
      <c r="NSB24" s="2332"/>
      <c r="NSC24" s="2332"/>
      <c r="NSD24" s="2332"/>
      <c r="NSE24" s="2332"/>
      <c r="NSF24" s="2332"/>
      <c r="NSG24" s="2332"/>
      <c r="NSH24" s="2332"/>
      <c r="NSI24" s="2332"/>
      <c r="NSJ24" s="2332"/>
      <c r="NSK24" s="2332"/>
      <c r="NSL24" s="2332"/>
      <c r="NSM24" s="2332"/>
      <c r="NSN24" s="2332"/>
      <c r="NSO24" s="2332"/>
      <c r="NSP24" s="2332"/>
      <c r="NSQ24" s="2332"/>
      <c r="NSR24" s="2332"/>
      <c r="NSS24" s="2332"/>
      <c r="NST24" s="2332"/>
      <c r="NSU24" s="2332"/>
      <c r="NSV24" s="2332"/>
      <c r="NSW24" s="2332"/>
      <c r="NSX24" s="2332"/>
      <c r="NSY24" s="2332"/>
      <c r="NSZ24" s="2332"/>
      <c r="NTA24" s="2332"/>
      <c r="NTB24" s="2332"/>
      <c r="NTC24" s="2332"/>
      <c r="NTD24" s="2332"/>
      <c r="NTE24" s="2332"/>
      <c r="NTF24" s="2332"/>
      <c r="NTG24" s="2332"/>
      <c r="NTH24" s="2332"/>
      <c r="NTI24" s="2332"/>
      <c r="NTJ24" s="2332"/>
      <c r="NTK24" s="2332"/>
      <c r="NTL24" s="2332"/>
      <c r="NTM24" s="2332"/>
      <c r="NTN24" s="2332"/>
      <c r="NTO24" s="2332"/>
      <c r="NTP24" s="2332"/>
      <c r="NTQ24" s="2332"/>
      <c r="NTR24" s="2332"/>
      <c r="NTS24" s="2332"/>
      <c r="NTT24" s="2332"/>
      <c r="NTU24" s="2332"/>
      <c r="NTV24" s="2332"/>
      <c r="NTW24" s="2332"/>
      <c r="NTX24" s="2332"/>
      <c r="NTY24" s="2332"/>
      <c r="NTZ24" s="2332"/>
      <c r="NUA24" s="2332"/>
      <c r="NUB24" s="2332"/>
      <c r="NUC24" s="2332"/>
      <c r="NUD24" s="2332"/>
      <c r="NUE24" s="2332"/>
      <c r="NUF24" s="2332"/>
      <c r="NUG24" s="2332"/>
      <c r="NUH24" s="2332"/>
      <c r="NUI24" s="2332"/>
      <c r="NUJ24" s="2332"/>
      <c r="NUK24" s="2332"/>
      <c r="NUL24" s="2332"/>
      <c r="NUM24" s="2332"/>
      <c r="NUN24" s="2332"/>
      <c r="NUO24" s="2332"/>
      <c r="NUP24" s="2332"/>
      <c r="NUQ24" s="2332"/>
      <c r="NUR24" s="2332"/>
      <c r="NUS24" s="2332"/>
      <c r="NUT24" s="2332"/>
      <c r="NUU24" s="2332"/>
      <c r="NUV24" s="2332"/>
      <c r="NUW24" s="2332"/>
      <c r="NUX24" s="2332"/>
      <c r="NUY24" s="2332"/>
      <c r="NUZ24" s="2332"/>
      <c r="NVA24" s="2332"/>
      <c r="NVB24" s="2332"/>
      <c r="NVC24" s="2332"/>
      <c r="NVD24" s="2332"/>
      <c r="NVE24" s="2332"/>
      <c r="NVF24" s="2332"/>
      <c r="NVG24" s="2332"/>
      <c r="NVH24" s="2332"/>
      <c r="NVI24" s="2332"/>
      <c r="NVJ24" s="2332"/>
      <c r="NVK24" s="2332"/>
      <c r="NVL24" s="2332"/>
      <c r="NVM24" s="2332"/>
      <c r="NVN24" s="2332"/>
      <c r="NVO24" s="2332"/>
      <c r="NVP24" s="2332"/>
      <c r="NVQ24" s="2332"/>
      <c r="NVR24" s="2332"/>
      <c r="NVS24" s="2332"/>
      <c r="NVT24" s="2332"/>
      <c r="NVU24" s="2332"/>
      <c r="NVV24" s="2332"/>
      <c r="NVW24" s="2332"/>
      <c r="NVX24" s="2332"/>
      <c r="NVY24" s="2332"/>
      <c r="NVZ24" s="2332"/>
      <c r="NWA24" s="2332"/>
      <c r="NWB24" s="2332"/>
      <c r="NWC24" s="2332"/>
      <c r="NWD24" s="2332"/>
      <c r="NWE24" s="2332"/>
      <c r="NWF24" s="2332"/>
      <c r="NWG24" s="2332"/>
      <c r="NWH24" s="2332"/>
      <c r="NWI24" s="2332"/>
      <c r="NWJ24" s="2332"/>
      <c r="NWK24" s="2332"/>
      <c r="NWL24" s="2332"/>
      <c r="NWM24" s="2332"/>
      <c r="NWN24" s="2332"/>
      <c r="NWO24" s="2332"/>
      <c r="NWP24" s="2332"/>
      <c r="NWQ24" s="2332"/>
      <c r="NWR24" s="2332"/>
      <c r="NWS24" s="2332"/>
      <c r="NWT24" s="2332"/>
      <c r="NWU24" s="2332"/>
      <c r="NWV24" s="2332"/>
      <c r="NWW24" s="2332"/>
      <c r="NWX24" s="2332"/>
      <c r="NWY24" s="2332"/>
      <c r="NWZ24" s="2332"/>
      <c r="NXA24" s="2332"/>
      <c r="NXB24" s="2332"/>
      <c r="NXC24" s="2332"/>
      <c r="NXD24" s="2332"/>
      <c r="NXE24" s="2332"/>
      <c r="NXF24" s="2332"/>
      <c r="NXG24" s="2332"/>
      <c r="NXH24" s="2332"/>
      <c r="NXI24" s="2332"/>
      <c r="NXJ24" s="2332"/>
      <c r="NXK24" s="2332"/>
      <c r="NXL24" s="2332"/>
      <c r="NXM24" s="2332"/>
      <c r="NXN24" s="2332"/>
      <c r="NXO24" s="2332"/>
      <c r="NXP24" s="2332"/>
      <c r="NXQ24" s="2332"/>
      <c r="NXR24" s="2332"/>
      <c r="NXS24" s="2332"/>
      <c r="NXT24" s="2332"/>
      <c r="NXU24" s="2332"/>
      <c r="NXV24" s="2332"/>
      <c r="NXW24" s="2332"/>
      <c r="NXX24" s="2332"/>
      <c r="NXY24" s="2332"/>
      <c r="NXZ24" s="2332"/>
      <c r="NYA24" s="2332"/>
      <c r="NYB24" s="2332"/>
      <c r="NYC24" s="2332"/>
      <c r="NYD24" s="2332"/>
      <c r="NYE24" s="2332"/>
      <c r="NYF24" s="2332"/>
      <c r="NYG24" s="2332"/>
      <c r="NYH24" s="2332"/>
      <c r="NYI24" s="2332"/>
      <c r="NYJ24" s="2332"/>
      <c r="NYK24" s="2332"/>
      <c r="NYL24" s="2332"/>
      <c r="NYM24" s="2332"/>
      <c r="NYN24" s="2332"/>
      <c r="NYO24" s="2332"/>
      <c r="NYP24" s="2332"/>
      <c r="NYQ24" s="2332"/>
      <c r="NYR24" s="2332"/>
      <c r="NYS24" s="2332"/>
      <c r="NYT24" s="2332"/>
      <c r="NYU24" s="2332"/>
      <c r="NYV24" s="2332"/>
      <c r="NYW24" s="2332"/>
      <c r="NYX24" s="2332"/>
      <c r="NYY24" s="2332"/>
      <c r="NYZ24" s="2332"/>
      <c r="NZA24" s="2332"/>
      <c r="NZB24" s="2332"/>
      <c r="NZC24" s="2332"/>
      <c r="NZD24" s="2332"/>
      <c r="NZE24" s="2332"/>
      <c r="NZF24" s="2332"/>
      <c r="NZG24" s="2332"/>
      <c r="NZH24" s="2332"/>
      <c r="NZI24" s="2332"/>
      <c r="NZJ24" s="2332"/>
      <c r="NZK24" s="2332"/>
      <c r="NZL24" s="2332"/>
      <c r="NZM24" s="2332"/>
      <c r="NZN24" s="2332"/>
      <c r="NZO24" s="2332"/>
      <c r="NZP24" s="2332"/>
      <c r="NZQ24" s="2332"/>
      <c r="NZR24" s="2332"/>
      <c r="NZS24" s="2332"/>
      <c r="NZT24" s="2332"/>
      <c r="NZU24" s="2332"/>
      <c r="NZV24" s="2332"/>
      <c r="NZW24" s="2332"/>
      <c r="NZX24" s="2332"/>
      <c r="NZY24" s="2332"/>
      <c r="NZZ24" s="2332"/>
      <c r="OAA24" s="2332"/>
      <c r="OAB24" s="2332"/>
      <c r="OAC24" s="2332"/>
      <c r="OAD24" s="2332"/>
      <c r="OAE24" s="2332"/>
      <c r="OAF24" s="2332"/>
      <c r="OAG24" s="2332"/>
      <c r="OAH24" s="2332"/>
      <c r="OAI24" s="2332"/>
      <c r="OAJ24" s="2332"/>
      <c r="OAK24" s="2332"/>
      <c r="OAL24" s="2332"/>
      <c r="OAM24" s="2332"/>
      <c r="OAN24" s="2332"/>
      <c r="OAO24" s="2332"/>
      <c r="OAP24" s="2332"/>
      <c r="OAQ24" s="2332"/>
      <c r="OAR24" s="2332"/>
      <c r="OAS24" s="2332"/>
      <c r="OAT24" s="2332"/>
      <c r="OAU24" s="2332"/>
      <c r="OAV24" s="2332"/>
      <c r="OAW24" s="2332"/>
      <c r="OAX24" s="2332"/>
      <c r="OAY24" s="2332"/>
      <c r="OAZ24" s="2332"/>
      <c r="OBA24" s="2332"/>
      <c r="OBB24" s="2332"/>
      <c r="OBC24" s="2332"/>
      <c r="OBD24" s="2332"/>
      <c r="OBE24" s="2332"/>
      <c r="OBF24" s="2332"/>
      <c r="OBG24" s="2332"/>
      <c r="OBH24" s="2332"/>
      <c r="OBI24" s="2332"/>
      <c r="OBJ24" s="2332"/>
      <c r="OBK24" s="2332"/>
      <c r="OBL24" s="2332"/>
      <c r="OBM24" s="2332"/>
      <c r="OBN24" s="2332"/>
      <c r="OBO24" s="2332"/>
      <c r="OBP24" s="2332"/>
      <c r="OBQ24" s="2332"/>
      <c r="OBR24" s="2332"/>
      <c r="OBS24" s="2332"/>
      <c r="OBT24" s="2332"/>
      <c r="OBU24" s="2332"/>
      <c r="OBV24" s="2332"/>
      <c r="OBW24" s="2332"/>
      <c r="OBX24" s="2332"/>
      <c r="OBY24" s="2332"/>
      <c r="OBZ24" s="2332"/>
      <c r="OCA24" s="2332"/>
      <c r="OCB24" s="2332"/>
      <c r="OCC24" s="2332"/>
      <c r="OCD24" s="2332"/>
      <c r="OCE24" s="2332"/>
      <c r="OCF24" s="2332"/>
      <c r="OCG24" s="2332"/>
      <c r="OCH24" s="2332"/>
      <c r="OCI24" s="2332"/>
      <c r="OCJ24" s="2332"/>
      <c r="OCK24" s="2332"/>
      <c r="OCL24" s="2332"/>
      <c r="OCM24" s="2332"/>
      <c r="OCN24" s="2332"/>
      <c r="OCO24" s="2332"/>
      <c r="OCP24" s="2332"/>
      <c r="OCQ24" s="2332"/>
      <c r="OCR24" s="2332"/>
      <c r="OCS24" s="2332"/>
      <c r="OCT24" s="2332"/>
      <c r="OCU24" s="2332"/>
      <c r="OCV24" s="2332"/>
      <c r="OCW24" s="2332"/>
      <c r="OCX24" s="2332"/>
      <c r="OCY24" s="2332"/>
      <c r="OCZ24" s="2332"/>
      <c r="ODA24" s="2332"/>
      <c r="ODB24" s="2332"/>
      <c r="ODC24" s="2332"/>
      <c r="ODD24" s="2332"/>
      <c r="ODE24" s="2332"/>
      <c r="ODF24" s="2332"/>
      <c r="ODG24" s="2332"/>
      <c r="ODH24" s="2332"/>
      <c r="ODI24" s="2332"/>
      <c r="ODJ24" s="2332"/>
      <c r="ODK24" s="2332"/>
      <c r="ODL24" s="2332"/>
      <c r="ODM24" s="2332"/>
      <c r="ODN24" s="2332"/>
      <c r="ODO24" s="2332"/>
      <c r="ODP24" s="2332"/>
      <c r="ODQ24" s="2332"/>
      <c r="ODR24" s="2332"/>
      <c r="ODS24" s="2332"/>
      <c r="ODT24" s="2332"/>
      <c r="ODU24" s="2332"/>
      <c r="ODV24" s="2332"/>
      <c r="ODW24" s="2332"/>
      <c r="ODX24" s="2332"/>
      <c r="ODY24" s="2332"/>
      <c r="ODZ24" s="2332"/>
      <c r="OEA24" s="2332"/>
      <c r="OEB24" s="2332"/>
      <c r="OEC24" s="2332"/>
      <c r="OED24" s="2332"/>
      <c r="OEE24" s="2332"/>
      <c r="OEF24" s="2332"/>
      <c r="OEG24" s="2332"/>
      <c r="OEH24" s="2332"/>
      <c r="OEI24" s="2332"/>
      <c r="OEJ24" s="2332"/>
      <c r="OEK24" s="2332"/>
      <c r="OEL24" s="2332"/>
      <c r="OEM24" s="2332"/>
      <c r="OEN24" s="2332"/>
      <c r="OEO24" s="2332"/>
      <c r="OEP24" s="2332"/>
      <c r="OEQ24" s="2332"/>
      <c r="OER24" s="2332"/>
      <c r="OES24" s="2332"/>
      <c r="OET24" s="2332"/>
      <c r="OEU24" s="2332"/>
      <c r="OEV24" s="2332"/>
      <c r="OEW24" s="2332"/>
      <c r="OEX24" s="2332"/>
      <c r="OEY24" s="2332"/>
      <c r="OEZ24" s="2332"/>
      <c r="OFA24" s="2332"/>
      <c r="OFB24" s="2332"/>
      <c r="OFC24" s="2332"/>
      <c r="OFD24" s="2332"/>
      <c r="OFE24" s="2332"/>
      <c r="OFF24" s="2332"/>
      <c r="OFG24" s="2332"/>
      <c r="OFH24" s="2332"/>
      <c r="OFI24" s="2332"/>
      <c r="OFJ24" s="2332"/>
      <c r="OFK24" s="2332"/>
      <c r="OFL24" s="2332"/>
      <c r="OFM24" s="2332"/>
      <c r="OFN24" s="2332"/>
      <c r="OFO24" s="2332"/>
      <c r="OFP24" s="2332"/>
      <c r="OFQ24" s="2332"/>
      <c r="OFR24" s="2332"/>
      <c r="OFS24" s="2332"/>
      <c r="OFT24" s="2332"/>
      <c r="OFU24" s="2332"/>
      <c r="OFV24" s="2332"/>
      <c r="OFW24" s="2332"/>
      <c r="OFX24" s="2332"/>
      <c r="OFY24" s="2332"/>
      <c r="OFZ24" s="2332"/>
      <c r="OGA24" s="2332"/>
      <c r="OGB24" s="2332"/>
      <c r="OGC24" s="2332"/>
      <c r="OGD24" s="2332"/>
      <c r="OGE24" s="2332"/>
      <c r="OGF24" s="2332"/>
      <c r="OGG24" s="2332"/>
      <c r="OGH24" s="2332"/>
      <c r="OGI24" s="2332"/>
      <c r="OGJ24" s="2332"/>
      <c r="OGK24" s="2332"/>
      <c r="OGL24" s="2332"/>
      <c r="OGM24" s="2332"/>
      <c r="OGN24" s="2332"/>
      <c r="OGO24" s="2332"/>
      <c r="OGP24" s="2332"/>
      <c r="OGQ24" s="2332"/>
      <c r="OGR24" s="2332"/>
      <c r="OGS24" s="2332"/>
      <c r="OGT24" s="2332"/>
      <c r="OGU24" s="2332"/>
      <c r="OGV24" s="2332"/>
      <c r="OGW24" s="2332"/>
      <c r="OGX24" s="2332"/>
      <c r="OGY24" s="2332"/>
      <c r="OGZ24" s="2332"/>
      <c r="OHA24" s="2332"/>
      <c r="OHB24" s="2332"/>
      <c r="OHC24" s="2332"/>
      <c r="OHD24" s="2332"/>
      <c r="OHE24" s="2332"/>
      <c r="OHF24" s="2332"/>
      <c r="OHG24" s="2332"/>
      <c r="OHH24" s="2332"/>
      <c r="OHI24" s="2332"/>
      <c r="OHJ24" s="2332"/>
      <c r="OHK24" s="2332"/>
      <c r="OHL24" s="2332"/>
      <c r="OHM24" s="2332"/>
      <c r="OHN24" s="2332"/>
      <c r="OHO24" s="2332"/>
      <c r="OHP24" s="2332"/>
      <c r="OHQ24" s="2332"/>
      <c r="OHR24" s="2332"/>
      <c r="OHS24" s="2332"/>
      <c r="OHT24" s="2332"/>
      <c r="OHU24" s="2332"/>
      <c r="OHV24" s="2332"/>
      <c r="OHW24" s="2332"/>
      <c r="OHX24" s="2332"/>
      <c r="OHY24" s="2332"/>
      <c r="OHZ24" s="2332"/>
      <c r="OIA24" s="2332"/>
      <c r="OIB24" s="2332"/>
      <c r="OIC24" s="2332"/>
      <c r="OID24" s="2332"/>
      <c r="OIE24" s="2332"/>
      <c r="OIF24" s="2332"/>
      <c r="OIG24" s="2332"/>
      <c r="OIH24" s="2332"/>
      <c r="OII24" s="2332"/>
      <c r="OIJ24" s="2332"/>
      <c r="OIK24" s="2332"/>
      <c r="OIL24" s="2332"/>
      <c r="OIM24" s="2332"/>
      <c r="OIN24" s="2332"/>
      <c r="OIO24" s="2332"/>
      <c r="OIP24" s="2332"/>
      <c r="OIQ24" s="2332"/>
      <c r="OIR24" s="2332"/>
      <c r="OIS24" s="2332"/>
      <c r="OIT24" s="2332"/>
      <c r="OIU24" s="2332"/>
      <c r="OIV24" s="2332"/>
      <c r="OIW24" s="2332"/>
      <c r="OIX24" s="2332"/>
      <c r="OIY24" s="2332"/>
      <c r="OIZ24" s="2332"/>
      <c r="OJA24" s="2332"/>
      <c r="OJB24" s="2332"/>
      <c r="OJC24" s="2332"/>
      <c r="OJD24" s="2332"/>
      <c r="OJE24" s="2332"/>
      <c r="OJF24" s="2332"/>
      <c r="OJG24" s="2332"/>
      <c r="OJH24" s="2332"/>
      <c r="OJI24" s="2332"/>
      <c r="OJJ24" s="2332"/>
      <c r="OJK24" s="2332"/>
      <c r="OJL24" s="2332"/>
      <c r="OJM24" s="2332"/>
      <c r="OJN24" s="2332"/>
      <c r="OJO24" s="2332"/>
      <c r="OJP24" s="2332"/>
      <c r="OJQ24" s="2332"/>
      <c r="OJR24" s="2332"/>
      <c r="OJS24" s="2332"/>
      <c r="OJT24" s="2332"/>
      <c r="OJU24" s="2332"/>
      <c r="OJV24" s="2332"/>
      <c r="OJW24" s="2332"/>
      <c r="OJX24" s="2332"/>
      <c r="OJY24" s="2332"/>
      <c r="OJZ24" s="2332"/>
      <c r="OKA24" s="2332"/>
      <c r="OKB24" s="2332"/>
      <c r="OKC24" s="2332"/>
      <c r="OKD24" s="2332"/>
      <c r="OKE24" s="2332"/>
      <c r="OKF24" s="2332"/>
      <c r="OKG24" s="2332"/>
      <c r="OKH24" s="2332"/>
      <c r="OKI24" s="2332"/>
      <c r="OKJ24" s="2332"/>
      <c r="OKK24" s="2332"/>
      <c r="OKL24" s="2332"/>
      <c r="OKM24" s="2332"/>
      <c r="OKN24" s="2332"/>
      <c r="OKO24" s="2332"/>
      <c r="OKP24" s="2332"/>
      <c r="OKQ24" s="2332"/>
      <c r="OKR24" s="2332"/>
      <c r="OKS24" s="2332"/>
      <c r="OKT24" s="2332"/>
      <c r="OKU24" s="2332"/>
      <c r="OKV24" s="2332"/>
      <c r="OKW24" s="2332"/>
      <c r="OKX24" s="2332"/>
      <c r="OKY24" s="2332"/>
      <c r="OKZ24" s="2332"/>
      <c r="OLA24" s="2332"/>
      <c r="OLB24" s="2332"/>
      <c r="OLC24" s="2332"/>
      <c r="OLD24" s="2332"/>
      <c r="OLE24" s="2332"/>
      <c r="OLF24" s="2332"/>
      <c r="OLG24" s="2332"/>
      <c r="OLH24" s="2332"/>
      <c r="OLI24" s="2332"/>
      <c r="OLJ24" s="2332"/>
      <c r="OLK24" s="2332"/>
      <c r="OLL24" s="2332"/>
      <c r="OLM24" s="2332"/>
      <c r="OLN24" s="2332"/>
      <c r="OLO24" s="2332"/>
      <c r="OLP24" s="2332"/>
      <c r="OLQ24" s="2332"/>
      <c r="OLR24" s="2332"/>
      <c r="OLS24" s="2332"/>
      <c r="OLT24" s="2332"/>
      <c r="OLU24" s="2332"/>
      <c r="OLV24" s="2332"/>
      <c r="OLW24" s="2332"/>
      <c r="OLX24" s="2332"/>
      <c r="OLY24" s="2332"/>
      <c r="OLZ24" s="2332"/>
      <c r="OMA24" s="2332"/>
      <c r="OMB24" s="2332"/>
      <c r="OMC24" s="2332"/>
      <c r="OMD24" s="2332"/>
      <c r="OME24" s="2332"/>
      <c r="OMF24" s="2332"/>
      <c r="OMG24" s="2332"/>
      <c r="OMH24" s="2332"/>
      <c r="OMI24" s="2332"/>
      <c r="OMJ24" s="2332"/>
      <c r="OMK24" s="2332"/>
      <c r="OML24" s="2332"/>
      <c r="OMM24" s="2332"/>
      <c r="OMN24" s="2332"/>
      <c r="OMO24" s="2332"/>
      <c r="OMP24" s="2332"/>
      <c r="OMQ24" s="2332"/>
      <c r="OMR24" s="2332"/>
      <c r="OMS24" s="2332"/>
      <c r="OMT24" s="2332"/>
      <c r="OMU24" s="2332"/>
      <c r="OMV24" s="2332"/>
      <c r="OMW24" s="2332"/>
      <c r="OMX24" s="2332"/>
      <c r="OMY24" s="2332"/>
      <c r="OMZ24" s="2332"/>
      <c r="ONA24" s="2332"/>
      <c r="ONB24" s="2332"/>
      <c r="ONC24" s="2332"/>
      <c r="OND24" s="2332"/>
      <c r="ONE24" s="2332"/>
      <c r="ONF24" s="2332"/>
      <c r="ONG24" s="2332"/>
      <c r="ONH24" s="2332"/>
      <c r="ONI24" s="2332"/>
      <c r="ONJ24" s="2332"/>
      <c r="ONK24" s="2332"/>
      <c r="ONL24" s="2332"/>
      <c r="ONM24" s="2332"/>
      <c r="ONN24" s="2332"/>
      <c r="ONO24" s="2332"/>
      <c r="ONP24" s="2332"/>
      <c r="ONQ24" s="2332"/>
      <c r="ONR24" s="2332"/>
      <c r="ONS24" s="2332"/>
      <c r="ONT24" s="2332"/>
      <c r="ONU24" s="2332"/>
      <c r="ONV24" s="2332"/>
      <c r="ONW24" s="2332"/>
      <c r="ONX24" s="2332"/>
      <c r="ONY24" s="2332"/>
      <c r="ONZ24" s="2332"/>
      <c r="OOA24" s="2332"/>
      <c r="OOB24" s="2332"/>
      <c r="OOC24" s="2332"/>
      <c r="OOD24" s="2332"/>
      <c r="OOE24" s="2332"/>
      <c r="OOF24" s="2332"/>
      <c r="OOG24" s="2332"/>
      <c r="OOH24" s="2332"/>
      <c r="OOI24" s="2332"/>
      <c r="OOJ24" s="2332"/>
      <c r="OOK24" s="2332"/>
      <c r="OOL24" s="2332"/>
      <c r="OOM24" s="2332"/>
      <c r="OON24" s="2332"/>
      <c r="OOO24" s="2332"/>
      <c r="OOP24" s="2332"/>
      <c r="OOQ24" s="2332"/>
      <c r="OOR24" s="2332"/>
      <c r="OOS24" s="2332"/>
      <c r="OOT24" s="2332"/>
      <c r="OOU24" s="2332"/>
      <c r="OOV24" s="2332"/>
      <c r="OOW24" s="2332"/>
      <c r="OOX24" s="2332"/>
      <c r="OOY24" s="2332"/>
      <c r="OOZ24" s="2332"/>
      <c r="OPA24" s="2332"/>
      <c r="OPB24" s="2332"/>
      <c r="OPC24" s="2332"/>
      <c r="OPD24" s="2332"/>
      <c r="OPE24" s="2332"/>
      <c r="OPF24" s="2332"/>
      <c r="OPG24" s="2332"/>
      <c r="OPH24" s="2332"/>
      <c r="OPI24" s="2332"/>
      <c r="OPJ24" s="2332"/>
      <c r="OPK24" s="2332"/>
      <c r="OPL24" s="2332"/>
      <c r="OPM24" s="2332"/>
      <c r="OPN24" s="2332"/>
      <c r="OPO24" s="2332"/>
      <c r="OPP24" s="2332"/>
      <c r="OPQ24" s="2332"/>
      <c r="OPR24" s="2332"/>
      <c r="OPS24" s="2332"/>
      <c r="OPT24" s="2332"/>
      <c r="OPU24" s="2332"/>
      <c r="OPV24" s="2332"/>
      <c r="OPW24" s="2332"/>
      <c r="OPX24" s="2332"/>
      <c r="OPY24" s="2332"/>
      <c r="OPZ24" s="2332"/>
      <c r="OQA24" s="2332"/>
      <c r="OQB24" s="2332"/>
      <c r="OQC24" s="2332"/>
      <c r="OQD24" s="2332"/>
      <c r="OQE24" s="2332"/>
      <c r="OQF24" s="2332"/>
      <c r="OQG24" s="2332"/>
      <c r="OQH24" s="2332"/>
      <c r="OQI24" s="2332"/>
      <c r="OQJ24" s="2332"/>
      <c r="OQK24" s="2332"/>
      <c r="OQL24" s="2332"/>
      <c r="OQM24" s="2332"/>
      <c r="OQN24" s="2332"/>
      <c r="OQO24" s="2332"/>
      <c r="OQP24" s="2332"/>
      <c r="OQQ24" s="2332"/>
      <c r="OQR24" s="2332"/>
      <c r="OQS24" s="2332"/>
      <c r="OQT24" s="2332"/>
      <c r="OQU24" s="2332"/>
      <c r="OQV24" s="2332"/>
      <c r="OQW24" s="2332"/>
      <c r="OQX24" s="2332"/>
      <c r="OQY24" s="2332"/>
      <c r="OQZ24" s="2332"/>
      <c r="ORA24" s="2332"/>
      <c r="ORB24" s="2332"/>
      <c r="ORC24" s="2332"/>
      <c r="ORD24" s="2332"/>
      <c r="ORE24" s="2332"/>
      <c r="ORF24" s="2332"/>
      <c r="ORG24" s="2332"/>
      <c r="ORH24" s="2332"/>
      <c r="ORI24" s="2332"/>
      <c r="ORJ24" s="2332"/>
      <c r="ORK24" s="2332"/>
      <c r="ORL24" s="2332"/>
      <c r="ORM24" s="2332"/>
      <c r="ORN24" s="2332"/>
      <c r="ORO24" s="2332"/>
      <c r="ORP24" s="2332"/>
      <c r="ORQ24" s="2332"/>
      <c r="ORR24" s="2332"/>
      <c r="ORS24" s="2332"/>
      <c r="ORT24" s="2332"/>
      <c r="ORU24" s="2332"/>
      <c r="ORV24" s="2332"/>
      <c r="ORW24" s="2332"/>
      <c r="ORX24" s="2332"/>
      <c r="ORY24" s="2332"/>
      <c r="ORZ24" s="2332"/>
      <c r="OSA24" s="2332"/>
      <c r="OSB24" s="2332"/>
      <c r="OSC24" s="2332"/>
      <c r="OSD24" s="2332"/>
      <c r="OSE24" s="2332"/>
      <c r="OSF24" s="2332"/>
      <c r="OSG24" s="2332"/>
      <c r="OSH24" s="2332"/>
      <c r="OSI24" s="2332"/>
      <c r="OSJ24" s="2332"/>
      <c r="OSK24" s="2332"/>
      <c r="OSL24" s="2332"/>
      <c r="OSM24" s="2332"/>
      <c r="OSN24" s="2332"/>
      <c r="OSO24" s="2332"/>
      <c r="OSP24" s="2332"/>
      <c r="OSQ24" s="2332"/>
      <c r="OSR24" s="2332"/>
      <c r="OSS24" s="2332"/>
      <c r="OST24" s="2332"/>
      <c r="OSU24" s="2332"/>
      <c r="OSV24" s="2332"/>
      <c r="OSW24" s="2332"/>
      <c r="OSX24" s="2332"/>
      <c r="OSY24" s="2332"/>
      <c r="OSZ24" s="2332"/>
      <c r="OTA24" s="2332"/>
      <c r="OTB24" s="2332"/>
      <c r="OTC24" s="2332"/>
      <c r="OTD24" s="2332"/>
      <c r="OTE24" s="2332"/>
      <c r="OTF24" s="2332"/>
      <c r="OTG24" s="2332"/>
      <c r="OTH24" s="2332"/>
      <c r="OTI24" s="2332"/>
      <c r="OTJ24" s="2332"/>
      <c r="OTK24" s="2332"/>
      <c r="OTL24" s="2332"/>
      <c r="OTM24" s="2332"/>
      <c r="OTN24" s="2332"/>
      <c r="OTO24" s="2332"/>
      <c r="OTP24" s="2332"/>
      <c r="OTQ24" s="2332"/>
      <c r="OTR24" s="2332"/>
      <c r="OTS24" s="2332"/>
      <c r="OTT24" s="2332"/>
      <c r="OTU24" s="2332"/>
      <c r="OTV24" s="2332"/>
      <c r="OTW24" s="2332"/>
      <c r="OTX24" s="2332"/>
      <c r="OTY24" s="2332"/>
      <c r="OTZ24" s="2332"/>
      <c r="OUA24" s="2332"/>
      <c r="OUB24" s="2332"/>
      <c r="OUC24" s="2332"/>
      <c r="OUD24" s="2332"/>
      <c r="OUE24" s="2332"/>
      <c r="OUF24" s="2332"/>
      <c r="OUG24" s="2332"/>
      <c r="OUH24" s="2332"/>
      <c r="OUI24" s="2332"/>
      <c r="OUJ24" s="2332"/>
      <c r="OUK24" s="2332"/>
      <c r="OUL24" s="2332"/>
      <c r="OUM24" s="2332"/>
      <c r="OUN24" s="2332"/>
      <c r="OUO24" s="2332"/>
      <c r="OUP24" s="2332"/>
      <c r="OUQ24" s="2332"/>
      <c r="OUR24" s="2332"/>
      <c r="OUS24" s="2332"/>
      <c r="OUT24" s="2332"/>
      <c r="OUU24" s="2332"/>
      <c r="OUV24" s="2332"/>
      <c r="OUW24" s="2332"/>
      <c r="OUX24" s="2332"/>
      <c r="OUY24" s="2332"/>
      <c r="OUZ24" s="2332"/>
      <c r="OVA24" s="2332"/>
      <c r="OVB24" s="2332"/>
      <c r="OVC24" s="2332"/>
      <c r="OVD24" s="2332"/>
      <c r="OVE24" s="2332"/>
      <c r="OVF24" s="2332"/>
      <c r="OVG24" s="2332"/>
      <c r="OVH24" s="2332"/>
      <c r="OVI24" s="2332"/>
      <c r="OVJ24" s="2332"/>
      <c r="OVK24" s="2332"/>
      <c r="OVL24" s="2332"/>
      <c r="OVM24" s="2332"/>
      <c r="OVN24" s="2332"/>
      <c r="OVO24" s="2332"/>
      <c r="OVP24" s="2332"/>
      <c r="OVQ24" s="2332"/>
      <c r="OVR24" s="2332"/>
      <c r="OVS24" s="2332"/>
      <c r="OVT24" s="2332"/>
      <c r="OVU24" s="2332"/>
      <c r="OVV24" s="2332"/>
      <c r="OVW24" s="2332"/>
      <c r="OVX24" s="2332"/>
      <c r="OVY24" s="2332"/>
      <c r="OVZ24" s="2332"/>
      <c r="OWA24" s="2332"/>
      <c r="OWB24" s="2332"/>
      <c r="OWC24" s="2332"/>
      <c r="OWD24" s="2332"/>
      <c r="OWE24" s="2332"/>
      <c r="OWF24" s="2332"/>
      <c r="OWG24" s="2332"/>
      <c r="OWH24" s="2332"/>
      <c r="OWI24" s="2332"/>
      <c r="OWJ24" s="2332"/>
      <c r="OWK24" s="2332"/>
      <c r="OWL24" s="2332"/>
      <c r="OWM24" s="2332"/>
      <c r="OWN24" s="2332"/>
      <c r="OWO24" s="2332"/>
      <c r="OWP24" s="2332"/>
      <c r="OWQ24" s="2332"/>
      <c r="OWR24" s="2332"/>
      <c r="OWS24" s="2332"/>
      <c r="OWT24" s="2332"/>
      <c r="OWU24" s="2332"/>
      <c r="OWV24" s="2332"/>
      <c r="OWW24" s="2332"/>
      <c r="OWX24" s="2332"/>
      <c r="OWY24" s="2332"/>
      <c r="OWZ24" s="2332"/>
      <c r="OXA24" s="2332"/>
      <c r="OXB24" s="2332"/>
      <c r="OXC24" s="2332"/>
      <c r="OXD24" s="2332"/>
      <c r="OXE24" s="2332"/>
      <c r="OXF24" s="2332"/>
      <c r="OXG24" s="2332"/>
      <c r="OXH24" s="2332"/>
      <c r="OXI24" s="2332"/>
      <c r="OXJ24" s="2332"/>
      <c r="OXK24" s="2332"/>
      <c r="OXL24" s="2332"/>
      <c r="OXM24" s="2332"/>
      <c r="OXN24" s="2332"/>
      <c r="OXO24" s="2332"/>
      <c r="OXP24" s="2332"/>
      <c r="OXQ24" s="2332"/>
      <c r="OXR24" s="2332"/>
      <c r="OXS24" s="2332"/>
      <c r="OXT24" s="2332"/>
      <c r="OXU24" s="2332"/>
      <c r="OXV24" s="2332"/>
      <c r="OXW24" s="2332"/>
      <c r="OXX24" s="2332"/>
      <c r="OXY24" s="2332"/>
      <c r="OXZ24" s="2332"/>
      <c r="OYA24" s="2332"/>
      <c r="OYB24" s="2332"/>
      <c r="OYC24" s="2332"/>
      <c r="OYD24" s="2332"/>
      <c r="OYE24" s="2332"/>
      <c r="OYF24" s="2332"/>
      <c r="OYG24" s="2332"/>
      <c r="OYH24" s="2332"/>
      <c r="OYI24" s="2332"/>
      <c r="OYJ24" s="2332"/>
      <c r="OYK24" s="2332"/>
      <c r="OYL24" s="2332"/>
      <c r="OYM24" s="2332"/>
      <c r="OYN24" s="2332"/>
      <c r="OYO24" s="2332"/>
      <c r="OYP24" s="2332"/>
      <c r="OYQ24" s="2332"/>
      <c r="OYR24" s="2332"/>
      <c r="OYS24" s="2332"/>
      <c r="OYT24" s="2332"/>
      <c r="OYU24" s="2332"/>
      <c r="OYV24" s="2332"/>
      <c r="OYW24" s="2332"/>
      <c r="OYX24" s="2332"/>
      <c r="OYY24" s="2332"/>
      <c r="OYZ24" s="2332"/>
      <c r="OZA24" s="2332"/>
      <c r="OZB24" s="2332"/>
      <c r="OZC24" s="2332"/>
      <c r="OZD24" s="2332"/>
      <c r="OZE24" s="2332"/>
      <c r="OZF24" s="2332"/>
      <c r="OZG24" s="2332"/>
      <c r="OZH24" s="2332"/>
      <c r="OZI24" s="2332"/>
      <c r="OZJ24" s="2332"/>
      <c r="OZK24" s="2332"/>
      <c r="OZL24" s="2332"/>
      <c r="OZM24" s="2332"/>
      <c r="OZN24" s="2332"/>
      <c r="OZO24" s="2332"/>
      <c r="OZP24" s="2332"/>
      <c r="OZQ24" s="2332"/>
      <c r="OZR24" s="2332"/>
      <c r="OZS24" s="2332"/>
      <c r="OZT24" s="2332"/>
      <c r="OZU24" s="2332"/>
      <c r="OZV24" s="2332"/>
      <c r="OZW24" s="2332"/>
      <c r="OZX24" s="2332"/>
      <c r="OZY24" s="2332"/>
      <c r="OZZ24" s="2332"/>
      <c r="PAA24" s="2332"/>
      <c r="PAB24" s="2332"/>
      <c r="PAC24" s="2332"/>
      <c r="PAD24" s="2332"/>
      <c r="PAE24" s="2332"/>
      <c r="PAF24" s="2332"/>
      <c r="PAG24" s="2332"/>
      <c r="PAH24" s="2332"/>
      <c r="PAI24" s="2332"/>
      <c r="PAJ24" s="2332"/>
      <c r="PAK24" s="2332"/>
      <c r="PAL24" s="2332"/>
      <c r="PAM24" s="2332"/>
      <c r="PAN24" s="2332"/>
      <c r="PAO24" s="2332"/>
      <c r="PAP24" s="2332"/>
      <c r="PAQ24" s="2332"/>
      <c r="PAR24" s="2332"/>
      <c r="PAS24" s="2332"/>
      <c r="PAT24" s="2332"/>
      <c r="PAU24" s="2332"/>
      <c r="PAV24" s="2332"/>
      <c r="PAW24" s="2332"/>
      <c r="PAX24" s="2332"/>
      <c r="PAY24" s="2332"/>
      <c r="PAZ24" s="2332"/>
      <c r="PBA24" s="2332"/>
      <c r="PBB24" s="2332"/>
      <c r="PBC24" s="2332"/>
      <c r="PBD24" s="2332"/>
      <c r="PBE24" s="2332"/>
      <c r="PBF24" s="2332"/>
      <c r="PBG24" s="2332"/>
      <c r="PBH24" s="2332"/>
      <c r="PBI24" s="2332"/>
      <c r="PBJ24" s="2332"/>
      <c r="PBK24" s="2332"/>
      <c r="PBL24" s="2332"/>
      <c r="PBM24" s="2332"/>
      <c r="PBN24" s="2332"/>
      <c r="PBO24" s="2332"/>
      <c r="PBP24" s="2332"/>
      <c r="PBQ24" s="2332"/>
      <c r="PBR24" s="2332"/>
      <c r="PBS24" s="2332"/>
      <c r="PBT24" s="2332"/>
      <c r="PBU24" s="2332"/>
      <c r="PBV24" s="2332"/>
      <c r="PBW24" s="2332"/>
      <c r="PBX24" s="2332"/>
      <c r="PBY24" s="2332"/>
      <c r="PBZ24" s="2332"/>
      <c r="PCA24" s="2332"/>
      <c r="PCB24" s="2332"/>
      <c r="PCC24" s="2332"/>
      <c r="PCD24" s="2332"/>
      <c r="PCE24" s="2332"/>
      <c r="PCF24" s="2332"/>
      <c r="PCG24" s="2332"/>
      <c r="PCH24" s="2332"/>
      <c r="PCI24" s="2332"/>
      <c r="PCJ24" s="2332"/>
      <c r="PCK24" s="2332"/>
      <c r="PCL24" s="2332"/>
      <c r="PCM24" s="2332"/>
      <c r="PCN24" s="2332"/>
      <c r="PCO24" s="2332"/>
      <c r="PCP24" s="2332"/>
      <c r="PCQ24" s="2332"/>
      <c r="PCR24" s="2332"/>
      <c r="PCS24" s="2332"/>
      <c r="PCT24" s="2332"/>
      <c r="PCU24" s="2332"/>
      <c r="PCV24" s="2332"/>
      <c r="PCW24" s="2332"/>
      <c r="PCX24" s="2332"/>
      <c r="PCY24" s="2332"/>
      <c r="PCZ24" s="2332"/>
      <c r="PDA24" s="2332"/>
      <c r="PDB24" s="2332"/>
      <c r="PDC24" s="2332"/>
      <c r="PDD24" s="2332"/>
      <c r="PDE24" s="2332"/>
      <c r="PDF24" s="2332"/>
      <c r="PDG24" s="2332"/>
      <c r="PDH24" s="2332"/>
      <c r="PDI24" s="2332"/>
      <c r="PDJ24" s="2332"/>
      <c r="PDK24" s="2332"/>
      <c r="PDL24" s="2332"/>
      <c r="PDM24" s="2332"/>
      <c r="PDN24" s="2332"/>
      <c r="PDO24" s="2332"/>
      <c r="PDP24" s="2332"/>
      <c r="PDQ24" s="2332"/>
      <c r="PDR24" s="2332"/>
      <c r="PDS24" s="2332"/>
      <c r="PDT24" s="2332"/>
      <c r="PDU24" s="2332"/>
      <c r="PDV24" s="2332"/>
      <c r="PDW24" s="2332"/>
      <c r="PDX24" s="2332"/>
      <c r="PDY24" s="2332"/>
      <c r="PDZ24" s="2332"/>
      <c r="PEA24" s="2332"/>
      <c r="PEB24" s="2332"/>
      <c r="PEC24" s="2332"/>
      <c r="PED24" s="2332"/>
      <c r="PEE24" s="2332"/>
      <c r="PEF24" s="2332"/>
      <c r="PEG24" s="2332"/>
      <c r="PEH24" s="2332"/>
      <c r="PEI24" s="2332"/>
      <c r="PEJ24" s="2332"/>
      <c r="PEK24" s="2332"/>
      <c r="PEL24" s="2332"/>
      <c r="PEM24" s="2332"/>
      <c r="PEN24" s="2332"/>
      <c r="PEO24" s="2332"/>
      <c r="PEP24" s="2332"/>
      <c r="PEQ24" s="2332"/>
      <c r="PER24" s="2332"/>
      <c r="PES24" s="2332"/>
      <c r="PET24" s="2332"/>
      <c r="PEU24" s="2332"/>
      <c r="PEV24" s="2332"/>
      <c r="PEW24" s="2332"/>
      <c r="PEX24" s="2332"/>
      <c r="PEY24" s="2332"/>
      <c r="PEZ24" s="2332"/>
      <c r="PFA24" s="2332"/>
      <c r="PFB24" s="2332"/>
      <c r="PFC24" s="2332"/>
      <c r="PFD24" s="2332"/>
      <c r="PFE24" s="2332"/>
      <c r="PFF24" s="2332"/>
      <c r="PFG24" s="2332"/>
      <c r="PFH24" s="2332"/>
      <c r="PFI24" s="2332"/>
      <c r="PFJ24" s="2332"/>
      <c r="PFK24" s="2332"/>
      <c r="PFL24" s="2332"/>
      <c r="PFM24" s="2332"/>
      <c r="PFN24" s="2332"/>
      <c r="PFO24" s="2332"/>
      <c r="PFP24" s="2332"/>
      <c r="PFQ24" s="2332"/>
      <c r="PFR24" s="2332"/>
      <c r="PFS24" s="2332"/>
      <c r="PFT24" s="2332"/>
      <c r="PFU24" s="2332"/>
      <c r="PFV24" s="2332"/>
      <c r="PFW24" s="2332"/>
      <c r="PFX24" s="2332"/>
      <c r="PFY24" s="2332"/>
      <c r="PFZ24" s="2332"/>
      <c r="PGA24" s="2332"/>
      <c r="PGB24" s="2332"/>
      <c r="PGC24" s="2332"/>
      <c r="PGD24" s="2332"/>
      <c r="PGE24" s="2332"/>
      <c r="PGF24" s="2332"/>
      <c r="PGG24" s="2332"/>
      <c r="PGH24" s="2332"/>
      <c r="PGI24" s="2332"/>
      <c r="PGJ24" s="2332"/>
      <c r="PGK24" s="2332"/>
      <c r="PGL24" s="2332"/>
      <c r="PGM24" s="2332"/>
      <c r="PGN24" s="2332"/>
      <c r="PGO24" s="2332"/>
      <c r="PGP24" s="2332"/>
      <c r="PGQ24" s="2332"/>
      <c r="PGR24" s="2332"/>
      <c r="PGS24" s="2332"/>
      <c r="PGT24" s="2332"/>
      <c r="PGU24" s="2332"/>
      <c r="PGV24" s="2332"/>
      <c r="PGW24" s="2332"/>
      <c r="PGX24" s="2332"/>
      <c r="PGY24" s="2332"/>
      <c r="PGZ24" s="2332"/>
      <c r="PHA24" s="2332"/>
      <c r="PHB24" s="2332"/>
      <c r="PHC24" s="2332"/>
      <c r="PHD24" s="2332"/>
      <c r="PHE24" s="2332"/>
      <c r="PHF24" s="2332"/>
      <c r="PHG24" s="2332"/>
      <c r="PHH24" s="2332"/>
      <c r="PHI24" s="2332"/>
      <c r="PHJ24" s="2332"/>
      <c r="PHK24" s="2332"/>
      <c r="PHL24" s="2332"/>
      <c r="PHM24" s="2332"/>
      <c r="PHN24" s="2332"/>
      <c r="PHO24" s="2332"/>
      <c r="PHP24" s="2332"/>
      <c r="PHQ24" s="2332"/>
      <c r="PHR24" s="2332"/>
      <c r="PHS24" s="2332"/>
      <c r="PHT24" s="2332"/>
      <c r="PHU24" s="2332"/>
      <c r="PHV24" s="2332"/>
      <c r="PHW24" s="2332"/>
      <c r="PHX24" s="2332"/>
      <c r="PHY24" s="2332"/>
      <c r="PHZ24" s="2332"/>
      <c r="PIA24" s="2332"/>
      <c r="PIB24" s="2332"/>
      <c r="PIC24" s="2332"/>
      <c r="PID24" s="2332"/>
      <c r="PIE24" s="2332"/>
      <c r="PIF24" s="2332"/>
      <c r="PIG24" s="2332"/>
      <c r="PIH24" s="2332"/>
      <c r="PII24" s="2332"/>
      <c r="PIJ24" s="2332"/>
      <c r="PIK24" s="2332"/>
      <c r="PIL24" s="2332"/>
      <c r="PIM24" s="2332"/>
      <c r="PIN24" s="2332"/>
      <c r="PIO24" s="2332"/>
      <c r="PIP24" s="2332"/>
      <c r="PIQ24" s="2332"/>
      <c r="PIR24" s="2332"/>
      <c r="PIS24" s="2332"/>
      <c r="PIT24" s="2332"/>
      <c r="PIU24" s="2332"/>
      <c r="PIV24" s="2332"/>
      <c r="PIW24" s="2332"/>
      <c r="PIX24" s="2332"/>
      <c r="PIY24" s="2332"/>
      <c r="PIZ24" s="2332"/>
      <c r="PJA24" s="2332"/>
      <c r="PJB24" s="2332"/>
      <c r="PJC24" s="2332"/>
      <c r="PJD24" s="2332"/>
      <c r="PJE24" s="2332"/>
      <c r="PJF24" s="2332"/>
      <c r="PJG24" s="2332"/>
      <c r="PJH24" s="2332"/>
      <c r="PJI24" s="2332"/>
      <c r="PJJ24" s="2332"/>
      <c r="PJK24" s="2332"/>
      <c r="PJL24" s="2332"/>
      <c r="PJM24" s="2332"/>
      <c r="PJN24" s="2332"/>
      <c r="PJO24" s="2332"/>
      <c r="PJP24" s="2332"/>
      <c r="PJQ24" s="2332"/>
      <c r="PJR24" s="2332"/>
      <c r="PJS24" s="2332"/>
      <c r="PJT24" s="2332"/>
      <c r="PJU24" s="2332"/>
      <c r="PJV24" s="2332"/>
      <c r="PJW24" s="2332"/>
      <c r="PJX24" s="2332"/>
      <c r="PJY24" s="2332"/>
      <c r="PJZ24" s="2332"/>
      <c r="PKA24" s="2332"/>
      <c r="PKB24" s="2332"/>
      <c r="PKC24" s="2332"/>
      <c r="PKD24" s="2332"/>
      <c r="PKE24" s="2332"/>
      <c r="PKF24" s="2332"/>
      <c r="PKG24" s="2332"/>
      <c r="PKH24" s="2332"/>
      <c r="PKI24" s="2332"/>
      <c r="PKJ24" s="2332"/>
      <c r="PKK24" s="2332"/>
      <c r="PKL24" s="2332"/>
      <c r="PKM24" s="2332"/>
      <c r="PKN24" s="2332"/>
      <c r="PKO24" s="2332"/>
      <c r="PKP24" s="2332"/>
      <c r="PKQ24" s="2332"/>
      <c r="PKR24" s="2332"/>
      <c r="PKS24" s="2332"/>
      <c r="PKT24" s="2332"/>
      <c r="PKU24" s="2332"/>
      <c r="PKV24" s="2332"/>
      <c r="PKW24" s="2332"/>
      <c r="PKX24" s="2332"/>
      <c r="PKY24" s="2332"/>
      <c r="PKZ24" s="2332"/>
      <c r="PLA24" s="2332"/>
      <c r="PLB24" s="2332"/>
      <c r="PLC24" s="2332"/>
      <c r="PLD24" s="2332"/>
      <c r="PLE24" s="2332"/>
      <c r="PLF24" s="2332"/>
      <c r="PLG24" s="2332"/>
      <c r="PLH24" s="2332"/>
      <c r="PLI24" s="2332"/>
      <c r="PLJ24" s="2332"/>
      <c r="PLK24" s="2332"/>
      <c r="PLL24" s="2332"/>
      <c r="PLM24" s="2332"/>
      <c r="PLN24" s="2332"/>
      <c r="PLO24" s="2332"/>
      <c r="PLP24" s="2332"/>
      <c r="PLQ24" s="2332"/>
      <c r="PLR24" s="2332"/>
      <c r="PLS24" s="2332"/>
      <c r="PLT24" s="2332"/>
      <c r="PLU24" s="2332"/>
      <c r="PLV24" s="2332"/>
      <c r="PLW24" s="2332"/>
      <c r="PLX24" s="2332"/>
      <c r="PLY24" s="2332"/>
      <c r="PLZ24" s="2332"/>
      <c r="PMA24" s="2332"/>
      <c r="PMB24" s="2332"/>
      <c r="PMC24" s="2332"/>
      <c r="PMD24" s="2332"/>
      <c r="PME24" s="2332"/>
      <c r="PMF24" s="2332"/>
      <c r="PMG24" s="2332"/>
      <c r="PMH24" s="2332"/>
      <c r="PMI24" s="2332"/>
      <c r="PMJ24" s="2332"/>
      <c r="PMK24" s="2332"/>
      <c r="PML24" s="2332"/>
      <c r="PMM24" s="2332"/>
      <c r="PMN24" s="2332"/>
      <c r="PMO24" s="2332"/>
      <c r="PMP24" s="2332"/>
      <c r="PMQ24" s="2332"/>
      <c r="PMR24" s="2332"/>
      <c r="PMS24" s="2332"/>
      <c r="PMT24" s="2332"/>
      <c r="PMU24" s="2332"/>
      <c r="PMV24" s="2332"/>
      <c r="PMW24" s="2332"/>
      <c r="PMX24" s="2332"/>
      <c r="PMY24" s="2332"/>
      <c r="PMZ24" s="2332"/>
      <c r="PNA24" s="2332"/>
      <c r="PNB24" s="2332"/>
      <c r="PNC24" s="2332"/>
      <c r="PND24" s="2332"/>
      <c r="PNE24" s="2332"/>
      <c r="PNF24" s="2332"/>
      <c r="PNG24" s="2332"/>
      <c r="PNH24" s="2332"/>
      <c r="PNI24" s="2332"/>
      <c r="PNJ24" s="2332"/>
      <c r="PNK24" s="2332"/>
      <c r="PNL24" s="2332"/>
      <c r="PNM24" s="2332"/>
      <c r="PNN24" s="2332"/>
      <c r="PNO24" s="2332"/>
      <c r="PNP24" s="2332"/>
      <c r="PNQ24" s="2332"/>
      <c r="PNR24" s="2332"/>
      <c r="PNS24" s="2332"/>
      <c r="PNT24" s="2332"/>
      <c r="PNU24" s="2332"/>
      <c r="PNV24" s="2332"/>
      <c r="PNW24" s="2332"/>
      <c r="PNX24" s="2332"/>
      <c r="PNY24" s="2332"/>
      <c r="PNZ24" s="2332"/>
      <c r="POA24" s="2332"/>
      <c r="POB24" s="2332"/>
      <c r="POC24" s="2332"/>
      <c r="POD24" s="2332"/>
      <c r="POE24" s="2332"/>
      <c r="POF24" s="2332"/>
      <c r="POG24" s="2332"/>
      <c r="POH24" s="2332"/>
      <c r="POI24" s="2332"/>
      <c r="POJ24" s="2332"/>
      <c r="POK24" s="2332"/>
      <c r="POL24" s="2332"/>
      <c r="POM24" s="2332"/>
      <c r="PON24" s="2332"/>
      <c r="POO24" s="2332"/>
      <c r="POP24" s="2332"/>
      <c r="POQ24" s="2332"/>
      <c r="POR24" s="2332"/>
      <c r="POS24" s="2332"/>
      <c r="POT24" s="2332"/>
      <c r="POU24" s="2332"/>
      <c r="POV24" s="2332"/>
      <c r="POW24" s="2332"/>
      <c r="POX24" s="2332"/>
      <c r="POY24" s="2332"/>
      <c r="POZ24" s="2332"/>
      <c r="PPA24" s="2332"/>
      <c r="PPB24" s="2332"/>
      <c r="PPC24" s="2332"/>
      <c r="PPD24" s="2332"/>
      <c r="PPE24" s="2332"/>
      <c r="PPF24" s="2332"/>
      <c r="PPG24" s="2332"/>
      <c r="PPH24" s="2332"/>
      <c r="PPI24" s="2332"/>
      <c r="PPJ24" s="2332"/>
      <c r="PPK24" s="2332"/>
      <c r="PPL24" s="2332"/>
      <c r="PPM24" s="2332"/>
      <c r="PPN24" s="2332"/>
      <c r="PPO24" s="2332"/>
      <c r="PPP24" s="2332"/>
      <c r="PPQ24" s="2332"/>
      <c r="PPR24" s="2332"/>
      <c r="PPS24" s="2332"/>
      <c r="PPT24" s="2332"/>
      <c r="PPU24" s="2332"/>
      <c r="PPV24" s="2332"/>
      <c r="PPW24" s="2332"/>
      <c r="PPX24" s="2332"/>
      <c r="PPY24" s="2332"/>
      <c r="PPZ24" s="2332"/>
      <c r="PQA24" s="2332"/>
      <c r="PQB24" s="2332"/>
      <c r="PQC24" s="2332"/>
      <c r="PQD24" s="2332"/>
      <c r="PQE24" s="2332"/>
      <c r="PQF24" s="2332"/>
      <c r="PQG24" s="2332"/>
      <c r="PQH24" s="2332"/>
      <c r="PQI24" s="2332"/>
      <c r="PQJ24" s="2332"/>
      <c r="PQK24" s="2332"/>
      <c r="PQL24" s="2332"/>
      <c r="PQM24" s="2332"/>
      <c r="PQN24" s="2332"/>
      <c r="PQO24" s="2332"/>
      <c r="PQP24" s="2332"/>
      <c r="PQQ24" s="2332"/>
      <c r="PQR24" s="2332"/>
      <c r="PQS24" s="2332"/>
      <c r="PQT24" s="2332"/>
      <c r="PQU24" s="2332"/>
      <c r="PQV24" s="2332"/>
      <c r="PQW24" s="2332"/>
      <c r="PQX24" s="2332"/>
      <c r="PQY24" s="2332"/>
      <c r="PQZ24" s="2332"/>
      <c r="PRA24" s="2332"/>
      <c r="PRB24" s="2332"/>
      <c r="PRC24" s="2332"/>
      <c r="PRD24" s="2332"/>
      <c r="PRE24" s="2332"/>
      <c r="PRF24" s="2332"/>
      <c r="PRG24" s="2332"/>
      <c r="PRH24" s="2332"/>
      <c r="PRI24" s="2332"/>
      <c r="PRJ24" s="2332"/>
      <c r="PRK24" s="2332"/>
      <c r="PRL24" s="2332"/>
      <c r="PRM24" s="2332"/>
      <c r="PRN24" s="2332"/>
      <c r="PRO24" s="2332"/>
      <c r="PRP24" s="2332"/>
      <c r="PRQ24" s="2332"/>
      <c r="PRR24" s="2332"/>
      <c r="PRS24" s="2332"/>
      <c r="PRT24" s="2332"/>
      <c r="PRU24" s="2332"/>
      <c r="PRV24" s="2332"/>
      <c r="PRW24" s="2332"/>
      <c r="PRX24" s="2332"/>
      <c r="PRY24" s="2332"/>
      <c r="PRZ24" s="2332"/>
      <c r="PSA24" s="2332"/>
      <c r="PSB24" s="2332"/>
      <c r="PSC24" s="2332"/>
      <c r="PSD24" s="2332"/>
      <c r="PSE24" s="2332"/>
      <c r="PSF24" s="2332"/>
      <c r="PSG24" s="2332"/>
      <c r="PSH24" s="2332"/>
      <c r="PSI24" s="2332"/>
      <c r="PSJ24" s="2332"/>
      <c r="PSK24" s="2332"/>
      <c r="PSL24" s="2332"/>
      <c r="PSM24" s="2332"/>
      <c r="PSN24" s="2332"/>
      <c r="PSO24" s="2332"/>
      <c r="PSP24" s="2332"/>
      <c r="PSQ24" s="2332"/>
      <c r="PSR24" s="2332"/>
      <c r="PSS24" s="2332"/>
      <c r="PST24" s="2332"/>
      <c r="PSU24" s="2332"/>
      <c r="PSV24" s="2332"/>
      <c r="PSW24" s="2332"/>
      <c r="PSX24" s="2332"/>
      <c r="PSY24" s="2332"/>
      <c r="PSZ24" s="2332"/>
      <c r="PTA24" s="2332"/>
      <c r="PTB24" s="2332"/>
      <c r="PTC24" s="2332"/>
      <c r="PTD24" s="2332"/>
      <c r="PTE24" s="2332"/>
      <c r="PTF24" s="2332"/>
      <c r="PTG24" s="2332"/>
      <c r="PTH24" s="2332"/>
      <c r="PTI24" s="2332"/>
      <c r="PTJ24" s="2332"/>
      <c r="PTK24" s="2332"/>
      <c r="PTL24" s="2332"/>
      <c r="PTM24" s="2332"/>
      <c r="PTN24" s="2332"/>
      <c r="PTO24" s="2332"/>
      <c r="PTP24" s="2332"/>
      <c r="PTQ24" s="2332"/>
      <c r="PTR24" s="2332"/>
      <c r="PTS24" s="2332"/>
      <c r="PTT24" s="2332"/>
      <c r="PTU24" s="2332"/>
      <c r="PTV24" s="2332"/>
      <c r="PTW24" s="2332"/>
      <c r="PTX24" s="2332"/>
      <c r="PTY24" s="2332"/>
      <c r="PTZ24" s="2332"/>
      <c r="PUA24" s="2332"/>
      <c r="PUB24" s="2332"/>
      <c r="PUC24" s="2332"/>
      <c r="PUD24" s="2332"/>
      <c r="PUE24" s="2332"/>
      <c r="PUF24" s="2332"/>
      <c r="PUG24" s="2332"/>
      <c r="PUH24" s="2332"/>
      <c r="PUI24" s="2332"/>
      <c r="PUJ24" s="2332"/>
      <c r="PUK24" s="2332"/>
      <c r="PUL24" s="2332"/>
      <c r="PUM24" s="2332"/>
      <c r="PUN24" s="2332"/>
      <c r="PUO24" s="2332"/>
      <c r="PUP24" s="2332"/>
      <c r="PUQ24" s="2332"/>
      <c r="PUR24" s="2332"/>
      <c r="PUS24" s="2332"/>
      <c r="PUT24" s="2332"/>
      <c r="PUU24" s="2332"/>
      <c r="PUV24" s="2332"/>
      <c r="PUW24" s="2332"/>
      <c r="PUX24" s="2332"/>
      <c r="PUY24" s="2332"/>
      <c r="PUZ24" s="2332"/>
      <c r="PVA24" s="2332"/>
      <c r="PVB24" s="2332"/>
      <c r="PVC24" s="2332"/>
      <c r="PVD24" s="2332"/>
      <c r="PVE24" s="2332"/>
      <c r="PVF24" s="2332"/>
      <c r="PVG24" s="2332"/>
      <c r="PVH24" s="2332"/>
      <c r="PVI24" s="2332"/>
      <c r="PVJ24" s="2332"/>
      <c r="PVK24" s="2332"/>
      <c r="PVL24" s="2332"/>
      <c r="PVM24" s="2332"/>
      <c r="PVN24" s="2332"/>
      <c r="PVO24" s="2332"/>
      <c r="PVP24" s="2332"/>
      <c r="PVQ24" s="2332"/>
      <c r="PVR24" s="2332"/>
      <c r="PVS24" s="2332"/>
      <c r="PVT24" s="2332"/>
      <c r="PVU24" s="2332"/>
      <c r="PVV24" s="2332"/>
      <c r="PVW24" s="2332"/>
      <c r="PVX24" s="2332"/>
      <c r="PVY24" s="2332"/>
      <c r="PVZ24" s="2332"/>
      <c r="PWA24" s="2332"/>
      <c r="PWB24" s="2332"/>
      <c r="PWC24" s="2332"/>
      <c r="PWD24" s="2332"/>
      <c r="PWE24" s="2332"/>
      <c r="PWF24" s="2332"/>
      <c r="PWG24" s="2332"/>
      <c r="PWH24" s="2332"/>
      <c r="PWI24" s="2332"/>
      <c r="PWJ24" s="2332"/>
      <c r="PWK24" s="2332"/>
      <c r="PWL24" s="2332"/>
      <c r="PWM24" s="2332"/>
      <c r="PWN24" s="2332"/>
      <c r="PWO24" s="2332"/>
      <c r="PWP24" s="2332"/>
      <c r="PWQ24" s="2332"/>
      <c r="PWR24" s="2332"/>
      <c r="PWS24" s="2332"/>
      <c r="PWT24" s="2332"/>
      <c r="PWU24" s="2332"/>
      <c r="PWV24" s="2332"/>
      <c r="PWW24" s="2332"/>
      <c r="PWX24" s="2332"/>
      <c r="PWY24" s="2332"/>
      <c r="PWZ24" s="2332"/>
      <c r="PXA24" s="2332"/>
      <c r="PXB24" s="2332"/>
      <c r="PXC24" s="2332"/>
      <c r="PXD24" s="2332"/>
      <c r="PXE24" s="2332"/>
      <c r="PXF24" s="2332"/>
      <c r="PXG24" s="2332"/>
      <c r="PXH24" s="2332"/>
      <c r="PXI24" s="2332"/>
      <c r="PXJ24" s="2332"/>
      <c r="PXK24" s="2332"/>
      <c r="PXL24" s="2332"/>
      <c r="PXM24" s="2332"/>
      <c r="PXN24" s="2332"/>
      <c r="PXO24" s="2332"/>
      <c r="PXP24" s="2332"/>
      <c r="PXQ24" s="2332"/>
      <c r="PXR24" s="2332"/>
      <c r="PXS24" s="2332"/>
      <c r="PXT24" s="2332"/>
      <c r="PXU24" s="2332"/>
      <c r="PXV24" s="2332"/>
      <c r="PXW24" s="2332"/>
      <c r="PXX24" s="2332"/>
      <c r="PXY24" s="2332"/>
      <c r="PXZ24" s="2332"/>
      <c r="PYA24" s="2332"/>
      <c r="PYB24" s="2332"/>
      <c r="PYC24" s="2332"/>
      <c r="PYD24" s="2332"/>
      <c r="PYE24" s="2332"/>
      <c r="PYF24" s="2332"/>
      <c r="PYG24" s="2332"/>
      <c r="PYH24" s="2332"/>
      <c r="PYI24" s="2332"/>
      <c r="PYJ24" s="2332"/>
      <c r="PYK24" s="2332"/>
      <c r="PYL24" s="2332"/>
      <c r="PYM24" s="2332"/>
      <c r="PYN24" s="2332"/>
      <c r="PYO24" s="2332"/>
      <c r="PYP24" s="2332"/>
      <c r="PYQ24" s="2332"/>
      <c r="PYR24" s="2332"/>
      <c r="PYS24" s="2332"/>
      <c r="PYT24" s="2332"/>
      <c r="PYU24" s="2332"/>
      <c r="PYV24" s="2332"/>
      <c r="PYW24" s="2332"/>
      <c r="PYX24" s="2332"/>
      <c r="PYY24" s="2332"/>
      <c r="PYZ24" s="2332"/>
      <c r="PZA24" s="2332"/>
      <c r="PZB24" s="2332"/>
      <c r="PZC24" s="2332"/>
      <c r="PZD24" s="2332"/>
      <c r="PZE24" s="2332"/>
      <c r="PZF24" s="2332"/>
      <c r="PZG24" s="2332"/>
      <c r="PZH24" s="2332"/>
      <c r="PZI24" s="2332"/>
      <c r="PZJ24" s="2332"/>
      <c r="PZK24" s="2332"/>
      <c r="PZL24" s="2332"/>
      <c r="PZM24" s="2332"/>
      <c r="PZN24" s="2332"/>
      <c r="PZO24" s="2332"/>
      <c r="PZP24" s="2332"/>
      <c r="PZQ24" s="2332"/>
      <c r="PZR24" s="2332"/>
      <c r="PZS24" s="2332"/>
      <c r="PZT24" s="2332"/>
      <c r="PZU24" s="2332"/>
      <c r="PZV24" s="2332"/>
      <c r="PZW24" s="2332"/>
      <c r="PZX24" s="2332"/>
      <c r="PZY24" s="2332"/>
      <c r="PZZ24" s="2332"/>
      <c r="QAA24" s="2332"/>
      <c r="QAB24" s="2332"/>
      <c r="QAC24" s="2332"/>
      <c r="QAD24" s="2332"/>
      <c r="QAE24" s="2332"/>
      <c r="QAF24" s="2332"/>
      <c r="QAG24" s="2332"/>
      <c r="QAH24" s="2332"/>
      <c r="QAI24" s="2332"/>
      <c r="QAJ24" s="2332"/>
      <c r="QAK24" s="2332"/>
      <c r="QAL24" s="2332"/>
      <c r="QAM24" s="2332"/>
      <c r="QAN24" s="2332"/>
      <c r="QAO24" s="2332"/>
      <c r="QAP24" s="2332"/>
      <c r="QAQ24" s="2332"/>
      <c r="QAR24" s="2332"/>
      <c r="QAS24" s="2332"/>
      <c r="QAT24" s="2332"/>
      <c r="QAU24" s="2332"/>
      <c r="QAV24" s="2332"/>
      <c r="QAW24" s="2332"/>
      <c r="QAX24" s="2332"/>
      <c r="QAY24" s="2332"/>
      <c r="QAZ24" s="2332"/>
      <c r="QBA24" s="2332"/>
      <c r="QBB24" s="2332"/>
      <c r="QBC24" s="2332"/>
      <c r="QBD24" s="2332"/>
      <c r="QBE24" s="2332"/>
      <c r="QBF24" s="2332"/>
      <c r="QBG24" s="2332"/>
      <c r="QBH24" s="2332"/>
      <c r="QBI24" s="2332"/>
      <c r="QBJ24" s="2332"/>
      <c r="QBK24" s="2332"/>
      <c r="QBL24" s="2332"/>
      <c r="QBM24" s="2332"/>
      <c r="QBN24" s="2332"/>
      <c r="QBO24" s="2332"/>
      <c r="QBP24" s="2332"/>
      <c r="QBQ24" s="2332"/>
      <c r="QBR24" s="2332"/>
      <c r="QBS24" s="2332"/>
      <c r="QBT24" s="2332"/>
      <c r="QBU24" s="2332"/>
      <c r="QBV24" s="2332"/>
      <c r="QBW24" s="2332"/>
      <c r="QBX24" s="2332"/>
      <c r="QBY24" s="2332"/>
      <c r="QBZ24" s="2332"/>
      <c r="QCA24" s="2332"/>
      <c r="QCB24" s="2332"/>
      <c r="QCC24" s="2332"/>
      <c r="QCD24" s="2332"/>
      <c r="QCE24" s="2332"/>
      <c r="QCF24" s="2332"/>
      <c r="QCG24" s="2332"/>
      <c r="QCH24" s="2332"/>
      <c r="QCI24" s="2332"/>
      <c r="QCJ24" s="2332"/>
      <c r="QCK24" s="2332"/>
      <c r="QCL24" s="2332"/>
      <c r="QCM24" s="2332"/>
      <c r="QCN24" s="2332"/>
      <c r="QCO24" s="2332"/>
      <c r="QCP24" s="2332"/>
      <c r="QCQ24" s="2332"/>
      <c r="QCR24" s="2332"/>
      <c r="QCS24" s="2332"/>
      <c r="QCT24" s="2332"/>
      <c r="QCU24" s="2332"/>
      <c r="QCV24" s="2332"/>
      <c r="QCW24" s="2332"/>
      <c r="QCX24" s="2332"/>
      <c r="QCY24" s="2332"/>
      <c r="QCZ24" s="2332"/>
      <c r="QDA24" s="2332"/>
      <c r="QDB24" s="2332"/>
      <c r="QDC24" s="2332"/>
      <c r="QDD24" s="2332"/>
      <c r="QDE24" s="2332"/>
      <c r="QDF24" s="2332"/>
      <c r="QDG24" s="2332"/>
      <c r="QDH24" s="2332"/>
      <c r="QDI24" s="2332"/>
      <c r="QDJ24" s="2332"/>
      <c r="QDK24" s="2332"/>
      <c r="QDL24" s="2332"/>
      <c r="QDM24" s="2332"/>
      <c r="QDN24" s="2332"/>
      <c r="QDO24" s="2332"/>
      <c r="QDP24" s="2332"/>
      <c r="QDQ24" s="2332"/>
      <c r="QDR24" s="2332"/>
      <c r="QDS24" s="2332"/>
      <c r="QDT24" s="2332"/>
      <c r="QDU24" s="2332"/>
      <c r="QDV24" s="2332"/>
      <c r="QDW24" s="2332"/>
      <c r="QDX24" s="2332"/>
      <c r="QDY24" s="2332"/>
      <c r="QDZ24" s="2332"/>
      <c r="QEA24" s="2332"/>
      <c r="QEB24" s="2332"/>
      <c r="QEC24" s="2332"/>
      <c r="QED24" s="2332"/>
      <c r="QEE24" s="2332"/>
      <c r="QEF24" s="2332"/>
      <c r="QEG24" s="2332"/>
      <c r="QEH24" s="2332"/>
      <c r="QEI24" s="2332"/>
      <c r="QEJ24" s="2332"/>
      <c r="QEK24" s="2332"/>
      <c r="QEL24" s="2332"/>
      <c r="QEM24" s="2332"/>
      <c r="QEN24" s="2332"/>
      <c r="QEO24" s="2332"/>
      <c r="QEP24" s="2332"/>
      <c r="QEQ24" s="2332"/>
      <c r="QER24" s="2332"/>
      <c r="QES24" s="2332"/>
      <c r="QET24" s="2332"/>
      <c r="QEU24" s="2332"/>
      <c r="QEV24" s="2332"/>
      <c r="QEW24" s="2332"/>
      <c r="QEX24" s="2332"/>
      <c r="QEY24" s="2332"/>
      <c r="QEZ24" s="2332"/>
      <c r="QFA24" s="2332"/>
      <c r="QFB24" s="2332"/>
      <c r="QFC24" s="2332"/>
      <c r="QFD24" s="2332"/>
      <c r="QFE24" s="2332"/>
      <c r="QFF24" s="2332"/>
      <c r="QFG24" s="2332"/>
      <c r="QFH24" s="2332"/>
      <c r="QFI24" s="2332"/>
      <c r="QFJ24" s="2332"/>
      <c r="QFK24" s="2332"/>
      <c r="QFL24" s="2332"/>
      <c r="QFM24" s="2332"/>
      <c r="QFN24" s="2332"/>
      <c r="QFO24" s="2332"/>
      <c r="QFP24" s="2332"/>
      <c r="QFQ24" s="2332"/>
      <c r="QFR24" s="2332"/>
      <c r="QFS24" s="2332"/>
      <c r="QFT24" s="2332"/>
      <c r="QFU24" s="2332"/>
      <c r="QFV24" s="2332"/>
      <c r="QFW24" s="2332"/>
      <c r="QFX24" s="2332"/>
      <c r="QFY24" s="2332"/>
      <c r="QFZ24" s="2332"/>
      <c r="QGA24" s="2332"/>
      <c r="QGB24" s="2332"/>
      <c r="QGC24" s="2332"/>
      <c r="QGD24" s="2332"/>
      <c r="QGE24" s="2332"/>
      <c r="QGF24" s="2332"/>
      <c r="QGG24" s="2332"/>
      <c r="QGH24" s="2332"/>
      <c r="QGI24" s="2332"/>
      <c r="QGJ24" s="2332"/>
      <c r="QGK24" s="2332"/>
      <c r="QGL24" s="2332"/>
      <c r="QGM24" s="2332"/>
      <c r="QGN24" s="2332"/>
      <c r="QGO24" s="2332"/>
      <c r="QGP24" s="2332"/>
      <c r="QGQ24" s="2332"/>
      <c r="QGR24" s="2332"/>
      <c r="QGS24" s="2332"/>
      <c r="QGT24" s="2332"/>
      <c r="QGU24" s="2332"/>
      <c r="QGV24" s="2332"/>
      <c r="QGW24" s="2332"/>
      <c r="QGX24" s="2332"/>
      <c r="QGY24" s="2332"/>
      <c r="QGZ24" s="2332"/>
      <c r="QHA24" s="2332"/>
      <c r="QHB24" s="2332"/>
      <c r="QHC24" s="2332"/>
      <c r="QHD24" s="2332"/>
      <c r="QHE24" s="2332"/>
      <c r="QHF24" s="2332"/>
      <c r="QHG24" s="2332"/>
      <c r="QHH24" s="2332"/>
      <c r="QHI24" s="2332"/>
      <c r="QHJ24" s="2332"/>
      <c r="QHK24" s="2332"/>
      <c r="QHL24" s="2332"/>
      <c r="QHM24" s="2332"/>
      <c r="QHN24" s="2332"/>
      <c r="QHO24" s="2332"/>
      <c r="QHP24" s="2332"/>
      <c r="QHQ24" s="2332"/>
      <c r="QHR24" s="2332"/>
      <c r="QHS24" s="2332"/>
      <c r="QHT24" s="2332"/>
      <c r="QHU24" s="2332"/>
      <c r="QHV24" s="2332"/>
      <c r="QHW24" s="2332"/>
      <c r="QHX24" s="2332"/>
      <c r="QHY24" s="2332"/>
      <c r="QHZ24" s="2332"/>
      <c r="QIA24" s="2332"/>
      <c r="QIB24" s="2332"/>
      <c r="QIC24" s="2332"/>
      <c r="QID24" s="2332"/>
      <c r="QIE24" s="2332"/>
      <c r="QIF24" s="2332"/>
      <c r="QIG24" s="2332"/>
      <c r="QIH24" s="2332"/>
      <c r="QII24" s="2332"/>
      <c r="QIJ24" s="2332"/>
      <c r="QIK24" s="2332"/>
      <c r="QIL24" s="2332"/>
      <c r="QIM24" s="2332"/>
      <c r="QIN24" s="2332"/>
      <c r="QIO24" s="2332"/>
      <c r="QIP24" s="2332"/>
      <c r="QIQ24" s="2332"/>
      <c r="QIR24" s="2332"/>
      <c r="QIS24" s="2332"/>
      <c r="QIT24" s="2332"/>
      <c r="QIU24" s="2332"/>
      <c r="QIV24" s="2332"/>
      <c r="QIW24" s="2332"/>
      <c r="QIX24" s="2332"/>
      <c r="QIY24" s="2332"/>
      <c r="QIZ24" s="2332"/>
      <c r="QJA24" s="2332"/>
      <c r="QJB24" s="2332"/>
      <c r="QJC24" s="2332"/>
      <c r="QJD24" s="2332"/>
      <c r="QJE24" s="2332"/>
      <c r="QJF24" s="2332"/>
      <c r="QJG24" s="2332"/>
      <c r="QJH24" s="2332"/>
      <c r="QJI24" s="2332"/>
      <c r="QJJ24" s="2332"/>
      <c r="QJK24" s="2332"/>
      <c r="QJL24" s="2332"/>
      <c r="QJM24" s="2332"/>
      <c r="QJN24" s="2332"/>
      <c r="QJO24" s="2332"/>
      <c r="QJP24" s="2332"/>
      <c r="QJQ24" s="2332"/>
      <c r="QJR24" s="2332"/>
      <c r="QJS24" s="2332"/>
      <c r="QJT24" s="2332"/>
      <c r="QJU24" s="2332"/>
      <c r="QJV24" s="2332"/>
      <c r="QJW24" s="2332"/>
      <c r="QJX24" s="2332"/>
      <c r="QJY24" s="2332"/>
      <c r="QJZ24" s="2332"/>
      <c r="QKA24" s="2332"/>
      <c r="QKB24" s="2332"/>
      <c r="QKC24" s="2332"/>
      <c r="QKD24" s="2332"/>
      <c r="QKE24" s="2332"/>
      <c r="QKF24" s="2332"/>
      <c r="QKG24" s="2332"/>
      <c r="QKH24" s="2332"/>
      <c r="QKI24" s="2332"/>
      <c r="QKJ24" s="2332"/>
      <c r="QKK24" s="2332"/>
      <c r="QKL24" s="2332"/>
      <c r="QKM24" s="2332"/>
      <c r="QKN24" s="2332"/>
      <c r="QKO24" s="2332"/>
      <c r="QKP24" s="2332"/>
      <c r="QKQ24" s="2332"/>
      <c r="QKR24" s="2332"/>
      <c r="QKS24" s="2332"/>
      <c r="QKT24" s="2332"/>
      <c r="QKU24" s="2332"/>
      <c r="QKV24" s="2332"/>
      <c r="QKW24" s="2332"/>
      <c r="QKX24" s="2332"/>
      <c r="QKY24" s="2332"/>
      <c r="QKZ24" s="2332"/>
      <c r="QLA24" s="2332"/>
      <c r="QLB24" s="2332"/>
      <c r="QLC24" s="2332"/>
      <c r="QLD24" s="2332"/>
      <c r="QLE24" s="2332"/>
      <c r="QLF24" s="2332"/>
      <c r="QLG24" s="2332"/>
      <c r="QLH24" s="2332"/>
      <c r="QLI24" s="2332"/>
      <c r="QLJ24" s="2332"/>
      <c r="QLK24" s="2332"/>
      <c r="QLL24" s="2332"/>
      <c r="QLM24" s="2332"/>
      <c r="QLN24" s="2332"/>
      <c r="QLO24" s="2332"/>
      <c r="QLP24" s="2332"/>
      <c r="QLQ24" s="2332"/>
      <c r="QLR24" s="2332"/>
      <c r="QLS24" s="2332"/>
      <c r="QLT24" s="2332"/>
      <c r="QLU24" s="2332"/>
      <c r="QLV24" s="2332"/>
      <c r="QLW24" s="2332"/>
      <c r="QLX24" s="2332"/>
      <c r="QLY24" s="2332"/>
      <c r="QLZ24" s="2332"/>
      <c r="QMA24" s="2332"/>
      <c r="QMB24" s="2332"/>
      <c r="QMC24" s="2332"/>
      <c r="QMD24" s="2332"/>
      <c r="QME24" s="2332"/>
      <c r="QMF24" s="2332"/>
      <c r="QMG24" s="2332"/>
      <c r="QMH24" s="2332"/>
      <c r="QMI24" s="2332"/>
      <c r="QMJ24" s="2332"/>
      <c r="QMK24" s="2332"/>
      <c r="QML24" s="2332"/>
      <c r="QMM24" s="2332"/>
      <c r="QMN24" s="2332"/>
      <c r="QMO24" s="2332"/>
      <c r="QMP24" s="2332"/>
      <c r="QMQ24" s="2332"/>
      <c r="QMR24" s="2332"/>
      <c r="QMS24" s="2332"/>
      <c r="QMT24" s="2332"/>
      <c r="QMU24" s="2332"/>
      <c r="QMV24" s="2332"/>
      <c r="QMW24" s="2332"/>
      <c r="QMX24" s="2332"/>
      <c r="QMY24" s="2332"/>
      <c r="QMZ24" s="2332"/>
      <c r="QNA24" s="2332"/>
      <c r="QNB24" s="2332"/>
      <c r="QNC24" s="2332"/>
      <c r="QND24" s="2332"/>
      <c r="QNE24" s="2332"/>
      <c r="QNF24" s="2332"/>
      <c r="QNG24" s="2332"/>
      <c r="QNH24" s="2332"/>
      <c r="QNI24" s="2332"/>
      <c r="QNJ24" s="2332"/>
      <c r="QNK24" s="2332"/>
      <c r="QNL24" s="2332"/>
      <c r="QNM24" s="2332"/>
      <c r="QNN24" s="2332"/>
      <c r="QNO24" s="2332"/>
      <c r="QNP24" s="2332"/>
      <c r="QNQ24" s="2332"/>
      <c r="QNR24" s="2332"/>
      <c r="QNS24" s="2332"/>
      <c r="QNT24" s="2332"/>
      <c r="QNU24" s="2332"/>
      <c r="QNV24" s="2332"/>
      <c r="QNW24" s="2332"/>
      <c r="QNX24" s="2332"/>
      <c r="QNY24" s="2332"/>
      <c r="QNZ24" s="2332"/>
      <c r="QOA24" s="2332"/>
      <c r="QOB24" s="2332"/>
      <c r="QOC24" s="2332"/>
      <c r="QOD24" s="2332"/>
      <c r="QOE24" s="2332"/>
      <c r="QOF24" s="2332"/>
      <c r="QOG24" s="2332"/>
      <c r="QOH24" s="2332"/>
      <c r="QOI24" s="2332"/>
      <c r="QOJ24" s="2332"/>
      <c r="QOK24" s="2332"/>
      <c r="QOL24" s="2332"/>
      <c r="QOM24" s="2332"/>
      <c r="QON24" s="2332"/>
      <c r="QOO24" s="2332"/>
      <c r="QOP24" s="2332"/>
      <c r="QOQ24" s="2332"/>
      <c r="QOR24" s="2332"/>
      <c r="QOS24" s="2332"/>
      <c r="QOT24" s="2332"/>
      <c r="QOU24" s="2332"/>
      <c r="QOV24" s="2332"/>
      <c r="QOW24" s="2332"/>
      <c r="QOX24" s="2332"/>
      <c r="QOY24" s="2332"/>
      <c r="QOZ24" s="2332"/>
      <c r="QPA24" s="2332"/>
      <c r="QPB24" s="2332"/>
      <c r="QPC24" s="2332"/>
      <c r="QPD24" s="2332"/>
      <c r="QPE24" s="2332"/>
      <c r="QPF24" s="2332"/>
      <c r="QPG24" s="2332"/>
      <c r="QPH24" s="2332"/>
      <c r="QPI24" s="2332"/>
      <c r="QPJ24" s="2332"/>
      <c r="QPK24" s="2332"/>
      <c r="QPL24" s="2332"/>
      <c r="QPM24" s="2332"/>
      <c r="QPN24" s="2332"/>
      <c r="QPO24" s="2332"/>
      <c r="QPP24" s="2332"/>
      <c r="QPQ24" s="2332"/>
      <c r="QPR24" s="2332"/>
      <c r="QPS24" s="2332"/>
      <c r="QPT24" s="2332"/>
      <c r="QPU24" s="2332"/>
      <c r="QPV24" s="2332"/>
      <c r="QPW24" s="2332"/>
      <c r="QPX24" s="2332"/>
      <c r="QPY24" s="2332"/>
      <c r="QPZ24" s="2332"/>
      <c r="QQA24" s="2332"/>
      <c r="QQB24" s="2332"/>
      <c r="QQC24" s="2332"/>
      <c r="QQD24" s="2332"/>
      <c r="QQE24" s="2332"/>
      <c r="QQF24" s="2332"/>
      <c r="QQG24" s="2332"/>
      <c r="QQH24" s="2332"/>
      <c r="QQI24" s="2332"/>
      <c r="QQJ24" s="2332"/>
      <c r="QQK24" s="2332"/>
      <c r="QQL24" s="2332"/>
      <c r="QQM24" s="2332"/>
      <c r="QQN24" s="2332"/>
      <c r="QQO24" s="2332"/>
      <c r="QQP24" s="2332"/>
      <c r="QQQ24" s="2332"/>
      <c r="QQR24" s="2332"/>
      <c r="QQS24" s="2332"/>
      <c r="QQT24" s="2332"/>
      <c r="QQU24" s="2332"/>
      <c r="QQV24" s="2332"/>
      <c r="QQW24" s="2332"/>
      <c r="QQX24" s="2332"/>
      <c r="QQY24" s="2332"/>
      <c r="QQZ24" s="2332"/>
      <c r="QRA24" s="2332"/>
      <c r="QRB24" s="2332"/>
      <c r="QRC24" s="2332"/>
      <c r="QRD24" s="2332"/>
      <c r="QRE24" s="2332"/>
      <c r="QRF24" s="2332"/>
      <c r="QRG24" s="2332"/>
      <c r="QRH24" s="2332"/>
      <c r="QRI24" s="2332"/>
      <c r="QRJ24" s="2332"/>
      <c r="QRK24" s="2332"/>
      <c r="QRL24" s="2332"/>
      <c r="QRM24" s="2332"/>
      <c r="QRN24" s="2332"/>
      <c r="QRO24" s="2332"/>
      <c r="QRP24" s="2332"/>
      <c r="QRQ24" s="2332"/>
      <c r="QRR24" s="2332"/>
      <c r="QRS24" s="2332"/>
      <c r="QRT24" s="2332"/>
      <c r="QRU24" s="2332"/>
      <c r="QRV24" s="2332"/>
      <c r="QRW24" s="2332"/>
      <c r="QRX24" s="2332"/>
      <c r="QRY24" s="2332"/>
      <c r="QRZ24" s="2332"/>
      <c r="QSA24" s="2332"/>
      <c r="QSB24" s="2332"/>
      <c r="QSC24" s="2332"/>
      <c r="QSD24" s="2332"/>
      <c r="QSE24" s="2332"/>
      <c r="QSF24" s="2332"/>
      <c r="QSG24" s="2332"/>
      <c r="QSH24" s="2332"/>
      <c r="QSI24" s="2332"/>
      <c r="QSJ24" s="2332"/>
      <c r="QSK24" s="2332"/>
      <c r="QSL24" s="2332"/>
      <c r="QSM24" s="2332"/>
      <c r="QSN24" s="2332"/>
      <c r="QSO24" s="2332"/>
      <c r="QSP24" s="2332"/>
      <c r="QSQ24" s="2332"/>
      <c r="QSR24" s="2332"/>
      <c r="QSS24" s="2332"/>
      <c r="QST24" s="2332"/>
      <c r="QSU24" s="2332"/>
      <c r="QSV24" s="2332"/>
      <c r="QSW24" s="2332"/>
      <c r="QSX24" s="2332"/>
      <c r="QSY24" s="2332"/>
      <c r="QSZ24" s="2332"/>
      <c r="QTA24" s="2332"/>
      <c r="QTB24" s="2332"/>
      <c r="QTC24" s="2332"/>
      <c r="QTD24" s="2332"/>
      <c r="QTE24" s="2332"/>
      <c r="QTF24" s="2332"/>
      <c r="QTG24" s="2332"/>
      <c r="QTH24" s="2332"/>
      <c r="QTI24" s="2332"/>
      <c r="QTJ24" s="2332"/>
      <c r="QTK24" s="2332"/>
      <c r="QTL24" s="2332"/>
      <c r="QTM24" s="2332"/>
      <c r="QTN24" s="2332"/>
      <c r="QTO24" s="2332"/>
      <c r="QTP24" s="2332"/>
      <c r="QTQ24" s="2332"/>
      <c r="QTR24" s="2332"/>
      <c r="QTS24" s="2332"/>
      <c r="QTT24" s="2332"/>
      <c r="QTU24" s="2332"/>
      <c r="QTV24" s="2332"/>
      <c r="QTW24" s="2332"/>
      <c r="QTX24" s="2332"/>
      <c r="QTY24" s="2332"/>
      <c r="QTZ24" s="2332"/>
      <c r="QUA24" s="2332"/>
      <c r="QUB24" s="2332"/>
      <c r="QUC24" s="2332"/>
      <c r="QUD24" s="2332"/>
      <c r="QUE24" s="2332"/>
      <c r="QUF24" s="2332"/>
      <c r="QUG24" s="2332"/>
      <c r="QUH24" s="2332"/>
      <c r="QUI24" s="2332"/>
      <c r="QUJ24" s="2332"/>
      <c r="QUK24" s="2332"/>
      <c r="QUL24" s="2332"/>
      <c r="QUM24" s="2332"/>
      <c r="QUN24" s="2332"/>
      <c r="QUO24" s="2332"/>
      <c r="QUP24" s="2332"/>
      <c r="QUQ24" s="2332"/>
      <c r="QUR24" s="2332"/>
      <c r="QUS24" s="2332"/>
      <c r="QUT24" s="2332"/>
      <c r="QUU24" s="2332"/>
      <c r="QUV24" s="2332"/>
      <c r="QUW24" s="2332"/>
      <c r="QUX24" s="2332"/>
      <c r="QUY24" s="2332"/>
      <c r="QUZ24" s="2332"/>
      <c r="QVA24" s="2332"/>
      <c r="QVB24" s="2332"/>
      <c r="QVC24" s="2332"/>
      <c r="QVD24" s="2332"/>
      <c r="QVE24" s="2332"/>
      <c r="QVF24" s="2332"/>
      <c r="QVG24" s="2332"/>
      <c r="QVH24" s="2332"/>
      <c r="QVI24" s="2332"/>
      <c r="QVJ24" s="2332"/>
      <c r="QVK24" s="2332"/>
      <c r="QVL24" s="2332"/>
      <c r="QVM24" s="2332"/>
      <c r="QVN24" s="2332"/>
      <c r="QVO24" s="2332"/>
      <c r="QVP24" s="2332"/>
      <c r="QVQ24" s="2332"/>
      <c r="QVR24" s="2332"/>
      <c r="QVS24" s="2332"/>
      <c r="QVT24" s="2332"/>
      <c r="QVU24" s="2332"/>
      <c r="QVV24" s="2332"/>
      <c r="QVW24" s="2332"/>
      <c r="QVX24" s="2332"/>
      <c r="QVY24" s="2332"/>
      <c r="QVZ24" s="2332"/>
      <c r="QWA24" s="2332"/>
      <c r="QWB24" s="2332"/>
      <c r="QWC24" s="2332"/>
      <c r="QWD24" s="2332"/>
      <c r="QWE24" s="2332"/>
      <c r="QWF24" s="2332"/>
      <c r="QWG24" s="2332"/>
      <c r="QWH24" s="2332"/>
      <c r="QWI24" s="2332"/>
      <c r="QWJ24" s="2332"/>
      <c r="QWK24" s="2332"/>
      <c r="QWL24" s="2332"/>
      <c r="QWM24" s="2332"/>
      <c r="QWN24" s="2332"/>
      <c r="QWO24" s="2332"/>
      <c r="QWP24" s="2332"/>
      <c r="QWQ24" s="2332"/>
      <c r="QWR24" s="2332"/>
      <c r="QWS24" s="2332"/>
      <c r="QWT24" s="2332"/>
      <c r="QWU24" s="2332"/>
      <c r="QWV24" s="2332"/>
      <c r="QWW24" s="2332"/>
      <c r="QWX24" s="2332"/>
      <c r="QWY24" s="2332"/>
      <c r="QWZ24" s="2332"/>
      <c r="QXA24" s="2332"/>
      <c r="QXB24" s="2332"/>
      <c r="QXC24" s="2332"/>
      <c r="QXD24" s="2332"/>
      <c r="QXE24" s="2332"/>
      <c r="QXF24" s="2332"/>
      <c r="QXG24" s="2332"/>
      <c r="QXH24" s="2332"/>
      <c r="QXI24" s="2332"/>
      <c r="QXJ24" s="2332"/>
      <c r="QXK24" s="2332"/>
      <c r="QXL24" s="2332"/>
      <c r="QXM24" s="2332"/>
      <c r="QXN24" s="2332"/>
      <c r="QXO24" s="2332"/>
      <c r="QXP24" s="2332"/>
      <c r="QXQ24" s="2332"/>
      <c r="QXR24" s="2332"/>
      <c r="QXS24" s="2332"/>
      <c r="QXT24" s="2332"/>
      <c r="QXU24" s="2332"/>
      <c r="QXV24" s="2332"/>
      <c r="QXW24" s="2332"/>
      <c r="QXX24" s="2332"/>
      <c r="QXY24" s="2332"/>
      <c r="QXZ24" s="2332"/>
      <c r="QYA24" s="2332"/>
      <c r="QYB24" s="2332"/>
      <c r="QYC24" s="2332"/>
      <c r="QYD24" s="2332"/>
      <c r="QYE24" s="2332"/>
      <c r="QYF24" s="2332"/>
      <c r="QYG24" s="2332"/>
      <c r="QYH24" s="2332"/>
      <c r="QYI24" s="2332"/>
      <c r="QYJ24" s="2332"/>
      <c r="QYK24" s="2332"/>
      <c r="QYL24" s="2332"/>
      <c r="QYM24" s="2332"/>
      <c r="QYN24" s="2332"/>
      <c r="QYO24" s="2332"/>
      <c r="QYP24" s="2332"/>
      <c r="QYQ24" s="2332"/>
      <c r="QYR24" s="2332"/>
      <c r="QYS24" s="2332"/>
      <c r="QYT24" s="2332"/>
      <c r="QYU24" s="2332"/>
      <c r="QYV24" s="2332"/>
      <c r="QYW24" s="2332"/>
      <c r="QYX24" s="2332"/>
      <c r="QYY24" s="2332"/>
      <c r="QYZ24" s="2332"/>
      <c r="QZA24" s="2332"/>
      <c r="QZB24" s="2332"/>
      <c r="QZC24" s="2332"/>
      <c r="QZD24" s="2332"/>
      <c r="QZE24" s="2332"/>
      <c r="QZF24" s="2332"/>
      <c r="QZG24" s="2332"/>
      <c r="QZH24" s="2332"/>
      <c r="QZI24" s="2332"/>
      <c r="QZJ24" s="2332"/>
      <c r="QZK24" s="2332"/>
      <c r="QZL24" s="2332"/>
      <c r="QZM24" s="2332"/>
      <c r="QZN24" s="2332"/>
      <c r="QZO24" s="2332"/>
      <c r="QZP24" s="2332"/>
      <c r="QZQ24" s="2332"/>
      <c r="QZR24" s="2332"/>
      <c r="QZS24" s="2332"/>
      <c r="QZT24" s="2332"/>
      <c r="QZU24" s="2332"/>
      <c r="QZV24" s="2332"/>
      <c r="QZW24" s="2332"/>
      <c r="QZX24" s="2332"/>
      <c r="QZY24" s="2332"/>
      <c r="QZZ24" s="2332"/>
      <c r="RAA24" s="2332"/>
      <c r="RAB24" s="2332"/>
      <c r="RAC24" s="2332"/>
      <c r="RAD24" s="2332"/>
      <c r="RAE24" s="2332"/>
      <c r="RAF24" s="2332"/>
      <c r="RAG24" s="2332"/>
      <c r="RAH24" s="2332"/>
      <c r="RAI24" s="2332"/>
      <c r="RAJ24" s="2332"/>
      <c r="RAK24" s="2332"/>
      <c r="RAL24" s="2332"/>
      <c r="RAM24" s="2332"/>
      <c r="RAN24" s="2332"/>
      <c r="RAO24" s="2332"/>
      <c r="RAP24" s="2332"/>
      <c r="RAQ24" s="2332"/>
      <c r="RAR24" s="2332"/>
      <c r="RAS24" s="2332"/>
      <c r="RAT24" s="2332"/>
      <c r="RAU24" s="2332"/>
      <c r="RAV24" s="2332"/>
      <c r="RAW24" s="2332"/>
      <c r="RAX24" s="2332"/>
      <c r="RAY24" s="2332"/>
      <c r="RAZ24" s="2332"/>
      <c r="RBA24" s="2332"/>
      <c r="RBB24" s="2332"/>
      <c r="RBC24" s="2332"/>
      <c r="RBD24" s="2332"/>
      <c r="RBE24" s="2332"/>
      <c r="RBF24" s="2332"/>
      <c r="RBG24" s="2332"/>
      <c r="RBH24" s="2332"/>
      <c r="RBI24" s="2332"/>
      <c r="RBJ24" s="2332"/>
      <c r="RBK24" s="2332"/>
      <c r="RBL24" s="2332"/>
      <c r="RBM24" s="2332"/>
      <c r="RBN24" s="2332"/>
      <c r="RBO24" s="2332"/>
      <c r="RBP24" s="2332"/>
      <c r="RBQ24" s="2332"/>
      <c r="RBR24" s="2332"/>
      <c r="RBS24" s="2332"/>
      <c r="RBT24" s="2332"/>
      <c r="RBU24" s="2332"/>
      <c r="RBV24" s="2332"/>
      <c r="RBW24" s="2332"/>
      <c r="RBX24" s="2332"/>
      <c r="RBY24" s="2332"/>
      <c r="RBZ24" s="2332"/>
      <c r="RCA24" s="2332"/>
      <c r="RCB24" s="2332"/>
      <c r="RCC24" s="2332"/>
      <c r="RCD24" s="2332"/>
      <c r="RCE24" s="2332"/>
      <c r="RCF24" s="2332"/>
      <c r="RCG24" s="2332"/>
      <c r="RCH24" s="2332"/>
      <c r="RCI24" s="2332"/>
      <c r="RCJ24" s="2332"/>
      <c r="RCK24" s="2332"/>
      <c r="RCL24" s="2332"/>
      <c r="RCM24" s="2332"/>
      <c r="RCN24" s="2332"/>
      <c r="RCO24" s="2332"/>
      <c r="RCP24" s="2332"/>
      <c r="RCQ24" s="2332"/>
      <c r="RCR24" s="2332"/>
      <c r="RCS24" s="2332"/>
      <c r="RCT24" s="2332"/>
      <c r="RCU24" s="2332"/>
      <c r="RCV24" s="2332"/>
      <c r="RCW24" s="2332"/>
      <c r="RCX24" s="2332"/>
      <c r="RCY24" s="2332"/>
      <c r="RCZ24" s="2332"/>
      <c r="RDA24" s="2332"/>
      <c r="RDB24" s="2332"/>
      <c r="RDC24" s="2332"/>
      <c r="RDD24" s="2332"/>
      <c r="RDE24" s="2332"/>
      <c r="RDF24" s="2332"/>
      <c r="RDG24" s="2332"/>
      <c r="RDH24" s="2332"/>
      <c r="RDI24" s="2332"/>
      <c r="RDJ24" s="2332"/>
      <c r="RDK24" s="2332"/>
      <c r="RDL24" s="2332"/>
      <c r="RDM24" s="2332"/>
      <c r="RDN24" s="2332"/>
      <c r="RDO24" s="2332"/>
      <c r="RDP24" s="2332"/>
      <c r="RDQ24" s="2332"/>
      <c r="RDR24" s="2332"/>
      <c r="RDS24" s="2332"/>
      <c r="RDT24" s="2332"/>
      <c r="RDU24" s="2332"/>
      <c r="RDV24" s="2332"/>
      <c r="RDW24" s="2332"/>
      <c r="RDX24" s="2332"/>
      <c r="RDY24" s="2332"/>
      <c r="RDZ24" s="2332"/>
      <c r="REA24" s="2332"/>
      <c r="REB24" s="2332"/>
      <c r="REC24" s="2332"/>
      <c r="RED24" s="2332"/>
      <c r="REE24" s="2332"/>
      <c r="REF24" s="2332"/>
      <c r="REG24" s="2332"/>
      <c r="REH24" s="2332"/>
      <c r="REI24" s="2332"/>
      <c r="REJ24" s="2332"/>
      <c r="REK24" s="2332"/>
      <c r="REL24" s="2332"/>
      <c r="REM24" s="2332"/>
      <c r="REN24" s="2332"/>
      <c r="REO24" s="2332"/>
      <c r="REP24" s="2332"/>
      <c r="REQ24" s="2332"/>
      <c r="RER24" s="2332"/>
      <c r="RES24" s="2332"/>
      <c r="RET24" s="2332"/>
      <c r="REU24" s="2332"/>
      <c r="REV24" s="2332"/>
      <c r="REW24" s="2332"/>
      <c r="REX24" s="2332"/>
      <c r="REY24" s="2332"/>
      <c r="REZ24" s="2332"/>
      <c r="RFA24" s="2332"/>
      <c r="RFB24" s="2332"/>
      <c r="RFC24" s="2332"/>
      <c r="RFD24" s="2332"/>
      <c r="RFE24" s="2332"/>
      <c r="RFF24" s="2332"/>
      <c r="RFG24" s="2332"/>
      <c r="RFH24" s="2332"/>
      <c r="RFI24" s="2332"/>
      <c r="RFJ24" s="2332"/>
      <c r="RFK24" s="2332"/>
      <c r="RFL24" s="2332"/>
      <c r="RFM24" s="2332"/>
      <c r="RFN24" s="2332"/>
      <c r="RFO24" s="2332"/>
      <c r="RFP24" s="2332"/>
      <c r="RFQ24" s="2332"/>
      <c r="RFR24" s="2332"/>
      <c r="RFS24" s="2332"/>
      <c r="RFT24" s="2332"/>
      <c r="RFU24" s="2332"/>
      <c r="RFV24" s="2332"/>
      <c r="RFW24" s="2332"/>
      <c r="RFX24" s="2332"/>
      <c r="RFY24" s="2332"/>
      <c r="RFZ24" s="2332"/>
      <c r="RGA24" s="2332"/>
      <c r="RGB24" s="2332"/>
      <c r="RGC24" s="2332"/>
      <c r="RGD24" s="2332"/>
      <c r="RGE24" s="2332"/>
      <c r="RGF24" s="2332"/>
      <c r="RGG24" s="2332"/>
      <c r="RGH24" s="2332"/>
      <c r="RGI24" s="2332"/>
      <c r="RGJ24" s="2332"/>
      <c r="RGK24" s="2332"/>
      <c r="RGL24" s="2332"/>
      <c r="RGM24" s="2332"/>
      <c r="RGN24" s="2332"/>
      <c r="RGO24" s="2332"/>
      <c r="RGP24" s="2332"/>
      <c r="RGQ24" s="2332"/>
      <c r="RGR24" s="2332"/>
      <c r="RGS24" s="2332"/>
      <c r="RGT24" s="2332"/>
      <c r="RGU24" s="2332"/>
      <c r="RGV24" s="2332"/>
      <c r="RGW24" s="2332"/>
      <c r="RGX24" s="2332"/>
      <c r="RGY24" s="2332"/>
      <c r="RGZ24" s="2332"/>
      <c r="RHA24" s="2332"/>
      <c r="RHB24" s="2332"/>
      <c r="RHC24" s="2332"/>
      <c r="RHD24" s="2332"/>
      <c r="RHE24" s="2332"/>
      <c r="RHF24" s="2332"/>
      <c r="RHG24" s="2332"/>
      <c r="RHH24" s="2332"/>
      <c r="RHI24" s="2332"/>
      <c r="RHJ24" s="2332"/>
      <c r="RHK24" s="2332"/>
      <c r="RHL24" s="2332"/>
      <c r="RHM24" s="2332"/>
      <c r="RHN24" s="2332"/>
      <c r="RHO24" s="2332"/>
      <c r="RHP24" s="2332"/>
      <c r="RHQ24" s="2332"/>
      <c r="RHR24" s="2332"/>
      <c r="RHS24" s="2332"/>
      <c r="RHT24" s="2332"/>
      <c r="RHU24" s="2332"/>
      <c r="RHV24" s="2332"/>
      <c r="RHW24" s="2332"/>
      <c r="RHX24" s="2332"/>
      <c r="RHY24" s="2332"/>
      <c r="RHZ24" s="2332"/>
      <c r="RIA24" s="2332"/>
      <c r="RIB24" s="2332"/>
      <c r="RIC24" s="2332"/>
      <c r="RID24" s="2332"/>
      <c r="RIE24" s="2332"/>
      <c r="RIF24" s="2332"/>
      <c r="RIG24" s="2332"/>
      <c r="RIH24" s="2332"/>
      <c r="RII24" s="2332"/>
      <c r="RIJ24" s="2332"/>
      <c r="RIK24" s="2332"/>
      <c r="RIL24" s="2332"/>
      <c r="RIM24" s="2332"/>
      <c r="RIN24" s="2332"/>
      <c r="RIO24" s="2332"/>
      <c r="RIP24" s="2332"/>
      <c r="RIQ24" s="2332"/>
      <c r="RIR24" s="2332"/>
      <c r="RIS24" s="2332"/>
      <c r="RIT24" s="2332"/>
      <c r="RIU24" s="2332"/>
      <c r="RIV24" s="2332"/>
      <c r="RIW24" s="2332"/>
      <c r="RIX24" s="2332"/>
      <c r="RIY24" s="2332"/>
      <c r="RIZ24" s="2332"/>
      <c r="RJA24" s="2332"/>
      <c r="RJB24" s="2332"/>
      <c r="RJC24" s="2332"/>
      <c r="RJD24" s="2332"/>
      <c r="RJE24" s="2332"/>
      <c r="RJF24" s="2332"/>
      <c r="RJG24" s="2332"/>
      <c r="RJH24" s="2332"/>
      <c r="RJI24" s="2332"/>
      <c r="RJJ24" s="2332"/>
      <c r="RJK24" s="2332"/>
      <c r="RJL24" s="2332"/>
      <c r="RJM24" s="2332"/>
      <c r="RJN24" s="2332"/>
      <c r="RJO24" s="2332"/>
      <c r="RJP24" s="2332"/>
      <c r="RJQ24" s="2332"/>
      <c r="RJR24" s="2332"/>
      <c r="RJS24" s="2332"/>
      <c r="RJT24" s="2332"/>
      <c r="RJU24" s="2332"/>
      <c r="RJV24" s="2332"/>
      <c r="RJW24" s="2332"/>
      <c r="RJX24" s="2332"/>
      <c r="RJY24" s="2332"/>
      <c r="RJZ24" s="2332"/>
      <c r="RKA24" s="2332"/>
      <c r="RKB24" s="2332"/>
      <c r="RKC24" s="2332"/>
      <c r="RKD24" s="2332"/>
      <c r="RKE24" s="2332"/>
      <c r="RKF24" s="2332"/>
      <c r="RKG24" s="2332"/>
      <c r="RKH24" s="2332"/>
      <c r="RKI24" s="2332"/>
      <c r="RKJ24" s="2332"/>
      <c r="RKK24" s="2332"/>
      <c r="RKL24" s="2332"/>
      <c r="RKM24" s="2332"/>
      <c r="RKN24" s="2332"/>
      <c r="RKO24" s="2332"/>
      <c r="RKP24" s="2332"/>
      <c r="RKQ24" s="2332"/>
      <c r="RKR24" s="2332"/>
      <c r="RKS24" s="2332"/>
      <c r="RKT24" s="2332"/>
      <c r="RKU24" s="2332"/>
      <c r="RKV24" s="2332"/>
      <c r="RKW24" s="2332"/>
      <c r="RKX24" s="2332"/>
      <c r="RKY24" s="2332"/>
      <c r="RKZ24" s="2332"/>
      <c r="RLA24" s="2332"/>
      <c r="RLB24" s="2332"/>
      <c r="RLC24" s="2332"/>
      <c r="RLD24" s="2332"/>
      <c r="RLE24" s="2332"/>
      <c r="RLF24" s="2332"/>
      <c r="RLG24" s="2332"/>
      <c r="RLH24" s="2332"/>
      <c r="RLI24" s="2332"/>
      <c r="RLJ24" s="2332"/>
      <c r="RLK24" s="2332"/>
      <c r="RLL24" s="2332"/>
      <c r="RLM24" s="2332"/>
      <c r="RLN24" s="2332"/>
      <c r="RLO24" s="2332"/>
      <c r="RLP24" s="2332"/>
      <c r="RLQ24" s="2332"/>
      <c r="RLR24" s="2332"/>
      <c r="RLS24" s="2332"/>
      <c r="RLT24" s="2332"/>
      <c r="RLU24" s="2332"/>
      <c r="RLV24" s="2332"/>
      <c r="RLW24" s="2332"/>
      <c r="RLX24" s="2332"/>
      <c r="RLY24" s="2332"/>
      <c r="RLZ24" s="2332"/>
      <c r="RMA24" s="2332"/>
      <c r="RMB24" s="2332"/>
      <c r="RMC24" s="2332"/>
      <c r="RMD24" s="2332"/>
      <c r="RME24" s="2332"/>
      <c r="RMF24" s="2332"/>
      <c r="RMG24" s="2332"/>
      <c r="RMH24" s="2332"/>
      <c r="RMI24" s="2332"/>
      <c r="RMJ24" s="2332"/>
      <c r="RMK24" s="2332"/>
      <c r="RML24" s="2332"/>
      <c r="RMM24" s="2332"/>
      <c r="RMN24" s="2332"/>
      <c r="RMO24" s="2332"/>
      <c r="RMP24" s="2332"/>
      <c r="RMQ24" s="2332"/>
      <c r="RMR24" s="2332"/>
      <c r="RMS24" s="2332"/>
      <c r="RMT24" s="2332"/>
      <c r="RMU24" s="2332"/>
      <c r="RMV24" s="2332"/>
      <c r="RMW24" s="2332"/>
      <c r="RMX24" s="2332"/>
      <c r="RMY24" s="2332"/>
      <c r="RMZ24" s="2332"/>
      <c r="RNA24" s="2332"/>
      <c r="RNB24" s="2332"/>
      <c r="RNC24" s="2332"/>
      <c r="RND24" s="2332"/>
      <c r="RNE24" s="2332"/>
      <c r="RNF24" s="2332"/>
      <c r="RNG24" s="2332"/>
      <c r="RNH24" s="2332"/>
      <c r="RNI24" s="2332"/>
      <c r="RNJ24" s="2332"/>
      <c r="RNK24" s="2332"/>
      <c r="RNL24" s="2332"/>
      <c r="RNM24" s="2332"/>
      <c r="RNN24" s="2332"/>
      <c r="RNO24" s="2332"/>
      <c r="RNP24" s="2332"/>
      <c r="RNQ24" s="2332"/>
      <c r="RNR24" s="2332"/>
      <c r="RNS24" s="2332"/>
      <c r="RNT24" s="2332"/>
      <c r="RNU24" s="2332"/>
      <c r="RNV24" s="2332"/>
      <c r="RNW24" s="2332"/>
      <c r="RNX24" s="2332"/>
      <c r="RNY24" s="2332"/>
      <c r="RNZ24" s="2332"/>
      <c r="ROA24" s="2332"/>
      <c r="ROB24" s="2332"/>
      <c r="ROC24" s="2332"/>
      <c r="ROD24" s="2332"/>
      <c r="ROE24" s="2332"/>
      <c r="ROF24" s="2332"/>
      <c r="ROG24" s="2332"/>
      <c r="ROH24" s="2332"/>
      <c r="ROI24" s="2332"/>
      <c r="ROJ24" s="2332"/>
      <c r="ROK24" s="2332"/>
      <c r="ROL24" s="2332"/>
      <c r="ROM24" s="2332"/>
      <c r="RON24" s="2332"/>
      <c r="ROO24" s="2332"/>
      <c r="ROP24" s="2332"/>
      <c r="ROQ24" s="2332"/>
      <c r="ROR24" s="2332"/>
      <c r="ROS24" s="2332"/>
      <c r="ROT24" s="2332"/>
      <c r="ROU24" s="2332"/>
      <c r="ROV24" s="2332"/>
      <c r="ROW24" s="2332"/>
      <c r="ROX24" s="2332"/>
      <c r="ROY24" s="2332"/>
      <c r="ROZ24" s="2332"/>
      <c r="RPA24" s="2332"/>
      <c r="RPB24" s="2332"/>
      <c r="RPC24" s="2332"/>
      <c r="RPD24" s="2332"/>
      <c r="RPE24" s="2332"/>
      <c r="RPF24" s="2332"/>
      <c r="RPG24" s="2332"/>
      <c r="RPH24" s="2332"/>
      <c r="RPI24" s="2332"/>
      <c r="RPJ24" s="2332"/>
      <c r="RPK24" s="2332"/>
      <c r="RPL24" s="2332"/>
      <c r="RPM24" s="2332"/>
      <c r="RPN24" s="2332"/>
      <c r="RPO24" s="2332"/>
      <c r="RPP24" s="2332"/>
      <c r="RPQ24" s="2332"/>
      <c r="RPR24" s="2332"/>
      <c r="RPS24" s="2332"/>
      <c r="RPT24" s="2332"/>
      <c r="RPU24" s="2332"/>
      <c r="RPV24" s="2332"/>
      <c r="RPW24" s="2332"/>
      <c r="RPX24" s="2332"/>
      <c r="RPY24" s="2332"/>
      <c r="RPZ24" s="2332"/>
      <c r="RQA24" s="2332"/>
      <c r="RQB24" s="2332"/>
      <c r="RQC24" s="2332"/>
      <c r="RQD24" s="2332"/>
      <c r="RQE24" s="2332"/>
      <c r="RQF24" s="2332"/>
      <c r="RQG24" s="2332"/>
      <c r="RQH24" s="2332"/>
      <c r="RQI24" s="2332"/>
      <c r="RQJ24" s="2332"/>
      <c r="RQK24" s="2332"/>
      <c r="RQL24" s="2332"/>
      <c r="RQM24" s="2332"/>
      <c r="RQN24" s="2332"/>
      <c r="RQO24" s="2332"/>
      <c r="RQP24" s="2332"/>
      <c r="RQQ24" s="2332"/>
      <c r="RQR24" s="2332"/>
      <c r="RQS24" s="2332"/>
      <c r="RQT24" s="2332"/>
      <c r="RQU24" s="2332"/>
      <c r="RQV24" s="2332"/>
      <c r="RQW24" s="2332"/>
      <c r="RQX24" s="2332"/>
      <c r="RQY24" s="2332"/>
      <c r="RQZ24" s="2332"/>
      <c r="RRA24" s="2332"/>
      <c r="RRB24" s="2332"/>
      <c r="RRC24" s="2332"/>
      <c r="RRD24" s="2332"/>
      <c r="RRE24" s="2332"/>
      <c r="RRF24" s="2332"/>
      <c r="RRG24" s="2332"/>
      <c r="RRH24" s="2332"/>
      <c r="RRI24" s="2332"/>
      <c r="RRJ24" s="2332"/>
      <c r="RRK24" s="2332"/>
      <c r="RRL24" s="2332"/>
      <c r="RRM24" s="2332"/>
      <c r="RRN24" s="2332"/>
      <c r="RRO24" s="2332"/>
      <c r="RRP24" s="2332"/>
      <c r="RRQ24" s="2332"/>
      <c r="RRR24" s="2332"/>
      <c r="RRS24" s="2332"/>
      <c r="RRT24" s="2332"/>
      <c r="RRU24" s="2332"/>
      <c r="RRV24" s="2332"/>
      <c r="RRW24" s="2332"/>
      <c r="RRX24" s="2332"/>
      <c r="RRY24" s="2332"/>
      <c r="RRZ24" s="2332"/>
      <c r="RSA24" s="2332"/>
      <c r="RSB24" s="2332"/>
      <c r="RSC24" s="2332"/>
      <c r="RSD24" s="2332"/>
      <c r="RSE24" s="2332"/>
      <c r="RSF24" s="2332"/>
      <c r="RSG24" s="2332"/>
      <c r="RSH24" s="2332"/>
      <c r="RSI24" s="2332"/>
      <c r="RSJ24" s="2332"/>
      <c r="RSK24" s="2332"/>
      <c r="RSL24" s="2332"/>
      <c r="RSM24" s="2332"/>
      <c r="RSN24" s="2332"/>
      <c r="RSO24" s="2332"/>
      <c r="RSP24" s="2332"/>
      <c r="RSQ24" s="2332"/>
      <c r="RSR24" s="2332"/>
      <c r="RSS24" s="2332"/>
      <c r="RST24" s="2332"/>
      <c r="RSU24" s="2332"/>
      <c r="RSV24" s="2332"/>
      <c r="RSW24" s="2332"/>
      <c r="RSX24" s="2332"/>
      <c r="RSY24" s="2332"/>
      <c r="RSZ24" s="2332"/>
      <c r="RTA24" s="2332"/>
      <c r="RTB24" s="2332"/>
      <c r="RTC24" s="2332"/>
      <c r="RTD24" s="2332"/>
      <c r="RTE24" s="2332"/>
      <c r="RTF24" s="2332"/>
      <c r="RTG24" s="2332"/>
      <c r="RTH24" s="2332"/>
      <c r="RTI24" s="2332"/>
      <c r="RTJ24" s="2332"/>
      <c r="RTK24" s="2332"/>
      <c r="RTL24" s="2332"/>
      <c r="RTM24" s="2332"/>
      <c r="RTN24" s="2332"/>
      <c r="RTO24" s="2332"/>
      <c r="RTP24" s="2332"/>
      <c r="RTQ24" s="2332"/>
      <c r="RTR24" s="2332"/>
      <c r="RTS24" s="2332"/>
      <c r="RTT24" s="2332"/>
      <c r="RTU24" s="2332"/>
      <c r="RTV24" s="2332"/>
      <c r="RTW24" s="2332"/>
      <c r="RTX24" s="2332"/>
      <c r="RTY24" s="2332"/>
      <c r="RTZ24" s="2332"/>
      <c r="RUA24" s="2332"/>
      <c r="RUB24" s="2332"/>
      <c r="RUC24" s="2332"/>
      <c r="RUD24" s="2332"/>
      <c r="RUE24" s="2332"/>
      <c r="RUF24" s="2332"/>
      <c r="RUG24" s="2332"/>
      <c r="RUH24" s="2332"/>
      <c r="RUI24" s="2332"/>
      <c r="RUJ24" s="2332"/>
      <c r="RUK24" s="2332"/>
      <c r="RUL24" s="2332"/>
      <c r="RUM24" s="2332"/>
      <c r="RUN24" s="2332"/>
      <c r="RUO24" s="2332"/>
      <c r="RUP24" s="2332"/>
      <c r="RUQ24" s="2332"/>
      <c r="RUR24" s="2332"/>
      <c r="RUS24" s="2332"/>
      <c r="RUT24" s="2332"/>
      <c r="RUU24" s="2332"/>
      <c r="RUV24" s="2332"/>
      <c r="RUW24" s="2332"/>
      <c r="RUX24" s="2332"/>
      <c r="RUY24" s="2332"/>
      <c r="RUZ24" s="2332"/>
      <c r="RVA24" s="2332"/>
      <c r="RVB24" s="2332"/>
      <c r="RVC24" s="2332"/>
      <c r="RVD24" s="2332"/>
      <c r="RVE24" s="2332"/>
      <c r="RVF24" s="2332"/>
      <c r="RVG24" s="2332"/>
      <c r="RVH24" s="2332"/>
      <c r="RVI24" s="2332"/>
      <c r="RVJ24" s="2332"/>
      <c r="RVK24" s="2332"/>
      <c r="RVL24" s="2332"/>
      <c r="RVM24" s="2332"/>
      <c r="RVN24" s="2332"/>
      <c r="RVO24" s="2332"/>
      <c r="RVP24" s="2332"/>
      <c r="RVQ24" s="2332"/>
      <c r="RVR24" s="2332"/>
      <c r="RVS24" s="2332"/>
      <c r="RVT24" s="2332"/>
      <c r="RVU24" s="2332"/>
      <c r="RVV24" s="2332"/>
      <c r="RVW24" s="2332"/>
      <c r="RVX24" s="2332"/>
      <c r="RVY24" s="2332"/>
      <c r="RVZ24" s="2332"/>
      <c r="RWA24" s="2332"/>
      <c r="RWB24" s="2332"/>
      <c r="RWC24" s="2332"/>
      <c r="RWD24" s="2332"/>
      <c r="RWE24" s="2332"/>
      <c r="RWF24" s="2332"/>
      <c r="RWG24" s="2332"/>
      <c r="RWH24" s="2332"/>
      <c r="RWI24" s="2332"/>
      <c r="RWJ24" s="2332"/>
      <c r="RWK24" s="2332"/>
      <c r="RWL24" s="2332"/>
      <c r="RWM24" s="2332"/>
      <c r="RWN24" s="2332"/>
      <c r="RWO24" s="2332"/>
      <c r="RWP24" s="2332"/>
      <c r="RWQ24" s="2332"/>
      <c r="RWR24" s="2332"/>
      <c r="RWS24" s="2332"/>
      <c r="RWT24" s="2332"/>
      <c r="RWU24" s="2332"/>
      <c r="RWV24" s="2332"/>
      <c r="RWW24" s="2332"/>
      <c r="RWX24" s="2332"/>
      <c r="RWY24" s="2332"/>
      <c r="RWZ24" s="2332"/>
      <c r="RXA24" s="2332"/>
      <c r="RXB24" s="2332"/>
      <c r="RXC24" s="2332"/>
      <c r="RXD24" s="2332"/>
      <c r="RXE24" s="2332"/>
      <c r="RXF24" s="2332"/>
      <c r="RXG24" s="2332"/>
      <c r="RXH24" s="2332"/>
      <c r="RXI24" s="2332"/>
      <c r="RXJ24" s="2332"/>
      <c r="RXK24" s="2332"/>
      <c r="RXL24" s="2332"/>
      <c r="RXM24" s="2332"/>
      <c r="RXN24" s="2332"/>
      <c r="RXO24" s="2332"/>
      <c r="RXP24" s="2332"/>
      <c r="RXQ24" s="2332"/>
      <c r="RXR24" s="2332"/>
      <c r="RXS24" s="2332"/>
      <c r="RXT24" s="2332"/>
      <c r="RXU24" s="2332"/>
      <c r="RXV24" s="2332"/>
      <c r="RXW24" s="2332"/>
      <c r="RXX24" s="2332"/>
      <c r="RXY24" s="2332"/>
      <c r="RXZ24" s="2332"/>
      <c r="RYA24" s="2332"/>
      <c r="RYB24" s="2332"/>
      <c r="RYC24" s="2332"/>
      <c r="RYD24" s="2332"/>
      <c r="RYE24" s="2332"/>
      <c r="RYF24" s="2332"/>
      <c r="RYG24" s="2332"/>
      <c r="RYH24" s="2332"/>
      <c r="RYI24" s="2332"/>
      <c r="RYJ24" s="2332"/>
      <c r="RYK24" s="2332"/>
      <c r="RYL24" s="2332"/>
      <c r="RYM24" s="2332"/>
      <c r="RYN24" s="2332"/>
      <c r="RYO24" s="2332"/>
      <c r="RYP24" s="2332"/>
      <c r="RYQ24" s="2332"/>
      <c r="RYR24" s="2332"/>
      <c r="RYS24" s="2332"/>
      <c r="RYT24" s="2332"/>
      <c r="RYU24" s="2332"/>
      <c r="RYV24" s="2332"/>
      <c r="RYW24" s="2332"/>
      <c r="RYX24" s="2332"/>
      <c r="RYY24" s="2332"/>
      <c r="RYZ24" s="2332"/>
      <c r="RZA24" s="2332"/>
      <c r="RZB24" s="2332"/>
      <c r="RZC24" s="2332"/>
      <c r="RZD24" s="2332"/>
      <c r="RZE24" s="2332"/>
      <c r="RZF24" s="2332"/>
      <c r="RZG24" s="2332"/>
      <c r="RZH24" s="2332"/>
      <c r="RZI24" s="2332"/>
      <c r="RZJ24" s="2332"/>
      <c r="RZK24" s="2332"/>
      <c r="RZL24" s="2332"/>
      <c r="RZM24" s="2332"/>
      <c r="RZN24" s="2332"/>
      <c r="RZO24" s="2332"/>
      <c r="RZP24" s="2332"/>
      <c r="RZQ24" s="2332"/>
      <c r="RZR24" s="2332"/>
      <c r="RZS24" s="2332"/>
      <c r="RZT24" s="2332"/>
      <c r="RZU24" s="2332"/>
      <c r="RZV24" s="2332"/>
      <c r="RZW24" s="2332"/>
      <c r="RZX24" s="2332"/>
      <c r="RZY24" s="2332"/>
      <c r="RZZ24" s="2332"/>
      <c r="SAA24" s="2332"/>
      <c r="SAB24" s="2332"/>
      <c r="SAC24" s="2332"/>
      <c r="SAD24" s="2332"/>
      <c r="SAE24" s="2332"/>
      <c r="SAF24" s="2332"/>
      <c r="SAG24" s="2332"/>
      <c r="SAH24" s="2332"/>
      <c r="SAI24" s="2332"/>
      <c r="SAJ24" s="2332"/>
      <c r="SAK24" s="2332"/>
      <c r="SAL24" s="2332"/>
      <c r="SAM24" s="2332"/>
      <c r="SAN24" s="2332"/>
      <c r="SAO24" s="2332"/>
      <c r="SAP24" s="2332"/>
      <c r="SAQ24" s="2332"/>
      <c r="SAR24" s="2332"/>
      <c r="SAS24" s="2332"/>
      <c r="SAT24" s="2332"/>
      <c r="SAU24" s="2332"/>
      <c r="SAV24" s="2332"/>
      <c r="SAW24" s="2332"/>
      <c r="SAX24" s="2332"/>
      <c r="SAY24" s="2332"/>
      <c r="SAZ24" s="2332"/>
      <c r="SBA24" s="2332"/>
      <c r="SBB24" s="2332"/>
      <c r="SBC24" s="2332"/>
      <c r="SBD24" s="2332"/>
      <c r="SBE24" s="2332"/>
      <c r="SBF24" s="2332"/>
      <c r="SBG24" s="2332"/>
      <c r="SBH24" s="2332"/>
      <c r="SBI24" s="2332"/>
      <c r="SBJ24" s="2332"/>
      <c r="SBK24" s="2332"/>
      <c r="SBL24" s="2332"/>
      <c r="SBM24" s="2332"/>
      <c r="SBN24" s="2332"/>
      <c r="SBO24" s="2332"/>
      <c r="SBP24" s="2332"/>
      <c r="SBQ24" s="2332"/>
      <c r="SBR24" s="2332"/>
      <c r="SBS24" s="2332"/>
      <c r="SBT24" s="2332"/>
      <c r="SBU24" s="2332"/>
      <c r="SBV24" s="2332"/>
      <c r="SBW24" s="2332"/>
      <c r="SBX24" s="2332"/>
      <c r="SBY24" s="2332"/>
      <c r="SBZ24" s="2332"/>
      <c r="SCA24" s="2332"/>
      <c r="SCB24" s="2332"/>
      <c r="SCC24" s="2332"/>
      <c r="SCD24" s="2332"/>
      <c r="SCE24" s="2332"/>
      <c r="SCF24" s="2332"/>
      <c r="SCG24" s="2332"/>
      <c r="SCH24" s="2332"/>
      <c r="SCI24" s="2332"/>
      <c r="SCJ24" s="2332"/>
      <c r="SCK24" s="2332"/>
      <c r="SCL24" s="2332"/>
      <c r="SCM24" s="2332"/>
      <c r="SCN24" s="2332"/>
      <c r="SCO24" s="2332"/>
      <c r="SCP24" s="2332"/>
      <c r="SCQ24" s="2332"/>
      <c r="SCR24" s="2332"/>
      <c r="SCS24" s="2332"/>
      <c r="SCT24" s="2332"/>
      <c r="SCU24" s="2332"/>
      <c r="SCV24" s="2332"/>
      <c r="SCW24" s="2332"/>
      <c r="SCX24" s="2332"/>
      <c r="SCY24" s="2332"/>
      <c r="SCZ24" s="2332"/>
      <c r="SDA24" s="2332"/>
      <c r="SDB24" s="2332"/>
      <c r="SDC24" s="2332"/>
      <c r="SDD24" s="2332"/>
      <c r="SDE24" s="2332"/>
      <c r="SDF24" s="2332"/>
      <c r="SDG24" s="2332"/>
      <c r="SDH24" s="2332"/>
      <c r="SDI24" s="2332"/>
      <c r="SDJ24" s="2332"/>
      <c r="SDK24" s="2332"/>
      <c r="SDL24" s="2332"/>
      <c r="SDM24" s="2332"/>
      <c r="SDN24" s="2332"/>
      <c r="SDO24" s="2332"/>
      <c r="SDP24" s="2332"/>
      <c r="SDQ24" s="2332"/>
      <c r="SDR24" s="2332"/>
      <c r="SDS24" s="2332"/>
      <c r="SDT24" s="2332"/>
      <c r="SDU24" s="2332"/>
      <c r="SDV24" s="2332"/>
      <c r="SDW24" s="2332"/>
      <c r="SDX24" s="2332"/>
      <c r="SDY24" s="2332"/>
      <c r="SDZ24" s="2332"/>
      <c r="SEA24" s="2332"/>
      <c r="SEB24" s="2332"/>
      <c r="SEC24" s="2332"/>
      <c r="SED24" s="2332"/>
      <c r="SEE24" s="2332"/>
      <c r="SEF24" s="2332"/>
      <c r="SEG24" s="2332"/>
      <c r="SEH24" s="2332"/>
      <c r="SEI24" s="2332"/>
      <c r="SEJ24" s="2332"/>
      <c r="SEK24" s="2332"/>
      <c r="SEL24" s="2332"/>
      <c r="SEM24" s="2332"/>
      <c r="SEN24" s="2332"/>
      <c r="SEO24" s="2332"/>
      <c r="SEP24" s="2332"/>
      <c r="SEQ24" s="2332"/>
      <c r="SER24" s="2332"/>
      <c r="SES24" s="2332"/>
      <c r="SET24" s="2332"/>
      <c r="SEU24" s="2332"/>
      <c r="SEV24" s="2332"/>
      <c r="SEW24" s="2332"/>
      <c r="SEX24" s="2332"/>
      <c r="SEY24" s="2332"/>
      <c r="SEZ24" s="2332"/>
      <c r="SFA24" s="2332"/>
      <c r="SFB24" s="2332"/>
      <c r="SFC24" s="2332"/>
      <c r="SFD24" s="2332"/>
      <c r="SFE24" s="2332"/>
      <c r="SFF24" s="2332"/>
      <c r="SFG24" s="2332"/>
      <c r="SFH24" s="2332"/>
      <c r="SFI24" s="2332"/>
      <c r="SFJ24" s="2332"/>
      <c r="SFK24" s="2332"/>
      <c r="SFL24" s="2332"/>
      <c r="SFM24" s="2332"/>
      <c r="SFN24" s="2332"/>
      <c r="SFO24" s="2332"/>
      <c r="SFP24" s="2332"/>
      <c r="SFQ24" s="2332"/>
      <c r="SFR24" s="2332"/>
      <c r="SFS24" s="2332"/>
      <c r="SFT24" s="2332"/>
      <c r="SFU24" s="2332"/>
      <c r="SFV24" s="2332"/>
      <c r="SFW24" s="2332"/>
      <c r="SFX24" s="2332"/>
      <c r="SFY24" s="2332"/>
      <c r="SFZ24" s="2332"/>
      <c r="SGA24" s="2332"/>
      <c r="SGB24" s="2332"/>
      <c r="SGC24" s="2332"/>
      <c r="SGD24" s="2332"/>
      <c r="SGE24" s="2332"/>
      <c r="SGF24" s="2332"/>
      <c r="SGG24" s="2332"/>
      <c r="SGH24" s="2332"/>
      <c r="SGI24" s="2332"/>
      <c r="SGJ24" s="2332"/>
      <c r="SGK24" s="2332"/>
      <c r="SGL24" s="2332"/>
      <c r="SGM24" s="2332"/>
      <c r="SGN24" s="2332"/>
      <c r="SGO24" s="2332"/>
      <c r="SGP24" s="2332"/>
      <c r="SGQ24" s="2332"/>
      <c r="SGR24" s="2332"/>
      <c r="SGS24" s="2332"/>
      <c r="SGT24" s="2332"/>
      <c r="SGU24" s="2332"/>
      <c r="SGV24" s="2332"/>
      <c r="SGW24" s="2332"/>
      <c r="SGX24" s="2332"/>
      <c r="SGY24" s="2332"/>
      <c r="SGZ24" s="2332"/>
      <c r="SHA24" s="2332"/>
      <c r="SHB24" s="2332"/>
      <c r="SHC24" s="2332"/>
      <c r="SHD24" s="2332"/>
      <c r="SHE24" s="2332"/>
      <c r="SHF24" s="2332"/>
      <c r="SHG24" s="2332"/>
      <c r="SHH24" s="2332"/>
      <c r="SHI24" s="2332"/>
      <c r="SHJ24" s="2332"/>
      <c r="SHK24" s="2332"/>
      <c r="SHL24" s="2332"/>
      <c r="SHM24" s="2332"/>
      <c r="SHN24" s="2332"/>
      <c r="SHO24" s="2332"/>
      <c r="SHP24" s="2332"/>
      <c r="SHQ24" s="2332"/>
      <c r="SHR24" s="2332"/>
      <c r="SHS24" s="2332"/>
      <c r="SHT24" s="2332"/>
      <c r="SHU24" s="2332"/>
      <c r="SHV24" s="2332"/>
      <c r="SHW24" s="2332"/>
      <c r="SHX24" s="2332"/>
      <c r="SHY24" s="2332"/>
      <c r="SHZ24" s="2332"/>
      <c r="SIA24" s="2332"/>
      <c r="SIB24" s="2332"/>
      <c r="SIC24" s="2332"/>
      <c r="SID24" s="2332"/>
      <c r="SIE24" s="2332"/>
      <c r="SIF24" s="2332"/>
      <c r="SIG24" s="2332"/>
      <c r="SIH24" s="2332"/>
      <c r="SII24" s="2332"/>
      <c r="SIJ24" s="2332"/>
      <c r="SIK24" s="2332"/>
      <c r="SIL24" s="2332"/>
      <c r="SIM24" s="2332"/>
      <c r="SIN24" s="2332"/>
      <c r="SIO24" s="2332"/>
      <c r="SIP24" s="2332"/>
      <c r="SIQ24" s="2332"/>
      <c r="SIR24" s="2332"/>
      <c r="SIS24" s="2332"/>
      <c r="SIT24" s="2332"/>
      <c r="SIU24" s="2332"/>
      <c r="SIV24" s="2332"/>
      <c r="SIW24" s="2332"/>
      <c r="SIX24" s="2332"/>
      <c r="SIY24" s="2332"/>
      <c r="SIZ24" s="2332"/>
      <c r="SJA24" s="2332"/>
      <c r="SJB24" s="2332"/>
      <c r="SJC24" s="2332"/>
      <c r="SJD24" s="2332"/>
      <c r="SJE24" s="2332"/>
      <c r="SJF24" s="2332"/>
      <c r="SJG24" s="2332"/>
      <c r="SJH24" s="2332"/>
      <c r="SJI24" s="2332"/>
      <c r="SJJ24" s="2332"/>
      <c r="SJK24" s="2332"/>
      <c r="SJL24" s="2332"/>
      <c r="SJM24" s="2332"/>
      <c r="SJN24" s="2332"/>
      <c r="SJO24" s="2332"/>
      <c r="SJP24" s="2332"/>
      <c r="SJQ24" s="2332"/>
      <c r="SJR24" s="2332"/>
      <c r="SJS24" s="2332"/>
      <c r="SJT24" s="2332"/>
      <c r="SJU24" s="2332"/>
      <c r="SJV24" s="2332"/>
      <c r="SJW24" s="2332"/>
      <c r="SJX24" s="2332"/>
      <c r="SJY24" s="2332"/>
      <c r="SJZ24" s="2332"/>
      <c r="SKA24" s="2332"/>
      <c r="SKB24" s="2332"/>
      <c r="SKC24" s="2332"/>
      <c r="SKD24" s="2332"/>
      <c r="SKE24" s="2332"/>
      <c r="SKF24" s="2332"/>
      <c r="SKG24" s="2332"/>
      <c r="SKH24" s="2332"/>
      <c r="SKI24" s="2332"/>
      <c r="SKJ24" s="2332"/>
      <c r="SKK24" s="2332"/>
      <c r="SKL24" s="2332"/>
      <c r="SKM24" s="2332"/>
      <c r="SKN24" s="2332"/>
      <c r="SKO24" s="2332"/>
      <c r="SKP24" s="2332"/>
      <c r="SKQ24" s="2332"/>
      <c r="SKR24" s="2332"/>
      <c r="SKS24" s="2332"/>
      <c r="SKT24" s="2332"/>
      <c r="SKU24" s="2332"/>
      <c r="SKV24" s="2332"/>
      <c r="SKW24" s="2332"/>
      <c r="SKX24" s="2332"/>
      <c r="SKY24" s="2332"/>
      <c r="SKZ24" s="2332"/>
      <c r="SLA24" s="2332"/>
      <c r="SLB24" s="2332"/>
      <c r="SLC24" s="2332"/>
      <c r="SLD24" s="2332"/>
      <c r="SLE24" s="2332"/>
      <c r="SLF24" s="2332"/>
      <c r="SLG24" s="2332"/>
      <c r="SLH24" s="2332"/>
      <c r="SLI24" s="2332"/>
      <c r="SLJ24" s="2332"/>
      <c r="SLK24" s="2332"/>
      <c r="SLL24" s="2332"/>
      <c r="SLM24" s="2332"/>
      <c r="SLN24" s="2332"/>
      <c r="SLO24" s="2332"/>
      <c r="SLP24" s="2332"/>
      <c r="SLQ24" s="2332"/>
      <c r="SLR24" s="2332"/>
      <c r="SLS24" s="2332"/>
      <c r="SLT24" s="2332"/>
      <c r="SLU24" s="2332"/>
      <c r="SLV24" s="2332"/>
      <c r="SLW24" s="2332"/>
      <c r="SLX24" s="2332"/>
      <c r="SLY24" s="2332"/>
      <c r="SLZ24" s="2332"/>
      <c r="SMA24" s="2332"/>
      <c r="SMB24" s="2332"/>
      <c r="SMC24" s="2332"/>
      <c r="SMD24" s="2332"/>
      <c r="SME24" s="2332"/>
      <c r="SMF24" s="2332"/>
      <c r="SMG24" s="2332"/>
      <c r="SMH24" s="2332"/>
      <c r="SMI24" s="2332"/>
      <c r="SMJ24" s="2332"/>
      <c r="SMK24" s="2332"/>
      <c r="SML24" s="2332"/>
      <c r="SMM24" s="2332"/>
      <c r="SMN24" s="2332"/>
      <c r="SMO24" s="2332"/>
      <c r="SMP24" s="2332"/>
      <c r="SMQ24" s="2332"/>
      <c r="SMR24" s="2332"/>
      <c r="SMS24" s="2332"/>
      <c r="SMT24" s="2332"/>
      <c r="SMU24" s="2332"/>
      <c r="SMV24" s="2332"/>
      <c r="SMW24" s="2332"/>
      <c r="SMX24" s="2332"/>
      <c r="SMY24" s="2332"/>
      <c r="SMZ24" s="2332"/>
      <c r="SNA24" s="2332"/>
      <c r="SNB24" s="2332"/>
      <c r="SNC24" s="2332"/>
      <c r="SND24" s="2332"/>
      <c r="SNE24" s="2332"/>
      <c r="SNF24" s="2332"/>
      <c r="SNG24" s="2332"/>
      <c r="SNH24" s="2332"/>
      <c r="SNI24" s="2332"/>
      <c r="SNJ24" s="2332"/>
      <c r="SNK24" s="2332"/>
      <c r="SNL24" s="2332"/>
      <c r="SNM24" s="2332"/>
      <c r="SNN24" s="2332"/>
      <c r="SNO24" s="2332"/>
      <c r="SNP24" s="2332"/>
      <c r="SNQ24" s="2332"/>
      <c r="SNR24" s="2332"/>
      <c r="SNS24" s="2332"/>
      <c r="SNT24" s="2332"/>
      <c r="SNU24" s="2332"/>
      <c r="SNV24" s="2332"/>
      <c r="SNW24" s="2332"/>
      <c r="SNX24" s="2332"/>
      <c r="SNY24" s="2332"/>
      <c r="SNZ24" s="2332"/>
      <c r="SOA24" s="2332"/>
      <c r="SOB24" s="2332"/>
      <c r="SOC24" s="2332"/>
      <c r="SOD24" s="2332"/>
      <c r="SOE24" s="2332"/>
      <c r="SOF24" s="2332"/>
      <c r="SOG24" s="2332"/>
      <c r="SOH24" s="2332"/>
      <c r="SOI24" s="2332"/>
      <c r="SOJ24" s="2332"/>
      <c r="SOK24" s="2332"/>
      <c r="SOL24" s="2332"/>
      <c r="SOM24" s="2332"/>
      <c r="SON24" s="2332"/>
      <c r="SOO24" s="2332"/>
      <c r="SOP24" s="2332"/>
      <c r="SOQ24" s="2332"/>
      <c r="SOR24" s="2332"/>
      <c r="SOS24" s="2332"/>
      <c r="SOT24" s="2332"/>
      <c r="SOU24" s="2332"/>
      <c r="SOV24" s="2332"/>
      <c r="SOW24" s="2332"/>
      <c r="SOX24" s="2332"/>
      <c r="SOY24" s="2332"/>
      <c r="SOZ24" s="2332"/>
      <c r="SPA24" s="2332"/>
      <c r="SPB24" s="2332"/>
      <c r="SPC24" s="2332"/>
      <c r="SPD24" s="2332"/>
      <c r="SPE24" s="2332"/>
      <c r="SPF24" s="2332"/>
      <c r="SPG24" s="2332"/>
      <c r="SPH24" s="2332"/>
      <c r="SPI24" s="2332"/>
      <c r="SPJ24" s="2332"/>
      <c r="SPK24" s="2332"/>
      <c r="SPL24" s="2332"/>
      <c r="SPM24" s="2332"/>
      <c r="SPN24" s="2332"/>
      <c r="SPO24" s="2332"/>
      <c r="SPP24" s="2332"/>
      <c r="SPQ24" s="2332"/>
      <c r="SPR24" s="2332"/>
      <c r="SPS24" s="2332"/>
      <c r="SPT24" s="2332"/>
      <c r="SPU24" s="2332"/>
      <c r="SPV24" s="2332"/>
      <c r="SPW24" s="2332"/>
      <c r="SPX24" s="2332"/>
      <c r="SPY24" s="2332"/>
      <c r="SPZ24" s="2332"/>
      <c r="SQA24" s="2332"/>
      <c r="SQB24" s="2332"/>
      <c r="SQC24" s="2332"/>
      <c r="SQD24" s="2332"/>
      <c r="SQE24" s="2332"/>
      <c r="SQF24" s="2332"/>
      <c r="SQG24" s="2332"/>
      <c r="SQH24" s="2332"/>
      <c r="SQI24" s="2332"/>
      <c r="SQJ24" s="2332"/>
      <c r="SQK24" s="2332"/>
      <c r="SQL24" s="2332"/>
      <c r="SQM24" s="2332"/>
      <c r="SQN24" s="2332"/>
      <c r="SQO24" s="2332"/>
      <c r="SQP24" s="2332"/>
      <c r="SQQ24" s="2332"/>
      <c r="SQR24" s="2332"/>
      <c r="SQS24" s="2332"/>
      <c r="SQT24" s="2332"/>
      <c r="SQU24" s="2332"/>
      <c r="SQV24" s="2332"/>
      <c r="SQW24" s="2332"/>
      <c r="SQX24" s="2332"/>
      <c r="SQY24" s="2332"/>
      <c r="SQZ24" s="2332"/>
      <c r="SRA24" s="2332"/>
      <c r="SRB24" s="2332"/>
      <c r="SRC24" s="2332"/>
      <c r="SRD24" s="2332"/>
      <c r="SRE24" s="2332"/>
      <c r="SRF24" s="2332"/>
      <c r="SRG24" s="2332"/>
      <c r="SRH24" s="2332"/>
      <c r="SRI24" s="2332"/>
      <c r="SRJ24" s="2332"/>
      <c r="SRK24" s="2332"/>
      <c r="SRL24" s="2332"/>
      <c r="SRM24" s="2332"/>
      <c r="SRN24" s="2332"/>
      <c r="SRO24" s="2332"/>
      <c r="SRP24" s="2332"/>
      <c r="SRQ24" s="2332"/>
      <c r="SRR24" s="2332"/>
      <c r="SRS24" s="2332"/>
      <c r="SRT24" s="2332"/>
      <c r="SRU24" s="2332"/>
      <c r="SRV24" s="2332"/>
      <c r="SRW24" s="2332"/>
      <c r="SRX24" s="2332"/>
      <c r="SRY24" s="2332"/>
      <c r="SRZ24" s="2332"/>
      <c r="SSA24" s="2332"/>
      <c r="SSB24" s="2332"/>
      <c r="SSC24" s="2332"/>
      <c r="SSD24" s="2332"/>
      <c r="SSE24" s="2332"/>
      <c r="SSF24" s="2332"/>
      <c r="SSG24" s="2332"/>
      <c r="SSH24" s="2332"/>
      <c r="SSI24" s="2332"/>
      <c r="SSJ24" s="2332"/>
      <c r="SSK24" s="2332"/>
      <c r="SSL24" s="2332"/>
      <c r="SSM24" s="2332"/>
      <c r="SSN24" s="2332"/>
      <c r="SSO24" s="2332"/>
      <c r="SSP24" s="2332"/>
      <c r="SSQ24" s="2332"/>
      <c r="SSR24" s="2332"/>
      <c r="SSS24" s="2332"/>
      <c r="SST24" s="2332"/>
      <c r="SSU24" s="2332"/>
      <c r="SSV24" s="2332"/>
      <c r="SSW24" s="2332"/>
      <c r="SSX24" s="2332"/>
      <c r="SSY24" s="2332"/>
      <c r="SSZ24" s="2332"/>
      <c r="STA24" s="2332"/>
      <c r="STB24" s="2332"/>
      <c r="STC24" s="2332"/>
      <c r="STD24" s="2332"/>
      <c r="STE24" s="2332"/>
      <c r="STF24" s="2332"/>
      <c r="STG24" s="2332"/>
      <c r="STH24" s="2332"/>
      <c r="STI24" s="2332"/>
      <c r="STJ24" s="2332"/>
      <c r="STK24" s="2332"/>
      <c r="STL24" s="2332"/>
      <c r="STM24" s="2332"/>
      <c r="STN24" s="2332"/>
      <c r="STO24" s="2332"/>
      <c r="STP24" s="2332"/>
      <c r="STQ24" s="2332"/>
      <c r="STR24" s="2332"/>
      <c r="STS24" s="2332"/>
      <c r="STT24" s="2332"/>
      <c r="STU24" s="2332"/>
      <c r="STV24" s="2332"/>
      <c r="STW24" s="2332"/>
      <c r="STX24" s="2332"/>
      <c r="STY24" s="2332"/>
      <c r="STZ24" s="2332"/>
      <c r="SUA24" s="2332"/>
      <c r="SUB24" s="2332"/>
      <c r="SUC24" s="2332"/>
      <c r="SUD24" s="2332"/>
      <c r="SUE24" s="2332"/>
      <c r="SUF24" s="2332"/>
      <c r="SUG24" s="2332"/>
      <c r="SUH24" s="2332"/>
      <c r="SUI24" s="2332"/>
      <c r="SUJ24" s="2332"/>
      <c r="SUK24" s="2332"/>
      <c r="SUL24" s="2332"/>
      <c r="SUM24" s="2332"/>
      <c r="SUN24" s="2332"/>
      <c r="SUO24" s="2332"/>
      <c r="SUP24" s="2332"/>
      <c r="SUQ24" s="2332"/>
      <c r="SUR24" s="2332"/>
      <c r="SUS24" s="2332"/>
      <c r="SUT24" s="2332"/>
      <c r="SUU24" s="2332"/>
      <c r="SUV24" s="2332"/>
      <c r="SUW24" s="2332"/>
      <c r="SUX24" s="2332"/>
      <c r="SUY24" s="2332"/>
      <c r="SUZ24" s="2332"/>
      <c r="SVA24" s="2332"/>
      <c r="SVB24" s="2332"/>
      <c r="SVC24" s="2332"/>
      <c r="SVD24" s="2332"/>
      <c r="SVE24" s="2332"/>
      <c r="SVF24" s="2332"/>
      <c r="SVG24" s="2332"/>
      <c r="SVH24" s="2332"/>
      <c r="SVI24" s="2332"/>
      <c r="SVJ24" s="2332"/>
      <c r="SVK24" s="2332"/>
      <c r="SVL24" s="2332"/>
      <c r="SVM24" s="2332"/>
      <c r="SVN24" s="2332"/>
      <c r="SVO24" s="2332"/>
      <c r="SVP24" s="2332"/>
      <c r="SVQ24" s="2332"/>
      <c r="SVR24" s="2332"/>
      <c r="SVS24" s="2332"/>
      <c r="SVT24" s="2332"/>
      <c r="SVU24" s="2332"/>
      <c r="SVV24" s="2332"/>
      <c r="SVW24" s="2332"/>
      <c r="SVX24" s="2332"/>
      <c r="SVY24" s="2332"/>
      <c r="SVZ24" s="2332"/>
      <c r="SWA24" s="2332"/>
      <c r="SWB24" s="2332"/>
      <c r="SWC24" s="2332"/>
      <c r="SWD24" s="2332"/>
      <c r="SWE24" s="2332"/>
      <c r="SWF24" s="2332"/>
      <c r="SWG24" s="2332"/>
      <c r="SWH24" s="2332"/>
      <c r="SWI24" s="2332"/>
      <c r="SWJ24" s="2332"/>
      <c r="SWK24" s="2332"/>
      <c r="SWL24" s="2332"/>
      <c r="SWM24" s="2332"/>
      <c r="SWN24" s="2332"/>
      <c r="SWO24" s="2332"/>
      <c r="SWP24" s="2332"/>
      <c r="SWQ24" s="2332"/>
      <c r="SWR24" s="2332"/>
      <c r="SWS24" s="2332"/>
      <c r="SWT24" s="2332"/>
      <c r="SWU24" s="2332"/>
      <c r="SWV24" s="2332"/>
      <c r="SWW24" s="2332"/>
      <c r="SWX24" s="2332"/>
      <c r="SWY24" s="2332"/>
      <c r="SWZ24" s="2332"/>
      <c r="SXA24" s="2332"/>
      <c r="SXB24" s="2332"/>
      <c r="SXC24" s="2332"/>
      <c r="SXD24" s="2332"/>
      <c r="SXE24" s="2332"/>
      <c r="SXF24" s="2332"/>
      <c r="SXG24" s="2332"/>
      <c r="SXH24" s="2332"/>
      <c r="SXI24" s="2332"/>
      <c r="SXJ24" s="2332"/>
      <c r="SXK24" s="2332"/>
      <c r="SXL24" s="2332"/>
      <c r="SXM24" s="2332"/>
      <c r="SXN24" s="2332"/>
      <c r="SXO24" s="2332"/>
      <c r="SXP24" s="2332"/>
      <c r="SXQ24" s="2332"/>
      <c r="SXR24" s="2332"/>
      <c r="SXS24" s="2332"/>
      <c r="SXT24" s="2332"/>
      <c r="SXU24" s="2332"/>
      <c r="SXV24" s="2332"/>
      <c r="SXW24" s="2332"/>
      <c r="SXX24" s="2332"/>
      <c r="SXY24" s="2332"/>
      <c r="SXZ24" s="2332"/>
      <c r="SYA24" s="2332"/>
      <c r="SYB24" s="2332"/>
      <c r="SYC24" s="2332"/>
      <c r="SYD24" s="2332"/>
      <c r="SYE24" s="2332"/>
      <c r="SYF24" s="2332"/>
      <c r="SYG24" s="2332"/>
      <c r="SYH24" s="2332"/>
      <c r="SYI24" s="2332"/>
      <c r="SYJ24" s="2332"/>
      <c r="SYK24" s="2332"/>
      <c r="SYL24" s="2332"/>
      <c r="SYM24" s="2332"/>
      <c r="SYN24" s="2332"/>
      <c r="SYO24" s="2332"/>
      <c r="SYP24" s="2332"/>
      <c r="SYQ24" s="2332"/>
      <c r="SYR24" s="2332"/>
      <c r="SYS24" s="2332"/>
      <c r="SYT24" s="2332"/>
      <c r="SYU24" s="2332"/>
      <c r="SYV24" s="2332"/>
      <c r="SYW24" s="2332"/>
      <c r="SYX24" s="2332"/>
      <c r="SYY24" s="2332"/>
      <c r="SYZ24" s="2332"/>
      <c r="SZA24" s="2332"/>
      <c r="SZB24" s="2332"/>
      <c r="SZC24" s="2332"/>
      <c r="SZD24" s="2332"/>
      <c r="SZE24" s="2332"/>
      <c r="SZF24" s="2332"/>
      <c r="SZG24" s="2332"/>
      <c r="SZH24" s="2332"/>
      <c r="SZI24" s="2332"/>
      <c r="SZJ24" s="2332"/>
      <c r="SZK24" s="2332"/>
      <c r="SZL24" s="2332"/>
      <c r="SZM24" s="2332"/>
      <c r="SZN24" s="2332"/>
      <c r="SZO24" s="2332"/>
      <c r="SZP24" s="2332"/>
      <c r="SZQ24" s="2332"/>
      <c r="SZR24" s="2332"/>
      <c r="SZS24" s="2332"/>
      <c r="SZT24" s="2332"/>
      <c r="SZU24" s="2332"/>
      <c r="SZV24" s="2332"/>
      <c r="SZW24" s="2332"/>
      <c r="SZX24" s="2332"/>
      <c r="SZY24" s="2332"/>
      <c r="SZZ24" s="2332"/>
      <c r="TAA24" s="2332"/>
      <c r="TAB24" s="2332"/>
      <c r="TAC24" s="2332"/>
      <c r="TAD24" s="2332"/>
      <c r="TAE24" s="2332"/>
      <c r="TAF24" s="2332"/>
      <c r="TAG24" s="2332"/>
      <c r="TAH24" s="2332"/>
      <c r="TAI24" s="2332"/>
      <c r="TAJ24" s="2332"/>
      <c r="TAK24" s="2332"/>
      <c r="TAL24" s="2332"/>
      <c r="TAM24" s="2332"/>
      <c r="TAN24" s="2332"/>
      <c r="TAO24" s="2332"/>
      <c r="TAP24" s="2332"/>
      <c r="TAQ24" s="2332"/>
      <c r="TAR24" s="2332"/>
      <c r="TAS24" s="2332"/>
      <c r="TAT24" s="2332"/>
      <c r="TAU24" s="2332"/>
      <c r="TAV24" s="2332"/>
      <c r="TAW24" s="2332"/>
      <c r="TAX24" s="2332"/>
      <c r="TAY24" s="2332"/>
      <c r="TAZ24" s="2332"/>
      <c r="TBA24" s="2332"/>
      <c r="TBB24" s="2332"/>
      <c r="TBC24" s="2332"/>
      <c r="TBD24" s="2332"/>
      <c r="TBE24" s="2332"/>
      <c r="TBF24" s="2332"/>
      <c r="TBG24" s="2332"/>
      <c r="TBH24" s="2332"/>
      <c r="TBI24" s="2332"/>
      <c r="TBJ24" s="2332"/>
      <c r="TBK24" s="2332"/>
      <c r="TBL24" s="2332"/>
      <c r="TBM24" s="2332"/>
      <c r="TBN24" s="2332"/>
      <c r="TBO24" s="2332"/>
      <c r="TBP24" s="2332"/>
      <c r="TBQ24" s="2332"/>
      <c r="TBR24" s="2332"/>
      <c r="TBS24" s="2332"/>
      <c r="TBT24" s="2332"/>
      <c r="TBU24" s="2332"/>
      <c r="TBV24" s="2332"/>
      <c r="TBW24" s="2332"/>
      <c r="TBX24" s="2332"/>
      <c r="TBY24" s="2332"/>
      <c r="TBZ24" s="2332"/>
      <c r="TCA24" s="2332"/>
      <c r="TCB24" s="2332"/>
      <c r="TCC24" s="2332"/>
      <c r="TCD24" s="2332"/>
      <c r="TCE24" s="2332"/>
      <c r="TCF24" s="2332"/>
      <c r="TCG24" s="2332"/>
      <c r="TCH24" s="2332"/>
      <c r="TCI24" s="2332"/>
      <c r="TCJ24" s="2332"/>
      <c r="TCK24" s="2332"/>
      <c r="TCL24" s="2332"/>
      <c r="TCM24" s="2332"/>
      <c r="TCN24" s="2332"/>
      <c r="TCO24" s="2332"/>
      <c r="TCP24" s="2332"/>
      <c r="TCQ24" s="2332"/>
      <c r="TCR24" s="2332"/>
      <c r="TCS24" s="2332"/>
      <c r="TCT24" s="2332"/>
      <c r="TCU24" s="2332"/>
      <c r="TCV24" s="2332"/>
      <c r="TCW24" s="2332"/>
      <c r="TCX24" s="2332"/>
      <c r="TCY24" s="2332"/>
      <c r="TCZ24" s="2332"/>
      <c r="TDA24" s="2332"/>
      <c r="TDB24" s="2332"/>
      <c r="TDC24" s="2332"/>
      <c r="TDD24" s="2332"/>
      <c r="TDE24" s="2332"/>
      <c r="TDF24" s="2332"/>
      <c r="TDG24" s="2332"/>
      <c r="TDH24" s="2332"/>
      <c r="TDI24" s="2332"/>
      <c r="TDJ24" s="2332"/>
      <c r="TDK24" s="2332"/>
      <c r="TDL24" s="2332"/>
      <c r="TDM24" s="2332"/>
      <c r="TDN24" s="2332"/>
      <c r="TDO24" s="2332"/>
      <c r="TDP24" s="2332"/>
      <c r="TDQ24" s="2332"/>
      <c r="TDR24" s="2332"/>
      <c r="TDS24" s="2332"/>
      <c r="TDT24" s="2332"/>
      <c r="TDU24" s="2332"/>
      <c r="TDV24" s="2332"/>
      <c r="TDW24" s="2332"/>
      <c r="TDX24" s="2332"/>
      <c r="TDY24" s="2332"/>
      <c r="TDZ24" s="2332"/>
      <c r="TEA24" s="2332"/>
      <c r="TEB24" s="2332"/>
      <c r="TEC24" s="2332"/>
      <c r="TED24" s="2332"/>
      <c r="TEE24" s="2332"/>
      <c r="TEF24" s="2332"/>
      <c r="TEG24" s="2332"/>
      <c r="TEH24" s="2332"/>
      <c r="TEI24" s="2332"/>
      <c r="TEJ24" s="2332"/>
      <c r="TEK24" s="2332"/>
      <c r="TEL24" s="2332"/>
      <c r="TEM24" s="2332"/>
      <c r="TEN24" s="2332"/>
      <c r="TEO24" s="2332"/>
      <c r="TEP24" s="2332"/>
      <c r="TEQ24" s="2332"/>
      <c r="TER24" s="2332"/>
      <c r="TES24" s="2332"/>
      <c r="TET24" s="2332"/>
      <c r="TEU24" s="2332"/>
      <c r="TEV24" s="2332"/>
      <c r="TEW24" s="2332"/>
      <c r="TEX24" s="2332"/>
      <c r="TEY24" s="2332"/>
      <c r="TEZ24" s="2332"/>
      <c r="TFA24" s="2332"/>
      <c r="TFB24" s="2332"/>
      <c r="TFC24" s="2332"/>
      <c r="TFD24" s="2332"/>
      <c r="TFE24" s="2332"/>
      <c r="TFF24" s="2332"/>
      <c r="TFG24" s="2332"/>
      <c r="TFH24" s="2332"/>
      <c r="TFI24" s="2332"/>
      <c r="TFJ24" s="2332"/>
      <c r="TFK24" s="2332"/>
      <c r="TFL24" s="2332"/>
      <c r="TFM24" s="2332"/>
      <c r="TFN24" s="2332"/>
      <c r="TFO24" s="2332"/>
      <c r="TFP24" s="2332"/>
      <c r="TFQ24" s="2332"/>
      <c r="TFR24" s="2332"/>
      <c r="TFS24" s="2332"/>
      <c r="TFT24" s="2332"/>
      <c r="TFU24" s="2332"/>
      <c r="TFV24" s="2332"/>
      <c r="TFW24" s="2332"/>
      <c r="TFX24" s="2332"/>
      <c r="TFY24" s="2332"/>
      <c r="TFZ24" s="2332"/>
      <c r="TGA24" s="2332"/>
      <c r="TGB24" s="2332"/>
      <c r="TGC24" s="2332"/>
      <c r="TGD24" s="2332"/>
      <c r="TGE24" s="2332"/>
      <c r="TGF24" s="2332"/>
      <c r="TGG24" s="2332"/>
      <c r="TGH24" s="2332"/>
      <c r="TGI24" s="2332"/>
      <c r="TGJ24" s="2332"/>
      <c r="TGK24" s="2332"/>
      <c r="TGL24" s="2332"/>
      <c r="TGM24" s="2332"/>
      <c r="TGN24" s="2332"/>
      <c r="TGO24" s="2332"/>
      <c r="TGP24" s="2332"/>
      <c r="TGQ24" s="2332"/>
      <c r="TGR24" s="2332"/>
      <c r="TGS24" s="2332"/>
      <c r="TGT24" s="2332"/>
      <c r="TGU24" s="2332"/>
      <c r="TGV24" s="2332"/>
      <c r="TGW24" s="2332"/>
      <c r="TGX24" s="2332"/>
      <c r="TGY24" s="2332"/>
      <c r="TGZ24" s="2332"/>
      <c r="THA24" s="2332"/>
      <c r="THB24" s="2332"/>
      <c r="THC24" s="2332"/>
      <c r="THD24" s="2332"/>
      <c r="THE24" s="2332"/>
      <c r="THF24" s="2332"/>
      <c r="THG24" s="2332"/>
      <c r="THH24" s="2332"/>
      <c r="THI24" s="2332"/>
      <c r="THJ24" s="2332"/>
      <c r="THK24" s="2332"/>
      <c r="THL24" s="2332"/>
      <c r="THM24" s="2332"/>
      <c r="THN24" s="2332"/>
      <c r="THO24" s="2332"/>
      <c r="THP24" s="2332"/>
      <c r="THQ24" s="2332"/>
      <c r="THR24" s="2332"/>
      <c r="THS24" s="2332"/>
      <c r="THT24" s="2332"/>
      <c r="THU24" s="2332"/>
      <c r="THV24" s="2332"/>
      <c r="THW24" s="2332"/>
      <c r="THX24" s="2332"/>
      <c r="THY24" s="2332"/>
      <c r="THZ24" s="2332"/>
      <c r="TIA24" s="2332"/>
      <c r="TIB24" s="2332"/>
      <c r="TIC24" s="2332"/>
      <c r="TID24" s="2332"/>
      <c r="TIE24" s="2332"/>
      <c r="TIF24" s="2332"/>
      <c r="TIG24" s="2332"/>
      <c r="TIH24" s="2332"/>
      <c r="TII24" s="2332"/>
      <c r="TIJ24" s="2332"/>
      <c r="TIK24" s="2332"/>
      <c r="TIL24" s="2332"/>
      <c r="TIM24" s="2332"/>
      <c r="TIN24" s="2332"/>
      <c r="TIO24" s="2332"/>
      <c r="TIP24" s="2332"/>
      <c r="TIQ24" s="2332"/>
      <c r="TIR24" s="2332"/>
      <c r="TIS24" s="2332"/>
      <c r="TIT24" s="2332"/>
      <c r="TIU24" s="2332"/>
      <c r="TIV24" s="2332"/>
      <c r="TIW24" s="2332"/>
      <c r="TIX24" s="2332"/>
      <c r="TIY24" s="2332"/>
      <c r="TIZ24" s="2332"/>
      <c r="TJA24" s="2332"/>
      <c r="TJB24" s="2332"/>
      <c r="TJC24" s="2332"/>
      <c r="TJD24" s="2332"/>
      <c r="TJE24" s="2332"/>
      <c r="TJF24" s="2332"/>
      <c r="TJG24" s="2332"/>
      <c r="TJH24" s="2332"/>
      <c r="TJI24" s="2332"/>
      <c r="TJJ24" s="2332"/>
      <c r="TJK24" s="2332"/>
      <c r="TJL24" s="2332"/>
      <c r="TJM24" s="2332"/>
      <c r="TJN24" s="2332"/>
      <c r="TJO24" s="2332"/>
      <c r="TJP24" s="2332"/>
      <c r="TJQ24" s="2332"/>
      <c r="TJR24" s="2332"/>
      <c r="TJS24" s="2332"/>
      <c r="TJT24" s="2332"/>
      <c r="TJU24" s="2332"/>
      <c r="TJV24" s="2332"/>
      <c r="TJW24" s="2332"/>
      <c r="TJX24" s="2332"/>
      <c r="TJY24" s="2332"/>
      <c r="TJZ24" s="2332"/>
      <c r="TKA24" s="2332"/>
      <c r="TKB24" s="2332"/>
      <c r="TKC24" s="2332"/>
      <c r="TKD24" s="2332"/>
      <c r="TKE24" s="2332"/>
      <c r="TKF24" s="2332"/>
      <c r="TKG24" s="2332"/>
      <c r="TKH24" s="2332"/>
      <c r="TKI24" s="2332"/>
      <c r="TKJ24" s="2332"/>
      <c r="TKK24" s="2332"/>
      <c r="TKL24" s="2332"/>
      <c r="TKM24" s="2332"/>
      <c r="TKN24" s="2332"/>
      <c r="TKO24" s="2332"/>
      <c r="TKP24" s="2332"/>
      <c r="TKQ24" s="2332"/>
      <c r="TKR24" s="2332"/>
      <c r="TKS24" s="2332"/>
      <c r="TKT24" s="2332"/>
      <c r="TKU24" s="2332"/>
      <c r="TKV24" s="2332"/>
      <c r="TKW24" s="2332"/>
      <c r="TKX24" s="2332"/>
      <c r="TKY24" s="2332"/>
      <c r="TKZ24" s="2332"/>
      <c r="TLA24" s="2332"/>
      <c r="TLB24" s="2332"/>
      <c r="TLC24" s="2332"/>
      <c r="TLD24" s="2332"/>
      <c r="TLE24" s="2332"/>
      <c r="TLF24" s="2332"/>
      <c r="TLG24" s="2332"/>
      <c r="TLH24" s="2332"/>
      <c r="TLI24" s="2332"/>
      <c r="TLJ24" s="2332"/>
      <c r="TLK24" s="2332"/>
      <c r="TLL24" s="2332"/>
      <c r="TLM24" s="2332"/>
      <c r="TLN24" s="2332"/>
      <c r="TLO24" s="2332"/>
      <c r="TLP24" s="2332"/>
      <c r="TLQ24" s="2332"/>
      <c r="TLR24" s="2332"/>
      <c r="TLS24" s="2332"/>
      <c r="TLT24" s="2332"/>
      <c r="TLU24" s="2332"/>
      <c r="TLV24" s="2332"/>
      <c r="TLW24" s="2332"/>
      <c r="TLX24" s="2332"/>
      <c r="TLY24" s="2332"/>
      <c r="TLZ24" s="2332"/>
      <c r="TMA24" s="2332"/>
      <c r="TMB24" s="2332"/>
      <c r="TMC24" s="2332"/>
      <c r="TMD24" s="2332"/>
      <c r="TME24" s="2332"/>
      <c r="TMF24" s="2332"/>
      <c r="TMG24" s="2332"/>
      <c r="TMH24" s="2332"/>
      <c r="TMI24" s="2332"/>
      <c r="TMJ24" s="2332"/>
      <c r="TMK24" s="2332"/>
      <c r="TML24" s="2332"/>
      <c r="TMM24" s="2332"/>
      <c r="TMN24" s="2332"/>
      <c r="TMO24" s="2332"/>
      <c r="TMP24" s="2332"/>
      <c r="TMQ24" s="2332"/>
      <c r="TMR24" s="2332"/>
      <c r="TMS24" s="2332"/>
      <c r="TMT24" s="2332"/>
      <c r="TMU24" s="2332"/>
      <c r="TMV24" s="2332"/>
      <c r="TMW24" s="2332"/>
      <c r="TMX24" s="2332"/>
      <c r="TMY24" s="2332"/>
      <c r="TMZ24" s="2332"/>
      <c r="TNA24" s="2332"/>
      <c r="TNB24" s="2332"/>
      <c r="TNC24" s="2332"/>
      <c r="TND24" s="2332"/>
      <c r="TNE24" s="2332"/>
      <c r="TNF24" s="2332"/>
      <c r="TNG24" s="2332"/>
      <c r="TNH24" s="2332"/>
      <c r="TNI24" s="2332"/>
      <c r="TNJ24" s="2332"/>
      <c r="TNK24" s="2332"/>
      <c r="TNL24" s="2332"/>
      <c r="TNM24" s="2332"/>
      <c r="TNN24" s="2332"/>
      <c r="TNO24" s="2332"/>
      <c r="TNP24" s="2332"/>
      <c r="TNQ24" s="2332"/>
      <c r="TNR24" s="2332"/>
      <c r="TNS24" s="2332"/>
      <c r="TNT24" s="2332"/>
      <c r="TNU24" s="2332"/>
      <c r="TNV24" s="2332"/>
      <c r="TNW24" s="2332"/>
      <c r="TNX24" s="2332"/>
      <c r="TNY24" s="2332"/>
      <c r="TNZ24" s="2332"/>
      <c r="TOA24" s="2332"/>
      <c r="TOB24" s="2332"/>
      <c r="TOC24" s="2332"/>
      <c r="TOD24" s="2332"/>
      <c r="TOE24" s="2332"/>
      <c r="TOF24" s="2332"/>
      <c r="TOG24" s="2332"/>
      <c r="TOH24" s="2332"/>
      <c r="TOI24" s="2332"/>
      <c r="TOJ24" s="2332"/>
      <c r="TOK24" s="2332"/>
      <c r="TOL24" s="2332"/>
      <c r="TOM24" s="2332"/>
      <c r="TON24" s="2332"/>
      <c r="TOO24" s="2332"/>
      <c r="TOP24" s="2332"/>
      <c r="TOQ24" s="2332"/>
      <c r="TOR24" s="2332"/>
      <c r="TOS24" s="2332"/>
      <c r="TOT24" s="2332"/>
      <c r="TOU24" s="2332"/>
      <c r="TOV24" s="2332"/>
      <c r="TOW24" s="2332"/>
      <c r="TOX24" s="2332"/>
      <c r="TOY24" s="2332"/>
      <c r="TOZ24" s="2332"/>
      <c r="TPA24" s="2332"/>
      <c r="TPB24" s="2332"/>
      <c r="TPC24" s="2332"/>
      <c r="TPD24" s="2332"/>
      <c r="TPE24" s="2332"/>
      <c r="TPF24" s="2332"/>
      <c r="TPG24" s="2332"/>
      <c r="TPH24" s="2332"/>
      <c r="TPI24" s="2332"/>
      <c r="TPJ24" s="2332"/>
      <c r="TPK24" s="2332"/>
      <c r="TPL24" s="2332"/>
      <c r="TPM24" s="2332"/>
      <c r="TPN24" s="2332"/>
      <c r="TPO24" s="2332"/>
      <c r="TPP24" s="2332"/>
      <c r="TPQ24" s="2332"/>
      <c r="TPR24" s="2332"/>
      <c r="TPS24" s="2332"/>
      <c r="TPT24" s="2332"/>
      <c r="TPU24" s="2332"/>
      <c r="TPV24" s="2332"/>
      <c r="TPW24" s="2332"/>
      <c r="TPX24" s="2332"/>
      <c r="TPY24" s="2332"/>
      <c r="TPZ24" s="2332"/>
      <c r="TQA24" s="2332"/>
      <c r="TQB24" s="2332"/>
      <c r="TQC24" s="2332"/>
      <c r="TQD24" s="2332"/>
      <c r="TQE24" s="2332"/>
      <c r="TQF24" s="2332"/>
      <c r="TQG24" s="2332"/>
      <c r="TQH24" s="2332"/>
      <c r="TQI24" s="2332"/>
      <c r="TQJ24" s="2332"/>
      <c r="TQK24" s="2332"/>
      <c r="TQL24" s="2332"/>
      <c r="TQM24" s="2332"/>
      <c r="TQN24" s="2332"/>
      <c r="TQO24" s="2332"/>
      <c r="TQP24" s="2332"/>
      <c r="TQQ24" s="2332"/>
      <c r="TQR24" s="2332"/>
      <c r="TQS24" s="2332"/>
      <c r="TQT24" s="2332"/>
      <c r="TQU24" s="2332"/>
      <c r="TQV24" s="2332"/>
      <c r="TQW24" s="2332"/>
      <c r="TQX24" s="2332"/>
      <c r="TQY24" s="2332"/>
      <c r="TQZ24" s="2332"/>
      <c r="TRA24" s="2332"/>
      <c r="TRB24" s="2332"/>
      <c r="TRC24" s="2332"/>
      <c r="TRD24" s="2332"/>
      <c r="TRE24" s="2332"/>
      <c r="TRF24" s="2332"/>
      <c r="TRG24" s="2332"/>
      <c r="TRH24" s="2332"/>
      <c r="TRI24" s="2332"/>
      <c r="TRJ24" s="2332"/>
      <c r="TRK24" s="2332"/>
      <c r="TRL24" s="2332"/>
      <c r="TRM24" s="2332"/>
      <c r="TRN24" s="2332"/>
      <c r="TRO24" s="2332"/>
      <c r="TRP24" s="2332"/>
      <c r="TRQ24" s="2332"/>
      <c r="TRR24" s="2332"/>
      <c r="TRS24" s="2332"/>
      <c r="TRT24" s="2332"/>
      <c r="TRU24" s="2332"/>
      <c r="TRV24" s="2332"/>
      <c r="TRW24" s="2332"/>
      <c r="TRX24" s="2332"/>
      <c r="TRY24" s="2332"/>
      <c r="TRZ24" s="2332"/>
      <c r="TSA24" s="2332"/>
      <c r="TSB24" s="2332"/>
      <c r="TSC24" s="2332"/>
      <c r="TSD24" s="2332"/>
      <c r="TSE24" s="2332"/>
      <c r="TSF24" s="2332"/>
      <c r="TSG24" s="2332"/>
      <c r="TSH24" s="2332"/>
      <c r="TSI24" s="2332"/>
      <c r="TSJ24" s="2332"/>
      <c r="TSK24" s="2332"/>
      <c r="TSL24" s="2332"/>
      <c r="TSM24" s="2332"/>
      <c r="TSN24" s="2332"/>
      <c r="TSO24" s="2332"/>
      <c r="TSP24" s="2332"/>
      <c r="TSQ24" s="2332"/>
      <c r="TSR24" s="2332"/>
      <c r="TSS24" s="2332"/>
      <c r="TST24" s="2332"/>
      <c r="TSU24" s="2332"/>
      <c r="TSV24" s="2332"/>
      <c r="TSW24" s="2332"/>
      <c r="TSX24" s="2332"/>
      <c r="TSY24" s="2332"/>
      <c r="TSZ24" s="2332"/>
      <c r="TTA24" s="2332"/>
      <c r="TTB24" s="2332"/>
      <c r="TTC24" s="2332"/>
      <c r="TTD24" s="2332"/>
      <c r="TTE24" s="2332"/>
      <c r="TTF24" s="2332"/>
      <c r="TTG24" s="2332"/>
      <c r="TTH24" s="2332"/>
      <c r="TTI24" s="2332"/>
      <c r="TTJ24" s="2332"/>
      <c r="TTK24" s="2332"/>
      <c r="TTL24" s="2332"/>
      <c r="TTM24" s="2332"/>
      <c r="TTN24" s="2332"/>
      <c r="TTO24" s="2332"/>
      <c r="TTP24" s="2332"/>
      <c r="TTQ24" s="2332"/>
      <c r="TTR24" s="2332"/>
      <c r="TTS24" s="2332"/>
      <c r="TTT24" s="2332"/>
      <c r="TTU24" s="2332"/>
      <c r="TTV24" s="2332"/>
      <c r="TTW24" s="2332"/>
      <c r="TTX24" s="2332"/>
      <c r="TTY24" s="2332"/>
      <c r="TTZ24" s="2332"/>
      <c r="TUA24" s="2332"/>
      <c r="TUB24" s="2332"/>
      <c r="TUC24" s="2332"/>
      <c r="TUD24" s="2332"/>
      <c r="TUE24" s="2332"/>
      <c r="TUF24" s="2332"/>
      <c r="TUG24" s="2332"/>
      <c r="TUH24" s="2332"/>
      <c r="TUI24" s="2332"/>
      <c r="TUJ24" s="2332"/>
      <c r="TUK24" s="2332"/>
      <c r="TUL24" s="2332"/>
      <c r="TUM24" s="2332"/>
      <c r="TUN24" s="2332"/>
      <c r="TUO24" s="2332"/>
      <c r="TUP24" s="2332"/>
      <c r="TUQ24" s="2332"/>
      <c r="TUR24" s="2332"/>
      <c r="TUS24" s="2332"/>
      <c r="TUT24" s="2332"/>
      <c r="TUU24" s="2332"/>
      <c r="TUV24" s="2332"/>
      <c r="TUW24" s="2332"/>
      <c r="TUX24" s="2332"/>
      <c r="TUY24" s="2332"/>
      <c r="TUZ24" s="2332"/>
      <c r="TVA24" s="2332"/>
      <c r="TVB24" s="2332"/>
      <c r="TVC24" s="2332"/>
      <c r="TVD24" s="2332"/>
      <c r="TVE24" s="2332"/>
      <c r="TVF24" s="2332"/>
      <c r="TVG24" s="2332"/>
      <c r="TVH24" s="2332"/>
      <c r="TVI24" s="2332"/>
      <c r="TVJ24" s="2332"/>
      <c r="TVK24" s="2332"/>
      <c r="TVL24" s="2332"/>
      <c r="TVM24" s="2332"/>
      <c r="TVN24" s="2332"/>
      <c r="TVO24" s="2332"/>
      <c r="TVP24" s="2332"/>
      <c r="TVQ24" s="2332"/>
      <c r="TVR24" s="2332"/>
      <c r="TVS24" s="2332"/>
      <c r="TVT24" s="2332"/>
      <c r="TVU24" s="2332"/>
      <c r="TVV24" s="2332"/>
      <c r="TVW24" s="2332"/>
      <c r="TVX24" s="2332"/>
      <c r="TVY24" s="2332"/>
      <c r="TVZ24" s="2332"/>
      <c r="TWA24" s="2332"/>
      <c r="TWB24" s="2332"/>
      <c r="TWC24" s="2332"/>
      <c r="TWD24" s="2332"/>
      <c r="TWE24" s="2332"/>
      <c r="TWF24" s="2332"/>
      <c r="TWG24" s="2332"/>
      <c r="TWH24" s="2332"/>
      <c r="TWI24" s="2332"/>
      <c r="TWJ24" s="2332"/>
      <c r="TWK24" s="2332"/>
      <c r="TWL24" s="2332"/>
      <c r="TWM24" s="2332"/>
      <c r="TWN24" s="2332"/>
      <c r="TWO24" s="2332"/>
      <c r="TWP24" s="2332"/>
      <c r="TWQ24" s="2332"/>
      <c r="TWR24" s="2332"/>
      <c r="TWS24" s="2332"/>
      <c r="TWT24" s="2332"/>
      <c r="TWU24" s="2332"/>
      <c r="TWV24" s="2332"/>
      <c r="TWW24" s="2332"/>
      <c r="TWX24" s="2332"/>
      <c r="TWY24" s="2332"/>
      <c r="TWZ24" s="2332"/>
      <c r="TXA24" s="2332"/>
      <c r="TXB24" s="2332"/>
      <c r="TXC24" s="2332"/>
      <c r="TXD24" s="2332"/>
      <c r="TXE24" s="2332"/>
      <c r="TXF24" s="2332"/>
      <c r="TXG24" s="2332"/>
      <c r="TXH24" s="2332"/>
      <c r="TXI24" s="2332"/>
      <c r="TXJ24" s="2332"/>
      <c r="TXK24" s="2332"/>
      <c r="TXL24" s="2332"/>
      <c r="TXM24" s="2332"/>
      <c r="TXN24" s="2332"/>
      <c r="TXO24" s="2332"/>
      <c r="TXP24" s="2332"/>
      <c r="TXQ24" s="2332"/>
      <c r="TXR24" s="2332"/>
      <c r="TXS24" s="2332"/>
      <c r="TXT24" s="2332"/>
      <c r="TXU24" s="2332"/>
      <c r="TXV24" s="2332"/>
      <c r="TXW24" s="2332"/>
      <c r="TXX24" s="2332"/>
      <c r="TXY24" s="2332"/>
      <c r="TXZ24" s="2332"/>
      <c r="TYA24" s="2332"/>
      <c r="TYB24" s="2332"/>
      <c r="TYC24" s="2332"/>
      <c r="TYD24" s="2332"/>
      <c r="TYE24" s="2332"/>
      <c r="TYF24" s="2332"/>
      <c r="TYG24" s="2332"/>
      <c r="TYH24" s="2332"/>
      <c r="TYI24" s="2332"/>
      <c r="TYJ24" s="2332"/>
      <c r="TYK24" s="2332"/>
      <c r="TYL24" s="2332"/>
      <c r="TYM24" s="2332"/>
      <c r="TYN24" s="2332"/>
      <c r="TYO24" s="2332"/>
      <c r="TYP24" s="2332"/>
      <c r="TYQ24" s="2332"/>
      <c r="TYR24" s="2332"/>
      <c r="TYS24" s="2332"/>
      <c r="TYT24" s="2332"/>
      <c r="TYU24" s="2332"/>
      <c r="TYV24" s="2332"/>
      <c r="TYW24" s="2332"/>
      <c r="TYX24" s="2332"/>
      <c r="TYY24" s="2332"/>
      <c r="TYZ24" s="2332"/>
      <c r="TZA24" s="2332"/>
      <c r="TZB24" s="2332"/>
      <c r="TZC24" s="2332"/>
      <c r="TZD24" s="2332"/>
      <c r="TZE24" s="2332"/>
      <c r="TZF24" s="2332"/>
      <c r="TZG24" s="2332"/>
      <c r="TZH24" s="2332"/>
      <c r="TZI24" s="2332"/>
      <c r="TZJ24" s="2332"/>
      <c r="TZK24" s="2332"/>
      <c r="TZL24" s="2332"/>
      <c r="TZM24" s="2332"/>
      <c r="TZN24" s="2332"/>
      <c r="TZO24" s="2332"/>
      <c r="TZP24" s="2332"/>
      <c r="TZQ24" s="2332"/>
      <c r="TZR24" s="2332"/>
      <c r="TZS24" s="2332"/>
      <c r="TZT24" s="2332"/>
      <c r="TZU24" s="2332"/>
      <c r="TZV24" s="2332"/>
      <c r="TZW24" s="2332"/>
      <c r="TZX24" s="2332"/>
      <c r="TZY24" s="2332"/>
      <c r="TZZ24" s="2332"/>
      <c r="UAA24" s="2332"/>
      <c r="UAB24" s="2332"/>
      <c r="UAC24" s="2332"/>
      <c r="UAD24" s="2332"/>
      <c r="UAE24" s="2332"/>
      <c r="UAF24" s="2332"/>
      <c r="UAG24" s="2332"/>
      <c r="UAH24" s="2332"/>
      <c r="UAI24" s="2332"/>
      <c r="UAJ24" s="2332"/>
      <c r="UAK24" s="2332"/>
      <c r="UAL24" s="2332"/>
      <c r="UAM24" s="2332"/>
      <c r="UAN24" s="2332"/>
      <c r="UAO24" s="2332"/>
      <c r="UAP24" s="2332"/>
      <c r="UAQ24" s="2332"/>
      <c r="UAR24" s="2332"/>
      <c r="UAS24" s="2332"/>
      <c r="UAT24" s="2332"/>
      <c r="UAU24" s="2332"/>
      <c r="UAV24" s="2332"/>
      <c r="UAW24" s="2332"/>
      <c r="UAX24" s="2332"/>
      <c r="UAY24" s="2332"/>
      <c r="UAZ24" s="2332"/>
      <c r="UBA24" s="2332"/>
      <c r="UBB24" s="2332"/>
      <c r="UBC24" s="2332"/>
      <c r="UBD24" s="2332"/>
      <c r="UBE24" s="2332"/>
      <c r="UBF24" s="2332"/>
      <c r="UBG24" s="2332"/>
      <c r="UBH24" s="2332"/>
      <c r="UBI24" s="2332"/>
      <c r="UBJ24" s="2332"/>
      <c r="UBK24" s="2332"/>
      <c r="UBL24" s="2332"/>
      <c r="UBM24" s="2332"/>
      <c r="UBN24" s="2332"/>
      <c r="UBO24" s="2332"/>
      <c r="UBP24" s="2332"/>
      <c r="UBQ24" s="2332"/>
      <c r="UBR24" s="2332"/>
      <c r="UBS24" s="2332"/>
      <c r="UBT24" s="2332"/>
      <c r="UBU24" s="2332"/>
      <c r="UBV24" s="2332"/>
      <c r="UBW24" s="2332"/>
      <c r="UBX24" s="2332"/>
      <c r="UBY24" s="2332"/>
      <c r="UBZ24" s="2332"/>
      <c r="UCA24" s="2332"/>
      <c r="UCB24" s="2332"/>
      <c r="UCC24" s="2332"/>
      <c r="UCD24" s="2332"/>
      <c r="UCE24" s="2332"/>
      <c r="UCF24" s="2332"/>
      <c r="UCG24" s="2332"/>
      <c r="UCH24" s="2332"/>
      <c r="UCI24" s="2332"/>
      <c r="UCJ24" s="2332"/>
      <c r="UCK24" s="2332"/>
      <c r="UCL24" s="2332"/>
      <c r="UCM24" s="2332"/>
      <c r="UCN24" s="2332"/>
      <c r="UCO24" s="2332"/>
      <c r="UCP24" s="2332"/>
      <c r="UCQ24" s="2332"/>
      <c r="UCR24" s="2332"/>
      <c r="UCS24" s="2332"/>
      <c r="UCT24" s="2332"/>
      <c r="UCU24" s="2332"/>
      <c r="UCV24" s="2332"/>
      <c r="UCW24" s="2332"/>
      <c r="UCX24" s="2332"/>
      <c r="UCY24" s="2332"/>
      <c r="UCZ24" s="2332"/>
      <c r="UDA24" s="2332"/>
      <c r="UDB24" s="2332"/>
      <c r="UDC24" s="2332"/>
      <c r="UDD24" s="2332"/>
      <c r="UDE24" s="2332"/>
      <c r="UDF24" s="2332"/>
      <c r="UDG24" s="2332"/>
      <c r="UDH24" s="2332"/>
      <c r="UDI24" s="2332"/>
      <c r="UDJ24" s="2332"/>
      <c r="UDK24" s="2332"/>
      <c r="UDL24" s="2332"/>
      <c r="UDM24" s="2332"/>
      <c r="UDN24" s="2332"/>
      <c r="UDO24" s="2332"/>
      <c r="UDP24" s="2332"/>
      <c r="UDQ24" s="2332"/>
      <c r="UDR24" s="2332"/>
      <c r="UDS24" s="2332"/>
      <c r="UDT24" s="2332"/>
      <c r="UDU24" s="2332"/>
      <c r="UDV24" s="2332"/>
      <c r="UDW24" s="2332"/>
      <c r="UDX24" s="2332"/>
      <c r="UDY24" s="2332"/>
      <c r="UDZ24" s="2332"/>
      <c r="UEA24" s="2332"/>
      <c r="UEB24" s="2332"/>
      <c r="UEC24" s="2332"/>
      <c r="UED24" s="2332"/>
      <c r="UEE24" s="2332"/>
      <c r="UEF24" s="2332"/>
      <c r="UEG24" s="2332"/>
      <c r="UEH24" s="2332"/>
      <c r="UEI24" s="2332"/>
      <c r="UEJ24" s="2332"/>
      <c r="UEK24" s="2332"/>
      <c r="UEL24" s="2332"/>
      <c r="UEM24" s="2332"/>
      <c r="UEN24" s="2332"/>
      <c r="UEO24" s="2332"/>
      <c r="UEP24" s="2332"/>
      <c r="UEQ24" s="2332"/>
      <c r="UER24" s="2332"/>
      <c r="UES24" s="2332"/>
      <c r="UET24" s="2332"/>
      <c r="UEU24" s="2332"/>
      <c r="UEV24" s="2332"/>
      <c r="UEW24" s="2332"/>
      <c r="UEX24" s="2332"/>
      <c r="UEY24" s="2332"/>
      <c r="UEZ24" s="2332"/>
      <c r="UFA24" s="2332"/>
      <c r="UFB24" s="2332"/>
      <c r="UFC24" s="2332"/>
      <c r="UFD24" s="2332"/>
      <c r="UFE24" s="2332"/>
      <c r="UFF24" s="2332"/>
      <c r="UFG24" s="2332"/>
      <c r="UFH24" s="2332"/>
      <c r="UFI24" s="2332"/>
      <c r="UFJ24" s="2332"/>
      <c r="UFK24" s="2332"/>
      <c r="UFL24" s="2332"/>
      <c r="UFM24" s="2332"/>
      <c r="UFN24" s="2332"/>
      <c r="UFO24" s="2332"/>
      <c r="UFP24" s="2332"/>
      <c r="UFQ24" s="2332"/>
      <c r="UFR24" s="2332"/>
      <c r="UFS24" s="2332"/>
      <c r="UFT24" s="2332"/>
      <c r="UFU24" s="2332"/>
      <c r="UFV24" s="2332"/>
      <c r="UFW24" s="2332"/>
      <c r="UFX24" s="2332"/>
      <c r="UFY24" s="2332"/>
      <c r="UFZ24" s="2332"/>
      <c r="UGA24" s="2332"/>
      <c r="UGB24" s="2332"/>
      <c r="UGC24" s="2332"/>
      <c r="UGD24" s="2332"/>
      <c r="UGE24" s="2332"/>
      <c r="UGF24" s="2332"/>
      <c r="UGG24" s="2332"/>
      <c r="UGH24" s="2332"/>
      <c r="UGI24" s="2332"/>
      <c r="UGJ24" s="2332"/>
      <c r="UGK24" s="2332"/>
      <c r="UGL24" s="2332"/>
      <c r="UGM24" s="2332"/>
      <c r="UGN24" s="2332"/>
      <c r="UGO24" s="2332"/>
      <c r="UGP24" s="2332"/>
      <c r="UGQ24" s="2332"/>
      <c r="UGR24" s="2332"/>
      <c r="UGS24" s="2332"/>
      <c r="UGT24" s="2332"/>
      <c r="UGU24" s="2332"/>
      <c r="UGV24" s="2332"/>
      <c r="UGW24" s="2332"/>
      <c r="UGX24" s="2332"/>
      <c r="UGY24" s="2332"/>
      <c r="UGZ24" s="2332"/>
      <c r="UHA24" s="2332"/>
      <c r="UHB24" s="2332"/>
      <c r="UHC24" s="2332"/>
      <c r="UHD24" s="2332"/>
      <c r="UHE24" s="2332"/>
      <c r="UHF24" s="2332"/>
      <c r="UHG24" s="2332"/>
      <c r="UHH24" s="2332"/>
      <c r="UHI24" s="2332"/>
      <c r="UHJ24" s="2332"/>
      <c r="UHK24" s="2332"/>
      <c r="UHL24" s="2332"/>
      <c r="UHM24" s="2332"/>
      <c r="UHN24" s="2332"/>
      <c r="UHO24" s="2332"/>
      <c r="UHP24" s="2332"/>
      <c r="UHQ24" s="2332"/>
      <c r="UHR24" s="2332"/>
      <c r="UHS24" s="2332"/>
      <c r="UHT24" s="2332"/>
      <c r="UHU24" s="2332"/>
      <c r="UHV24" s="2332"/>
      <c r="UHW24" s="2332"/>
      <c r="UHX24" s="2332"/>
      <c r="UHY24" s="2332"/>
      <c r="UHZ24" s="2332"/>
      <c r="UIA24" s="2332"/>
      <c r="UIB24" s="2332"/>
      <c r="UIC24" s="2332"/>
      <c r="UID24" s="2332"/>
      <c r="UIE24" s="2332"/>
      <c r="UIF24" s="2332"/>
      <c r="UIG24" s="2332"/>
      <c r="UIH24" s="2332"/>
      <c r="UII24" s="2332"/>
      <c r="UIJ24" s="2332"/>
      <c r="UIK24" s="2332"/>
      <c r="UIL24" s="2332"/>
      <c r="UIM24" s="2332"/>
      <c r="UIN24" s="2332"/>
      <c r="UIO24" s="2332"/>
      <c r="UIP24" s="2332"/>
      <c r="UIQ24" s="2332"/>
      <c r="UIR24" s="2332"/>
      <c r="UIS24" s="2332"/>
      <c r="UIT24" s="2332"/>
      <c r="UIU24" s="2332"/>
      <c r="UIV24" s="2332"/>
      <c r="UIW24" s="2332"/>
      <c r="UIX24" s="2332"/>
      <c r="UIY24" s="2332"/>
      <c r="UIZ24" s="2332"/>
      <c r="UJA24" s="2332"/>
      <c r="UJB24" s="2332"/>
      <c r="UJC24" s="2332"/>
      <c r="UJD24" s="2332"/>
      <c r="UJE24" s="2332"/>
      <c r="UJF24" s="2332"/>
      <c r="UJG24" s="2332"/>
      <c r="UJH24" s="2332"/>
      <c r="UJI24" s="2332"/>
      <c r="UJJ24" s="2332"/>
      <c r="UJK24" s="2332"/>
      <c r="UJL24" s="2332"/>
      <c r="UJM24" s="2332"/>
      <c r="UJN24" s="2332"/>
      <c r="UJO24" s="2332"/>
      <c r="UJP24" s="2332"/>
      <c r="UJQ24" s="2332"/>
      <c r="UJR24" s="2332"/>
      <c r="UJS24" s="2332"/>
      <c r="UJT24" s="2332"/>
      <c r="UJU24" s="2332"/>
      <c r="UJV24" s="2332"/>
      <c r="UJW24" s="2332"/>
      <c r="UJX24" s="2332"/>
      <c r="UJY24" s="2332"/>
      <c r="UJZ24" s="2332"/>
      <c r="UKA24" s="2332"/>
      <c r="UKB24" s="2332"/>
      <c r="UKC24" s="2332"/>
      <c r="UKD24" s="2332"/>
      <c r="UKE24" s="2332"/>
      <c r="UKF24" s="2332"/>
      <c r="UKG24" s="2332"/>
      <c r="UKH24" s="2332"/>
      <c r="UKI24" s="2332"/>
      <c r="UKJ24" s="2332"/>
      <c r="UKK24" s="2332"/>
      <c r="UKL24" s="2332"/>
      <c r="UKM24" s="2332"/>
      <c r="UKN24" s="2332"/>
      <c r="UKO24" s="2332"/>
      <c r="UKP24" s="2332"/>
      <c r="UKQ24" s="2332"/>
      <c r="UKR24" s="2332"/>
      <c r="UKS24" s="2332"/>
      <c r="UKT24" s="2332"/>
      <c r="UKU24" s="2332"/>
      <c r="UKV24" s="2332"/>
      <c r="UKW24" s="2332"/>
      <c r="UKX24" s="2332"/>
      <c r="UKY24" s="2332"/>
      <c r="UKZ24" s="2332"/>
      <c r="ULA24" s="2332"/>
      <c r="ULB24" s="2332"/>
      <c r="ULC24" s="2332"/>
      <c r="ULD24" s="2332"/>
      <c r="ULE24" s="2332"/>
      <c r="ULF24" s="2332"/>
      <c r="ULG24" s="2332"/>
      <c r="ULH24" s="2332"/>
      <c r="ULI24" s="2332"/>
      <c r="ULJ24" s="2332"/>
      <c r="ULK24" s="2332"/>
      <c r="ULL24" s="2332"/>
      <c r="ULM24" s="2332"/>
      <c r="ULN24" s="2332"/>
      <c r="ULO24" s="2332"/>
      <c r="ULP24" s="2332"/>
      <c r="ULQ24" s="2332"/>
      <c r="ULR24" s="2332"/>
      <c r="ULS24" s="2332"/>
      <c r="ULT24" s="2332"/>
      <c r="ULU24" s="2332"/>
      <c r="ULV24" s="2332"/>
      <c r="ULW24" s="2332"/>
      <c r="ULX24" s="2332"/>
      <c r="ULY24" s="2332"/>
      <c r="ULZ24" s="2332"/>
      <c r="UMA24" s="2332"/>
      <c r="UMB24" s="2332"/>
      <c r="UMC24" s="2332"/>
      <c r="UMD24" s="2332"/>
      <c r="UME24" s="2332"/>
      <c r="UMF24" s="2332"/>
      <c r="UMG24" s="2332"/>
      <c r="UMH24" s="2332"/>
      <c r="UMI24" s="2332"/>
      <c r="UMJ24" s="2332"/>
      <c r="UMK24" s="2332"/>
      <c r="UML24" s="2332"/>
      <c r="UMM24" s="2332"/>
      <c r="UMN24" s="2332"/>
      <c r="UMO24" s="2332"/>
      <c r="UMP24" s="2332"/>
      <c r="UMQ24" s="2332"/>
      <c r="UMR24" s="2332"/>
      <c r="UMS24" s="2332"/>
      <c r="UMT24" s="2332"/>
      <c r="UMU24" s="2332"/>
      <c r="UMV24" s="2332"/>
      <c r="UMW24" s="2332"/>
      <c r="UMX24" s="2332"/>
      <c r="UMY24" s="2332"/>
      <c r="UMZ24" s="2332"/>
      <c r="UNA24" s="2332"/>
      <c r="UNB24" s="2332"/>
      <c r="UNC24" s="2332"/>
      <c r="UND24" s="2332"/>
      <c r="UNE24" s="2332"/>
      <c r="UNF24" s="2332"/>
      <c r="UNG24" s="2332"/>
      <c r="UNH24" s="2332"/>
      <c r="UNI24" s="2332"/>
      <c r="UNJ24" s="2332"/>
      <c r="UNK24" s="2332"/>
      <c r="UNL24" s="2332"/>
      <c r="UNM24" s="2332"/>
      <c r="UNN24" s="2332"/>
      <c r="UNO24" s="2332"/>
      <c r="UNP24" s="2332"/>
      <c r="UNQ24" s="2332"/>
      <c r="UNR24" s="2332"/>
      <c r="UNS24" s="2332"/>
      <c r="UNT24" s="2332"/>
      <c r="UNU24" s="2332"/>
      <c r="UNV24" s="2332"/>
      <c r="UNW24" s="2332"/>
      <c r="UNX24" s="2332"/>
      <c r="UNY24" s="2332"/>
      <c r="UNZ24" s="2332"/>
      <c r="UOA24" s="2332"/>
      <c r="UOB24" s="2332"/>
      <c r="UOC24" s="2332"/>
      <c r="UOD24" s="2332"/>
      <c r="UOE24" s="2332"/>
      <c r="UOF24" s="2332"/>
      <c r="UOG24" s="2332"/>
      <c r="UOH24" s="2332"/>
      <c r="UOI24" s="2332"/>
      <c r="UOJ24" s="2332"/>
      <c r="UOK24" s="2332"/>
      <c r="UOL24" s="2332"/>
      <c r="UOM24" s="2332"/>
      <c r="UON24" s="2332"/>
      <c r="UOO24" s="2332"/>
      <c r="UOP24" s="2332"/>
      <c r="UOQ24" s="2332"/>
      <c r="UOR24" s="2332"/>
      <c r="UOS24" s="2332"/>
      <c r="UOT24" s="2332"/>
      <c r="UOU24" s="2332"/>
      <c r="UOV24" s="2332"/>
      <c r="UOW24" s="2332"/>
      <c r="UOX24" s="2332"/>
      <c r="UOY24" s="2332"/>
      <c r="UOZ24" s="2332"/>
      <c r="UPA24" s="2332"/>
      <c r="UPB24" s="2332"/>
      <c r="UPC24" s="2332"/>
      <c r="UPD24" s="2332"/>
      <c r="UPE24" s="2332"/>
      <c r="UPF24" s="2332"/>
      <c r="UPG24" s="2332"/>
      <c r="UPH24" s="2332"/>
      <c r="UPI24" s="2332"/>
      <c r="UPJ24" s="2332"/>
      <c r="UPK24" s="2332"/>
      <c r="UPL24" s="2332"/>
      <c r="UPM24" s="2332"/>
      <c r="UPN24" s="2332"/>
      <c r="UPO24" s="2332"/>
      <c r="UPP24" s="2332"/>
      <c r="UPQ24" s="2332"/>
      <c r="UPR24" s="2332"/>
      <c r="UPS24" s="2332"/>
      <c r="UPT24" s="2332"/>
      <c r="UPU24" s="2332"/>
      <c r="UPV24" s="2332"/>
      <c r="UPW24" s="2332"/>
      <c r="UPX24" s="2332"/>
      <c r="UPY24" s="2332"/>
      <c r="UPZ24" s="2332"/>
      <c r="UQA24" s="2332"/>
      <c r="UQB24" s="2332"/>
      <c r="UQC24" s="2332"/>
      <c r="UQD24" s="2332"/>
      <c r="UQE24" s="2332"/>
      <c r="UQF24" s="2332"/>
      <c r="UQG24" s="2332"/>
      <c r="UQH24" s="2332"/>
      <c r="UQI24" s="2332"/>
      <c r="UQJ24" s="2332"/>
      <c r="UQK24" s="2332"/>
      <c r="UQL24" s="2332"/>
      <c r="UQM24" s="2332"/>
      <c r="UQN24" s="2332"/>
      <c r="UQO24" s="2332"/>
      <c r="UQP24" s="2332"/>
      <c r="UQQ24" s="2332"/>
      <c r="UQR24" s="2332"/>
      <c r="UQS24" s="2332"/>
      <c r="UQT24" s="2332"/>
      <c r="UQU24" s="2332"/>
      <c r="UQV24" s="2332"/>
      <c r="UQW24" s="2332"/>
      <c r="UQX24" s="2332"/>
      <c r="UQY24" s="2332"/>
      <c r="UQZ24" s="2332"/>
      <c r="URA24" s="2332"/>
      <c r="URB24" s="2332"/>
      <c r="URC24" s="2332"/>
      <c r="URD24" s="2332"/>
      <c r="URE24" s="2332"/>
      <c r="URF24" s="2332"/>
      <c r="URG24" s="2332"/>
      <c r="URH24" s="2332"/>
      <c r="URI24" s="2332"/>
      <c r="URJ24" s="2332"/>
      <c r="URK24" s="2332"/>
      <c r="URL24" s="2332"/>
      <c r="URM24" s="2332"/>
      <c r="URN24" s="2332"/>
      <c r="URO24" s="2332"/>
      <c r="URP24" s="2332"/>
      <c r="URQ24" s="2332"/>
      <c r="URR24" s="2332"/>
      <c r="URS24" s="2332"/>
      <c r="URT24" s="2332"/>
      <c r="URU24" s="2332"/>
      <c r="URV24" s="2332"/>
      <c r="URW24" s="2332"/>
      <c r="URX24" s="2332"/>
      <c r="URY24" s="2332"/>
      <c r="URZ24" s="2332"/>
      <c r="USA24" s="2332"/>
      <c r="USB24" s="2332"/>
      <c r="USC24" s="2332"/>
      <c r="USD24" s="2332"/>
      <c r="USE24" s="2332"/>
      <c r="USF24" s="2332"/>
      <c r="USG24" s="2332"/>
      <c r="USH24" s="2332"/>
      <c r="USI24" s="2332"/>
      <c r="USJ24" s="2332"/>
      <c r="USK24" s="2332"/>
      <c r="USL24" s="2332"/>
      <c r="USM24" s="2332"/>
      <c r="USN24" s="2332"/>
      <c r="USO24" s="2332"/>
      <c r="USP24" s="2332"/>
      <c r="USQ24" s="2332"/>
      <c r="USR24" s="2332"/>
      <c r="USS24" s="2332"/>
      <c r="UST24" s="2332"/>
      <c r="USU24" s="2332"/>
      <c r="USV24" s="2332"/>
      <c r="USW24" s="2332"/>
      <c r="USX24" s="2332"/>
      <c r="USY24" s="2332"/>
      <c r="USZ24" s="2332"/>
      <c r="UTA24" s="2332"/>
      <c r="UTB24" s="2332"/>
      <c r="UTC24" s="2332"/>
      <c r="UTD24" s="2332"/>
      <c r="UTE24" s="2332"/>
      <c r="UTF24" s="2332"/>
      <c r="UTG24" s="2332"/>
      <c r="UTH24" s="2332"/>
      <c r="UTI24" s="2332"/>
      <c r="UTJ24" s="2332"/>
      <c r="UTK24" s="2332"/>
      <c r="UTL24" s="2332"/>
      <c r="UTM24" s="2332"/>
      <c r="UTN24" s="2332"/>
      <c r="UTO24" s="2332"/>
      <c r="UTP24" s="2332"/>
      <c r="UTQ24" s="2332"/>
      <c r="UTR24" s="2332"/>
      <c r="UTS24" s="2332"/>
      <c r="UTT24" s="2332"/>
      <c r="UTU24" s="2332"/>
      <c r="UTV24" s="2332"/>
      <c r="UTW24" s="2332"/>
      <c r="UTX24" s="2332"/>
      <c r="UTY24" s="2332"/>
      <c r="UTZ24" s="2332"/>
      <c r="UUA24" s="2332"/>
      <c r="UUB24" s="2332"/>
      <c r="UUC24" s="2332"/>
      <c r="UUD24" s="2332"/>
      <c r="UUE24" s="2332"/>
      <c r="UUF24" s="2332"/>
      <c r="UUG24" s="2332"/>
      <c r="UUH24" s="2332"/>
      <c r="UUI24" s="2332"/>
      <c r="UUJ24" s="2332"/>
      <c r="UUK24" s="2332"/>
      <c r="UUL24" s="2332"/>
      <c r="UUM24" s="2332"/>
      <c r="UUN24" s="2332"/>
      <c r="UUO24" s="2332"/>
      <c r="UUP24" s="2332"/>
      <c r="UUQ24" s="2332"/>
      <c r="UUR24" s="2332"/>
      <c r="UUS24" s="2332"/>
      <c r="UUT24" s="2332"/>
      <c r="UUU24" s="2332"/>
      <c r="UUV24" s="2332"/>
      <c r="UUW24" s="2332"/>
      <c r="UUX24" s="2332"/>
      <c r="UUY24" s="2332"/>
      <c r="UUZ24" s="2332"/>
      <c r="UVA24" s="2332"/>
      <c r="UVB24" s="2332"/>
      <c r="UVC24" s="2332"/>
      <c r="UVD24" s="2332"/>
      <c r="UVE24" s="2332"/>
      <c r="UVF24" s="2332"/>
      <c r="UVG24" s="2332"/>
      <c r="UVH24" s="2332"/>
      <c r="UVI24" s="2332"/>
      <c r="UVJ24" s="2332"/>
      <c r="UVK24" s="2332"/>
      <c r="UVL24" s="2332"/>
      <c r="UVM24" s="2332"/>
      <c r="UVN24" s="2332"/>
      <c r="UVO24" s="2332"/>
      <c r="UVP24" s="2332"/>
      <c r="UVQ24" s="2332"/>
      <c r="UVR24" s="2332"/>
      <c r="UVS24" s="2332"/>
      <c r="UVT24" s="2332"/>
      <c r="UVU24" s="2332"/>
      <c r="UVV24" s="2332"/>
      <c r="UVW24" s="2332"/>
      <c r="UVX24" s="2332"/>
      <c r="UVY24" s="2332"/>
      <c r="UVZ24" s="2332"/>
      <c r="UWA24" s="2332"/>
      <c r="UWB24" s="2332"/>
      <c r="UWC24" s="2332"/>
      <c r="UWD24" s="2332"/>
      <c r="UWE24" s="2332"/>
      <c r="UWF24" s="2332"/>
      <c r="UWG24" s="2332"/>
      <c r="UWH24" s="2332"/>
      <c r="UWI24" s="2332"/>
      <c r="UWJ24" s="2332"/>
      <c r="UWK24" s="2332"/>
      <c r="UWL24" s="2332"/>
      <c r="UWM24" s="2332"/>
      <c r="UWN24" s="2332"/>
      <c r="UWO24" s="2332"/>
      <c r="UWP24" s="2332"/>
      <c r="UWQ24" s="2332"/>
      <c r="UWR24" s="2332"/>
      <c r="UWS24" s="2332"/>
      <c r="UWT24" s="2332"/>
      <c r="UWU24" s="2332"/>
      <c r="UWV24" s="2332"/>
      <c r="UWW24" s="2332"/>
      <c r="UWX24" s="2332"/>
      <c r="UWY24" s="2332"/>
      <c r="UWZ24" s="2332"/>
      <c r="UXA24" s="2332"/>
      <c r="UXB24" s="2332"/>
      <c r="UXC24" s="2332"/>
      <c r="UXD24" s="2332"/>
      <c r="UXE24" s="2332"/>
      <c r="UXF24" s="2332"/>
      <c r="UXG24" s="2332"/>
      <c r="UXH24" s="2332"/>
      <c r="UXI24" s="2332"/>
      <c r="UXJ24" s="2332"/>
      <c r="UXK24" s="2332"/>
      <c r="UXL24" s="2332"/>
      <c r="UXM24" s="2332"/>
      <c r="UXN24" s="2332"/>
      <c r="UXO24" s="2332"/>
      <c r="UXP24" s="2332"/>
      <c r="UXQ24" s="2332"/>
      <c r="UXR24" s="2332"/>
      <c r="UXS24" s="2332"/>
      <c r="UXT24" s="2332"/>
      <c r="UXU24" s="2332"/>
      <c r="UXV24" s="2332"/>
      <c r="UXW24" s="2332"/>
      <c r="UXX24" s="2332"/>
      <c r="UXY24" s="2332"/>
      <c r="UXZ24" s="2332"/>
      <c r="UYA24" s="2332"/>
      <c r="UYB24" s="2332"/>
      <c r="UYC24" s="2332"/>
      <c r="UYD24" s="2332"/>
      <c r="UYE24" s="2332"/>
      <c r="UYF24" s="2332"/>
      <c r="UYG24" s="2332"/>
      <c r="UYH24" s="2332"/>
      <c r="UYI24" s="2332"/>
      <c r="UYJ24" s="2332"/>
      <c r="UYK24" s="2332"/>
      <c r="UYL24" s="2332"/>
      <c r="UYM24" s="2332"/>
      <c r="UYN24" s="2332"/>
      <c r="UYO24" s="2332"/>
      <c r="UYP24" s="2332"/>
      <c r="UYQ24" s="2332"/>
      <c r="UYR24" s="2332"/>
      <c r="UYS24" s="2332"/>
      <c r="UYT24" s="2332"/>
      <c r="UYU24" s="2332"/>
      <c r="UYV24" s="2332"/>
      <c r="UYW24" s="2332"/>
      <c r="UYX24" s="2332"/>
      <c r="UYY24" s="2332"/>
      <c r="UYZ24" s="2332"/>
      <c r="UZA24" s="2332"/>
      <c r="UZB24" s="2332"/>
      <c r="UZC24" s="2332"/>
      <c r="UZD24" s="2332"/>
      <c r="UZE24" s="2332"/>
      <c r="UZF24" s="2332"/>
      <c r="UZG24" s="2332"/>
      <c r="UZH24" s="2332"/>
      <c r="UZI24" s="2332"/>
      <c r="UZJ24" s="2332"/>
      <c r="UZK24" s="2332"/>
      <c r="UZL24" s="2332"/>
      <c r="UZM24" s="2332"/>
      <c r="UZN24" s="2332"/>
      <c r="UZO24" s="2332"/>
      <c r="UZP24" s="2332"/>
      <c r="UZQ24" s="2332"/>
      <c r="UZR24" s="2332"/>
      <c r="UZS24" s="2332"/>
      <c r="UZT24" s="2332"/>
      <c r="UZU24" s="2332"/>
      <c r="UZV24" s="2332"/>
      <c r="UZW24" s="2332"/>
      <c r="UZX24" s="2332"/>
      <c r="UZY24" s="2332"/>
      <c r="UZZ24" s="2332"/>
      <c r="VAA24" s="2332"/>
      <c r="VAB24" s="2332"/>
      <c r="VAC24" s="2332"/>
      <c r="VAD24" s="2332"/>
      <c r="VAE24" s="2332"/>
      <c r="VAF24" s="2332"/>
      <c r="VAG24" s="2332"/>
      <c r="VAH24" s="2332"/>
      <c r="VAI24" s="2332"/>
      <c r="VAJ24" s="2332"/>
      <c r="VAK24" s="2332"/>
      <c r="VAL24" s="2332"/>
      <c r="VAM24" s="2332"/>
      <c r="VAN24" s="2332"/>
      <c r="VAO24" s="2332"/>
      <c r="VAP24" s="2332"/>
      <c r="VAQ24" s="2332"/>
      <c r="VAR24" s="2332"/>
      <c r="VAS24" s="2332"/>
      <c r="VAT24" s="2332"/>
      <c r="VAU24" s="2332"/>
      <c r="VAV24" s="2332"/>
      <c r="VAW24" s="2332"/>
      <c r="VAX24" s="2332"/>
      <c r="VAY24" s="2332"/>
      <c r="VAZ24" s="2332"/>
      <c r="VBA24" s="2332"/>
      <c r="VBB24" s="2332"/>
      <c r="VBC24" s="2332"/>
      <c r="VBD24" s="2332"/>
      <c r="VBE24" s="2332"/>
      <c r="VBF24" s="2332"/>
      <c r="VBG24" s="2332"/>
      <c r="VBH24" s="2332"/>
      <c r="VBI24" s="2332"/>
      <c r="VBJ24" s="2332"/>
      <c r="VBK24" s="2332"/>
      <c r="VBL24" s="2332"/>
      <c r="VBM24" s="2332"/>
      <c r="VBN24" s="2332"/>
      <c r="VBO24" s="2332"/>
      <c r="VBP24" s="2332"/>
      <c r="VBQ24" s="2332"/>
      <c r="VBR24" s="2332"/>
      <c r="VBS24" s="2332"/>
      <c r="VBT24" s="2332"/>
      <c r="VBU24" s="2332"/>
      <c r="VBV24" s="2332"/>
      <c r="VBW24" s="2332"/>
      <c r="VBX24" s="2332"/>
      <c r="VBY24" s="2332"/>
      <c r="VBZ24" s="2332"/>
      <c r="VCA24" s="2332"/>
      <c r="VCB24" s="2332"/>
      <c r="VCC24" s="2332"/>
      <c r="VCD24" s="2332"/>
      <c r="VCE24" s="2332"/>
      <c r="VCF24" s="2332"/>
      <c r="VCG24" s="2332"/>
      <c r="VCH24" s="2332"/>
      <c r="VCI24" s="2332"/>
      <c r="VCJ24" s="2332"/>
      <c r="VCK24" s="2332"/>
      <c r="VCL24" s="2332"/>
      <c r="VCM24" s="2332"/>
      <c r="VCN24" s="2332"/>
      <c r="VCO24" s="2332"/>
      <c r="VCP24" s="2332"/>
      <c r="VCQ24" s="2332"/>
      <c r="VCR24" s="2332"/>
      <c r="VCS24" s="2332"/>
      <c r="VCT24" s="2332"/>
      <c r="VCU24" s="2332"/>
      <c r="VCV24" s="2332"/>
      <c r="VCW24" s="2332"/>
      <c r="VCX24" s="2332"/>
      <c r="VCY24" s="2332"/>
      <c r="VCZ24" s="2332"/>
      <c r="VDA24" s="2332"/>
      <c r="VDB24" s="2332"/>
      <c r="VDC24" s="2332"/>
      <c r="VDD24" s="2332"/>
      <c r="VDE24" s="2332"/>
      <c r="VDF24" s="2332"/>
      <c r="VDG24" s="2332"/>
      <c r="VDH24" s="2332"/>
      <c r="VDI24" s="2332"/>
      <c r="VDJ24" s="2332"/>
      <c r="VDK24" s="2332"/>
      <c r="VDL24" s="2332"/>
      <c r="VDM24" s="2332"/>
      <c r="VDN24" s="2332"/>
      <c r="VDO24" s="2332"/>
      <c r="VDP24" s="2332"/>
      <c r="VDQ24" s="2332"/>
      <c r="VDR24" s="2332"/>
      <c r="VDS24" s="2332"/>
      <c r="VDT24" s="2332"/>
      <c r="VDU24" s="2332"/>
      <c r="VDV24" s="2332"/>
      <c r="VDW24" s="2332"/>
      <c r="VDX24" s="2332"/>
      <c r="VDY24" s="2332"/>
      <c r="VDZ24" s="2332"/>
      <c r="VEA24" s="2332"/>
      <c r="VEB24" s="2332"/>
      <c r="VEC24" s="2332"/>
      <c r="VED24" s="2332"/>
      <c r="VEE24" s="2332"/>
      <c r="VEF24" s="2332"/>
      <c r="VEG24" s="2332"/>
      <c r="VEH24" s="2332"/>
      <c r="VEI24" s="2332"/>
      <c r="VEJ24" s="2332"/>
      <c r="VEK24" s="2332"/>
      <c r="VEL24" s="2332"/>
      <c r="VEM24" s="2332"/>
      <c r="VEN24" s="2332"/>
      <c r="VEO24" s="2332"/>
      <c r="VEP24" s="2332"/>
      <c r="VEQ24" s="2332"/>
      <c r="VER24" s="2332"/>
      <c r="VES24" s="2332"/>
      <c r="VET24" s="2332"/>
      <c r="VEU24" s="2332"/>
      <c r="VEV24" s="2332"/>
      <c r="VEW24" s="2332"/>
      <c r="VEX24" s="2332"/>
      <c r="VEY24" s="2332"/>
      <c r="VEZ24" s="2332"/>
      <c r="VFA24" s="2332"/>
      <c r="VFB24" s="2332"/>
      <c r="VFC24" s="2332"/>
      <c r="VFD24" s="2332"/>
      <c r="VFE24" s="2332"/>
      <c r="VFF24" s="2332"/>
      <c r="VFG24" s="2332"/>
      <c r="VFH24" s="2332"/>
      <c r="VFI24" s="2332"/>
      <c r="VFJ24" s="2332"/>
      <c r="VFK24" s="2332"/>
      <c r="VFL24" s="2332"/>
      <c r="VFM24" s="2332"/>
      <c r="VFN24" s="2332"/>
      <c r="VFO24" s="2332"/>
      <c r="VFP24" s="2332"/>
      <c r="VFQ24" s="2332"/>
      <c r="VFR24" s="2332"/>
      <c r="VFS24" s="2332"/>
      <c r="VFT24" s="2332"/>
      <c r="VFU24" s="2332"/>
      <c r="VFV24" s="2332"/>
      <c r="VFW24" s="2332"/>
      <c r="VFX24" s="2332"/>
      <c r="VFY24" s="2332"/>
      <c r="VFZ24" s="2332"/>
      <c r="VGA24" s="2332"/>
      <c r="VGB24" s="2332"/>
      <c r="VGC24" s="2332"/>
      <c r="VGD24" s="2332"/>
      <c r="VGE24" s="2332"/>
      <c r="VGF24" s="2332"/>
      <c r="VGG24" s="2332"/>
      <c r="VGH24" s="2332"/>
      <c r="VGI24" s="2332"/>
      <c r="VGJ24" s="2332"/>
      <c r="VGK24" s="2332"/>
      <c r="VGL24" s="2332"/>
      <c r="VGM24" s="2332"/>
      <c r="VGN24" s="2332"/>
      <c r="VGO24" s="2332"/>
      <c r="VGP24" s="2332"/>
      <c r="VGQ24" s="2332"/>
      <c r="VGR24" s="2332"/>
      <c r="VGS24" s="2332"/>
      <c r="VGT24" s="2332"/>
      <c r="VGU24" s="2332"/>
      <c r="VGV24" s="2332"/>
      <c r="VGW24" s="2332"/>
      <c r="VGX24" s="2332"/>
      <c r="VGY24" s="2332"/>
      <c r="VGZ24" s="2332"/>
      <c r="VHA24" s="2332"/>
      <c r="VHB24" s="2332"/>
      <c r="VHC24" s="2332"/>
      <c r="VHD24" s="2332"/>
      <c r="VHE24" s="2332"/>
      <c r="VHF24" s="2332"/>
      <c r="VHG24" s="2332"/>
      <c r="VHH24" s="2332"/>
      <c r="VHI24" s="2332"/>
      <c r="VHJ24" s="2332"/>
      <c r="VHK24" s="2332"/>
      <c r="VHL24" s="2332"/>
      <c r="VHM24" s="2332"/>
      <c r="VHN24" s="2332"/>
      <c r="VHO24" s="2332"/>
      <c r="VHP24" s="2332"/>
      <c r="VHQ24" s="2332"/>
      <c r="VHR24" s="2332"/>
      <c r="VHS24" s="2332"/>
      <c r="VHT24" s="2332"/>
      <c r="VHU24" s="2332"/>
      <c r="VHV24" s="2332"/>
      <c r="VHW24" s="2332"/>
      <c r="VHX24" s="2332"/>
      <c r="VHY24" s="2332"/>
      <c r="VHZ24" s="2332"/>
      <c r="VIA24" s="2332"/>
      <c r="VIB24" s="2332"/>
      <c r="VIC24" s="2332"/>
      <c r="VID24" s="2332"/>
      <c r="VIE24" s="2332"/>
      <c r="VIF24" s="2332"/>
      <c r="VIG24" s="2332"/>
      <c r="VIH24" s="2332"/>
      <c r="VII24" s="2332"/>
      <c r="VIJ24" s="2332"/>
      <c r="VIK24" s="2332"/>
      <c r="VIL24" s="2332"/>
      <c r="VIM24" s="2332"/>
      <c r="VIN24" s="2332"/>
      <c r="VIO24" s="2332"/>
      <c r="VIP24" s="2332"/>
      <c r="VIQ24" s="2332"/>
      <c r="VIR24" s="2332"/>
      <c r="VIS24" s="2332"/>
      <c r="VIT24" s="2332"/>
      <c r="VIU24" s="2332"/>
      <c r="VIV24" s="2332"/>
      <c r="VIW24" s="2332"/>
      <c r="VIX24" s="2332"/>
      <c r="VIY24" s="2332"/>
      <c r="VIZ24" s="2332"/>
      <c r="VJA24" s="2332"/>
      <c r="VJB24" s="2332"/>
      <c r="VJC24" s="2332"/>
      <c r="VJD24" s="2332"/>
      <c r="VJE24" s="2332"/>
      <c r="VJF24" s="2332"/>
      <c r="VJG24" s="2332"/>
      <c r="VJH24" s="2332"/>
      <c r="VJI24" s="2332"/>
      <c r="VJJ24" s="2332"/>
      <c r="VJK24" s="2332"/>
      <c r="VJL24" s="2332"/>
      <c r="VJM24" s="2332"/>
      <c r="VJN24" s="2332"/>
      <c r="VJO24" s="2332"/>
      <c r="VJP24" s="2332"/>
      <c r="VJQ24" s="2332"/>
      <c r="VJR24" s="2332"/>
      <c r="VJS24" s="2332"/>
      <c r="VJT24" s="2332"/>
      <c r="VJU24" s="2332"/>
      <c r="VJV24" s="2332"/>
      <c r="VJW24" s="2332"/>
      <c r="VJX24" s="2332"/>
      <c r="VJY24" s="2332"/>
      <c r="VJZ24" s="2332"/>
      <c r="VKA24" s="2332"/>
      <c r="VKB24" s="2332"/>
      <c r="VKC24" s="2332"/>
      <c r="VKD24" s="2332"/>
      <c r="VKE24" s="2332"/>
      <c r="VKF24" s="2332"/>
      <c r="VKG24" s="2332"/>
      <c r="VKH24" s="2332"/>
      <c r="VKI24" s="2332"/>
      <c r="VKJ24" s="2332"/>
      <c r="VKK24" s="2332"/>
      <c r="VKL24" s="2332"/>
      <c r="VKM24" s="2332"/>
      <c r="VKN24" s="2332"/>
      <c r="VKO24" s="2332"/>
      <c r="VKP24" s="2332"/>
      <c r="VKQ24" s="2332"/>
      <c r="VKR24" s="2332"/>
      <c r="VKS24" s="2332"/>
      <c r="VKT24" s="2332"/>
      <c r="VKU24" s="2332"/>
      <c r="VKV24" s="2332"/>
      <c r="VKW24" s="2332"/>
      <c r="VKX24" s="2332"/>
      <c r="VKY24" s="2332"/>
      <c r="VKZ24" s="2332"/>
      <c r="VLA24" s="2332"/>
      <c r="VLB24" s="2332"/>
      <c r="VLC24" s="2332"/>
      <c r="VLD24" s="2332"/>
      <c r="VLE24" s="2332"/>
      <c r="VLF24" s="2332"/>
      <c r="VLG24" s="2332"/>
      <c r="VLH24" s="2332"/>
      <c r="VLI24" s="2332"/>
      <c r="VLJ24" s="2332"/>
      <c r="VLK24" s="2332"/>
      <c r="VLL24" s="2332"/>
      <c r="VLM24" s="2332"/>
      <c r="VLN24" s="2332"/>
      <c r="VLO24" s="2332"/>
      <c r="VLP24" s="2332"/>
      <c r="VLQ24" s="2332"/>
      <c r="VLR24" s="2332"/>
      <c r="VLS24" s="2332"/>
      <c r="VLT24" s="2332"/>
      <c r="VLU24" s="2332"/>
      <c r="VLV24" s="2332"/>
      <c r="VLW24" s="2332"/>
      <c r="VLX24" s="2332"/>
      <c r="VLY24" s="2332"/>
      <c r="VLZ24" s="2332"/>
      <c r="VMA24" s="2332"/>
      <c r="VMB24" s="2332"/>
      <c r="VMC24" s="2332"/>
      <c r="VMD24" s="2332"/>
      <c r="VME24" s="2332"/>
      <c r="VMF24" s="2332"/>
      <c r="VMG24" s="2332"/>
      <c r="VMH24" s="2332"/>
      <c r="VMI24" s="2332"/>
      <c r="VMJ24" s="2332"/>
      <c r="VMK24" s="2332"/>
      <c r="VML24" s="2332"/>
      <c r="VMM24" s="2332"/>
      <c r="VMN24" s="2332"/>
      <c r="VMO24" s="2332"/>
      <c r="VMP24" s="2332"/>
      <c r="VMQ24" s="2332"/>
      <c r="VMR24" s="2332"/>
      <c r="VMS24" s="2332"/>
      <c r="VMT24" s="2332"/>
      <c r="VMU24" s="2332"/>
      <c r="VMV24" s="2332"/>
      <c r="VMW24" s="2332"/>
      <c r="VMX24" s="2332"/>
      <c r="VMY24" s="2332"/>
      <c r="VMZ24" s="2332"/>
      <c r="VNA24" s="2332"/>
      <c r="VNB24" s="2332"/>
      <c r="VNC24" s="2332"/>
      <c r="VND24" s="2332"/>
      <c r="VNE24" s="2332"/>
      <c r="VNF24" s="2332"/>
      <c r="VNG24" s="2332"/>
      <c r="VNH24" s="2332"/>
      <c r="VNI24" s="2332"/>
      <c r="VNJ24" s="2332"/>
      <c r="VNK24" s="2332"/>
      <c r="VNL24" s="2332"/>
      <c r="VNM24" s="2332"/>
      <c r="VNN24" s="2332"/>
      <c r="VNO24" s="2332"/>
      <c r="VNP24" s="2332"/>
      <c r="VNQ24" s="2332"/>
      <c r="VNR24" s="2332"/>
      <c r="VNS24" s="2332"/>
      <c r="VNT24" s="2332"/>
      <c r="VNU24" s="2332"/>
      <c r="VNV24" s="2332"/>
      <c r="VNW24" s="2332"/>
      <c r="VNX24" s="2332"/>
      <c r="VNY24" s="2332"/>
      <c r="VNZ24" s="2332"/>
      <c r="VOA24" s="2332"/>
      <c r="VOB24" s="2332"/>
      <c r="VOC24" s="2332"/>
      <c r="VOD24" s="2332"/>
      <c r="VOE24" s="2332"/>
      <c r="VOF24" s="2332"/>
      <c r="VOG24" s="2332"/>
      <c r="VOH24" s="2332"/>
      <c r="VOI24" s="2332"/>
      <c r="VOJ24" s="2332"/>
      <c r="VOK24" s="2332"/>
      <c r="VOL24" s="2332"/>
      <c r="VOM24" s="2332"/>
      <c r="VON24" s="2332"/>
      <c r="VOO24" s="2332"/>
      <c r="VOP24" s="2332"/>
      <c r="VOQ24" s="2332"/>
      <c r="VOR24" s="2332"/>
      <c r="VOS24" s="2332"/>
      <c r="VOT24" s="2332"/>
      <c r="VOU24" s="2332"/>
      <c r="VOV24" s="2332"/>
      <c r="VOW24" s="2332"/>
      <c r="VOX24" s="2332"/>
      <c r="VOY24" s="2332"/>
      <c r="VOZ24" s="2332"/>
      <c r="VPA24" s="2332"/>
      <c r="VPB24" s="2332"/>
      <c r="VPC24" s="2332"/>
      <c r="VPD24" s="2332"/>
      <c r="VPE24" s="2332"/>
      <c r="VPF24" s="2332"/>
      <c r="VPG24" s="2332"/>
      <c r="VPH24" s="2332"/>
      <c r="VPI24" s="2332"/>
      <c r="VPJ24" s="2332"/>
      <c r="VPK24" s="2332"/>
      <c r="VPL24" s="2332"/>
      <c r="VPM24" s="2332"/>
      <c r="VPN24" s="2332"/>
      <c r="VPO24" s="2332"/>
      <c r="VPP24" s="2332"/>
      <c r="VPQ24" s="2332"/>
      <c r="VPR24" s="2332"/>
      <c r="VPS24" s="2332"/>
      <c r="VPT24" s="2332"/>
      <c r="VPU24" s="2332"/>
      <c r="VPV24" s="2332"/>
      <c r="VPW24" s="2332"/>
      <c r="VPX24" s="2332"/>
      <c r="VPY24" s="2332"/>
      <c r="VPZ24" s="2332"/>
      <c r="VQA24" s="2332"/>
      <c r="VQB24" s="2332"/>
      <c r="VQC24" s="2332"/>
      <c r="VQD24" s="2332"/>
      <c r="VQE24" s="2332"/>
      <c r="VQF24" s="2332"/>
      <c r="VQG24" s="2332"/>
      <c r="VQH24" s="2332"/>
      <c r="VQI24" s="2332"/>
      <c r="VQJ24" s="2332"/>
      <c r="VQK24" s="2332"/>
      <c r="VQL24" s="2332"/>
      <c r="VQM24" s="2332"/>
      <c r="VQN24" s="2332"/>
      <c r="VQO24" s="2332"/>
      <c r="VQP24" s="2332"/>
      <c r="VQQ24" s="2332"/>
      <c r="VQR24" s="2332"/>
      <c r="VQS24" s="2332"/>
      <c r="VQT24" s="2332"/>
      <c r="VQU24" s="2332"/>
      <c r="VQV24" s="2332"/>
      <c r="VQW24" s="2332"/>
      <c r="VQX24" s="2332"/>
      <c r="VQY24" s="2332"/>
      <c r="VQZ24" s="2332"/>
      <c r="VRA24" s="2332"/>
      <c r="VRB24" s="2332"/>
      <c r="VRC24" s="2332"/>
      <c r="VRD24" s="2332"/>
      <c r="VRE24" s="2332"/>
      <c r="VRF24" s="2332"/>
      <c r="VRG24" s="2332"/>
      <c r="VRH24" s="2332"/>
      <c r="VRI24" s="2332"/>
      <c r="VRJ24" s="2332"/>
      <c r="VRK24" s="2332"/>
      <c r="VRL24" s="2332"/>
      <c r="VRM24" s="2332"/>
      <c r="VRN24" s="2332"/>
      <c r="VRO24" s="2332"/>
      <c r="VRP24" s="2332"/>
      <c r="VRQ24" s="2332"/>
      <c r="VRR24" s="2332"/>
      <c r="VRS24" s="2332"/>
      <c r="VRT24" s="2332"/>
      <c r="VRU24" s="2332"/>
      <c r="VRV24" s="2332"/>
      <c r="VRW24" s="2332"/>
      <c r="VRX24" s="2332"/>
      <c r="VRY24" s="2332"/>
      <c r="VRZ24" s="2332"/>
      <c r="VSA24" s="2332"/>
      <c r="VSB24" s="2332"/>
      <c r="VSC24" s="2332"/>
      <c r="VSD24" s="2332"/>
      <c r="VSE24" s="2332"/>
      <c r="VSF24" s="2332"/>
      <c r="VSG24" s="2332"/>
      <c r="VSH24" s="2332"/>
      <c r="VSI24" s="2332"/>
      <c r="VSJ24" s="2332"/>
      <c r="VSK24" s="2332"/>
      <c r="VSL24" s="2332"/>
      <c r="VSM24" s="2332"/>
      <c r="VSN24" s="2332"/>
      <c r="VSO24" s="2332"/>
      <c r="VSP24" s="2332"/>
      <c r="VSQ24" s="2332"/>
      <c r="VSR24" s="2332"/>
      <c r="VSS24" s="2332"/>
      <c r="VST24" s="2332"/>
      <c r="VSU24" s="2332"/>
      <c r="VSV24" s="2332"/>
      <c r="VSW24" s="2332"/>
      <c r="VSX24" s="2332"/>
      <c r="VSY24" s="2332"/>
      <c r="VSZ24" s="2332"/>
      <c r="VTA24" s="2332"/>
      <c r="VTB24" s="2332"/>
      <c r="VTC24" s="2332"/>
      <c r="VTD24" s="2332"/>
      <c r="VTE24" s="2332"/>
      <c r="VTF24" s="2332"/>
      <c r="VTG24" s="2332"/>
      <c r="VTH24" s="2332"/>
      <c r="VTI24" s="2332"/>
      <c r="VTJ24" s="2332"/>
      <c r="VTK24" s="2332"/>
      <c r="VTL24" s="2332"/>
      <c r="VTM24" s="2332"/>
      <c r="VTN24" s="2332"/>
      <c r="VTO24" s="2332"/>
      <c r="VTP24" s="2332"/>
      <c r="VTQ24" s="2332"/>
      <c r="VTR24" s="2332"/>
      <c r="VTS24" s="2332"/>
      <c r="VTT24" s="2332"/>
      <c r="VTU24" s="2332"/>
      <c r="VTV24" s="2332"/>
      <c r="VTW24" s="2332"/>
      <c r="VTX24" s="2332"/>
      <c r="VTY24" s="2332"/>
      <c r="VTZ24" s="2332"/>
      <c r="VUA24" s="2332"/>
      <c r="VUB24" s="2332"/>
      <c r="VUC24" s="2332"/>
      <c r="VUD24" s="2332"/>
      <c r="VUE24" s="2332"/>
      <c r="VUF24" s="2332"/>
      <c r="VUG24" s="2332"/>
      <c r="VUH24" s="2332"/>
      <c r="VUI24" s="2332"/>
      <c r="VUJ24" s="2332"/>
      <c r="VUK24" s="2332"/>
      <c r="VUL24" s="2332"/>
      <c r="VUM24" s="2332"/>
      <c r="VUN24" s="2332"/>
      <c r="VUO24" s="2332"/>
      <c r="VUP24" s="2332"/>
      <c r="VUQ24" s="2332"/>
      <c r="VUR24" s="2332"/>
      <c r="VUS24" s="2332"/>
      <c r="VUT24" s="2332"/>
      <c r="VUU24" s="2332"/>
      <c r="VUV24" s="2332"/>
      <c r="VUW24" s="2332"/>
      <c r="VUX24" s="2332"/>
      <c r="VUY24" s="2332"/>
      <c r="VUZ24" s="2332"/>
      <c r="VVA24" s="2332"/>
      <c r="VVB24" s="2332"/>
      <c r="VVC24" s="2332"/>
      <c r="VVD24" s="2332"/>
      <c r="VVE24" s="2332"/>
      <c r="VVF24" s="2332"/>
      <c r="VVG24" s="2332"/>
      <c r="VVH24" s="2332"/>
      <c r="VVI24" s="2332"/>
      <c r="VVJ24" s="2332"/>
      <c r="VVK24" s="2332"/>
      <c r="VVL24" s="2332"/>
      <c r="VVM24" s="2332"/>
      <c r="VVN24" s="2332"/>
      <c r="VVO24" s="2332"/>
      <c r="VVP24" s="2332"/>
      <c r="VVQ24" s="2332"/>
      <c r="VVR24" s="2332"/>
      <c r="VVS24" s="2332"/>
      <c r="VVT24" s="2332"/>
      <c r="VVU24" s="2332"/>
      <c r="VVV24" s="2332"/>
      <c r="VVW24" s="2332"/>
      <c r="VVX24" s="2332"/>
      <c r="VVY24" s="2332"/>
      <c r="VVZ24" s="2332"/>
      <c r="VWA24" s="2332"/>
      <c r="VWB24" s="2332"/>
      <c r="VWC24" s="2332"/>
      <c r="VWD24" s="2332"/>
      <c r="VWE24" s="2332"/>
      <c r="VWF24" s="2332"/>
      <c r="VWG24" s="2332"/>
      <c r="VWH24" s="2332"/>
      <c r="VWI24" s="2332"/>
      <c r="VWJ24" s="2332"/>
      <c r="VWK24" s="2332"/>
      <c r="VWL24" s="2332"/>
      <c r="VWM24" s="2332"/>
      <c r="VWN24" s="2332"/>
      <c r="VWO24" s="2332"/>
      <c r="VWP24" s="2332"/>
      <c r="VWQ24" s="2332"/>
      <c r="VWR24" s="2332"/>
      <c r="VWS24" s="2332"/>
      <c r="VWT24" s="2332"/>
      <c r="VWU24" s="2332"/>
      <c r="VWV24" s="2332"/>
      <c r="VWW24" s="2332"/>
      <c r="VWX24" s="2332"/>
      <c r="VWY24" s="2332"/>
      <c r="VWZ24" s="2332"/>
      <c r="VXA24" s="2332"/>
      <c r="VXB24" s="2332"/>
      <c r="VXC24" s="2332"/>
      <c r="VXD24" s="2332"/>
      <c r="VXE24" s="2332"/>
      <c r="VXF24" s="2332"/>
      <c r="VXG24" s="2332"/>
      <c r="VXH24" s="2332"/>
      <c r="VXI24" s="2332"/>
      <c r="VXJ24" s="2332"/>
      <c r="VXK24" s="2332"/>
      <c r="VXL24" s="2332"/>
      <c r="VXM24" s="2332"/>
      <c r="VXN24" s="2332"/>
      <c r="VXO24" s="2332"/>
      <c r="VXP24" s="2332"/>
      <c r="VXQ24" s="2332"/>
      <c r="VXR24" s="2332"/>
      <c r="VXS24" s="2332"/>
      <c r="VXT24" s="2332"/>
      <c r="VXU24" s="2332"/>
      <c r="VXV24" s="2332"/>
      <c r="VXW24" s="2332"/>
      <c r="VXX24" s="2332"/>
      <c r="VXY24" s="2332"/>
      <c r="VXZ24" s="2332"/>
      <c r="VYA24" s="2332"/>
      <c r="VYB24" s="2332"/>
      <c r="VYC24" s="2332"/>
      <c r="VYD24" s="2332"/>
      <c r="VYE24" s="2332"/>
      <c r="VYF24" s="2332"/>
      <c r="VYG24" s="2332"/>
      <c r="VYH24" s="2332"/>
      <c r="VYI24" s="2332"/>
      <c r="VYJ24" s="2332"/>
      <c r="VYK24" s="2332"/>
      <c r="VYL24" s="2332"/>
      <c r="VYM24" s="2332"/>
      <c r="VYN24" s="2332"/>
      <c r="VYO24" s="2332"/>
      <c r="VYP24" s="2332"/>
      <c r="VYQ24" s="2332"/>
      <c r="VYR24" s="2332"/>
      <c r="VYS24" s="2332"/>
      <c r="VYT24" s="2332"/>
      <c r="VYU24" s="2332"/>
      <c r="VYV24" s="2332"/>
      <c r="VYW24" s="2332"/>
      <c r="VYX24" s="2332"/>
      <c r="VYY24" s="2332"/>
      <c r="VYZ24" s="2332"/>
      <c r="VZA24" s="2332"/>
      <c r="VZB24" s="2332"/>
      <c r="VZC24" s="2332"/>
      <c r="VZD24" s="2332"/>
      <c r="VZE24" s="2332"/>
      <c r="VZF24" s="2332"/>
      <c r="VZG24" s="2332"/>
      <c r="VZH24" s="2332"/>
      <c r="VZI24" s="2332"/>
      <c r="VZJ24" s="2332"/>
      <c r="VZK24" s="2332"/>
      <c r="VZL24" s="2332"/>
      <c r="VZM24" s="2332"/>
      <c r="VZN24" s="2332"/>
      <c r="VZO24" s="2332"/>
      <c r="VZP24" s="2332"/>
      <c r="VZQ24" s="2332"/>
      <c r="VZR24" s="2332"/>
      <c r="VZS24" s="2332"/>
      <c r="VZT24" s="2332"/>
      <c r="VZU24" s="2332"/>
      <c r="VZV24" s="2332"/>
      <c r="VZW24" s="2332"/>
      <c r="VZX24" s="2332"/>
      <c r="VZY24" s="2332"/>
      <c r="VZZ24" s="2332"/>
      <c r="WAA24" s="2332"/>
      <c r="WAB24" s="2332"/>
      <c r="WAC24" s="2332"/>
      <c r="WAD24" s="2332"/>
      <c r="WAE24" s="2332"/>
      <c r="WAF24" s="2332"/>
      <c r="WAG24" s="2332"/>
      <c r="WAH24" s="2332"/>
      <c r="WAI24" s="2332"/>
      <c r="WAJ24" s="2332"/>
      <c r="WAK24" s="2332"/>
      <c r="WAL24" s="2332"/>
      <c r="WAM24" s="2332"/>
      <c r="WAN24" s="2332"/>
      <c r="WAO24" s="2332"/>
      <c r="WAP24" s="2332"/>
      <c r="WAQ24" s="2332"/>
      <c r="WAR24" s="2332"/>
      <c r="WAS24" s="2332"/>
      <c r="WAT24" s="2332"/>
      <c r="WAU24" s="2332"/>
      <c r="WAV24" s="2332"/>
      <c r="WAW24" s="2332"/>
      <c r="WAX24" s="2332"/>
      <c r="WAY24" s="2332"/>
      <c r="WAZ24" s="2332"/>
      <c r="WBA24" s="2332"/>
      <c r="WBB24" s="2332"/>
      <c r="WBC24" s="2332"/>
      <c r="WBD24" s="2332"/>
      <c r="WBE24" s="2332"/>
      <c r="WBF24" s="2332"/>
      <c r="WBG24" s="2332"/>
      <c r="WBH24" s="2332"/>
      <c r="WBI24" s="2332"/>
      <c r="WBJ24" s="2332"/>
      <c r="WBK24" s="2332"/>
      <c r="WBL24" s="2332"/>
      <c r="WBM24" s="2332"/>
      <c r="WBN24" s="2332"/>
      <c r="WBO24" s="2332"/>
      <c r="WBP24" s="2332"/>
      <c r="WBQ24" s="2332"/>
      <c r="WBR24" s="2332"/>
      <c r="WBS24" s="2332"/>
      <c r="WBT24" s="2332"/>
      <c r="WBU24" s="2332"/>
      <c r="WBV24" s="2332"/>
      <c r="WBW24" s="2332"/>
      <c r="WBX24" s="2332"/>
      <c r="WBY24" s="2332"/>
      <c r="WBZ24" s="2332"/>
      <c r="WCA24" s="2332"/>
      <c r="WCB24" s="2332"/>
      <c r="WCC24" s="2332"/>
      <c r="WCD24" s="2332"/>
      <c r="WCE24" s="2332"/>
      <c r="WCF24" s="2332"/>
      <c r="WCG24" s="2332"/>
      <c r="WCH24" s="2332"/>
      <c r="WCI24" s="2332"/>
      <c r="WCJ24" s="2332"/>
      <c r="WCK24" s="2332"/>
      <c r="WCL24" s="2332"/>
      <c r="WCM24" s="2332"/>
      <c r="WCN24" s="2332"/>
      <c r="WCO24" s="2332"/>
      <c r="WCP24" s="2332"/>
      <c r="WCQ24" s="2332"/>
      <c r="WCR24" s="2332"/>
      <c r="WCS24" s="2332"/>
      <c r="WCT24" s="2332"/>
      <c r="WCU24" s="2332"/>
      <c r="WCV24" s="2332"/>
      <c r="WCW24" s="2332"/>
      <c r="WCX24" s="2332"/>
      <c r="WCY24" s="2332"/>
      <c r="WCZ24" s="2332"/>
      <c r="WDA24" s="2332"/>
      <c r="WDB24" s="2332"/>
      <c r="WDC24" s="2332"/>
      <c r="WDD24" s="2332"/>
      <c r="WDE24" s="2332"/>
      <c r="WDF24" s="2332"/>
      <c r="WDG24" s="2332"/>
      <c r="WDH24" s="2332"/>
      <c r="WDI24" s="2332"/>
      <c r="WDJ24" s="2332"/>
      <c r="WDK24" s="2332"/>
      <c r="WDL24" s="2332"/>
      <c r="WDM24" s="2332"/>
      <c r="WDN24" s="2332"/>
      <c r="WDO24" s="2332"/>
      <c r="WDP24" s="2332"/>
      <c r="WDQ24" s="2332"/>
      <c r="WDR24" s="2332"/>
      <c r="WDS24" s="2332"/>
      <c r="WDT24" s="2332"/>
      <c r="WDU24" s="2332"/>
      <c r="WDV24" s="2332"/>
      <c r="WDW24" s="2332"/>
      <c r="WDX24" s="2332"/>
      <c r="WDY24" s="2332"/>
      <c r="WDZ24" s="2332"/>
      <c r="WEA24" s="2332"/>
      <c r="WEB24" s="2332"/>
      <c r="WEC24" s="2332"/>
      <c r="WED24" s="2332"/>
      <c r="WEE24" s="2332"/>
      <c r="WEF24" s="2332"/>
      <c r="WEG24" s="2332"/>
      <c r="WEH24" s="2332"/>
      <c r="WEI24" s="2332"/>
      <c r="WEJ24" s="2332"/>
      <c r="WEK24" s="2332"/>
      <c r="WEL24" s="2332"/>
      <c r="WEM24" s="2332"/>
      <c r="WEN24" s="2332"/>
      <c r="WEO24" s="2332"/>
      <c r="WEP24" s="2332"/>
      <c r="WEQ24" s="2332"/>
      <c r="WER24" s="2332"/>
      <c r="WES24" s="2332"/>
      <c r="WET24" s="2332"/>
      <c r="WEU24" s="2332"/>
      <c r="WEV24" s="2332"/>
      <c r="WEW24" s="2332"/>
      <c r="WEX24" s="2332"/>
      <c r="WEY24" s="2332"/>
      <c r="WEZ24" s="2332"/>
      <c r="WFA24" s="2332"/>
      <c r="WFB24" s="2332"/>
      <c r="WFC24" s="2332"/>
      <c r="WFD24" s="2332"/>
      <c r="WFE24" s="2332"/>
      <c r="WFF24" s="2332"/>
      <c r="WFG24" s="2332"/>
      <c r="WFH24" s="2332"/>
      <c r="WFI24" s="2332"/>
      <c r="WFJ24" s="2332"/>
      <c r="WFK24" s="2332"/>
      <c r="WFL24" s="2332"/>
      <c r="WFM24" s="2332"/>
      <c r="WFN24" s="2332"/>
      <c r="WFO24" s="2332"/>
      <c r="WFP24" s="2332"/>
      <c r="WFQ24" s="2332"/>
      <c r="WFR24" s="2332"/>
      <c r="WFS24" s="2332"/>
      <c r="WFT24" s="2332"/>
      <c r="WFU24" s="2332"/>
      <c r="WFV24" s="2332"/>
      <c r="WFW24" s="2332"/>
      <c r="WFX24" s="2332"/>
      <c r="WFY24" s="2332"/>
      <c r="WFZ24" s="2332"/>
      <c r="WGA24" s="2332"/>
      <c r="WGB24" s="2332"/>
      <c r="WGC24" s="2332"/>
      <c r="WGD24" s="2332"/>
      <c r="WGE24" s="2332"/>
      <c r="WGF24" s="2332"/>
      <c r="WGG24" s="2332"/>
      <c r="WGH24" s="2332"/>
      <c r="WGI24" s="2332"/>
      <c r="WGJ24" s="2332"/>
      <c r="WGK24" s="2332"/>
      <c r="WGL24" s="2332"/>
      <c r="WGM24" s="2332"/>
      <c r="WGN24" s="2332"/>
      <c r="WGO24" s="2332"/>
      <c r="WGP24" s="2332"/>
      <c r="WGQ24" s="2332"/>
      <c r="WGR24" s="2332"/>
      <c r="WGS24" s="2332"/>
      <c r="WGT24" s="2332"/>
      <c r="WGU24" s="2332"/>
      <c r="WGV24" s="2332"/>
      <c r="WGW24" s="2332"/>
      <c r="WGX24" s="2332"/>
      <c r="WGY24" s="2332"/>
      <c r="WGZ24" s="2332"/>
      <c r="WHA24" s="2332"/>
      <c r="WHB24" s="2332"/>
      <c r="WHC24" s="2332"/>
      <c r="WHD24" s="2332"/>
      <c r="WHE24" s="2332"/>
      <c r="WHF24" s="2332"/>
      <c r="WHG24" s="2332"/>
      <c r="WHH24" s="2332"/>
      <c r="WHI24" s="2332"/>
      <c r="WHJ24" s="2332"/>
      <c r="WHK24" s="2332"/>
      <c r="WHL24" s="2332"/>
      <c r="WHM24" s="2332"/>
      <c r="WHN24" s="2332"/>
      <c r="WHO24" s="2332"/>
      <c r="WHP24" s="2332"/>
      <c r="WHQ24" s="2332"/>
      <c r="WHR24" s="2332"/>
      <c r="WHS24" s="2332"/>
      <c r="WHT24" s="2332"/>
      <c r="WHU24" s="2332"/>
      <c r="WHV24" s="2332"/>
      <c r="WHW24" s="2332"/>
      <c r="WHX24" s="2332"/>
      <c r="WHY24" s="2332"/>
      <c r="WHZ24" s="2332"/>
      <c r="WIA24" s="2332"/>
      <c r="WIB24" s="2332"/>
      <c r="WIC24" s="2332"/>
      <c r="WID24" s="2332"/>
      <c r="WIE24" s="2332"/>
      <c r="WIF24" s="2332"/>
      <c r="WIG24" s="2332"/>
      <c r="WIH24" s="2332"/>
      <c r="WII24" s="2332"/>
      <c r="WIJ24" s="2332"/>
      <c r="WIK24" s="2332"/>
      <c r="WIL24" s="2332"/>
      <c r="WIM24" s="2332"/>
      <c r="WIN24" s="2332"/>
      <c r="WIO24" s="2332"/>
      <c r="WIP24" s="2332"/>
      <c r="WIQ24" s="2332"/>
      <c r="WIR24" s="2332"/>
      <c r="WIS24" s="2332"/>
      <c r="WIT24" s="2332"/>
      <c r="WIU24" s="2332"/>
      <c r="WIV24" s="2332"/>
      <c r="WIW24" s="2332"/>
      <c r="WIX24" s="2332"/>
      <c r="WIY24" s="2332"/>
      <c r="WIZ24" s="2332"/>
      <c r="WJA24" s="2332"/>
      <c r="WJB24" s="2332"/>
      <c r="WJC24" s="2332"/>
      <c r="WJD24" s="2332"/>
      <c r="WJE24" s="2332"/>
      <c r="WJF24" s="2332"/>
      <c r="WJG24" s="2332"/>
      <c r="WJH24" s="2332"/>
      <c r="WJI24" s="2332"/>
      <c r="WJJ24" s="2332"/>
      <c r="WJK24" s="2332"/>
      <c r="WJL24" s="2332"/>
      <c r="WJM24" s="2332"/>
      <c r="WJN24" s="2332"/>
      <c r="WJO24" s="2332"/>
      <c r="WJP24" s="2332"/>
      <c r="WJQ24" s="2332"/>
      <c r="WJR24" s="2332"/>
      <c r="WJS24" s="2332"/>
      <c r="WJT24" s="2332"/>
      <c r="WJU24" s="2332"/>
      <c r="WJV24" s="2332"/>
      <c r="WJW24" s="2332"/>
      <c r="WJX24" s="2332"/>
      <c r="WJY24" s="2332"/>
      <c r="WJZ24" s="2332"/>
      <c r="WKA24" s="2332"/>
      <c r="WKB24" s="2332"/>
      <c r="WKC24" s="2332"/>
      <c r="WKD24" s="2332"/>
      <c r="WKE24" s="2332"/>
      <c r="WKF24" s="2332"/>
      <c r="WKG24" s="2332"/>
      <c r="WKH24" s="2332"/>
      <c r="WKI24" s="2332"/>
      <c r="WKJ24" s="2332"/>
      <c r="WKK24" s="2332"/>
      <c r="WKL24" s="2332"/>
      <c r="WKM24" s="2332"/>
      <c r="WKN24" s="2332"/>
      <c r="WKO24" s="2332"/>
      <c r="WKP24" s="2332"/>
      <c r="WKQ24" s="2332"/>
      <c r="WKR24" s="2332"/>
      <c r="WKS24" s="2332"/>
      <c r="WKT24" s="2332"/>
      <c r="WKU24" s="2332"/>
      <c r="WKV24" s="2332"/>
      <c r="WKW24" s="2332"/>
      <c r="WKX24" s="2332"/>
      <c r="WKY24" s="2332"/>
      <c r="WKZ24" s="2332"/>
      <c r="WLA24" s="2332"/>
      <c r="WLB24" s="2332"/>
      <c r="WLC24" s="2332"/>
      <c r="WLD24" s="2332"/>
      <c r="WLE24" s="2332"/>
      <c r="WLF24" s="2332"/>
      <c r="WLG24" s="2332"/>
      <c r="WLH24" s="2332"/>
      <c r="WLI24" s="2332"/>
      <c r="WLJ24" s="2332"/>
      <c r="WLK24" s="2332"/>
      <c r="WLL24" s="2332"/>
      <c r="WLM24" s="2332"/>
      <c r="WLN24" s="2332"/>
      <c r="WLO24" s="2332"/>
      <c r="WLP24" s="2332"/>
      <c r="WLQ24" s="2332"/>
      <c r="WLR24" s="2332"/>
      <c r="WLS24" s="2332"/>
      <c r="WLT24" s="2332"/>
      <c r="WLU24" s="2332"/>
      <c r="WLV24" s="2332"/>
      <c r="WLW24" s="2332"/>
      <c r="WLX24" s="2332"/>
      <c r="WLY24" s="2332"/>
      <c r="WLZ24" s="2332"/>
      <c r="WMA24" s="2332"/>
      <c r="WMB24" s="2332"/>
      <c r="WMC24" s="2332"/>
      <c r="WMD24" s="2332"/>
      <c r="WME24" s="2332"/>
      <c r="WMF24" s="2332"/>
      <c r="WMG24" s="2332"/>
      <c r="WMH24" s="2332"/>
      <c r="WMI24" s="2332"/>
      <c r="WMJ24" s="2332"/>
      <c r="WMK24" s="2332"/>
      <c r="WML24" s="2332"/>
      <c r="WMM24" s="2332"/>
      <c r="WMN24" s="2332"/>
      <c r="WMO24" s="2332"/>
      <c r="WMP24" s="2332"/>
      <c r="WMQ24" s="2332"/>
      <c r="WMR24" s="2332"/>
      <c r="WMS24" s="2332"/>
      <c r="WMT24" s="2332"/>
      <c r="WMU24" s="2332"/>
      <c r="WMV24" s="2332"/>
      <c r="WMW24" s="2332"/>
      <c r="WMX24" s="2332"/>
      <c r="WMY24" s="2332"/>
      <c r="WMZ24" s="2332"/>
      <c r="WNA24" s="2332"/>
      <c r="WNB24" s="2332"/>
      <c r="WNC24" s="2332"/>
      <c r="WND24" s="2332"/>
      <c r="WNE24" s="2332"/>
      <c r="WNF24" s="2332"/>
      <c r="WNG24" s="2332"/>
      <c r="WNH24" s="2332"/>
      <c r="WNI24" s="2332"/>
      <c r="WNJ24" s="2332"/>
      <c r="WNK24" s="2332"/>
      <c r="WNL24" s="2332"/>
      <c r="WNM24" s="2332"/>
      <c r="WNN24" s="2332"/>
      <c r="WNO24" s="2332"/>
      <c r="WNP24" s="2332"/>
      <c r="WNQ24" s="2332"/>
      <c r="WNR24" s="2332"/>
      <c r="WNS24" s="2332"/>
      <c r="WNT24" s="2332"/>
      <c r="WNU24" s="2332"/>
      <c r="WNV24" s="2332"/>
      <c r="WNW24" s="2332"/>
      <c r="WNX24" s="2332"/>
      <c r="WNY24" s="2332"/>
      <c r="WNZ24" s="2332"/>
      <c r="WOA24" s="2332"/>
      <c r="WOB24" s="2332"/>
      <c r="WOC24" s="2332"/>
      <c r="WOD24" s="2332"/>
      <c r="WOE24" s="2332"/>
      <c r="WOF24" s="2332"/>
      <c r="WOG24" s="2332"/>
      <c r="WOH24" s="2332"/>
      <c r="WOI24" s="2332"/>
      <c r="WOJ24" s="2332"/>
      <c r="WOK24" s="2332"/>
      <c r="WOL24" s="2332"/>
      <c r="WOM24" s="2332"/>
      <c r="WON24" s="2332"/>
      <c r="WOO24" s="2332"/>
      <c r="WOP24" s="2332"/>
      <c r="WOQ24" s="2332"/>
      <c r="WOR24" s="2332"/>
      <c r="WOS24" s="2332"/>
      <c r="WOT24" s="2332"/>
      <c r="WOU24" s="2332"/>
      <c r="WOV24" s="2332"/>
      <c r="WOW24" s="2332"/>
      <c r="WOX24" s="2332"/>
      <c r="WOY24" s="2332"/>
      <c r="WOZ24" s="2332"/>
      <c r="WPA24" s="2332"/>
      <c r="WPB24" s="2332"/>
      <c r="WPC24" s="2332"/>
      <c r="WPD24" s="2332"/>
      <c r="WPE24" s="2332"/>
      <c r="WPF24" s="2332"/>
      <c r="WPG24" s="2332"/>
      <c r="WPH24" s="2332"/>
      <c r="WPI24" s="2332"/>
      <c r="WPJ24" s="2332"/>
      <c r="WPK24" s="2332"/>
      <c r="WPL24" s="2332"/>
      <c r="WPM24" s="2332"/>
      <c r="WPN24" s="2332"/>
      <c r="WPO24" s="2332"/>
      <c r="WPP24" s="2332"/>
      <c r="WPQ24" s="2332"/>
      <c r="WPR24" s="2332"/>
      <c r="WPS24" s="2332"/>
      <c r="WPT24" s="2332"/>
      <c r="WPU24" s="2332"/>
      <c r="WPV24" s="2332"/>
      <c r="WPW24" s="2332"/>
      <c r="WPX24" s="2332"/>
      <c r="WPY24" s="2332"/>
      <c r="WPZ24" s="2332"/>
      <c r="WQA24" s="2332"/>
      <c r="WQB24" s="2332"/>
      <c r="WQC24" s="2332"/>
      <c r="WQD24" s="2332"/>
      <c r="WQE24" s="2332"/>
      <c r="WQF24" s="2332"/>
      <c r="WQG24" s="2332"/>
      <c r="WQH24" s="2332"/>
      <c r="WQI24" s="2332"/>
      <c r="WQJ24" s="2332"/>
      <c r="WQK24" s="2332"/>
      <c r="WQL24" s="2332"/>
      <c r="WQM24" s="2332"/>
      <c r="WQN24" s="2332"/>
      <c r="WQO24" s="2332"/>
      <c r="WQP24" s="2332"/>
      <c r="WQQ24" s="2332"/>
      <c r="WQR24" s="2332"/>
      <c r="WQS24" s="2332"/>
      <c r="WQT24" s="2332"/>
      <c r="WQU24" s="2332"/>
      <c r="WQV24" s="2332"/>
      <c r="WQW24" s="2332"/>
      <c r="WQX24" s="2332"/>
      <c r="WQY24" s="2332"/>
      <c r="WQZ24" s="2332"/>
      <c r="WRA24" s="2332"/>
      <c r="WRB24" s="2332"/>
      <c r="WRC24" s="2332"/>
      <c r="WRD24" s="2332"/>
      <c r="WRE24" s="2332"/>
      <c r="WRF24" s="2332"/>
      <c r="WRG24" s="2332"/>
      <c r="WRH24" s="2332"/>
      <c r="WRI24" s="2332"/>
      <c r="WRJ24" s="2332"/>
      <c r="WRK24" s="2332"/>
      <c r="WRL24" s="2332"/>
      <c r="WRM24" s="2332"/>
      <c r="WRN24" s="2332"/>
      <c r="WRO24" s="2332"/>
      <c r="WRP24" s="2332"/>
      <c r="WRQ24" s="2332"/>
      <c r="WRR24" s="2332"/>
      <c r="WRS24" s="2332"/>
      <c r="WRT24" s="2332"/>
      <c r="WRU24" s="2332"/>
      <c r="WRV24" s="2332"/>
      <c r="WRW24" s="2332"/>
      <c r="WRX24" s="2332"/>
      <c r="WRY24" s="2332"/>
      <c r="WRZ24" s="2332"/>
      <c r="WSA24" s="2332"/>
      <c r="WSB24" s="2332"/>
      <c r="WSC24" s="2332"/>
      <c r="WSD24" s="2332"/>
      <c r="WSE24" s="2332"/>
      <c r="WSF24" s="2332"/>
      <c r="WSG24" s="2332"/>
      <c r="WSH24" s="2332"/>
      <c r="WSI24" s="2332"/>
      <c r="WSJ24" s="2332"/>
      <c r="WSK24" s="2332"/>
      <c r="WSL24" s="2332"/>
      <c r="WSM24" s="2332"/>
      <c r="WSN24" s="2332"/>
      <c r="WSO24" s="2332"/>
      <c r="WSP24" s="2332"/>
      <c r="WSQ24" s="2332"/>
      <c r="WSR24" s="2332"/>
      <c r="WSS24" s="2332"/>
      <c r="WST24" s="2332"/>
      <c r="WSU24" s="2332"/>
      <c r="WSV24" s="2332"/>
      <c r="WSW24" s="2332"/>
      <c r="WSX24" s="2332"/>
      <c r="WSY24" s="2332"/>
      <c r="WSZ24" s="2332"/>
      <c r="WTA24" s="2332"/>
      <c r="WTB24" s="2332"/>
      <c r="WTC24" s="2332"/>
      <c r="WTD24" s="2332"/>
      <c r="WTE24" s="2332"/>
      <c r="WTF24" s="2332"/>
      <c r="WTG24" s="2332"/>
      <c r="WTH24" s="2332"/>
      <c r="WTI24" s="2332"/>
      <c r="WTJ24" s="2332"/>
      <c r="WTK24" s="2332"/>
      <c r="WTL24" s="2332"/>
      <c r="WTM24" s="2332"/>
      <c r="WTN24" s="2332"/>
      <c r="WTO24" s="2332"/>
      <c r="WTP24" s="2332"/>
      <c r="WTQ24" s="2332"/>
      <c r="WTR24" s="2332"/>
      <c r="WTS24" s="2332"/>
      <c r="WTT24" s="2332"/>
      <c r="WTU24" s="2332"/>
      <c r="WTV24" s="2332"/>
      <c r="WTW24" s="2332"/>
      <c r="WTX24" s="2332"/>
      <c r="WTY24" s="2332"/>
      <c r="WTZ24" s="2332"/>
      <c r="WUA24" s="2332"/>
      <c r="WUB24" s="2332"/>
      <c r="WUC24" s="2332"/>
      <c r="WUD24" s="2332"/>
      <c r="WUE24" s="2332"/>
      <c r="WUF24" s="2332"/>
      <c r="WUG24" s="2332"/>
      <c r="WUH24" s="2332"/>
      <c r="WUI24" s="2332"/>
      <c r="WUJ24" s="2332"/>
      <c r="WUK24" s="2332"/>
      <c r="WUL24" s="2332"/>
      <c r="WUM24" s="2332"/>
      <c r="WUN24" s="2332"/>
      <c r="WUO24" s="2332"/>
      <c r="WUP24" s="2332"/>
      <c r="WUQ24" s="2332"/>
      <c r="WUR24" s="2332"/>
      <c r="WUS24" s="2332"/>
      <c r="WUT24" s="2332"/>
      <c r="WUU24" s="2332"/>
      <c r="WUV24" s="2332"/>
      <c r="WUW24" s="2332"/>
      <c r="WUX24" s="2332"/>
      <c r="WUY24" s="2332"/>
      <c r="WUZ24" s="2332"/>
      <c r="WVA24" s="2332"/>
      <c r="WVB24" s="2332"/>
      <c r="WVC24" s="2332"/>
      <c r="WVD24" s="2332"/>
      <c r="WVE24" s="2332"/>
      <c r="WVF24" s="2332"/>
      <c r="WVG24" s="2332"/>
      <c r="WVH24" s="2332"/>
      <c r="WVI24" s="2332"/>
      <c r="WVJ24" s="2332"/>
      <c r="WVK24" s="2332"/>
      <c r="WVL24" s="2332"/>
      <c r="WVM24" s="2332"/>
      <c r="WVN24" s="2332"/>
      <c r="WVO24" s="2332"/>
      <c r="WVP24" s="2332"/>
      <c r="WVQ24" s="2332"/>
      <c r="WVR24" s="2332"/>
      <c r="WVS24" s="2332"/>
      <c r="WVT24" s="2332"/>
      <c r="WVU24" s="2332"/>
      <c r="WVV24" s="2332"/>
      <c r="WVW24" s="2332"/>
      <c r="WVX24" s="2332"/>
      <c r="WVY24" s="2332"/>
      <c r="WVZ24" s="2332"/>
      <c r="WWA24" s="2332"/>
      <c r="WWB24" s="2332"/>
      <c r="WWC24" s="2332"/>
      <c r="WWD24" s="2332"/>
      <c r="WWE24" s="2332"/>
      <c r="WWF24" s="2332"/>
      <c r="WWG24" s="2332"/>
      <c r="WWH24" s="2332"/>
      <c r="WWI24" s="2332"/>
      <c r="WWJ24" s="2332"/>
      <c r="WWK24" s="2332"/>
      <c r="WWL24" s="2332"/>
      <c r="WWM24" s="2332"/>
      <c r="WWN24" s="2332"/>
      <c r="WWO24" s="2332"/>
      <c r="WWP24" s="2332"/>
      <c r="WWQ24" s="2332"/>
      <c r="WWR24" s="2332"/>
      <c r="WWS24" s="2332"/>
      <c r="WWT24" s="2332"/>
      <c r="WWU24" s="2332"/>
      <c r="WWV24" s="2332"/>
      <c r="WWW24" s="2332"/>
      <c r="WWX24" s="2332"/>
      <c r="WWY24" s="2332"/>
      <c r="WWZ24" s="2332"/>
      <c r="WXA24" s="2332"/>
      <c r="WXB24" s="2332"/>
      <c r="WXC24" s="2332"/>
      <c r="WXD24" s="2332"/>
      <c r="WXE24" s="2332"/>
      <c r="WXF24" s="2332"/>
      <c r="WXG24" s="2332"/>
      <c r="WXH24" s="2332"/>
      <c r="WXI24" s="2332"/>
      <c r="WXJ24" s="2332"/>
      <c r="WXK24" s="2332"/>
      <c r="WXL24" s="2332"/>
      <c r="WXM24" s="2332"/>
      <c r="WXN24" s="2332"/>
      <c r="WXO24" s="2332"/>
      <c r="WXP24" s="2332"/>
      <c r="WXQ24" s="2332"/>
      <c r="WXR24" s="2332"/>
      <c r="WXS24" s="2332"/>
      <c r="WXT24" s="2332"/>
      <c r="WXU24" s="2332"/>
      <c r="WXV24" s="2332"/>
      <c r="WXW24" s="2332"/>
      <c r="WXX24" s="2332"/>
      <c r="WXY24" s="2332"/>
      <c r="WXZ24" s="2332"/>
      <c r="WYA24" s="2332"/>
      <c r="WYB24" s="2332"/>
      <c r="WYC24" s="2332"/>
      <c r="WYD24" s="2332"/>
      <c r="WYE24" s="2332"/>
      <c r="WYF24" s="2332"/>
      <c r="WYG24" s="2332"/>
      <c r="WYH24" s="2332"/>
      <c r="WYI24" s="2332"/>
      <c r="WYJ24" s="2332"/>
      <c r="WYK24" s="2332"/>
      <c r="WYL24" s="2332"/>
      <c r="WYM24" s="2332"/>
      <c r="WYN24" s="2332"/>
      <c r="WYO24" s="2332"/>
      <c r="WYP24" s="2332"/>
      <c r="WYQ24" s="2332"/>
      <c r="WYR24" s="2332"/>
      <c r="WYS24" s="2332"/>
      <c r="WYT24" s="2332"/>
      <c r="WYU24" s="2332"/>
      <c r="WYV24" s="2332"/>
      <c r="WYW24" s="2332"/>
      <c r="WYX24" s="2332"/>
      <c r="WYY24" s="2332"/>
      <c r="WYZ24" s="2332"/>
      <c r="WZA24" s="2332"/>
      <c r="WZB24" s="2332"/>
      <c r="WZC24" s="2332"/>
      <c r="WZD24" s="2332"/>
      <c r="WZE24" s="2332"/>
      <c r="WZF24" s="2332"/>
      <c r="WZG24" s="2332"/>
      <c r="WZH24" s="2332"/>
      <c r="WZI24" s="2332"/>
      <c r="WZJ24" s="2332"/>
      <c r="WZK24" s="2332"/>
      <c r="WZL24" s="2332"/>
      <c r="WZM24" s="2332"/>
      <c r="WZN24" s="2332"/>
      <c r="WZO24" s="2332"/>
      <c r="WZP24" s="2332"/>
      <c r="WZQ24" s="2332"/>
      <c r="WZR24" s="2332"/>
      <c r="WZS24" s="2332"/>
      <c r="WZT24" s="2332"/>
      <c r="WZU24" s="2332"/>
      <c r="WZV24" s="2332"/>
      <c r="WZW24" s="2332"/>
      <c r="WZX24" s="2332"/>
      <c r="WZY24" s="2332"/>
      <c r="WZZ24" s="2332"/>
      <c r="XAA24" s="2332"/>
      <c r="XAB24" s="2332"/>
      <c r="XAC24" s="2332"/>
      <c r="XAD24" s="2332"/>
      <c r="XAE24" s="2332"/>
      <c r="XAF24" s="2332"/>
      <c r="XAG24" s="2332"/>
      <c r="XAH24" s="2332"/>
      <c r="XAI24" s="2332"/>
      <c r="XAJ24" s="2332"/>
      <c r="XAK24" s="2332"/>
      <c r="XAL24" s="2332"/>
      <c r="XAM24" s="2332"/>
      <c r="XAN24" s="2332"/>
      <c r="XAO24" s="2332"/>
      <c r="XAP24" s="2332"/>
      <c r="XAQ24" s="2332"/>
      <c r="XAR24" s="2332"/>
      <c r="XAS24" s="2332"/>
      <c r="XAT24" s="2332"/>
      <c r="XAU24" s="2332"/>
      <c r="XAV24" s="2332"/>
      <c r="XAW24" s="2332"/>
      <c r="XAX24" s="2332"/>
      <c r="XAY24" s="2332"/>
      <c r="XAZ24" s="2332"/>
      <c r="XBA24" s="2332"/>
      <c r="XBB24" s="2332"/>
      <c r="XBC24" s="2332"/>
      <c r="XBD24" s="2332"/>
      <c r="XBE24" s="2332"/>
      <c r="XBF24" s="2332"/>
      <c r="XBG24" s="2332"/>
      <c r="XBH24" s="2332"/>
      <c r="XBI24" s="2332"/>
      <c r="XBJ24" s="2332"/>
      <c r="XBK24" s="2332"/>
      <c r="XBL24" s="2332"/>
      <c r="XBM24" s="2332"/>
      <c r="XBN24" s="2332"/>
      <c r="XBO24" s="2332"/>
      <c r="XBP24" s="2332"/>
      <c r="XBQ24" s="2332"/>
      <c r="XBR24" s="2332"/>
      <c r="XBS24" s="2332"/>
      <c r="XBT24" s="2332"/>
      <c r="XBU24" s="2332"/>
      <c r="XBV24" s="2332"/>
      <c r="XBW24" s="2332"/>
      <c r="XBX24" s="2332"/>
      <c r="XBY24" s="2332"/>
      <c r="XBZ24" s="2332"/>
      <c r="XCA24" s="2332"/>
      <c r="XCB24" s="2332"/>
      <c r="XCC24" s="2332"/>
      <c r="XCD24" s="2332"/>
      <c r="XCE24" s="2332"/>
      <c r="XCF24" s="2332"/>
      <c r="XCG24" s="2332"/>
      <c r="XCH24" s="2332"/>
      <c r="XCI24" s="2332"/>
      <c r="XCJ24" s="2332"/>
      <c r="XCK24" s="2332"/>
      <c r="XCL24" s="2332"/>
      <c r="XCM24" s="2332"/>
      <c r="XCN24" s="2332"/>
      <c r="XCO24" s="2332"/>
      <c r="XCP24" s="2332"/>
      <c r="XCQ24" s="2332"/>
      <c r="XCR24" s="2332"/>
      <c r="XCS24" s="2332"/>
      <c r="XCT24" s="2332"/>
      <c r="XCU24" s="2332"/>
      <c r="XCV24" s="2332"/>
      <c r="XCW24" s="2332"/>
      <c r="XCX24" s="2332"/>
      <c r="XCY24" s="2332"/>
      <c r="XCZ24" s="2332"/>
      <c r="XDA24" s="2332"/>
      <c r="XDB24" s="2332"/>
      <c r="XDC24" s="2332"/>
      <c r="XDD24" s="2332"/>
      <c r="XDE24" s="2332"/>
      <c r="XDF24" s="2332"/>
      <c r="XDG24" s="2332"/>
      <c r="XDH24" s="2332"/>
      <c r="XDI24" s="2332"/>
      <c r="XDJ24" s="2332"/>
      <c r="XDK24" s="2332"/>
      <c r="XDL24" s="2332"/>
      <c r="XDM24" s="2332"/>
      <c r="XDN24" s="2332"/>
      <c r="XDO24" s="2332"/>
      <c r="XDP24" s="2332"/>
      <c r="XDQ24" s="2332"/>
      <c r="XDR24" s="2332"/>
      <c r="XDS24" s="2332"/>
      <c r="XDT24" s="2332"/>
      <c r="XDU24" s="2332"/>
      <c r="XDV24" s="2332"/>
      <c r="XDW24" s="2332"/>
      <c r="XDX24" s="2332"/>
      <c r="XDY24" s="2332"/>
      <c r="XDZ24" s="2332"/>
      <c r="XEA24" s="2332"/>
      <c r="XEB24" s="2332"/>
      <c r="XEC24" s="2332"/>
      <c r="XED24" s="2332"/>
      <c r="XEE24" s="2332"/>
      <c r="XEF24" s="2332"/>
      <c r="XEG24" s="2332"/>
      <c r="XEH24" s="2332"/>
      <c r="XEI24" s="2332"/>
      <c r="XEJ24" s="2332"/>
      <c r="XEK24" s="2332"/>
      <c r="XEL24" s="2332"/>
      <c r="XEM24" s="2332"/>
      <c r="XEN24" s="2332"/>
      <c r="XEO24" s="2332"/>
      <c r="XEP24" s="2332"/>
      <c r="XEQ24" s="2332"/>
      <c r="XER24" s="2332"/>
      <c r="XES24" s="2332"/>
      <c r="XET24" s="2332"/>
      <c r="XEU24" s="2332"/>
      <c r="XEV24" s="2332"/>
      <c r="XEW24" s="2332"/>
      <c r="XEX24" s="2332"/>
      <c r="XEY24" s="2332"/>
      <c r="XEZ24" s="2332"/>
      <c r="XFD24" s="1881">
        <v>498</v>
      </c>
    </row>
    <row r="25" spans="1:16384" s="141" customFormat="1">
      <c r="A25" s="140"/>
      <c r="B25" s="1482"/>
      <c r="C25" s="1836"/>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row>
    <row r="26" spans="1:16384" s="141" customFormat="1">
      <c r="A26" s="140"/>
      <c r="B26" s="1482"/>
      <c r="C26" s="1836"/>
      <c r="D26" s="1836"/>
      <c r="E26" s="1836"/>
      <c r="F26" s="1836"/>
      <c r="G26" s="1500"/>
      <c r="AZ26" s="2378"/>
      <c r="BA26" s="2378"/>
      <c r="BB26" s="2378"/>
      <c r="BC26" s="2378"/>
      <c r="BD26" s="2378"/>
      <c r="BE26" s="2378"/>
      <c r="BF26" s="2378"/>
      <c r="BG26" s="1498"/>
      <c r="BH26" s="1498"/>
      <c r="BI26" s="1498"/>
      <c r="BJ26" s="1498"/>
      <c r="BK26" s="1498"/>
      <c r="BL26" s="1498"/>
      <c r="BM26" s="1498"/>
      <c r="BN26" s="1498"/>
      <c r="BO26" s="1498"/>
    </row>
    <row r="27" spans="1:16384" s="141" customFormat="1">
      <c r="A27" s="140"/>
      <c r="B27" s="1482"/>
      <c r="C27" s="1836"/>
      <c r="D27" s="1836"/>
      <c r="E27" s="1836"/>
      <c r="F27" s="1836"/>
      <c r="G27" s="1500"/>
      <c r="AV27" s="1481"/>
      <c r="AW27" s="1481"/>
      <c r="AX27" s="1481"/>
      <c r="AY27" s="1481"/>
      <c r="AZ27" s="1481"/>
      <c r="BA27" s="1481"/>
      <c r="BB27" s="1481"/>
      <c r="BC27" s="1481"/>
      <c r="BD27" s="1481"/>
      <c r="BE27" s="1481"/>
      <c r="BF27" s="1481"/>
      <c r="BG27" s="1498"/>
      <c r="BH27" s="1498"/>
      <c r="BI27" s="1498"/>
      <c r="BJ27" s="1498"/>
      <c r="BK27" s="1498"/>
      <c r="BL27" s="1498"/>
      <c r="BM27" s="1498"/>
      <c r="BN27" s="1498"/>
      <c r="BO27" s="1498"/>
    </row>
    <row r="28" spans="1:16384" s="141" customFormat="1">
      <c r="A28" s="140"/>
      <c r="B28" s="1482"/>
      <c r="C28" s="1836"/>
      <c r="D28" s="1836"/>
      <c r="E28" s="1836"/>
      <c r="F28" s="1836"/>
      <c r="G28" s="1500"/>
      <c r="AC28" s="1511"/>
      <c r="AD28" s="1511"/>
      <c r="AV28" s="1481"/>
      <c r="AW28" s="1481"/>
      <c r="AX28" s="1481"/>
      <c r="AY28" s="1481"/>
      <c r="AZ28" s="1481"/>
      <c r="BA28" s="1481"/>
      <c r="BB28" s="1498"/>
      <c r="BC28" s="1498"/>
      <c r="BD28" s="1498"/>
      <c r="BE28" s="1498"/>
      <c r="BF28" s="2151"/>
      <c r="BG28" s="1498"/>
      <c r="BH28" s="1498"/>
      <c r="BI28" s="1498"/>
      <c r="BJ28" s="1498"/>
      <c r="BK28" s="1498"/>
      <c r="BL28" s="1498"/>
      <c r="BM28" s="1498"/>
      <c r="BN28" s="1498"/>
      <c r="BO28" s="1498"/>
    </row>
    <row r="29" spans="1:16384" s="141" customFormat="1">
      <c r="A29" s="140"/>
      <c r="B29" s="1482"/>
      <c r="C29" s="1836"/>
      <c r="D29" s="1836"/>
      <c r="E29" s="1836"/>
      <c r="F29" s="1836"/>
      <c r="G29" s="1500"/>
      <c r="AC29" s="1511"/>
      <c r="AD29" s="1511"/>
      <c r="AV29" s="1481"/>
      <c r="AW29" s="1481"/>
      <c r="AX29" s="1481"/>
      <c r="AY29" s="1481"/>
      <c r="AZ29" s="1481"/>
      <c r="BA29" s="1481"/>
      <c r="BB29" s="1481"/>
      <c r="BC29" s="1481"/>
      <c r="BD29" s="1481"/>
      <c r="BE29" s="1481"/>
    </row>
    <row r="30" spans="1:16384" s="141" customFormat="1">
      <c r="A30" s="140"/>
      <c r="B30" s="1482"/>
      <c r="C30" s="1836"/>
      <c r="D30" s="1836"/>
      <c r="E30" s="1836"/>
      <c r="F30" s="1836"/>
      <c r="G30" s="1500"/>
      <c r="AC30" s="1511"/>
      <c r="AD30" s="1511"/>
    </row>
    <row r="31" spans="1:16384">
      <c r="C31" s="9"/>
      <c r="D31" s="9"/>
      <c r="E31" s="9"/>
      <c r="F31" s="9"/>
      <c r="G31" s="7"/>
    </row>
    <row r="32" spans="1:16384">
      <c r="C32" s="9"/>
      <c r="D32" s="9"/>
      <c r="E32" s="9"/>
      <c r="F32" s="9"/>
      <c r="G32" s="7"/>
    </row>
    <row r="33" spans="3:7">
      <c r="C33" s="9"/>
      <c r="D33" s="9"/>
      <c r="E33" s="9"/>
      <c r="F33" s="9"/>
      <c r="G33" s="7"/>
    </row>
    <row r="34" spans="3:7">
      <c r="C34" s="9"/>
      <c r="D34" s="9"/>
      <c r="E34" s="9"/>
      <c r="F34" s="9"/>
      <c r="G34" s="7"/>
    </row>
    <row r="35" spans="3:7">
      <c r="C35" s="9"/>
      <c r="D35" s="9"/>
      <c r="E35" s="9"/>
      <c r="F35" s="9"/>
      <c r="G35" s="7"/>
    </row>
    <row r="36" spans="3:7">
      <c r="C36" s="9"/>
      <c r="D36" s="9"/>
      <c r="E36" s="9"/>
      <c r="F36" s="9"/>
      <c r="G36" s="7"/>
    </row>
    <row r="37" spans="3:7">
      <c r="C37" s="9"/>
      <c r="D37" s="9"/>
      <c r="E37" s="9"/>
      <c r="F37" s="9"/>
      <c r="G37" s="7"/>
    </row>
    <row r="38" spans="3:7">
      <c r="C38" s="9"/>
      <c r="D38" s="9"/>
      <c r="E38" s="9"/>
      <c r="F38" s="9"/>
      <c r="G38" s="7"/>
    </row>
    <row r="39" spans="3:7">
      <c r="C39" s="9"/>
      <c r="D39" s="9"/>
      <c r="E39" s="9"/>
      <c r="F39" s="9"/>
      <c r="G39" s="7"/>
    </row>
    <row r="40" spans="3:7">
      <c r="C40" s="9"/>
      <c r="D40" s="9"/>
      <c r="E40" s="9"/>
      <c r="F40" s="9"/>
      <c r="G40" s="7"/>
    </row>
    <row r="41" spans="3:7">
      <c r="C41" s="9"/>
      <c r="D41" s="9"/>
      <c r="E41" s="9"/>
      <c r="F41" s="9"/>
      <c r="G41" s="7"/>
    </row>
    <row r="42" spans="3:7">
      <c r="C42" s="9"/>
      <c r="D42" s="9"/>
      <c r="E42" s="9"/>
      <c r="F42" s="9"/>
      <c r="G42" s="7"/>
    </row>
    <row r="43" spans="3:7">
      <c r="C43" s="9"/>
      <c r="D43" s="9"/>
      <c r="E43" s="9"/>
      <c r="F43" s="9"/>
      <c r="G43" s="7"/>
    </row>
    <row r="44" spans="3:7">
      <c r="C44" s="9"/>
      <c r="D44" s="9"/>
      <c r="E44" s="9"/>
      <c r="F44" s="9"/>
      <c r="G44" s="7"/>
    </row>
    <row r="45" spans="3:7">
      <c r="C45" s="9"/>
      <c r="D45" s="9"/>
      <c r="E45" s="9"/>
      <c r="F45" s="9"/>
      <c r="G45" s="7"/>
    </row>
    <row r="46" spans="3:7">
      <c r="C46" s="9"/>
      <c r="D46" s="9"/>
      <c r="E46" s="9"/>
      <c r="F46" s="9"/>
      <c r="G46" s="7"/>
    </row>
    <row r="47" spans="3:7">
      <c r="C47" s="9"/>
      <c r="D47" s="9"/>
      <c r="E47" s="9"/>
      <c r="F47" s="9"/>
      <c r="G47" s="7"/>
    </row>
    <row r="48" spans="3:7">
      <c r="C48" s="9"/>
      <c r="D48" s="9"/>
      <c r="E48" s="9"/>
      <c r="F48" s="9"/>
      <c r="G48" s="7"/>
    </row>
    <row r="49" spans="3:7">
      <c r="C49" s="9"/>
      <c r="D49" s="9"/>
      <c r="E49" s="9"/>
      <c r="F49" s="9"/>
      <c r="G49" s="7"/>
    </row>
    <row r="50" spans="3:7">
      <c r="C50" s="9"/>
      <c r="D50" s="9"/>
      <c r="E50" s="9"/>
      <c r="F50" s="9"/>
      <c r="G50" s="7"/>
    </row>
    <row r="51" spans="3:7">
      <c r="C51" s="9"/>
      <c r="D51" s="9"/>
      <c r="E51" s="9"/>
      <c r="F51" s="9"/>
      <c r="G51" s="7"/>
    </row>
    <row r="52" spans="3:7">
      <c r="C52" s="9"/>
      <c r="D52" s="9"/>
      <c r="E52" s="9"/>
      <c r="F52" s="9"/>
      <c r="G52" s="7"/>
    </row>
    <row r="53" spans="3:7">
      <c r="C53" s="9"/>
      <c r="D53" s="9"/>
      <c r="E53" s="9"/>
      <c r="F53" s="9"/>
      <c r="G53" s="7"/>
    </row>
    <row r="54" spans="3:7">
      <c r="C54" s="9"/>
      <c r="D54" s="9"/>
      <c r="E54" s="9"/>
      <c r="F54" s="9"/>
      <c r="G54" s="7"/>
    </row>
    <row r="55" spans="3:7">
      <c r="C55" s="9"/>
      <c r="D55" s="9"/>
      <c r="E55" s="9"/>
      <c r="F55" s="9"/>
      <c r="G55" s="7"/>
    </row>
    <row r="56" spans="3:7">
      <c r="C56" s="9"/>
      <c r="D56" s="9"/>
      <c r="E56" s="9"/>
      <c r="F56" s="9"/>
      <c r="G56" s="7"/>
    </row>
    <row r="57" spans="3:7">
      <c r="C57" s="9"/>
      <c r="D57" s="9"/>
      <c r="E57" s="9"/>
      <c r="F57" s="9"/>
      <c r="G57" s="7"/>
    </row>
    <row r="58" spans="3:7">
      <c r="C58" s="9"/>
      <c r="D58" s="9"/>
      <c r="E58" s="9"/>
      <c r="F58" s="9"/>
      <c r="G58" s="7"/>
    </row>
    <row r="59" spans="3:7">
      <c r="C59" s="9"/>
      <c r="D59" s="9"/>
      <c r="E59" s="9"/>
      <c r="F59" s="9"/>
      <c r="G59" s="7"/>
    </row>
    <row r="60" spans="3:7">
      <c r="C60" s="9"/>
      <c r="D60" s="9"/>
      <c r="E60" s="9"/>
      <c r="F60" s="9"/>
      <c r="G60" s="7"/>
    </row>
    <row r="61" spans="3:7">
      <c r="C61" s="9"/>
      <c r="D61" s="9"/>
      <c r="E61" s="9"/>
      <c r="F61" s="9"/>
      <c r="G61" s="7"/>
    </row>
    <row r="62" spans="3:7">
      <c r="C62" s="9"/>
      <c r="D62" s="9"/>
      <c r="E62" s="9"/>
      <c r="F62" s="9"/>
      <c r="G62" s="7"/>
    </row>
    <row r="63" spans="3:7">
      <c r="C63" s="9"/>
      <c r="D63" s="9"/>
      <c r="E63" s="9"/>
      <c r="F63" s="9"/>
      <c r="G63" s="7"/>
    </row>
    <row r="64" spans="3:7">
      <c r="C64" s="9"/>
      <c r="D64" s="9"/>
      <c r="E64" s="9"/>
      <c r="F64" s="9"/>
      <c r="G64" s="7"/>
    </row>
    <row r="65" spans="3:7">
      <c r="C65" s="9"/>
      <c r="D65" s="9"/>
      <c r="E65" s="9"/>
      <c r="F65" s="9"/>
      <c r="G65" s="7"/>
    </row>
    <row r="66" spans="3:7">
      <c r="C66" s="9"/>
      <c r="D66" s="9"/>
      <c r="E66" s="9"/>
      <c r="F66" s="9"/>
      <c r="G66" s="7"/>
    </row>
    <row r="67" spans="3:7">
      <c r="C67" s="9"/>
      <c r="D67" s="9"/>
      <c r="E67" s="9"/>
      <c r="F67" s="9"/>
      <c r="G67" s="7"/>
    </row>
    <row r="68" spans="3:7">
      <c r="C68" s="9"/>
      <c r="D68" s="9"/>
      <c r="E68" s="9"/>
      <c r="F68" s="9"/>
      <c r="G68" s="7"/>
    </row>
    <row r="69" spans="3:7">
      <c r="C69" s="9"/>
      <c r="D69" s="9"/>
      <c r="E69" s="9"/>
      <c r="F69" s="9"/>
      <c r="G69" s="7"/>
    </row>
    <row r="70" spans="3:7">
      <c r="C70" s="9"/>
      <c r="D70" s="9"/>
      <c r="E70" s="9"/>
      <c r="F70" s="9"/>
      <c r="G70" s="7"/>
    </row>
    <row r="71" spans="3:7">
      <c r="C71" s="9"/>
      <c r="D71" s="9"/>
      <c r="E71" s="9"/>
      <c r="F71" s="9"/>
      <c r="G71" s="7"/>
    </row>
    <row r="72" spans="3:7">
      <c r="C72" s="9"/>
      <c r="D72" s="9"/>
      <c r="E72" s="9"/>
      <c r="F72" s="9"/>
      <c r="G72" s="7"/>
    </row>
    <row r="73" spans="3:7">
      <c r="C73" s="9"/>
      <c r="D73" s="9"/>
      <c r="E73" s="9"/>
      <c r="F73" s="9"/>
      <c r="G73" s="7"/>
    </row>
    <row r="74" spans="3:7">
      <c r="C74" s="9"/>
      <c r="D74" s="9"/>
      <c r="E74" s="9"/>
      <c r="F74" s="9"/>
      <c r="G74" s="7"/>
    </row>
    <row r="75" spans="3:7">
      <c r="C75" s="9"/>
      <c r="D75" s="9"/>
      <c r="E75" s="9"/>
      <c r="F75" s="9"/>
      <c r="G75" s="7"/>
    </row>
    <row r="76" spans="3:7">
      <c r="C76" s="9"/>
      <c r="D76" s="9"/>
      <c r="E76" s="9"/>
      <c r="F76" s="9"/>
      <c r="G76" s="7"/>
    </row>
    <row r="77" spans="3:7">
      <c r="C77" s="9"/>
      <c r="D77" s="9"/>
      <c r="E77" s="9"/>
      <c r="F77" s="9"/>
      <c r="G77" s="7"/>
    </row>
    <row r="78" spans="3:7">
      <c r="C78" s="9"/>
      <c r="D78" s="9"/>
      <c r="E78" s="9"/>
      <c r="F78" s="9"/>
      <c r="G78" s="7"/>
    </row>
    <row r="79" spans="3:7">
      <c r="C79" s="9"/>
      <c r="D79" s="9"/>
      <c r="E79" s="9"/>
      <c r="F79" s="9"/>
      <c r="G79" s="7"/>
    </row>
    <row r="80" spans="3: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10"/>
      <c r="D173" s="10"/>
      <c r="E173" s="10"/>
      <c r="F173" s="10"/>
      <c r="G173" s="11"/>
    </row>
    <row r="174" spans="3:7">
      <c r="C174" s="10"/>
      <c r="D174" s="10"/>
      <c r="E174" s="10"/>
      <c r="F174" s="10"/>
      <c r="G174" s="11"/>
    </row>
    <row r="175" spans="3:7">
      <c r="C175" s="10"/>
      <c r="D175" s="10"/>
      <c r="E175" s="10"/>
      <c r="F175" s="10"/>
      <c r="G175" s="11"/>
    </row>
    <row r="176" spans="3:7">
      <c r="C176" s="10"/>
      <c r="D176" s="10"/>
      <c r="E176" s="10"/>
      <c r="F176" s="10"/>
      <c r="G176" s="11"/>
    </row>
    <row r="177" spans="3:7">
      <c r="C177" s="10"/>
      <c r="D177" s="10"/>
      <c r="E177" s="10"/>
      <c r="F177" s="10"/>
      <c r="G177" s="11"/>
    </row>
    <row r="178" spans="3:7">
      <c r="C178" s="10"/>
      <c r="D178" s="10"/>
      <c r="E178" s="10"/>
      <c r="F178" s="10"/>
      <c r="G178" s="11"/>
    </row>
    <row r="179" spans="3:7">
      <c r="C179" s="10"/>
      <c r="D179" s="10"/>
      <c r="E179" s="10"/>
      <c r="F179" s="10"/>
      <c r="G179" s="11"/>
    </row>
    <row r="180" spans="3:7">
      <c r="C180" s="10"/>
      <c r="D180" s="10"/>
      <c r="E180" s="10"/>
      <c r="F180" s="10"/>
      <c r="G180" s="11"/>
    </row>
    <row r="181" spans="3:7">
      <c r="C181" s="10"/>
      <c r="D181" s="10"/>
      <c r="E181" s="10"/>
      <c r="F181" s="10"/>
      <c r="G181" s="11"/>
    </row>
    <row r="182" spans="3:7">
      <c r="C182" s="10"/>
      <c r="D182" s="10"/>
      <c r="E182" s="10"/>
      <c r="F182" s="10"/>
      <c r="G182" s="11"/>
    </row>
    <row r="183" spans="3:7">
      <c r="C183" s="10"/>
      <c r="D183" s="10"/>
      <c r="E183" s="10"/>
      <c r="F183" s="10"/>
      <c r="G183" s="11"/>
    </row>
    <row r="184" spans="3:7">
      <c r="C184" s="10"/>
      <c r="D184" s="10"/>
      <c r="E184" s="10"/>
      <c r="F184" s="10"/>
      <c r="G184" s="11"/>
    </row>
    <row r="185" spans="3:7">
      <c r="C185" s="10"/>
      <c r="D185" s="10"/>
      <c r="E185" s="10"/>
      <c r="F185" s="10"/>
      <c r="G185" s="11"/>
    </row>
    <row r="186" spans="3:7">
      <c r="C186" s="10"/>
      <c r="D186" s="10"/>
      <c r="E186" s="10"/>
      <c r="F186" s="10"/>
      <c r="G186" s="11"/>
    </row>
    <row r="187" spans="3:7">
      <c r="C187" s="10"/>
      <c r="D187" s="10"/>
      <c r="E187" s="10"/>
      <c r="F187" s="10"/>
      <c r="G187" s="11"/>
    </row>
    <row r="188" spans="3:7">
      <c r="C188" s="10"/>
      <c r="D188" s="10"/>
      <c r="E188" s="10"/>
      <c r="F188" s="10"/>
      <c r="G188" s="11"/>
    </row>
    <row r="189" spans="3:7">
      <c r="C189" s="10"/>
      <c r="D189" s="10"/>
      <c r="E189" s="10"/>
      <c r="F189" s="10"/>
      <c r="G189" s="11"/>
    </row>
    <row r="190" spans="3:7">
      <c r="C190" s="10"/>
      <c r="D190" s="10"/>
      <c r="E190" s="10"/>
      <c r="F190" s="10"/>
      <c r="G190" s="11"/>
    </row>
    <row r="191" spans="3:7">
      <c r="C191" s="10"/>
      <c r="D191" s="10"/>
      <c r="E191" s="10"/>
      <c r="F191" s="10"/>
      <c r="G191" s="11"/>
    </row>
    <row r="192" spans="3:7">
      <c r="C192" s="10"/>
      <c r="D192" s="10"/>
      <c r="E192" s="10"/>
      <c r="F192" s="10"/>
      <c r="G192" s="11"/>
    </row>
    <row r="193" spans="3:7">
      <c r="C193" s="10"/>
      <c r="D193" s="10"/>
      <c r="E193" s="10"/>
      <c r="F193" s="10"/>
      <c r="G193" s="11"/>
    </row>
    <row r="194" spans="3:7">
      <c r="C194" s="10"/>
      <c r="D194" s="10"/>
      <c r="E194" s="10"/>
      <c r="F194" s="10"/>
      <c r="G194" s="11"/>
    </row>
    <row r="195" spans="3:7">
      <c r="C195" s="10"/>
      <c r="D195" s="10"/>
      <c r="E195" s="10"/>
      <c r="F195" s="10"/>
      <c r="G195" s="11"/>
    </row>
    <row r="196" spans="3:7">
      <c r="C196" s="10"/>
      <c r="D196" s="10"/>
      <c r="E196" s="10"/>
      <c r="F196" s="10"/>
      <c r="G196" s="11"/>
    </row>
    <row r="197" spans="3:7">
      <c r="C197" s="10"/>
      <c r="D197" s="10"/>
      <c r="E197" s="10"/>
      <c r="F197" s="10"/>
      <c r="G197" s="11"/>
    </row>
    <row r="198" spans="3:7">
      <c r="C198" s="10"/>
      <c r="D198" s="10"/>
      <c r="E198" s="10"/>
      <c r="F198" s="10"/>
      <c r="G198" s="11"/>
    </row>
    <row r="199" spans="3:7">
      <c r="C199" s="10"/>
      <c r="D199" s="10"/>
      <c r="E199" s="10"/>
      <c r="F199" s="10"/>
      <c r="G199" s="11"/>
    </row>
    <row r="200" spans="3:7">
      <c r="C200" s="10"/>
      <c r="D200" s="10"/>
      <c r="E200" s="10"/>
      <c r="F200" s="10"/>
      <c r="G200" s="11"/>
    </row>
    <row r="201" spans="3:7">
      <c r="C201" s="10"/>
      <c r="D201" s="10"/>
      <c r="E201" s="10"/>
      <c r="F201" s="10"/>
      <c r="G201" s="11"/>
    </row>
    <row r="202" spans="3:7">
      <c r="C202" s="10"/>
      <c r="D202" s="10"/>
      <c r="E202" s="10"/>
      <c r="F202" s="10"/>
      <c r="G202" s="11"/>
    </row>
    <row r="203" spans="3:7">
      <c r="C203" s="10"/>
      <c r="D203" s="10"/>
      <c r="E203" s="10"/>
      <c r="F203" s="10"/>
      <c r="G203" s="11"/>
    </row>
    <row r="204" spans="3:7">
      <c r="C204" s="10"/>
      <c r="D204" s="10"/>
      <c r="E204" s="10"/>
      <c r="F204" s="10"/>
      <c r="G204" s="11"/>
    </row>
    <row r="205" spans="3:7">
      <c r="C205" s="10"/>
      <c r="D205" s="10"/>
      <c r="E205" s="10"/>
      <c r="F205" s="10"/>
      <c r="G205" s="11"/>
    </row>
    <row r="206" spans="3:7">
      <c r="C206" s="10"/>
      <c r="D206" s="10"/>
      <c r="E206" s="10"/>
      <c r="F206" s="10"/>
      <c r="G206" s="11"/>
    </row>
    <row r="207" spans="3:7">
      <c r="C207" s="10"/>
      <c r="D207" s="10"/>
      <c r="E207" s="10"/>
      <c r="F207" s="10"/>
      <c r="G207" s="11"/>
    </row>
    <row r="208" spans="3:7">
      <c r="C208" s="10"/>
      <c r="D208" s="10"/>
      <c r="E208" s="10"/>
      <c r="F208" s="10"/>
      <c r="G208" s="11"/>
    </row>
    <row r="209" spans="3:7">
      <c r="C209" s="10"/>
      <c r="D209" s="10"/>
      <c r="E209" s="10"/>
      <c r="F209" s="10"/>
      <c r="G209" s="11"/>
    </row>
    <row r="210" spans="3:7">
      <c r="C210" s="10"/>
      <c r="D210" s="10"/>
      <c r="E210" s="10"/>
      <c r="F210" s="10"/>
      <c r="G210" s="11"/>
    </row>
    <row r="211" spans="3:7">
      <c r="C211" s="10"/>
      <c r="D211" s="10"/>
      <c r="E211" s="10"/>
      <c r="F211" s="10"/>
      <c r="G211" s="11"/>
    </row>
    <row r="212" spans="3:7">
      <c r="C212" s="10"/>
      <c r="D212" s="10"/>
      <c r="E212" s="10"/>
      <c r="F212" s="10"/>
      <c r="G212" s="11"/>
    </row>
    <row r="213" spans="3:7">
      <c r="C213" s="10"/>
      <c r="D213" s="10"/>
      <c r="E213" s="10"/>
      <c r="F213" s="10"/>
      <c r="G213" s="11"/>
    </row>
    <row r="214" spans="3:7">
      <c r="C214" s="10"/>
      <c r="D214" s="10"/>
      <c r="E214" s="10"/>
      <c r="F214" s="10"/>
      <c r="G214" s="11"/>
    </row>
    <row r="215" spans="3:7">
      <c r="C215" s="10"/>
      <c r="D215" s="10"/>
      <c r="E215" s="10"/>
      <c r="F215" s="10"/>
      <c r="G215" s="11"/>
    </row>
    <row r="216" spans="3:7">
      <c r="C216" s="10"/>
      <c r="D216" s="10"/>
      <c r="E216" s="10"/>
      <c r="F216" s="10"/>
      <c r="G216" s="11"/>
    </row>
    <row r="217" spans="3:7">
      <c r="C217" s="10"/>
      <c r="D217" s="10"/>
      <c r="E217" s="10"/>
      <c r="F217" s="10"/>
      <c r="G217" s="11"/>
    </row>
    <row r="218" spans="3:7">
      <c r="C218" s="10"/>
      <c r="D218" s="10"/>
      <c r="E218" s="10"/>
      <c r="F218" s="10"/>
      <c r="G218" s="11"/>
    </row>
    <row r="219" spans="3:7">
      <c r="C219" s="10"/>
      <c r="D219" s="10"/>
      <c r="E219" s="10"/>
      <c r="F219" s="10"/>
      <c r="G219" s="11"/>
    </row>
    <row r="220" spans="3:7">
      <c r="C220" s="10"/>
      <c r="D220" s="10"/>
      <c r="E220" s="10"/>
      <c r="F220" s="10"/>
      <c r="G220" s="11"/>
    </row>
    <row r="221" spans="3:7">
      <c r="C221" s="10"/>
      <c r="D221" s="10"/>
      <c r="E221" s="10"/>
      <c r="F221" s="10"/>
      <c r="G221" s="11"/>
    </row>
    <row r="222" spans="3:7">
      <c r="C222" s="10"/>
      <c r="D222" s="10"/>
      <c r="E222" s="10"/>
      <c r="F222" s="10"/>
      <c r="G222" s="11"/>
    </row>
    <row r="223" spans="3:7">
      <c r="C223" s="10"/>
      <c r="D223" s="10"/>
      <c r="E223" s="10"/>
      <c r="F223" s="10"/>
      <c r="G223" s="11"/>
    </row>
    <row r="224" spans="3:7">
      <c r="C224" s="10"/>
      <c r="D224" s="10"/>
      <c r="E224" s="10"/>
      <c r="F224" s="10"/>
      <c r="G224" s="11"/>
    </row>
    <row r="225" spans="3:7">
      <c r="C225" s="10"/>
      <c r="D225" s="10"/>
      <c r="E225" s="10"/>
      <c r="F225" s="10"/>
      <c r="G225" s="11"/>
    </row>
    <row r="226" spans="3:7">
      <c r="C226" s="10"/>
      <c r="D226" s="10"/>
      <c r="E226" s="10"/>
      <c r="F226" s="10"/>
      <c r="G226" s="11"/>
    </row>
    <row r="227" spans="3:7">
      <c r="C227" s="10"/>
      <c r="D227" s="10"/>
      <c r="E227" s="10"/>
      <c r="F227" s="10"/>
      <c r="G227" s="11"/>
    </row>
    <row r="228" spans="3:7">
      <c r="C228" s="10"/>
      <c r="D228" s="10"/>
      <c r="E228" s="10"/>
      <c r="F228" s="10"/>
      <c r="G228" s="11"/>
    </row>
    <row r="229" spans="3:7">
      <c r="C229" s="10"/>
      <c r="D229" s="10"/>
      <c r="E229" s="10"/>
      <c r="F229" s="10"/>
      <c r="G229" s="11"/>
    </row>
    <row r="230" spans="3:7">
      <c r="C230" s="10"/>
      <c r="D230" s="10"/>
      <c r="E230" s="10"/>
      <c r="F230" s="10"/>
      <c r="G230" s="11"/>
    </row>
    <row r="231" spans="3:7">
      <c r="C231" s="10"/>
      <c r="D231" s="10"/>
      <c r="E231" s="10"/>
      <c r="F231" s="10"/>
      <c r="G231" s="11"/>
    </row>
    <row r="232" spans="3:7">
      <c r="C232" s="10"/>
      <c r="D232" s="10"/>
      <c r="E232" s="10"/>
      <c r="F232" s="10"/>
      <c r="G232" s="11"/>
    </row>
    <row r="233" spans="3:7">
      <c r="C233" s="10"/>
      <c r="D233" s="10"/>
      <c r="E233" s="10"/>
      <c r="F233" s="10"/>
      <c r="G233" s="11"/>
    </row>
    <row r="234" spans="3:7">
      <c r="C234" s="10"/>
      <c r="D234" s="10"/>
      <c r="E234" s="10"/>
      <c r="F234" s="10"/>
      <c r="G234" s="11"/>
    </row>
    <row r="235" spans="3:7">
      <c r="C235" s="10"/>
      <c r="D235" s="10"/>
      <c r="E235" s="10"/>
      <c r="F235" s="10"/>
      <c r="G235" s="11"/>
    </row>
    <row r="236" spans="3:7">
      <c r="C236" s="10"/>
      <c r="D236" s="10"/>
      <c r="E236" s="10"/>
      <c r="F236" s="10"/>
      <c r="G236" s="11"/>
    </row>
    <row r="237" spans="3:7">
      <c r="C237" s="10"/>
      <c r="D237" s="10"/>
      <c r="E237" s="10"/>
      <c r="F237" s="10"/>
      <c r="G237" s="11"/>
    </row>
    <row r="238" spans="3:7">
      <c r="C238" s="10"/>
      <c r="D238" s="10"/>
      <c r="E238" s="10"/>
      <c r="F238" s="10"/>
      <c r="G238" s="11"/>
    </row>
    <row r="239" spans="3:7">
      <c r="C239" s="10"/>
      <c r="D239" s="10"/>
      <c r="E239" s="10"/>
      <c r="F239" s="10"/>
      <c r="G239" s="11"/>
    </row>
    <row r="240" spans="3:7">
      <c r="C240" s="10"/>
      <c r="D240" s="10"/>
      <c r="E240" s="10"/>
      <c r="F240" s="10"/>
      <c r="G240" s="11"/>
    </row>
    <row r="241" spans="3:7">
      <c r="C241" s="10"/>
      <c r="D241" s="10"/>
      <c r="E241" s="10"/>
      <c r="F241" s="10"/>
      <c r="G241" s="11"/>
    </row>
    <row r="242" spans="3:7">
      <c r="C242" s="10"/>
      <c r="D242" s="10"/>
      <c r="E242" s="10"/>
      <c r="F242" s="10"/>
      <c r="G242" s="11"/>
    </row>
    <row r="243" spans="3:7">
      <c r="C243" s="10"/>
      <c r="D243" s="10"/>
      <c r="E243" s="10"/>
      <c r="F243" s="10"/>
      <c r="G243" s="11"/>
    </row>
    <row r="244" spans="3:7">
      <c r="C244" s="10"/>
      <c r="D244" s="10"/>
      <c r="E244" s="10"/>
      <c r="F244" s="10"/>
      <c r="G244" s="11"/>
    </row>
    <row r="245" spans="3:7">
      <c r="C245" s="10"/>
      <c r="D245" s="10"/>
      <c r="E245" s="10"/>
      <c r="F245" s="10"/>
      <c r="G245" s="11"/>
    </row>
    <row r="246" spans="3:7">
      <c r="C246" s="10"/>
      <c r="D246" s="10"/>
      <c r="E246" s="10"/>
      <c r="F246" s="10"/>
      <c r="G246" s="11"/>
    </row>
    <row r="247" spans="3:7">
      <c r="C247" s="10"/>
      <c r="D247" s="10"/>
      <c r="E247" s="10"/>
      <c r="F247" s="10"/>
      <c r="G247" s="11"/>
    </row>
    <row r="248" spans="3:7">
      <c r="C248" s="10"/>
      <c r="D248" s="10"/>
      <c r="E248" s="10"/>
      <c r="F248" s="10"/>
      <c r="G248" s="11"/>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048510" spans="4:58">
      <c r="AB1048510" s="1">
        <v>927</v>
      </c>
    </row>
    <row r="1048511" spans="4:58">
      <c r="L1048511" s="1">
        <v>925</v>
      </c>
      <c r="P1048511" s="1">
        <v>928</v>
      </c>
      <c r="X1048511" s="1">
        <v>926</v>
      </c>
      <c r="AB1048511" s="1">
        <v>929</v>
      </c>
    </row>
    <row r="1048512" spans="4:58" hidden="1">
      <c r="D1048512" s="6">
        <v>886</v>
      </c>
      <c r="E1048512" s="6">
        <v>887</v>
      </c>
      <c r="F1048512" s="6">
        <v>888</v>
      </c>
      <c r="G1048512" s="6">
        <v>889</v>
      </c>
      <c r="H1048512" s="6">
        <v>890</v>
      </c>
      <c r="I1048512" s="6">
        <v>891</v>
      </c>
      <c r="J1048512" s="6">
        <v>892</v>
      </c>
      <c r="K1048512" s="6">
        <v>893</v>
      </c>
      <c r="L1048512" s="6">
        <v>894</v>
      </c>
      <c r="M1048512" s="6">
        <v>895</v>
      </c>
      <c r="N1048512" s="6">
        <v>896</v>
      </c>
      <c r="O1048512" s="6">
        <v>897</v>
      </c>
      <c r="P1048512" s="6">
        <v>898</v>
      </c>
      <c r="Q1048512" s="6">
        <v>899</v>
      </c>
      <c r="R1048512" s="6">
        <v>900</v>
      </c>
      <c r="S1048512" s="6">
        <v>901</v>
      </c>
      <c r="T1048512" s="6">
        <v>902</v>
      </c>
      <c r="U1048512" s="6">
        <v>903</v>
      </c>
      <c r="V1048512" s="6">
        <v>904</v>
      </c>
      <c r="W1048512" s="6">
        <v>905</v>
      </c>
      <c r="X1048512" s="6">
        <v>906</v>
      </c>
      <c r="Y1048512" s="6">
        <v>907</v>
      </c>
      <c r="Z1048512" s="6">
        <v>908</v>
      </c>
      <c r="AA1048512" s="6">
        <v>909</v>
      </c>
      <c r="AB1048512" s="6">
        <v>910</v>
      </c>
      <c r="AC1048512" s="6">
        <v>911</v>
      </c>
      <c r="AD1048512" s="6">
        <v>912</v>
      </c>
      <c r="AE1048512" s="6">
        <v>913</v>
      </c>
      <c r="AF1048512" s="6">
        <v>914</v>
      </c>
      <c r="AG1048512" s="6">
        <v>915</v>
      </c>
      <c r="AH1048512" s="6">
        <v>916</v>
      </c>
      <c r="AI1048512" s="6">
        <v>917</v>
      </c>
      <c r="AJ1048512" s="6">
        <v>918</v>
      </c>
      <c r="AK1048512" s="6">
        <v>919</v>
      </c>
      <c r="AL1048512" s="6">
        <v>920</v>
      </c>
      <c r="AM1048512" s="6">
        <v>921</v>
      </c>
      <c r="AN1048512" s="6">
        <v>922</v>
      </c>
      <c r="AO1048512" s="6">
        <v>923</v>
      </c>
      <c r="AP1048512" s="6">
        <v>924</v>
      </c>
      <c r="AQ1048512" s="6">
        <v>930</v>
      </c>
      <c r="AR1048512" s="6">
        <v>931</v>
      </c>
      <c r="AS1048512" s="6">
        <v>933</v>
      </c>
      <c r="AT1048512" s="6">
        <v>942</v>
      </c>
      <c r="AU1048512" s="6">
        <v>947</v>
      </c>
      <c r="AV1048512" s="6">
        <v>950</v>
      </c>
      <c r="AW1048512" s="6">
        <v>951</v>
      </c>
      <c r="AX1048512" s="6">
        <v>952</v>
      </c>
      <c r="AY1048512" s="6">
        <v>953</v>
      </c>
      <c r="AZ1048512" s="6">
        <v>954</v>
      </c>
      <c r="BA1048512" s="6">
        <v>955</v>
      </c>
      <c r="BB1048512" s="6">
        <v>956</v>
      </c>
      <c r="BC1048512" s="6">
        <v>957</v>
      </c>
      <c r="BD1048512" s="6">
        <v>1091</v>
      </c>
      <c r="BE1048512" s="6">
        <v>1092</v>
      </c>
      <c r="BF1048512" s="1">
        <v>1093</v>
      </c>
    </row>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B2:AM2"/>
    <mergeCell ref="AB3:AH3"/>
    <mergeCell ref="L4:O4"/>
    <mergeCell ref="P4:U4"/>
    <mergeCell ref="X4:AA4"/>
    <mergeCell ref="AB4:AE4"/>
  </mergeCells>
  <phoneticPr fontId="4" type="noConversion"/>
  <printOptions horizontalCentered="1"/>
  <pageMargins left="0.19685039370078741" right="0.19685039370078741" top="0.19685039370078741" bottom="0.15748031496062992" header="0.15748031496062992" footer="0.51181102362204722"/>
  <pageSetup paperSize="9" fitToHeight="3" orientation="landscape" r:id="rId1"/>
  <headerFooter alignWithMargins="0">
    <oddHeader>&amp;F</oddHeader>
    <oddFoote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tabColor rgb="FF5199D4"/>
    <pageSetUpPr fitToPage="1"/>
  </sheetPr>
  <dimension ref="A1:XFD1048576"/>
  <sheetViews>
    <sheetView zoomScale="90" zoomScaleNormal="90" workbookViewId="0">
      <pane xSplit="2" ySplit="5" topLeftCell="AV6" activePane="bottomRight" state="frozen"/>
      <selection activeCell="B1" sqref="B1"/>
      <selection pane="topRight" activeCell="C1" sqref="C1"/>
      <selection pane="bottomLeft" activeCell="B6" sqref="B6"/>
      <selection pane="bottomRight" activeCell="BF1" sqref="BF1"/>
    </sheetView>
  </sheetViews>
  <sheetFormatPr defaultColWidth="4" defaultRowHeight="11.25" outlineLevelCol="1"/>
  <cols>
    <col min="1" max="1" width="0.42578125" style="140" customWidth="1"/>
    <col min="2" max="2" width="57.140625" style="163" customWidth="1"/>
    <col min="3" max="3" width="1.42578125" style="4" customWidth="1"/>
    <col min="4" max="6" width="13.42578125" style="4" customWidth="1" outlineLevel="1"/>
    <col min="7" max="7" width="13.42578125" style="163" customWidth="1" outlineLevel="1"/>
    <col min="8" max="8" width="13.42578125" style="221" customWidth="1" outlineLevel="1"/>
    <col min="9" max="35" width="13.42578125" style="163" customWidth="1" outlineLevel="1"/>
    <col min="36" max="39" width="13.42578125" style="163" customWidth="1"/>
    <col min="40" max="55" width="13.5703125" style="163" customWidth="1"/>
    <col min="56" max="58" width="13.7109375" style="163" customWidth="1"/>
    <col min="59" max="77" width="11.42578125" style="163" customWidth="1"/>
    <col min="78" max="152" width="13.42578125" style="163" customWidth="1"/>
    <col min="153" max="16381" width="4" style="163"/>
    <col min="16382" max="16383" width="9.140625" style="163"/>
    <col min="16384" max="16384" width="4" style="1" hidden="1" customWidth="1"/>
  </cols>
  <sheetData>
    <row r="1" spans="1:68 16382:16384" ht="12" customHeight="1">
      <c r="B1" s="1512"/>
      <c r="C1" s="220"/>
      <c r="D1" s="220"/>
      <c r="E1" s="220"/>
      <c r="F1" s="220"/>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498"/>
      <c r="AK1" s="1498"/>
      <c r="AL1" s="1498"/>
      <c r="AM1" s="1498"/>
      <c r="AN1" s="1498"/>
      <c r="AO1" s="1498"/>
      <c r="AP1" s="1498"/>
      <c r="AQ1" s="1498"/>
      <c r="AR1" s="1498"/>
      <c r="AS1" s="1498"/>
      <c r="AT1" s="1498"/>
      <c r="AU1" s="1498"/>
      <c r="AV1" s="1498"/>
      <c r="AW1" s="1498"/>
      <c r="AX1" s="1498"/>
      <c r="AY1" s="1498"/>
      <c r="AZ1" s="1498"/>
      <c r="BA1" s="1498"/>
      <c r="BB1" s="1498"/>
      <c r="BC1" s="1498"/>
      <c r="BD1" s="1498"/>
      <c r="BE1" s="1498"/>
      <c r="BF1" s="1498"/>
      <c r="BG1" s="1498"/>
      <c r="BH1" s="1498"/>
      <c r="BI1" s="1498"/>
      <c r="BJ1" s="1498"/>
      <c r="BK1" s="1498"/>
      <c r="BL1" s="1498"/>
      <c r="BM1" s="1498"/>
    </row>
    <row r="2" spans="1:68 16382:16384" ht="56.25" customHeight="1">
      <c r="B2" s="2379" t="str">
        <f>INDEX(tblTrans[[English]:[Polski]],MATCH(XFD2,tblTrans[ID],0),LangSelID)</f>
        <v>Others</v>
      </c>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7"/>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1498"/>
      <c r="BH2" s="1498"/>
      <c r="BI2" s="1498"/>
      <c r="BJ2" s="1498"/>
      <c r="BK2" s="1498"/>
      <c r="BL2" s="1498"/>
      <c r="BM2" s="1498"/>
      <c r="XFD2" s="1">
        <v>575</v>
      </c>
    </row>
    <row r="3" spans="1:68 16382:16384" s="221" customFormat="1" ht="37.5" customHeight="1">
      <c r="A3" s="140"/>
      <c r="B3" s="235"/>
      <c r="C3" s="235"/>
      <c r="D3" s="235"/>
      <c r="E3" s="235"/>
      <c r="F3" s="235"/>
      <c r="G3" s="235"/>
      <c r="H3" s="235"/>
      <c r="I3" s="235"/>
      <c r="J3" s="235"/>
      <c r="K3" s="235"/>
      <c r="L3" s="235"/>
      <c r="M3" s="235"/>
      <c r="N3" s="235"/>
      <c r="O3" s="235"/>
      <c r="P3" s="339"/>
      <c r="Q3" s="235"/>
      <c r="R3" s="235"/>
      <c r="S3" s="235"/>
      <c r="T3" s="235"/>
      <c r="U3" s="235"/>
      <c r="V3" s="235"/>
      <c r="W3" s="235"/>
      <c r="X3" s="235"/>
      <c r="Y3" s="235"/>
      <c r="Z3" s="235"/>
      <c r="AA3" s="235"/>
      <c r="AB3" s="2511" t="str">
        <f>INDEX(tblTrans[[English]:[Polski]],MATCH(AB1048507,tblTrans[ID],0),LangSelID)</f>
        <v>2012 and 2013 results were restated due to the adjustments in booking of bancassurance related income in line with KNF guidance</v>
      </c>
      <c r="AC3" s="2512" t="e">
        <f>INDEX(tblTrans[[English]:[Polski]],MATCH(AC1048507,tblTrans[ID],0),LangSelID)</f>
        <v>#N/A</v>
      </c>
      <c r="AD3" s="2512" t="e">
        <f>INDEX(tblTrans[[English]:[Polski]],MATCH(AD1048507,tblTrans[ID],0),LangSelID)</f>
        <v>#N/A</v>
      </c>
      <c r="AE3" s="2512" t="e">
        <f>INDEX(tblTrans[[English]:[Polski]],MATCH(AE1048507,tblTrans[ID],0),LangSelID)</f>
        <v>#N/A</v>
      </c>
      <c r="AF3" s="2512" t="e">
        <f>INDEX(tblTrans[[English]:[Polski]],MATCH(AF1048507,tblTrans[ID],0),LangSelID)</f>
        <v>#N/A</v>
      </c>
      <c r="AG3" s="2512" t="e">
        <f>INDEX(tblTrans[[English]:[Polski]],MATCH(AG1048507,tblTrans[ID],0),LangSelID)</f>
        <v>#N/A</v>
      </c>
      <c r="AH3" s="2513" t="e">
        <f>INDEX(tblTrans[[English]:[Polski]],MATCH(AH1048507,tblTrans[ID],0),LangSelID)</f>
        <v>#N/A</v>
      </c>
      <c r="AI3" s="1513"/>
      <c r="AJ3" s="1514"/>
      <c r="AK3" s="1498"/>
      <c r="AL3" s="1498"/>
      <c r="AM3" s="1498"/>
      <c r="AN3" s="1498"/>
      <c r="AO3" s="1498"/>
      <c r="AP3" s="1498"/>
      <c r="AQ3" s="1498"/>
      <c r="AR3" s="1498"/>
      <c r="AS3" s="1498"/>
      <c r="AT3" s="1498"/>
      <c r="AU3" s="1498"/>
      <c r="AV3" s="1498"/>
      <c r="AW3" s="1498"/>
      <c r="AX3" s="1498"/>
      <c r="AY3" s="1498"/>
      <c r="AZ3" s="1498"/>
      <c r="BA3" s="1498"/>
      <c r="BB3" s="1498"/>
      <c r="BC3" s="1498"/>
      <c r="BD3" s="1498"/>
      <c r="BE3" s="1498"/>
      <c r="BF3" s="1498"/>
      <c r="BG3" s="1498"/>
      <c r="BH3" s="1498"/>
      <c r="BI3" s="1498"/>
      <c r="BJ3" s="1498"/>
      <c r="BK3" s="1498"/>
      <c r="BL3" s="1498"/>
      <c r="BM3" s="1498"/>
      <c r="XFD3" s="1">
        <v>552</v>
      </c>
    </row>
    <row r="4" spans="1:68 16382:16384" ht="15" customHeight="1">
      <c r="B4" s="197"/>
      <c r="C4" s="183"/>
      <c r="D4" s="183"/>
      <c r="E4" s="183"/>
      <c r="F4" s="183"/>
      <c r="G4" s="228"/>
      <c r="H4" s="200"/>
      <c r="I4" s="228"/>
      <c r="J4" s="228"/>
      <c r="K4" s="228"/>
      <c r="L4" s="2498" t="str">
        <f>INDEX(tblTrans[[English]:[Polski]],MATCH(L1048508,tblTrans[ID],0),LangSelID)</f>
        <v>Results of Q1-Q4 2008 adjusted for the impact of consolidation of BRE Insurance</v>
      </c>
      <c r="M4" s="2498" t="e">
        <f>INDEX(tblTrans[[English]:[Polski]],MATCH(M1048508,tblTrans[ID],0),LangSelID)</f>
        <v>#N/A</v>
      </c>
      <c r="N4" s="2498" t="e">
        <f>INDEX(tblTrans[[English]:[Polski]],MATCH(N1048508,tblTrans[ID],0),LangSelID)</f>
        <v>#N/A</v>
      </c>
      <c r="O4" s="2498" t="e">
        <f>INDEX(tblTrans[[English]:[Polski]],MATCH(O1048508,tblTrans[ID],0),LangSelID)</f>
        <v>#N/A</v>
      </c>
      <c r="P4" s="2508" t="str">
        <f>INDEX(tblTrans[[English]:[Polski]],MATCH(P1048508,tblTrans[ID],0),LangSelID)</f>
        <v>Results of Q1-4 2009 and Q1-2 2010 adjusted for the impact of new assignment of subsidiaries: BBH, DI BRE and BCF</v>
      </c>
      <c r="Q4" s="2498" t="e">
        <f>INDEX(tblTrans[[English]:[Polski]],MATCH(Q1048508,tblTrans[ID],0),LangSelID)</f>
        <v>#N/A</v>
      </c>
      <c r="R4" s="2498" t="e">
        <f>INDEX(tblTrans[[English]:[Polski]],MATCH(R1048508,tblTrans[ID],0),LangSelID)</f>
        <v>#N/A</v>
      </c>
      <c r="S4" s="2498" t="e">
        <f>INDEX(tblTrans[[English]:[Polski]],MATCH(S1048508,tblTrans[ID],0),LangSelID)</f>
        <v>#N/A</v>
      </c>
      <c r="T4" s="2498" t="e">
        <f>INDEX(tblTrans[[English]:[Polski]],MATCH(T1048508,tblTrans[ID],0),LangSelID)</f>
        <v>#N/A</v>
      </c>
      <c r="U4" s="2498" t="e">
        <f>INDEX(tblTrans[[English]:[Polski]],MATCH(U1048508,tblTrans[ID],0),LangSelID)</f>
        <v>#N/A</v>
      </c>
      <c r="V4" s="207"/>
      <c r="W4" s="207"/>
      <c r="X4" s="2500" t="str">
        <f>INDEX(tblTrans[[English]:[Polski]],MATCH(X1048508,tblTrans[ID],0),LangSelID)</f>
        <v>2011 results adjusted to reflect new presentation of SWAP points and operating leasing</v>
      </c>
      <c r="Y4" s="2500" t="e">
        <f>INDEX(tblTrans[[English]:[Polski]],MATCH(Y1048508,tblTrans[ID],0),LangSelID)</f>
        <v>#N/A</v>
      </c>
      <c r="Z4" s="2500" t="e">
        <f>INDEX(tblTrans[[English]:[Polski]],MATCH(Z1048508,tblTrans[ID],0),LangSelID)</f>
        <v>#N/A</v>
      </c>
      <c r="AA4" s="2500" t="e">
        <f>INDEX(tblTrans[[English]:[Polski]],MATCH(AA1048508,tblTrans[ID],0),LangSelID)</f>
        <v>#N/A</v>
      </c>
      <c r="AB4" s="2501" t="str">
        <f>INDEX(tblTrans[[English]:[Polski]],MATCH(AB1048508,tblTrans[ID],0),LangSelID)</f>
        <v>Segmental data for 2012 adjusted to reflect the shift of BRE Bank Hipoteczny (BBH) from Corporates &amp; Financial Markets to Retail Banking as of January 1, 2013</v>
      </c>
      <c r="AC4" s="2498" t="e">
        <f>INDEX(tblTrans[[English]:[Polski]],MATCH(AC1048508,tblTrans[ID],0),LangSelID)</f>
        <v>#N/A</v>
      </c>
      <c r="AD4" s="2498" t="e">
        <f>INDEX(tblTrans[[English]:[Polski]],MATCH(AD1048508,tblTrans[ID],0),LangSelID)</f>
        <v>#N/A</v>
      </c>
      <c r="AE4" s="2502" t="e">
        <f>INDEX(tblTrans[[English]:[Polski]],MATCH(AE1048508,tblTrans[ID],0),LangSelID)</f>
        <v>#N/A</v>
      </c>
      <c r="AF4" s="982"/>
      <c r="AG4" s="983"/>
      <c r="AH4" s="983"/>
      <c r="AI4" s="543"/>
      <c r="AJ4" s="544"/>
      <c r="AK4" s="227"/>
      <c r="AL4" s="227"/>
      <c r="AM4" s="227"/>
      <c r="AN4" s="227"/>
      <c r="AO4" s="227"/>
      <c r="AP4" s="227"/>
      <c r="AQ4" s="227"/>
      <c r="AR4" s="227"/>
      <c r="AS4" s="227"/>
      <c r="AT4" s="227"/>
      <c r="AU4" s="227"/>
      <c r="AV4" s="227"/>
      <c r="AW4" s="227"/>
      <c r="AX4" s="227"/>
      <c r="AY4" s="227"/>
      <c r="AZ4" s="227"/>
      <c r="BA4" s="227"/>
      <c r="BB4" s="227"/>
      <c r="BC4" s="227"/>
      <c r="BD4" s="227"/>
      <c r="BE4" s="227"/>
      <c r="BF4" s="227"/>
      <c r="BG4" s="1498"/>
      <c r="BH4" s="1498"/>
      <c r="BI4" s="1498"/>
      <c r="BJ4" s="1498"/>
      <c r="BK4" s="1498"/>
      <c r="BL4" s="1498"/>
      <c r="BM4" s="1498"/>
      <c r="XFD4" s="143"/>
    </row>
    <row r="5" spans="1:68 16382:16384" s="439" customFormat="1" ht="18" customHeight="1">
      <c r="A5" s="1431"/>
      <c r="B5" s="536" t="s">
        <v>40</v>
      </c>
      <c r="C5" s="537"/>
      <c r="D5" s="538" t="str">
        <f>INDEX(tblTrans[[English]:[Polski]],MATCH(D1048509,tblTrans[ID],0),LangSelID)</f>
        <v>Q1 2006</v>
      </c>
      <c r="E5" s="539" t="str">
        <f>INDEX(tblTrans[[English]:[Polski]],MATCH(E1048509,tblTrans[ID],0),LangSelID)</f>
        <v>Q2 2006</v>
      </c>
      <c r="F5" s="539" t="str">
        <f>INDEX(tblTrans[[English]:[Polski]],MATCH(F1048509,tblTrans[ID],0),LangSelID)</f>
        <v>Q3 2006</v>
      </c>
      <c r="G5" s="540" t="str">
        <f>INDEX(tblTrans[[English]:[Polski]],MATCH(G1048509,tblTrans[ID],0),LangSelID)</f>
        <v>Q4 2006</v>
      </c>
      <c r="H5" s="538" t="str">
        <f>INDEX(tblTrans[[English]:[Polski]],MATCH(H1048509,tblTrans[ID],0),LangSelID)</f>
        <v>Q1 2007</v>
      </c>
      <c r="I5" s="539" t="str">
        <f>INDEX(tblTrans[[English]:[Polski]],MATCH(I1048509,tblTrans[ID],0),LangSelID)</f>
        <v>Q2 2007</v>
      </c>
      <c r="J5" s="539" t="str">
        <f>INDEX(tblTrans[[English]:[Polski]],MATCH(J1048509,tblTrans[ID],0),LangSelID)</f>
        <v>Q3 2007</v>
      </c>
      <c r="K5" s="541" t="str">
        <f>INDEX(tblTrans[[English]:[Polski]],MATCH(K1048509,tblTrans[ID],0),LangSelID)</f>
        <v>Q4 2007</v>
      </c>
      <c r="L5" s="542" t="str">
        <f>INDEX(tblTrans[[English]:[Polski]],MATCH(L1048509,tblTrans[ID],0),LangSelID)</f>
        <v>Q1 2008</v>
      </c>
      <c r="M5" s="539" t="str">
        <f>INDEX(tblTrans[[English]:[Polski]],MATCH(M1048509,tblTrans[ID],0),LangSelID)</f>
        <v>Q2 2008</v>
      </c>
      <c r="N5" s="539" t="str">
        <f>INDEX(tblTrans[[English]:[Polski]],MATCH(N1048509,tblTrans[ID],0),LangSelID)</f>
        <v>Q3 2008</v>
      </c>
      <c r="O5" s="540" t="str">
        <f>INDEX(tblTrans[[English]:[Polski]],MATCH(O1048509,tblTrans[ID],0),LangSelID)</f>
        <v>Q4 2008</v>
      </c>
      <c r="P5" s="538" t="str">
        <f>INDEX(tblTrans[[English]:[Polski]],MATCH(P1048509,tblTrans[ID],0),LangSelID)</f>
        <v>Q1 2009</v>
      </c>
      <c r="Q5" s="539" t="str">
        <f>INDEX(tblTrans[[English]:[Polski]],MATCH(Q1048509,tblTrans[ID],0),LangSelID)</f>
        <v>Q2 2009</v>
      </c>
      <c r="R5" s="539" t="str">
        <f>INDEX(tblTrans[[English]:[Polski]],MATCH(R1048509,tblTrans[ID],0),LangSelID)</f>
        <v>Q3 2009</v>
      </c>
      <c r="S5" s="541" t="str">
        <f>INDEX(tblTrans[[English]:[Polski]],MATCH(S1048509,tblTrans[ID],0),LangSelID)</f>
        <v>Q4 2009</v>
      </c>
      <c r="T5" s="542" t="str">
        <f>INDEX(tblTrans[[English]:[Polski]],MATCH(T1048509,tblTrans[ID],0),LangSelID)</f>
        <v>Q1 2010</v>
      </c>
      <c r="U5" s="539" t="str">
        <f>INDEX(tblTrans[[English]:[Polski]],MATCH(U1048509,tblTrans[ID],0),LangSelID)</f>
        <v>Q2 2010</v>
      </c>
      <c r="V5" s="539" t="str">
        <f>INDEX(tblTrans[[English]:[Polski]],MATCH(V1048509,tblTrans[ID],0),LangSelID)</f>
        <v>Q3 2010</v>
      </c>
      <c r="W5" s="540" t="str">
        <f>INDEX(tblTrans[[English]:[Polski]],MATCH(W1048509,tblTrans[ID],0),LangSelID)</f>
        <v>Q4 2010</v>
      </c>
      <c r="X5" s="538" t="str">
        <f>INDEX(tblTrans[[English]:[Polski]],MATCH(X1048509,tblTrans[ID],0),LangSelID)</f>
        <v>Q1 2011</v>
      </c>
      <c r="Y5" s="539" t="str">
        <f>INDEX(tblTrans[[English]:[Polski]],MATCH(Y1048509,tblTrans[ID],0),LangSelID)</f>
        <v>Q2 2011</v>
      </c>
      <c r="Z5" s="539" t="str">
        <f>INDEX(tblTrans[[English]:[Polski]],MATCH(Z1048509,tblTrans[ID],0),LangSelID)</f>
        <v>Q3 2011</v>
      </c>
      <c r="AA5" s="541" t="str">
        <f>INDEX(tblTrans[[English]:[Polski]],MATCH(AA1048509,tblTrans[ID],0),LangSelID)</f>
        <v>Q4 2011</v>
      </c>
      <c r="AB5" s="542" t="str">
        <f>INDEX(tblTrans[[English]:[Polski]],MATCH(AB1048509,tblTrans[ID],0),LangSelID)</f>
        <v>Q1 2012</v>
      </c>
      <c r="AC5" s="539" t="str">
        <f>INDEX(tblTrans[[English]:[Polski]],MATCH(AC1048509,tblTrans[ID],0),LangSelID)</f>
        <v>Q2 2012</v>
      </c>
      <c r="AD5" s="539" t="str">
        <f>INDEX(tblTrans[[English]:[Polski]],MATCH(AD1048509,tblTrans[ID],0),LangSelID)</f>
        <v>Q3 2012</v>
      </c>
      <c r="AE5" s="1370" t="str">
        <f>INDEX(tblTrans[[English]:[Polski]],MATCH(AE1048509,tblTrans[ID],0),LangSelID)</f>
        <v>Q4 2012</v>
      </c>
      <c r="AF5" s="542" t="str">
        <f>INDEX(tblTrans[[English]:[Polski]],MATCH(AF1048509,tblTrans[ID],0),LangSelID)</f>
        <v>Q1 2013</v>
      </c>
      <c r="AG5" s="539" t="str">
        <f>INDEX(tblTrans[[English]:[Polski]],MATCH(AG1048509,tblTrans[ID],0),LangSelID)</f>
        <v>Q2 2013</v>
      </c>
      <c r="AH5" s="539" t="str">
        <f>INDEX(tblTrans[[English]:[Polski]],MATCH(AH1048509,tblTrans[ID],0),LangSelID)</f>
        <v>Q3 2013</v>
      </c>
      <c r="AI5" s="539" t="str">
        <f>INDEX(tblTrans[[English]:[Polski]],MATCH(AI1048509,tblTrans[ID],0),LangSelID)</f>
        <v>Q4 2013</v>
      </c>
      <c r="AJ5" s="539" t="str">
        <f>INDEX(tblTrans[[English]:[Polski]],MATCH(AJ1048509,tblTrans[ID],0),LangSelID)</f>
        <v>Q1 2014</v>
      </c>
      <c r="AK5" s="539" t="str">
        <f>INDEX(tblTrans[[English]:[Polski]],MATCH(AK1048509,tblTrans[ID],0),LangSelID)</f>
        <v>Q2 2014</v>
      </c>
      <c r="AL5" s="539" t="str">
        <f>INDEX(tblTrans[[English]:[Polski]],MATCH(AL1048509,tblTrans[ID],0),LangSelID)</f>
        <v>Q3 2014</v>
      </c>
      <c r="AM5" s="539" t="str">
        <f>INDEX(tblTrans[[English]:[Polski]],MATCH(AM1048509,tblTrans[ID],0),LangSelID)</f>
        <v>Q4 2014</v>
      </c>
      <c r="AN5" s="539" t="str">
        <f>INDEX(tblTrans[[English]:[Polski]],MATCH(AN1048509,tblTrans[ID],0),LangSelID)</f>
        <v>Q1 2015</v>
      </c>
      <c r="AO5" s="539" t="str">
        <f>INDEX(tblTrans[[English]:[Polski]],MATCH(AO1048509,tblTrans[ID],0),LangSelID)</f>
        <v>Q2 2015</v>
      </c>
      <c r="AP5" s="539" t="str">
        <f>INDEX(tblTrans[[English]:[Polski]],MATCH(AP1048509,tblTrans[ID],0),LangSelID)</f>
        <v>Q3 2015</v>
      </c>
      <c r="AQ5" s="539" t="str">
        <f>INDEX(tblTrans[[English]:[Polski]],MATCH(AQ1048509,tblTrans[ID],0),LangSelID)</f>
        <v>Q4 2015</v>
      </c>
      <c r="AR5" s="539" t="str">
        <f>INDEX(tblTrans[[English]:[Polski]],MATCH(AR1048509,tblTrans[ID],0),LangSelID)</f>
        <v>Q1 2016</v>
      </c>
      <c r="AS5" s="539" t="str">
        <f>INDEX(tblTrans[[English]:[Polski]],MATCH(AS1048509,tblTrans[ID],0),LangSelID)</f>
        <v>Q2 2016</v>
      </c>
      <c r="AT5" s="539" t="str">
        <f>INDEX(tblTrans[[English]:[Polski]],MATCH(AT1048509,tblTrans[ID],0),LangSelID)</f>
        <v>Q3 2016</v>
      </c>
      <c r="AU5" s="539" t="str">
        <f>INDEX(tblTrans[[English]:[Polski]],MATCH(AU1048509,tblTrans[ID],0),LangSelID)</f>
        <v>Q4 2016</v>
      </c>
      <c r="AV5" s="539" t="str">
        <f>INDEX(tblTrans[[English]:[Polski]],MATCH(AV1048509,tblTrans[ID],0),LangSelID)</f>
        <v>Q1 2017</v>
      </c>
      <c r="AW5" s="539" t="str">
        <f>INDEX(tblTrans[[English]:[Polski]],MATCH(AW1048509,tblTrans[ID],0),LangSelID)</f>
        <v>Q2 2017</v>
      </c>
      <c r="AX5" s="539" t="str">
        <f>INDEX(tblTrans[[English]:[Polski]],MATCH(AX1048509,tblTrans[ID],0),LangSelID)</f>
        <v>Q3 2017</v>
      </c>
      <c r="AY5" s="539" t="str">
        <f>INDEX(tblTrans[[English]:[Polski]],MATCH(AY1048509,tblTrans[ID],0),LangSelID)</f>
        <v>Q4 2017</v>
      </c>
      <c r="AZ5" s="539" t="str">
        <f>INDEX(tblTrans[[English]:[Polski]],MATCH(AZ1048509,tblTrans[ID],0),LangSelID)</f>
        <v>Q1 2018</v>
      </c>
      <c r="BA5" s="539" t="str">
        <f>INDEX(tblTrans[[English]:[Polski]],MATCH(BA1048509,tblTrans[ID],0),LangSelID)</f>
        <v>Q2 2018</v>
      </c>
      <c r="BB5" s="539" t="str">
        <f>INDEX(tblTrans[[English]:[Polski]],MATCH(BB1048509,tblTrans[ID],0),LangSelID)</f>
        <v>Q3 2018</v>
      </c>
      <c r="BC5" s="539" t="str">
        <f>INDEX(tblTrans[[English]:[Polski]],MATCH(BC1048509,tblTrans[ID],0),LangSelID)</f>
        <v>Q4 2018</v>
      </c>
      <c r="BD5" s="539" t="str">
        <f>INDEX(tblTrans[[English]:[Polski]],MATCH(BD1048509,tblTrans[ID],0),LangSelID)</f>
        <v>Q1 2019</v>
      </c>
      <c r="BE5" s="539" t="str">
        <f>INDEX(tblTrans[[English]:[Polski]],MATCH(BE1048509,tblTrans[ID],0),LangSelID)</f>
        <v>Q2 2019</v>
      </c>
      <c r="BF5" s="539" t="str">
        <f>INDEX(tblTrans[[English]:[Polski]],MATCH(BF1048509,tblTrans[ID],0),LangSelID)</f>
        <v>Q3 2019</v>
      </c>
      <c r="BG5" s="1881"/>
      <c r="BH5" s="1498"/>
      <c r="BI5" s="1498"/>
      <c r="BJ5" s="1498"/>
      <c r="BK5" s="1498"/>
      <c r="BL5" s="1498"/>
      <c r="BM5" s="1881"/>
      <c r="XFD5" s="163"/>
    </row>
    <row r="6" spans="1:68 16382:16384" s="439" customFormat="1" ht="6" customHeight="1" thickBot="1">
      <c r="A6" s="1431"/>
      <c r="B6" s="230"/>
      <c r="C6" s="349"/>
      <c r="D6" s="348"/>
      <c r="E6" s="232"/>
      <c r="F6" s="232"/>
      <c r="G6" s="347"/>
      <c r="H6" s="348"/>
      <c r="I6" s="231"/>
      <c r="J6" s="228"/>
      <c r="K6" s="346"/>
      <c r="L6" s="272"/>
      <c r="M6" s="228"/>
      <c r="N6" s="200"/>
      <c r="O6" s="278"/>
      <c r="P6" s="285"/>
      <c r="Q6" s="200"/>
      <c r="R6" s="200"/>
      <c r="S6" s="346"/>
      <c r="T6" s="273"/>
      <c r="U6" s="200"/>
      <c r="V6" s="200"/>
      <c r="W6" s="267"/>
      <c r="X6" s="275"/>
      <c r="Y6" s="200"/>
      <c r="Z6" s="200"/>
      <c r="AA6" s="276"/>
      <c r="AB6" s="273"/>
      <c r="AC6" s="200"/>
      <c r="AD6" s="200"/>
      <c r="AE6" s="1371"/>
      <c r="AF6" s="272"/>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332"/>
      <c r="BH6" s="1498"/>
      <c r="BI6" s="1498"/>
      <c r="BJ6" s="1498"/>
      <c r="BK6" s="1498"/>
      <c r="BL6" s="1498"/>
      <c r="BM6" s="1881"/>
      <c r="XFD6" s="163"/>
    </row>
    <row r="7" spans="1:68 16382:16384" s="161" customFormat="1" ht="16.5" customHeight="1" thickBot="1">
      <c r="A7" s="1432"/>
      <c r="B7" s="1832" t="str">
        <f>INDEX(tblTrans[[English]:[Polski]],MATCH(XFB7,tblTrans[ID],0),LangSelID)</f>
        <v>Net interest income</v>
      </c>
      <c r="C7" s="1833"/>
      <c r="D7" s="1833">
        <v>707.73578269506504</v>
      </c>
      <c r="E7" s="1833">
        <v>-2740.6763927571556</v>
      </c>
      <c r="F7" s="1833">
        <v>44.803424076485953</v>
      </c>
      <c r="G7" s="1833">
        <v>-838.72718312568861</v>
      </c>
      <c r="H7" s="1833">
        <v>63.812211940452443</v>
      </c>
      <c r="I7" s="1833">
        <v>-242.44589048747139</v>
      </c>
      <c r="J7" s="1833">
        <v>-229.72491178970793</v>
      </c>
      <c r="K7" s="1833">
        <v>-7832.4114062709677</v>
      </c>
      <c r="L7" s="1833">
        <v>-2043.9500007576823</v>
      </c>
      <c r="M7" s="1833">
        <v>-3068.5642792014851</v>
      </c>
      <c r="N7" s="1833">
        <v>-3404.1714304669122</v>
      </c>
      <c r="O7" s="1833">
        <v>-4340.9247953518452</v>
      </c>
      <c r="P7" s="1833">
        <v>-325.61611264980729</v>
      </c>
      <c r="Q7" s="1833">
        <v>-6451.2967195022193</v>
      </c>
      <c r="R7" s="1833">
        <v>-881.89240294420483</v>
      </c>
      <c r="S7" s="1833">
        <v>-2128.3242307573155</v>
      </c>
      <c r="T7" s="1833">
        <v>-2428.2855721240926</v>
      </c>
      <c r="U7" s="1833">
        <v>-1374.4609135632222</v>
      </c>
      <c r="V7" s="1833">
        <v>-3383.4790257447698</v>
      </c>
      <c r="W7" s="1833">
        <v>-2636.6351472293582</v>
      </c>
      <c r="X7" s="1833">
        <v>-2647.0882035079408</v>
      </c>
      <c r="Y7" s="1833">
        <v>-2953.6162928480844</v>
      </c>
      <c r="Z7" s="1833">
        <v>-3382.7510077531406</v>
      </c>
      <c r="AA7" s="1833">
        <v>-5286.350441844118</v>
      </c>
      <c r="AB7" s="1833">
        <v>-2826.702155150876</v>
      </c>
      <c r="AC7" s="1833">
        <v>-3351.3609900258816</v>
      </c>
      <c r="AD7" s="1833">
        <v>-6100.757321061049</v>
      </c>
      <c r="AE7" s="1841">
        <v>-694.12823188188713</v>
      </c>
      <c r="AF7" s="1840">
        <v>-2890.8806674199018</v>
      </c>
      <c r="AG7" s="1833">
        <v>-3146.0702327809267</v>
      </c>
      <c r="AH7" s="1833">
        <v>-2320.1953003993744</v>
      </c>
      <c r="AI7" s="1833">
        <v>-2104.589498867942</v>
      </c>
      <c r="AJ7" s="1833">
        <v>-2196.1265977887142</v>
      </c>
      <c r="AK7" s="1833">
        <v>-1838.5781887518438</v>
      </c>
      <c r="AL7" s="1833">
        <v>-13.712785525005756</v>
      </c>
      <c r="AM7" s="1833">
        <v>-2771.7472859097315</v>
      </c>
      <c r="AN7" s="1833">
        <v>-871</v>
      </c>
      <c r="AO7" s="1833">
        <v>-777</v>
      </c>
      <c r="AP7" s="1833">
        <v>-740</v>
      </c>
      <c r="AQ7" s="1833">
        <v>1258</v>
      </c>
      <c r="AR7" s="1833">
        <v>1404</v>
      </c>
      <c r="AS7" s="1833">
        <v>1320</v>
      </c>
      <c r="AT7" s="1833">
        <v>1375</v>
      </c>
      <c r="AU7" s="1833">
        <v>1246</v>
      </c>
      <c r="AV7" s="1833">
        <v>1479</v>
      </c>
      <c r="AW7" s="1833">
        <v>2174</v>
      </c>
      <c r="AX7" s="1833">
        <v>2350</v>
      </c>
      <c r="AY7" s="1833">
        <v>1629</v>
      </c>
      <c r="AZ7" s="1833">
        <v>1371</v>
      </c>
      <c r="BA7" s="1833">
        <v>2758</v>
      </c>
      <c r="BB7" s="1833">
        <v>2516</v>
      </c>
      <c r="BC7" s="1833">
        <v>2952.1445210286474</v>
      </c>
      <c r="BD7" s="1833">
        <v>1822</v>
      </c>
      <c r="BE7" s="1833">
        <v>916</v>
      </c>
      <c r="BF7" s="1833">
        <v>528</v>
      </c>
      <c r="BG7" s="2095"/>
      <c r="BH7" s="1498"/>
      <c r="BI7" s="1498"/>
      <c r="BJ7" s="1498"/>
      <c r="BK7" s="1498"/>
      <c r="BL7" s="1498"/>
      <c r="BM7" s="1481"/>
      <c r="BN7" s="1481"/>
      <c r="BO7" s="1481"/>
      <c r="BP7" s="1481"/>
      <c r="XFB7" s="1835">
        <v>114</v>
      </c>
    </row>
    <row r="8" spans="1:68 16382:16384" s="161" customFormat="1" ht="16.5" customHeight="1" thickBot="1">
      <c r="A8" s="1432"/>
      <c r="B8" s="1832" t="str">
        <f>INDEX(tblTrans[[English]:[Polski]],MATCH(XFB8,tblTrans[ID],0),LangSelID)</f>
        <v>Net fee and commission income</v>
      </c>
      <c r="C8" s="1833"/>
      <c r="D8" s="1833">
        <v>-536</v>
      </c>
      <c r="E8" s="1833">
        <v>-527.38412000000005</v>
      </c>
      <c r="F8" s="1833">
        <v>-409.07747999999469</v>
      </c>
      <c r="G8" s="1833">
        <v>-4368.4901600000003</v>
      </c>
      <c r="H8" s="1833">
        <v>-121.74065999999999</v>
      </c>
      <c r="I8" s="1833">
        <v>437.4144</v>
      </c>
      <c r="J8" s="1833">
        <v>-415.85648999999984</v>
      </c>
      <c r="K8" s="1833">
        <v>-379.41957000000008</v>
      </c>
      <c r="L8" s="1833">
        <v>8403.5165899999993</v>
      </c>
      <c r="M8" s="1833">
        <v>9420.3672399999996</v>
      </c>
      <c r="N8" s="1833">
        <v>6950.0989999999993</v>
      </c>
      <c r="O8" s="1833">
        <v>11120.834049999999</v>
      </c>
      <c r="P8" s="1833">
        <v>9838</v>
      </c>
      <c r="Q8" s="1833">
        <v>12737</v>
      </c>
      <c r="R8" s="1833">
        <v>4616</v>
      </c>
      <c r="S8" s="1833">
        <v>8580.33</v>
      </c>
      <c r="T8" s="1833">
        <v>8309.2603429999999</v>
      </c>
      <c r="U8" s="1833">
        <v>7693.9839205999988</v>
      </c>
      <c r="V8" s="1833">
        <v>9603.4953779999996</v>
      </c>
      <c r="W8" s="1833">
        <v>5476.5151276000024</v>
      </c>
      <c r="X8" s="1833">
        <v>6589.9577828000001</v>
      </c>
      <c r="Y8" s="1833">
        <v>1370.5610253999989</v>
      </c>
      <c r="Z8" s="1833">
        <v>7980</v>
      </c>
      <c r="AA8" s="1833">
        <v>5870.1915410000001</v>
      </c>
      <c r="AB8" s="1833">
        <v>5619.681673000001</v>
      </c>
      <c r="AC8" s="1833">
        <v>4571.3098799999989</v>
      </c>
      <c r="AD8" s="1833">
        <v>4244.6499290000002</v>
      </c>
      <c r="AE8" s="1841">
        <v>-1131.4689400000002</v>
      </c>
      <c r="AF8" s="1840">
        <v>3483.3805300000004</v>
      </c>
      <c r="AG8" s="1833">
        <v>4041.0974499999993</v>
      </c>
      <c r="AH8" s="1833">
        <v>2578.1109099999985</v>
      </c>
      <c r="AI8" s="1833">
        <v>3057.6869500000007</v>
      </c>
      <c r="AJ8" s="1833">
        <v>3509.1126525000122</v>
      </c>
      <c r="AK8" s="1833">
        <v>4520.8363675000164</v>
      </c>
      <c r="AL8" s="1833">
        <v>1070.3383055999664</v>
      </c>
      <c r="AM8" s="1833">
        <v>4658.7020443999772</v>
      </c>
      <c r="AN8" s="1833">
        <v>4077</v>
      </c>
      <c r="AO8" s="1833">
        <v>4188</v>
      </c>
      <c r="AP8" s="1833">
        <v>5266</v>
      </c>
      <c r="AQ8" s="1833">
        <v>1441</v>
      </c>
      <c r="AR8" s="1833">
        <v>4227</v>
      </c>
      <c r="AS8" s="1833">
        <v>2212</v>
      </c>
      <c r="AT8" s="1833">
        <v>5513</v>
      </c>
      <c r="AU8" s="1833">
        <v>2591</v>
      </c>
      <c r="AV8" s="1833">
        <v>1307</v>
      </c>
      <c r="AW8" s="1833">
        <v>5458</v>
      </c>
      <c r="AX8" s="1833">
        <v>3707</v>
      </c>
      <c r="AY8" s="1833">
        <v>678</v>
      </c>
      <c r="AZ8" s="1833">
        <v>1853</v>
      </c>
      <c r="BA8" s="1833">
        <v>-2509</v>
      </c>
      <c r="BB8" s="1833">
        <v>-3337</v>
      </c>
      <c r="BC8" s="1833">
        <v>-5670.2516319089</v>
      </c>
      <c r="BD8" s="1833">
        <v>-4376</v>
      </c>
      <c r="BE8" s="1833">
        <v>-3164</v>
      </c>
      <c r="BF8" s="1833">
        <v>-4092</v>
      </c>
      <c r="BG8" s="2095"/>
      <c r="BH8" s="1498"/>
      <c r="BI8" s="1498"/>
      <c r="BJ8" s="1498"/>
      <c r="BK8" s="1498"/>
      <c r="BL8" s="1498"/>
      <c r="BM8" s="1481"/>
      <c r="BN8" s="1481"/>
      <c r="BO8" s="1481"/>
      <c r="BP8" s="1481"/>
      <c r="XFB8" s="1835">
        <v>117</v>
      </c>
    </row>
    <row r="9" spans="1:68 16382:16384" s="213" customFormat="1" ht="16.5" customHeight="1">
      <c r="A9" s="2117"/>
      <c r="B9" s="2386" t="str">
        <f>INDEX(tblTrans[[English]:[Polski]],MATCH(XFB9,tblTrans[ID],0),LangSelID)</f>
        <v>Dividend income</v>
      </c>
      <c r="C9" s="2254"/>
      <c r="D9" s="2255">
        <v>63.348089999999999</v>
      </c>
      <c r="E9" s="2255">
        <v>2682.6416799999997</v>
      </c>
      <c r="F9" s="2255">
        <v>133.67920000000029</v>
      </c>
      <c r="G9" s="2255">
        <v>0</v>
      </c>
      <c r="H9" s="2255">
        <v>-434.71043000000009</v>
      </c>
      <c r="I9" s="2255">
        <v>2156.4620199999999</v>
      </c>
      <c r="J9" s="2255">
        <v>0.34092000000009648</v>
      </c>
      <c r="K9" s="2255">
        <v>89.628667911001685</v>
      </c>
      <c r="L9" s="2255">
        <v>-0.19940999999926134</v>
      </c>
      <c r="M9" s="2255">
        <v>1850.3161599999985</v>
      </c>
      <c r="N9" s="2255">
        <v>0.27001999999629334</v>
      </c>
      <c r="O9" s="2255">
        <v>0</v>
      </c>
      <c r="P9" s="2255">
        <v>0.44117000000000001</v>
      </c>
      <c r="Q9" s="2255">
        <v>2712.375</v>
      </c>
      <c r="R9" s="2255">
        <v>0</v>
      </c>
      <c r="S9" s="2255">
        <v>0.27000000000043656</v>
      </c>
      <c r="T9" s="2255">
        <v>254.6925</v>
      </c>
      <c r="U9" s="2255">
        <v>2595</v>
      </c>
      <c r="V9" s="2255">
        <v>45.359999999999673</v>
      </c>
      <c r="W9" s="2255">
        <v>0</v>
      </c>
      <c r="X9" s="2255">
        <v>0</v>
      </c>
      <c r="Y9" s="2255">
        <v>2639.1817299999998</v>
      </c>
      <c r="Z9" s="2255">
        <v>67</v>
      </c>
      <c r="AA9" s="2255">
        <v>0</v>
      </c>
      <c r="AB9" s="2255">
        <v>0</v>
      </c>
      <c r="AC9" s="2255">
        <v>2540.634</v>
      </c>
      <c r="AD9" s="2255">
        <v>30.239999999999782</v>
      </c>
      <c r="AE9" s="2390">
        <v>0.1</v>
      </c>
      <c r="AF9" s="2258">
        <v>4.2794999999999996</v>
      </c>
      <c r="AG9" s="2255">
        <v>2195.3552</v>
      </c>
      <c r="AH9" s="2255">
        <v>16.380000000000109</v>
      </c>
      <c r="AI9" s="2255">
        <v>0</v>
      </c>
      <c r="AJ9" s="2255">
        <v>0</v>
      </c>
      <c r="AK9" s="2255">
        <v>2475.581049999988</v>
      </c>
      <c r="AL9" s="2255">
        <v>24.662250000011682</v>
      </c>
      <c r="AM9" s="2255">
        <v>-0.25039999998989515</v>
      </c>
      <c r="AN9" s="2255">
        <v>0</v>
      </c>
      <c r="AO9" s="2255">
        <v>3046</v>
      </c>
      <c r="AP9" s="2255">
        <v>51</v>
      </c>
      <c r="AQ9" s="2255">
        <v>1</v>
      </c>
      <c r="AR9" s="2255">
        <v>0</v>
      </c>
      <c r="AS9" s="2255">
        <v>2564</v>
      </c>
      <c r="AT9" s="2255">
        <v>49</v>
      </c>
      <c r="AU9" s="2255">
        <v>299</v>
      </c>
      <c r="AV9" s="2255">
        <v>154</v>
      </c>
      <c r="AW9" s="2255">
        <v>2962</v>
      </c>
      <c r="AX9" s="2255">
        <v>139</v>
      </c>
      <c r="AY9" s="2255">
        <v>162</v>
      </c>
      <c r="AZ9" s="2255">
        <v>167</v>
      </c>
      <c r="BA9" s="2255">
        <v>2936</v>
      </c>
      <c r="BB9" s="2255">
        <v>229</v>
      </c>
      <c r="BC9" s="2255">
        <v>222.28896999999415</v>
      </c>
      <c r="BD9" s="2255">
        <v>223</v>
      </c>
      <c r="BE9" s="2255">
        <v>3428</v>
      </c>
      <c r="BF9" s="2255">
        <v>298</v>
      </c>
      <c r="BG9" s="2095"/>
      <c r="BH9" s="1498"/>
      <c r="BI9" s="1498"/>
      <c r="BJ9" s="1498"/>
      <c r="BK9" s="1498"/>
      <c r="BL9" s="1498"/>
      <c r="BM9" s="1481"/>
      <c r="BN9" s="1481"/>
      <c r="BO9" s="1481"/>
      <c r="BP9" s="1481"/>
      <c r="XFB9" s="1834">
        <v>118</v>
      </c>
    </row>
    <row r="10" spans="1:68 16382:16384" s="2165" customFormat="1" ht="16.5" customHeight="1">
      <c r="A10" s="1505"/>
      <c r="B10" s="2284" t="str">
        <f>INDEX(tblTrans[[English]:[Polski]],MATCH(XFB10,tblTrans[ID],0),LangSelID)</f>
        <v>Net trading income</v>
      </c>
      <c r="C10" s="1741"/>
      <c r="D10" s="2119">
        <v>-174.05593647999999</v>
      </c>
      <c r="E10" s="2119">
        <v>137.36088768378977</v>
      </c>
      <c r="F10" s="2119">
        <v>-29.894440000000095</v>
      </c>
      <c r="G10" s="2119">
        <v>106.56133000000038</v>
      </c>
      <c r="H10" s="2119">
        <v>-19.179390000000097</v>
      </c>
      <c r="I10" s="2119">
        <v>-68.319009999999906</v>
      </c>
      <c r="J10" s="2119">
        <v>-94.028399999999991</v>
      </c>
      <c r="K10" s="2119">
        <v>-145.46783000000096</v>
      </c>
      <c r="L10" s="2119">
        <v>-31.888880000000007</v>
      </c>
      <c r="M10" s="2119">
        <v>-18.44162</v>
      </c>
      <c r="N10" s="2119">
        <v>68.537149999999997</v>
      </c>
      <c r="O10" s="2119">
        <v>8.0132099999999973</v>
      </c>
      <c r="P10" s="2119">
        <v>-18.323999999999998</v>
      </c>
      <c r="Q10" s="2119">
        <v>-284.77193999999997</v>
      </c>
      <c r="R10" s="2119">
        <v>-73.253469999999822</v>
      </c>
      <c r="S10" s="2119">
        <v>3451.0904599999999</v>
      </c>
      <c r="T10" s="2119">
        <v>-2356.30089</v>
      </c>
      <c r="U10" s="2119">
        <v>1835.2451600000002</v>
      </c>
      <c r="V10" s="2119">
        <v>-1824.9811599999998</v>
      </c>
      <c r="W10" s="2119">
        <v>-730.00809999999979</v>
      </c>
      <c r="X10" s="2119">
        <v>-314.73595</v>
      </c>
      <c r="Y10" s="2119">
        <v>132</v>
      </c>
      <c r="Z10" s="2119">
        <v>1191</v>
      </c>
      <c r="AA10" s="2119">
        <v>113.83932999999169</v>
      </c>
      <c r="AB10" s="2119">
        <v>28.722554514666491</v>
      </c>
      <c r="AC10" s="2119">
        <v>184.78327399600008</v>
      </c>
      <c r="AD10" s="2119">
        <v>-470.02042052633419</v>
      </c>
      <c r="AE10" s="2391">
        <v>-259.97484209415705</v>
      </c>
      <c r="AF10" s="2122">
        <v>42.809445160028297</v>
      </c>
      <c r="AG10" s="2119">
        <v>1081.2449251818039</v>
      </c>
      <c r="AH10" s="2119">
        <v>-478.32119324120271</v>
      </c>
      <c r="AI10" s="2119">
        <v>-713.18716533529391</v>
      </c>
      <c r="AJ10" s="2119">
        <v>-116.31232260000581</v>
      </c>
      <c r="AK10" s="2119">
        <v>37.393018099992233</v>
      </c>
      <c r="AL10" s="2119">
        <v>-1559.9710730999609</v>
      </c>
      <c r="AM10" s="2119">
        <v>1826.9717276000188</v>
      </c>
      <c r="AN10" s="2119">
        <v>-721</v>
      </c>
      <c r="AO10" s="2119">
        <v>125</v>
      </c>
      <c r="AP10" s="2119">
        <v>-114</v>
      </c>
      <c r="AQ10" s="2119">
        <v>-376</v>
      </c>
      <c r="AR10" s="2119">
        <v>-98</v>
      </c>
      <c r="AS10" s="2119">
        <v>3743</v>
      </c>
      <c r="AT10" s="2119">
        <v>1703</v>
      </c>
      <c r="AU10" s="2119">
        <v>-1377</v>
      </c>
      <c r="AV10" s="2119">
        <v>-244</v>
      </c>
      <c r="AW10" s="2119">
        <v>-374</v>
      </c>
      <c r="AX10" s="2119">
        <v>-364</v>
      </c>
      <c r="AY10" s="2119">
        <v>-578</v>
      </c>
      <c r="AZ10" s="2119">
        <v>-1098</v>
      </c>
      <c r="BA10" s="2119">
        <v>-297</v>
      </c>
      <c r="BB10" s="2119">
        <v>142</v>
      </c>
      <c r="BC10" s="2119">
        <v>661.43770955827858</v>
      </c>
      <c r="BD10" s="2119">
        <v>-4716</v>
      </c>
      <c r="BE10" s="2119">
        <v>1923</v>
      </c>
      <c r="BF10" s="2119">
        <v>-1331</v>
      </c>
      <c r="BG10" s="2095"/>
      <c r="BH10" s="1498"/>
      <c r="BI10" s="1498"/>
      <c r="BJ10" s="1498"/>
      <c r="BK10" s="1498"/>
      <c r="BL10" s="1498"/>
      <c r="BM10" s="1481"/>
      <c r="BN10" s="1481"/>
      <c r="BO10" s="1481"/>
      <c r="BP10" s="1481"/>
      <c r="XFB10" s="2172">
        <v>119</v>
      </c>
    </row>
    <row r="11" spans="1:68 16382:16384" s="2165" customFormat="1" ht="16.5" hidden="1" customHeight="1">
      <c r="A11" s="1505"/>
      <c r="B11" s="2244" t="str">
        <f>INDEX(tblTrans[[English]:[Polski]],MATCH(XFB11,tblTrans[ID],0),LangSelID)</f>
        <v xml:space="preserve">    Foreign exchange result</v>
      </c>
      <c r="C11" s="659"/>
      <c r="D11" s="2129">
        <v>-174.05593647999999</v>
      </c>
      <c r="E11" s="2129">
        <v>127.78412768378975</v>
      </c>
      <c r="F11" s="2129">
        <v>-30.535390000000099</v>
      </c>
      <c r="G11" s="2129">
        <v>-26.992979999999633</v>
      </c>
      <c r="H11" s="2129">
        <v>-19.396600000000095</v>
      </c>
      <c r="I11" s="2129">
        <v>-92.782449999999912</v>
      </c>
      <c r="J11" s="2129">
        <v>-91.860590000000002</v>
      </c>
      <c r="K11" s="2129">
        <v>-145.46783000000096</v>
      </c>
      <c r="L11" s="2129">
        <v>-31.888880000000007</v>
      </c>
      <c r="M11" s="2129">
        <v>-18.54513</v>
      </c>
      <c r="N11" s="2129">
        <v>-15.287849999999999</v>
      </c>
      <c r="O11" s="2129">
        <v>8.0132099999999973</v>
      </c>
      <c r="P11" s="2129">
        <v>-37.062019999999997</v>
      </c>
      <c r="Q11" s="2129">
        <v>-36.56983000000001</v>
      </c>
      <c r="R11" s="2129">
        <v>-30.867900000000006</v>
      </c>
      <c r="S11" s="2129">
        <v>-7.212829999999995</v>
      </c>
      <c r="T11" s="2129">
        <v>59.018100000000004</v>
      </c>
      <c r="U11" s="2129">
        <v>1870.6417799999999</v>
      </c>
      <c r="V11" s="2129">
        <v>-418.98115999999993</v>
      </c>
      <c r="W11" s="2129">
        <v>-1302.0080999999998</v>
      </c>
      <c r="X11" s="2129">
        <v>-318.87115</v>
      </c>
      <c r="Y11" s="2129">
        <v>132.36921000000001</v>
      </c>
      <c r="Z11" s="2129">
        <v>1191</v>
      </c>
      <c r="AA11" s="2129">
        <v>113.83932999999169</v>
      </c>
      <c r="AB11" s="2129">
        <v>28.722554514666491</v>
      </c>
      <c r="AC11" s="2129">
        <v>184.78327399600008</v>
      </c>
      <c r="AD11" s="2129">
        <v>-470.43605052633416</v>
      </c>
      <c r="AE11" s="2392">
        <v>-250.82756209415706</v>
      </c>
      <c r="AF11" s="2132">
        <v>38.632045160028298</v>
      </c>
      <c r="AG11" s="2129">
        <v>1050.3226251818039</v>
      </c>
      <c r="AH11" s="2129">
        <v>-443.22149324120272</v>
      </c>
      <c r="AI11" s="2129">
        <v>-713.18716533529391</v>
      </c>
      <c r="AJ11" s="2129">
        <v>-116.12826260000622</v>
      </c>
      <c r="AK11" s="2129">
        <v>37.332128099992829</v>
      </c>
      <c r="AL11" s="2129">
        <v>-17.880453099952774</v>
      </c>
      <c r="AM11" s="2129">
        <v>284.3535175999836</v>
      </c>
      <c r="AN11" s="2129">
        <v>-779</v>
      </c>
      <c r="AO11" s="2129">
        <v>181</v>
      </c>
      <c r="AP11" s="2129">
        <v>-113.61292000000002</v>
      </c>
      <c r="AQ11" s="2129">
        <v>-378.43012000000004</v>
      </c>
      <c r="AR11" s="2129">
        <v>-83.178413600004262</v>
      </c>
      <c r="AS11" s="2129">
        <v>3745</v>
      </c>
      <c r="AT11" s="2129">
        <v>1703</v>
      </c>
      <c r="AU11" s="2129">
        <v>-1375</v>
      </c>
      <c r="AV11" s="2129">
        <v>-244</v>
      </c>
      <c r="AW11" s="2129">
        <v>-410</v>
      </c>
      <c r="AX11" s="2129">
        <v>-364</v>
      </c>
      <c r="AY11" s="2129">
        <v>-578</v>
      </c>
      <c r="AZ11" s="2129"/>
      <c r="BA11" s="2129"/>
      <c r="BB11" s="2129"/>
      <c r="BC11" s="2129"/>
      <c r="BD11" s="2129"/>
      <c r="BE11" s="2129"/>
      <c r="BF11" s="2129"/>
      <c r="BG11" s="2095"/>
      <c r="BH11" s="1498"/>
      <c r="BI11" s="1498"/>
      <c r="BJ11" s="1498"/>
      <c r="BK11" s="1498"/>
      <c r="BL11" s="1498"/>
      <c r="BM11" s="1481"/>
      <c r="BN11" s="1481"/>
      <c r="BO11" s="1481"/>
      <c r="BP11" s="1481"/>
      <c r="XFB11" s="1834">
        <v>120</v>
      </c>
    </row>
    <row r="12" spans="1:68 16382:16384" s="2165" customFormat="1" ht="16.5" hidden="1" customHeight="1">
      <c r="A12" s="1505"/>
      <c r="B12" s="2246" t="str">
        <f>INDEX(tblTrans[[English]:[Polski]],MATCH(XFB12,tblTrans[ID],0),LangSelID)</f>
        <v xml:space="preserve">    Other trading income</v>
      </c>
      <c r="C12" s="1742"/>
      <c r="D12" s="2133">
        <v>0</v>
      </c>
      <c r="E12" s="2133">
        <v>9.5767600000000002</v>
      </c>
      <c r="F12" s="2133">
        <v>0.64094999999999924</v>
      </c>
      <c r="G12" s="2133">
        <v>133.55431000000002</v>
      </c>
      <c r="H12" s="2133">
        <v>0.21721000000000001</v>
      </c>
      <c r="I12" s="2133">
        <v>24.463440000000002</v>
      </c>
      <c r="J12" s="2133">
        <v>-2.1678099999999993</v>
      </c>
      <c r="K12" s="2133">
        <v>0</v>
      </c>
      <c r="L12" s="2133">
        <v>0</v>
      </c>
      <c r="M12" s="2133">
        <v>0.10351</v>
      </c>
      <c r="N12" s="2133">
        <v>83.825000000000003</v>
      </c>
      <c r="O12" s="2133">
        <v>0</v>
      </c>
      <c r="P12" s="2133">
        <v>18.738019999999999</v>
      </c>
      <c r="Q12" s="2133">
        <v>-248.20210999999995</v>
      </c>
      <c r="R12" s="2133">
        <v>-42.385569999999916</v>
      </c>
      <c r="S12" s="2133">
        <v>3458.3032899999998</v>
      </c>
      <c r="T12" s="2133">
        <v>-2415.3189899999998</v>
      </c>
      <c r="U12" s="2133">
        <v>-35.396620000000013</v>
      </c>
      <c r="V12" s="2133">
        <v>-1406</v>
      </c>
      <c r="W12" s="2133">
        <v>572</v>
      </c>
      <c r="X12" s="2133">
        <v>4.1352000000000002</v>
      </c>
      <c r="Y12" s="2133">
        <v>0</v>
      </c>
      <c r="Z12" s="2133">
        <v>0</v>
      </c>
      <c r="AA12" s="2133">
        <v>0</v>
      </c>
      <c r="AB12" s="2133">
        <v>0</v>
      </c>
      <c r="AC12" s="2133">
        <v>0</v>
      </c>
      <c r="AD12" s="2133">
        <v>0</v>
      </c>
      <c r="AE12" s="2393">
        <v>-9.1472800000000003</v>
      </c>
      <c r="AF12" s="2136">
        <v>4.1773999999999996</v>
      </c>
      <c r="AG12" s="2133">
        <v>30.9223</v>
      </c>
      <c r="AH12" s="2133">
        <v>-35.099699999999999</v>
      </c>
      <c r="AI12" s="2133">
        <v>0</v>
      </c>
      <c r="AJ12" s="2133">
        <v>-0.18405999999959022</v>
      </c>
      <c r="AK12" s="2133">
        <v>6.0889999999403699E-2</v>
      </c>
      <c r="AL12" s="2133">
        <v>-1542.0906200000081</v>
      </c>
      <c r="AM12" s="2133">
        <v>1542.6182100000351</v>
      </c>
      <c r="AN12" s="2133">
        <v>58</v>
      </c>
      <c r="AO12" s="2133">
        <v>-56</v>
      </c>
      <c r="AP12" s="2133">
        <v>0.85928000000522742</v>
      </c>
      <c r="AQ12" s="2133">
        <v>0.67347000000000001</v>
      </c>
      <c r="AR12" s="2133">
        <v>-13.933569999996573</v>
      </c>
      <c r="AS12" s="2133">
        <v>-3</v>
      </c>
      <c r="AT12" s="2133">
        <v>0</v>
      </c>
      <c r="AU12" s="2133">
        <v>-2</v>
      </c>
      <c r="AV12" s="2133">
        <v>0</v>
      </c>
      <c r="AW12" s="2133">
        <v>36</v>
      </c>
      <c r="AX12" s="2133">
        <v>0</v>
      </c>
      <c r="AY12" s="2133">
        <v>0</v>
      </c>
      <c r="AZ12" s="2133"/>
      <c r="BA12" s="2133"/>
      <c r="BB12" s="2133"/>
      <c r="BC12" s="2133"/>
      <c r="BD12" s="2133"/>
      <c r="BE12" s="2133"/>
      <c r="BF12" s="2133"/>
      <c r="BG12" s="2095"/>
      <c r="BH12" s="1498"/>
      <c r="BI12" s="1498"/>
      <c r="BJ12" s="1498"/>
      <c r="BK12" s="1498"/>
      <c r="BL12" s="1498"/>
      <c r="BM12" s="1481"/>
      <c r="BN12" s="1481"/>
      <c r="BO12" s="1481"/>
      <c r="BP12" s="1481"/>
      <c r="XFB12" s="2172">
        <v>121</v>
      </c>
    </row>
    <row r="13" spans="1:68 16382:16384" s="2165" customFormat="1" ht="16.5" customHeight="1">
      <c r="A13" s="1505"/>
      <c r="B13" s="2253" t="str">
        <f>INDEX(tblTrans[[English]:[Polski]],MATCH(XFB13,tblTrans[ID],0),LangSelID)</f>
        <v>Gains less losses from financial assets</v>
      </c>
      <c r="C13" s="1748"/>
      <c r="D13" s="2261">
        <v>0</v>
      </c>
      <c r="E13" s="2261">
        <v>814</v>
      </c>
      <c r="F13" s="2261">
        <v>-311</v>
      </c>
      <c r="G13" s="2261">
        <v>5953.7425700000013</v>
      </c>
      <c r="H13" s="2261">
        <v>378.51589999999999</v>
      </c>
      <c r="I13" s="2261">
        <v>-233</v>
      </c>
      <c r="J13" s="2261">
        <v>1063.81297</v>
      </c>
      <c r="K13" s="2261">
        <v>317</v>
      </c>
      <c r="L13" s="2261">
        <v>0</v>
      </c>
      <c r="M13" s="2261">
        <v>0</v>
      </c>
      <c r="N13" s="2261">
        <v>0</v>
      </c>
      <c r="O13" s="2261">
        <v>-54</v>
      </c>
      <c r="P13" s="2261">
        <v>-238</v>
      </c>
      <c r="Q13" s="2261">
        <v>0</v>
      </c>
      <c r="R13" s="2261">
        <v>19794</v>
      </c>
      <c r="S13" s="2261">
        <v>0</v>
      </c>
      <c r="T13" s="2261">
        <v>0</v>
      </c>
      <c r="U13" s="2261">
        <v>0</v>
      </c>
      <c r="V13" s="2261">
        <v>-1769</v>
      </c>
      <c r="W13" s="2261">
        <v>0</v>
      </c>
      <c r="X13" s="2261">
        <v>140</v>
      </c>
      <c r="Y13" s="2261">
        <v>0</v>
      </c>
      <c r="Z13" s="2261">
        <v>0</v>
      </c>
      <c r="AA13" s="2261">
        <v>0</v>
      </c>
      <c r="AB13" s="2261">
        <v>10375</v>
      </c>
      <c r="AC13" s="2261">
        <v>0</v>
      </c>
      <c r="AD13" s="2261">
        <v>0</v>
      </c>
      <c r="AE13" s="2394">
        <v>0</v>
      </c>
      <c r="AF13" s="2264">
        <v>0</v>
      </c>
      <c r="AG13" s="2261">
        <v>0</v>
      </c>
      <c r="AH13" s="2261">
        <v>0</v>
      </c>
      <c r="AI13" s="2261">
        <v>0</v>
      </c>
      <c r="AJ13" s="2261">
        <v>-0.61797000000066238</v>
      </c>
      <c r="AK13" s="2261">
        <v>0.63778000000044177</v>
      </c>
      <c r="AL13" s="2261">
        <v>-8.0835900000001857</v>
      </c>
      <c r="AM13" s="2261">
        <v>-2738.8938999999991</v>
      </c>
      <c r="AN13" s="2261">
        <v>-3014</v>
      </c>
      <c r="AO13" s="2261">
        <v>-885</v>
      </c>
      <c r="AP13" s="2261">
        <v>-1</v>
      </c>
      <c r="AQ13" s="2261">
        <v>99336</v>
      </c>
      <c r="AR13" s="2261">
        <v>0</v>
      </c>
      <c r="AS13" s="2261">
        <v>-7677</v>
      </c>
      <c r="AT13" s="2261">
        <v>3</v>
      </c>
      <c r="AU13" s="2261">
        <v>247</v>
      </c>
      <c r="AV13" s="2261">
        <v>0</v>
      </c>
      <c r="AW13" s="2261">
        <v>-12494</v>
      </c>
      <c r="AX13" s="2261">
        <v>-6176</v>
      </c>
      <c r="AY13" s="2261">
        <v>0</v>
      </c>
      <c r="AZ13" s="2261">
        <f>-362-119+1943</f>
        <v>1462</v>
      </c>
      <c r="BA13" s="2261">
        <v>7337</v>
      </c>
      <c r="BB13" s="2261">
        <v>7087</v>
      </c>
      <c r="BC13" s="2261">
        <f>-3466.48118-9474.81764000002</f>
        <v>-12941.29882000002</v>
      </c>
      <c r="BD13" s="2261">
        <v>9273</v>
      </c>
      <c r="BE13" s="2261">
        <v>17039</v>
      </c>
      <c r="BF13" s="2261">
        <v>-1300</v>
      </c>
      <c r="BG13" s="2095"/>
      <c r="BH13" s="1498"/>
      <c r="BI13" s="1498"/>
      <c r="BJ13" s="1498"/>
      <c r="BK13" s="1498"/>
      <c r="BL13" s="1498"/>
      <c r="BM13" s="1481"/>
      <c r="BN13" s="1481"/>
      <c r="BO13" s="1481"/>
      <c r="BP13" s="1481"/>
      <c r="XFB13" s="1834">
        <v>122</v>
      </c>
    </row>
    <row r="14" spans="1:68 16382:16384" s="2165" customFormat="1" ht="16.5" customHeight="1">
      <c r="A14" s="1505"/>
      <c r="B14" s="2154" t="str">
        <f>INDEX(tblTrans[[English]:[Polski]],MATCH(XFB14,tblTrans[ID],0),LangSelID)</f>
        <v>Other operating income</v>
      </c>
      <c r="C14" s="2138"/>
      <c r="D14" s="2155">
        <v>41154.132899999997</v>
      </c>
      <c r="E14" s="2155">
        <v>78662.23361000001</v>
      </c>
      <c r="F14" s="2155">
        <v>25073.07242</v>
      </c>
      <c r="G14" s="2155">
        <v>16641.488380000003</v>
      </c>
      <c r="H14" s="2155">
        <v>26436.186320000001</v>
      </c>
      <c r="I14" s="2155">
        <v>19797.011459999998</v>
      </c>
      <c r="J14" s="2155">
        <v>22167.529140000002</v>
      </c>
      <c r="K14" s="2155">
        <v>114666.36188</v>
      </c>
      <c r="L14" s="2155">
        <v>108776.53446</v>
      </c>
      <c r="M14" s="2155">
        <v>26944.393650000002</v>
      </c>
      <c r="N14" s="2155">
        <v>15476.42871</v>
      </c>
      <c r="O14" s="2155">
        <v>16198.282000000001</v>
      </c>
      <c r="P14" s="2155">
        <v>47527.409623754058</v>
      </c>
      <c r="Q14" s="2155">
        <v>19411.200012736517</v>
      </c>
      <c r="R14" s="2155">
        <v>15434.71248</v>
      </c>
      <c r="S14" s="2155">
        <v>15120.126750000001</v>
      </c>
      <c r="T14" s="2155">
        <v>17221.7523</v>
      </c>
      <c r="U14" s="2155">
        <v>53590.419450000001</v>
      </c>
      <c r="V14" s="2155">
        <v>23641.55846</v>
      </c>
      <c r="W14" s="2155">
        <v>43321.714999999997</v>
      </c>
      <c r="X14" s="2155">
        <v>21373.489419999998</v>
      </c>
      <c r="Y14" s="2155">
        <v>28339.890149999999</v>
      </c>
      <c r="Z14" s="2155">
        <v>26457</v>
      </c>
      <c r="AA14" s="2155">
        <v>55569.167049999996</v>
      </c>
      <c r="AB14" s="2155">
        <v>25566.374750000003</v>
      </c>
      <c r="AC14" s="2155">
        <v>21712.330479999997</v>
      </c>
      <c r="AD14" s="2155">
        <v>15465.339550000002</v>
      </c>
      <c r="AE14" s="2395">
        <v>29032.95638</v>
      </c>
      <c r="AF14" s="2158">
        <v>37544.039770000003</v>
      </c>
      <c r="AG14" s="2155">
        <v>26374.936249999999</v>
      </c>
      <c r="AH14" s="2155">
        <v>37664.199489999999</v>
      </c>
      <c r="AI14" s="2155">
        <v>40171.427129999996</v>
      </c>
      <c r="AJ14" s="2155">
        <v>31243.539429999993</v>
      </c>
      <c r="AK14" s="2155">
        <v>52773.688489999986</v>
      </c>
      <c r="AL14" s="2155">
        <v>30397.407690000029</v>
      </c>
      <c r="AM14" s="2155">
        <v>19037.348070000007</v>
      </c>
      <c r="AN14" s="2155">
        <v>40880</v>
      </c>
      <c r="AO14" s="2155">
        <v>25625</v>
      </c>
      <c r="AP14" s="2155">
        <v>38525</v>
      </c>
      <c r="AQ14" s="2155">
        <v>22699</v>
      </c>
      <c r="AR14" s="2155">
        <v>56598</v>
      </c>
      <c r="AS14" s="2155">
        <v>35344</v>
      </c>
      <c r="AT14" s="2155">
        <v>27490</v>
      </c>
      <c r="AU14" s="2155">
        <v>26812</v>
      </c>
      <c r="AV14" s="2155">
        <v>20904</v>
      </c>
      <c r="AW14" s="2155">
        <v>78252</v>
      </c>
      <c r="AX14" s="2155">
        <v>17746</v>
      </c>
      <c r="AY14" s="2155">
        <v>10643</v>
      </c>
      <c r="AZ14" s="2155">
        <v>3914</v>
      </c>
      <c r="BA14" s="2155">
        <v>1288</v>
      </c>
      <c r="BB14" s="2155">
        <v>2145</v>
      </c>
      <c r="BC14" s="2155">
        <v>5984.5203700000111</v>
      </c>
      <c r="BD14" s="2155">
        <v>1556</v>
      </c>
      <c r="BE14" s="2155">
        <v>-194</v>
      </c>
      <c r="BF14" s="2155">
        <v>53859</v>
      </c>
      <c r="BG14" s="2095"/>
      <c r="BH14" s="1498"/>
      <c r="BI14" s="1498"/>
      <c r="BJ14" s="1498"/>
      <c r="BK14" s="1498"/>
      <c r="BL14" s="1498"/>
      <c r="BM14" s="1481"/>
      <c r="BN14" s="1481"/>
      <c r="BO14" s="1481"/>
      <c r="BP14" s="1481"/>
      <c r="XFB14" s="2172">
        <v>123</v>
      </c>
    </row>
    <row r="15" spans="1:68 16382:16384" s="2165" customFormat="1" ht="16.5" customHeight="1">
      <c r="A15" s="1505"/>
      <c r="B15" s="2272" t="str">
        <f>INDEX(tblTrans[[English]:[Polski]],MATCH(XFB15,tblTrans[ID],0),LangSelID)</f>
        <v>Other operating expenses</v>
      </c>
      <c r="C15" s="2273"/>
      <c r="D15" s="2274">
        <v>-38456.094590000001</v>
      </c>
      <c r="E15" s="2274">
        <v>-67570.502309999996</v>
      </c>
      <c r="F15" s="2274">
        <v>-31305.507950000007</v>
      </c>
      <c r="G15" s="2274">
        <v>-23504.611800000002</v>
      </c>
      <c r="H15" s="2274">
        <v>-19558.458839999999</v>
      </c>
      <c r="I15" s="2274">
        <v>-15318.00059</v>
      </c>
      <c r="J15" s="2274">
        <v>-12384.967889999998</v>
      </c>
      <c r="K15" s="2274">
        <v>-54527.102620000005</v>
      </c>
      <c r="L15" s="2274">
        <v>-73909.517820000008</v>
      </c>
      <c r="M15" s="2274">
        <v>-17661.494440000002</v>
      </c>
      <c r="N15" s="2274">
        <v>-10566.60857</v>
      </c>
      <c r="O15" s="2274">
        <v>-17585.612669999999</v>
      </c>
      <c r="P15" s="2274">
        <v>-30221.295188008</v>
      </c>
      <c r="Q15" s="2274">
        <v>-14967.608356503999</v>
      </c>
      <c r="R15" s="2274">
        <v>-13901.237415488</v>
      </c>
      <c r="S15" s="2274">
        <v>-30451.968270000005</v>
      </c>
      <c r="T15" s="2274">
        <v>-14390.879130000001</v>
      </c>
      <c r="U15" s="2274">
        <v>-47342.674239999993</v>
      </c>
      <c r="V15" s="2274">
        <v>-25491.455349999997</v>
      </c>
      <c r="W15" s="2274">
        <v>-29868.51844</v>
      </c>
      <c r="X15" s="2274">
        <v>-21160.49382</v>
      </c>
      <c r="Y15" s="2274">
        <v>-15408.769609999999</v>
      </c>
      <c r="Z15" s="2274">
        <v>-29258.738730000005</v>
      </c>
      <c r="AA15" s="2274">
        <v>-43418.901410000006</v>
      </c>
      <c r="AB15" s="2274">
        <v>-23339.066879999998</v>
      </c>
      <c r="AC15" s="2274">
        <v>-12968.404699999997</v>
      </c>
      <c r="AD15" s="2274">
        <v>-5478.5990100000035</v>
      </c>
      <c r="AE15" s="2396">
        <v>-34520</v>
      </c>
      <c r="AF15" s="2277">
        <v>-22723.277109999999</v>
      </c>
      <c r="AG15" s="2274">
        <v>-18405.895380000002</v>
      </c>
      <c r="AH15" s="2274">
        <v>-24485.847099999999</v>
      </c>
      <c r="AI15" s="2274">
        <v>-32469.114459999997</v>
      </c>
      <c r="AJ15" s="2274">
        <v>-31978.437350000004</v>
      </c>
      <c r="AK15" s="2274">
        <v>-59076.031009999977</v>
      </c>
      <c r="AL15" s="2274">
        <v>-24646.70812000001</v>
      </c>
      <c r="AM15" s="2274">
        <v>-21949.145900000018</v>
      </c>
      <c r="AN15" s="2274">
        <v>-30234</v>
      </c>
      <c r="AO15" s="2274">
        <v>-18774</v>
      </c>
      <c r="AP15" s="2274">
        <v>-25053</v>
      </c>
      <c r="AQ15" s="2274">
        <v>-27455</v>
      </c>
      <c r="AR15" s="2274">
        <v>-41551</v>
      </c>
      <c r="AS15" s="2274">
        <v>-26943</v>
      </c>
      <c r="AT15" s="2274">
        <v>-14504</v>
      </c>
      <c r="AU15" s="2274">
        <v>-19115</v>
      </c>
      <c r="AV15" s="2274">
        <v>-18413</v>
      </c>
      <c r="AW15" s="2274">
        <v>-51329</v>
      </c>
      <c r="AX15" s="2274">
        <v>-3818</v>
      </c>
      <c r="AY15" s="2274">
        <v>-5723</v>
      </c>
      <c r="AZ15" s="2274">
        <v>-142</v>
      </c>
      <c r="BA15" s="2274">
        <v>-8018</v>
      </c>
      <c r="BB15" s="2274">
        <v>-5123</v>
      </c>
      <c r="BC15" s="2274">
        <v>-7187.5942700000078</v>
      </c>
      <c r="BD15" s="2274">
        <v>-30221</v>
      </c>
      <c r="BE15" s="2274">
        <v>-2372</v>
      </c>
      <c r="BF15" s="2274">
        <v>-76513</v>
      </c>
      <c r="BG15" s="2095"/>
      <c r="BH15" s="1498"/>
      <c r="BI15" s="1498"/>
      <c r="BJ15" s="1498"/>
      <c r="BK15" s="1498"/>
      <c r="BL15" s="1498"/>
      <c r="BM15" s="1481"/>
      <c r="BN15" s="1481"/>
      <c r="BO15" s="1481"/>
      <c r="BP15" s="1481"/>
      <c r="XFB15" s="2172">
        <v>127</v>
      </c>
    </row>
    <row r="16" spans="1:68 16382:16384" s="2165" customFormat="1" ht="16.5" customHeight="1">
      <c r="A16" s="1505"/>
      <c r="B16" s="2284" t="str">
        <f>INDEX(tblTrans[[English]:[Polski]],MATCH(XFB16,tblTrans[ID],0),LangSelID)</f>
        <v>Overhead costs</v>
      </c>
      <c r="C16" s="1741"/>
      <c r="D16" s="2119">
        <v>12368.126745163856</v>
      </c>
      <c r="E16" s="2119">
        <v>12096.573608770734</v>
      </c>
      <c r="F16" s="2119">
        <v>12151.59638312101</v>
      </c>
      <c r="G16" s="2119">
        <v>12865.643690840341</v>
      </c>
      <c r="H16" s="2119">
        <v>10245.541955746841</v>
      </c>
      <c r="I16" s="2119">
        <v>10647.431186646281</v>
      </c>
      <c r="J16" s="2119">
        <v>14068.874843982238</v>
      </c>
      <c r="K16" s="2119">
        <v>5636.3752111560461</v>
      </c>
      <c r="L16" s="2119">
        <v>5445.9533314903238</v>
      </c>
      <c r="M16" s="2119">
        <v>9570.3204080973082</v>
      </c>
      <c r="N16" s="2119">
        <v>7920.1749480517756</v>
      </c>
      <c r="O16" s="2119">
        <v>11311.494599096681</v>
      </c>
      <c r="P16" s="2119">
        <v>9359.5292790589156</v>
      </c>
      <c r="Q16" s="2119">
        <v>12921.666203656205</v>
      </c>
      <c r="R16" s="2119">
        <v>10446.514911100909</v>
      </c>
      <c r="S16" s="2119">
        <v>22954.158397360996</v>
      </c>
      <c r="T16" s="2119">
        <v>14345.385637822503</v>
      </c>
      <c r="U16" s="2119">
        <v>11140.476401894033</v>
      </c>
      <c r="V16" s="2119">
        <v>10565.887278792376</v>
      </c>
      <c r="W16" s="2119">
        <v>12882.411024921559</v>
      </c>
      <c r="X16" s="2119">
        <v>-8499.5115339172444</v>
      </c>
      <c r="Y16" s="2119">
        <v>-15482.139729498667</v>
      </c>
      <c r="Z16" s="2119">
        <v>-12993</v>
      </c>
      <c r="AA16" s="2119">
        <v>-44924.057238894937</v>
      </c>
      <c r="AB16" s="2119">
        <v>-8590.4676155595644</v>
      </c>
      <c r="AC16" s="2119">
        <v>-7976.713463607668</v>
      </c>
      <c r="AD16" s="2119">
        <v>-5913.2468120362209</v>
      </c>
      <c r="AE16" s="2391">
        <v>-3630.5072535234613</v>
      </c>
      <c r="AF16" s="2122">
        <v>-8353.003830855705</v>
      </c>
      <c r="AG16" s="2119">
        <v>-8131.5508895202893</v>
      </c>
      <c r="AH16" s="2119">
        <v>-9717.2078342843524</v>
      </c>
      <c r="AI16" s="2119">
        <v>-2459.0260657852486</v>
      </c>
      <c r="AJ16" s="2119">
        <v>-7627.9211314340391</v>
      </c>
      <c r="AK16" s="2119">
        <v>-10523.198838560951</v>
      </c>
      <c r="AL16" s="2119">
        <v>-7510.9155194019404</v>
      </c>
      <c r="AM16" s="2119">
        <v>-10511.615828301929</v>
      </c>
      <c r="AN16" s="2119">
        <v>-7399</v>
      </c>
      <c r="AO16" s="2119">
        <v>-10839</v>
      </c>
      <c r="AP16" s="2119">
        <v>-8785</v>
      </c>
      <c r="AQ16" s="2119">
        <v>-148800</v>
      </c>
      <c r="AR16" s="2119">
        <v>-8851</v>
      </c>
      <c r="AS16" s="2119">
        <v>-9128</v>
      </c>
      <c r="AT16" s="2119">
        <v>-7173</v>
      </c>
      <c r="AU16" s="2119">
        <v>-4917</v>
      </c>
      <c r="AV16" s="2119">
        <f>-8202-1246</f>
        <v>-9448</v>
      </c>
      <c r="AW16" s="2119">
        <v>-8082</v>
      </c>
      <c r="AX16" s="2119">
        <v>-4540</v>
      </c>
      <c r="AY16" s="2119">
        <v>-4353</v>
      </c>
      <c r="AZ16" s="2119">
        <v>-6081</v>
      </c>
      <c r="BA16" s="2119">
        <v>-3746</v>
      </c>
      <c r="BB16" s="2119">
        <v>529</v>
      </c>
      <c r="BC16" s="2119">
        <v>3977.1473119011835</v>
      </c>
      <c r="BD16" s="2119">
        <v>-5044</v>
      </c>
      <c r="BE16" s="2119">
        <v>-472</v>
      </c>
      <c r="BF16" s="2119">
        <v>-278</v>
      </c>
      <c r="BG16" s="2095"/>
      <c r="BH16" s="1498"/>
      <c r="BI16" s="1498"/>
      <c r="BJ16" s="1498"/>
      <c r="BK16" s="1498"/>
      <c r="BL16" s="1498"/>
      <c r="BM16" s="1481"/>
      <c r="BN16" s="1481"/>
      <c r="BO16" s="1481"/>
      <c r="BP16" s="1481"/>
      <c r="XFB16" s="2172">
        <v>125</v>
      </c>
    </row>
    <row r="17" spans="1:16384" s="2165" customFormat="1" ht="16.5" customHeight="1">
      <c r="A17" s="1505"/>
      <c r="B17" s="2272" t="str">
        <f>INDEX(tblTrans[[English]:[Polski]],MATCH(XFB17,tblTrans[ID],0),LangSelID)</f>
        <v>Amortization</v>
      </c>
      <c r="C17" s="2273"/>
      <c r="D17" s="2274">
        <v>-15245.281931460451</v>
      </c>
      <c r="E17" s="2274">
        <v>-14793.524524396929</v>
      </c>
      <c r="F17" s="2274">
        <v>-15288.318123122228</v>
      </c>
      <c r="G17" s="2274">
        <v>-16048.686730465924</v>
      </c>
      <c r="H17" s="2274">
        <v>-14989.97661724759</v>
      </c>
      <c r="I17" s="2274">
        <v>-15543.511378630967</v>
      </c>
      <c r="J17" s="2274">
        <v>-16017.858471753001</v>
      </c>
      <c r="K17" s="2274">
        <v>-11514.750782432075</v>
      </c>
      <c r="L17" s="2274">
        <v>-16699.693454443164</v>
      </c>
      <c r="M17" s="2274">
        <v>-18380.118134623353</v>
      </c>
      <c r="N17" s="2274">
        <v>-18681.451313895093</v>
      </c>
      <c r="O17" s="2274">
        <v>-21654.15344563056</v>
      </c>
      <c r="P17" s="2274">
        <v>-20621.398386612898</v>
      </c>
      <c r="Q17" s="2274">
        <v>-20727.702099187736</v>
      </c>
      <c r="R17" s="2274">
        <v>-20437.534389187782</v>
      </c>
      <c r="S17" s="2274">
        <v>-30235.520459187763</v>
      </c>
      <c r="T17" s="2274">
        <v>-21402.494664744027</v>
      </c>
      <c r="U17" s="2274">
        <v>-19693.611618966883</v>
      </c>
      <c r="V17" s="2274">
        <v>-19685.262265052494</v>
      </c>
      <c r="W17" s="2274">
        <v>-21470.879960721366</v>
      </c>
      <c r="X17" s="2274">
        <v>-940.29509533147575</v>
      </c>
      <c r="Y17" s="2274">
        <v>-975.74373981204917</v>
      </c>
      <c r="Z17" s="2274">
        <v>-918</v>
      </c>
      <c r="AA17" s="2274">
        <v>40636.231164863893</v>
      </c>
      <c r="AB17" s="2274">
        <v>-786.54015275383495</v>
      </c>
      <c r="AC17" s="2274">
        <v>-766.22006358390468</v>
      </c>
      <c r="AD17" s="2274">
        <v>-768.16920717117137</v>
      </c>
      <c r="AE17" s="2396">
        <v>-769</v>
      </c>
      <c r="AF17" s="2277">
        <v>-788.4156829233184</v>
      </c>
      <c r="AG17" s="2274">
        <v>-770.21472798538946</v>
      </c>
      <c r="AH17" s="2274">
        <v>-719.64900644425381</v>
      </c>
      <c r="AI17" s="2274">
        <v>-913.75838617021418</v>
      </c>
      <c r="AJ17" s="2274">
        <v>-762.58348620000436</v>
      </c>
      <c r="AK17" s="2274">
        <v>-790.51381019899975</v>
      </c>
      <c r="AL17" s="2274">
        <v>-825.4879918009724</v>
      </c>
      <c r="AM17" s="2274">
        <v>-821.87295340006949</v>
      </c>
      <c r="AN17" s="2274">
        <v>-827</v>
      </c>
      <c r="AO17" s="2274">
        <v>-864</v>
      </c>
      <c r="AP17" s="2274">
        <v>-1021</v>
      </c>
      <c r="AQ17" s="2274">
        <v>-809</v>
      </c>
      <c r="AR17" s="2274">
        <v>-754</v>
      </c>
      <c r="AS17" s="2274">
        <v>-763</v>
      </c>
      <c r="AT17" s="2274">
        <v>-787</v>
      </c>
      <c r="AU17" s="2274">
        <v>-842</v>
      </c>
      <c r="AV17" s="2274">
        <v>-830</v>
      </c>
      <c r="AW17" s="2274">
        <v>-863</v>
      </c>
      <c r="AX17" s="2274">
        <v>-765</v>
      </c>
      <c r="AY17" s="2274">
        <v>-546</v>
      </c>
      <c r="AZ17" s="2274">
        <v>-352</v>
      </c>
      <c r="BA17" s="2274">
        <v>-256</v>
      </c>
      <c r="BB17" s="2274">
        <v>-432</v>
      </c>
      <c r="BC17" s="2274">
        <v>115.34870980013329</v>
      </c>
      <c r="BD17" s="2274">
        <v>-93</v>
      </c>
      <c r="BE17" s="2274">
        <v>942</v>
      </c>
      <c r="BF17" s="2274">
        <v>1186</v>
      </c>
      <c r="BG17" s="2095"/>
      <c r="BH17" s="1498"/>
      <c r="BI17" s="1498"/>
      <c r="BJ17" s="1498"/>
      <c r="BK17" s="1498"/>
      <c r="BL17" s="1498"/>
      <c r="BM17" s="1481"/>
      <c r="BN17" s="1481"/>
      <c r="BO17" s="1481"/>
      <c r="BP17" s="1481"/>
      <c r="XFB17" s="1834">
        <v>126</v>
      </c>
    </row>
    <row r="18" spans="1:16384" s="2165" customFormat="1" ht="16.5" customHeight="1">
      <c r="A18" s="1505"/>
      <c r="B18" s="2154" t="str">
        <f>INDEX(tblTrans[[English]:[Polski]],MATCH(XFB18,tblTrans[ID],0),LangSelID)</f>
        <v>Loan loss provisions and fair value change</v>
      </c>
      <c r="C18" s="2138"/>
      <c r="D18" s="2155">
        <v>-384.20035623451918</v>
      </c>
      <c r="E18" s="2155">
        <v>387.30981480540544</v>
      </c>
      <c r="F18" s="2155">
        <v>108.66713910387631</v>
      </c>
      <c r="G18" s="2155">
        <v>-830.99729605752191</v>
      </c>
      <c r="H18" s="2155">
        <v>644.72731455099824</v>
      </c>
      <c r="I18" s="2155">
        <v>163.31368933322815</v>
      </c>
      <c r="J18" s="2155">
        <v>226.15442569911283</v>
      </c>
      <c r="K18" s="2155">
        <v>-357.30285252993355</v>
      </c>
      <c r="L18" s="2155">
        <v>49.99821917602884</v>
      </c>
      <c r="M18" s="2155">
        <v>7.4528167415372906</v>
      </c>
      <c r="N18" s="2155">
        <v>-0.56316683504802434</v>
      </c>
      <c r="O18" s="2155">
        <v>13.723328819999239</v>
      </c>
      <c r="P18" s="2155">
        <v>-0.12015055968969039</v>
      </c>
      <c r="Q18" s="2155">
        <v>-30.213707673555746</v>
      </c>
      <c r="R18" s="2155">
        <v>26.963948381096454</v>
      </c>
      <c r="S18" s="2155">
        <v>6.896997026770296</v>
      </c>
      <c r="T18" s="2155">
        <v>-0.17804015148020827</v>
      </c>
      <c r="U18" s="2155">
        <v>-0.44783984851979175</v>
      </c>
      <c r="V18" s="2155">
        <v>3.1499999999999775E-3</v>
      </c>
      <c r="W18" s="2155">
        <v>-1.29871</v>
      </c>
      <c r="X18" s="2155">
        <v>4.1299999999999991E-3</v>
      </c>
      <c r="Y18" s="2155">
        <v>5.0000000000000565E-5</v>
      </c>
      <c r="Z18" s="2155">
        <v>1.7999999999999982E-4</v>
      </c>
      <c r="AA18" s="2155">
        <v>-3.5246399999999998</v>
      </c>
      <c r="AB18" s="2155">
        <v>-2.7159</v>
      </c>
      <c r="AC18" s="2155">
        <v>-1.9609599999999994</v>
      </c>
      <c r="AD18" s="2155">
        <v>-0.9332600000000002</v>
      </c>
      <c r="AE18" s="2395">
        <v>-1</v>
      </c>
      <c r="AF18" s="2158">
        <v>-3.4383199999999992</v>
      </c>
      <c r="AG18" s="2155">
        <v>-4.9859799999999996</v>
      </c>
      <c r="AH18" s="2155">
        <v>9.2132299999999976</v>
      </c>
      <c r="AI18" s="2155">
        <v>-49.141500000000008</v>
      </c>
      <c r="AJ18" s="2155">
        <v>30.476980000006805</v>
      </c>
      <c r="AK18" s="2155">
        <v>-4.8228699999927613</v>
      </c>
      <c r="AL18" s="2155">
        <v>1.9339499999421292</v>
      </c>
      <c r="AM18" s="2155">
        <v>3.2496200000272673</v>
      </c>
      <c r="AN18" s="2155">
        <v>-6010</v>
      </c>
      <c r="AO18" s="2155">
        <v>4</v>
      </c>
      <c r="AP18" s="2155">
        <v>-20099</v>
      </c>
      <c r="AQ18" s="2155">
        <v>7682</v>
      </c>
      <c r="AR18" s="2155">
        <v>193</v>
      </c>
      <c r="AS18" s="2155">
        <v>884</v>
      </c>
      <c r="AT18" s="2155">
        <v>-3949</v>
      </c>
      <c r="AU18" s="2155">
        <v>601</v>
      </c>
      <c r="AV18" s="2155">
        <v>552</v>
      </c>
      <c r="AW18" s="2155">
        <v>311</v>
      </c>
      <c r="AX18" s="2155">
        <v>333</v>
      </c>
      <c r="AY18" s="2155">
        <v>-312</v>
      </c>
      <c r="AZ18" s="2155">
        <v>520</v>
      </c>
      <c r="BA18" s="2155">
        <v>-516</v>
      </c>
      <c r="BB18" s="2155">
        <f t="shared" ref="BB18:BC18" si="0">BB19+BB20</f>
        <v>-392</v>
      </c>
      <c r="BC18" s="2155">
        <f t="shared" si="0"/>
        <v>-39.856449999845921</v>
      </c>
      <c r="BD18" s="2155">
        <v>-775</v>
      </c>
      <c r="BE18" s="2155">
        <v>-153</v>
      </c>
      <c r="BF18" s="2155">
        <v>142</v>
      </c>
      <c r="BG18" s="2095"/>
      <c r="BH18" s="1498"/>
      <c r="BI18" s="1498"/>
      <c r="BJ18" s="1498"/>
      <c r="BK18" s="1498"/>
      <c r="BL18" s="1498"/>
      <c r="BM18" s="1481"/>
      <c r="BN18" s="1481"/>
      <c r="BO18" s="1481"/>
      <c r="BP18" s="1481"/>
      <c r="XFB18" s="1834">
        <v>124</v>
      </c>
    </row>
    <row r="19" spans="1:16384" s="2165" customFormat="1" ht="30" customHeight="1">
      <c r="A19" s="1505"/>
      <c r="B19" s="2166" t="str">
        <f>INDEX(tblTrans[[English]:[Polski]],MATCH(XFB19,tblTrans[ID],0),LangSelID)</f>
        <v>Impairment on financial assets not measured at fair value through profit or loss</v>
      </c>
      <c r="C19" s="659"/>
      <c r="D19" s="2129"/>
      <c r="E19" s="2129"/>
      <c r="F19" s="2129"/>
      <c r="G19" s="2129"/>
      <c r="H19" s="2129"/>
      <c r="I19" s="2129"/>
      <c r="J19" s="2129"/>
      <c r="K19" s="2129"/>
      <c r="L19" s="2129"/>
      <c r="M19" s="2129"/>
      <c r="N19" s="2129"/>
      <c r="O19" s="2129"/>
      <c r="P19" s="2129"/>
      <c r="Q19" s="2129"/>
      <c r="R19" s="2129"/>
      <c r="S19" s="2129"/>
      <c r="T19" s="2129"/>
      <c r="U19" s="2129"/>
      <c r="V19" s="2129"/>
      <c r="W19" s="2129"/>
      <c r="X19" s="2129"/>
      <c r="Y19" s="2129"/>
      <c r="Z19" s="2129"/>
      <c r="AA19" s="2129"/>
      <c r="AB19" s="2129"/>
      <c r="AC19" s="2129"/>
      <c r="AD19" s="2129"/>
      <c r="AE19" s="2392"/>
      <c r="AF19" s="2132"/>
      <c r="AG19" s="2129"/>
      <c r="AH19" s="2129"/>
      <c r="AI19" s="2129"/>
      <c r="AJ19" s="2129"/>
      <c r="AK19" s="2129"/>
      <c r="AL19" s="2129"/>
      <c r="AM19" s="2129"/>
      <c r="AN19" s="2129"/>
      <c r="AO19" s="2129"/>
      <c r="AP19" s="2129"/>
      <c r="AQ19" s="2129"/>
      <c r="AR19" s="2129"/>
      <c r="AS19" s="2129"/>
      <c r="AT19" s="2129"/>
      <c r="AU19" s="2129"/>
      <c r="AV19" s="2129"/>
      <c r="AW19" s="2129"/>
      <c r="AX19" s="2129"/>
      <c r="AY19" s="2129"/>
      <c r="AZ19" s="2129">
        <v>520</v>
      </c>
      <c r="BA19" s="2129">
        <v>-516</v>
      </c>
      <c r="BB19" s="2129">
        <v>-392</v>
      </c>
      <c r="BC19" s="2129">
        <v>-39.856449999845921</v>
      </c>
      <c r="BD19" s="2129">
        <v>-775</v>
      </c>
      <c r="BE19" s="2129">
        <v>-153</v>
      </c>
      <c r="BF19" s="2129">
        <v>142</v>
      </c>
      <c r="BG19" s="2095"/>
      <c r="BH19" s="1498"/>
      <c r="BI19" s="1498"/>
      <c r="BJ19" s="1498"/>
      <c r="BK19" s="1498"/>
      <c r="BL19" s="1498"/>
      <c r="BM19" s="1481"/>
      <c r="BN19" s="1481"/>
      <c r="BO19" s="1481"/>
      <c r="BP19" s="1481"/>
      <c r="XFB19" s="2172">
        <v>977</v>
      </c>
    </row>
    <row r="20" spans="1:16384" s="2165" customFormat="1" ht="45" customHeight="1" thickBot="1">
      <c r="A20" s="1505"/>
      <c r="B20" s="2166" t="str">
        <f>INDEX(tblTrans[[English]:[Polski]],MATCH(XFB20,tblTrans[ID],0),LangSelID)</f>
        <v>Gains or losses on non-trading financial assets mandatorily at fair value through profit or loss: loans and advances</v>
      </c>
      <c r="C20" s="659"/>
      <c r="D20" s="2129"/>
      <c r="E20" s="2129"/>
      <c r="F20" s="2129"/>
      <c r="G20" s="2129"/>
      <c r="H20" s="2129"/>
      <c r="I20" s="2129"/>
      <c r="J20" s="2129"/>
      <c r="K20" s="2129"/>
      <c r="L20" s="2129"/>
      <c r="M20" s="2129"/>
      <c r="N20" s="2129"/>
      <c r="O20" s="2129"/>
      <c r="P20" s="2129"/>
      <c r="Q20" s="2129"/>
      <c r="R20" s="2129"/>
      <c r="S20" s="2129"/>
      <c r="T20" s="2129"/>
      <c r="U20" s="2129"/>
      <c r="V20" s="2129"/>
      <c r="W20" s="2129"/>
      <c r="X20" s="2129"/>
      <c r="Y20" s="2129"/>
      <c r="Z20" s="2129"/>
      <c r="AA20" s="2129"/>
      <c r="AB20" s="2129"/>
      <c r="AC20" s="2129"/>
      <c r="AD20" s="2129"/>
      <c r="AE20" s="2392"/>
      <c r="AF20" s="2132"/>
      <c r="AG20" s="2129"/>
      <c r="AH20" s="2129"/>
      <c r="AI20" s="2129"/>
      <c r="AJ20" s="2129"/>
      <c r="AK20" s="2129"/>
      <c r="AL20" s="2129"/>
      <c r="AM20" s="2129"/>
      <c r="AN20" s="2129"/>
      <c r="AO20" s="2129"/>
      <c r="AP20" s="2129"/>
      <c r="AQ20" s="2129"/>
      <c r="AR20" s="2129"/>
      <c r="AS20" s="2129"/>
      <c r="AT20" s="2129"/>
      <c r="AU20" s="2129"/>
      <c r="AV20" s="2129"/>
      <c r="AW20" s="2129"/>
      <c r="AX20" s="2129"/>
      <c r="AY20" s="2129"/>
      <c r="AZ20" s="2129">
        <v>0</v>
      </c>
      <c r="BA20" s="2129">
        <v>0</v>
      </c>
      <c r="BB20" s="2129">
        <v>0</v>
      </c>
      <c r="BC20" s="2129">
        <v>0</v>
      </c>
      <c r="BD20" s="2129">
        <v>0</v>
      </c>
      <c r="BE20" s="2129">
        <v>0</v>
      </c>
      <c r="BF20" s="2129">
        <v>0</v>
      </c>
      <c r="BG20" s="2095"/>
      <c r="BH20" s="1498"/>
      <c r="BI20" s="1498"/>
      <c r="BJ20" s="1498"/>
      <c r="BK20" s="1498"/>
      <c r="BL20" s="1498"/>
      <c r="BM20" s="1481"/>
      <c r="BN20" s="1481"/>
      <c r="BO20" s="1481"/>
      <c r="BP20" s="1481"/>
      <c r="XFB20" s="2172">
        <v>978</v>
      </c>
    </row>
    <row r="21" spans="1:16384" s="161" customFormat="1" ht="16.5" customHeight="1" thickBot="1">
      <c r="A21" s="1432"/>
      <c r="B21" s="1832" t="str">
        <f>INDEX(tblTrans[[English]:[Polski]],MATCH(XFB21,tblTrans[ID],0),LangSelID)</f>
        <v>Operating profit</v>
      </c>
      <c r="C21" s="1833"/>
      <c r="D21" s="1833">
        <v>-502.28929631604842</v>
      </c>
      <c r="E21" s="1833">
        <v>9148.0322541058704</v>
      </c>
      <c r="F21" s="1833">
        <v>-9831.979426820857</v>
      </c>
      <c r="G21" s="1833">
        <v>-10024.077198808798</v>
      </c>
      <c r="H21" s="1833">
        <v>2644.7177649907026</v>
      </c>
      <c r="I21" s="1833">
        <v>1796.3558868610671</v>
      </c>
      <c r="J21" s="1833">
        <v>8384.2761361386529</v>
      </c>
      <c r="K21" s="1833">
        <v>45952.910697834057</v>
      </c>
      <c r="L21" s="1833">
        <v>29990.753035465488</v>
      </c>
      <c r="M21" s="1833">
        <v>8664.2318010140079</v>
      </c>
      <c r="N21" s="1833">
        <v>-2237.2846531452851</v>
      </c>
      <c r="O21" s="1833">
        <v>-4982.3437230657109</v>
      </c>
      <c r="P21" s="1833">
        <v>15300.626234982577</v>
      </c>
      <c r="Q21" s="1833">
        <v>5320.6483935252072</v>
      </c>
      <c r="R21" s="1833">
        <v>15024.27366186202</v>
      </c>
      <c r="S21" s="1833">
        <v>-12702.94035555733</v>
      </c>
      <c r="T21" s="1833">
        <v>-447.04751619709714</v>
      </c>
      <c r="U21" s="1833">
        <v>8443.9303201154107</v>
      </c>
      <c r="V21" s="1833">
        <v>-8297.8735340048952</v>
      </c>
      <c r="W21" s="1833">
        <v>6973.3007945708378</v>
      </c>
      <c r="X21" s="1833">
        <v>-5458.6732699566601</v>
      </c>
      <c r="Y21" s="1833">
        <v>-2338.6364167588035</v>
      </c>
      <c r="Z21" s="1833">
        <v>-10857.489557753146</v>
      </c>
      <c r="AA21" s="1833">
        <v>8556.5953551248167</v>
      </c>
      <c r="AB21" s="1833">
        <v>6044.2862740503915</v>
      </c>
      <c r="AC21" s="1833">
        <v>3944.3974567785426</v>
      </c>
      <c r="AD21" s="1833">
        <v>1008.5034482052233</v>
      </c>
      <c r="AE21" s="1841">
        <v>-11973.022887499505</v>
      </c>
      <c r="AF21" s="1840">
        <v>6315.4936339611058</v>
      </c>
      <c r="AG21" s="1833">
        <v>3233.9166148951945</v>
      </c>
      <c r="AH21" s="1833">
        <v>2546.683195630816</v>
      </c>
      <c r="AI21" s="1833">
        <v>4520.2970038413032</v>
      </c>
      <c r="AJ21" s="1833">
        <v>-7898.8697955227544</v>
      </c>
      <c r="AK21" s="1833">
        <v>-12425.008011911785</v>
      </c>
      <c r="AL21" s="1833">
        <v>-3070.5368842279422</v>
      </c>
      <c r="AM21" s="1833">
        <v>-13267.254805611705</v>
      </c>
      <c r="AN21" s="1833">
        <v>-4119</v>
      </c>
      <c r="AO21" s="1833">
        <v>849</v>
      </c>
      <c r="AP21" s="1833">
        <v>-11971</v>
      </c>
      <c r="AQ21" s="1833">
        <v>-45023</v>
      </c>
      <c r="AR21" s="1833">
        <v>11168</v>
      </c>
      <c r="AS21" s="1833">
        <v>1556</v>
      </c>
      <c r="AT21" s="1833">
        <v>9720</v>
      </c>
      <c r="AU21" s="1833">
        <v>5545</v>
      </c>
      <c r="AV21" s="1833">
        <f>-3293-1246</f>
        <v>-4539</v>
      </c>
      <c r="AW21" s="1833">
        <v>16015</v>
      </c>
      <c r="AX21" s="1833">
        <v>8612</v>
      </c>
      <c r="AY21" s="1833">
        <v>1600</v>
      </c>
      <c r="AZ21" s="1833">
        <f>1562+52</f>
        <v>1614</v>
      </c>
      <c r="BA21" s="1833">
        <v>-1023</v>
      </c>
      <c r="BB21" s="1833">
        <v>3364</v>
      </c>
      <c r="BC21" s="1833">
        <v>-11926.113579620522</v>
      </c>
      <c r="BD21" s="1833">
        <v>-32351</v>
      </c>
      <c r="BE21" s="1833">
        <v>17893</v>
      </c>
      <c r="BF21" s="1833">
        <v>-27501</v>
      </c>
      <c r="BG21" s="2095"/>
      <c r="BH21" s="1498"/>
      <c r="BI21" s="1498"/>
      <c r="BJ21" s="1498"/>
      <c r="BK21" s="1498"/>
      <c r="BL21" s="1498"/>
      <c r="BM21" s="1481"/>
      <c r="BN21" s="1481"/>
      <c r="BO21" s="1481"/>
      <c r="BP21" s="1481"/>
      <c r="XFB21" s="1834">
        <v>128</v>
      </c>
    </row>
    <row r="22" spans="1:16384" s="2165" customFormat="1" ht="16.5" customHeight="1">
      <c r="A22" s="2397"/>
      <c r="B22" s="2398" t="str">
        <f>INDEX(tblTrans[[English]:[Polski]],MATCH(XFB22,tblTrans[ID],0),LangSelID)</f>
        <v>Share of profit of associates</v>
      </c>
      <c r="C22" s="2398"/>
      <c r="D22" s="2399">
        <v>-87</v>
      </c>
      <c r="E22" s="2399">
        <v>-25</v>
      </c>
      <c r="F22" s="2399">
        <v>0</v>
      </c>
      <c r="G22" s="2399">
        <v>0</v>
      </c>
      <c r="H22" s="2399">
        <v>0</v>
      </c>
      <c r="I22" s="2399">
        <v>0</v>
      </c>
      <c r="J22" s="2399">
        <v>0</v>
      </c>
      <c r="K22" s="2399">
        <v>0</v>
      </c>
      <c r="L22" s="2399">
        <v>0</v>
      </c>
      <c r="M22" s="2399">
        <v>0</v>
      </c>
      <c r="N22" s="2399">
        <v>0</v>
      </c>
      <c r="O22" s="2399">
        <v>0</v>
      </c>
      <c r="P22" s="2399">
        <v>0</v>
      </c>
      <c r="Q22" s="2399">
        <v>0</v>
      </c>
      <c r="R22" s="2399">
        <v>0</v>
      </c>
      <c r="S22" s="2399">
        <v>0</v>
      </c>
      <c r="T22" s="2399">
        <v>0</v>
      </c>
      <c r="U22" s="2399">
        <v>0</v>
      </c>
      <c r="V22" s="2399">
        <v>0</v>
      </c>
      <c r="W22" s="2399">
        <v>0</v>
      </c>
      <c r="X22" s="2399">
        <v>0</v>
      </c>
      <c r="Y22" s="2399">
        <v>0</v>
      </c>
      <c r="Z22" s="2399">
        <v>0</v>
      </c>
      <c r="AA22" s="2399">
        <v>0</v>
      </c>
      <c r="AB22" s="2399">
        <v>0</v>
      </c>
      <c r="AC22" s="2399">
        <v>0</v>
      </c>
      <c r="AD22" s="2399">
        <v>0</v>
      </c>
      <c r="AE22" s="2400">
        <v>0</v>
      </c>
      <c r="AF22" s="2401">
        <v>0</v>
      </c>
      <c r="AG22" s="2399">
        <v>0</v>
      </c>
      <c r="AH22" s="2399">
        <v>0</v>
      </c>
      <c r="AI22" s="2399">
        <v>0</v>
      </c>
      <c r="AJ22" s="2399">
        <v>0</v>
      </c>
      <c r="AK22" s="2399">
        <v>0</v>
      </c>
      <c r="AL22" s="2399">
        <v>0</v>
      </c>
      <c r="AM22" s="2399">
        <v>0</v>
      </c>
      <c r="AN22" s="2399">
        <v>0</v>
      </c>
      <c r="AO22" s="2399">
        <v>-15</v>
      </c>
      <c r="AP22" s="2399">
        <v>-57</v>
      </c>
      <c r="AQ22" s="2399">
        <v>-69</v>
      </c>
      <c r="AR22" s="2399">
        <v>-40</v>
      </c>
      <c r="AS22" s="2399">
        <v>-48</v>
      </c>
      <c r="AT22" s="2399">
        <v>-19</v>
      </c>
      <c r="AU22" s="2399">
        <v>0</v>
      </c>
      <c r="AV22" s="2399">
        <v>0</v>
      </c>
      <c r="AW22" s="2399">
        <v>0</v>
      </c>
      <c r="AX22" s="2399">
        <v>192</v>
      </c>
      <c r="AY22" s="2399">
        <v>294</v>
      </c>
      <c r="AZ22" s="2399">
        <v>289</v>
      </c>
      <c r="BA22" s="2399">
        <v>299</v>
      </c>
      <c r="BB22" s="2399">
        <v>308</v>
      </c>
      <c r="BC22" s="2399">
        <v>344.60972999999649</v>
      </c>
      <c r="BD22" s="2399">
        <v>0</v>
      </c>
      <c r="BE22" s="2399">
        <v>0</v>
      </c>
      <c r="BF22" s="2399"/>
      <c r="BG22" s="2095"/>
      <c r="BH22" s="1498"/>
      <c r="BI22" s="1498"/>
      <c r="BJ22" s="1498"/>
      <c r="BK22" s="1498"/>
      <c r="BL22" s="1498"/>
      <c r="BM22" s="1481"/>
      <c r="BN22" s="1481"/>
      <c r="BO22" s="1481"/>
      <c r="BP22" s="1481"/>
      <c r="XFB22" s="2172">
        <v>129</v>
      </c>
    </row>
    <row r="23" spans="1:16384" s="2165" customFormat="1" ht="16.5" customHeight="1" thickBot="1">
      <c r="A23" s="2402"/>
      <c r="B23" s="2403" t="str">
        <f>INDEX(tblTrans[[English]:[Polski]],MATCH(XFB23,tblTrans[ID],0),LangSelID)</f>
        <v>Taxes on the Group balance sheet items</v>
      </c>
      <c r="C23" s="2404"/>
      <c r="D23" s="2405">
        <v>0</v>
      </c>
      <c r="E23" s="2405">
        <v>0</v>
      </c>
      <c r="F23" s="2405">
        <v>0</v>
      </c>
      <c r="G23" s="2405">
        <v>0</v>
      </c>
      <c r="H23" s="2405">
        <v>0</v>
      </c>
      <c r="I23" s="2405">
        <v>0</v>
      </c>
      <c r="J23" s="2405">
        <v>0</v>
      </c>
      <c r="K23" s="2405">
        <v>0</v>
      </c>
      <c r="L23" s="2405">
        <v>0</v>
      </c>
      <c r="M23" s="2405">
        <v>0</v>
      </c>
      <c r="N23" s="2405">
        <v>0</v>
      </c>
      <c r="O23" s="2405">
        <v>0</v>
      </c>
      <c r="P23" s="2405">
        <v>0</v>
      </c>
      <c r="Q23" s="2405">
        <v>0</v>
      </c>
      <c r="R23" s="2405">
        <v>0</v>
      </c>
      <c r="S23" s="2405">
        <v>0</v>
      </c>
      <c r="T23" s="2405">
        <v>0</v>
      </c>
      <c r="U23" s="2405">
        <v>0</v>
      </c>
      <c r="V23" s="2405">
        <v>0</v>
      </c>
      <c r="W23" s="2405">
        <v>0</v>
      </c>
      <c r="X23" s="2405">
        <v>0</v>
      </c>
      <c r="Y23" s="2405">
        <v>0</v>
      </c>
      <c r="Z23" s="2405">
        <v>0</v>
      </c>
      <c r="AA23" s="2405">
        <v>0</v>
      </c>
      <c r="AB23" s="2405">
        <v>0</v>
      </c>
      <c r="AC23" s="2405">
        <v>0</v>
      </c>
      <c r="AD23" s="2405">
        <v>0</v>
      </c>
      <c r="AE23" s="2406">
        <v>0</v>
      </c>
      <c r="AF23" s="2407">
        <v>0</v>
      </c>
      <c r="AG23" s="2405">
        <v>0</v>
      </c>
      <c r="AH23" s="2405">
        <v>0</v>
      </c>
      <c r="AI23" s="2405">
        <v>0</v>
      </c>
      <c r="AJ23" s="2405">
        <v>0</v>
      </c>
      <c r="AK23" s="2405">
        <v>0</v>
      </c>
      <c r="AL23" s="2405">
        <v>0</v>
      </c>
      <c r="AM23" s="2405">
        <v>0</v>
      </c>
      <c r="AN23" s="2405">
        <v>0</v>
      </c>
      <c r="AO23" s="2405">
        <v>0</v>
      </c>
      <c r="AP23" s="2405">
        <v>0</v>
      </c>
      <c r="AQ23" s="2405">
        <v>0</v>
      </c>
      <c r="AR23" s="2405">
        <v>-372</v>
      </c>
      <c r="AS23" s="2405">
        <v>-761</v>
      </c>
      <c r="AT23" s="2405">
        <v>-814</v>
      </c>
      <c r="AU23" s="2405">
        <v>-1552</v>
      </c>
      <c r="AV23" s="2405">
        <v>-1507</v>
      </c>
      <c r="AW23" s="2405">
        <v>-1465</v>
      </c>
      <c r="AX23" s="2405">
        <v>-1406</v>
      </c>
      <c r="AY23" s="2405">
        <v>-1034</v>
      </c>
      <c r="AZ23" s="2405">
        <v>-1863</v>
      </c>
      <c r="BA23" s="2405">
        <v>-1206</v>
      </c>
      <c r="BB23" s="2405">
        <v>-1170</v>
      </c>
      <c r="BC23" s="2405">
        <v>-1171.4077073770459</v>
      </c>
      <c r="BD23" s="2405">
        <v>-1183</v>
      </c>
      <c r="BE23" s="2405">
        <v>-42948</v>
      </c>
      <c r="BF23" s="2405">
        <v>-6651</v>
      </c>
      <c r="BG23" s="2095"/>
      <c r="BH23" s="1498"/>
      <c r="BI23" s="1498"/>
      <c r="BJ23" s="1498"/>
      <c r="BK23" s="1498"/>
      <c r="BL23" s="1498"/>
      <c r="BM23" s="1481"/>
      <c r="BN23" s="1481"/>
      <c r="BO23" s="1481"/>
      <c r="BP23" s="1481"/>
      <c r="XFB23" s="2172">
        <v>932</v>
      </c>
    </row>
    <row r="24" spans="1:16384" s="161" customFormat="1" ht="15" customHeight="1" thickBot="1">
      <c r="A24" s="1832"/>
      <c r="B24" s="1832" t="str">
        <f>INDEX(tblTrans[[English]:[Polski]],MATCH(XFD24,tblTrans[ID],0),LangSelID)</f>
        <v>Profit before tax</v>
      </c>
      <c r="C24" s="1832"/>
      <c r="D24" s="1833">
        <v>-589.28929631604842</v>
      </c>
      <c r="E24" s="1833">
        <v>9123.0322541058704</v>
      </c>
      <c r="F24" s="1833">
        <v>-9831.979426820857</v>
      </c>
      <c r="G24" s="1833">
        <v>-10024.077198808798</v>
      </c>
      <c r="H24" s="1833">
        <v>2644.7177649907026</v>
      </c>
      <c r="I24" s="1833">
        <v>1796.3558868610671</v>
      </c>
      <c r="J24" s="1833">
        <v>8384.2761361386529</v>
      </c>
      <c r="K24" s="1833">
        <v>45952.910697834057</v>
      </c>
      <c r="L24" s="1833">
        <v>29990.753035465488</v>
      </c>
      <c r="M24" s="1833">
        <v>8664.2318010140079</v>
      </c>
      <c r="N24" s="1833">
        <v>-2237.2846531452851</v>
      </c>
      <c r="O24" s="1833">
        <v>-4982.3437230657109</v>
      </c>
      <c r="P24" s="1833">
        <v>15300.626234982577</v>
      </c>
      <c r="Q24" s="1833">
        <v>5320.6483935252072</v>
      </c>
      <c r="R24" s="1833">
        <v>15024.27366186202</v>
      </c>
      <c r="S24" s="1833">
        <v>-12702.94035555733</v>
      </c>
      <c r="T24" s="1833">
        <v>-447.04751619709714</v>
      </c>
      <c r="U24" s="1833">
        <v>8443.9303201154107</v>
      </c>
      <c r="V24" s="1833">
        <v>-8297.8735340048952</v>
      </c>
      <c r="W24" s="1833">
        <v>6973.300794570845</v>
      </c>
      <c r="X24" s="1833">
        <v>-5458.6732699566601</v>
      </c>
      <c r="Y24" s="1833">
        <v>-2338.6364167588035</v>
      </c>
      <c r="Z24" s="1833">
        <v>-10857.489557753146</v>
      </c>
      <c r="AA24" s="1833">
        <v>8556.5953551248167</v>
      </c>
      <c r="AB24" s="1833">
        <v>6044.2862740503915</v>
      </c>
      <c r="AC24" s="1833">
        <v>3944.3974567785426</v>
      </c>
      <c r="AD24" s="1833">
        <v>1008.5034482052233</v>
      </c>
      <c r="AE24" s="1841">
        <v>-11973.022887499505</v>
      </c>
      <c r="AF24" s="1840">
        <v>6315.4936339611049</v>
      </c>
      <c r="AG24" s="1833">
        <v>3233.9166148951917</v>
      </c>
      <c r="AH24" s="1833">
        <v>2546.683195630816</v>
      </c>
      <c r="AI24" s="1833">
        <v>4520.2970038413041</v>
      </c>
      <c r="AJ24" s="1833">
        <v>-7898.8697955227544</v>
      </c>
      <c r="AK24" s="1833">
        <v>-12425.008011911785</v>
      </c>
      <c r="AL24" s="1833">
        <v>-3070.5368842279422</v>
      </c>
      <c r="AM24" s="1833">
        <v>-13267.254805611705</v>
      </c>
      <c r="AN24" s="1833">
        <v>-4119</v>
      </c>
      <c r="AO24" s="1833">
        <v>834</v>
      </c>
      <c r="AP24" s="1833">
        <v>-12028</v>
      </c>
      <c r="AQ24" s="1833">
        <v>-45092</v>
      </c>
      <c r="AR24" s="1833">
        <v>10756</v>
      </c>
      <c r="AS24" s="1833">
        <v>747</v>
      </c>
      <c r="AT24" s="1833">
        <v>8887</v>
      </c>
      <c r="AU24" s="1833">
        <v>3993</v>
      </c>
      <c r="AV24" s="1833">
        <f>-4800-1246</f>
        <v>-6046</v>
      </c>
      <c r="AW24" s="1833">
        <v>14550</v>
      </c>
      <c r="AX24" s="1833">
        <v>7398</v>
      </c>
      <c r="AY24" s="1833">
        <v>860</v>
      </c>
      <c r="AZ24" s="1833">
        <f>-12+52</f>
        <v>40</v>
      </c>
      <c r="BA24" s="1833">
        <v>-1930</v>
      </c>
      <c r="BB24" s="1833">
        <v>2502</v>
      </c>
      <c r="BC24" s="1833">
        <v>-12752.911556997571</v>
      </c>
      <c r="BD24" s="1833">
        <v>-33534</v>
      </c>
      <c r="BE24" s="1833">
        <v>-25055</v>
      </c>
      <c r="BF24" s="1833">
        <v>-34152</v>
      </c>
      <c r="BG24" s="2095"/>
      <c r="BH24" s="1498"/>
      <c r="BI24" s="1498"/>
      <c r="BJ24" s="1498"/>
      <c r="BK24" s="1498"/>
      <c r="BL24" s="1498"/>
      <c r="BM24" s="1481"/>
      <c r="BN24" s="1481"/>
      <c r="BO24" s="1481"/>
      <c r="BP24" s="1481"/>
      <c r="BQ24" s="2332"/>
      <c r="BR24" s="2332"/>
      <c r="BS24" s="2332"/>
      <c r="BT24" s="2332"/>
      <c r="BU24" s="2332"/>
      <c r="BV24" s="2332"/>
      <c r="BW24" s="2332"/>
      <c r="BX24" s="2332"/>
      <c r="BY24" s="2332"/>
      <c r="BZ24" s="2332"/>
      <c r="CA24" s="2332"/>
      <c r="CB24" s="2332"/>
      <c r="CC24" s="2332"/>
      <c r="CD24" s="2332"/>
      <c r="CE24" s="2332"/>
      <c r="CF24" s="2332"/>
      <c r="CG24" s="2332"/>
      <c r="CH24" s="2332"/>
      <c r="CI24" s="2332"/>
      <c r="CJ24" s="2332"/>
      <c r="CK24" s="2332"/>
      <c r="CL24" s="2332"/>
      <c r="CM24" s="2332"/>
      <c r="CN24" s="2332"/>
      <c r="CO24" s="2332"/>
      <c r="CP24" s="2332"/>
      <c r="CQ24" s="2332"/>
      <c r="CR24" s="2332"/>
      <c r="CS24" s="2332"/>
      <c r="CT24" s="2332"/>
      <c r="CU24" s="2332"/>
      <c r="CV24" s="2332"/>
      <c r="CW24" s="2332"/>
      <c r="CX24" s="2332"/>
      <c r="CY24" s="2332"/>
      <c r="CZ24" s="2332"/>
      <c r="DA24" s="2332"/>
      <c r="DB24" s="2332"/>
      <c r="DC24" s="2332"/>
      <c r="DD24" s="2332"/>
      <c r="DE24" s="2332"/>
      <c r="DF24" s="2332"/>
      <c r="DG24" s="2332"/>
      <c r="DH24" s="2332"/>
      <c r="DI24" s="2332"/>
      <c r="DJ24" s="2332"/>
      <c r="DK24" s="2332"/>
      <c r="DL24" s="2332"/>
      <c r="DM24" s="2332"/>
      <c r="DN24" s="2332"/>
      <c r="DO24" s="2332"/>
      <c r="DP24" s="2332"/>
      <c r="DQ24" s="2332"/>
      <c r="DR24" s="2332"/>
      <c r="DS24" s="2332"/>
      <c r="DT24" s="2332"/>
      <c r="DU24" s="2332"/>
      <c r="DV24" s="2332"/>
      <c r="DW24" s="2332"/>
      <c r="DX24" s="2332"/>
      <c r="DY24" s="2332"/>
      <c r="DZ24" s="2332"/>
      <c r="EA24" s="2332"/>
      <c r="EB24" s="2332"/>
      <c r="EC24" s="2332"/>
      <c r="ED24" s="2332"/>
      <c r="EE24" s="2332"/>
      <c r="EF24" s="2332"/>
      <c r="EG24" s="2332"/>
      <c r="EH24" s="2332"/>
      <c r="EI24" s="2332"/>
      <c r="EJ24" s="2332"/>
      <c r="EK24" s="2332"/>
      <c r="EL24" s="2332"/>
      <c r="EM24" s="2332"/>
      <c r="EN24" s="2332"/>
      <c r="EO24" s="2332"/>
      <c r="EP24" s="2332"/>
      <c r="EQ24" s="2332"/>
      <c r="ER24" s="2332"/>
      <c r="ES24" s="2332"/>
      <c r="ET24" s="2332"/>
      <c r="EU24" s="2332"/>
      <c r="EV24" s="2332"/>
      <c r="EW24" s="2332"/>
      <c r="EX24" s="2332"/>
      <c r="EY24" s="2332"/>
      <c r="EZ24" s="2332"/>
      <c r="FA24" s="2332"/>
      <c r="FB24" s="2332"/>
      <c r="FC24" s="2332"/>
      <c r="FD24" s="2332"/>
      <c r="FE24" s="2332"/>
      <c r="FF24" s="2332"/>
      <c r="FG24" s="2332"/>
      <c r="FH24" s="2332"/>
      <c r="FI24" s="2332"/>
      <c r="FJ24" s="2332"/>
      <c r="FK24" s="2332"/>
      <c r="FL24" s="2332"/>
      <c r="FM24" s="2332"/>
      <c r="FN24" s="2332"/>
      <c r="FO24" s="2332"/>
      <c r="FP24" s="2332"/>
      <c r="FQ24" s="2332"/>
      <c r="FR24" s="2332"/>
      <c r="FS24" s="2332"/>
      <c r="FT24" s="2332"/>
      <c r="FU24" s="2332"/>
      <c r="FV24" s="2332"/>
      <c r="FW24" s="2332"/>
      <c r="FX24" s="2332"/>
      <c r="FY24" s="2332"/>
      <c r="FZ24" s="2332"/>
      <c r="GA24" s="2332"/>
      <c r="GB24" s="2332"/>
      <c r="GC24" s="2332"/>
      <c r="GD24" s="2332"/>
      <c r="GE24" s="2332"/>
      <c r="GF24" s="2332"/>
      <c r="GG24" s="2332"/>
      <c r="GH24" s="2332"/>
      <c r="GI24" s="2332"/>
      <c r="GJ24" s="2332"/>
      <c r="GK24" s="2332"/>
      <c r="GL24" s="2332"/>
      <c r="GM24" s="2332"/>
      <c r="GN24" s="2332"/>
      <c r="GO24" s="2332"/>
      <c r="GP24" s="2332"/>
      <c r="GQ24" s="2332"/>
      <c r="GR24" s="2332"/>
      <c r="GS24" s="2332"/>
      <c r="GT24" s="2332"/>
      <c r="GU24" s="2332"/>
      <c r="GV24" s="2332"/>
      <c r="GW24" s="2332"/>
      <c r="GX24" s="2332"/>
      <c r="GY24" s="2332"/>
      <c r="GZ24" s="2332"/>
      <c r="HA24" s="2332"/>
      <c r="HB24" s="2332"/>
      <c r="HC24" s="2332"/>
      <c r="HD24" s="2332"/>
      <c r="HE24" s="2332"/>
      <c r="HF24" s="2332"/>
      <c r="HG24" s="2332"/>
      <c r="HH24" s="2332"/>
      <c r="HI24" s="2332"/>
      <c r="HJ24" s="2332"/>
      <c r="HK24" s="2332"/>
      <c r="HL24" s="2332"/>
      <c r="HM24" s="2332"/>
      <c r="HN24" s="2332"/>
      <c r="HO24" s="2332"/>
      <c r="HP24" s="2332"/>
      <c r="HQ24" s="2332"/>
      <c r="HR24" s="2332"/>
      <c r="HS24" s="2332"/>
      <c r="HT24" s="2332"/>
      <c r="HU24" s="2332"/>
      <c r="HV24" s="2332"/>
      <c r="HW24" s="2332"/>
      <c r="HX24" s="2332"/>
      <c r="HY24" s="2332"/>
      <c r="HZ24" s="2332"/>
      <c r="IA24" s="2332"/>
      <c r="IB24" s="2332"/>
      <c r="IC24" s="2332"/>
      <c r="ID24" s="2332"/>
      <c r="IE24" s="2332"/>
      <c r="IF24" s="2332"/>
      <c r="IG24" s="2332"/>
      <c r="IH24" s="2332"/>
      <c r="II24" s="2332"/>
      <c r="IJ24" s="2332"/>
      <c r="IK24" s="2332"/>
      <c r="IL24" s="2332"/>
      <c r="IM24" s="2332"/>
      <c r="IN24" s="2332"/>
      <c r="IO24" s="2332"/>
      <c r="IP24" s="2332"/>
      <c r="IQ24" s="2332"/>
      <c r="IR24" s="2332"/>
      <c r="IS24" s="2332"/>
      <c r="IT24" s="2332"/>
      <c r="IU24" s="2332"/>
      <c r="IV24" s="2332"/>
      <c r="IW24" s="2332"/>
      <c r="IX24" s="2332"/>
      <c r="IY24" s="2332"/>
      <c r="IZ24" s="2332"/>
      <c r="JA24" s="2332"/>
      <c r="JB24" s="2332"/>
      <c r="JC24" s="2332"/>
      <c r="JD24" s="2332"/>
      <c r="JE24" s="2332"/>
      <c r="JF24" s="2332"/>
      <c r="JG24" s="2332"/>
      <c r="JH24" s="2332"/>
      <c r="JI24" s="2332"/>
      <c r="JJ24" s="2332"/>
      <c r="JK24" s="2332"/>
      <c r="JL24" s="2332"/>
      <c r="JM24" s="2332"/>
      <c r="JN24" s="2332"/>
      <c r="JO24" s="2332"/>
      <c r="JP24" s="2332"/>
      <c r="JQ24" s="2332"/>
      <c r="JR24" s="2332"/>
      <c r="JS24" s="2332"/>
      <c r="JT24" s="2332"/>
      <c r="JU24" s="2332"/>
      <c r="JV24" s="2332"/>
      <c r="JW24" s="2332"/>
      <c r="JX24" s="2332"/>
      <c r="JY24" s="2332"/>
      <c r="JZ24" s="2332"/>
      <c r="KA24" s="2332"/>
      <c r="KB24" s="2332"/>
      <c r="KC24" s="2332"/>
      <c r="KD24" s="2332"/>
      <c r="KE24" s="2332"/>
      <c r="KF24" s="2332"/>
      <c r="KG24" s="2332"/>
      <c r="KH24" s="2332"/>
      <c r="KI24" s="2332"/>
      <c r="KJ24" s="2332"/>
      <c r="KK24" s="2332"/>
      <c r="KL24" s="2332"/>
      <c r="KM24" s="2332"/>
      <c r="KN24" s="2332"/>
      <c r="KO24" s="2332"/>
      <c r="KP24" s="2332"/>
      <c r="KQ24" s="2332"/>
      <c r="KR24" s="2332"/>
      <c r="KS24" s="2332"/>
      <c r="KT24" s="2332"/>
      <c r="KU24" s="2332"/>
      <c r="KV24" s="2332"/>
      <c r="KW24" s="2332"/>
      <c r="KX24" s="2332"/>
      <c r="KY24" s="2332"/>
      <c r="KZ24" s="2332"/>
      <c r="LA24" s="2332"/>
      <c r="LB24" s="2332"/>
      <c r="LC24" s="2332"/>
      <c r="LD24" s="2332"/>
      <c r="LE24" s="2332"/>
      <c r="LF24" s="2332"/>
      <c r="LG24" s="2332"/>
      <c r="LH24" s="2332"/>
      <c r="LI24" s="2332"/>
      <c r="LJ24" s="2332"/>
      <c r="LK24" s="2332"/>
      <c r="LL24" s="2332"/>
      <c r="LM24" s="2332"/>
      <c r="LN24" s="2332"/>
      <c r="LO24" s="2332"/>
      <c r="LP24" s="2332"/>
      <c r="LQ24" s="2332"/>
      <c r="LR24" s="2332"/>
      <c r="LS24" s="2332"/>
      <c r="LT24" s="2332"/>
      <c r="LU24" s="2332"/>
      <c r="LV24" s="2332"/>
      <c r="LW24" s="2332"/>
      <c r="LX24" s="2332"/>
      <c r="LY24" s="2332"/>
      <c r="LZ24" s="2332"/>
      <c r="MA24" s="2332"/>
      <c r="MB24" s="2332"/>
      <c r="MC24" s="2332"/>
      <c r="MD24" s="2332"/>
      <c r="ME24" s="2332"/>
      <c r="MF24" s="2332"/>
      <c r="MG24" s="2332"/>
      <c r="MH24" s="2332"/>
      <c r="MI24" s="2332"/>
      <c r="MJ24" s="2332"/>
      <c r="MK24" s="2332"/>
      <c r="ML24" s="2332"/>
      <c r="MM24" s="2332"/>
      <c r="MN24" s="2332"/>
      <c r="MO24" s="2332"/>
      <c r="MP24" s="2332"/>
      <c r="MQ24" s="2332"/>
      <c r="MR24" s="2332"/>
      <c r="MS24" s="2332"/>
      <c r="MT24" s="2332"/>
      <c r="MU24" s="2332"/>
      <c r="MV24" s="2332"/>
      <c r="MW24" s="2332"/>
      <c r="MX24" s="2332"/>
      <c r="MY24" s="2332"/>
      <c r="MZ24" s="2332"/>
      <c r="NA24" s="2332"/>
      <c r="NB24" s="2332"/>
      <c r="NC24" s="2332"/>
      <c r="ND24" s="2332"/>
      <c r="NE24" s="2332"/>
      <c r="NF24" s="2332"/>
      <c r="NG24" s="2332"/>
      <c r="NH24" s="2332"/>
      <c r="NI24" s="2332"/>
      <c r="NJ24" s="2332"/>
      <c r="NK24" s="2332"/>
      <c r="NL24" s="2332"/>
      <c r="NM24" s="2332"/>
      <c r="NN24" s="2332"/>
      <c r="NO24" s="2332"/>
      <c r="NP24" s="2332"/>
      <c r="NQ24" s="2332"/>
      <c r="NR24" s="2332"/>
      <c r="NS24" s="2332"/>
      <c r="NT24" s="2332"/>
      <c r="NU24" s="2332"/>
      <c r="NV24" s="2332"/>
      <c r="NW24" s="2332"/>
      <c r="NX24" s="2332"/>
      <c r="NY24" s="2332"/>
      <c r="NZ24" s="2332"/>
      <c r="OA24" s="2332"/>
      <c r="OB24" s="2332"/>
      <c r="OC24" s="2332"/>
      <c r="OD24" s="2332"/>
      <c r="OE24" s="2332"/>
      <c r="OF24" s="2332"/>
      <c r="OG24" s="2332"/>
      <c r="OH24" s="2332"/>
      <c r="OI24" s="2332"/>
      <c r="OJ24" s="2332"/>
      <c r="OK24" s="2332"/>
      <c r="OL24" s="2332"/>
      <c r="OM24" s="2332"/>
      <c r="ON24" s="2332"/>
      <c r="OO24" s="2332"/>
      <c r="OP24" s="2332"/>
      <c r="OQ24" s="2332"/>
      <c r="OR24" s="2332"/>
      <c r="OS24" s="2332"/>
      <c r="OT24" s="2332"/>
      <c r="OU24" s="2332"/>
      <c r="OV24" s="2332"/>
      <c r="OW24" s="2332"/>
      <c r="OX24" s="2332"/>
      <c r="OY24" s="2332"/>
      <c r="OZ24" s="2332"/>
      <c r="PA24" s="2332"/>
      <c r="PB24" s="2332"/>
      <c r="PC24" s="2332"/>
      <c r="PD24" s="2332"/>
      <c r="PE24" s="2332"/>
      <c r="PF24" s="2332"/>
      <c r="PG24" s="2332"/>
      <c r="PH24" s="2332"/>
      <c r="PI24" s="2332"/>
      <c r="PJ24" s="2332"/>
      <c r="PK24" s="2332"/>
      <c r="PL24" s="2332"/>
      <c r="PM24" s="2332"/>
      <c r="PN24" s="2332"/>
      <c r="PO24" s="2332"/>
      <c r="PP24" s="2332"/>
      <c r="PQ24" s="2332"/>
      <c r="PR24" s="2332"/>
      <c r="PS24" s="2332"/>
      <c r="PT24" s="2332"/>
      <c r="PU24" s="2332"/>
      <c r="PV24" s="2332"/>
      <c r="PW24" s="2332"/>
      <c r="PX24" s="2332"/>
      <c r="PY24" s="2332"/>
      <c r="PZ24" s="2332"/>
      <c r="QA24" s="2332"/>
      <c r="QB24" s="2332"/>
      <c r="QC24" s="2332"/>
      <c r="QD24" s="2332"/>
      <c r="QE24" s="2332"/>
      <c r="QF24" s="2332"/>
      <c r="QG24" s="2332"/>
      <c r="QH24" s="2332"/>
      <c r="QI24" s="2332"/>
      <c r="QJ24" s="2332"/>
      <c r="QK24" s="2332"/>
      <c r="QL24" s="2332"/>
      <c r="QM24" s="2332"/>
      <c r="QN24" s="2332"/>
      <c r="QO24" s="2332"/>
      <c r="QP24" s="2332"/>
      <c r="QQ24" s="2332"/>
      <c r="QR24" s="2332"/>
      <c r="QS24" s="2332"/>
      <c r="QT24" s="2332"/>
      <c r="QU24" s="2332"/>
      <c r="QV24" s="2332"/>
      <c r="QW24" s="2332"/>
      <c r="QX24" s="2332"/>
      <c r="QY24" s="2332"/>
      <c r="QZ24" s="2332"/>
      <c r="RA24" s="2332"/>
      <c r="RB24" s="2332"/>
      <c r="RC24" s="2332"/>
      <c r="RD24" s="2332"/>
      <c r="RE24" s="2332"/>
      <c r="RF24" s="2332"/>
      <c r="RG24" s="2332"/>
      <c r="RH24" s="2332"/>
      <c r="RI24" s="2332"/>
      <c r="RJ24" s="2332"/>
      <c r="RK24" s="2332"/>
      <c r="RL24" s="2332"/>
      <c r="RM24" s="2332"/>
      <c r="RN24" s="2332"/>
      <c r="RO24" s="2332"/>
      <c r="RP24" s="2332"/>
      <c r="RQ24" s="2332"/>
      <c r="RR24" s="2332"/>
      <c r="RS24" s="2332"/>
      <c r="RT24" s="2332"/>
      <c r="RU24" s="2332"/>
      <c r="RV24" s="2332"/>
      <c r="RW24" s="2332"/>
      <c r="RX24" s="2332"/>
      <c r="RY24" s="2332"/>
      <c r="RZ24" s="2332"/>
      <c r="SA24" s="2332"/>
      <c r="SB24" s="2332"/>
      <c r="SC24" s="2332"/>
      <c r="SD24" s="2332"/>
      <c r="SE24" s="2332"/>
      <c r="SF24" s="2332"/>
      <c r="SG24" s="2332"/>
      <c r="SH24" s="2332"/>
      <c r="SI24" s="2332"/>
      <c r="SJ24" s="2332"/>
      <c r="SK24" s="2332"/>
      <c r="SL24" s="2332"/>
      <c r="SM24" s="2332"/>
      <c r="SN24" s="2332"/>
      <c r="SO24" s="2332"/>
      <c r="SP24" s="2332"/>
      <c r="SQ24" s="2332"/>
      <c r="SR24" s="2332"/>
      <c r="SS24" s="2332"/>
      <c r="ST24" s="2332"/>
      <c r="SU24" s="2332"/>
      <c r="SV24" s="2332"/>
      <c r="SW24" s="2332"/>
      <c r="SX24" s="2332"/>
      <c r="SY24" s="2332"/>
      <c r="SZ24" s="2332"/>
      <c r="TA24" s="2332"/>
      <c r="TB24" s="2332"/>
      <c r="TC24" s="2332"/>
      <c r="TD24" s="2332"/>
      <c r="TE24" s="2332"/>
      <c r="TF24" s="2332"/>
      <c r="TG24" s="2332"/>
      <c r="TH24" s="2332"/>
      <c r="TI24" s="2332"/>
      <c r="TJ24" s="2332"/>
      <c r="TK24" s="2332"/>
      <c r="TL24" s="2332"/>
      <c r="TM24" s="2332"/>
      <c r="TN24" s="2332"/>
      <c r="TO24" s="2332"/>
      <c r="TP24" s="2332"/>
      <c r="TQ24" s="2332"/>
      <c r="TR24" s="2332"/>
      <c r="TS24" s="2332"/>
      <c r="TT24" s="2332"/>
      <c r="TU24" s="2332"/>
      <c r="TV24" s="2332"/>
      <c r="TW24" s="2332"/>
      <c r="TX24" s="2332"/>
      <c r="TY24" s="2332"/>
      <c r="TZ24" s="2332"/>
      <c r="UA24" s="2332"/>
      <c r="UB24" s="2332"/>
      <c r="UC24" s="2332"/>
      <c r="UD24" s="2332"/>
      <c r="UE24" s="2332"/>
      <c r="UF24" s="2332"/>
      <c r="UG24" s="2332"/>
      <c r="UH24" s="2332"/>
      <c r="UI24" s="2332"/>
      <c r="UJ24" s="2332"/>
      <c r="UK24" s="2332"/>
      <c r="UL24" s="2332"/>
      <c r="UM24" s="2332"/>
      <c r="UN24" s="2332"/>
      <c r="UO24" s="2332"/>
      <c r="UP24" s="2332"/>
      <c r="UQ24" s="2332"/>
      <c r="UR24" s="2332"/>
      <c r="US24" s="2332"/>
      <c r="UT24" s="2332"/>
      <c r="UU24" s="2332"/>
      <c r="UV24" s="2332"/>
      <c r="UW24" s="2332"/>
      <c r="UX24" s="2332"/>
      <c r="UY24" s="2332"/>
      <c r="UZ24" s="2332"/>
      <c r="VA24" s="2332"/>
      <c r="VB24" s="2332"/>
      <c r="VC24" s="2332"/>
      <c r="VD24" s="2332"/>
      <c r="VE24" s="2332"/>
      <c r="VF24" s="2332"/>
      <c r="VG24" s="2332"/>
      <c r="VH24" s="2332"/>
      <c r="VI24" s="2332"/>
      <c r="VJ24" s="2332"/>
      <c r="VK24" s="2332"/>
      <c r="VL24" s="2332"/>
      <c r="VM24" s="2332"/>
      <c r="VN24" s="2332"/>
      <c r="VO24" s="2332"/>
      <c r="VP24" s="2332"/>
      <c r="VQ24" s="2332"/>
      <c r="VR24" s="2332"/>
      <c r="VS24" s="2332"/>
      <c r="VT24" s="2332"/>
      <c r="VU24" s="2332"/>
      <c r="VV24" s="2332"/>
      <c r="VW24" s="2332"/>
      <c r="VX24" s="2332"/>
      <c r="VY24" s="2332"/>
      <c r="VZ24" s="2332"/>
      <c r="WA24" s="2332"/>
      <c r="WB24" s="2332"/>
      <c r="WC24" s="2332"/>
      <c r="WD24" s="2332"/>
      <c r="WE24" s="2332"/>
      <c r="WF24" s="2332"/>
      <c r="WG24" s="2332"/>
      <c r="WH24" s="2332"/>
      <c r="WI24" s="2332"/>
      <c r="WJ24" s="2332"/>
      <c r="WK24" s="2332"/>
      <c r="WL24" s="2332"/>
      <c r="WM24" s="2332"/>
      <c r="WN24" s="2332"/>
      <c r="WO24" s="2332"/>
      <c r="WP24" s="2332"/>
      <c r="WQ24" s="2332"/>
      <c r="WR24" s="2332"/>
      <c r="WS24" s="2332"/>
      <c r="WT24" s="2332"/>
      <c r="WU24" s="2332"/>
      <c r="WV24" s="2332"/>
      <c r="WW24" s="2332"/>
      <c r="WX24" s="2332"/>
      <c r="WY24" s="2332"/>
      <c r="WZ24" s="2332"/>
      <c r="XA24" s="2332"/>
      <c r="XB24" s="2332"/>
      <c r="XC24" s="2332"/>
      <c r="XD24" s="2332"/>
      <c r="XE24" s="2332"/>
      <c r="XF24" s="2332"/>
      <c r="XG24" s="2332"/>
      <c r="XH24" s="2332"/>
      <c r="XI24" s="2332"/>
      <c r="XJ24" s="2332"/>
      <c r="XK24" s="2332"/>
      <c r="XL24" s="2332"/>
      <c r="XM24" s="2332"/>
      <c r="XN24" s="2332"/>
      <c r="XO24" s="2332"/>
      <c r="XP24" s="2332"/>
      <c r="XQ24" s="2332"/>
      <c r="XR24" s="2332"/>
      <c r="XS24" s="2332"/>
      <c r="XT24" s="2332"/>
      <c r="XU24" s="2332"/>
      <c r="XV24" s="2332"/>
      <c r="XW24" s="2332"/>
      <c r="XX24" s="2332"/>
      <c r="XY24" s="2332"/>
      <c r="XZ24" s="2332"/>
      <c r="YA24" s="2332"/>
      <c r="YB24" s="2332"/>
      <c r="YC24" s="2332"/>
      <c r="YD24" s="2332"/>
      <c r="YE24" s="2332"/>
      <c r="YF24" s="2332"/>
      <c r="YG24" s="2332"/>
      <c r="YH24" s="2332"/>
      <c r="YI24" s="2332"/>
      <c r="YJ24" s="2332"/>
      <c r="YK24" s="2332"/>
      <c r="YL24" s="2332"/>
      <c r="YM24" s="2332"/>
      <c r="YN24" s="2332"/>
      <c r="YO24" s="2332"/>
      <c r="YP24" s="2332"/>
      <c r="YQ24" s="2332"/>
      <c r="YR24" s="2332"/>
      <c r="YS24" s="2332"/>
      <c r="YT24" s="2332"/>
      <c r="YU24" s="2332"/>
      <c r="YV24" s="2332"/>
      <c r="YW24" s="2332"/>
      <c r="YX24" s="2332"/>
      <c r="YY24" s="2332"/>
      <c r="YZ24" s="2332"/>
      <c r="ZA24" s="2332"/>
      <c r="ZB24" s="2332"/>
      <c r="ZC24" s="2332"/>
      <c r="ZD24" s="2332"/>
      <c r="ZE24" s="2332"/>
      <c r="ZF24" s="2332"/>
      <c r="ZG24" s="2332"/>
      <c r="ZH24" s="2332"/>
      <c r="ZI24" s="2332"/>
      <c r="ZJ24" s="2332"/>
      <c r="ZK24" s="2332"/>
      <c r="ZL24" s="2332"/>
      <c r="ZM24" s="2332"/>
      <c r="ZN24" s="2332"/>
      <c r="ZO24" s="2332"/>
      <c r="ZP24" s="2332"/>
      <c r="ZQ24" s="2332"/>
      <c r="ZR24" s="2332"/>
      <c r="ZS24" s="2332"/>
      <c r="ZT24" s="2332"/>
      <c r="ZU24" s="2332"/>
      <c r="ZV24" s="2332"/>
      <c r="ZW24" s="2332"/>
      <c r="ZX24" s="2332"/>
      <c r="ZY24" s="2332"/>
      <c r="ZZ24" s="2332"/>
      <c r="AAA24" s="2332"/>
      <c r="AAB24" s="2332"/>
      <c r="AAC24" s="2332"/>
      <c r="AAD24" s="2332"/>
      <c r="AAE24" s="2332"/>
      <c r="AAF24" s="2332"/>
      <c r="AAG24" s="2332"/>
      <c r="AAH24" s="2332"/>
      <c r="AAI24" s="2332"/>
      <c r="AAJ24" s="2332"/>
      <c r="AAK24" s="2332"/>
      <c r="AAL24" s="2332"/>
      <c r="AAM24" s="2332"/>
      <c r="AAN24" s="2332"/>
      <c r="AAO24" s="2332"/>
      <c r="AAP24" s="2332"/>
      <c r="AAQ24" s="2332"/>
      <c r="AAR24" s="2332"/>
      <c r="AAS24" s="2332"/>
      <c r="AAT24" s="2332"/>
      <c r="AAU24" s="2332"/>
      <c r="AAV24" s="2332"/>
      <c r="AAW24" s="2332"/>
      <c r="AAX24" s="2332"/>
      <c r="AAY24" s="2332"/>
      <c r="AAZ24" s="2332"/>
      <c r="ABA24" s="2332"/>
      <c r="ABB24" s="2332"/>
      <c r="ABC24" s="2332"/>
      <c r="ABD24" s="2332"/>
      <c r="ABE24" s="2332"/>
      <c r="ABF24" s="2332"/>
      <c r="ABG24" s="2332"/>
      <c r="ABH24" s="2332"/>
      <c r="ABI24" s="2332"/>
      <c r="ABJ24" s="2332"/>
      <c r="ABK24" s="2332"/>
      <c r="ABL24" s="2332"/>
      <c r="ABM24" s="2332"/>
      <c r="ABN24" s="2332"/>
      <c r="ABO24" s="2332"/>
      <c r="ABP24" s="2332"/>
      <c r="ABQ24" s="2332"/>
      <c r="ABR24" s="2332"/>
      <c r="ABS24" s="2332"/>
      <c r="ABT24" s="2332"/>
      <c r="ABU24" s="2332"/>
      <c r="ABV24" s="2332"/>
      <c r="ABW24" s="2332"/>
      <c r="ABX24" s="2332"/>
      <c r="ABY24" s="2332"/>
      <c r="ABZ24" s="2332"/>
      <c r="ACA24" s="2332"/>
      <c r="ACB24" s="2332"/>
      <c r="ACC24" s="2332"/>
      <c r="ACD24" s="2332"/>
      <c r="ACE24" s="2332"/>
      <c r="ACF24" s="2332"/>
      <c r="ACG24" s="2332"/>
      <c r="ACH24" s="2332"/>
      <c r="ACI24" s="2332"/>
      <c r="ACJ24" s="2332"/>
      <c r="ACK24" s="2332"/>
      <c r="ACL24" s="2332"/>
      <c r="ACM24" s="2332"/>
      <c r="ACN24" s="2332"/>
      <c r="ACO24" s="2332"/>
      <c r="ACP24" s="2332"/>
      <c r="ACQ24" s="2332"/>
      <c r="ACR24" s="2332"/>
      <c r="ACS24" s="2332"/>
      <c r="ACT24" s="2332"/>
      <c r="ACU24" s="2332"/>
      <c r="ACV24" s="2332"/>
      <c r="ACW24" s="2332"/>
      <c r="ACX24" s="2332"/>
      <c r="ACY24" s="2332"/>
      <c r="ACZ24" s="2332"/>
      <c r="ADA24" s="2332"/>
      <c r="ADB24" s="2332"/>
      <c r="ADC24" s="2332"/>
      <c r="ADD24" s="2332"/>
      <c r="ADE24" s="2332"/>
      <c r="ADF24" s="2332"/>
      <c r="ADG24" s="2332"/>
      <c r="ADH24" s="2332"/>
      <c r="ADI24" s="2332"/>
      <c r="ADJ24" s="2332"/>
      <c r="ADK24" s="2332"/>
      <c r="ADL24" s="2332"/>
      <c r="ADM24" s="2332"/>
      <c r="ADN24" s="2332"/>
      <c r="ADO24" s="2332"/>
      <c r="ADP24" s="2332"/>
      <c r="ADQ24" s="2332"/>
      <c r="ADR24" s="2332"/>
      <c r="ADS24" s="2332"/>
      <c r="ADT24" s="2332"/>
      <c r="ADU24" s="2332"/>
      <c r="ADV24" s="2332"/>
      <c r="ADW24" s="2332"/>
      <c r="ADX24" s="2332"/>
      <c r="ADY24" s="2332"/>
      <c r="ADZ24" s="2332"/>
      <c r="AEA24" s="2332"/>
      <c r="AEB24" s="2332"/>
      <c r="AEC24" s="2332"/>
      <c r="AED24" s="2332"/>
      <c r="AEE24" s="2332"/>
      <c r="AEF24" s="2332"/>
      <c r="AEG24" s="2332"/>
      <c r="AEH24" s="2332"/>
      <c r="AEI24" s="2332"/>
      <c r="AEJ24" s="2332"/>
      <c r="AEK24" s="2332"/>
      <c r="AEL24" s="2332"/>
      <c r="AEM24" s="2332"/>
      <c r="AEN24" s="2332"/>
      <c r="AEO24" s="2332"/>
      <c r="AEP24" s="2332"/>
      <c r="AEQ24" s="2332"/>
      <c r="AER24" s="2332"/>
      <c r="AES24" s="2332"/>
      <c r="AET24" s="2332"/>
      <c r="AEU24" s="2332"/>
      <c r="AEV24" s="2332"/>
      <c r="AEW24" s="2332"/>
      <c r="AEX24" s="2332"/>
      <c r="AEY24" s="2332"/>
      <c r="AEZ24" s="2332"/>
      <c r="AFA24" s="2332"/>
      <c r="AFB24" s="2332"/>
      <c r="AFC24" s="2332"/>
      <c r="AFD24" s="2332"/>
      <c r="AFE24" s="2332"/>
      <c r="AFF24" s="2332"/>
      <c r="AFG24" s="2332"/>
      <c r="AFH24" s="2332"/>
      <c r="AFI24" s="2332"/>
      <c r="AFJ24" s="2332"/>
      <c r="AFK24" s="2332"/>
      <c r="AFL24" s="2332"/>
      <c r="AFM24" s="2332"/>
      <c r="AFN24" s="2332"/>
      <c r="AFO24" s="2332"/>
      <c r="AFP24" s="2332"/>
      <c r="AFQ24" s="2332"/>
      <c r="AFR24" s="2332"/>
      <c r="AFS24" s="2332"/>
      <c r="AFT24" s="2332"/>
      <c r="AFU24" s="2332"/>
      <c r="AFV24" s="2332"/>
      <c r="AFW24" s="2332"/>
      <c r="AFX24" s="2332"/>
      <c r="AFY24" s="2332"/>
      <c r="AFZ24" s="2332"/>
      <c r="AGA24" s="2332"/>
      <c r="AGB24" s="2332"/>
      <c r="AGC24" s="2332"/>
      <c r="AGD24" s="2332"/>
      <c r="AGE24" s="2332"/>
      <c r="AGF24" s="2332"/>
      <c r="AGG24" s="2332"/>
      <c r="AGH24" s="2332"/>
      <c r="AGI24" s="2332"/>
      <c r="AGJ24" s="2332"/>
      <c r="AGK24" s="2332"/>
      <c r="AGL24" s="2332"/>
      <c r="AGM24" s="2332"/>
      <c r="AGN24" s="2332"/>
      <c r="AGO24" s="2332"/>
      <c r="AGP24" s="2332"/>
      <c r="AGQ24" s="2332"/>
      <c r="AGR24" s="2332"/>
      <c r="AGS24" s="2332"/>
      <c r="AGT24" s="2332"/>
      <c r="AGU24" s="2332"/>
      <c r="AGV24" s="2332"/>
      <c r="AGW24" s="2332"/>
      <c r="AGX24" s="2332"/>
      <c r="AGY24" s="2332"/>
      <c r="AGZ24" s="2332"/>
      <c r="AHA24" s="2332"/>
      <c r="AHB24" s="2332"/>
      <c r="AHC24" s="2332"/>
      <c r="AHD24" s="2332"/>
      <c r="AHE24" s="2332"/>
      <c r="AHF24" s="2332"/>
      <c r="AHG24" s="2332"/>
      <c r="AHH24" s="2332"/>
      <c r="AHI24" s="2332"/>
      <c r="AHJ24" s="2332"/>
      <c r="AHK24" s="2332"/>
      <c r="AHL24" s="2332"/>
      <c r="AHM24" s="2332"/>
      <c r="AHN24" s="2332"/>
      <c r="AHO24" s="2332"/>
      <c r="AHP24" s="2332"/>
      <c r="AHQ24" s="2332"/>
      <c r="AHR24" s="2332"/>
      <c r="AHS24" s="2332"/>
      <c r="AHT24" s="2332"/>
      <c r="AHU24" s="2332"/>
      <c r="AHV24" s="2332"/>
      <c r="AHW24" s="2332"/>
      <c r="AHX24" s="2332"/>
      <c r="AHY24" s="2332"/>
      <c r="AHZ24" s="2332"/>
      <c r="AIA24" s="2332"/>
      <c r="AIB24" s="2332"/>
      <c r="AIC24" s="2332"/>
      <c r="AID24" s="2332"/>
      <c r="AIE24" s="2332"/>
      <c r="AIF24" s="2332"/>
      <c r="AIG24" s="2332"/>
      <c r="AIH24" s="2332"/>
      <c r="AII24" s="2332"/>
      <c r="AIJ24" s="2332"/>
      <c r="AIK24" s="2332"/>
      <c r="AIL24" s="2332"/>
      <c r="AIM24" s="2332"/>
      <c r="AIN24" s="2332"/>
      <c r="AIO24" s="2332"/>
      <c r="AIP24" s="2332"/>
      <c r="AIQ24" s="2332"/>
      <c r="AIR24" s="2332"/>
      <c r="AIS24" s="2332"/>
      <c r="AIT24" s="2332"/>
      <c r="AIU24" s="2332"/>
      <c r="AIV24" s="2332"/>
      <c r="AIW24" s="2332"/>
      <c r="AIX24" s="2332"/>
      <c r="AIY24" s="2332"/>
      <c r="AIZ24" s="2332"/>
      <c r="AJA24" s="2332"/>
      <c r="AJB24" s="2332"/>
      <c r="AJC24" s="2332"/>
      <c r="AJD24" s="2332"/>
      <c r="AJE24" s="2332"/>
      <c r="AJF24" s="2332"/>
      <c r="AJG24" s="2332"/>
      <c r="AJH24" s="2332"/>
      <c r="AJI24" s="2332"/>
      <c r="AJJ24" s="2332"/>
      <c r="AJK24" s="2332"/>
      <c r="AJL24" s="2332"/>
      <c r="AJM24" s="2332"/>
      <c r="AJN24" s="2332"/>
      <c r="AJO24" s="2332"/>
      <c r="AJP24" s="2332"/>
      <c r="AJQ24" s="2332"/>
      <c r="AJR24" s="2332"/>
      <c r="AJS24" s="2332"/>
      <c r="AJT24" s="2332"/>
      <c r="AJU24" s="2332"/>
      <c r="AJV24" s="2332"/>
      <c r="AJW24" s="2332"/>
      <c r="AJX24" s="2332"/>
      <c r="AJY24" s="2332"/>
      <c r="AJZ24" s="2332"/>
      <c r="AKA24" s="2332"/>
      <c r="AKB24" s="2332"/>
      <c r="AKC24" s="2332"/>
      <c r="AKD24" s="2332"/>
      <c r="AKE24" s="2332"/>
      <c r="AKF24" s="2332"/>
      <c r="AKG24" s="2332"/>
      <c r="AKH24" s="2332"/>
      <c r="AKI24" s="2332"/>
      <c r="AKJ24" s="2332"/>
      <c r="AKK24" s="2332"/>
      <c r="AKL24" s="2332"/>
      <c r="AKM24" s="2332"/>
      <c r="AKN24" s="2332"/>
      <c r="AKO24" s="2332"/>
      <c r="AKP24" s="2332"/>
      <c r="AKQ24" s="2332"/>
      <c r="AKR24" s="2332"/>
      <c r="AKS24" s="2332"/>
      <c r="AKT24" s="2332"/>
      <c r="AKU24" s="2332"/>
      <c r="AKV24" s="2332"/>
      <c r="AKW24" s="2332"/>
      <c r="AKX24" s="2332"/>
      <c r="AKY24" s="2332"/>
      <c r="AKZ24" s="2332"/>
      <c r="ALA24" s="2332"/>
      <c r="ALB24" s="2332"/>
      <c r="ALC24" s="2332"/>
      <c r="ALD24" s="2332"/>
      <c r="ALE24" s="2332"/>
      <c r="ALF24" s="2332"/>
      <c r="ALG24" s="2332"/>
      <c r="ALH24" s="2332"/>
      <c r="ALI24" s="2332"/>
      <c r="ALJ24" s="2332"/>
      <c r="ALK24" s="2332"/>
      <c r="ALL24" s="2332"/>
      <c r="ALM24" s="2332"/>
      <c r="ALN24" s="2332"/>
      <c r="ALO24" s="2332"/>
      <c r="ALP24" s="2332"/>
      <c r="ALQ24" s="2332"/>
      <c r="ALR24" s="2332"/>
      <c r="ALS24" s="2332"/>
      <c r="ALT24" s="2332"/>
      <c r="ALU24" s="2332"/>
      <c r="ALV24" s="2332"/>
      <c r="ALW24" s="2332"/>
      <c r="ALX24" s="2332"/>
      <c r="ALY24" s="2332"/>
      <c r="ALZ24" s="2332"/>
      <c r="AMA24" s="2332"/>
      <c r="AMB24" s="2332"/>
      <c r="AMC24" s="2332"/>
      <c r="AMD24" s="2332"/>
      <c r="AME24" s="2332"/>
      <c r="AMF24" s="2332"/>
      <c r="AMG24" s="2332"/>
      <c r="AMH24" s="2332"/>
      <c r="AMI24" s="2332"/>
      <c r="AMJ24" s="2332"/>
      <c r="AMK24" s="2332"/>
      <c r="AML24" s="2332"/>
      <c r="AMM24" s="2332"/>
      <c r="AMN24" s="2332"/>
      <c r="AMO24" s="2332"/>
      <c r="AMP24" s="2332"/>
      <c r="AMQ24" s="2332"/>
      <c r="AMR24" s="2332"/>
      <c r="AMS24" s="2332"/>
      <c r="AMT24" s="2332"/>
      <c r="AMU24" s="2332"/>
      <c r="AMV24" s="2332"/>
      <c r="AMW24" s="2332"/>
      <c r="AMX24" s="2332"/>
      <c r="AMY24" s="2332"/>
      <c r="AMZ24" s="2332"/>
      <c r="ANA24" s="2332"/>
      <c r="ANB24" s="2332"/>
      <c r="ANC24" s="2332"/>
      <c r="AND24" s="2332"/>
      <c r="ANE24" s="2332"/>
      <c r="ANF24" s="2332"/>
      <c r="ANG24" s="2332"/>
      <c r="ANH24" s="2332"/>
      <c r="ANI24" s="2332"/>
      <c r="ANJ24" s="2332"/>
      <c r="ANK24" s="2332"/>
      <c r="ANL24" s="2332"/>
      <c r="ANM24" s="2332"/>
      <c r="ANN24" s="2332"/>
      <c r="ANO24" s="2332"/>
      <c r="ANP24" s="2332"/>
      <c r="ANQ24" s="2332"/>
      <c r="ANR24" s="2332"/>
      <c r="ANS24" s="2332"/>
      <c r="ANT24" s="2332"/>
      <c r="ANU24" s="2332"/>
      <c r="ANV24" s="2332"/>
      <c r="ANW24" s="2332"/>
      <c r="ANX24" s="2332"/>
      <c r="ANY24" s="2332"/>
      <c r="ANZ24" s="2332"/>
      <c r="AOA24" s="2332"/>
      <c r="AOB24" s="2332"/>
      <c r="AOC24" s="2332"/>
      <c r="AOD24" s="2332"/>
      <c r="AOE24" s="2332"/>
      <c r="AOF24" s="2332"/>
      <c r="AOG24" s="2332"/>
      <c r="AOH24" s="2332"/>
      <c r="AOI24" s="2332"/>
      <c r="AOJ24" s="2332"/>
      <c r="AOK24" s="2332"/>
      <c r="AOL24" s="2332"/>
      <c r="AOM24" s="2332"/>
      <c r="AON24" s="2332"/>
      <c r="AOO24" s="2332"/>
      <c r="AOP24" s="2332"/>
      <c r="AOQ24" s="2332"/>
      <c r="AOR24" s="2332"/>
      <c r="AOS24" s="2332"/>
      <c r="AOT24" s="2332"/>
      <c r="AOU24" s="2332"/>
      <c r="AOV24" s="2332"/>
      <c r="AOW24" s="2332"/>
      <c r="AOX24" s="2332"/>
      <c r="AOY24" s="2332"/>
      <c r="AOZ24" s="2332"/>
      <c r="APA24" s="2332"/>
      <c r="APB24" s="2332"/>
      <c r="APC24" s="2332"/>
      <c r="APD24" s="2332"/>
      <c r="APE24" s="2332"/>
      <c r="APF24" s="2332"/>
      <c r="APG24" s="2332"/>
      <c r="APH24" s="2332"/>
      <c r="API24" s="2332"/>
      <c r="APJ24" s="2332"/>
      <c r="APK24" s="2332"/>
      <c r="APL24" s="2332"/>
      <c r="APM24" s="2332"/>
      <c r="APN24" s="2332"/>
      <c r="APO24" s="2332"/>
      <c r="APP24" s="2332"/>
      <c r="APQ24" s="2332"/>
      <c r="APR24" s="2332"/>
      <c r="APS24" s="2332"/>
      <c r="APT24" s="2332"/>
      <c r="APU24" s="2332"/>
      <c r="APV24" s="2332"/>
      <c r="APW24" s="2332"/>
      <c r="APX24" s="2332"/>
      <c r="APY24" s="2332"/>
      <c r="APZ24" s="2332"/>
      <c r="AQA24" s="2332"/>
      <c r="AQB24" s="2332"/>
      <c r="AQC24" s="2332"/>
      <c r="AQD24" s="2332"/>
      <c r="AQE24" s="2332"/>
      <c r="AQF24" s="2332"/>
      <c r="AQG24" s="2332"/>
      <c r="AQH24" s="2332"/>
      <c r="AQI24" s="2332"/>
      <c r="AQJ24" s="2332"/>
      <c r="AQK24" s="2332"/>
      <c r="AQL24" s="2332"/>
      <c r="AQM24" s="2332"/>
      <c r="AQN24" s="2332"/>
      <c r="AQO24" s="2332"/>
      <c r="AQP24" s="2332"/>
      <c r="AQQ24" s="2332"/>
      <c r="AQR24" s="2332"/>
      <c r="AQS24" s="2332"/>
      <c r="AQT24" s="2332"/>
      <c r="AQU24" s="2332"/>
      <c r="AQV24" s="2332"/>
      <c r="AQW24" s="2332"/>
      <c r="AQX24" s="2332"/>
      <c r="AQY24" s="2332"/>
      <c r="AQZ24" s="2332"/>
      <c r="ARA24" s="2332"/>
      <c r="ARB24" s="2332"/>
      <c r="ARC24" s="2332"/>
      <c r="ARD24" s="2332"/>
      <c r="ARE24" s="2332"/>
      <c r="ARF24" s="2332"/>
      <c r="ARG24" s="2332"/>
      <c r="ARH24" s="2332"/>
      <c r="ARI24" s="2332"/>
      <c r="ARJ24" s="2332"/>
      <c r="ARK24" s="2332"/>
      <c r="ARL24" s="2332"/>
      <c r="ARM24" s="2332"/>
      <c r="ARN24" s="2332"/>
      <c r="ARO24" s="2332"/>
      <c r="ARP24" s="2332"/>
      <c r="ARQ24" s="2332"/>
      <c r="ARR24" s="2332"/>
      <c r="ARS24" s="2332"/>
      <c r="ART24" s="2332"/>
      <c r="ARU24" s="2332"/>
      <c r="ARV24" s="2332"/>
      <c r="ARW24" s="2332"/>
      <c r="ARX24" s="2332"/>
      <c r="ARY24" s="2332"/>
      <c r="ARZ24" s="2332"/>
      <c r="ASA24" s="2332"/>
      <c r="ASB24" s="2332"/>
      <c r="ASC24" s="2332"/>
      <c r="ASD24" s="2332"/>
      <c r="ASE24" s="2332"/>
      <c r="ASF24" s="2332"/>
      <c r="ASG24" s="2332"/>
      <c r="ASH24" s="2332"/>
      <c r="ASI24" s="2332"/>
      <c r="ASJ24" s="2332"/>
      <c r="ASK24" s="2332"/>
      <c r="ASL24" s="2332"/>
      <c r="ASM24" s="2332"/>
      <c r="ASN24" s="2332"/>
      <c r="ASO24" s="2332"/>
      <c r="ASP24" s="2332"/>
      <c r="ASQ24" s="2332"/>
      <c r="ASR24" s="2332"/>
      <c r="ASS24" s="2332"/>
      <c r="AST24" s="2332"/>
      <c r="ASU24" s="2332"/>
      <c r="ASV24" s="2332"/>
      <c r="ASW24" s="2332"/>
      <c r="ASX24" s="2332"/>
      <c r="ASY24" s="2332"/>
      <c r="ASZ24" s="2332"/>
      <c r="ATA24" s="2332"/>
      <c r="ATB24" s="2332"/>
      <c r="ATC24" s="2332"/>
      <c r="ATD24" s="2332"/>
      <c r="ATE24" s="2332"/>
      <c r="ATF24" s="2332"/>
      <c r="ATG24" s="2332"/>
      <c r="ATH24" s="2332"/>
      <c r="ATI24" s="2332"/>
      <c r="ATJ24" s="2332"/>
      <c r="ATK24" s="2332"/>
      <c r="ATL24" s="2332"/>
      <c r="ATM24" s="2332"/>
      <c r="ATN24" s="2332"/>
      <c r="ATO24" s="2332"/>
      <c r="ATP24" s="2332"/>
      <c r="ATQ24" s="2332"/>
      <c r="ATR24" s="2332"/>
      <c r="ATS24" s="2332"/>
      <c r="ATT24" s="2332"/>
      <c r="ATU24" s="2332"/>
      <c r="ATV24" s="2332"/>
      <c r="ATW24" s="2332"/>
      <c r="ATX24" s="2332"/>
      <c r="ATY24" s="2332"/>
      <c r="ATZ24" s="2332"/>
      <c r="AUA24" s="2332"/>
      <c r="AUB24" s="2332"/>
      <c r="AUC24" s="2332"/>
      <c r="AUD24" s="2332"/>
      <c r="AUE24" s="2332"/>
      <c r="AUF24" s="2332"/>
      <c r="AUG24" s="2332"/>
      <c r="AUH24" s="2332"/>
      <c r="AUI24" s="2332"/>
      <c r="AUJ24" s="2332"/>
      <c r="AUK24" s="2332"/>
      <c r="AUL24" s="2332"/>
      <c r="AUM24" s="2332"/>
      <c r="AUN24" s="2332"/>
      <c r="AUO24" s="2332"/>
      <c r="AUP24" s="2332"/>
      <c r="AUQ24" s="2332"/>
      <c r="AUR24" s="2332"/>
      <c r="AUS24" s="2332"/>
      <c r="AUT24" s="2332"/>
      <c r="AUU24" s="2332"/>
      <c r="AUV24" s="2332"/>
      <c r="AUW24" s="2332"/>
      <c r="AUX24" s="2332"/>
      <c r="AUY24" s="2332"/>
      <c r="AUZ24" s="2332"/>
      <c r="AVA24" s="2332"/>
      <c r="AVB24" s="2332"/>
      <c r="AVC24" s="2332"/>
      <c r="AVD24" s="2332"/>
      <c r="AVE24" s="2332"/>
      <c r="AVF24" s="2332"/>
      <c r="AVG24" s="2332"/>
      <c r="AVH24" s="2332"/>
      <c r="AVI24" s="2332"/>
      <c r="AVJ24" s="2332"/>
      <c r="AVK24" s="2332"/>
      <c r="AVL24" s="2332"/>
      <c r="AVM24" s="2332"/>
      <c r="AVN24" s="2332"/>
      <c r="AVO24" s="2332"/>
      <c r="AVP24" s="2332"/>
      <c r="AVQ24" s="2332"/>
      <c r="AVR24" s="2332"/>
      <c r="AVS24" s="2332"/>
      <c r="AVT24" s="2332"/>
      <c r="AVU24" s="2332"/>
      <c r="AVV24" s="2332"/>
      <c r="AVW24" s="2332"/>
      <c r="AVX24" s="2332"/>
      <c r="AVY24" s="2332"/>
      <c r="AVZ24" s="2332"/>
      <c r="AWA24" s="2332"/>
      <c r="AWB24" s="2332"/>
      <c r="AWC24" s="2332"/>
      <c r="AWD24" s="2332"/>
      <c r="AWE24" s="2332"/>
      <c r="AWF24" s="2332"/>
      <c r="AWG24" s="2332"/>
      <c r="AWH24" s="2332"/>
      <c r="AWI24" s="2332"/>
      <c r="AWJ24" s="2332"/>
      <c r="AWK24" s="2332"/>
      <c r="AWL24" s="2332"/>
      <c r="AWM24" s="2332"/>
      <c r="AWN24" s="2332"/>
      <c r="AWO24" s="2332"/>
      <c r="AWP24" s="2332"/>
      <c r="AWQ24" s="2332"/>
      <c r="AWR24" s="2332"/>
      <c r="AWS24" s="2332"/>
      <c r="AWT24" s="2332"/>
      <c r="AWU24" s="2332"/>
      <c r="AWV24" s="2332"/>
      <c r="AWW24" s="2332"/>
      <c r="AWX24" s="2332"/>
      <c r="AWY24" s="2332"/>
      <c r="AWZ24" s="2332"/>
      <c r="AXA24" s="2332"/>
      <c r="AXB24" s="2332"/>
      <c r="AXC24" s="2332"/>
      <c r="AXD24" s="2332"/>
      <c r="AXE24" s="2332"/>
      <c r="AXF24" s="2332"/>
      <c r="AXG24" s="2332"/>
      <c r="AXH24" s="2332"/>
      <c r="AXI24" s="2332"/>
      <c r="AXJ24" s="2332"/>
      <c r="AXK24" s="2332"/>
      <c r="AXL24" s="2332"/>
      <c r="AXM24" s="2332"/>
      <c r="AXN24" s="2332"/>
      <c r="AXO24" s="2332"/>
      <c r="AXP24" s="2332"/>
      <c r="AXQ24" s="2332"/>
      <c r="AXR24" s="2332"/>
      <c r="AXS24" s="2332"/>
      <c r="AXT24" s="2332"/>
      <c r="AXU24" s="2332"/>
      <c r="AXV24" s="2332"/>
      <c r="AXW24" s="2332"/>
      <c r="AXX24" s="2332"/>
      <c r="AXY24" s="2332"/>
      <c r="AXZ24" s="2332"/>
      <c r="AYA24" s="2332"/>
      <c r="AYB24" s="2332"/>
      <c r="AYC24" s="2332"/>
      <c r="AYD24" s="2332"/>
      <c r="AYE24" s="2332"/>
      <c r="AYF24" s="2332"/>
      <c r="AYG24" s="2332"/>
      <c r="AYH24" s="2332"/>
      <c r="AYI24" s="2332"/>
      <c r="AYJ24" s="2332"/>
      <c r="AYK24" s="2332"/>
      <c r="AYL24" s="2332"/>
      <c r="AYM24" s="2332"/>
      <c r="AYN24" s="2332"/>
      <c r="AYO24" s="2332"/>
      <c r="AYP24" s="2332"/>
      <c r="AYQ24" s="2332"/>
      <c r="AYR24" s="2332"/>
      <c r="AYS24" s="2332"/>
      <c r="AYT24" s="2332"/>
      <c r="AYU24" s="2332"/>
      <c r="AYV24" s="2332"/>
      <c r="AYW24" s="2332"/>
      <c r="AYX24" s="2332"/>
      <c r="AYY24" s="2332"/>
      <c r="AYZ24" s="2332"/>
      <c r="AZA24" s="2332"/>
      <c r="AZB24" s="2332"/>
      <c r="AZC24" s="2332"/>
      <c r="AZD24" s="2332"/>
      <c r="AZE24" s="2332"/>
      <c r="AZF24" s="2332"/>
      <c r="AZG24" s="2332"/>
      <c r="AZH24" s="2332"/>
      <c r="AZI24" s="2332"/>
      <c r="AZJ24" s="2332"/>
      <c r="AZK24" s="2332"/>
      <c r="AZL24" s="2332"/>
      <c r="AZM24" s="2332"/>
      <c r="AZN24" s="2332"/>
      <c r="AZO24" s="2332"/>
      <c r="AZP24" s="2332"/>
      <c r="AZQ24" s="2332"/>
      <c r="AZR24" s="2332"/>
      <c r="AZS24" s="2332"/>
      <c r="AZT24" s="2332"/>
      <c r="AZU24" s="2332"/>
      <c r="AZV24" s="2332"/>
      <c r="AZW24" s="2332"/>
      <c r="AZX24" s="2332"/>
      <c r="AZY24" s="2332"/>
      <c r="AZZ24" s="2332"/>
      <c r="BAA24" s="2332"/>
      <c r="BAB24" s="2332"/>
      <c r="BAC24" s="2332"/>
      <c r="BAD24" s="2332"/>
      <c r="BAE24" s="2332"/>
      <c r="BAF24" s="2332"/>
      <c r="BAG24" s="2332"/>
      <c r="BAH24" s="2332"/>
      <c r="BAI24" s="2332"/>
      <c r="BAJ24" s="2332"/>
      <c r="BAK24" s="2332"/>
      <c r="BAL24" s="2332"/>
      <c r="BAM24" s="2332"/>
      <c r="BAN24" s="2332"/>
      <c r="BAO24" s="2332"/>
      <c r="BAP24" s="2332"/>
      <c r="BAQ24" s="2332"/>
      <c r="BAR24" s="2332"/>
      <c r="BAS24" s="2332"/>
      <c r="BAT24" s="2332"/>
      <c r="BAU24" s="2332"/>
      <c r="BAV24" s="2332"/>
      <c r="BAW24" s="2332"/>
      <c r="BAX24" s="2332"/>
      <c r="BAY24" s="2332"/>
      <c r="BAZ24" s="2332"/>
      <c r="BBA24" s="2332"/>
      <c r="BBB24" s="2332"/>
      <c r="BBC24" s="2332"/>
      <c r="BBD24" s="2332"/>
      <c r="BBE24" s="2332"/>
      <c r="BBF24" s="2332"/>
      <c r="BBG24" s="2332"/>
      <c r="BBH24" s="2332"/>
      <c r="BBI24" s="2332"/>
      <c r="BBJ24" s="2332"/>
      <c r="BBK24" s="2332"/>
      <c r="BBL24" s="2332"/>
      <c r="BBM24" s="2332"/>
      <c r="BBN24" s="2332"/>
      <c r="BBO24" s="2332"/>
      <c r="BBP24" s="2332"/>
      <c r="BBQ24" s="2332"/>
      <c r="BBR24" s="2332"/>
      <c r="BBS24" s="2332"/>
      <c r="BBT24" s="2332"/>
      <c r="BBU24" s="2332"/>
      <c r="BBV24" s="2332"/>
      <c r="BBW24" s="2332"/>
      <c r="BBX24" s="2332"/>
      <c r="BBY24" s="2332"/>
      <c r="BBZ24" s="2332"/>
      <c r="BCA24" s="2332"/>
      <c r="BCB24" s="2332"/>
      <c r="BCC24" s="2332"/>
      <c r="BCD24" s="2332"/>
      <c r="BCE24" s="2332"/>
      <c r="BCF24" s="2332"/>
      <c r="BCG24" s="2332"/>
      <c r="BCH24" s="2332"/>
      <c r="BCI24" s="2332"/>
      <c r="BCJ24" s="2332"/>
      <c r="BCK24" s="2332"/>
      <c r="BCL24" s="2332"/>
      <c r="BCM24" s="2332"/>
      <c r="BCN24" s="2332"/>
      <c r="BCO24" s="2332"/>
      <c r="BCP24" s="2332"/>
      <c r="BCQ24" s="2332"/>
      <c r="BCR24" s="2332"/>
      <c r="BCS24" s="2332"/>
      <c r="BCT24" s="2332"/>
      <c r="BCU24" s="2332"/>
      <c r="BCV24" s="2332"/>
      <c r="BCW24" s="2332"/>
      <c r="BCX24" s="2332"/>
      <c r="BCY24" s="2332"/>
      <c r="BCZ24" s="2332"/>
      <c r="BDA24" s="2332"/>
      <c r="BDB24" s="2332"/>
      <c r="BDC24" s="2332"/>
      <c r="BDD24" s="2332"/>
      <c r="BDE24" s="2332"/>
      <c r="BDF24" s="2332"/>
      <c r="BDG24" s="2332"/>
      <c r="BDH24" s="2332"/>
      <c r="BDI24" s="2332"/>
      <c r="BDJ24" s="2332"/>
      <c r="BDK24" s="2332"/>
      <c r="BDL24" s="2332"/>
      <c r="BDM24" s="2332"/>
      <c r="BDN24" s="2332"/>
      <c r="BDO24" s="2332"/>
      <c r="BDP24" s="2332"/>
      <c r="BDQ24" s="2332"/>
      <c r="BDR24" s="2332"/>
      <c r="BDS24" s="2332"/>
      <c r="BDT24" s="2332"/>
      <c r="BDU24" s="2332"/>
      <c r="BDV24" s="2332"/>
      <c r="BDW24" s="2332"/>
      <c r="BDX24" s="2332"/>
      <c r="BDY24" s="2332"/>
      <c r="BDZ24" s="2332"/>
      <c r="BEA24" s="2332"/>
      <c r="BEB24" s="2332"/>
      <c r="BEC24" s="2332"/>
      <c r="BED24" s="2332"/>
      <c r="BEE24" s="2332"/>
      <c r="BEF24" s="2332"/>
      <c r="BEG24" s="2332"/>
      <c r="BEH24" s="2332"/>
      <c r="BEI24" s="2332"/>
      <c r="BEJ24" s="2332"/>
      <c r="BEK24" s="2332"/>
      <c r="BEL24" s="2332"/>
      <c r="BEM24" s="2332"/>
      <c r="BEN24" s="2332"/>
      <c r="BEO24" s="2332"/>
      <c r="BEP24" s="2332"/>
      <c r="BEQ24" s="2332"/>
      <c r="BER24" s="2332"/>
      <c r="BES24" s="2332"/>
      <c r="BET24" s="2332"/>
      <c r="BEU24" s="2332"/>
      <c r="BEV24" s="2332"/>
      <c r="BEW24" s="2332"/>
      <c r="BEX24" s="2332"/>
      <c r="BEY24" s="2332"/>
      <c r="BEZ24" s="2332"/>
      <c r="BFA24" s="2332"/>
      <c r="BFB24" s="2332"/>
      <c r="BFC24" s="2332"/>
      <c r="BFD24" s="2332"/>
      <c r="BFE24" s="2332"/>
      <c r="BFF24" s="2332"/>
      <c r="BFG24" s="2332"/>
      <c r="BFH24" s="2332"/>
      <c r="BFI24" s="2332"/>
      <c r="BFJ24" s="2332"/>
      <c r="BFK24" s="2332"/>
      <c r="BFL24" s="2332"/>
      <c r="BFM24" s="2332"/>
      <c r="BFN24" s="2332"/>
      <c r="BFO24" s="2332"/>
      <c r="BFP24" s="2332"/>
      <c r="BFQ24" s="2332"/>
      <c r="BFR24" s="2332"/>
      <c r="BFS24" s="2332"/>
      <c r="BFT24" s="2332"/>
      <c r="BFU24" s="2332"/>
      <c r="BFV24" s="2332"/>
      <c r="BFW24" s="2332"/>
      <c r="BFX24" s="2332"/>
      <c r="BFY24" s="2332"/>
      <c r="BFZ24" s="2332"/>
      <c r="BGA24" s="2332"/>
      <c r="BGB24" s="2332"/>
      <c r="BGC24" s="2332"/>
      <c r="BGD24" s="2332"/>
      <c r="BGE24" s="2332"/>
      <c r="BGF24" s="2332"/>
      <c r="BGG24" s="2332"/>
      <c r="BGH24" s="2332"/>
      <c r="BGI24" s="2332"/>
      <c r="BGJ24" s="2332"/>
      <c r="BGK24" s="2332"/>
      <c r="BGL24" s="2332"/>
      <c r="BGM24" s="2332"/>
      <c r="BGN24" s="2332"/>
      <c r="BGO24" s="2332"/>
      <c r="BGP24" s="2332"/>
      <c r="BGQ24" s="2332"/>
      <c r="BGR24" s="2332"/>
      <c r="BGS24" s="2332"/>
      <c r="BGT24" s="2332"/>
      <c r="BGU24" s="2332"/>
      <c r="BGV24" s="2332"/>
      <c r="BGW24" s="2332"/>
      <c r="BGX24" s="2332"/>
      <c r="BGY24" s="2332"/>
      <c r="BGZ24" s="2332"/>
      <c r="BHA24" s="2332"/>
      <c r="BHB24" s="2332"/>
      <c r="BHC24" s="2332"/>
      <c r="BHD24" s="2332"/>
      <c r="BHE24" s="2332"/>
      <c r="BHF24" s="2332"/>
      <c r="BHG24" s="2332"/>
      <c r="BHH24" s="2332"/>
      <c r="BHI24" s="2332"/>
      <c r="BHJ24" s="2332"/>
      <c r="BHK24" s="2332"/>
      <c r="BHL24" s="2332"/>
      <c r="BHM24" s="2332"/>
      <c r="BHN24" s="2332"/>
      <c r="BHO24" s="2332"/>
      <c r="BHP24" s="2332"/>
      <c r="BHQ24" s="2332"/>
      <c r="BHR24" s="2332"/>
      <c r="BHS24" s="2332"/>
      <c r="BHT24" s="2332"/>
      <c r="BHU24" s="2332"/>
      <c r="BHV24" s="2332"/>
      <c r="BHW24" s="2332"/>
      <c r="BHX24" s="2332"/>
      <c r="BHY24" s="2332"/>
      <c r="BHZ24" s="2332"/>
      <c r="BIA24" s="2332"/>
      <c r="BIB24" s="2332"/>
      <c r="BIC24" s="2332"/>
      <c r="BID24" s="2332"/>
      <c r="BIE24" s="2332"/>
      <c r="BIF24" s="2332"/>
      <c r="BIG24" s="2332"/>
      <c r="BIH24" s="2332"/>
      <c r="BII24" s="2332"/>
      <c r="BIJ24" s="2332"/>
      <c r="BIK24" s="2332"/>
      <c r="BIL24" s="2332"/>
      <c r="BIM24" s="2332"/>
      <c r="BIN24" s="2332"/>
      <c r="BIO24" s="2332"/>
      <c r="BIP24" s="2332"/>
      <c r="BIQ24" s="2332"/>
      <c r="BIR24" s="2332"/>
      <c r="BIS24" s="2332"/>
      <c r="BIT24" s="2332"/>
      <c r="BIU24" s="2332"/>
      <c r="BIV24" s="2332"/>
      <c r="BIW24" s="2332"/>
      <c r="BIX24" s="2332"/>
      <c r="BIY24" s="2332"/>
      <c r="BIZ24" s="2332"/>
      <c r="BJA24" s="2332"/>
      <c r="BJB24" s="2332"/>
      <c r="BJC24" s="2332"/>
      <c r="BJD24" s="2332"/>
      <c r="BJE24" s="2332"/>
      <c r="BJF24" s="2332"/>
      <c r="BJG24" s="2332"/>
      <c r="BJH24" s="2332"/>
      <c r="BJI24" s="2332"/>
      <c r="BJJ24" s="2332"/>
      <c r="BJK24" s="2332"/>
      <c r="BJL24" s="2332"/>
      <c r="BJM24" s="2332"/>
      <c r="BJN24" s="2332"/>
      <c r="BJO24" s="2332"/>
      <c r="BJP24" s="2332"/>
      <c r="BJQ24" s="2332"/>
      <c r="BJR24" s="2332"/>
      <c r="BJS24" s="2332"/>
      <c r="BJT24" s="2332"/>
      <c r="BJU24" s="2332"/>
      <c r="BJV24" s="2332"/>
      <c r="BJW24" s="2332"/>
      <c r="BJX24" s="2332"/>
      <c r="BJY24" s="2332"/>
      <c r="BJZ24" s="2332"/>
      <c r="BKA24" s="2332"/>
      <c r="BKB24" s="2332"/>
      <c r="BKC24" s="2332"/>
      <c r="BKD24" s="2332"/>
      <c r="BKE24" s="2332"/>
      <c r="BKF24" s="2332"/>
      <c r="BKG24" s="2332"/>
      <c r="BKH24" s="2332"/>
      <c r="BKI24" s="2332"/>
      <c r="BKJ24" s="2332"/>
      <c r="BKK24" s="2332"/>
      <c r="BKL24" s="2332"/>
      <c r="BKM24" s="2332"/>
      <c r="BKN24" s="2332"/>
      <c r="BKO24" s="2332"/>
      <c r="BKP24" s="2332"/>
      <c r="BKQ24" s="2332"/>
      <c r="BKR24" s="2332"/>
      <c r="BKS24" s="2332"/>
      <c r="BKT24" s="2332"/>
      <c r="BKU24" s="2332"/>
      <c r="BKV24" s="2332"/>
      <c r="BKW24" s="2332"/>
      <c r="BKX24" s="2332"/>
      <c r="BKY24" s="2332"/>
      <c r="BKZ24" s="2332"/>
      <c r="BLA24" s="2332"/>
      <c r="BLB24" s="2332"/>
      <c r="BLC24" s="2332"/>
      <c r="BLD24" s="2332"/>
      <c r="BLE24" s="2332"/>
      <c r="BLF24" s="2332"/>
      <c r="BLG24" s="2332"/>
      <c r="BLH24" s="2332"/>
      <c r="BLI24" s="2332"/>
      <c r="BLJ24" s="2332"/>
      <c r="BLK24" s="2332"/>
      <c r="BLL24" s="2332"/>
      <c r="BLM24" s="2332"/>
      <c r="BLN24" s="2332"/>
      <c r="BLO24" s="2332"/>
      <c r="BLP24" s="2332"/>
      <c r="BLQ24" s="2332"/>
      <c r="BLR24" s="2332"/>
      <c r="BLS24" s="2332"/>
      <c r="BLT24" s="2332"/>
      <c r="BLU24" s="2332"/>
      <c r="BLV24" s="2332"/>
      <c r="BLW24" s="2332"/>
      <c r="BLX24" s="2332"/>
      <c r="BLY24" s="2332"/>
      <c r="BLZ24" s="2332"/>
      <c r="BMA24" s="2332"/>
      <c r="BMB24" s="2332"/>
      <c r="BMC24" s="2332"/>
      <c r="BMD24" s="2332"/>
      <c r="BME24" s="2332"/>
      <c r="BMF24" s="2332"/>
      <c r="BMG24" s="2332"/>
      <c r="BMH24" s="2332"/>
      <c r="BMI24" s="2332"/>
      <c r="BMJ24" s="2332"/>
      <c r="BMK24" s="2332"/>
      <c r="BML24" s="2332"/>
      <c r="BMM24" s="2332"/>
      <c r="BMN24" s="2332"/>
      <c r="BMO24" s="2332"/>
      <c r="BMP24" s="2332"/>
      <c r="BMQ24" s="2332"/>
      <c r="BMR24" s="2332"/>
      <c r="BMS24" s="2332"/>
      <c r="BMT24" s="2332"/>
      <c r="BMU24" s="2332"/>
      <c r="BMV24" s="2332"/>
      <c r="BMW24" s="2332"/>
      <c r="BMX24" s="2332"/>
      <c r="BMY24" s="2332"/>
      <c r="BMZ24" s="2332"/>
      <c r="BNA24" s="2332"/>
      <c r="BNB24" s="2332"/>
      <c r="BNC24" s="2332"/>
      <c r="BND24" s="2332"/>
      <c r="BNE24" s="2332"/>
      <c r="BNF24" s="2332"/>
      <c r="BNG24" s="2332"/>
      <c r="BNH24" s="2332"/>
      <c r="BNI24" s="2332"/>
      <c r="BNJ24" s="2332"/>
      <c r="BNK24" s="2332"/>
      <c r="BNL24" s="2332"/>
      <c r="BNM24" s="2332"/>
      <c r="BNN24" s="2332"/>
      <c r="BNO24" s="2332"/>
      <c r="BNP24" s="2332"/>
      <c r="BNQ24" s="2332"/>
      <c r="BNR24" s="2332"/>
      <c r="BNS24" s="2332"/>
      <c r="BNT24" s="2332"/>
      <c r="BNU24" s="2332"/>
      <c r="BNV24" s="2332"/>
      <c r="BNW24" s="2332"/>
      <c r="BNX24" s="2332"/>
      <c r="BNY24" s="2332"/>
      <c r="BNZ24" s="2332"/>
      <c r="BOA24" s="2332"/>
      <c r="BOB24" s="2332"/>
      <c r="BOC24" s="2332"/>
      <c r="BOD24" s="2332"/>
      <c r="BOE24" s="2332"/>
      <c r="BOF24" s="2332"/>
      <c r="BOG24" s="2332"/>
      <c r="BOH24" s="2332"/>
      <c r="BOI24" s="2332"/>
      <c r="BOJ24" s="2332"/>
      <c r="BOK24" s="2332"/>
      <c r="BOL24" s="2332"/>
      <c r="BOM24" s="2332"/>
      <c r="BON24" s="2332"/>
      <c r="BOO24" s="2332"/>
      <c r="BOP24" s="2332"/>
      <c r="BOQ24" s="2332"/>
      <c r="BOR24" s="2332"/>
      <c r="BOS24" s="2332"/>
      <c r="BOT24" s="2332"/>
      <c r="BOU24" s="2332"/>
      <c r="BOV24" s="2332"/>
      <c r="BOW24" s="2332"/>
      <c r="BOX24" s="2332"/>
      <c r="BOY24" s="2332"/>
      <c r="BOZ24" s="2332"/>
      <c r="BPA24" s="2332"/>
      <c r="BPB24" s="2332"/>
      <c r="BPC24" s="2332"/>
      <c r="BPD24" s="2332"/>
      <c r="BPE24" s="2332"/>
      <c r="BPF24" s="2332"/>
      <c r="BPG24" s="2332"/>
      <c r="BPH24" s="2332"/>
      <c r="BPI24" s="2332"/>
      <c r="BPJ24" s="2332"/>
      <c r="BPK24" s="2332"/>
      <c r="BPL24" s="2332"/>
      <c r="BPM24" s="2332"/>
      <c r="BPN24" s="2332"/>
      <c r="BPO24" s="2332"/>
      <c r="BPP24" s="2332"/>
      <c r="BPQ24" s="2332"/>
      <c r="BPR24" s="2332"/>
      <c r="BPS24" s="2332"/>
      <c r="BPT24" s="2332"/>
      <c r="BPU24" s="2332"/>
      <c r="BPV24" s="2332"/>
      <c r="BPW24" s="2332"/>
      <c r="BPX24" s="2332"/>
      <c r="BPY24" s="2332"/>
      <c r="BPZ24" s="2332"/>
      <c r="BQA24" s="2332"/>
      <c r="BQB24" s="2332"/>
      <c r="BQC24" s="2332"/>
      <c r="BQD24" s="2332"/>
      <c r="BQE24" s="2332"/>
      <c r="BQF24" s="2332"/>
      <c r="BQG24" s="2332"/>
      <c r="BQH24" s="2332"/>
      <c r="BQI24" s="2332"/>
      <c r="BQJ24" s="2332"/>
      <c r="BQK24" s="2332"/>
      <c r="BQL24" s="2332"/>
      <c r="BQM24" s="2332"/>
      <c r="BQN24" s="2332"/>
      <c r="BQO24" s="2332"/>
      <c r="BQP24" s="2332"/>
      <c r="BQQ24" s="2332"/>
      <c r="BQR24" s="2332"/>
      <c r="BQS24" s="2332"/>
      <c r="BQT24" s="2332"/>
      <c r="BQU24" s="2332"/>
      <c r="BQV24" s="2332"/>
      <c r="BQW24" s="2332"/>
      <c r="BQX24" s="2332"/>
      <c r="BQY24" s="2332"/>
      <c r="BQZ24" s="2332"/>
      <c r="BRA24" s="2332"/>
      <c r="BRB24" s="2332"/>
      <c r="BRC24" s="2332"/>
      <c r="BRD24" s="2332"/>
      <c r="BRE24" s="2332"/>
      <c r="BRF24" s="2332"/>
      <c r="BRG24" s="2332"/>
      <c r="BRH24" s="2332"/>
      <c r="BRI24" s="2332"/>
      <c r="BRJ24" s="2332"/>
      <c r="BRK24" s="2332"/>
      <c r="BRL24" s="2332"/>
      <c r="BRM24" s="2332"/>
      <c r="BRN24" s="2332"/>
      <c r="BRO24" s="2332"/>
      <c r="BRP24" s="2332"/>
      <c r="BRQ24" s="2332"/>
      <c r="BRR24" s="2332"/>
      <c r="BRS24" s="2332"/>
      <c r="BRT24" s="2332"/>
      <c r="BRU24" s="2332"/>
      <c r="BRV24" s="2332"/>
      <c r="BRW24" s="2332"/>
      <c r="BRX24" s="2332"/>
      <c r="BRY24" s="2332"/>
      <c r="BRZ24" s="2332"/>
      <c r="BSA24" s="2332"/>
      <c r="BSB24" s="2332"/>
      <c r="BSC24" s="2332"/>
      <c r="BSD24" s="2332"/>
      <c r="BSE24" s="2332"/>
      <c r="BSF24" s="2332"/>
      <c r="BSG24" s="2332"/>
      <c r="BSH24" s="2332"/>
      <c r="BSI24" s="2332"/>
      <c r="BSJ24" s="2332"/>
      <c r="BSK24" s="2332"/>
      <c r="BSL24" s="2332"/>
      <c r="BSM24" s="2332"/>
      <c r="BSN24" s="2332"/>
      <c r="BSO24" s="2332"/>
      <c r="BSP24" s="2332"/>
      <c r="BSQ24" s="2332"/>
      <c r="BSR24" s="2332"/>
      <c r="BSS24" s="2332"/>
      <c r="BST24" s="2332"/>
      <c r="BSU24" s="2332"/>
      <c r="BSV24" s="2332"/>
      <c r="BSW24" s="2332"/>
      <c r="BSX24" s="2332"/>
      <c r="BSY24" s="2332"/>
      <c r="BSZ24" s="2332"/>
      <c r="BTA24" s="2332"/>
      <c r="BTB24" s="2332"/>
      <c r="BTC24" s="2332"/>
      <c r="BTD24" s="2332"/>
      <c r="BTE24" s="2332"/>
      <c r="BTF24" s="2332"/>
      <c r="BTG24" s="2332"/>
      <c r="BTH24" s="2332"/>
      <c r="BTI24" s="2332"/>
      <c r="BTJ24" s="2332"/>
      <c r="BTK24" s="2332"/>
      <c r="BTL24" s="2332"/>
      <c r="BTM24" s="2332"/>
      <c r="BTN24" s="2332"/>
      <c r="BTO24" s="2332"/>
      <c r="BTP24" s="2332"/>
      <c r="BTQ24" s="2332"/>
      <c r="BTR24" s="2332"/>
      <c r="BTS24" s="2332"/>
      <c r="BTT24" s="2332"/>
      <c r="BTU24" s="2332"/>
      <c r="BTV24" s="2332"/>
      <c r="BTW24" s="2332"/>
      <c r="BTX24" s="2332"/>
      <c r="BTY24" s="2332"/>
      <c r="BTZ24" s="2332"/>
      <c r="BUA24" s="2332"/>
      <c r="BUB24" s="2332"/>
      <c r="BUC24" s="2332"/>
      <c r="BUD24" s="2332"/>
      <c r="BUE24" s="2332"/>
      <c r="BUF24" s="2332"/>
      <c r="BUG24" s="2332"/>
      <c r="BUH24" s="2332"/>
      <c r="BUI24" s="2332"/>
      <c r="BUJ24" s="2332"/>
      <c r="BUK24" s="2332"/>
      <c r="BUL24" s="2332"/>
      <c r="BUM24" s="2332"/>
      <c r="BUN24" s="2332"/>
      <c r="BUO24" s="2332"/>
      <c r="BUP24" s="2332"/>
      <c r="BUQ24" s="2332"/>
      <c r="BUR24" s="2332"/>
      <c r="BUS24" s="2332"/>
      <c r="BUT24" s="2332"/>
      <c r="BUU24" s="2332"/>
      <c r="BUV24" s="2332"/>
      <c r="BUW24" s="2332"/>
      <c r="BUX24" s="2332"/>
      <c r="BUY24" s="2332"/>
      <c r="BUZ24" s="2332"/>
      <c r="BVA24" s="2332"/>
      <c r="BVB24" s="2332"/>
      <c r="BVC24" s="2332"/>
      <c r="BVD24" s="2332"/>
      <c r="BVE24" s="2332"/>
      <c r="BVF24" s="2332"/>
      <c r="BVG24" s="2332"/>
      <c r="BVH24" s="2332"/>
      <c r="BVI24" s="2332"/>
      <c r="BVJ24" s="2332"/>
      <c r="BVK24" s="2332"/>
      <c r="BVL24" s="2332"/>
      <c r="BVM24" s="2332"/>
      <c r="BVN24" s="2332"/>
      <c r="BVO24" s="2332"/>
      <c r="BVP24" s="2332"/>
      <c r="BVQ24" s="2332"/>
      <c r="BVR24" s="2332"/>
      <c r="BVS24" s="2332"/>
      <c r="BVT24" s="2332"/>
      <c r="BVU24" s="2332"/>
      <c r="BVV24" s="2332"/>
      <c r="BVW24" s="2332"/>
      <c r="BVX24" s="2332"/>
      <c r="BVY24" s="2332"/>
      <c r="BVZ24" s="2332"/>
      <c r="BWA24" s="2332"/>
      <c r="BWB24" s="2332"/>
      <c r="BWC24" s="2332"/>
      <c r="BWD24" s="2332"/>
      <c r="BWE24" s="2332"/>
      <c r="BWF24" s="2332"/>
      <c r="BWG24" s="2332"/>
      <c r="BWH24" s="2332"/>
      <c r="BWI24" s="2332"/>
      <c r="BWJ24" s="2332"/>
      <c r="BWK24" s="2332"/>
      <c r="BWL24" s="2332"/>
      <c r="BWM24" s="2332"/>
      <c r="BWN24" s="2332"/>
      <c r="BWO24" s="2332"/>
      <c r="BWP24" s="2332"/>
      <c r="BWQ24" s="2332"/>
      <c r="BWR24" s="2332"/>
      <c r="BWS24" s="2332"/>
      <c r="BWT24" s="2332"/>
      <c r="BWU24" s="2332"/>
      <c r="BWV24" s="2332"/>
      <c r="BWW24" s="2332"/>
      <c r="BWX24" s="2332"/>
      <c r="BWY24" s="2332"/>
      <c r="BWZ24" s="2332"/>
      <c r="BXA24" s="2332"/>
      <c r="BXB24" s="2332"/>
      <c r="BXC24" s="2332"/>
      <c r="BXD24" s="2332"/>
      <c r="BXE24" s="2332"/>
      <c r="BXF24" s="2332"/>
      <c r="BXG24" s="2332"/>
      <c r="BXH24" s="2332"/>
      <c r="BXI24" s="2332"/>
      <c r="BXJ24" s="2332"/>
      <c r="BXK24" s="2332"/>
      <c r="BXL24" s="2332"/>
      <c r="BXM24" s="2332"/>
      <c r="BXN24" s="2332"/>
      <c r="BXO24" s="2332"/>
      <c r="BXP24" s="2332"/>
      <c r="BXQ24" s="2332"/>
      <c r="BXR24" s="2332"/>
      <c r="BXS24" s="2332"/>
      <c r="BXT24" s="2332"/>
      <c r="BXU24" s="2332"/>
      <c r="BXV24" s="2332"/>
      <c r="BXW24" s="2332"/>
      <c r="BXX24" s="2332"/>
      <c r="BXY24" s="2332"/>
      <c r="BXZ24" s="2332"/>
      <c r="BYA24" s="2332"/>
      <c r="BYB24" s="2332"/>
      <c r="BYC24" s="2332"/>
      <c r="BYD24" s="2332"/>
      <c r="BYE24" s="2332"/>
      <c r="BYF24" s="2332"/>
      <c r="BYG24" s="2332"/>
      <c r="BYH24" s="2332"/>
      <c r="BYI24" s="2332"/>
      <c r="BYJ24" s="2332"/>
      <c r="BYK24" s="2332"/>
      <c r="BYL24" s="2332"/>
      <c r="BYM24" s="2332"/>
      <c r="BYN24" s="2332"/>
      <c r="BYO24" s="2332"/>
      <c r="BYP24" s="2332"/>
      <c r="BYQ24" s="2332"/>
      <c r="BYR24" s="2332"/>
      <c r="BYS24" s="2332"/>
      <c r="BYT24" s="2332"/>
      <c r="BYU24" s="2332"/>
      <c r="BYV24" s="2332"/>
      <c r="BYW24" s="2332"/>
      <c r="BYX24" s="2332"/>
      <c r="BYY24" s="2332"/>
      <c r="BYZ24" s="2332"/>
      <c r="BZA24" s="2332"/>
      <c r="BZB24" s="2332"/>
      <c r="BZC24" s="2332"/>
      <c r="BZD24" s="2332"/>
      <c r="BZE24" s="2332"/>
      <c r="BZF24" s="2332"/>
      <c r="BZG24" s="2332"/>
      <c r="BZH24" s="2332"/>
      <c r="BZI24" s="2332"/>
      <c r="BZJ24" s="2332"/>
      <c r="BZK24" s="2332"/>
      <c r="BZL24" s="2332"/>
      <c r="BZM24" s="2332"/>
      <c r="BZN24" s="2332"/>
      <c r="BZO24" s="2332"/>
      <c r="BZP24" s="2332"/>
      <c r="BZQ24" s="2332"/>
      <c r="BZR24" s="2332"/>
      <c r="BZS24" s="2332"/>
      <c r="BZT24" s="2332"/>
      <c r="BZU24" s="2332"/>
      <c r="BZV24" s="2332"/>
      <c r="BZW24" s="2332"/>
      <c r="BZX24" s="2332"/>
      <c r="BZY24" s="2332"/>
      <c r="BZZ24" s="2332"/>
      <c r="CAA24" s="2332"/>
      <c r="CAB24" s="2332"/>
      <c r="CAC24" s="2332"/>
      <c r="CAD24" s="2332"/>
      <c r="CAE24" s="2332"/>
      <c r="CAF24" s="2332"/>
      <c r="CAG24" s="2332"/>
      <c r="CAH24" s="2332"/>
      <c r="CAI24" s="2332"/>
      <c r="CAJ24" s="2332"/>
      <c r="CAK24" s="2332"/>
      <c r="CAL24" s="2332"/>
      <c r="CAM24" s="2332"/>
      <c r="CAN24" s="2332"/>
      <c r="CAO24" s="2332"/>
      <c r="CAP24" s="2332"/>
      <c r="CAQ24" s="2332"/>
      <c r="CAR24" s="2332"/>
      <c r="CAS24" s="2332"/>
      <c r="CAT24" s="2332"/>
      <c r="CAU24" s="2332"/>
      <c r="CAV24" s="2332"/>
      <c r="CAW24" s="2332"/>
      <c r="CAX24" s="2332"/>
      <c r="CAY24" s="2332"/>
      <c r="CAZ24" s="2332"/>
      <c r="CBA24" s="2332"/>
      <c r="CBB24" s="2332"/>
      <c r="CBC24" s="2332"/>
      <c r="CBD24" s="2332"/>
      <c r="CBE24" s="2332"/>
      <c r="CBF24" s="2332"/>
      <c r="CBG24" s="2332"/>
      <c r="CBH24" s="2332"/>
      <c r="CBI24" s="2332"/>
      <c r="CBJ24" s="2332"/>
      <c r="CBK24" s="2332"/>
      <c r="CBL24" s="2332"/>
      <c r="CBM24" s="2332"/>
      <c r="CBN24" s="2332"/>
      <c r="CBO24" s="2332"/>
      <c r="CBP24" s="2332"/>
      <c r="CBQ24" s="2332"/>
      <c r="CBR24" s="2332"/>
      <c r="CBS24" s="2332"/>
      <c r="CBT24" s="2332"/>
      <c r="CBU24" s="2332"/>
      <c r="CBV24" s="2332"/>
      <c r="CBW24" s="2332"/>
      <c r="CBX24" s="2332"/>
      <c r="CBY24" s="2332"/>
      <c r="CBZ24" s="2332"/>
      <c r="CCA24" s="2332"/>
      <c r="CCB24" s="2332"/>
      <c r="CCC24" s="2332"/>
      <c r="CCD24" s="2332"/>
      <c r="CCE24" s="2332"/>
      <c r="CCF24" s="2332"/>
      <c r="CCG24" s="2332"/>
      <c r="CCH24" s="2332"/>
      <c r="CCI24" s="2332"/>
      <c r="CCJ24" s="2332"/>
      <c r="CCK24" s="2332"/>
      <c r="CCL24" s="2332"/>
      <c r="CCM24" s="2332"/>
      <c r="CCN24" s="2332"/>
      <c r="CCO24" s="2332"/>
      <c r="CCP24" s="2332"/>
      <c r="CCQ24" s="2332"/>
      <c r="CCR24" s="2332"/>
      <c r="CCS24" s="2332"/>
      <c r="CCT24" s="2332"/>
      <c r="CCU24" s="2332"/>
      <c r="CCV24" s="2332"/>
      <c r="CCW24" s="2332"/>
      <c r="CCX24" s="2332"/>
      <c r="CCY24" s="2332"/>
      <c r="CCZ24" s="2332"/>
      <c r="CDA24" s="2332"/>
      <c r="CDB24" s="2332"/>
      <c r="CDC24" s="2332"/>
      <c r="CDD24" s="2332"/>
      <c r="CDE24" s="2332"/>
      <c r="CDF24" s="2332"/>
      <c r="CDG24" s="2332"/>
      <c r="CDH24" s="2332"/>
      <c r="CDI24" s="2332"/>
      <c r="CDJ24" s="2332"/>
      <c r="CDK24" s="2332"/>
      <c r="CDL24" s="2332"/>
      <c r="CDM24" s="2332"/>
      <c r="CDN24" s="2332"/>
      <c r="CDO24" s="2332"/>
      <c r="CDP24" s="2332"/>
      <c r="CDQ24" s="2332"/>
      <c r="CDR24" s="2332"/>
      <c r="CDS24" s="2332"/>
      <c r="CDT24" s="2332"/>
      <c r="CDU24" s="2332"/>
      <c r="CDV24" s="2332"/>
      <c r="CDW24" s="2332"/>
      <c r="CDX24" s="2332"/>
      <c r="CDY24" s="2332"/>
      <c r="CDZ24" s="2332"/>
      <c r="CEA24" s="2332"/>
      <c r="CEB24" s="2332"/>
      <c r="CEC24" s="2332"/>
      <c r="CED24" s="2332"/>
      <c r="CEE24" s="2332"/>
      <c r="CEF24" s="2332"/>
      <c r="CEG24" s="2332"/>
      <c r="CEH24" s="2332"/>
      <c r="CEI24" s="2332"/>
      <c r="CEJ24" s="2332"/>
      <c r="CEK24" s="2332"/>
      <c r="CEL24" s="2332"/>
      <c r="CEM24" s="2332"/>
      <c r="CEN24" s="2332"/>
      <c r="CEO24" s="2332"/>
      <c r="CEP24" s="2332"/>
      <c r="CEQ24" s="2332"/>
      <c r="CER24" s="2332"/>
      <c r="CES24" s="2332"/>
      <c r="CET24" s="2332"/>
      <c r="CEU24" s="2332"/>
      <c r="CEV24" s="2332"/>
      <c r="CEW24" s="2332"/>
      <c r="CEX24" s="2332"/>
      <c r="CEY24" s="2332"/>
      <c r="CEZ24" s="2332"/>
      <c r="CFA24" s="2332"/>
      <c r="CFB24" s="2332"/>
      <c r="CFC24" s="2332"/>
      <c r="CFD24" s="2332"/>
      <c r="CFE24" s="2332"/>
      <c r="CFF24" s="2332"/>
      <c r="CFG24" s="2332"/>
      <c r="CFH24" s="2332"/>
      <c r="CFI24" s="2332"/>
      <c r="CFJ24" s="2332"/>
      <c r="CFK24" s="2332"/>
      <c r="CFL24" s="2332"/>
      <c r="CFM24" s="2332"/>
      <c r="CFN24" s="2332"/>
      <c r="CFO24" s="2332"/>
      <c r="CFP24" s="2332"/>
      <c r="CFQ24" s="2332"/>
      <c r="CFR24" s="2332"/>
      <c r="CFS24" s="2332"/>
      <c r="CFT24" s="2332"/>
      <c r="CFU24" s="2332"/>
      <c r="CFV24" s="2332"/>
      <c r="CFW24" s="2332"/>
      <c r="CFX24" s="2332"/>
      <c r="CFY24" s="2332"/>
      <c r="CFZ24" s="2332"/>
      <c r="CGA24" s="2332"/>
      <c r="CGB24" s="2332"/>
      <c r="CGC24" s="2332"/>
      <c r="CGD24" s="2332"/>
      <c r="CGE24" s="2332"/>
      <c r="CGF24" s="2332"/>
      <c r="CGG24" s="2332"/>
      <c r="CGH24" s="2332"/>
      <c r="CGI24" s="2332"/>
      <c r="CGJ24" s="2332"/>
      <c r="CGK24" s="2332"/>
      <c r="CGL24" s="2332"/>
      <c r="CGM24" s="2332"/>
      <c r="CGN24" s="2332"/>
      <c r="CGO24" s="2332"/>
      <c r="CGP24" s="2332"/>
      <c r="CGQ24" s="2332"/>
      <c r="CGR24" s="2332"/>
      <c r="CGS24" s="2332"/>
      <c r="CGT24" s="2332"/>
      <c r="CGU24" s="2332"/>
      <c r="CGV24" s="2332"/>
      <c r="CGW24" s="2332"/>
      <c r="CGX24" s="2332"/>
      <c r="CGY24" s="2332"/>
      <c r="CGZ24" s="2332"/>
      <c r="CHA24" s="2332"/>
      <c r="CHB24" s="2332"/>
      <c r="CHC24" s="2332"/>
      <c r="CHD24" s="2332"/>
      <c r="CHE24" s="2332"/>
      <c r="CHF24" s="2332"/>
      <c r="CHG24" s="2332"/>
      <c r="CHH24" s="2332"/>
      <c r="CHI24" s="2332"/>
      <c r="CHJ24" s="2332"/>
      <c r="CHK24" s="2332"/>
      <c r="CHL24" s="2332"/>
      <c r="CHM24" s="2332"/>
      <c r="CHN24" s="2332"/>
      <c r="CHO24" s="2332"/>
      <c r="CHP24" s="2332"/>
      <c r="CHQ24" s="2332"/>
      <c r="CHR24" s="2332"/>
      <c r="CHS24" s="2332"/>
      <c r="CHT24" s="2332"/>
      <c r="CHU24" s="2332"/>
      <c r="CHV24" s="2332"/>
      <c r="CHW24" s="2332"/>
      <c r="CHX24" s="2332"/>
      <c r="CHY24" s="2332"/>
      <c r="CHZ24" s="2332"/>
      <c r="CIA24" s="2332"/>
      <c r="CIB24" s="2332"/>
      <c r="CIC24" s="2332"/>
      <c r="CID24" s="2332"/>
      <c r="CIE24" s="2332"/>
      <c r="CIF24" s="2332"/>
      <c r="CIG24" s="2332"/>
      <c r="CIH24" s="2332"/>
      <c r="CII24" s="2332"/>
      <c r="CIJ24" s="2332"/>
      <c r="CIK24" s="2332"/>
      <c r="CIL24" s="2332"/>
      <c r="CIM24" s="2332"/>
      <c r="CIN24" s="2332"/>
      <c r="CIO24" s="2332"/>
      <c r="CIP24" s="2332"/>
      <c r="CIQ24" s="2332"/>
      <c r="CIR24" s="2332"/>
      <c r="CIS24" s="2332"/>
      <c r="CIT24" s="2332"/>
      <c r="CIU24" s="2332"/>
      <c r="CIV24" s="2332"/>
      <c r="CIW24" s="2332"/>
      <c r="CIX24" s="2332"/>
      <c r="CIY24" s="2332"/>
      <c r="CIZ24" s="2332"/>
      <c r="CJA24" s="2332"/>
      <c r="CJB24" s="2332"/>
      <c r="CJC24" s="2332"/>
      <c r="CJD24" s="2332"/>
      <c r="CJE24" s="2332"/>
      <c r="CJF24" s="2332"/>
      <c r="CJG24" s="2332"/>
      <c r="CJH24" s="2332"/>
      <c r="CJI24" s="2332"/>
      <c r="CJJ24" s="2332"/>
      <c r="CJK24" s="2332"/>
      <c r="CJL24" s="2332"/>
      <c r="CJM24" s="2332"/>
      <c r="CJN24" s="2332"/>
      <c r="CJO24" s="2332"/>
      <c r="CJP24" s="2332"/>
      <c r="CJQ24" s="2332"/>
      <c r="CJR24" s="2332"/>
      <c r="CJS24" s="2332"/>
      <c r="CJT24" s="2332"/>
      <c r="CJU24" s="2332"/>
      <c r="CJV24" s="2332"/>
      <c r="CJW24" s="2332"/>
      <c r="CJX24" s="2332"/>
      <c r="CJY24" s="2332"/>
      <c r="CJZ24" s="2332"/>
      <c r="CKA24" s="2332"/>
      <c r="CKB24" s="2332"/>
      <c r="CKC24" s="2332"/>
      <c r="CKD24" s="2332"/>
      <c r="CKE24" s="2332"/>
      <c r="CKF24" s="2332"/>
      <c r="CKG24" s="2332"/>
      <c r="CKH24" s="2332"/>
      <c r="CKI24" s="2332"/>
      <c r="CKJ24" s="2332"/>
      <c r="CKK24" s="2332"/>
      <c r="CKL24" s="2332"/>
      <c r="CKM24" s="2332"/>
      <c r="CKN24" s="2332"/>
      <c r="CKO24" s="2332"/>
      <c r="CKP24" s="2332"/>
      <c r="CKQ24" s="2332"/>
      <c r="CKR24" s="2332"/>
      <c r="CKS24" s="2332"/>
      <c r="CKT24" s="2332"/>
      <c r="CKU24" s="2332"/>
      <c r="CKV24" s="2332"/>
      <c r="CKW24" s="2332"/>
      <c r="CKX24" s="2332"/>
      <c r="CKY24" s="2332"/>
      <c r="CKZ24" s="2332"/>
      <c r="CLA24" s="2332"/>
      <c r="CLB24" s="2332"/>
      <c r="CLC24" s="2332"/>
      <c r="CLD24" s="2332"/>
      <c r="CLE24" s="2332"/>
      <c r="CLF24" s="2332"/>
      <c r="CLG24" s="2332"/>
      <c r="CLH24" s="2332"/>
      <c r="CLI24" s="2332"/>
      <c r="CLJ24" s="2332"/>
      <c r="CLK24" s="2332"/>
      <c r="CLL24" s="2332"/>
      <c r="CLM24" s="2332"/>
      <c r="CLN24" s="2332"/>
      <c r="CLO24" s="2332"/>
      <c r="CLP24" s="2332"/>
      <c r="CLQ24" s="2332"/>
      <c r="CLR24" s="2332"/>
      <c r="CLS24" s="2332"/>
      <c r="CLT24" s="2332"/>
      <c r="CLU24" s="2332"/>
      <c r="CLV24" s="2332"/>
      <c r="CLW24" s="2332"/>
      <c r="CLX24" s="2332"/>
      <c r="CLY24" s="2332"/>
      <c r="CLZ24" s="2332"/>
      <c r="CMA24" s="2332"/>
      <c r="CMB24" s="2332"/>
      <c r="CMC24" s="2332"/>
      <c r="CMD24" s="2332"/>
      <c r="CME24" s="2332"/>
      <c r="CMF24" s="2332"/>
      <c r="CMG24" s="2332"/>
      <c r="CMH24" s="2332"/>
      <c r="CMI24" s="2332"/>
      <c r="CMJ24" s="2332"/>
      <c r="CMK24" s="2332"/>
      <c r="CML24" s="2332"/>
      <c r="CMM24" s="2332"/>
      <c r="CMN24" s="2332"/>
      <c r="CMO24" s="2332"/>
      <c r="CMP24" s="2332"/>
      <c r="CMQ24" s="2332"/>
      <c r="CMR24" s="2332"/>
      <c r="CMS24" s="2332"/>
      <c r="CMT24" s="2332"/>
      <c r="CMU24" s="2332"/>
      <c r="CMV24" s="2332"/>
      <c r="CMW24" s="2332"/>
      <c r="CMX24" s="2332"/>
      <c r="CMY24" s="2332"/>
      <c r="CMZ24" s="2332"/>
      <c r="CNA24" s="2332"/>
      <c r="CNB24" s="2332"/>
      <c r="CNC24" s="2332"/>
      <c r="CND24" s="2332"/>
      <c r="CNE24" s="2332"/>
      <c r="CNF24" s="2332"/>
      <c r="CNG24" s="2332"/>
      <c r="CNH24" s="2332"/>
      <c r="CNI24" s="2332"/>
      <c r="CNJ24" s="2332"/>
      <c r="CNK24" s="2332"/>
      <c r="CNL24" s="2332"/>
      <c r="CNM24" s="2332"/>
      <c r="CNN24" s="2332"/>
      <c r="CNO24" s="2332"/>
      <c r="CNP24" s="2332"/>
      <c r="CNQ24" s="2332"/>
      <c r="CNR24" s="2332"/>
      <c r="CNS24" s="2332"/>
      <c r="CNT24" s="2332"/>
      <c r="CNU24" s="2332"/>
      <c r="CNV24" s="2332"/>
      <c r="CNW24" s="2332"/>
      <c r="CNX24" s="2332"/>
      <c r="CNY24" s="2332"/>
      <c r="CNZ24" s="2332"/>
      <c r="COA24" s="2332"/>
      <c r="COB24" s="2332"/>
      <c r="COC24" s="2332"/>
      <c r="COD24" s="2332"/>
      <c r="COE24" s="2332"/>
      <c r="COF24" s="2332"/>
      <c r="COG24" s="2332"/>
      <c r="COH24" s="2332"/>
      <c r="COI24" s="2332"/>
      <c r="COJ24" s="2332"/>
      <c r="COK24" s="2332"/>
      <c r="COL24" s="2332"/>
      <c r="COM24" s="2332"/>
      <c r="CON24" s="2332"/>
      <c r="COO24" s="2332"/>
      <c r="COP24" s="2332"/>
      <c r="COQ24" s="2332"/>
      <c r="COR24" s="2332"/>
      <c r="COS24" s="2332"/>
      <c r="COT24" s="2332"/>
      <c r="COU24" s="2332"/>
      <c r="COV24" s="2332"/>
      <c r="COW24" s="2332"/>
      <c r="COX24" s="2332"/>
      <c r="COY24" s="2332"/>
      <c r="COZ24" s="2332"/>
      <c r="CPA24" s="2332"/>
      <c r="CPB24" s="2332"/>
      <c r="CPC24" s="2332"/>
      <c r="CPD24" s="2332"/>
      <c r="CPE24" s="2332"/>
      <c r="CPF24" s="2332"/>
      <c r="CPG24" s="2332"/>
      <c r="CPH24" s="2332"/>
      <c r="CPI24" s="2332"/>
      <c r="CPJ24" s="2332"/>
      <c r="CPK24" s="2332"/>
      <c r="CPL24" s="2332"/>
      <c r="CPM24" s="2332"/>
      <c r="CPN24" s="2332"/>
      <c r="CPO24" s="2332"/>
      <c r="CPP24" s="2332"/>
      <c r="CPQ24" s="2332"/>
      <c r="CPR24" s="2332"/>
      <c r="CPS24" s="2332"/>
      <c r="CPT24" s="2332"/>
      <c r="CPU24" s="2332"/>
      <c r="CPV24" s="2332"/>
      <c r="CPW24" s="2332"/>
      <c r="CPX24" s="2332"/>
      <c r="CPY24" s="2332"/>
      <c r="CPZ24" s="2332"/>
      <c r="CQA24" s="2332"/>
      <c r="CQB24" s="2332"/>
      <c r="CQC24" s="2332"/>
      <c r="CQD24" s="2332"/>
      <c r="CQE24" s="2332"/>
      <c r="CQF24" s="2332"/>
      <c r="CQG24" s="2332"/>
      <c r="CQH24" s="2332"/>
      <c r="CQI24" s="2332"/>
      <c r="CQJ24" s="2332"/>
      <c r="CQK24" s="2332"/>
      <c r="CQL24" s="2332"/>
      <c r="CQM24" s="2332"/>
      <c r="CQN24" s="2332"/>
      <c r="CQO24" s="2332"/>
      <c r="CQP24" s="2332"/>
      <c r="CQQ24" s="2332"/>
      <c r="CQR24" s="2332"/>
      <c r="CQS24" s="2332"/>
      <c r="CQT24" s="2332"/>
      <c r="CQU24" s="2332"/>
      <c r="CQV24" s="2332"/>
      <c r="CQW24" s="2332"/>
      <c r="CQX24" s="2332"/>
      <c r="CQY24" s="2332"/>
      <c r="CQZ24" s="2332"/>
      <c r="CRA24" s="2332"/>
      <c r="CRB24" s="2332"/>
      <c r="CRC24" s="2332"/>
      <c r="CRD24" s="2332"/>
      <c r="CRE24" s="2332"/>
      <c r="CRF24" s="2332"/>
      <c r="CRG24" s="2332"/>
      <c r="CRH24" s="2332"/>
      <c r="CRI24" s="2332"/>
      <c r="CRJ24" s="2332"/>
      <c r="CRK24" s="2332"/>
      <c r="CRL24" s="2332"/>
      <c r="CRM24" s="2332"/>
      <c r="CRN24" s="2332"/>
      <c r="CRO24" s="2332"/>
      <c r="CRP24" s="2332"/>
      <c r="CRQ24" s="2332"/>
      <c r="CRR24" s="2332"/>
      <c r="CRS24" s="2332"/>
      <c r="CRT24" s="2332"/>
      <c r="CRU24" s="2332"/>
      <c r="CRV24" s="2332"/>
      <c r="CRW24" s="2332"/>
      <c r="CRX24" s="2332"/>
      <c r="CRY24" s="2332"/>
      <c r="CRZ24" s="2332"/>
      <c r="CSA24" s="2332"/>
      <c r="CSB24" s="2332"/>
      <c r="CSC24" s="2332"/>
      <c r="CSD24" s="2332"/>
      <c r="CSE24" s="2332"/>
      <c r="CSF24" s="2332"/>
      <c r="CSG24" s="2332"/>
      <c r="CSH24" s="2332"/>
      <c r="CSI24" s="2332"/>
      <c r="CSJ24" s="2332"/>
      <c r="CSK24" s="2332"/>
      <c r="CSL24" s="2332"/>
      <c r="CSM24" s="2332"/>
      <c r="CSN24" s="2332"/>
      <c r="CSO24" s="2332"/>
      <c r="CSP24" s="2332"/>
      <c r="CSQ24" s="2332"/>
      <c r="CSR24" s="2332"/>
      <c r="CSS24" s="2332"/>
      <c r="CST24" s="2332"/>
      <c r="CSU24" s="2332"/>
      <c r="CSV24" s="2332"/>
      <c r="CSW24" s="2332"/>
      <c r="CSX24" s="2332"/>
      <c r="CSY24" s="2332"/>
      <c r="CSZ24" s="2332"/>
      <c r="CTA24" s="2332"/>
      <c r="CTB24" s="2332"/>
      <c r="CTC24" s="2332"/>
      <c r="CTD24" s="2332"/>
      <c r="CTE24" s="2332"/>
      <c r="CTF24" s="2332"/>
      <c r="CTG24" s="2332"/>
      <c r="CTH24" s="2332"/>
      <c r="CTI24" s="2332"/>
      <c r="CTJ24" s="2332"/>
      <c r="CTK24" s="2332"/>
      <c r="CTL24" s="2332"/>
      <c r="CTM24" s="2332"/>
      <c r="CTN24" s="2332"/>
      <c r="CTO24" s="2332"/>
      <c r="CTP24" s="2332"/>
      <c r="CTQ24" s="2332"/>
      <c r="CTR24" s="2332"/>
      <c r="CTS24" s="2332"/>
      <c r="CTT24" s="2332"/>
      <c r="CTU24" s="2332"/>
      <c r="CTV24" s="2332"/>
      <c r="CTW24" s="2332"/>
      <c r="CTX24" s="2332"/>
      <c r="CTY24" s="2332"/>
      <c r="CTZ24" s="2332"/>
      <c r="CUA24" s="2332"/>
      <c r="CUB24" s="2332"/>
      <c r="CUC24" s="2332"/>
      <c r="CUD24" s="2332"/>
      <c r="CUE24" s="2332"/>
      <c r="CUF24" s="2332"/>
      <c r="CUG24" s="2332"/>
      <c r="CUH24" s="2332"/>
      <c r="CUI24" s="2332"/>
      <c r="CUJ24" s="2332"/>
      <c r="CUK24" s="2332"/>
      <c r="CUL24" s="2332"/>
      <c r="CUM24" s="2332"/>
      <c r="CUN24" s="2332"/>
      <c r="CUO24" s="2332"/>
      <c r="CUP24" s="2332"/>
      <c r="CUQ24" s="2332"/>
      <c r="CUR24" s="2332"/>
      <c r="CUS24" s="2332"/>
      <c r="CUT24" s="2332"/>
      <c r="CUU24" s="2332"/>
      <c r="CUV24" s="2332"/>
      <c r="CUW24" s="2332"/>
      <c r="CUX24" s="2332"/>
      <c r="CUY24" s="2332"/>
      <c r="CUZ24" s="2332"/>
      <c r="CVA24" s="2332"/>
      <c r="CVB24" s="2332"/>
      <c r="CVC24" s="2332"/>
      <c r="CVD24" s="2332"/>
      <c r="CVE24" s="2332"/>
      <c r="CVF24" s="2332"/>
      <c r="CVG24" s="2332"/>
      <c r="CVH24" s="2332"/>
      <c r="CVI24" s="2332"/>
      <c r="CVJ24" s="2332"/>
      <c r="CVK24" s="2332"/>
      <c r="CVL24" s="2332"/>
      <c r="CVM24" s="2332"/>
      <c r="CVN24" s="2332"/>
      <c r="CVO24" s="2332"/>
      <c r="CVP24" s="2332"/>
      <c r="CVQ24" s="2332"/>
      <c r="CVR24" s="2332"/>
      <c r="CVS24" s="2332"/>
      <c r="CVT24" s="2332"/>
      <c r="CVU24" s="2332"/>
      <c r="CVV24" s="2332"/>
      <c r="CVW24" s="2332"/>
      <c r="CVX24" s="2332"/>
      <c r="CVY24" s="2332"/>
      <c r="CVZ24" s="2332"/>
      <c r="CWA24" s="2332"/>
      <c r="CWB24" s="2332"/>
      <c r="CWC24" s="2332"/>
      <c r="CWD24" s="2332"/>
      <c r="CWE24" s="2332"/>
      <c r="CWF24" s="2332"/>
      <c r="CWG24" s="2332"/>
      <c r="CWH24" s="2332"/>
      <c r="CWI24" s="2332"/>
      <c r="CWJ24" s="2332"/>
      <c r="CWK24" s="2332"/>
      <c r="CWL24" s="2332"/>
      <c r="CWM24" s="2332"/>
      <c r="CWN24" s="2332"/>
      <c r="CWO24" s="2332"/>
      <c r="CWP24" s="2332"/>
      <c r="CWQ24" s="2332"/>
      <c r="CWR24" s="2332"/>
      <c r="CWS24" s="2332"/>
      <c r="CWT24" s="2332"/>
      <c r="CWU24" s="2332"/>
      <c r="CWV24" s="2332"/>
      <c r="CWW24" s="2332"/>
      <c r="CWX24" s="2332"/>
      <c r="CWY24" s="2332"/>
      <c r="CWZ24" s="2332"/>
      <c r="CXA24" s="2332"/>
      <c r="CXB24" s="2332"/>
      <c r="CXC24" s="2332"/>
      <c r="CXD24" s="2332"/>
      <c r="CXE24" s="2332"/>
      <c r="CXF24" s="2332"/>
      <c r="CXG24" s="2332"/>
      <c r="CXH24" s="2332"/>
      <c r="CXI24" s="2332"/>
      <c r="CXJ24" s="2332"/>
      <c r="CXK24" s="2332"/>
      <c r="CXL24" s="2332"/>
      <c r="CXM24" s="2332"/>
      <c r="CXN24" s="2332"/>
      <c r="CXO24" s="2332"/>
      <c r="CXP24" s="2332"/>
      <c r="CXQ24" s="2332"/>
      <c r="CXR24" s="2332"/>
      <c r="CXS24" s="2332"/>
      <c r="CXT24" s="2332"/>
      <c r="CXU24" s="2332"/>
      <c r="CXV24" s="2332"/>
      <c r="CXW24" s="2332"/>
      <c r="CXX24" s="2332"/>
      <c r="CXY24" s="2332"/>
      <c r="CXZ24" s="2332"/>
      <c r="CYA24" s="2332"/>
      <c r="CYB24" s="2332"/>
      <c r="CYC24" s="2332"/>
      <c r="CYD24" s="2332"/>
      <c r="CYE24" s="2332"/>
      <c r="CYF24" s="2332"/>
      <c r="CYG24" s="2332"/>
      <c r="CYH24" s="2332"/>
      <c r="CYI24" s="2332"/>
      <c r="CYJ24" s="2332"/>
      <c r="CYK24" s="2332"/>
      <c r="CYL24" s="2332"/>
      <c r="CYM24" s="2332"/>
      <c r="CYN24" s="2332"/>
      <c r="CYO24" s="2332"/>
      <c r="CYP24" s="2332"/>
      <c r="CYQ24" s="2332"/>
      <c r="CYR24" s="2332"/>
      <c r="CYS24" s="2332"/>
      <c r="CYT24" s="2332"/>
      <c r="CYU24" s="2332"/>
      <c r="CYV24" s="2332"/>
      <c r="CYW24" s="2332"/>
      <c r="CYX24" s="2332"/>
      <c r="CYY24" s="2332"/>
      <c r="CYZ24" s="2332"/>
      <c r="CZA24" s="2332"/>
      <c r="CZB24" s="2332"/>
      <c r="CZC24" s="2332"/>
      <c r="CZD24" s="2332"/>
      <c r="CZE24" s="2332"/>
      <c r="CZF24" s="2332"/>
      <c r="CZG24" s="2332"/>
      <c r="CZH24" s="2332"/>
      <c r="CZI24" s="2332"/>
      <c r="CZJ24" s="2332"/>
      <c r="CZK24" s="2332"/>
      <c r="CZL24" s="2332"/>
      <c r="CZM24" s="2332"/>
      <c r="CZN24" s="2332"/>
      <c r="CZO24" s="2332"/>
      <c r="CZP24" s="2332"/>
      <c r="CZQ24" s="2332"/>
      <c r="CZR24" s="2332"/>
      <c r="CZS24" s="2332"/>
      <c r="CZT24" s="2332"/>
      <c r="CZU24" s="2332"/>
      <c r="CZV24" s="2332"/>
      <c r="CZW24" s="2332"/>
      <c r="CZX24" s="2332"/>
      <c r="CZY24" s="2332"/>
      <c r="CZZ24" s="2332"/>
      <c r="DAA24" s="2332"/>
      <c r="DAB24" s="2332"/>
      <c r="DAC24" s="2332"/>
      <c r="DAD24" s="2332"/>
      <c r="DAE24" s="2332"/>
      <c r="DAF24" s="2332"/>
      <c r="DAG24" s="2332"/>
      <c r="DAH24" s="2332"/>
      <c r="DAI24" s="2332"/>
      <c r="DAJ24" s="2332"/>
      <c r="DAK24" s="2332"/>
      <c r="DAL24" s="2332"/>
      <c r="DAM24" s="2332"/>
      <c r="DAN24" s="2332"/>
      <c r="DAO24" s="2332"/>
      <c r="DAP24" s="2332"/>
      <c r="DAQ24" s="2332"/>
      <c r="DAR24" s="2332"/>
      <c r="DAS24" s="2332"/>
      <c r="DAT24" s="2332"/>
      <c r="DAU24" s="2332"/>
      <c r="DAV24" s="2332"/>
      <c r="DAW24" s="2332"/>
      <c r="DAX24" s="2332"/>
      <c r="DAY24" s="2332"/>
      <c r="DAZ24" s="2332"/>
      <c r="DBA24" s="2332"/>
      <c r="DBB24" s="2332"/>
      <c r="DBC24" s="2332"/>
      <c r="DBD24" s="2332"/>
      <c r="DBE24" s="2332"/>
      <c r="DBF24" s="2332"/>
      <c r="DBG24" s="2332"/>
      <c r="DBH24" s="2332"/>
      <c r="DBI24" s="2332"/>
      <c r="DBJ24" s="2332"/>
      <c r="DBK24" s="2332"/>
      <c r="DBL24" s="2332"/>
      <c r="DBM24" s="2332"/>
      <c r="DBN24" s="2332"/>
      <c r="DBO24" s="2332"/>
      <c r="DBP24" s="2332"/>
      <c r="DBQ24" s="2332"/>
      <c r="DBR24" s="2332"/>
      <c r="DBS24" s="2332"/>
      <c r="DBT24" s="2332"/>
      <c r="DBU24" s="2332"/>
      <c r="DBV24" s="2332"/>
      <c r="DBW24" s="2332"/>
      <c r="DBX24" s="2332"/>
      <c r="DBY24" s="2332"/>
      <c r="DBZ24" s="2332"/>
      <c r="DCA24" s="2332"/>
      <c r="DCB24" s="2332"/>
      <c r="DCC24" s="2332"/>
      <c r="DCD24" s="2332"/>
      <c r="DCE24" s="2332"/>
      <c r="DCF24" s="2332"/>
      <c r="DCG24" s="2332"/>
      <c r="DCH24" s="2332"/>
      <c r="DCI24" s="2332"/>
      <c r="DCJ24" s="2332"/>
      <c r="DCK24" s="2332"/>
      <c r="DCL24" s="2332"/>
      <c r="DCM24" s="2332"/>
      <c r="DCN24" s="2332"/>
      <c r="DCO24" s="2332"/>
      <c r="DCP24" s="2332"/>
      <c r="DCQ24" s="2332"/>
      <c r="DCR24" s="2332"/>
      <c r="DCS24" s="2332"/>
      <c r="DCT24" s="2332"/>
      <c r="DCU24" s="2332"/>
      <c r="DCV24" s="2332"/>
      <c r="DCW24" s="2332"/>
      <c r="DCX24" s="2332"/>
      <c r="DCY24" s="2332"/>
      <c r="DCZ24" s="2332"/>
      <c r="DDA24" s="2332"/>
      <c r="DDB24" s="2332"/>
      <c r="DDC24" s="2332"/>
      <c r="DDD24" s="2332"/>
      <c r="DDE24" s="2332"/>
      <c r="DDF24" s="2332"/>
      <c r="DDG24" s="2332"/>
      <c r="DDH24" s="2332"/>
      <c r="DDI24" s="2332"/>
      <c r="DDJ24" s="2332"/>
      <c r="DDK24" s="2332"/>
      <c r="DDL24" s="2332"/>
      <c r="DDM24" s="2332"/>
      <c r="DDN24" s="2332"/>
      <c r="DDO24" s="2332"/>
      <c r="DDP24" s="2332"/>
      <c r="DDQ24" s="2332"/>
      <c r="DDR24" s="2332"/>
      <c r="DDS24" s="2332"/>
      <c r="DDT24" s="2332"/>
      <c r="DDU24" s="2332"/>
      <c r="DDV24" s="2332"/>
      <c r="DDW24" s="2332"/>
      <c r="DDX24" s="2332"/>
      <c r="DDY24" s="2332"/>
      <c r="DDZ24" s="2332"/>
      <c r="DEA24" s="2332"/>
      <c r="DEB24" s="2332"/>
      <c r="DEC24" s="2332"/>
      <c r="DED24" s="2332"/>
      <c r="DEE24" s="2332"/>
      <c r="DEF24" s="2332"/>
      <c r="DEG24" s="2332"/>
      <c r="DEH24" s="2332"/>
      <c r="DEI24" s="2332"/>
      <c r="DEJ24" s="2332"/>
      <c r="DEK24" s="2332"/>
      <c r="DEL24" s="2332"/>
      <c r="DEM24" s="2332"/>
      <c r="DEN24" s="2332"/>
      <c r="DEO24" s="2332"/>
      <c r="DEP24" s="2332"/>
      <c r="DEQ24" s="2332"/>
      <c r="DER24" s="2332"/>
      <c r="DES24" s="2332"/>
      <c r="DET24" s="2332"/>
      <c r="DEU24" s="2332"/>
      <c r="DEV24" s="2332"/>
      <c r="DEW24" s="2332"/>
      <c r="DEX24" s="2332"/>
      <c r="DEY24" s="2332"/>
      <c r="DEZ24" s="2332"/>
      <c r="DFA24" s="2332"/>
      <c r="DFB24" s="2332"/>
      <c r="DFC24" s="2332"/>
      <c r="DFD24" s="2332"/>
      <c r="DFE24" s="2332"/>
      <c r="DFF24" s="2332"/>
      <c r="DFG24" s="2332"/>
      <c r="DFH24" s="2332"/>
      <c r="DFI24" s="2332"/>
      <c r="DFJ24" s="2332"/>
      <c r="DFK24" s="2332"/>
      <c r="DFL24" s="2332"/>
      <c r="DFM24" s="2332"/>
      <c r="DFN24" s="2332"/>
      <c r="DFO24" s="2332"/>
      <c r="DFP24" s="2332"/>
      <c r="DFQ24" s="2332"/>
      <c r="DFR24" s="2332"/>
      <c r="DFS24" s="2332"/>
      <c r="DFT24" s="2332"/>
      <c r="DFU24" s="2332"/>
      <c r="DFV24" s="2332"/>
      <c r="DFW24" s="2332"/>
      <c r="DFX24" s="2332"/>
      <c r="DFY24" s="2332"/>
      <c r="DFZ24" s="2332"/>
      <c r="DGA24" s="2332"/>
      <c r="DGB24" s="2332"/>
      <c r="DGC24" s="2332"/>
      <c r="DGD24" s="2332"/>
      <c r="DGE24" s="2332"/>
      <c r="DGF24" s="2332"/>
      <c r="DGG24" s="2332"/>
      <c r="DGH24" s="2332"/>
      <c r="DGI24" s="2332"/>
      <c r="DGJ24" s="2332"/>
      <c r="DGK24" s="2332"/>
      <c r="DGL24" s="2332"/>
      <c r="DGM24" s="2332"/>
      <c r="DGN24" s="2332"/>
      <c r="DGO24" s="2332"/>
      <c r="DGP24" s="2332"/>
      <c r="DGQ24" s="2332"/>
      <c r="DGR24" s="2332"/>
      <c r="DGS24" s="2332"/>
      <c r="DGT24" s="2332"/>
      <c r="DGU24" s="2332"/>
      <c r="DGV24" s="2332"/>
      <c r="DGW24" s="2332"/>
      <c r="DGX24" s="2332"/>
      <c r="DGY24" s="2332"/>
      <c r="DGZ24" s="2332"/>
      <c r="DHA24" s="2332"/>
      <c r="DHB24" s="2332"/>
      <c r="DHC24" s="2332"/>
      <c r="DHD24" s="2332"/>
      <c r="DHE24" s="2332"/>
      <c r="DHF24" s="2332"/>
      <c r="DHG24" s="2332"/>
      <c r="DHH24" s="2332"/>
      <c r="DHI24" s="2332"/>
      <c r="DHJ24" s="2332"/>
      <c r="DHK24" s="2332"/>
      <c r="DHL24" s="2332"/>
      <c r="DHM24" s="2332"/>
      <c r="DHN24" s="2332"/>
      <c r="DHO24" s="2332"/>
      <c r="DHP24" s="2332"/>
      <c r="DHQ24" s="2332"/>
      <c r="DHR24" s="2332"/>
      <c r="DHS24" s="2332"/>
      <c r="DHT24" s="2332"/>
      <c r="DHU24" s="2332"/>
      <c r="DHV24" s="2332"/>
      <c r="DHW24" s="2332"/>
      <c r="DHX24" s="2332"/>
      <c r="DHY24" s="2332"/>
      <c r="DHZ24" s="2332"/>
      <c r="DIA24" s="2332"/>
      <c r="DIB24" s="2332"/>
      <c r="DIC24" s="2332"/>
      <c r="DID24" s="2332"/>
      <c r="DIE24" s="2332"/>
      <c r="DIF24" s="2332"/>
      <c r="DIG24" s="2332"/>
      <c r="DIH24" s="2332"/>
      <c r="DII24" s="2332"/>
      <c r="DIJ24" s="2332"/>
      <c r="DIK24" s="2332"/>
      <c r="DIL24" s="2332"/>
      <c r="DIM24" s="2332"/>
      <c r="DIN24" s="2332"/>
      <c r="DIO24" s="2332"/>
      <c r="DIP24" s="2332"/>
      <c r="DIQ24" s="2332"/>
      <c r="DIR24" s="2332"/>
      <c r="DIS24" s="2332"/>
      <c r="DIT24" s="2332"/>
      <c r="DIU24" s="2332"/>
      <c r="DIV24" s="2332"/>
      <c r="DIW24" s="2332"/>
      <c r="DIX24" s="2332"/>
      <c r="DIY24" s="2332"/>
      <c r="DIZ24" s="2332"/>
      <c r="DJA24" s="2332"/>
      <c r="DJB24" s="2332"/>
      <c r="DJC24" s="2332"/>
      <c r="DJD24" s="2332"/>
      <c r="DJE24" s="2332"/>
      <c r="DJF24" s="2332"/>
      <c r="DJG24" s="2332"/>
      <c r="DJH24" s="2332"/>
      <c r="DJI24" s="2332"/>
      <c r="DJJ24" s="2332"/>
      <c r="DJK24" s="2332"/>
      <c r="DJL24" s="2332"/>
      <c r="DJM24" s="2332"/>
      <c r="DJN24" s="2332"/>
      <c r="DJO24" s="2332"/>
      <c r="DJP24" s="2332"/>
      <c r="DJQ24" s="2332"/>
      <c r="DJR24" s="2332"/>
      <c r="DJS24" s="2332"/>
      <c r="DJT24" s="2332"/>
      <c r="DJU24" s="2332"/>
      <c r="DJV24" s="2332"/>
      <c r="DJW24" s="2332"/>
      <c r="DJX24" s="2332"/>
      <c r="DJY24" s="2332"/>
      <c r="DJZ24" s="2332"/>
      <c r="DKA24" s="2332"/>
      <c r="DKB24" s="2332"/>
      <c r="DKC24" s="2332"/>
      <c r="DKD24" s="2332"/>
      <c r="DKE24" s="2332"/>
      <c r="DKF24" s="2332"/>
      <c r="DKG24" s="2332"/>
      <c r="DKH24" s="2332"/>
      <c r="DKI24" s="2332"/>
      <c r="DKJ24" s="2332"/>
      <c r="DKK24" s="2332"/>
      <c r="DKL24" s="2332"/>
      <c r="DKM24" s="2332"/>
      <c r="DKN24" s="2332"/>
      <c r="DKO24" s="2332"/>
      <c r="DKP24" s="2332"/>
      <c r="DKQ24" s="2332"/>
      <c r="DKR24" s="2332"/>
      <c r="DKS24" s="2332"/>
      <c r="DKT24" s="2332"/>
      <c r="DKU24" s="2332"/>
      <c r="DKV24" s="2332"/>
      <c r="DKW24" s="2332"/>
      <c r="DKX24" s="2332"/>
      <c r="DKY24" s="2332"/>
      <c r="DKZ24" s="2332"/>
      <c r="DLA24" s="2332"/>
      <c r="DLB24" s="2332"/>
      <c r="DLC24" s="2332"/>
      <c r="DLD24" s="2332"/>
      <c r="DLE24" s="2332"/>
      <c r="DLF24" s="2332"/>
      <c r="DLG24" s="2332"/>
      <c r="DLH24" s="2332"/>
      <c r="DLI24" s="2332"/>
      <c r="DLJ24" s="2332"/>
      <c r="DLK24" s="2332"/>
      <c r="DLL24" s="2332"/>
      <c r="DLM24" s="2332"/>
      <c r="DLN24" s="2332"/>
      <c r="DLO24" s="2332"/>
      <c r="DLP24" s="2332"/>
      <c r="DLQ24" s="2332"/>
      <c r="DLR24" s="2332"/>
      <c r="DLS24" s="2332"/>
      <c r="DLT24" s="2332"/>
      <c r="DLU24" s="2332"/>
      <c r="DLV24" s="2332"/>
      <c r="DLW24" s="2332"/>
      <c r="DLX24" s="2332"/>
      <c r="DLY24" s="2332"/>
      <c r="DLZ24" s="2332"/>
      <c r="DMA24" s="2332"/>
      <c r="DMB24" s="2332"/>
      <c r="DMC24" s="2332"/>
      <c r="DMD24" s="2332"/>
      <c r="DME24" s="2332"/>
      <c r="DMF24" s="2332"/>
      <c r="DMG24" s="2332"/>
      <c r="DMH24" s="2332"/>
      <c r="DMI24" s="2332"/>
      <c r="DMJ24" s="2332"/>
      <c r="DMK24" s="2332"/>
      <c r="DML24" s="2332"/>
      <c r="DMM24" s="2332"/>
      <c r="DMN24" s="2332"/>
      <c r="DMO24" s="2332"/>
      <c r="DMP24" s="2332"/>
      <c r="DMQ24" s="2332"/>
      <c r="DMR24" s="2332"/>
      <c r="DMS24" s="2332"/>
      <c r="DMT24" s="2332"/>
      <c r="DMU24" s="2332"/>
      <c r="DMV24" s="2332"/>
      <c r="DMW24" s="2332"/>
      <c r="DMX24" s="2332"/>
      <c r="DMY24" s="2332"/>
      <c r="DMZ24" s="2332"/>
      <c r="DNA24" s="2332"/>
      <c r="DNB24" s="2332"/>
      <c r="DNC24" s="2332"/>
      <c r="DND24" s="2332"/>
      <c r="DNE24" s="2332"/>
      <c r="DNF24" s="2332"/>
      <c r="DNG24" s="2332"/>
      <c r="DNH24" s="2332"/>
      <c r="DNI24" s="2332"/>
      <c r="DNJ24" s="2332"/>
      <c r="DNK24" s="2332"/>
      <c r="DNL24" s="2332"/>
      <c r="DNM24" s="2332"/>
      <c r="DNN24" s="2332"/>
      <c r="DNO24" s="2332"/>
      <c r="DNP24" s="2332"/>
      <c r="DNQ24" s="2332"/>
      <c r="DNR24" s="2332"/>
      <c r="DNS24" s="2332"/>
      <c r="DNT24" s="2332"/>
      <c r="DNU24" s="2332"/>
      <c r="DNV24" s="2332"/>
      <c r="DNW24" s="2332"/>
      <c r="DNX24" s="2332"/>
      <c r="DNY24" s="2332"/>
      <c r="DNZ24" s="2332"/>
      <c r="DOA24" s="2332"/>
      <c r="DOB24" s="2332"/>
      <c r="DOC24" s="2332"/>
      <c r="DOD24" s="2332"/>
      <c r="DOE24" s="2332"/>
      <c r="DOF24" s="2332"/>
      <c r="DOG24" s="2332"/>
      <c r="DOH24" s="2332"/>
      <c r="DOI24" s="2332"/>
      <c r="DOJ24" s="2332"/>
      <c r="DOK24" s="2332"/>
      <c r="DOL24" s="2332"/>
      <c r="DOM24" s="2332"/>
      <c r="DON24" s="2332"/>
      <c r="DOO24" s="2332"/>
      <c r="DOP24" s="2332"/>
      <c r="DOQ24" s="2332"/>
      <c r="DOR24" s="2332"/>
      <c r="DOS24" s="2332"/>
      <c r="DOT24" s="2332"/>
      <c r="DOU24" s="2332"/>
      <c r="DOV24" s="2332"/>
      <c r="DOW24" s="2332"/>
      <c r="DOX24" s="2332"/>
      <c r="DOY24" s="2332"/>
      <c r="DOZ24" s="2332"/>
      <c r="DPA24" s="2332"/>
      <c r="DPB24" s="2332"/>
      <c r="DPC24" s="2332"/>
      <c r="DPD24" s="2332"/>
      <c r="DPE24" s="2332"/>
      <c r="DPF24" s="2332"/>
      <c r="DPG24" s="2332"/>
      <c r="DPH24" s="2332"/>
      <c r="DPI24" s="2332"/>
      <c r="DPJ24" s="2332"/>
      <c r="DPK24" s="2332"/>
      <c r="DPL24" s="2332"/>
      <c r="DPM24" s="2332"/>
      <c r="DPN24" s="2332"/>
      <c r="DPO24" s="2332"/>
      <c r="DPP24" s="2332"/>
      <c r="DPQ24" s="2332"/>
      <c r="DPR24" s="2332"/>
      <c r="DPS24" s="2332"/>
      <c r="DPT24" s="2332"/>
      <c r="DPU24" s="2332"/>
      <c r="DPV24" s="2332"/>
      <c r="DPW24" s="2332"/>
      <c r="DPX24" s="2332"/>
      <c r="DPY24" s="2332"/>
      <c r="DPZ24" s="2332"/>
      <c r="DQA24" s="2332"/>
      <c r="DQB24" s="2332"/>
      <c r="DQC24" s="2332"/>
      <c r="DQD24" s="2332"/>
      <c r="DQE24" s="2332"/>
      <c r="DQF24" s="2332"/>
      <c r="DQG24" s="2332"/>
      <c r="DQH24" s="2332"/>
      <c r="DQI24" s="2332"/>
      <c r="DQJ24" s="2332"/>
      <c r="DQK24" s="2332"/>
      <c r="DQL24" s="2332"/>
      <c r="DQM24" s="2332"/>
      <c r="DQN24" s="2332"/>
      <c r="DQO24" s="2332"/>
      <c r="DQP24" s="2332"/>
      <c r="DQQ24" s="2332"/>
      <c r="DQR24" s="2332"/>
      <c r="DQS24" s="2332"/>
      <c r="DQT24" s="2332"/>
      <c r="DQU24" s="2332"/>
      <c r="DQV24" s="2332"/>
      <c r="DQW24" s="2332"/>
      <c r="DQX24" s="2332"/>
      <c r="DQY24" s="2332"/>
      <c r="DQZ24" s="2332"/>
      <c r="DRA24" s="2332"/>
      <c r="DRB24" s="2332"/>
      <c r="DRC24" s="2332"/>
      <c r="DRD24" s="2332"/>
      <c r="DRE24" s="2332"/>
      <c r="DRF24" s="2332"/>
      <c r="DRG24" s="2332"/>
      <c r="DRH24" s="2332"/>
      <c r="DRI24" s="2332"/>
      <c r="DRJ24" s="2332"/>
      <c r="DRK24" s="2332"/>
      <c r="DRL24" s="2332"/>
      <c r="DRM24" s="2332"/>
      <c r="DRN24" s="2332"/>
      <c r="DRO24" s="2332"/>
      <c r="DRP24" s="2332"/>
      <c r="DRQ24" s="2332"/>
      <c r="DRR24" s="2332"/>
      <c r="DRS24" s="2332"/>
      <c r="DRT24" s="2332"/>
      <c r="DRU24" s="2332"/>
      <c r="DRV24" s="2332"/>
      <c r="DRW24" s="2332"/>
      <c r="DRX24" s="2332"/>
      <c r="DRY24" s="2332"/>
      <c r="DRZ24" s="2332"/>
      <c r="DSA24" s="2332"/>
      <c r="DSB24" s="2332"/>
      <c r="DSC24" s="2332"/>
      <c r="DSD24" s="2332"/>
      <c r="DSE24" s="2332"/>
      <c r="DSF24" s="2332"/>
      <c r="DSG24" s="2332"/>
      <c r="DSH24" s="2332"/>
      <c r="DSI24" s="2332"/>
      <c r="DSJ24" s="2332"/>
      <c r="DSK24" s="2332"/>
      <c r="DSL24" s="2332"/>
      <c r="DSM24" s="2332"/>
      <c r="DSN24" s="2332"/>
      <c r="DSO24" s="2332"/>
      <c r="DSP24" s="2332"/>
      <c r="DSQ24" s="2332"/>
      <c r="DSR24" s="2332"/>
      <c r="DSS24" s="2332"/>
      <c r="DST24" s="2332"/>
      <c r="DSU24" s="2332"/>
      <c r="DSV24" s="2332"/>
      <c r="DSW24" s="2332"/>
      <c r="DSX24" s="2332"/>
      <c r="DSY24" s="2332"/>
      <c r="DSZ24" s="2332"/>
      <c r="DTA24" s="2332"/>
      <c r="DTB24" s="2332"/>
      <c r="DTC24" s="2332"/>
      <c r="DTD24" s="2332"/>
      <c r="DTE24" s="2332"/>
      <c r="DTF24" s="2332"/>
      <c r="DTG24" s="2332"/>
      <c r="DTH24" s="2332"/>
      <c r="DTI24" s="2332"/>
      <c r="DTJ24" s="2332"/>
      <c r="DTK24" s="2332"/>
      <c r="DTL24" s="2332"/>
      <c r="DTM24" s="2332"/>
      <c r="DTN24" s="2332"/>
      <c r="DTO24" s="2332"/>
      <c r="DTP24" s="2332"/>
      <c r="DTQ24" s="2332"/>
      <c r="DTR24" s="2332"/>
      <c r="DTS24" s="2332"/>
      <c r="DTT24" s="2332"/>
      <c r="DTU24" s="2332"/>
      <c r="DTV24" s="2332"/>
      <c r="DTW24" s="2332"/>
      <c r="DTX24" s="2332"/>
      <c r="DTY24" s="2332"/>
      <c r="DTZ24" s="2332"/>
      <c r="DUA24" s="2332"/>
      <c r="DUB24" s="2332"/>
      <c r="DUC24" s="2332"/>
      <c r="DUD24" s="2332"/>
      <c r="DUE24" s="2332"/>
      <c r="DUF24" s="2332"/>
      <c r="DUG24" s="2332"/>
      <c r="DUH24" s="2332"/>
      <c r="DUI24" s="2332"/>
      <c r="DUJ24" s="2332"/>
      <c r="DUK24" s="2332"/>
      <c r="DUL24" s="2332"/>
      <c r="DUM24" s="2332"/>
      <c r="DUN24" s="2332"/>
      <c r="DUO24" s="2332"/>
      <c r="DUP24" s="2332"/>
      <c r="DUQ24" s="2332"/>
      <c r="DUR24" s="2332"/>
      <c r="DUS24" s="2332"/>
      <c r="DUT24" s="2332"/>
      <c r="DUU24" s="2332"/>
      <c r="DUV24" s="2332"/>
      <c r="DUW24" s="2332"/>
      <c r="DUX24" s="2332"/>
      <c r="DUY24" s="2332"/>
      <c r="DUZ24" s="2332"/>
      <c r="DVA24" s="2332"/>
      <c r="DVB24" s="2332"/>
      <c r="DVC24" s="2332"/>
      <c r="DVD24" s="2332"/>
      <c r="DVE24" s="2332"/>
      <c r="DVF24" s="2332"/>
      <c r="DVG24" s="2332"/>
      <c r="DVH24" s="2332"/>
      <c r="DVI24" s="2332"/>
      <c r="DVJ24" s="2332"/>
      <c r="DVK24" s="2332"/>
      <c r="DVL24" s="2332"/>
      <c r="DVM24" s="2332"/>
      <c r="DVN24" s="2332"/>
      <c r="DVO24" s="2332"/>
      <c r="DVP24" s="2332"/>
      <c r="DVQ24" s="2332"/>
      <c r="DVR24" s="2332"/>
      <c r="DVS24" s="2332"/>
      <c r="DVT24" s="2332"/>
      <c r="DVU24" s="2332"/>
      <c r="DVV24" s="2332"/>
      <c r="DVW24" s="2332"/>
      <c r="DVX24" s="2332"/>
      <c r="DVY24" s="2332"/>
      <c r="DVZ24" s="2332"/>
      <c r="DWA24" s="2332"/>
      <c r="DWB24" s="2332"/>
      <c r="DWC24" s="2332"/>
      <c r="DWD24" s="2332"/>
      <c r="DWE24" s="2332"/>
      <c r="DWF24" s="2332"/>
      <c r="DWG24" s="2332"/>
      <c r="DWH24" s="2332"/>
      <c r="DWI24" s="2332"/>
      <c r="DWJ24" s="2332"/>
      <c r="DWK24" s="2332"/>
      <c r="DWL24" s="2332"/>
      <c r="DWM24" s="2332"/>
      <c r="DWN24" s="2332"/>
      <c r="DWO24" s="2332"/>
      <c r="DWP24" s="2332"/>
      <c r="DWQ24" s="2332"/>
      <c r="DWR24" s="2332"/>
      <c r="DWS24" s="2332"/>
      <c r="DWT24" s="2332"/>
      <c r="DWU24" s="2332"/>
      <c r="DWV24" s="2332"/>
      <c r="DWW24" s="2332"/>
      <c r="DWX24" s="2332"/>
      <c r="DWY24" s="2332"/>
      <c r="DWZ24" s="2332"/>
      <c r="DXA24" s="2332"/>
      <c r="DXB24" s="2332"/>
      <c r="DXC24" s="2332"/>
      <c r="DXD24" s="2332"/>
      <c r="DXE24" s="2332"/>
      <c r="DXF24" s="2332"/>
      <c r="DXG24" s="2332"/>
      <c r="DXH24" s="2332"/>
      <c r="DXI24" s="2332"/>
      <c r="DXJ24" s="2332"/>
      <c r="DXK24" s="2332"/>
      <c r="DXL24" s="2332"/>
      <c r="DXM24" s="2332"/>
      <c r="DXN24" s="2332"/>
      <c r="DXO24" s="2332"/>
      <c r="DXP24" s="2332"/>
      <c r="DXQ24" s="2332"/>
      <c r="DXR24" s="2332"/>
      <c r="DXS24" s="2332"/>
      <c r="DXT24" s="2332"/>
      <c r="DXU24" s="2332"/>
      <c r="DXV24" s="2332"/>
      <c r="DXW24" s="2332"/>
      <c r="DXX24" s="2332"/>
      <c r="DXY24" s="2332"/>
      <c r="DXZ24" s="2332"/>
      <c r="DYA24" s="2332"/>
      <c r="DYB24" s="2332"/>
      <c r="DYC24" s="2332"/>
      <c r="DYD24" s="2332"/>
      <c r="DYE24" s="2332"/>
      <c r="DYF24" s="2332"/>
      <c r="DYG24" s="2332"/>
      <c r="DYH24" s="2332"/>
      <c r="DYI24" s="2332"/>
      <c r="DYJ24" s="2332"/>
      <c r="DYK24" s="2332"/>
      <c r="DYL24" s="2332"/>
      <c r="DYM24" s="2332"/>
      <c r="DYN24" s="2332"/>
      <c r="DYO24" s="2332"/>
      <c r="DYP24" s="2332"/>
      <c r="DYQ24" s="2332"/>
      <c r="DYR24" s="2332"/>
      <c r="DYS24" s="2332"/>
      <c r="DYT24" s="2332"/>
      <c r="DYU24" s="2332"/>
      <c r="DYV24" s="2332"/>
      <c r="DYW24" s="2332"/>
      <c r="DYX24" s="2332"/>
      <c r="DYY24" s="2332"/>
      <c r="DYZ24" s="2332"/>
      <c r="DZA24" s="2332"/>
      <c r="DZB24" s="2332"/>
      <c r="DZC24" s="2332"/>
      <c r="DZD24" s="2332"/>
      <c r="DZE24" s="2332"/>
      <c r="DZF24" s="2332"/>
      <c r="DZG24" s="2332"/>
      <c r="DZH24" s="2332"/>
      <c r="DZI24" s="2332"/>
      <c r="DZJ24" s="2332"/>
      <c r="DZK24" s="2332"/>
      <c r="DZL24" s="2332"/>
      <c r="DZM24" s="2332"/>
      <c r="DZN24" s="2332"/>
      <c r="DZO24" s="2332"/>
      <c r="DZP24" s="2332"/>
      <c r="DZQ24" s="2332"/>
      <c r="DZR24" s="2332"/>
      <c r="DZS24" s="2332"/>
      <c r="DZT24" s="2332"/>
      <c r="DZU24" s="2332"/>
      <c r="DZV24" s="2332"/>
      <c r="DZW24" s="2332"/>
      <c r="DZX24" s="2332"/>
      <c r="DZY24" s="2332"/>
      <c r="DZZ24" s="2332"/>
      <c r="EAA24" s="2332"/>
      <c r="EAB24" s="2332"/>
      <c r="EAC24" s="2332"/>
      <c r="EAD24" s="2332"/>
      <c r="EAE24" s="2332"/>
      <c r="EAF24" s="2332"/>
      <c r="EAG24" s="2332"/>
      <c r="EAH24" s="2332"/>
      <c r="EAI24" s="2332"/>
      <c r="EAJ24" s="2332"/>
      <c r="EAK24" s="2332"/>
      <c r="EAL24" s="2332"/>
      <c r="EAM24" s="2332"/>
      <c r="EAN24" s="2332"/>
      <c r="EAO24" s="2332"/>
      <c r="EAP24" s="2332"/>
      <c r="EAQ24" s="2332"/>
      <c r="EAR24" s="2332"/>
      <c r="EAS24" s="2332"/>
      <c r="EAT24" s="2332"/>
      <c r="EAU24" s="2332"/>
      <c r="EAV24" s="2332"/>
      <c r="EAW24" s="2332"/>
      <c r="EAX24" s="2332"/>
      <c r="EAY24" s="2332"/>
      <c r="EAZ24" s="2332"/>
      <c r="EBA24" s="2332"/>
      <c r="EBB24" s="2332"/>
      <c r="EBC24" s="2332"/>
      <c r="EBD24" s="2332"/>
      <c r="EBE24" s="2332"/>
      <c r="EBF24" s="2332"/>
      <c r="EBG24" s="2332"/>
      <c r="EBH24" s="2332"/>
      <c r="EBI24" s="2332"/>
      <c r="EBJ24" s="2332"/>
      <c r="EBK24" s="2332"/>
      <c r="EBL24" s="2332"/>
      <c r="EBM24" s="2332"/>
      <c r="EBN24" s="2332"/>
      <c r="EBO24" s="2332"/>
      <c r="EBP24" s="2332"/>
      <c r="EBQ24" s="2332"/>
      <c r="EBR24" s="2332"/>
      <c r="EBS24" s="2332"/>
      <c r="EBT24" s="2332"/>
      <c r="EBU24" s="2332"/>
      <c r="EBV24" s="2332"/>
      <c r="EBW24" s="2332"/>
      <c r="EBX24" s="2332"/>
      <c r="EBY24" s="2332"/>
      <c r="EBZ24" s="2332"/>
      <c r="ECA24" s="2332"/>
      <c r="ECB24" s="2332"/>
      <c r="ECC24" s="2332"/>
      <c r="ECD24" s="2332"/>
      <c r="ECE24" s="2332"/>
      <c r="ECF24" s="2332"/>
      <c r="ECG24" s="2332"/>
      <c r="ECH24" s="2332"/>
      <c r="ECI24" s="2332"/>
      <c r="ECJ24" s="2332"/>
      <c r="ECK24" s="2332"/>
      <c r="ECL24" s="2332"/>
      <c r="ECM24" s="2332"/>
      <c r="ECN24" s="2332"/>
      <c r="ECO24" s="2332"/>
      <c r="ECP24" s="2332"/>
      <c r="ECQ24" s="2332"/>
      <c r="ECR24" s="2332"/>
      <c r="ECS24" s="2332"/>
      <c r="ECT24" s="2332"/>
      <c r="ECU24" s="2332"/>
      <c r="ECV24" s="2332"/>
      <c r="ECW24" s="2332"/>
      <c r="ECX24" s="2332"/>
      <c r="ECY24" s="2332"/>
      <c r="ECZ24" s="2332"/>
      <c r="EDA24" s="2332"/>
      <c r="EDB24" s="2332"/>
      <c r="EDC24" s="2332"/>
      <c r="EDD24" s="2332"/>
      <c r="EDE24" s="2332"/>
      <c r="EDF24" s="2332"/>
      <c r="EDG24" s="2332"/>
      <c r="EDH24" s="2332"/>
      <c r="EDI24" s="2332"/>
      <c r="EDJ24" s="2332"/>
      <c r="EDK24" s="2332"/>
      <c r="EDL24" s="2332"/>
      <c r="EDM24" s="2332"/>
      <c r="EDN24" s="2332"/>
      <c r="EDO24" s="2332"/>
      <c r="EDP24" s="2332"/>
      <c r="EDQ24" s="2332"/>
      <c r="EDR24" s="2332"/>
      <c r="EDS24" s="2332"/>
      <c r="EDT24" s="2332"/>
      <c r="EDU24" s="2332"/>
      <c r="EDV24" s="2332"/>
      <c r="EDW24" s="2332"/>
      <c r="EDX24" s="2332"/>
      <c r="EDY24" s="2332"/>
      <c r="EDZ24" s="2332"/>
      <c r="EEA24" s="2332"/>
      <c r="EEB24" s="2332"/>
      <c r="EEC24" s="2332"/>
      <c r="EED24" s="2332"/>
      <c r="EEE24" s="2332"/>
      <c r="EEF24" s="2332"/>
      <c r="EEG24" s="2332"/>
      <c r="EEH24" s="2332"/>
      <c r="EEI24" s="2332"/>
      <c r="EEJ24" s="2332"/>
      <c r="EEK24" s="2332"/>
      <c r="EEL24" s="2332"/>
      <c r="EEM24" s="2332"/>
      <c r="EEN24" s="2332"/>
      <c r="EEO24" s="2332"/>
      <c r="EEP24" s="2332"/>
      <c r="EEQ24" s="2332"/>
      <c r="EER24" s="2332"/>
      <c r="EES24" s="2332"/>
      <c r="EET24" s="2332"/>
      <c r="EEU24" s="2332"/>
      <c r="EEV24" s="2332"/>
      <c r="EEW24" s="2332"/>
      <c r="EEX24" s="2332"/>
      <c r="EEY24" s="2332"/>
      <c r="EEZ24" s="2332"/>
      <c r="EFA24" s="2332"/>
      <c r="EFB24" s="2332"/>
      <c r="EFC24" s="2332"/>
      <c r="EFD24" s="2332"/>
      <c r="EFE24" s="2332"/>
      <c r="EFF24" s="2332"/>
      <c r="EFG24" s="2332"/>
      <c r="EFH24" s="2332"/>
      <c r="EFI24" s="2332"/>
      <c r="EFJ24" s="2332"/>
      <c r="EFK24" s="2332"/>
      <c r="EFL24" s="2332"/>
      <c r="EFM24" s="2332"/>
      <c r="EFN24" s="2332"/>
      <c r="EFO24" s="2332"/>
      <c r="EFP24" s="2332"/>
      <c r="EFQ24" s="2332"/>
      <c r="EFR24" s="2332"/>
      <c r="EFS24" s="2332"/>
      <c r="EFT24" s="2332"/>
      <c r="EFU24" s="2332"/>
      <c r="EFV24" s="2332"/>
      <c r="EFW24" s="2332"/>
      <c r="EFX24" s="2332"/>
      <c r="EFY24" s="2332"/>
      <c r="EFZ24" s="2332"/>
      <c r="EGA24" s="2332"/>
      <c r="EGB24" s="2332"/>
      <c r="EGC24" s="2332"/>
      <c r="EGD24" s="2332"/>
      <c r="EGE24" s="2332"/>
      <c r="EGF24" s="2332"/>
      <c r="EGG24" s="2332"/>
      <c r="EGH24" s="2332"/>
      <c r="EGI24" s="2332"/>
      <c r="EGJ24" s="2332"/>
      <c r="EGK24" s="2332"/>
      <c r="EGL24" s="2332"/>
      <c r="EGM24" s="2332"/>
      <c r="EGN24" s="2332"/>
      <c r="EGO24" s="2332"/>
      <c r="EGP24" s="2332"/>
      <c r="EGQ24" s="2332"/>
      <c r="EGR24" s="2332"/>
      <c r="EGS24" s="2332"/>
      <c r="EGT24" s="2332"/>
      <c r="EGU24" s="2332"/>
      <c r="EGV24" s="2332"/>
      <c r="EGW24" s="2332"/>
      <c r="EGX24" s="2332"/>
      <c r="EGY24" s="2332"/>
      <c r="EGZ24" s="2332"/>
      <c r="EHA24" s="2332"/>
      <c r="EHB24" s="2332"/>
      <c r="EHC24" s="2332"/>
      <c r="EHD24" s="2332"/>
      <c r="EHE24" s="2332"/>
      <c r="EHF24" s="2332"/>
      <c r="EHG24" s="2332"/>
      <c r="EHH24" s="2332"/>
      <c r="EHI24" s="2332"/>
      <c r="EHJ24" s="2332"/>
      <c r="EHK24" s="2332"/>
      <c r="EHL24" s="2332"/>
      <c r="EHM24" s="2332"/>
      <c r="EHN24" s="2332"/>
      <c r="EHO24" s="2332"/>
      <c r="EHP24" s="2332"/>
      <c r="EHQ24" s="2332"/>
      <c r="EHR24" s="2332"/>
      <c r="EHS24" s="2332"/>
      <c r="EHT24" s="2332"/>
      <c r="EHU24" s="2332"/>
      <c r="EHV24" s="2332"/>
      <c r="EHW24" s="2332"/>
      <c r="EHX24" s="2332"/>
      <c r="EHY24" s="2332"/>
      <c r="EHZ24" s="2332"/>
      <c r="EIA24" s="2332"/>
      <c r="EIB24" s="2332"/>
      <c r="EIC24" s="2332"/>
      <c r="EID24" s="2332"/>
      <c r="EIE24" s="2332"/>
      <c r="EIF24" s="2332"/>
      <c r="EIG24" s="2332"/>
      <c r="EIH24" s="2332"/>
      <c r="EII24" s="2332"/>
      <c r="EIJ24" s="2332"/>
      <c r="EIK24" s="2332"/>
      <c r="EIL24" s="2332"/>
      <c r="EIM24" s="2332"/>
      <c r="EIN24" s="2332"/>
      <c r="EIO24" s="2332"/>
      <c r="EIP24" s="2332"/>
      <c r="EIQ24" s="2332"/>
      <c r="EIR24" s="2332"/>
      <c r="EIS24" s="2332"/>
      <c r="EIT24" s="2332"/>
      <c r="EIU24" s="2332"/>
      <c r="EIV24" s="2332"/>
      <c r="EIW24" s="2332"/>
      <c r="EIX24" s="2332"/>
      <c r="EIY24" s="2332"/>
      <c r="EIZ24" s="2332"/>
      <c r="EJA24" s="2332"/>
      <c r="EJB24" s="2332"/>
      <c r="EJC24" s="2332"/>
      <c r="EJD24" s="2332"/>
      <c r="EJE24" s="2332"/>
      <c r="EJF24" s="2332"/>
      <c r="EJG24" s="2332"/>
      <c r="EJH24" s="2332"/>
      <c r="EJI24" s="2332"/>
      <c r="EJJ24" s="2332"/>
      <c r="EJK24" s="2332"/>
      <c r="EJL24" s="2332"/>
      <c r="EJM24" s="2332"/>
      <c r="EJN24" s="2332"/>
      <c r="EJO24" s="2332"/>
      <c r="EJP24" s="2332"/>
      <c r="EJQ24" s="2332"/>
      <c r="EJR24" s="2332"/>
      <c r="EJS24" s="2332"/>
      <c r="EJT24" s="2332"/>
      <c r="EJU24" s="2332"/>
      <c r="EJV24" s="2332"/>
      <c r="EJW24" s="2332"/>
      <c r="EJX24" s="2332"/>
      <c r="EJY24" s="2332"/>
      <c r="EJZ24" s="2332"/>
      <c r="EKA24" s="2332"/>
      <c r="EKB24" s="2332"/>
      <c r="EKC24" s="2332"/>
      <c r="EKD24" s="2332"/>
      <c r="EKE24" s="2332"/>
      <c r="EKF24" s="2332"/>
      <c r="EKG24" s="2332"/>
      <c r="EKH24" s="2332"/>
      <c r="EKI24" s="2332"/>
      <c r="EKJ24" s="2332"/>
      <c r="EKK24" s="2332"/>
      <c r="EKL24" s="2332"/>
      <c r="EKM24" s="2332"/>
      <c r="EKN24" s="2332"/>
      <c r="EKO24" s="2332"/>
      <c r="EKP24" s="2332"/>
      <c r="EKQ24" s="2332"/>
      <c r="EKR24" s="2332"/>
      <c r="EKS24" s="2332"/>
      <c r="EKT24" s="2332"/>
      <c r="EKU24" s="2332"/>
      <c r="EKV24" s="2332"/>
      <c r="EKW24" s="2332"/>
      <c r="EKX24" s="2332"/>
      <c r="EKY24" s="2332"/>
      <c r="EKZ24" s="2332"/>
      <c r="ELA24" s="2332"/>
      <c r="ELB24" s="2332"/>
      <c r="ELC24" s="2332"/>
      <c r="ELD24" s="2332"/>
      <c r="ELE24" s="2332"/>
      <c r="ELF24" s="2332"/>
      <c r="ELG24" s="2332"/>
      <c r="ELH24" s="2332"/>
      <c r="ELI24" s="2332"/>
      <c r="ELJ24" s="2332"/>
      <c r="ELK24" s="2332"/>
      <c r="ELL24" s="2332"/>
      <c r="ELM24" s="2332"/>
      <c r="ELN24" s="2332"/>
      <c r="ELO24" s="2332"/>
      <c r="ELP24" s="2332"/>
      <c r="ELQ24" s="2332"/>
      <c r="ELR24" s="2332"/>
      <c r="ELS24" s="2332"/>
      <c r="ELT24" s="2332"/>
      <c r="ELU24" s="2332"/>
      <c r="ELV24" s="2332"/>
      <c r="ELW24" s="2332"/>
      <c r="ELX24" s="2332"/>
      <c r="ELY24" s="2332"/>
      <c r="ELZ24" s="2332"/>
      <c r="EMA24" s="2332"/>
      <c r="EMB24" s="2332"/>
      <c r="EMC24" s="2332"/>
      <c r="EMD24" s="2332"/>
      <c r="EME24" s="2332"/>
      <c r="EMF24" s="2332"/>
      <c r="EMG24" s="2332"/>
      <c r="EMH24" s="2332"/>
      <c r="EMI24" s="2332"/>
      <c r="EMJ24" s="2332"/>
      <c r="EMK24" s="2332"/>
      <c r="EML24" s="2332"/>
      <c r="EMM24" s="2332"/>
      <c r="EMN24" s="2332"/>
      <c r="EMO24" s="2332"/>
      <c r="EMP24" s="2332"/>
      <c r="EMQ24" s="2332"/>
      <c r="EMR24" s="2332"/>
      <c r="EMS24" s="2332"/>
      <c r="EMT24" s="2332"/>
      <c r="EMU24" s="2332"/>
      <c r="EMV24" s="2332"/>
      <c r="EMW24" s="2332"/>
      <c r="EMX24" s="2332"/>
      <c r="EMY24" s="2332"/>
      <c r="EMZ24" s="2332"/>
      <c r="ENA24" s="2332"/>
      <c r="ENB24" s="2332"/>
      <c r="ENC24" s="2332"/>
      <c r="END24" s="2332"/>
      <c r="ENE24" s="2332"/>
      <c r="ENF24" s="2332"/>
      <c r="ENG24" s="2332"/>
      <c r="ENH24" s="2332"/>
      <c r="ENI24" s="2332"/>
      <c r="ENJ24" s="2332"/>
      <c r="ENK24" s="2332"/>
      <c r="ENL24" s="2332"/>
      <c r="ENM24" s="2332"/>
      <c r="ENN24" s="2332"/>
      <c r="ENO24" s="2332"/>
      <c r="ENP24" s="2332"/>
      <c r="ENQ24" s="2332"/>
      <c r="ENR24" s="2332"/>
      <c r="ENS24" s="2332"/>
      <c r="ENT24" s="2332"/>
      <c r="ENU24" s="2332"/>
      <c r="ENV24" s="2332"/>
      <c r="ENW24" s="2332"/>
      <c r="ENX24" s="2332"/>
      <c r="ENY24" s="2332"/>
      <c r="ENZ24" s="2332"/>
      <c r="EOA24" s="2332"/>
      <c r="EOB24" s="2332"/>
      <c r="EOC24" s="2332"/>
      <c r="EOD24" s="2332"/>
      <c r="EOE24" s="2332"/>
      <c r="EOF24" s="2332"/>
      <c r="EOG24" s="2332"/>
      <c r="EOH24" s="2332"/>
      <c r="EOI24" s="2332"/>
      <c r="EOJ24" s="2332"/>
      <c r="EOK24" s="2332"/>
      <c r="EOL24" s="2332"/>
      <c r="EOM24" s="2332"/>
      <c r="EON24" s="2332"/>
      <c r="EOO24" s="2332"/>
      <c r="EOP24" s="2332"/>
      <c r="EOQ24" s="2332"/>
      <c r="EOR24" s="2332"/>
      <c r="EOS24" s="2332"/>
      <c r="EOT24" s="2332"/>
      <c r="EOU24" s="2332"/>
      <c r="EOV24" s="2332"/>
      <c r="EOW24" s="2332"/>
      <c r="EOX24" s="2332"/>
      <c r="EOY24" s="2332"/>
      <c r="EOZ24" s="2332"/>
      <c r="EPA24" s="2332"/>
      <c r="EPB24" s="2332"/>
      <c r="EPC24" s="2332"/>
      <c r="EPD24" s="2332"/>
      <c r="EPE24" s="2332"/>
      <c r="EPF24" s="2332"/>
      <c r="EPG24" s="2332"/>
      <c r="EPH24" s="2332"/>
      <c r="EPI24" s="2332"/>
      <c r="EPJ24" s="2332"/>
      <c r="EPK24" s="2332"/>
      <c r="EPL24" s="2332"/>
      <c r="EPM24" s="2332"/>
      <c r="EPN24" s="2332"/>
      <c r="EPO24" s="2332"/>
      <c r="EPP24" s="2332"/>
      <c r="EPQ24" s="2332"/>
      <c r="EPR24" s="2332"/>
      <c r="EPS24" s="2332"/>
      <c r="EPT24" s="2332"/>
      <c r="EPU24" s="2332"/>
      <c r="EPV24" s="2332"/>
      <c r="EPW24" s="2332"/>
      <c r="EPX24" s="2332"/>
      <c r="EPY24" s="2332"/>
      <c r="EPZ24" s="2332"/>
      <c r="EQA24" s="2332"/>
      <c r="EQB24" s="2332"/>
      <c r="EQC24" s="2332"/>
      <c r="EQD24" s="2332"/>
      <c r="EQE24" s="2332"/>
      <c r="EQF24" s="2332"/>
      <c r="EQG24" s="2332"/>
      <c r="EQH24" s="2332"/>
      <c r="EQI24" s="2332"/>
      <c r="EQJ24" s="2332"/>
      <c r="EQK24" s="2332"/>
      <c r="EQL24" s="2332"/>
      <c r="EQM24" s="2332"/>
      <c r="EQN24" s="2332"/>
      <c r="EQO24" s="2332"/>
      <c r="EQP24" s="2332"/>
      <c r="EQQ24" s="2332"/>
      <c r="EQR24" s="2332"/>
      <c r="EQS24" s="2332"/>
      <c r="EQT24" s="2332"/>
      <c r="EQU24" s="2332"/>
      <c r="EQV24" s="2332"/>
      <c r="EQW24" s="2332"/>
      <c r="EQX24" s="2332"/>
      <c r="EQY24" s="2332"/>
      <c r="EQZ24" s="2332"/>
      <c r="ERA24" s="2332"/>
      <c r="ERB24" s="2332"/>
      <c r="ERC24" s="2332"/>
      <c r="ERD24" s="2332"/>
      <c r="ERE24" s="2332"/>
      <c r="ERF24" s="2332"/>
      <c r="ERG24" s="2332"/>
      <c r="ERH24" s="2332"/>
      <c r="ERI24" s="2332"/>
      <c r="ERJ24" s="2332"/>
      <c r="ERK24" s="2332"/>
      <c r="ERL24" s="2332"/>
      <c r="ERM24" s="2332"/>
      <c r="ERN24" s="2332"/>
      <c r="ERO24" s="2332"/>
      <c r="ERP24" s="2332"/>
      <c r="ERQ24" s="2332"/>
      <c r="ERR24" s="2332"/>
      <c r="ERS24" s="2332"/>
      <c r="ERT24" s="2332"/>
      <c r="ERU24" s="2332"/>
      <c r="ERV24" s="2332"/>
      <c r="ERW24" s="2332"/>
      <c r="ERX24" s="2332"/>
      <c r="ERY24" s="2332"/>
      <c r="ERZ24" s="2332"/>
      <c r="ESA24" s="2332"/>
      <c r="ESB24" s="2332"/>
      <c r="ESC24" s="2332"/>
      <c r="ESD24" s="2332"/>
      <c r="ESE24" s="2332"/>
      <c r="ESF24" s="2332"/>
      <c r="ESG24" s="2332"/>
      <c r="ESH24" s="2332"/>
      <c r="ESI24" s="2332"/>
      <c r="ESJ24" s="2332"/>
      <c r="ESK24" s="2332"/>
      <c r="ESL24" s="2332"/>
      <c r="ESM24" s="2332"/>
      <c r="ESN24" s="2332"/>
      <c r="ESO24" s="2332"/>
      <c r="ESP24" s="2332"/>
      <c r="ESQ24" s="2332"/>
      <c r="ESR24" s="2332"/>
      <c r="ESS24" s="2332"/>
      <c r="EST24" s="2332"/>
      <c r="ESU24" s="2332"/>
      <c r="ESV24" s="2332"/>
      <c r="ESW24" s="2332"/>
      <c r="ESX24" s="2332"/>
      <c r="ESY24" s="2332"/>
      <c r="ESZ24" s="2332"/>
      <c r="ETA24" s="2332"/>
      <c r="ETB24" s="2332"/>
      <c r="ETC24" s="2332"/>
      <c r="ETD24" s="2332"/>
      <c r="ETE24" s="2332"/>
      <c r="ETF24" s="2332"/>
      <c r="ETG24" s="2332"/>
      <c r="ETH24" s="2332"/>
      <c r="ETI24" s="2332"/>
      <c r="ETJ24" s="2332"/>
      <c r="ETK24" s="2332"/>
      <c r="ETL24" s="2332"/>
      <c r="ETM24" s="2332"/>
      <c r="ETN24" s="2332"/>
      <c r="ETO24" s="2332"/>
      <c r="ETP24" s="2332"/>
      <c r="ETQ24" s="2332"/>
      <c r="ETR24" s="2332"/>
      <c r="ETS24" s="2332"/>
      <c r="ETT24" s="2332"/>
      <c r="ETU24" s="2332"/>
      <c r="ETV24" s="2332"/>
      <c r="ETW24" s="2332"/>
      <c r="ETX24" s="2332"/>
      <c r="ETY24" s="2332"/>
      <c r="ETZ24" s="2332"/>
      <c r="EUA24" s="2332"/>
      <c r="EUB24" s="2332"/>
      <c r="EUC24" s="2332"/>
      <c r="EUD24" s="2332"/>
      <c r="EUE24" s="2332"/>
      <c r="EUF24" s="2332"/>
      <c r="EUG24" s="2332"/>
      <c r="EUH24" s="2332"/>
      <c r="EUI24" s="2332"/>
      <c r="EUJ24" s="2332"/>
      <c r="EUK24" s="2332"/>
      <c r="EUL24" s="2332"/>
      <c r="EUM24" s="2332"/>
      <c r="EUN24" s="2332"/>
      <c r="EUO24" s="2332"/>
      <c r="EUP24" s="2332"/>
      <c r="EUQ24" s="2332"/>
      <c r="EUR24" s="2332"/>
      <c r="EUS24" s="2332"/>
      <c r="EUT24" s="2332"/>
      <c r="EUU24" s="2332"/>
      <c r="EUV24" s="2332"/>
      <c r="EUW24" s="2332"/>
      <c r="EUX24" s="2332"/>
      <c r="EUY24" s="2332"/>
      <c r="EUZ24" s="2332"/>
      <c r="EVA24" s="2332"/>
      <c r="EVB24" s="2332"/>
      <c r="EVC24" s="2332"/>
      <c r="EVD24" s="2332"/>
      <c r="EVE24" s="2332"/>
      <c r="EVF24" s="2332"/>
      <c r="EVG24" s="2332"/>
      <c r="EVH24" s="2332"/>
      <c r="EVI24" s="2332"/>
      <c r="EVJ24" s="2332"/>
      <c r="EVK24" s="2332"/>
      <c r="EVL24" s="2332"/>
      <c r="EVM24" s="2332"/>
      <c r="EVN24" s="2332"/>
      <c r="EVO24" s="2332"/>
      <c r="EVP24" s="2332"/>
      <c r="EVQ24" s="2332"/>
      <c r="EVR24" s="2332"/>
      <c r="EVS24" s="2332"/>
      <c r="EVT24" s="2332"/>
      <c r="EVU24" s="2332"/>
      <c r="EVV24" s="2332"/>
      <c r="EVW24" s="2332"/>
      <c r="EVX24" s="2332"/>
      <c r="EVY24" s="2332"/>
      <c r="EVZ24" s="2332"/>
      <c r="EWA24" s="2332"/>
      <c r="EWB24" s="2332"/>
      <c r="EWC24" s="2332"/>
      <c r="EWD24" s="2332"/>
      <c r="EWE24" s="2332"/>
      <c r="EWF24" s="2332"/>
      <c r="EWG24" s="2332"/>
      <c r="EWH24" s="2332"/>
      <c r="EWI24" s="2332"/>
      <c r="EWJ24" s="2332"/>
      <c r="EWK24" s="2332"/>
      <c r="EWL24" s="2332"/>
      <c r="EWM24" s="2332"/>
      <c r="EWN24" s="2332"/>
      <c r="EWO24" s="2332"/>
      <c r="EWP24" s="2332"/>
      <c r="EWQ24" s="2332"/>
      <c r="EWR24" s="2332"/>
      <c r="EWS24" s="2332"/>
      <c r="EWT24" s="2332"/>
      <c r="EWU24" s="2332"/>
      <c r="EWV24" s="2332"/>
      <c r="EWW24" s="2332"/>
      <c r="EWX24" s="2332"/>
      <c r="EWY24" s="2332"/>
      <c r="EWZ24" s="2332"/>
      <c r="EXA24" s="2332"/>
      <c r="EXB24" s="2332"/>
      <c r="EXC24" s="2332"/>
      <c r="EXD24" s="2332"/>
      <c r="EXE24" s="2332"/>
      <c r="EXF24" s="2332"/>
      <c r="EXG24" s="2332"/>
      <c r="EXH24" s="2332"/>
      <c r="EXI24" s="2332"/>
      <c r="EXJ24" s="2332"/>
      <c r="EXK24" s="2332"/>
      <c r="EXL24" s="2332"/>
      <c r="EXM24" s="2332"/>
      <c r="EXN24" s="2332"/>
      <c r="EXO24" s="2332"/>
      <c r="EXP24" s="2332"/>
      <c r="EXQ24" s="2332"/>
      <c r="EXR24" s="2332"/>
      <c r="EXS24" s="2332"/>
      <c r="EXT24" s="2332"/>
      <c r="EXU24" s="2332"/>
      <c r="EXV24" s="2332"/>
      <c r="EXW24" s="2332"/>
      <c r="EXX24" s="2332"/>
      <c r="EXY24" s="2332"/>
      <c r="EXZ24" s="2332"/>
      <c r="EYA24" s="2332"/>
      <c r="EYB24" s="2332"/>
      <c r="EYC24" s="2332"/>
      <c r="EYD24" s="2332"/>
      <c r="EYE24" s="2332"/>
      <c r="EYF24" s="2332"/>
      <c r="EYG24" s="2332"/>
      <c r="EYH24" s="2332"/>
      <c r="EYI24" s="2332"/>
      <c r="EYJ24" s="2332"/>
      <c r="EYK24" s="2332"/>
      <c r="EYL24" s="2332"/>
      <c r="EYM24" s="2332"/>
      <c r="EYN24" s="2332"/>
      <c r="EYO24" s="2332"/>
      <c r="EYP24" s="2332"/>
      <c r="EYQ24" s="2332"/>
      <c r="EYR24" s="2332"/>
      <c r="EYS24" s="2332"/>
      <c r="EYT24" s="2332"/>
      <c r="EYU24" s="2332"/>
      <c r="EYV24" s="2332"/>
      <c r="EYW24" s="2332"/>
      <c r="EYX24" s="2332"/>
      <c r="EYY24" s="2332"/>
      <c r="EYZ24" s="2332"/>
      <c r="EZA24" s="2332"/>
      <c r="EZB24" s="2332"/>
      <c r="EZC24" s="2332"/>
      <c r="EZD24" s="2332"/>
      <c r="EZE24" s="2332"/>
      <c r="EZF24" s="2332"/>
      <c r="EZG24" s="2332"/>
      <c r="EZH24" s="2332"/>
      <c r="EZI24" s="2332"/>
      <c r="EZJ24" s="2332"/>
      <c r="EZK24" s="2332"/>
      <c r="EZL24" s="2332"/>
      <c r="EZM24" s="2332"/>
      <c r="EZN24" s="2332"/>
      <c r="EZO24" s="2332"/>
      <c r="EZP24" s="2332"/>
      <c r="EZQ24" s="2332"/>
      <c r="EZR24" s="2332"/>
      <c r="EZS24" s="2332"/>
      <c r="EZT24" s="2332"/>
      <c r="EZU24" s="2332"/>
      <c r="EZV24" s="2332"/>
      <c r="EZW24" s="2332"/>
      <c r="EZX24" s="2332"/>
      <c r="EZY24" s="2332"/>
      <c r="EZZ24" s="2332"/>
      <c r="FAA24" s="2332"/>
      <c r="FAB24" s="2332"/>
      <c r="FAC24" s="2332"/>
      <c r="FAD24" s="2332"/>
      <c r="FAE24" s="2332"/>
      <c r="FAF24" s="2332"/>
      <c r="FAG24" s="2332"/>
      <c r="FAH24" s="2332"/>
      <c r="FAI24" s="2332"/>
      <c r="FAJ24" s="2332"/>
      <c r="FAK24" s="2332"/>
      <c r="FAL24" s="2332"/>
      <c r="FAM24" s="2332"/>
      <c r="FAN24" s="2332"/>
      <c r="FAO24" s="2332"/>
      <c r="FAP24" s="2332"/>
      <c r="FAQ24" s="2332"/>
      <c r="FAR24" s="2332"/>
      <c r="FAS24" s="2332"/>
      <c r="FAT24" s="2332"/>
      <c r="FAU24" s="2332"/>
      <c r="FAV24" s="2332"/>
      <c r="FAW24" s="2332"/>
      <c r="FAX24" s="2332"/>
      <c r="FAY24" s="2332"/>
      <c r="FAZ24" s="2332"/>
      <c r="FBA24" s="2332"/>
      <c r="FBB24" s="2332"/>
      <c r="FBC24" s="2332"/>
      <c r="FBD24" s="2332"/>
      <c r="FBE24" s="2332"/>
      <c r="FBF24" s="2332"/>
      <c r="FBG24" s="2332"/>
      <c r="FBH24" s="2332"/>
      <c r="FBI24" s="2332"/>
      <c r="FBJ24" s="2332"/>
      <c r="FBK24" s="2332"/>
      <c r="FBL24" s="2332"/>
      <c r="FBM24" s="2332"/>
      <c r="FBN24" s="2332"/>
      <c r="FBO24" s="2332"/>
      <c r="FBP24" s="2332"/>
      <c r="FBQ24" s="2332"/>
      <c r="FBR24" s="2332"/>
      <c r="FBS24" s="2332"/>
      <c r="FBT24" s="2332"/>
      <c r="FBU24" s="2332"/>
      <c r="FBV24" s="2332"/>
      <c r="FBW24" s="2332"/>
      <c r="FBX24" s="2332"/>
      <c r="FBY24" s="2332"/>
      <c r="FBZ24" s="2332"/>
      <c r="FCA24" s="2332"/>
      <c r="FCB24" s="2332"/>
      <c r="FCC24" s="2332"/>
      <c r="FCD24" s="2332"/>
      <c r="FCE24" s="2332"/>
      <c r="FCF24" s="2332"/>
      <c r="FCG24" s="2332"/>
      <c r="FCH24" s="2332"/>
      <c r="FCI24" s="2332"/>
      <c r="FCJ24" s="2332"/>
      <c r="FCK24" s="2332"/>
      <c r="FCL24" s="2332"/>
      <c r="FCM24" s="2332"/>
      <c r="FCN24" s="2332"/>
      <c r="FCO24" s="2332"/>
      <c r="FCP24" s="2332"/>
      <c r="FCQ24" s="2332"/>
      <c r="FCR24" s="2332"/>
      <c r="FCS24" s="2332"/>
      <c r="FCT24" s="2332"/>
      <c r="FCU24" s="2332"/>
      <c r="FCV24" s="2332"/>
      <c r="FCW24" s="2332"/>
      <c r="FCX24" s="2332"/>
      <c r="FCY24" s="2332"/>
      <c r="FCZ24" s="2332"/>
      <c r="FDA24" s="2332"/>
      <c r="FDB24" s="2332"/>
      <c r="FDC24" s="2332"/>
      <c r="FDD24" s="2332"/>
      <c r="FDE24" s="2332"/>
      <c r="FDF24" s="2332"/>
      <c r="FDG24" s="2332"/>
      <c r="FDH24" s="2332"/>
      <c r="FDI24" s="2332"/>
      <c r="FDJ24" s="2332"/>
      <c r="FDK24" s="2332"/>
      <c r="FDL24" s="2332"/>
      <c r="FDM24" s="2332"/>
      <c r="FDN24" s="2332"/>
      <c r="FDO24" s="2332"/>
      <c r="FDP24" s="2332"/>
      <c r="FDQ24" s="2332"/>
      <c r="FDR24" s="2332"/>
      <c r="FDS24" s="2332"/>
      <c r="FDT24" s="2332"/>
      <c r="FDU24" s="2332"/>
      <c r="FDV24" s="2332"/>
      <c r="FDW24" s="2332"/>
      <c r="FDX24" s="2332"/>
      <c r="FDY24" s="2332"/>
      <c r="FDZ24" s="2332"/>
      <c r="FEA24" s="2332"/>
      <c r="FEB24" s="2332"/>
      <c r="FEC24" s="2332"/>
      <c r="FED24" s="2332"/>
      <c r="FEE24" s="2332"/>
      <c r="FEF24" s="2332"/>
      <c r="FEG24" s="2332"/>
      <c r="FEH24" s="2332"/>
      <c r="FEI24" s="2332"/>
      <c r="FEJ24" s="2332"/>
      <c r="FEK24" s="2332"/>
      <c r="FEL24" s="2332"/>
      <c r="FEM24" s="2332"/>
      <c r="FEN24" s="2332"/>
      <c r="FEO24" s="2332"/>
      <c r="FEP24" s="2332"/>
      <c r="FEQ24" s="2332"/>
      <c r="FER24" s="2332"/>
      <c r="FES24" s="2332"/>
      <c r="FET24" s="2332"/>
      <c r="FEU24" s="2332"/>
      <c r="FEV24" s="2332"/>
      <c r="FEW24" s="2332"/>
      <c r="FEX24" s="2332"/>
      <c r="FEY24" s="2332"/>
      <c r="FEZ24" s="2332"/>
      <c r="FFA24" s="2332"/>
      <c r="FFB24" s="2332"/>
      <c r="FFC24" s="2332"/>
      <c r="FFD24" s="2332"/>
      <c r="FFE24" s="2332"/>
      <c r="FFF24" s="2332"/>
      <c r="FFG24" s="2332"/>
      <c r="FFH24" s="2332"/>
      <c r="FFI24" s="2332"/>
      <c r="FFJ24" s="2332"/>
      <c r="FFK24" s="2332"/>
      <c r="FFL24" s="2332"/>
      <c r="FFM24" s="2332"/>
      <c r="FFN24" s="2332"/>
      <c r="FFO24" s="2332"/>
      <c r="FFP24" s="2332"/>
      <c r="FFQ24" s="2332"/>
      <c r="FFR24" s="2332"/>
      <c r="FFS24" s="2332"/>
      <c r="FFT24" s="2332"/>
      <c r="FFU24" s="2332"/>
      <c r="FFV24" s="2332"/>
      <c r="FFW24" s="2332"/>
      <c r="FFX24" s="2332"/>
      <c r="FFY24" s="2332"/>
      <c r="FFZ24" s="2332"/>
      <c r="FGA24" s="2332"/>
      <c r="FGB24" s="2332"/>
      <c r="FGC24" s="2332"/>
      <c r="FGD24" s="2332"/>
      <c r="FGE24" s="2332"/>
      <c r="FGF24" s="2332"/>
      <c r="FGG24" s="2332"/>
      <c r="FGH24" s="2332"/>
      <c r="FGI24" s="2332"/>
      <c r="FGJ24" s="2332"/>
      <c r="FGK24" s="2332"/>
      <c r="FGL24" s="2332"/>
      <c r="FGM24" s="2332"/>
      <c r="FGN24" s="2332"/>
      <c r="FGO24" s="2332"/>
      <c r="FGP24" s="2332"/>
      <c r="FGQ24" s="2332"/>
      <c r="FGR24" s="2332"/>
      <c r="FGS24" s="2332"/>
      <c r="FGT24" s="2332"/>
      <c r="FGU24" s="2332"/>
      <c r="FGV24" s="2332"/>
      <c r="FGW24" s="2332"/>
      <c r="FGX24" s="2332"/>
      <c r="FGY24" s="2332"/>
      <c r="FGZ24" s="2332"/>
      <c r="FHA24" s="2332"/>
      <c r="FHB24" s="2332"/>
      <c r="FHC24" s="2332"/>
      <c r="FHD24" s="2332"/>
      <c r="FHE24" s="2332"/>
      <c r="FHF24" s="2332"/>
      <c r="FHG24" s="2332"/>
      <c r="FHH24" s="2332"/>
      <c r="FHI24" s="2332"/>
      <c r="FHJ24" s="2332"/>
      <c r="FHK24" s="2332"/>
      <c r="FHL24" s="2332"/>
      <c r="FHM24" s="2332"/>
      <c r="FHN24" s="2332"/>
      <c r="FHO24" s="2332"/>
      <c r="FHP24" s="2332"/>
      <c r="FHQ24" s="2332"/>
      <c r="FHR24" s="2332"/>
      <c r="FHS24" s="2332"/>
      <c r="FHT24" s="2332"/>
      <c r="FHU24" s="2332"/>
      <c r="FHV24" s="2332"/>
      <c r="FHW24" s="2332"/>
      <c r="FHX24" s="2332"/>
      <c r="FHY24" s="2332"/>
      <c r="FHZ24" s="2332"/>
      <c r="FIA24" s="2332"/>
      <c r="FIB24" s="2332"/>
      <c r="FIC24" s="2332"/>
      <c r="FID24" s="2332"/>
      <c r="FIE24" s="2332"/>
      <c r="FIF24" s="2332"/>
      <c r="FIG24" s="2332"/>
      <c r="FIH24" s="2332"/>
      <c r="FII24" s="2332"/>
      <c r="FIJ24" s="2332"/>
      <c r="FIK24" s="2332"/>
      <c r="FIL24" s="2332"/>
      <c r="FIM24" s="2332"/>
      <c r="FIN24" s="2332"/>
      <c r="FIO24" s="2332"/>
      <c r="FIP24" s="2332"/>
      <c r="FIQ24" s="2332"/>
      <c r="FIR24" s="2332"/>
      <c r="FIS24" s="2332"/>
      <c r="FIT24" s="2332"/>
      <c r="FIU24" s="2332"/>
      <c r="FIV24" s="2332"/>
      <c r="FIW24" s="2332"/>
      <c r="FIX24" s="2332"/>
      <c r="FIY24" s="2332"/>
      <c r="FIZ24" s="2332"/>
      <c r="FJA24" s="2332"/>
      <c r="FJB24" s="2332"/>
      <c r="FJC24" s="2332"/>
      <c r="FJD24" s="2332"/>
      <c r="FJE24" s="2332"/>
      <c r="FJF24" s="2332"/>
      <c r="FJG24" s="2332"/>
      <c r="FJH24" s="2332"/>
      <c r="FJI24" s="2332"/>
      <c r="FJJ24" s="2332"/>
      <c r="FJK24" s="2332"/>
      <c r="FJL24" s="2332"/>
      <c r="FJM24" s="2332"/>
      <c r="FJN24" s="2332"/>
      <c r="FJO24" s="2332"/>
      <c r="FJP24" s="2332"/>
      <c r="FJQ24" s="2332"/>
      <c r="FJR24" s="2332"/>
      <c r="FJS24" s="2332"/>
      <c r="FJT24" s="2332"/>
      <c r="FJU24" s="2332"/>
      <c r="FJV24" s="2332"/>
      <c r="FJW24" s="2332"/>
      <c r="FJX24" s="2332"/>
      <c r="FJY24" s="2332"/>
      <c r="FJZ24" s="2332"/>
      <c r="FKA24" s="2332"/>
      <c r="FKB24" s="2332"/>
      <c r="FKC24" s="2332"/>
      <c r="FKD24" s="2332"/>
      <c r="FKE24" s="2332"/>
      <c r="FKF24" s="2332"/>
      <c r="FKG24" s="2332"/>
      <c r="FKH24" s="2332"/>
      <c r="FKI24" s="2332"/>
      <c r="FKJ24" s="2332"/>
      <c r="FKK24" s="2332"/>
      <c r="FKL24" s="2332"/>
      <c r="FKM24" s="2332"/>
      <c r="FKN24" s="2332"/>
      <c r="FKO24" s="2332"/>
      <c r="FKP24" s="2332"/>
      <c r="FKQ24" s="2332"/>
      <c r="FKR24" s="2332"/>
      <c r="FKS24" s="2332"/>
      <c r="FKT24" s="2332"/>
      <c r="FKU24" s="2332"/>
      <c r="FKV24" s="2332"/>
      <c r="FKW24" s="2332"/>
      <c r="FKX24" s="2332"/>
      <c r="FKY24" s="2332"/>
      <c r="FKZ24" s="2332"/>
      <c r="FLA24" s="2332"/>
      <c r="FLB24" s="2332"/>
      <c r="FLC24" s="2332"/>
      <c r="FLD24" s="2332"/>
      <c r="FLE24" s="2332"/>
      <c r="FLF24" s="2332"/>
      <c r="FLG24" s="2332"/>
      <c r="FLH24" s="2332"/>
      <c r="FLI24" s="2332"/>
      <c r="FLJ24" s="2332"/>
      <c r="FLK24" s="2332"/>
      <c r="FLL24" s="2332"/>
      <c r="FLM24" s="2332"/>
      <c r="FLN24" s="2332"/>
      <c r="FLO24" s="2332"/>
      <c r="FLP24" s="2332"/>
      <c r="FLQ24" s="2332"/>
      <c r="FLR24" s="2332"/>
      <c r="FLS24" s="2332"/>
      <c r="FLT24" s="2332"/>
      <c r="FLU24" s="2332"/>
      <c r="FLV24" s="2332"/>
      <c r="FLW24" s="2332"/>
      <c r="FLX24" s="2332"/>
      <c r="FLY24" s="2332"/>
      <c r="FLZ24" s="2332"/>
      <c r="FMA24" s="2332"/>
      <c r="FMB24" s="2332"/>
      <c r="FMC24" s="2332"/>
      <c r="FMD24" s="2332"/>
      <c r="FME24" s="2332"/>
      <c r="FMF24" s="2332"/>
      <c r="FMG24" s="2332"/>
      <c r="FMH24" s="2332"/>
      <c r="FMI24" s="2332"/>
      <c r="FMJ24" s="2332"/>
      <c r="FMK24" s="2332"/>
      <c r="FML24" s="2332"/>
      <c r="FMM24" s="2332"/>
      <c r="FMN24" s="2332"/>
      <c r="FMO24" s="2332"/>
      <c r="FMP24" s="2332"/>
      <c r="FMQ24" s="2332"/>
      <c r="FMR24" s="2332"/>
      <c r="FMS24" s="2332"/>
      <c r="FMT24" s="2332"/>
      <c r="FMU24" s="2332"/>
      <c r="FMV24" s="2332"/>
      <c r="FMW24" s="2332"/>
      <c r="FMX24" s="2332"/>
      <c r="FMY24" s="2332"/>
      <c r="FMZ24" s="2332"/>
      <c r="FNA24" s="2332"/>
      <c r="FNB24" s="2332"/>
      <c r="FNC24" s="2332"/>
      <c r="FND24" s="2332"/>
      <c r="FNE24" s="2332"/>
      <c r="FNF24" s="2332"/>
      <c r="FNG24" s="2332"/>
      <c r="FNH24" s="2332"/>
      <c r="FNI24" s="2332"/>
      <c r="FNJ24" s="2332"/>
      <c r="FNK24" s="2332"/>
      <c r="FNL24" s="2332"/>
      <c r="FNM24" s="2332"/>
      <c r="FNN24" s="2332"/>
      <c r="FNO24" s="2332"/>
      <c r="FNP24" s="2332"/>
      <c r="FNQ24" s="2332"/>
      <c r="FNR24" s="2332"/>
      <c r="FNS24" s="2332"/>
      <c r="FNT24" s="2332"/>
      <c r="FNU24" s="2332"/>
      <c r="FNV24" s="2332"/>
      <c r="FNW24" s="2332"/>
      <c r="FNX24" s="2332"/>
      <c r="FNY24" s="2332"/>
      <c r="FNZ24" s="2332"/>
      <c r="FOA24" s="2332"/>
      <c r="FOB24" s="2332"/>
      <c r="FOC24" s="2332"/>
      <c r="FOD24" s="2332"/>
      <c r="FOE24" s="2332"/>
      <c r="FOF24" s="2332"/>
      <c r="FOG24" s="2332"/>
      <c r="FOH24" s="2332"/>
      <c r="FOI24" s="2332"/>
      <c r="FOJ24" s="2332"/>
      <c r="FOK24" s="2332"/>
      <c r="FOL24" s="2332"/>
      <c r="FOM24" s="2332"/>
      <c r="FON24" s="2332"/>
      <c r="FOO24" s="2332"/>
      <c r="FOP24" s="2332"/>
      <c r="FOQ24" s="2332"/>
      <c r="FOR24" s="2332"/>
      <c r="FOS24" s="2332"/>
      <c r="FOT24" s="2332"/>
      <c r="FOU24" s="2332"/>
      <c r="FOV24" s="2332"/>
      <c r="FOW24" s="2332"/>
      <c r="FOX24" s="2332"/>
      <c r="FOY24" s="2332"/>
      <c r="FOZ24" s="2332"/>
      <c r="FPA24" s="2332"/>
      <c r="FPB24" s="2332"/>
      <c r="FPC24" s="2332"/>
      <c r="FPD24" s="2332"/>
      <c r="FPE24" s="2332"/>
      <c r="FPF24" s="2332"/>
      <c r="FPG24" s="2332"/>
      <c r="FPH24" s="2332"/>
      <c r="FPI24" s="2332"/>
      <c r="FPJ24" s="2332"/>
      <c r="FPK24" s="2332"/>
      <c r="FPL24" s="2332"/>
      <c r="FPM24" s="2332"/>
      <c r="FPN24" s="2332"/>
      <c r="FPO24" s="2332"/>
      <c r="FPP24" s="2332"/>
      <c r="FPQ24" s="2332"/>
      <c r="FPR24" s="2332"/>
      <c r="FPS24" s="2332"/>
      <c r="FPT24" s="2332"/>
      <c r="FPU24" s="2332"/>
      <c r="FPV24" s="2332"/>
      <c r="FPW24" s="2332"/>
      <c r="FPX24" s="2332"/>
      <c r="FPY24" s="2332"/>
      <c r="FPZ24" s="2332"/>
      <c r="FQA24" s="2332"/>
      <c r="FQB24" s="2332"/>
      <c r="FQC24" s="2332"/>
      <c r="FQD24" s="2332"/>
      <c r="FQE24" s="2332"/>
      <c r="FQF24" s="2332"/>
      <c r="FQG24" s="2332"/>
      <c r="FQH24" s="2332"/>
      <c r="FQI24" s="2332"/>
      <c r="FQJ24" s="2332"/>
      <c r="FQK24" s="2332"/>
      <c r="FQL24" s="2332"/>
      <c r="FQM24" s="2332"/>
      <c r="FQN24" s="2332"/>
      <c r="FQO24" s="2332"/>
      <c r="FQP24" s="2332"/>
      <c r="FQQ24" s="2332"/>
      <c r="FQR24" s="2332"/>
      <c r="FQS24" s="2332"/>
      <c r="FQT24" s="2332"/>
      <c r="FQU24" s="2332"/>
      <c r="FQV24" s="2332"/>
      <c r="FQW24" s="2332"/>
      <c r="FQX24" s="2332"/>
      <c r="FQY24" s="2332"/>
      <c r="FQZ24" s="2332"/>
      <c r="FRA24" s="2332"/>
      <c r="FRB24" s="2332"/>
      <c r="FRC24" s="2332"/>
      <c r="FRD24" s="2332"/>
      <c r="FRE24" s="2332"/>
      <c r="FRF24" s="2332"/>
      <c r="FRG24" s="2332"/>
      <c r="FRH24" s="2332"/>
      <c r="FRI24" s="2332"/>
      <c r="FRJ24" s="2332"/>
      <c r="FRK24" s="2332"/>
      <c r="FRL24" s="2332"/>
      <c r="FRM24" s="2332"/>
      <c r="FRN24" s="2332"/>
      <c r="FRO24" s="2332"/>
      <c r="FRP24" s="2332"/>
      <c r="FRQ24" s="2332"/>
      <c r="FRR24" s="2332"/>
      <c r="FRS24" s="2332"/>
      <c r="FRT24" s="2332"/>
      <c r="FRU24" s="2332"/>
      <c r="FRV24" s="2332"/>
      <c r="FRW24" s="2332"/>
      <c r="FRX24" s="2332"/>
      <c r="FRY24" s="2332"/>
      <c r="FRZ24" s="2332"/>
      <c r="FSA24" s="2332"/>
      <c r="FSB24" s="2332"/>
      <c r="FSC24" s="2332"/>
      <c r="FSD24" s="2332"/>
      <c r="FSE24" s="2332"/>
      <c r="FSF24" s="2332"/>
      <c r="FSG24" s="2332"/>
      <c r="FSH24" s="2332"/>
      <c r="FSI24" s="2332"/>
      <c r="FSJ24" s="2332"/>
      <c r="FSK24" s="2332"/>
      <c r="FSL24" s="2332"/>
      <c r="FSM24" s="2332"/>
      <c r="FSN24" s="2332"/>
      <c r="FSO24" s="2332"/>
      <c r="FSP24" s="2332"/>
      <c r="FSQ24" s="2332"/>
      <c r="FSR24" s="2332"/>
      <c r="FSS24" s="2332"/>
      <c r="FST24" s="2332"/>
      <c r="FSU24" s="2332"/>
      <c r="FSV24" s="2332"/>
      <c r="FSW24" s="2332"/>
      <c r="FSX24" s="2332"/>
      <c r="FSY24" s="2332"/>
      <c r="FSZ24" s="2332"/>
      <c r="FTA24" s="2332"/>
      <c r="FTB24" s="2332"/>
      <c r="FTC24" s="2332"/>
      <c r="FTD24" s="2332"/>
      <c r="FTE24" s="2332"/>
      <c r="FTF24" s="2332"/>
      <c r="FTG24" s="2332"/>
      <c r="FTH24" s="2332"/>
      <c r="FTI24" s="2332"/>
      <c r="FTJ24" s="2332"/>
      <c r="FTK24" s="2332"/>
      <c r="FTL24" s="2332"/>
      <c r="FTM24" s="2332"/>
      <c r="FTN24" s="2332"/>
      <c r="FTO24" s="2332"/>
      <c r="FTP24" s="2332"/>
      <c r="FTQ24" s="2332"/>
      <c r="FTR24" s="2332"/>
      <c r="FTS24" s="2332"/>
      <c r="FTT24" s="2332"/>
      <c r="FTU24" s="2332"/>
      <c r="FTV24" s="2332"/>
      <c r="FTW24" s="2332"/>
      <c r="FTX24" s="2332"/>
      <c r="FTY24" s="2332"/>
      <c r="FTZ24" s="2332"/>
      <c r="FUA24" s="2332"/>
      <c r="FUB24" s="2332"/>
      <c r="FUC24" s="2332"/>
      <c r="FUD24" s="2332"/>
      <c r="FUE24" s="2332"/>
      <c r="FUF24" s="2332"/>
      <c r="FUG24" s="2332"/>
      <c r="FUH24" s="2332"/>
      <c r="FUI24" s="2332"/>
      <c r="FUJ24" s="2332"/>
      <c r="FUK24" s="2332"/>
      <c r="FUL24" s="2332"/>
      <c r="FUM24" s="2332"/>
      <c r="FUN24" s="2332"/>
      <c r="FUO24" s="2332"/>
      <c r="FUP24" s="2332"/>
      <c r="FUQ24" s="2332"/>
      <c r="FUR24" s="2332"/>
      <c r="FUS24" s="2332"/>
      <c r="FUT24" s="2332"/>
      <c r="FUU24" s="2332"/>
      <c r="FUV24" s="2332"/>
      <c r="FUW24" s="2332"/>
      <c r="FUX24" s="2332"/>
      <c r="FUY24" s="2332"/>
      <c r="FUZ24" s="2332"/>
      <c r="FVA24" s="2332"/>
      <c r="FVB24" s="2332"/>
      <c r="FVC24" s="2332"/>
      <c r="FVD24" s="2332"/>
      <c r="FVE24" s="2332"/>
      <c r="FVF24" s="2332"/>
      <c r="FVG24" s="2332"/>
      <c r="FVH24" s="2332"/>
      <c r="FVI24" s="2332"/>
      <c r="FVJ24" s="2332"/>
      <c r="FVK24" s="2332"/>
      <c r="FVL24" s="2332"/>
      <c r="FVM24" s="2332"/>
      <c r="FVN24" s="2332"/>
      <c r="FVO24" s="2332"/>
      <c r="FVP24" s="2332"/>
      <c r="FVQ24" s="2332"/>
      <c r="FVR24" s="2332"/>
      <c r="FVS24" s="2332"/>
      <c r="FVT24" s="2332"/>
      <c r="FVU24" s="2332"/>
      <c r="FVV24" s="2332"/>
      <c r="FVW24" s="2332"/>
      <c r="FVX24" s="2332"/>
      <c r="FVY24" s="2332"/>
      <c r="FVZ24" s="2332"/>
      <c r="FWA24" s="2332"/>
      <c r="FWB24" s="2332"/>
      <c r="FWC24" s="2332"/>
      <c r="FWD24" s="2332"/>
      <c r="FWE24" s="2332"/>
      <c r="FWF24" s="2332"/>
      <c r="FWG24" s="2332"/>
      <c r="FWH24" s="2332"/>
      <c r="FWI24" s="2332"/>
      <c r="FWJ24" s="2332"/>
      <c r="FWK24" s="2332"/>
      <c r="FWL24" s="2332"/>
      <c r="FWM24" s="2332"/>
      <c r="FWN24" s="2332"/>
      <c r="FWO24" s="2332"/>
      <c r="FWP24" s="2332"/>
      <c r="FWQ24" s="2332"/>
      <c r="FWR24" s="2332"/>
      <c r="FWS24" s="2332"/>
      <c r="FWT24" s="2332"/>
      <c r="FWU24" s="2332"/>
      <c r="FWV24" s="2332"/>
      <c r="FWW24" s="2332"/>
      <c r="FWX24" s="2332"/>
      <c r="FWY24" s="2332"/>
      <c r="FWZ24" s="2332"/>
      <c r="FXA24" s="2332"/>
      <c r="FXB24" s="2332"/>
      <c r="FXC24" s="2332"/>
      <c r="FXD24" s="2332"/>
      <c r="FXE24" s="2332"/>
      <c r="FXF24" s="2332"/>
      <c r="FXG24" s="2332"/>
      <c r="FXH24" s="2332"/>
      <c r="FXI24" s="2332"/>
      <c r="FXJ24" s="2332"/>
      <c r="FXK24" s="2332"/>
      <c r="FXL24" s="2332"/>
      <c r="FXM24" s="2332"/>
      <c r="FXN24" s="2332"/>
      <c r="FXO24" s="2332"/>
      <c r="FXP24" s="2332"/>
      <c r="FXQ24" s="2332"/>
      <c r="FXR24" s="2332"/>
      <c r="FXS24" s="2332"/>
      <c r="FXT24" s="2332"/>
      <c r="FXU24" s="2332"/>
      <c r="FXV24" s="2332"/>
      <c r="FXW24" s="2332"/>
      <c r="FXX24" s="2332"/>
      <c r="FXY24" s="2332"/>
      <c r="FXZ24" s="2332"/>
      <c r="FYA24" s="2332"/>
      <c r="FYB24" s="2332"/>
      <c r="FYC24" s="2332"/>
      <c r="FYD24" s="2332"/>
      <c r="FYE24" s="2332"/>
      <c r="FYF24" s="2332"/>
      <c r="FYG24" s="2332"/>
      <c r="FYH24" s="2332"/>
      <c r="FYI24" s="2332"/>
      <c r="FYJ24" s="2332"/>
      <c r="FYK24" s="2332"/>
      <c r="FYL24" s="2332"/>
      <c r="FYM24" s="2332"/>
      <c r="FYN24" s="2332"/>
      <c r="FYO24" s="2332"/>
      <c r="FYP24" s="2332"/>
      <c r="FYQ24" s="2332"/>
      <c r="FYR24" s="2332"/>
      <c r="FYS24" s="2332"/>
      <c r="FYT24" s="2332"/>
      <c r="FYU24" s="2332"/>
      <c r="FYV24" s="2332"/>
      <c r="FYW24" s="2332"/>
      <c r="FYX24" s="2332"/>
      <c r="FYY24" s="2332"/>
      <c r="FYZ24" s="2332"/>
      <c r="FZA24" s="2332"/>
      <c r="FZB24" s="2332"/>
      <c r="FZC24" s="2332"/>
      <c r="FZD24" s="2332"/>
      <c r="FZE24" s="2332"/>
      <c r="FZF24" s="2332"/>
      <c r="FZG24" s="2332"/>
      <c r="FZH24" s="2332"/>
      <c r="FZI24" s="2332"/>
      <c r="FZJ24" s="2332"/>
      <c r="FZK24" s="2332"/>
      <c r="FZL24" s="2332"/>
      <c r="FZM24" s="2332"/>
      <c r="FZN24" s="2332"/>
      <c r="FZO24" s="2332"/>
      <c r="FZP24" s="2332"/>
      <c r="FZQ24" s="2332"/>
      <c r="FZR24" s="2332"/>
      <c r="FZS24" s="2332"/>
      <c r="FZT24" s="2332"/>
      <c r="FZU24" s="2332"/>
      <c r="FZV24" s="2332"/>
      <c r="FZW24" s="2332"/>
      <c r="FZX24" s="2332"/>
      <c r="FZY24" s="2332"/>
      <c r="FZZ24" s="2332"/>
      <c r="GAA24" s="2332"/>
      <c r="GAB24" s="2332"/>
      <c r="GAC24" s="2332"/>
      <c r="GAD24" s="2332"/>
      <c r="GAE24" s="2332"/>
      <c r="GAF24" s="2332"/>
      <c r="GAG24" s="2332"/>
      <c r="GAH24" s="2332"/>
      <c r="GAI24" s="2332"/>
      <c r="GAJ24" s="2332"/>
      <c r="GAK24" s="2332"/>
      <c r="GAL24" s="2332"/>
      <c r="GAM24" s="2332"/>
      <c r="GAN24" s="2332"/>
      <c r="GAO24" s="2332"/>
      <c r="GAP24" s="2332"/>
      <c r="GAQ24" s="2332"/>
      <c r="GAR24" s="2332"/>
      <c r="GAS24" s="2332"/>
      <c r="GAT24" s="2332"/>
      <c r="GAU24" s="2332"/>
      <c r="GAV24" s="2332"/>
      <c r="GAW24" s="2332"/>
      <c r="GAX24" s="2332"/>
      <c r="GAY24" s="2332"/>
      <c r="GAZ24" s="2332"/>
      <c r="GBA24" s="2332"/>
      <c r="GBB24" s="2332"/>
      <c r="GBC24" s="2332"/>
      <c r="GBD24" s="2332"/>
      <c r="GBE24" s="2332"/>
      <c r="GBF24" s="2332"/>
      <c r="GBG24" s="2332"/>
      <c r="GBH24" s="2332"/>
      <c r="GBI24" s="2332"/>
      <c r="GBJ24" s="2332"/>
      <c r="GBK24" s="2332"/>
      <c r="GBL24" s="2332"/>
      <c r="GBM24" s="2332"/>
      <c r="GBN24" s="2332"/>
      <c r="GBO24" s="2332"/>
      <c r="GBP24" s="2332"/>
      <c r="GBQ24" s="2332"/>
      <c r="GBR24" s="2332"/>
      <c r="GBS24" s="2332"/>
      <c r="GBT24" s="2332"/>
      <c r="GBU24" s="2332"/>
      <c r="GBV24" s="2332"/>
      <c r="GBW24" s="2332"/>
      <c r="GBX24" s="2332"/>
      <c r="GBY24" s="2332"/>
      <c r="GBZ24" s="2332"/>
      <c r="GCA24" s="2332"/>
      <c r="GCB24" s="2332"/>
      <c r="GCC24" s="2332"/>
      <c r="GCD24" s="2332"/>
      <c r="GCE24" s="2332"/>
      <c r="GCF24" s="2332"/>
      <c r="GCG24" s="2332"/>
      <c r="GCH24" s="2332"/>
      <c r="GCI24" s="2332"/>
      <c r="GCJ24" s="2332"/>
      <c r="GCK24" s="2332"/>
      <c r="GCL24" s="2332"/>
      <c r="GCM24" s="2332"/>
      <c r="GCN24" s="2332"/>
      <c r="GCO24" s="2332"/>
      <c r="GCP24" s="2332"/>
      <c r="GCQ24" s="2332"/>
      <c r="GCR24" s="2332"/>
      <c r="GCS24" s="2332"/>
      <c r="GCT24" s="2332"/>
      <c r="GCU24" s="2332"/>
      <c r="GCV24" s="2332"/>
      <c r="GCW24" s="2332"/>
      <c r="GCX24" s="2332"/>
      <c r="GCY24" s="2332"/>
      <c r="GCZ24" s="2332"/>
      <c r="GDA24" s="2332"/>
      <c r="GDB24" s="2332"/>
      <c r="GDC24" s="2332"/>
      <c r="GDD24" s="2332"/>
      <c r="GDE24" s="2332"/>
      <c r="GDF24" s="2332"/>
      <c r="GDG24" s="2332"/>
      <c r="GDH24" s="2332"/>
      <c r="GDI24" s="2332"/>
      <c r="GDJ24" s="2332"/>
      <c r="GDK24" s="2332"/>
      <c r="GDL24" s="2332"/>
      <c r="GDM24" s="2332"/>
      <c r="GDN24" s="2332"/>
      <c r="GDO24" s="2332"/>
      <c r="GDP24" s="2332"/>
      <c r="GDQ24" s="2332"/>
      <c r="GDR24" s="2332"/>
      <c r="GDS24" s="2332"/>
      <c r="GDT24" s="2332"/>
      <c r="GDU24" s="2332"/>
      <c r="GDV24" s="2332"/>
      <c r="GDW24" s="2332"/>
      <c r="GDX24" s="2332"/>
      <c r="GDY24" s="2332"/>
      <c r="GDZ24" s="2332"/>
      <c r="GEA24" s="2332"/>
      <c r="GEB24" s="2332"/>
      <c r="GEC24" s="2332"/>
      <c r="GED24" s="2332"/>
      <c r="GEE24" s="2332"/>
      <c r="GEF24" s="2332"/>
      <c r="GEG24" s="2332"/>
      <c r="GEH24" s="2332"/>
      <c r="GEI24" s="2332"/>
      <c r="GEJ24" s="2332"/>
      <c r="GEK24" s="2332"/>
      <c r="GEL24" s="2332"/>
      <c r="GEM24" s="2332"/>
      <c r="GEN24" s="2332"/>
      <c r="GEO24" s="2332"/>
      <c r="GEP24" s="2332"/>
      <c r="GEQ24" s="2332"/>
      <c r="GER24" s="2332"/>
      <c r="GES24" s="2332"/>
      <c r="GET24" s="2332"/>
      <c r="GEU24" s="2332"/>
      <c r="GEV24" s="2332"/>
      <c r="GEW24" s="2332"/>
      <c r="GEX24" s="2332"/>
      <c r="GEY24" s="2332"/>
      <c r="GEZ24" s="2332"/>
      <c r="GFA24" s="2332"/>
      <c r="GFB24" s="2332"/>
      <c r="GFC24" s="2332"/>
      <c r="GFD24" s="2332"/>
      <c r="GFE24" s="2332"/>
      <c r="GFF24" s="2332"/>
      <c r="GFG24" s="2332"/>
      <c r="GFH24" s="2332"/>
      <c r="GFI24" s="2332"/>
      <c r="GFJ24" s="2332"/>
      <c r="GFK24" s="2332"/>
      <c r="GFL24" s="2332"/>
      <c r="GFM24" s="2332"/>
      <c r="GFN24" s="2332"/>
      <c r="GFO24" s="2332"/>
      <c r="GFP24" s="2332"/>
      <c r="GFQ24" s="2332"/>
      <c r="GFR24" s="2332"/>
      <c r="GFS24" s="2332"/>
      <c r="GFT24" s="2332"/>
      <c r="GFU24" s="2332"/>
      <c r="GFV24" s="2332"/>
      <c r="GFW24" s="2332"/>
      <c r="GFX24" s="2332"/>
      <c r="GFY24" s="2332"/>
      <c r="GFZ24" s="2332"/>
      <c r="GGA24" s="2332"/>
      <c r="GGB24" s="2332"/>
      <c r="GGC24" s="2332"/>
      <c r="GGD24" s="2332"/>
      <c r="GGE24" s="2332"/>
      <c r="GGF24" s="2332"/>
      <c r="GGG24" s="2332"/>
      <c r="GGH24" s="2332"/>
      <c r="GGI24" s="2332"/>
      <c r="GGJ24" s="2332"/>
      <c r="GGK24" s="2332"/>
      <c r="GGL24" s="2332"/>
      <c r="GGM24" s="2332"/>
      <c r="GGN24" s="2332"/>
      <c r="GGO24" s="2332"/>
      <c r="GGP24" s="2332"/>
      <c r="GGQ24" s="2332"/>
      <c r="GGR24" s="2332"/>
      <c r="GGS24" s="2332"/>
      <c r="GGT24" s="2332"/>
      <c r="GGU24" s="2332"/>
      <c r="GGV24" s="2332"/>
      <c r="GGW24" s="2332"/>
      <c r="GGX24" s="2332"/>
      <c r="GGY24" s="2332"/>
      <c r="GGZ24" s="2332"/>
      <c r="GHA24" s="2332"/>
      <c r="GHB24" s="2332"/>
      <c r="GHC24" s="2332"/>
      <c r="GHD24" s="2332"/>
      <c r="GHE24" s="2332"/>
      <c r="GHF24" s="2332"/>
      <c r="GHG24" s="2332"/>
      <c r="GHH24" s="2332"/>
      <c r="GHI24" s="2332"/>
      <c r="GHJ24" s="2332"/>
      <c r="GHK24" s="2332"/>
      <c r="GHL24" s="2332"/>
      <c r="GHM24" s="2332"/>
      <c r="GHN24" s="2332"/>
      <c r="GHO24" s="2332"/>
      <c r="GHP24" s="2332"/>
      <c r="GHQ24" s="2332"/>
      <c r="GHR24" s="2332"/>
      <c r="GHS24" s="2332"/>
      <c r="GHT24" s="2332"/>
      <c r="GHU24" s="2332"/>
      <c r="GHV24" s="2332"/>
      <c r="GHW24" s="2332"/>
      <c r="GHX24" s="2332"/>
      <c r="GHY24" s="2332"/>
      <c r="GHZ24" s="2332"/>
      <c r="GIA24" s="2332"/>
      <c r="GIB24" s="2332"/>
      <c r="GIC24" s="2332"/>
      <c r="GID24" s="2332"/>
      <c r="GIE24" s="2332"/>
      <c r="GIF24" s="2332"/>
      <c r="GIG24" s="2332"/>
      <c r="GIH24" s="2332"/>
      <c r="GII24" s="2332"/>
      <c r="GIJ24" s="2332"/>
      <c r="GIK24" s="2332"/>
      <c r="GIL24" s="2332"/>
      <c r="GIM24" s="2332"/>
      <c r="GIN24" s="2332"/>
      <c r="GIO24" s="2332"/>
      <c r="GIP24" s="2332"/>
      <c r="GIQ24" s="2332"/>
      <c r="GIR24" s="2332"/>
      <c r="GIS24" s="2332"/>
      <c r="GIT24" s="2332"/>
      <c r="GIU24" s="2332"/>
      <c r="GIV24" s="2332"/>
      <c r="GIW24" s="2332"/>
      <c r="GIX24" s="2332"/>
      <c r="GIY24" s="2332"/>
      <c r="GIZ24" s="2332"/>
      <c r="GJA24" s="2332"/>
      <c r="GJB24" s="2332"/>
      <c r="GJC24" s="2332"/>
      <c r="GJD24" s="2332"/>
      <c r="GJE24" s="2332"/>
      <c r="GJF24" s="2332"/>
      <c r="GJG24" s="2332"/>
      <c r="GJH24" s="2332"/>
      <c r="GJI24" s="2332"/>
      <c r="GJJ24" s="2332"/>
      <c r="GJK24" s="2332"/>
      <c r="GJL24" s="2332"/>
      <c r="GJM24" s="2332"/>
      <c r="GJN24" s="2332"/>
      <c r="GJO24" s="2332"/>
      <c r="GJP24" s="2332"/>
      <c r="GJQ24" s="2332"/>
      <c r="GJR24" s="2332"/>
      <c r="GJS24" s="2332"/>
      <c r="GJT24" s="2332"/>
      <c r="GJU24" s="2332"/>
      <c r="GJV24" s="2332"/>
      <c r="GJW24" s="2332"/>
      <c r="GJX24" s="2332"/>
      <c r="GJY24" s="2332"/>
      <c r="GJZ24" s="2332"/>
      <c r="GKA24" s="2332"/>
      <c r="GKB24" s="2332"/>
      <c r="GKC24" s="2332"/>
      <c r="GKD24" s="2332"/>
      <c r="GKE24" s="2332"/>
      <c r="GKF24" s="2332"/>
      <c r="GKG24" s="2332"/>
      <c r="GKH24" s="2332"/>
      <c r="GKI24" s="2332"/>
      <c r="GKJ24" s="2332"/>
      <c r="GKK24" s="2332"/>
      <c r="GKL24" s="2332"/>
      <c r="GKM24" s="2332"/>
      <c r="GKN24" s="2332"/>
      <c r="GKO24" s="2332"/>
      <c r="GKP24" s="2332"/>
      <c r="GKQ24" s="2332"/>
      <c r="GKR24" s="2332"/>
      <c r="GKS24" s="2332"/>
      <c r="GKT24" s="2332"/>
      <c r="GKU24" s="2332"/>
      <c r="GKV24" s="2332"/>
      <c r="GKW24" s="2332"/>
      <c r="GKX24" s="2332"/>
      <c r="GKY24" s="2332"/>
      <c r="GKZ24" s="2332"/>
      <c r="GLA24" s="2332"/>
      <c r="GLB24" s="2332"/>
      <c r="GLC24" s="2332"/>
      <c r="GLD24" s="2332"/>
      <c r="GLE24" s="2332"/>
      <c r="GLF24" s="2332"/>
      <c r="GLG24" s="2332"/>
      <c r="GLH24" s="2332"/>
      <c r="GLI24" s="2332"/>
      <c r="GLJ24" s="2332"/>
      <c r="GLK24" s="2332"/>
      <c r="GLL24" s="2332"/>
      <c r="GLM24" s="2332"/>
      <c r="GLN24" s="2332"/>
      <c r="GLO24" s="2332"/>
      <c r="GLP24" s="2332"/>
      <c r="GLQ24" s="2332"/>
      <c r="GLR24" s="2332"/>
      <c r="GLS24" s="2332"/>
      <c r="GLT24" s="2332"/>
      <c r="GLU24" s="2332"/>
      <c r="GLV24" s="2332"/>
      <c r="GLW24" s="2332"/>
      <c r="GLX24" s="2332"/>
      <c r="GLY24" s="2332"/>
      <c r="GLZ24" s="2332"/>
      <c r="GMA24" s="2332"/>
      <c r="GMB24" s="2332"/>
      <c r="GMC24" s="2332"/>
      <c r="GMD24" s="2332"/>
      <c r="GME24" s="2332"/>
      <c r="GMF24" s="2332"/>
      <c r="GMG24" s="2332"/>
      <c r="GMH24" s="2332"/>
      <c r="GMI24" s="2332"/>
      <c r="GMJ24" s="2332"/>
      <c r="GMK24" s="2332"/>
      <c r="GML24" s="2332"/>
      <c r="GMM24" s="2332"/>
      <c r="GMN24" s="2332"/>
      <c r="GMO24" s="2332"/>
      <c r="GMP24" s="2332"/>
      <c r="GMQ24" s="2332"/>
      <c r="GMR24" s="2332"/>
      <c r="GMS24" s="2332"/>
      <c r="GMT24" s="2332"/>
      <c r="GMU24" s="2332"/>
      <c r="GMV24" s="2332"/>
      <c r="GMW24" s="2332"/>
      <c r="GMX24" s="2332"/>
      <c r="GMY24" s="2332"/>
      <c r="GMZ24" s="2332"/>
      <c r="GNA24" s="2332"/>
      <c r="GNB24" s="2332"/>
      <c r="GNC24" s="2332"/>
      <c r="GND24" s="2332"/>
      <c r="GNE24" s="2332"/>
      <c r="GNF24" s="2332"/>
      <c r="GNG24" s="2332"/>
      <c r="GNH24" s="2332"/>
      <c r="GNI24" s="2332"/>
      <c r="GNJ24" s="2332"/>
      <c r="GNK24" s="2332"/>
      <c r="GNL24" s="2332"/>
      <c r="GNM24" s="2332"/>
      <c r="GNN24" s="2332"/>
      <c r="GNO24" s="2332"/>
      <c r="GNP24" s="2332"/>
      <c r="GNQ24" s="2332"/>
      <c r="GNR24" s="2332"/>
      <c r="GNS24" s="2332"/>
      <c r="GNT24" s="2332"/>
      <c r="GNU24" s="2332"/>
      <c r="GNV24" s="2332"/>
      <c r="GNW24" s="2332"/>
      <c r="GNX24" s="2332"/>
      <c r="GNY24" s="2332"/>
      <c r="GNZ24" s="2332"/>
      <c r="GOA24" s="2332"/>
      <c r="GOB24" s="2332"/>
      <c r="GOC24" s="2332"/>
      <c r="GOD24" s="2332"/>
      <c r="GOE24" s="2332"/>
      <c r="GOF24" s="2332"/>
      <c r="GOG24" s="2332"/>
      <c r="GOH24" s="2332"/>
      <c r="GOI24" s="2332"/>
      <c r="GOJ24" s="2332"/>
      <c r="GOK24" s="2332"/>
      <c r="GOL24" s="2332"/>
      <c r="GOM24" s="2332"/>
      <c r="GON24" s="2332"/>
      <c r="GOO24" s="2332"/>
      <c r="GOP24" s="2332"/>
      <c r="GOQ24" s="2332"/>
      <c r="GOR24" s="2332"/>
      <c r="GOS24" s="2332"/>
      <c r="GOT24" s="2332"/>
      <c r="GOU24" s="2332"/>
      <c r="GOV24" s="2332"/>
      <c r="GOW24" s="2332"/>
      <c r="GOX24" s="2332"/>
      <c r="GOY24" s="2332"/>
      <c r="GOZ24" s="2332"/>
      <c r="GPA24" s="2332"/>
      <c r="GPB24" s="2332"/>
      <c r="GPC24" s="2332"/>
      <c r="GPD24" s="2332"/>
      <c r="GPE24" s="2332"/>
      <c r="GPF24" s="2332"/>
      <c r="GPG24" s="2332"/>
      <c r="GPH24" s="2332"/>
      <c r="GPI24" s="2332"/>
      <c r="GPJ24" s="2332"/>
      <c r="GPK24" s="2332"/>
      <c r="GPL24" s="2332"/>
      <c r="GPM24" s="2332"/>
      <c r="GPN24" s="2332"/>
      <c r="GPO24" s="2332"/>
      <c r="GPP24" s="2332"/>
      <c r="GPQ24" s="2332"/>
      <c r="GPR24" s="2332"/>
      <c r="GPS24" s="2332"/>
      <c r="GPT24" s="2332"/>
      <c r="GPU24" s="2332"/>
      <c r="GPV24" s="2332"/>
      <c r="GPW24" s="2332"/>
      <c r="GPX24" s="2332"/>
      <c r="GPY24" s="2332"/>
      <c r="GPZ24" s="2332"/>
      <c r="GQA24" s="2332"/>
      <c r="GQB24" s="2332"/>
      <c r="GQC24" s="2332"/>
      <c r="GQD24" s="2332"/>
      <c r="GQE24" s="2332"/>
      <c r="GQF24" s="2332"/>
      <c r="GQG24" s="2332"/>
      <c r="GQH24" s="2332"/>
      <c r="GQI24" s="2332"/>
      <c r="GQJ24" s="2332"/>
      <c r="GQK24" s="2332"/>
      <c r="GQL24" s="2332"/>
      <c r="GQM24" s="2332"/>
      <c r="GQN24" s="2332"/>
      <c r="GQO24" s="2332"/>
      <c r="GQP24" s="2332"/>
      <c r="GQQ24" s="2332"/>
      <c r="GQR24" s="2332"/>
      <c r="GQS24" s="2332"/>
      <c r="GQT24" s="2332"/>
      <c r="GQU24" s="2332"/>
      <c r="GQV24" s="2332"/>
      <c r="GQW24" s="2332"/>
      <c r="GQX24" s="2332"/>
      <c r="GQY24" s="2332"/>
      <c r="GQZ24" s="2332"/>
      <c r="GRA24" s="2332"/>
      <c r="GRB24" s="2332"/>
      <c r="GRC24" s="2332"/>
      <c r="GRD24" s="2332"/>
      <c r="GRE24" s="2332"/>
      <c r="GRF24" s="2332"/>
      <c r="GRG24" s="2332"/>
      <c r="GRH24" s="2332"/>
      <c r="GRI24" s="2332"/>
      <c r="GRJ24" s="2332"/>
      <c r="GRK24" s="2332"/>
      <c r="GRL24" s="2332"/>
      <c r="GRM24" s="2332"/>
      <c r="GRN24" s="2332"/>
      <c r="GRO24" s="2332"/>
      <c r="GRP24" s="2332"/>
      <c r="GRQ24" s="2332"/>
      <c r="GRR24" s="2332"/>
      <c r="GRS24" s="2332"/>
      <c r="GRT24" s="2332"/>
      <c r="GRU24" s="2332"/>
      <c r="GRV24" s="2332"/>
      <c r="GRW24" s="2332"/>
      <c r="GRX24" s="2332"/>
      <c r="GRY24" s="2332"/>
      <c r="GRZ24" s="2332"/>
      <c r="GSA24" s="2332"/>
      <c r="GSB24" s="2332"/>
      <c r="GSC24" s="2332"/>
      <c r="GSD24" s="2332"/>
      <c r="GSE24" s="2332"/>
      <c r="GSF24" s="2332"/>
      <c r="GSG24" s="2332"/>
      <c r="GSH24" s="2332"/>
      <c r="GSI24" s="2332"/>
      <c r="GSJ24" s="2332"/>
      <c r="GSK24" s="2332"/>
      <c r="GSL24" s="2332"/>
      <c r="GSM24" s="2332"/>
      <c r="GSN24" s="2332"/>
      <c r="GSO24" s="2332"/>
      <c r="GSP24" s="2332"/>
      <c r="GSQ24" s="2332"/>
      <c r="GSR24" s="2332"/>
      <c r="GSS24" s="2332"/>
      <c r="GST24" s="2332"/>
      <c r="GSU24" s="2332"/>
      <c r="GSV24" s="2332"/>
      <c r="GSW24" s="2332"/>
      <c r="GSX24" s="2332"/>
      <c r="GSY24" s="2332"/>
      <c r="GSZ24" s="2332"/>
      <c r="GTA24" s="2332"/>
      <c r="GTB24" s="2332"/>
      <c r="GTC24" s="2332"/>
      <c r="GTD24" s="2332"/>
      <c r="GTE24" s="2332"/>
      <c r="GTF24" s="2332"/>
      <c r="GTG24" s="2332"/>
      <c r="GTH24" s="2332"/>
      <c r="GTI24" s="2332"/>
      <c r="GTJ24" s="2332"/>
      <c r="GTK24" s="2332"/>
      <c r="GTL24" s="2332"/>
      <c r="GTM24" s="2332"/>
      <c r="GTN24" s="2332"/>
      <c r="GTO24" s="2332"/>
      <c r="GTP24" s="2332"/>
      <c r="GTQ24" s="2332"/>
      <c r="GTR24" s="2332"/>
      <c r="GTS24" s="2332"/>
      <c r="GTT24" s="2332"/>
      <c r="GTU24" s="2332"/>
      <c r="GTV24" s="2332"/>
      <c r="GTW24" s="2332"/>
      <c r="GTX24" s="2332"/>
      <c r="GTY24" s="2332"/>
      <c r="GTZ24" s="2332"/>
      <c r="GUA24" s="2332"/>
      <c r="GUB24" s="2332"/>
      <c r="GUC24" s="2332"/>
      <c r="GUD24" s="2332"/>
      <c r="GUE24" s="2332"/>
      <c r="GUF24" s="2332"/>
      <c r="GUG24" s="2332"/>
      <c r="GUH24" s="2332"/>
      <c r="GUI24" s="2332"/>
      <c r="GUJ24" s="2332"/>
      <c r="GUK24" s="2332"/>
      <c r="GUL24" s="2332"/>
      <c r="GUM24" s="2332"/>
      <c r="GUN24" s="2332"/>
      <c r="GUO24" s="2332"/>
      <c r="GUP24" s="2332"/>
      <c r="GUQ24" s="2332"/>
      <c r="GUR24" s="2332"/>
      <c r="GUS24" s="2332"/>
      <c r="GUT24" s="2332"/>
      <c r="GUU24" s="2332"/>
      <c r="GUV24" s="2332"/>
      <c r="GUW24" s="2332"/>
      <c r="GUX24" s="2332"/>
      <c r="GUY24" s="2332"/>
      <c r="GUZ24" s="2332"/>
      <c r="GVA24" s="2332"/>
      <c r="GVB24" s="2332"/>
      <c r="GVC24" s="2332"/>
      <c r="GVD24" s="2332"/>
      <c r="GVE24" s="2332"/>
      <c r="GVF24" s="2332"/>
      <c r="GVG24" s="2332"/>
      <c r="GVH24" s="2332"/>
      <c r="GVI24" s="2332"/>
      <c r="GVJ24" s="2332"/>
      <c r="GVK24" s="2332"/>
      <c r="GVL24" s="2332"/>
      <c r="GVM24" s="2332"/>
      <c r="GVN24" s="2332"/>
      <c r="GVO24" s="2332"/>
      <c r="GVP24" s="2332"/>
      <c r="GVQ24" s="2332"/>
      <c r="GVR24" s="2332"/>
      <c r="GVS24" s="2332"/>
      <c r="GVT24" s="2332"/>
      <c r="GVU24" s="2332"/>
      <c r="GVV24" s="2332"/>
      <c r="GVW24" s="2332"/>
      <c r="GVX24" s="2332"/>
      <c r="GVY24" s="2332"/>
      <c r="GVZ24" s="2332"/>
      <c r="GWA24" s="2332"/>
      <c r="GWB24" s="2332"/>
      <c r="GWC24" s="2332"/>
      <c r="GWD24" s="2332"/>
      <c r="GWE24" s="2332"/>
      <c r="GWF24" s="2332"/>
      <c r="GWG24" s="2332"/>
      <c r="GWH24" s="2332"/>
      <c r="GWI24" s="2332"/>
      <c r="GWJ24" s="2332"/>
      <c r="GWK24" s="2332"/>
      <c r="GWL24" s="2332"/>
      <c r="GWM24" s="2332"/>
      <c r="GWN24" s="2332"/>
      <c r="GWO24" s="2332"/>
      <c r="GWP24" s="2332"/>
      <c r="GWQ24" s="2332"/>
      <c r="GWR24" s="2332"/>
      <c r="GWS24" s="2332"/>
      <c r="GWT24" s="2332"/>
      <c r="GWU24" s="2332"/>
      <c r="GWV24" s="2332"/>
      <c r="GWW24" s="2332"/>
      <c r="GWX24" s="2332"/>
      <c r="GWY24" s="2332"/>
      <c r="GWZ24" s="2332"/>
      <c r="GXA24" s="2332"/>
      <c r="GXB24" s="2332"/>
      <c r="GXC24" s="2332"/>
      <c r="GXD24" s="2332"/>
      <c r="GXE24" s="2332"/>
      <c r="GXF24" s="2332"/>
      <c r="GXG24" s="2332"/>
      <c r="GXH24" s="2332"/>
      <c r="GXI24" s="2332"/>
      <c r="GXJ24" s="2332"/>
      <c r="GXK24" s="2332"/>
      <c r="GXL24" s="2332"/>
      <c r="GXM24" s="2332"/>
      <c r="GXN24" s="2332"/>
      <c r="GXO24" s="2332"/>
      <c r="GXP24" s="2332"/>
      <c r="GXQ24" s="2332"/>
      <c r="GXR24" s="2332"/>
      <c r="GXS24" s="2332"/>
      <c r="GXT24" s="2332"/>
      <c r="GXU24" s="2332"/>
      <c r="GXV24" s="2332"/>
      <c r="GXW24" s="2332"/>
      <c r="GXX24" s="2332"/>
      <c r="GXY24" s="2332"/>
      <c r="GXZ24" s="2332"/>
      <c r="GYA24" s="2332"/>
      <c r="GYB24" s="2332"/>
      <c r="GYC24" s="2332"/>
      <c r="GYD24" s="2332"/>
      <c r="GYE24" s="2332"/>
      <c r="GYF24" s="2332"/>
      <c r="GYG24" s="2332"/>
      <c r="GYH24" s="2332"/>
      <c r="GYI24" s="2332"/>
      <c r="GYJ24" s="2332"/>
      <c r="GYK24" s="2332"/>
      <c r="GYL24" s="2332"/>
      <c r="GYM24" s="2332"/>
      <c r="GYN24" s="2332"/>
      <c r="GYO24" s="2332"/>
      <c r="GYP24" s="2332"/>
      <c r="GYQ24" s="2332"/>
      <c r="GYR24" s="2332"/>
      <c r="GYS24" s="2332"/>
      <c r="GYT24" s="2332"/>
      <c r="GYU24" s="2332"/>
      <c r="GYV24" s="2332"/>
      <c r="GYW24" s="2332"/>
      <c r="GYX24" s="2332"/>
      <c r="GYY24" s="2332"/>
      <c r="GYZ24" s="2332"/>
      <c r="GZA24" s="2332"/>
      <c r="GZB24" s="2332"/>
      <c r="GZC24" s="2332"/>
      <c r="GZD24" s="2332"/>
      <c r="GZE24" s="2332"/>
      <c r="GZF24" s="2332"/>
      <c r="GZG24" s="2332"/>
      <c r="GZH24" s="2332"/>
      <c r="GZI24" s="2332"/>
      <c r="GZJ24" s="2332"/>
      <c r="GZK24" s="2332"/>
      <c r="GZL24" s="2332"/>
      <c r="GZM24" s="2332"/>
      <c r="GZN24" s="2332"/>
      <c r="GZO24" s="2332"/>
      <c r="GZP24" s="2332"/>
      <c r="GZQ24" s="2332"/>
      <c r="GZR24" s="2332"/>
      <c r="GZS24" s="2332"/>
      <c r="GZT24" s="2332"/>
      <c r="GZU24" s="2332"/>
      <c r="GZV24" s="2332"/>
      <c r="GZW24" s="2332"/>
      <c r="GZX24" s="2332"/>
      <c r="GZY24" s="2332"/>
      <c r="GZZ24" s="2332"/>
      <c r="HAA24" s="2332"/>
      <c r="HAB24" s="2332"/>
      <c r="HAC24" s="2332"/>
      <c r="HAD24" s="2332"/>
      <c r="HAE24" s="2332"/>
      <c r="HAF24" s="2332"/>
      <c r="HAG24" s="2332"/>
      <c r="HAH24" s="2332"/>
      <c r="HAI24" s="2332"/>
      <c r="HAJ24" s="2332"/>
      <c r="HAK24" s="2332"/>
      <c r="HAL24" s="2332"/>
      <c r="HAM24" s="2332"/>
      <c r="HAN24" s="2332"/>
      <c r="HAO24" s="2332"/>
      <c r="HAP24" s="2332"/>
      <c r="HAQ24" s="2332"/>
      <c r="HAR24" s="2332"/>
      <c r="HAS24" s="2332"/>
      <c r="HAT24" s="2332"/>
      <c r="HAU24" s="2332"/>
      <c r="HAV24" s="2332"/>
      <c r="HAW24" s="2332"/>
      <c r="HAX24" s="2332"/>
      <c r="HAY24" s="2332"/>
      <c r="HAZ24" s="2332"/>
      <c r="HBA24" s="2332"/>
      <c r="HBB24" s="2332"/>
      <c r="HBC24" s="2332"/>
      <c r="HBD24" s="2332"/>
      <c r="HBE24" s="2332"/>
      <c r="HBF24" s="2332"/>
      <c r="HBG24" s="2332"/>
      <c r="HBH24" s="2332"/>
      <c r="HBI24" s="2332"/>
      <c r="HBJ24" s="2332"/>
      <c r="HBK24" s="2332"/>
      <c r="HBL24" s="2332"/>
      <c r="HBM24" s="2332"/>
      <c r="HBN24" s="2332"/>
      <c r="HBO24" s="2332"/>
      <c r="HBP24" s="2332"/>
      <c r="HBQ24" s="2332"/>
      <c r="HBR24" s="2332"/>
      <c r="HBS24" s="2332"/>
      <c r="HBT24" s="2332"/>
      <c r="HBU24" s="2332"/>
      <c r="HBV24" s="2332"/>
      <c r="HBW24" s="2332"/>
      <c r="HBX24" s="2332"/>
      <c r="HBY24" s="2332"/>
      <c r="HBZ24" s="2332"/>
      <c r="HCA24" s="2332"/>
      <c r="HCB24" s="2332"/>
      <c r="HCC24" s="2332"/>
      <c r="HCD24" s="2332"/>
      <c r="HCE24" s="2332"/>
      <c r="HCF24" s="2332"/>
      <c r="HCG24" s="2332"/>
      <c r="HCH24" s="2332"/>
      <c r="HCI24" s="2332"/>
      <c r="HCJ24" s="2332"/>
      <c r="HCK24" s="2332"/>
      <c r="HCL24" s="2332"/>
      <c r="HCM24" s="2332"/>
      <c r="HCN24" s="2332"/>
      <c r="HCO24" s="2332"/>
      <c r="HCP24" s="2332"/>
      <c r="HCQ24" s="2332"/>
      <c r="HCR24" s="2332"/>
      <c r="HCS24" s="2332"/>
      <c r="HCT24" s="2332"/>
      <c r="HCU24" s="2332"/>
      <c r="HCV24" s="2332"/>
      <c r="HCW24" s="2332"/>
      <c r="HCX24" s="2332"/>
      <c r="HCY24" s="2332"/>
      <c r="HCZ24" s="2332"/>
      <c r="HDA24" s="2332"/>
      <c r="HDB24" s="2332"/>
      <c r="HDC24" s="2332"/>
      <c r="HDD24" s="2332"/>
      <c r="HDE24" s="2332"/>
      <c r="HDF24" s="2332"/>
      <c r="HDG24" s="2332"/>
      <c r="HDH24" s="2332"/>
      <c r="HDI24" s="2332"/>
      <c r="HDJ24" s="2332"/>
      <c r="HDK24" s="2332"/>
      <c r="HDL24" s="2332"/>
      <c r="HDM24" s="2332"/>
      <c r="HDN24" s="2332"/>
      <c r="HDO24" s="2332"/>
      <c r="HDP24" s="2332"/>
      <c r="HDQ24" s="2332"/>
      <c r="HDR24" s="2332"/>
      <c r="HDS24" s="2332"/>
      <c r="HDT24" s="2332"/>
      <c r="HDU24" s="2332"/>
      <c r="HDV24" s="2332"/>
      <c r="HDW24" s="2332"/>
      <c r="HDX24" s="2332"/>
      <c r="HDY24" s="2332"/>
      <c r="HDZ24" s="2332"/>
      <c r="HEA24" s="2332"/>
      <c r="HEB24" s="2332"/>
      <c r="HEC24" s="2332"/>
      <c r="HED24" s="2332"/>
      <c r="HEE24" s="2332"/>
      <c r="HEF24" s="2332"/>
      <c r="HEG24" s="2332"/>
      <c r="HEH24" s="2332"/>
      <c r="HEI24" s="2332"/>
      <c r="HEJ24" s="2332"/>
      <c r="HEK24" s="2332"/>
      <c r="HEL24" s="2332"/>
      <c r="HEM24" s="2332"/>
      <c r="HEN24" s="2332"/>
      <c r="HEO24" s="2332"/>
      <c r="HEP24" s="2332"/>
      <c r="HEQ24" s="2332"/>
      <c r="HER24" s="2332"/>
      <c r="HES24" s="2332"/>
      <c r="HET24" s="2332"/>
      <c r="HEU24" s="2332"/>
      <c r="HEV24" s="2332"/>
      <c r="HEW24" s="2332"/>
      <c r="HEX24" s="2332"/>
      <c r="HEY24" s="2332"/>
      <c r="HEZ24" s="2332"/>
      <c r="HFA24" s="2332"/>
      <c r="HFB24" s="2332"/>
      <c r="HFC24" s="2332"/>
      <c r="HFD24" s="2332"/>
      <c r="HFE24" s="2332"/>
      <c r="HFF24" s="2332"/>
      <c r="HFG24" s="2332"/>
      <c r="HFH24" s="2332"/>
      <c r="HFI24" s="2332"/>
      <c r="HFJ24" s="2332"/>
      <c r="HFK24" s="2332"/>
      <c r="HFL24" s="2332"/>
      <c r="HFM24" s="2332"/>
      <c r="HFN24" s="2332"/>
      <c r="HFO24" s="2332"/>
      <c r="HFP24" s="2332"/>
      <c r="HFQ24" s="2332"/>
      <c r="HFR24" s="2332"/>
      <c r="HFS24" s="2332"/>
      <c r="HFT24" s="2332"/>
      <c r="HFU24" s="2332"/>
      <c r="HFV24" s="2332"/>
      <c r="HFW24" s="2332"/>
      <c r="HFX24" s="2332"/>
      <c r="HFY24" s="2332"/>
      <c r="HFZ24" s="2332"/>
      <c r="HGA24" s="2332"/>
      <c r="HGB24" s="2332"/>
      <c r="HGC24" s="2332"/>
      <c r="HGD24" s="2332"/>
      <c r="HGE24" s="2332"/>
      <c r="HGF24" s="2332"/>
      <c r="HGG24" s="2332"/>
      <c r="HGH24" s="2332"/>
      <c r="HGI24" s="2332"/>
      <c r="HGJ24" s="2332"/>
      <c r="HGK24" s="2332"/>
      <c r="HGL24" s="2332"/>
      <c r="HGM24" s="2332"/>
      <c r="HGN24" s="2332"/>
      <c r="HGO24" s="2332"/>
      <c r="HGP24" s="2332"/>
      <c r="HGQ24" s="2332"/>
      <c r="HGR24" s="2332"/>
      <c r="HGS24" s="2332"/>
      <c r="HGT24" s="2332"/>
      <c r="HGU24" s="2332"/>
      <c r="HGV24" s="2332"/>
      <c r="HGW24" s="2332"/>
      <c r="HGX24" s="2332"/>
      <c r="HGY24" s="2332"/>
      <c r="HGZ24" s="2332"/>
      <c r="HHA24" s="2332"/>
      <c r="HHB24" s="2332"/>
      <c r="HHC24" s="2332"/>
      <c r="HHD24" s="2332"/>
      <c r="HHE24" s="2332"/>
      <c r="HHF24" s="2332"/>
      <c r="HHG24" s="2332"/>
      <c r="HHH24" s="2332"/>
      <c r="HHI24" s="2332"/>
      <c r="HHJ24" s="2332"/>
      <c r="HHK24" s="2332"/>
      <c r="HHL24" s="2332"/>
      <c r="HHM24" s="2332"/>
      <c r="HHN24" s="2332"/>
      <c r="HHO24" s="2332"/>
      <c r="HHP24" s="2332"/>
      <c r="HHQ24" s="2332"/>
      <c r="HHR24" s="2332"/>
      <c r="HHS24" s="2332"/>
      <c r="HHT24" s="2332"/>
      <c r="HHU24" s="2332"/>
      <c r="HHV24" s="2332"/>
      <c r="HHW24" s="2332"/>
      <c r="HHX24" s="2332"/>
      <c r="HHY24" s="2332"/>
      <c r="HHZ24" s="2332"/>
      <c r="HIA24" s="2332"/>
      <c r="HIB24" s="2332"/>
      <c r="HIC24" s="2332"/>
      <c r="HID24" s="2332"/>
      <c r="HIE24" s="2332"/>
      <c r="HIF24" s="2332"/>
      <c r="HIG24" s="2332"/>
      <c r="HIH24" s="2332"/>
      <c r="HII24" s="2332"/>
      <c r="HIJ24" s="2332"/>
      <c r="HIK24" s="2332"/>
      <c r="HIL24" s="2332"/>
      <c r="HIM24" s="2332"/>
      <c r="HIN24" s="2332"/>
      <c r="HIO24" s="2332"/>
      <c r="HIP24" s="2332"/>
      <c r="HIQ24" s="2332"/>
      <c r="HIR24" s="2332"/>
      <c r="HIS24" s="2332"/>
      <c r="HIT24" s="2332"/>
      <c r="HIU24" s="2332"/>
      <c r="HIV24" s="2332"/>
      <c r="HIW24" s="2332"/>
      <c r="HIX24" s="2332"/>
      <c r="HIY24" s="2332"/>
      <c r="HIZ24" s="2332"/>
      <c r="HJA24" s="2332"/>
      <c r="HJB24" s="2332"/>
      <c r="HJC24" s="2332"/>
      <c r="HJD24" s="2332"/>
      <c r="HJE24" s="2332"/>
      <c r="HJF24" s="2332"/>
      <c r="HJG24" s="2332"/>
      <c r="HJH24" s="2332"/>
      <c r="HJI24" s="2332"/>
      <c r="HJJ24" s="2332"/>
      <c r="HJK24" s="2332"/>
      <c r="HJL24" s="2332"/>
      <c r="HJM24" s="2332"/>
      <c r="HJN24" s="2332"/>
      <c r="HJO24" s="2332"/>
      <c r="HJP24" s="2332"/>
      <c r="HJQ24" s="2332"/>
      <c r="HJR24" s="2332"/>
      <c r="HJS24" s="2332"/>
      <c r="HJT24" s="2332"/>
      <c r="HJU24" s="2332"/>
      <c r="HJV24" s="2332"/>
      <c r="HJW24" s="2332"/>
      <c r="HJX24" s="2332"/>
      <c r="HJY24" s="2332"/>
      <c r="HJZ24" s="2332"/>
      <c r="HKA24" s="2332"/>
      <c r="HKB24" s="2332"/>
      <c r="HKC24" s="2332"/>
      <c r="HKD24" s="2332"/>
      <c r="HKE24" s="2332"/>
      <c r="HKF24" s="2332"/>
      <c r="HKG24" s="2332"/>
      <c r="HKH24" s="2332"/>
      <c r="HKI24" s="2332"/>
      <c r="HKJ24" s="2332"/>
      <c r="HKK24" s="2332"/>
      <c r="HKL24" s="2332"/>
      <c r="HKM24" s="2332"/>
      <c r="HKN24" s="2332"/>
      <c r="HKO24" s="2332"/>
      <c r="HKP24" s="2332"/>
      <c r="HKQ24" s="2332"/>
      <c r="HKR24" s="2332"/>
      <c r="HKS24" s="2332"/>
      <c r="HKT24" s="2332"/>
      <c r="HKU24" s="2332"/>
      <c r="HKV24" s="2332"/>
      <c r="HKW24" s="2332"/>
      <c r="HKX24" s="2332"/>
      <c r="HKY24" s="2332"/>
      <c r="HKZ24" s="2332"/>
      <c r="HLA24" s="2332"/>
      <c r="HLB24" s="2332"/>
      <c r="HLC24" s="2332"/>
      <c r="HLD24" s="2332"/>
      <c r="HLE24" s="2332"/>
      <c r="HLF24" s="2332"/>
      <c r="HLG24" s="2332"/>
      <c r="HLH24" s="2332"/>
      <c r="HLI24" s="2332"/>
      <c r="HLJ24" s="2332"/>
      <c r="HLK24" s="2332"/>
      <c r="HLL24" s="2332"/>
      <c r="HLM24" s="2332"/>
      <c r="HLN24" s="2332"/>
      <c r="HLO24" s="2332"/>
      <c r="HLP24" s="2332"/>
      <c r="HLQ24" s="2332"/>
      <c r="HLR24" s="2332"/>
      <c r="HLS24" s="2332"/>
      <c r="HLT24" s="2332"/>
      <c r="HLU24" s="2332"/>
      <c r="HLV24" s="2332"/>
      <c r="HLW24" s="2332"/>
      <c r="HLX24" s="2332"/>
      <c r="HLY24" s="2332"/>
      <c r="HLZ24" s="2332"/>
      <c r="HMA24" s="2332"/>
      <c r="HMB24" s="2332"/>
      <c r="HMC24" s="2332"/>
      <c r="HMD24" s="2332"/>
      <c r="HME24" s="2332"/>
      <c r="HMF24" s="2332"/>
      <c r="HMG24" s="2332"/>
      <c r="HMH24" s="2332"/>
      <c r="HMI24" s="2332"/>
      <c r="HMJ24" s="2332"/>
      <c r="HMK24" s="2332"/>
      <c r="HML24" s="2332"/>
      <c r="HMM24" s="2332"/>
      <c r="HMN24" s="2332"/>
      <c r="HMO24" s="2332"/>
      <c r="HMP24" s="2332"/>
      <c r="HMQ24" s="2332"/>
      <c r="HMR24" s="2332"/>
      <c r="HMS24" s="2332"/>
      <c r="HMT24" s="2332"/>
      <c r="HMU24" s="2332"/>
      <c r="HMV24" s="2332"/>
      <c r="HMW24" s="2332"/>
      <c r="HMX24" s="2332"/>
      <c r="HMY24" s="2332"/>
      <c r="HMZ24" s="2332"/>
      <c r="HNA24" s="2332"/>
      <c r="HNB24" s="2332"/>
      <c r="HNC24" s="2332"/>
      <c r="HND24" s="2332"/>
      <c r="HNE24" s="2332"/>
      <c r="HNF24" s="2332"/>
      <c r="HNG24" s="2332"/>
      <c r="HNH24" s="2332"/>
      <c r="HNI24" s="2332"/>
      <c r="HNJ24" s="2332"/>
      <c r="HNK24" s="2332"/>
      <c r="HNL24" s="2332"/>
      <c r="HNM24" s="2332"/>
      <c r="HNN24" s="2332"/>
      <c r="HNO24" s="2332"/>
      <c r="HNP24" s="2332"/>
      <c r="HNQ24" s="2332"/>
      <c r="HNR24" s="2332"/>
      <c r="HNS24" s="2332"/>
      <c r="HNT24" s="2332"/>
      <c r="HNU24" s="2332"/>
      <c r="HNV24" s="2332"/>
      <c r="HNW24" s="2332"/>
      <c r="HNX24" s="2332"/>
      <c r="HNY24" s="2332"/>
      <c r="HNZ24" s="2332"/>
      <c r="HOA24" s="2332"/>
      <c r="HOB24" s="2332"/>
      <c r="HOC24" s="2332"/>
      <c r="HOD24" s="2332"/>
      <c r="HOE24" s="2332"/>
      <c r="HOF24" s="2332"/>
      <c r="HOG24" s="2332"/>
      <c r="HOH24" s="2332"/>
      <c r="HOI24" s="2332"/>
      <c r="HOJ24" s="2332"/>
      <c r="HOK24" s="2332"/>
      <c r="HOL24" s="2332"/>
      <c r="HOM24" s="2332"/>
      <c r="HON24" s="2332"/>
      <c r="HOO24" s="2332"/>
      <c r="HOP24" s="2332"/>
      <c r="HOQ24" s="2332"/>
      <c r="HOR24" s="2332"/>
      <c r="HOS24" s="2332"/>
      <c r="HOT24" s="2332"/>
      <c r="HOU24" s="2332"/>
      <c r="HOV24" s="2332"/>
      <c r="HOW24" s="2332"/>
      <c r="HOX24" s="2332"/>
      <c r="HOY24" s="2332"/>
      <c r="HOZ24" s="2332"/>
      <c r="HPA24" s="2332"/>
      <c r="HPB24" s="2332"/>
      <c r="HPC24" s="2332"/>
      <c r="HPD24" s="2332"/>
      <c r="HPE24" s="2332"/>
      <c r="HPF24" s="2332"/>
      <c r="HPG24" s="2332"/>
      <c r="HPH24" s="2332"/>
      <c r="HPI24" s="2332"/>
      <c r="HPJ24" s="2332"/>
      <c r="HPK24" s="2332"/>
      <c r="HPL24" s="2332"/>
      <c r="HPM24" s="2332"/>
      <c r="HPN24" s="2332"/>
      <c r="HPO24" s="2332"/>
      <c r="HPP24" s="2332"/>
      <c r="HPQ24" s="2332"/>
      <c r="HPR24" s="2332"/>
      <c r="HPS24" s="2332"/>
      <c r="HPT24" s="2332"/>
      <c r="HPU24" s="2332"/>
      <c r="HPV24" s="2332"/>
      <c r="HPW24" s="2332"/>
      <c r="HPX24" s="2332"/>
      <c r="HPY24" s="2332"/>
      <c r="HPZ24" s="2332"/>
      <c r="HQA24" s="2332"/>
      <c r="HQB24" s="2332"/>
      <c r="HQC24" s="2332"/>
      <c r="HQD24" s="2332"/>
      <c r="HQE24" s="2332"/>
      <c r="HQF24" s="2332"/>
      <c r="HQG24" s="2332"/>
      <c r="HQH24" s="2332"/>
      <c r="HQI24" s="2332"/>
      <c r="HQJ24" s="2332"/>
      <c r="HQK24" s="2332"/>
      <c r="HQL24" s="2332"/>
      <c r="HQM24" s="2332"/>
      <c r="HQN24" s="2332"/>
      <c r="HQO24" s="2332"/>
      <c r="HQP24" s="2332"/>
      <c r="HQQ24" s="2332"/>
      <c r="HQR24" s="2332"/>
      <c r="HQS24" s="2332"/>
      <c r="HQT24" s="2332"/>
      <c r="HQU24" s="2332"/>
      <c r="HQV24" s="2332"/>
      <c r="HQW24" s="2332"/>
      <c r="HQX24" s="2332"/>
      <c r="HQY24" s="2332"/>
      <c r="HQZ24" s="2332"/>
      <c r="HRA24" s="2332"/>
      <c r="HRB24" s="2332"/>
      <c r="HRC24" s="2332"/>
      <c r="HRD24" s="2332"/>
      <c r="HRE24" s="2332"/>
      <c r="HRF24" s="2332"/>
      <c r="HRG24" s="2332"/>
      <c r="HRH24" s="2332"/>
      <c r="HRI24" s="2332"/>
      <c r="HRJ24" s="2332"/>
      <c r="HRK24" s="2332"/>
      <c r="HRL24" s="2332"/>
      <c r="HRM24" s="2332"/>
      <c r="HRN24" s="2332"/>
      <c r="HRO24" s="2332"/>
      <c r="HRP24" s="2332"/>
      <c r="HRQ24" s="2332"/>
      <c r="HRR24" s="2332"/>
      <c r="HRS24" s="2332"/>
      <c r="HRT24" s="2332"/>
      <c r="HRU24" s="2332"/>
      <c r="HRV24" s="2332"/>
      <c r="HRW24" s="2332"/>
      <c r="HRX24" s="2332"/>
      <c r="HRY24" s="2332"/>
      <c r="HRZ24" s="2332"/>
      <c r="HSA24" s="2332"/>
      <c r="HSB24" s="2332"/>
      <c r="HSC24" s="2332"/>
      <c r="HSD24" s="2332"/>
      <c r="HSE24" s="2332"/>
      <c r="HSF24" s="2332"/>
      <c r="HSG24" s="2332"/>
      <c r="HSH24" s="2332"/>
      <c r="HSI24" s="2332"/>
      <c r="HSJ24" s="2332"/>
      <c r="HSK24" s="2332"/>
      <c r="HSL24" s="2332"/>
      <c r="HSM24" s="2332"/>
      <c r="HSN24" s="2332"/>
      <c r="HSO24" s="2332"/>
      <c r="HSP24" s="2332"/>
      <c r="HSQ24" s="2332"/>
      <c r="HSR24" s="2332"/>
      <c r="HSS24" s="2332"/>
      <c r="HST24" s="2332"/>
      <c r="HSU24" s="2332"/>
      <c r="HSV24" s="2332"/>
      <c r="HSW24" s="2332"/>
      <c r="HSX24" s="2332"/>
      <c r="HSY24" s="2332"/>
      <c r="HSZ24" s="2332"/>
      <c r="HTA24" s="2332"/>
      <c r="HTB24" s="2332"/>
      <c r="HTC24" s="2332"/>
      <c r="HTD24" s="2332"/>
      <c r="HTE24" s="2332"/>
      <c r="HTF24" s="2332"/>
      <c r="HTG24" s="2332"/>
      <c r="HTH24" s="2332"/>
      <c r="HTI24" s="2332"/>
      <c r="HTJ24" s="2332"/>
      <c r="HTK24" s="2332"/>
      <c r="HTL24" s="2332"/>
      <c r="HTM24" s="2332"/>
      <c r="HTN24" s="2332"/>
      <c r="HTO24" s="2332"/>
      <c r="HTP24" s="2332"/>
      <c r="HTQ24" s="2332"/>
      <c r="HTR24" s="2332"/>
      <c r="HTS24" s="2332"/>
      <c r="HTT24" s="2332"/>
      <c r="HTU24" s="2332"/>
      <c r="HTV24" s="2332"/>
      <c r="HTW24" s="2332"/>
      <c r="HTX24" s="2332"/>
      <c r="HTY24" s="2332"/>
      <c r="HTZ24" s="2332"/>
      <c r="HUA24" s="2332"/>
      <c r="HUB24" s="2332"/>
      <c r="HUC24" s="2332"/>
      <c r="HUD24" s="2332"/>
      <c r="HUE24" s="2332"/>
      <c r="HUF24" s="2332"/>
      <c r="HUG24" s="2332"/>
      <c r="HUH24" s="2332"/>
      <c r="HUI24" s="2332"/>
      <c r="HUJ24" s="2332"/>
      <c r="HUK24" s="2332"/>
      <c r="HUL24" s="2332"/>
      <c r="HUM24" s="2332"/>
      <c r="HUN24" s="2332"/>
      <c r="HUO24" s="2332"/>
      <c r="HUP24" s="2332"/>
      <c r="HUQ24" s="2332"/>
      <c r="HUR24" s="2332"/>
      <c r="HUS24" s="2332"/>
      <c r="HUT24" s="2332"/>
      <c r="HUU24" s="2332"/>
      <c r="HUV24" s="2332"/>
      <c r="HUW24" s="2332"/>
      <c r="HUX24" s="2332"/>
      <c r="HUY24" s="2332"/>
      <c r="HUZ24" s="2332"/>
      <c r="HVA24" s="2332"/>
      <c r="HVB24" s="2332"/>
      <c r="HVC24" s="2332"/>
      <c r="HVD24" s="2332"/>
      <c r="HVE24" s="2332"/>
      <c r="HVF24" s="2332"/>
      <c r="HVG24" s="2332"/>
      <c r="HVH24" s="2332"/>
      <c r="HVI24" s="2332"/>
      <c r="HVJ24" s="2332"/>
      <c r="HVK24" s="2332"/>
      <c r="HVL24" s="2332"/>
      <c r="HVM24" s="2332"/>
      <c r="HVN24" s="2332"/>
      <c r="HVO24" s="2332"/>
      <c r="HVP24" s="2332"/>
      <c r="HVQ24" s="2332"/>
      <c r="HVR24" s="2332"/>
      <c r="HVS24" s="2332"/>
      <c r="HVT24" s="2332"/>
      <c r="HVU24" s="2332"/>
      <c r="HVV24" s="2332"/>
      <c r="HVW24" s="2332"/>
      <c r="HVX24" s="2332"/>
      <c r="HVY24" s="2332"/>
      <c r="HVZ24" s="2332"/>
      <c r="HWA24" s="2332"/>
      <c r="HWB24" s="2332"/>
      <c r="HWC24" s="2332"/>
      <c r="HWD24" s="2332"/>
      <c r="HWE24" s="2332"/>
      <c r="HWF24" s="2332"/>
      <c r="HWG24" s="2332"/>
      <c r="HWH24" s="2332"/>
      <c r="HWI24" s="2332"/>
      <c r="HWJ24" s="2332"/>
      <c r="HWK24" s="2332"/>
      <c r="HWL24" s="2332"/>
      <c r="HWM24" s="2332"/>
      <c r="HWN24" s="2332"/>
      <c r="HWO24" s="2332"/>
      <c r="HWP24" s="2332"/>
      <c r="HWQ24" s="2332"/>
      <c r="HWR24" s="2332"/>
      <c r="HWS24" s="2332"/>
      <c r="HWT24" s="2332"/>
      <c r="HWU24" s="2332"/>
      <c r="HWV24" s="2332"/>
      <c r="HWW24" s="2332"/>
      <c r="HWX24" s="2332"/>
      <c r="HWY24" s="2332"/>
      <c r="HWZ24" s="2332"/>
      <c r="HXA24" s="2332"/>
      <c r="HXB24" s="2332"/>
      <c r="HXC24" s="2332"/>
      <c r="HXD24" s="2332"/>
      <c r="HXE24" s="2332"/>
      <c r="HXF24" s="2332"/>
      <c r="HXG24" s="2332"/>
      <c r="HXH24" s="2332"/>
      <c r="HXI24" s="2332"/>
      <c r="HXJ24" s="2332"/>
      <c r="HXK24" s="2332"/>
      <c r="HXL24" s="2332"/>
      <c r="HXM24" s="2332"/>
      <c r="HXN24" s="2332"/>
      <c r="HXO24" s="2332"/>
      <c r="HXP24" s="2332"/>
      <c r="HXQ24" s="2332"/>
      <c r="HXR24" s="2332"/>
      <c r="HXS24" s="2332"/>
      <c r="HXT24" s="2332"/>
      <c r="HXU24" s="2332"/>
      <c r="HXV24" s="2332"/>
      <c r="HXW24" s="2332"/>
      <c r="HXX24" s="2332"/>
      <c r="HXY24" s="2332"/>
      <c r="HXZ24" s="2332"/>
      <c r="HYA24" s="2332"/>
      <c r="HYB24" s="2332"/>
      <c r="HYC24" s="2332"/>
      <c r="HYD24" s="2332"/>
      <c r="HYE24" s="2332"/>
      <c r="HYF24" s="2332"/>
      <c r="HYG24" s="2332"/>
      <c r="HYH24" s="2332"/>
      <c r="HYI24" s="2332"/>
      <c r="HYJ24" s="2332"/>
      <c r="HYK24" s="2332"/>
      <c r="HYL24" s="2332"/>
      <c r="HYM24" s="2332"/>
      <c r="HYN24" s="2332"/>
      <c r="HYO24" s="2332"/>
      <c r="HYP24" s="2332"/>
      <c r="HYQ24" s="2332"/>
      <c r="HYR24" s="2332"/>
      <c r="HYS24" s="2332"/>
      <c r="HYT24" s="2332"/>
      <c r="HYU24" s="2332"/>
      <c r="HYV24" s="2332"/>
      <c r="HYW24" s="2332"/>
      <c r="HYX24" s="2332"/>
      <c r="HYY24" s="2332"/>
      <c r="HYZ24" s="2332"/>
      <c r="HZA24" s="2332"/>
      <c r="HZB24" s="2332"/>
      <c r="HZC24" s="2332"/>
      <c r="HZD24" s="2332"/>
      <c r="HZE24" s="2332"/>
      <c r="HZF24" s="2332"/>
      <c r="HZG24" s="2332"/>
      <c r="HZH24" s="2332"/>
      <c r="HZI24" s="2332"/>
      <c r="HZJ24" s="2332"/>
      <c r="HZK24" s="2332"/>
      <c r="HZL24" s="2332"/>
      <c r="HZM24" s="2332"/>
      <c r="HZN24" s="2332"/>
      <c r="HZO24" s="2332"/>
      <c r="HZP24" s="2332"/>
      <c r="HZQ24" s="2332"/>
      <c r="HZR24" s="2332"/>
      <c r="HZS24" s="2332"/>
      <c r="HZT24" s="2332"/>
      <c r="HZU24" s="2332"/>
      <c r="HZV24" s="2332"/>
      <c r="HZW24" s="2332"/>
      <c r="HZX24" s="2332"/>
      <c r="HZY24" s="2332"/>
      <c r="HZZ24" s="2332"/>
      <c r="IAA24" s="2332"/>
      <c r="IAB24" s="2332"/>
      <c r="IAC24" s="2332"/>
      <c r="IAD24" s="2332"/>
      <c r="IAE24" s="2332"/>
      <c r="IAF24" s="2332"/>
      <c r="IAG24" s="2332"/>
      <c r="IAH24" s="2332"/>
      <c r="IAI24" s="2332"/>
      <c r="IAJ24" s="2332"/>
      <c r="IAK24" s="2332"/>
      <c r="IAL24" s="2332"/>
      <c r="IAM24" s="2332"/>
      <c r="IAN24" s="2332"/>
      <c r="IAO24" s="2332"/>
      <c r="IAP24" s="2332"/>
      <c r="IAQ24" s="2332"/>
      <c r="IAR24" s="2332"/>
      <c r="IAS24" s="2332"/>
      <c r="IAT24" s="2332"/>
      <c r="IAU24" s="2332"/>
      <c r="IAV24" s="2332"/>
      <c r="IAW24" s="2332"/>
      <c r="IAX24" s="2332"/>
      <c r="IAY24" s="2332"/>
      <c r="IAZ24" s="2332"/>
      <c r="IBA24" s="2332"/>
      <c r="IBB24" s="2332"/>
      <c r="IBC24" s="2332"/>
      <c r="IBD24" s="2332"/>
      <c r="IBE24" s="2332"/>
      <c r="IBF24" s="2332"/>
      <c r="IBG24" s="2332"/>
      <c r="IBH24" s="2332"/>
      <c r="IBI24" s="2332"/>
      <c r="IBJ24" s="2332"/>
      <c r="IBK24" s="2332"/>
      <c r="IBL24" s="2332"/>
      <c r="IBM24" s="2332"/>
      <c r="IBN24" s="2332"/>
      <c r="IBO24" s="2332"/>
      <c r="IBP24" s="2332"/>
      <c r="IBQ24" s="2332"/>
      <c r="IBR24" s="2332"/>
      <c r="IBS24" s="2332"/>
      <c r="IBT24" s="2332"/>
      <c r="IBU24" s="2332"/>
      <c r="IBV24" s="2332"/>
      <c r="IBW24" s="2332"/>
      <c r="IBX24" s="2332"/>
      <c r="IBY24" s="2332"/>
      <c r="IBZ24" s="2332"/>
      <c r="ICA24" s="2332"/>
      <c r="ICB24" s="2332"/>
      <c r="ICC24" s="2332"/>
      <c r="ICD24" s="2332"/>
      <c r="ICE24" s="2332"/>
      <c r="ICF24" s="2332"/>
      <c r="ICG24" s="2332"/>
      <c r="ICH24" s="2332"/>
      <c r="ICI24" s="2332"/>
      <c r="ICJ24" s="2332"/>
      <c r="ICK24" s="2332"/>
      <c r="ICL24" s="2332"/>
      <c r="ICM24" s="2332"/>
      <c r="ICN24" s="2332"/>
      <c r="ICO24" s="2332"/>
      <c r="ICP24" s="2332"/>
      <c r="ICQ24" s="2332"/>
      <c r="ICR24" s="2332"/>
      <c r="ICS24" s="2332"/>
      <c r="ICT24" s="2332"/>
      <c r="ICU24" s="2332"/>
      <c r="ICV24" s="2332"/>
      <c r="ICW24" s="2332"/>
      <c r="ICX24" s="2332"/>
      <c r="ICY24" s="2332"/>
      <c r="ICZ24" s="2332"/>
      <c r="IDA24" s="2332"/>
      <c r="IDB24" s="2332"/>
      <c r="IDC24" s="2332"/>
      <c r="IDD24" s="2332"/>
      <c r="IDE24" s="2332"/>
      <c r="IDF24" s="2332"/>
      <c r="IDG24" s="2332"/>
      <c r="IDH24" s="2332"/>
      <c r="IDI24" s="2332"/>
      <c r="IDJ24" s="2332"/>
      <c r="IDK24" s="2332"/>
      <c r="IDL24" s="2332"/>
      <c r="IDM24" s="2332"/>
      <c r="IDN24" s="2332"/>
      <c r="IDO24" s="2332"/>
      <c r="IDP24" s="2332"/>
      <c r="IDQ24" s="2332"/>
      <c r="IDR24" s="2332"/>
      <c r="IDS24" s="2332"/>
      <c r="IDT24" s="2332"/>
      <c r="IDU24" s="2332"/>
      <c r="IDV24" s="2332"/>
      <c r="IDW24" s="2332"/>
      <c r="IDX24" s="2332"/>
      <c r="IDY24" s="2332"/>
      <c r="IDZ24" s="2332"/>
      <c r="IEA24" s="2332"/>
      <c r="IEB24" s="2332"/>
      <c r="IEC24" s="2332"/>
      <c r="IED24" s="2332"/>
      <c r="IEE24" s="2332"/>
      <c r="IEF24" s="2332"/>
      <c r="IEG24" s="2332"/>
      <c r="IEH24" s="2332"/>
      <c r="IEI24" s="2332"/>
      <c r="IEJ24" s="2332"/>
      <c r="IEK24" s="2332"/>
      <c r="IEL24" s="2332"/>
      <c r="IEM24" s="2332"/>
      <c r="IEN24" s="2332"/>
      <c r="IEO24" s="2332"/>
      <c r="IEP24" s="2332"/>
      <c r="IEQ24" s="2332"/>
      <c r="IER24" s="2332"/>
      <c r="IES24" s="2332"/>
      <c r="IET24" s="2332"/>
      <c r="IEU24" s="2332"/>
      <c r="IEV24" s="2332"/>
      <c r="IEW24" s="2332"/>
      <c r="IEX24" s="2332"/>
      <c r="IEY24" s="2332"/>
      <c r="IEZ24" s="2332"/>
      <c r="IFA24" s="2332"/>
      <c r="IFB24" s="2332"/>
      <c r="IFC24" s="2332"/>
      <c r="IFD24" s="2332"/>
      <c r="IFE24" s="2332"/>
      <c r="IFF24" s="2332"/>
      <c r="IFG24" s="2332"/>
      <c r="IFH24" s="2332"/>
      <c r="IFI24" s="2332"/>
      <c r="IFJ24" s="2332"/>
      <c r="IFK24" s="2332"/>
      <c r="IFL24" s="2332"/>
      <c r="IFM24" s="2332"/>
      <c r="IFN24" s="2332"/>
      <c r="IFO24" s="2332"/>
      <c r="IFP24" s="2332"/>
      <c r="IFQ24" s="2332"/>
      <c r="IFR24" s="2332"/>
      <c r="IFS24" s="2332"/>
      <c r="IFT24" s="2332"/>
      <c r="IFU24" s="2332"/>
      <c r="IFV24" s="2332"/>
      <c r="IFW24" s="2332"/>
      <c r="IFX24" s="2332"/>
      <c r="IFY24" s="2332"/>
      <c r="IFZ24" s="2332"/>
      <c r="IGA24" s="2332"/>
      <c r="IGB24" s="2332"/>
      <c r="IGC24" s="2332"/>
      <c r="IGD24" s="2332"/>
      <c r="IGE24" s="2332"/>
      <c r="IGF24" s="2332"/>
      <c r="IGG24" s="2332"/>
      <c r="IGH24" s="2332"/>
      <c r="IGI24" s="2332"/>
      <c r="IGJ24" s="2332"/>
      <c r="IGK24" s="2332"/>
      <c r="IGL24" s="2332"/>
      <c r="IGM24" s="2332"/>
      <c r="IGN24" s="2332"/>
      <c r="IGO24" s="2332"/>
      <c r="IGP24" s="2332"/>
      <c r="IGQ24" s="2332"/>
      <c r="IGR24" s="2332"/>
      <c r="IGS24" s="2332"/>
      <c r="IGT24" s="2332"/>
      <c r="IGU24" s="2332"/>
      <c r="IGV24" s="2332"/>
      <c r="IGW24" s="2332"/>
      <c r="IGX24" s="2332"/>
      <c r="IGY24" s="2332"/>
      <c r="IGZ24" s="2332"/>
      <c r="IHA24" s="2332"/>
      <c r="IHB24" s="2332"/>
      <c r="IHC24" s="2332"/>
      <c r="IHD24" s="2332"/>
      <c r="IHE24" s="2332"/>
      <c r="IHF24" s="2332"/>
      <c r="IHG24" s="2332"/>
      <c r="IHH24" s="2332"/>
      <c r="IHI24" s="2332"/>
      <c r="IHJ24" s="2332"/>
      <c r="IHK24" s="2332"/>
      <c r="IHL24" s="2332"/>
      <c r="IHM24" s="2332"/>
      <c r="IHN24" s="2332"/>
      <c r="IHO24" s="2332"/>
      <c r="IHP24" s="2332"/>
      <c r="IHQ24" s="2332"/>
      <c r="IHR24" s="2332"/>
      <c r="IHS24" s="2332"/>
      <c r="IHT24" s="2332"/>
      <c r="IHU24" s="2332"/>
      <c r="IHV24" s="2332"/>
      <c r="IHW24" s="2332"/>
      <c r="IHX24" s="2332"/>
      <c r="IHY24" s="2332"/>
      <c r="IHZ24" s="2332"/>
      <c r="IIA24" s="2332"/>
      <c r="IIB24" s="2332"/>
      <c r="IIC24" s="2332"/>
      <c r="IID24" s="2332"/>
      <c r="IIE24" s="2332"/>
      <c r="IIF24" s="2332"/>
      <c r="IIG24" s="2332"/>
      <c r="IIH24" s="2332"/>
      <c r="III24" s="2332"/>
      <c r="IIJ24" s="2332"/>
      <c r="IIK24" s="2332"/>
      <c r="IIL24" s="2332"/>
      <c r="IIM24" s="2332"/>
      <c r="IIN24" s="2332"/>
      <c r="IIO24" s="2332"/>
      <c r="IIP24" s="2332"/>
      <c r="IIQ24" s="2332"/>
      <c r="IIR24" s="2332"/>
      <c r="IIS24" s="2332"/>
      <c r="IIT24" s="2332"/>
      <c r="IIU24" s="2332"/>
      <c r="IIV24" s="2332"/>
      <c r="IIW24" s="2332"/>
      <c r="IIX24" s="2332"/>
      <c r="IIY24" s="2332"/>
      <c r="IIZ24" s="2332"/>
      <c r="IJA24" s="2332"/>
      <c r="IJB24" s="2332"/>
      <c r="IJC24" s="2332"/>
      <c r="IJD24" s="2332"/>
      <c r="IJE24" s="2332"/>
      <c r="IJF24" s="2332"/>
      <c r="IJG24" s="2332"/>
      <c r="IJH24" s="2332"/>
      <c r="IJI24" s="2332"/>
      <c r="IJJ24" s="2332"/>
      <c r="IJK24" s="2332"/>
      <c r="IJL24" s="2332"/>
      <c r="IJM24" s="2332"/>
      <c r="IJN24" s="2332"/>
      <c r="IJO24" s="2332"/>
      <c r="IJP24" s="2332"/>
      <c r="IJQ24" s="2332"/>
      <c r="IJR24" s="2332"/>
      <c r="IJS24" s="2332"/>
      <c r="IJT24" s="2332"/>
      <c r="IJU24" s="2332"/>
      <c r="IJV24" s="2332"/>
      <c r="IJW24" s="2332"/>
      <c r="IJX24" s="2332"/>
      <c r="IJY24" s="2332"/>
      <c r="IJZ24" s="2332"/>
      <c r="IKA24" s="2332"/>
      <c r="IKB24" s="2332"/>
      <c r="IKC24" s="2332"/>
      <c r="IKD24" s="2332"/>
      <c r="IKE24" s="2332"/>
      <c r="IKF24" s="2332"/>
      <c r="IKG24" s="2332"/>
      <c r="IKH24" s="2332"/>
      <c r="IKI24" s="2332"/>
      <c r="IKJ24" s="2332"/>
      <c r="IKK24" s="2332"/>
      <c r="IKL24" s="2332"/>
      <c r="IKM24" s="2332"/>
      <c r="IKN24" s="2332"/>
      <c r="IKO24" s="2332"/>
      <c r="IKP24" s="2332"/>
      <c r="IKQ24" s="2332"/>
      <c r="IKR24" s="2332"/>
      <c r="IKS24" s="2332"/>
      <c r="IKT24" s="2332"/>
      <c r="IKU24" s="2332"/>
      <c r="IKV24" s="2332"/>
      <c r="IKW24" s="2332"/>
      <c r="IKX24" s="2332"/>
      <c r="IKY24" s="2332"/>
      <c r="IKZ24" s="2332"/>
      <c r="ILA24" s="2332"/>
      <c r="ILB24" s="2332"/>
      <c r="ILC24" s="2332"/>
      <c r="ILD24" s="2332"/>
      <c r="ILE24" s="2332"/>
      <c r="ILF24" s="2332"/>
      <c r="ILG24" s="2332"/>
      <c r="ILH24" s="2332"/>
      <c r="ILI24" s="2332"/>
      <c r="ILJ24" s="2332"/>
      <c r="ILK24" s="2332"/>
      <c r="ILL24" s="2332"/>
      <c r="ILM24" s="2332"/>
      <c r="ILN24" s="2332"/>
      <c r="ILO24" s="2332"/>
      <c r="ILP24" s="2332"/>
      <c r="ILQ24" s="2332"/>
      <c r="ILR24" s="2332"/>
      <c r="ILS24" s="2332"/>
      <c r="ILT24" s="2332"/>
      <c r="ILU24" s="2332"/>
      <c r="ILV24" s="2332"/>
      <c r="ILW24" s="2332"/>
      <c r="ILX24" s="2332"/>
      <c r="ILY24" s="2332"/>
      <c r="ILZ24" s="2332"/>
      <c r="IMA24" s="2332"/>
      <c r="IMB24" s="2332"/>
      <c r="IMC24" s="2332"/>
      <c r="IMD24" s="2332"/>
      <c r="IME24" s="2332"/>
      <c r="IMF24" s="2332"/>
      <c r="IMG24" s="2332"/>
      <c r="IMH24" s="2332"/>
      <c r="IMI24" s="2332"/>
      <c r="IMJ24" s="2332"/>
      <c r="IMK24" s="2332"/>
      <c r="IML24" s="2332"/>
      <c r="IMM24" s="2332"/>
      <c r="IMN24" s="2332"/>
      <c r="IMO24" s="2332"/>
      <c r="IMP24" s="2332"/>
      <c r="IMQ24" s="2332"/>
      <c r="IMR24" s="2332"/>
      <c r="IMS24" s="2332"/>
      <c r="IMT24" s="2332"/>
      <c r="IMU24" s="2332"/>
      <c r="IMV24" s="2332"/>
      <c r="IMW24" s="2332"/>
      <c r="IMX24" s="2332"/>
      <c r="IMY24" s="2332"/>
      <c r="IMZ24" s="2332"/>
      <c r="INA24" s="2332"/>
      <c r="INB24" s="2332"/>
      <c r="INC24" s="2332"/>
      <c r="IND24" s="2332"/>
      <c r="INE24" s="2332"/>
      <c r="INF24" s="2332"/>
      <c r="ING24" s="2332"/>
      <c r="INH24" s="2332"/>
      <c r="INI24" s="2332"/>
      <c r="INJ24" s="2332"/>
      <c r="INK24" s="2332"/>
      <c r="INL24" s="2332"/>
      <c r="INM24" s="2332"/>
      <c r="INN24" s="2332"/>
      <c r="INO24" s="2332"/>
      <c r="INP24" s="2332"/>
      <c r="INQ24" s="2332"/>
      <c r="INR24" s="2332"/>
      <c r="INS24" s="2332"/>
      <c r="INT24" s="2332"/>
      <c r="INU24" s="2332"/>
      <c r="INV24" s="2332"/>
      <c r="INW24" s="2332"/>
      <c r="INX24" s="2332"/>
      <c r="INY24" s="2332"/>
      <c r="INZ24" s="2332"/>
      <c r="IOA24" s="2332"/>
      <c r="IOB24" s="2332"/>
      <c r="IOC24" s="2332"/>
      <c r="IOD24" s="2332"/>
      <c r="IOE24" s="2332"/>
      <c r="IOF24" s="2332"/>
      <c r="IOG24" s="2332"/>
      <c r="IOH24" s="2332"/>
      <c r="IOI24" s="2332"/>
      <c r="IOJ24" s="2332"/>
      <c r="IOK24" s="2332"/>
      <c r="IOL24" s="2332"/>
      <c r="IOM24" s="2332"/>
      <c r="ION24" s="2332"/>
      <c r="IOO24" s="2332"/>
      <c r="IOP24" s="2332"/>
      <c r="IOQ24" s="2332"/>
      <c r="IOR24" s="2332"/>
      <c r="IOS24" s="2332"/>
      <c r="IOT24" s="2332"/>
      <c r="IOU24" s="2332"/>
      <c r="IOV24" s="2332"/>
      <c r="IOW24" s="2332"/>
      <c r="IOX24" s="2332"/>
      <c r="IOY24" s="2332"/>
      <c r="IOZ24" s="2332"/>
      <c r="IPA24" s="2332"/>
      <c r="IPB24" s="2332"/>
      <c r="IPC24" s="2332"/>
      <c r="IPD24" s="2332"/>
      <c r="IPE24" s="2332"/>
      <c r="IPF24" s="2332"/>
      <c r="IPG24" s="2332"/>
      <c r="IPH24" s="2332"/>
      <c r="IPI24" s="2332"/>
      <c r="IPJ24" s="2332"/>
      <c r="IPK24" s="2332"/>
      <c r="IPL24" s="2332"/>
      <c r="IPM24" s="2332"/>
      <c r="IPN24" s="2332"/>
      <c r="IPO24" s="2332"/>
      <c r="IPP24" s="2332"/>
      <c r="IPQ24" s="2332"/>
      <c r="IPR24" s="2332"/>
      <c r="IPS24" s="2332"/>
      <c r="IPT24" s="2332"/>
      <c r="IPU24" s="2332"/>
      <c r="IPV24" s="2332"/>
      <c r="IPW24" s="2332"/>
      <c r="IPX24" s="2332"/>
      <c r="IPY24" s="2332"/>
      <c r="IPZ24" s="2332"/>
      <c r="IQA24" s="2332"/>
      <c r="IQB24" s="2332"/>
      <c r="IQC24" s="2332"/>
      <c r="IQD24" s="2332"/>
      <c r="IQE24" s="2332"/>
      <c r="IQF24" s="2332"/>
      <c r="IQG24" s="2332"/>
      <c r="IQH24" s="2332"/>
      <c r="IQI24" s="2332"/>
      <c r="IQJ24" s="2332"/>
      <c r="IQK24" s="2332"/>
      <c r="IQL24" s="2332"/>
      <c r="IQM24" s="2332"/>
      <c r="IQN24" s="2332"/>
      <c r="IQO24" s="2332"/>
      <c r="IQP24" s="2332"/>
      <c r="IQQ24" s="2332"/>
      <c r="IQR24" s="2332"/>
      <c r="IQS24" s="2332"/>
      <c r="IQT24" s="2332"/>
      <c r="IQU24" s="2332"/>
      <c r="IQV24" s="2332"/>
      <c r="IQW24" s="2332"/>
      <c r="IQX24" s="2332"/>
      <c r="IQY24" s="2332"/>
      <c r="IQZ24" s="2332"/>
      <c r="IRA24" s="2332"/>
      <c r="IRB24" s="2332"/>
      <c r="IRC24" s="2332"/>
      <c r="IRD24" s="2332"/>
      <c r="IRE24" s="2332"/>
      <c r="IRF24" s="2332"/>
      <c r="IRG24" s="2332"/>
      <c r="IRH24" s="2332"/>
      <c r="IRI24" s="2332"/>
      <c r="IRJ24" s="2332"/>
      <c r="IRK24" s="2332"/>
      <c r="IRL24" s="2332"/>
      <c r="IRM24" s="2332"/>
      <c r="IRN24" s="2332"/>
      <c r="IRO24" s="2332"/>
      <c r="IRP24" s="2332"/>
      <c r="IRQ24" s="2332"/>
      <c r="IRR24" s="2332"/>
      <c r="IRS24" s="2332"/>
      <c r="IRT24" s="2332"/>
      <c r="IRU24" s="2332"/>
      <c r="IRV24" s="2332"/>
      <c r="IRW24" s="2332"/>
      <c r="IRX24" s="2332"/>
      <c r="IRY24" s="2332"/>
      <c r="IRZ24" s="2332"/>
      <c r="ISA24" s="2332"/>
      <c r="ISB24" s="2332"/>
      <c r="ISC24" s="2332"/>
      <c r="ISD24" s="2332"/>
      <c r="ISE24" s="2332"/>
      <c r="ISF24" s="2332"/>
      <c r="ISG24" s="2332"/>
      <c r="ISH24" s="2332"/>
      <c r="ISI24" s="2332"/>
      <c r="ISJ24" s="2332"/>
      <c r="ISK24" s="2332"/>
      <c r="ISL24" s="2332"/>
      <c r="ISM24" s="2332"/>
      <c r="ISN24" s="2332"/>
      <c r="ISO24" s="2332"/>
      <c r="ISP24" s="2332"/>
      <c r="ISQ24" s="2332"/>
      <c r="ISR24" s="2332"/>
      <c r="ISS24" s="2332"/>
      <c r="IST24" s="2332"/>
      <c r="ISU24" s="2332"/>
      <c r="ISV24" s="2332"/>
      <c r="ISW24" s="2332"/>
      <c r="ISX24" s="2332"/>
      <c r="ISY24" s="2332"/>
      <c r="ISZ24" s="2332"/>
      <c r="ITA24" s="2332"/>
      <c r="ITB24" s="2332"/>
      <c r="ITC24" s="2332"/>
      <c r="ITD24" s="2332"/>
      <c r="ITE24" s="2332"/>
      <c r="ITF24" s="2332"/>
      <c r="ITG24" s="2332"/>
      <c r="ITH24" s="2332"/>
      <c r="ITI24" s="2332"/>
      <c r="ITJ24" s="2332"/>
      <c r="ITK24" s="2332"/>
      <c r="ITL24" s="2332"/>
      <c r="ITM24" s="2332"/>
      <c r="ITN24" s="2332"/>
      <c r="ITO24" s="2332"/>
      <c r="ITP24" s="2332"/>
      <c r="ITQ24" s="2332"/>
      <c r="ITR24" s="2332"/>
      <c r="ITS24" s="2332"/>
      <c r="ITT24" s="2332"/>
      <c r="ITU24" s="2332"/>
      <c r="ITV24" s="2332"/>
      <c r="ITW24" s="2332"/>
      <c r="ITX24" s="2332"/>
      <c r="ITY24" s="2332"/>
      <c r="ITZ24" s="2332"/>
      <c r="IUA24" s="2332"/>
      <c r="IUB24" s="2332"/>
      <c r="IUC24" s="2332"/>
      <c r="IUD24" s="2332"/>
      <c r="IUE24" s="2332"/>
      <c r="IUF24" s="2332"/>
      <c r="IUG24" s="2332"/>
      <c r="IUH24" s="2332"/>
      <c r="IUI24" s="2332"/>
      <c r="IUJ24" s="2332"/>
      <c r="IUK24" s="2332"/>
      <c r="IUL24" s="2332"/>
      <c r="IUM24" s="2332"/>
      <c r="IUN24" s="2332"/>
      <c r="IUO24" s="2332"/>
      <c r="IUP24" s="2332"/>
      <c r="IUQ24" s="2332"/>
      <c r="IUR24" s="2332"/>
      <c r="IUS24" s="2332"/>
      <c r="IUT24" s="2332"/>
      <c r="IUU24" s="2332"/>
      <c r="IUV24" s="2332"/>
      <c r="IUW24" s="2332"/>
      <c r="IUX24" s="2332"/>
      <c r="IUY24" s="2332"/>
      <c r="IUZ24" s="2332"/>
      <c r="IVA24" s="2332"/>
      <c r="IVB24" s="2332"/>
      <c r="IVC24" s="2332"/>
      <c r="IVD24" s="2332"/>
      <c r="IVE24" s="2332"/>
      <c r="IVF24" s="2332"/>
      <c r="IVG24" s="2332"/>
      <c r="IVH24" s="2332"/>
      <c r="IVI24" s="2332"/>
      <c r="IVJ24" s="2332"/>
      <c r="IVK24" s="2332"/>
      <c r="IVL24" s="2332"/>
      <c r="IVM24" s="2332"/>
      <c r="IVN24" s="2332"/>
      <c r="IVO24" s="2332"/>
      <c r="IVP24" s="2332"/>
      <c r="IVQ24" s="2332"/>
      <c r="IVR24" s="2332"/>
      <c r="IVS24" s="2332"/>
      <c r="IVT24" s="2332"/>
      <c r="IVU24" s="2332"/>
      <c r="IVV24" s="2332"/>
      <c r="IVW24" s="2332"/>
      <c r="IVX24" s="2332"/>
      <c r="IVY24" s="2332"/>
      <c r="IVZ24" s="2332"/>
      <c r="IWA24" s="2332"/>
      <c r="IWB24" s="2332"/>
      <c r="IWC24" s="2332"/>
      <c r="IWD24" s="2332"/>
      <c r="IWE24" s="2332"/>
      <c r="IWF24" s="2332"/>
      <c r="IWG24" s="2332"/>
      <c r="IWH24" s="2332"/>
      <c r="IWI24" s="2332"/>
      <c r="IWJ24" s="2332"/>
      <c r="IWK24" s="2332"/>
      <c r="IWL24" s="2332"/>
      <c r="IWM24" s="2332"/>
      <c r="IWN24" s="2332"/>
      <c r="IWO24" s="2332"/>
      <c r="IWP24" s="2332"/>
      <c r="IWQ24" s="2332"/>
      <c r="IWR24" s="2332"/>
      <c r="IWS24" s="2332"/>
      <c r="IWT24" s="2332"/>
      <c r="IWU24" s="2332"/>
      <c r="IWV24" s="2332"/>
      <c r="IWW24" s="2332"/>
      <c r="IWX24" s="2332"/>
      <c r="IWY24" s="2332"/>
      <c r="IWZ24" s="2332"/>
      <c r="IXA24" s="2332"/>
      <c r="IXB24" s="2332"/>
      <c r="IXC24" s="2332"/>
      <c r="IXD24" s="2332"/>
      <c r="IXE24" s="2332"/>
      <c r="IXF24" s="2332"/>
      <c r="IXG24" s="2332"/>
      <c r="IXH24" s="2332"/>
      <c r="IXI24" s="2332"/>
      <c r="IXJ24" s="2332"/>
      <c r="IXK24" s="2332"/>
      <c r="IXL24" s="2332"/>
      <c r="IXM24" s="2332"/>
      <c r="IXN24" s="2332"/>
      <c r="IXO24" s="2332"/>
      <c r="IXP24" s="2332"/>
      <c r="IXQ24" s="2332"/>
      <c r="IXR24" s="2332"/>
      <c r="IXS24" s="2332"/>
      <c r="IXT24" s="2332"/>
      <c r="IXU24" s="2332"/>
      <c r="IXV24" s="2332"/>
      <c r="IXW24" s="2332"/>
      <c r="IXX24" s="2332"/>
      <c r="IXY24" s="2332"/>
      <c r="IXZ24" s="2332"/>
      <c r="IYA24" s="2332"/>
      <c r="IYB24" s="2332"/>
      <c r="IYC24" s="2332"/>
      <c r="IYD24" s="2332"/>
      <c r="IYE24" s="2332"/>
      <c r="IYF24" s="2332"/>
      <c r="IYG24" s="2332"/>
      <c r="IYH24" s="2332"/>
      <c r="IYI24" s="2332"/>
      <c r="IYJ24" s="2332"/>
      <c r="IYK24" s="2332"/>
      <c r="IYL24" s="2332"/>
      <c r="IYM24" s="2332"/>
      <c r="IYN24" s="2332"/>
      <c r="IYO24" s="2332"/>
      <c r="IYP24" s="2332"/>
      <c r="IYQ24" s="2332"/>
      <c r="IYR24" s="2332"/>
      <c r="IYS24" s="2332"/>
      <c r="IYT24" s="2332"/>
      <c r="IYU24" s="2332"/>
      <c r="IYV24" s="2332"/>
      <c r="IYW24" s="2332"/>
      <c r="IYX24" s="2332"/>
      <c r="IYY24" s="2332"/>
      <c r="IYZ24" s="2332"/>
      <c r="IZA24" s="2332"/>
      <c r="IZB24" s="2332"/>
      <c r="IZC24" s="2332"/>
      <c r="IZD24" s="2332"/>
      <c r="IZE24" s="2332"/>
      <c r="IZF24" s="2332"/>
      <c r="IZG24" s="2332"/>
      <c r="IZH24" s="2332"/>
      <c r="IZI24" s="2332"/>
      <c r="IZJ24" s="2332"/>
      <c r="IZK24" s="2332"/>
      <c r="IZL24" s="2332"/>
      <c r="IZM24" s="2332"/>
      <c r="IZN24" s="2332"/>
      <c r="IZO24" s="2332"/>
      <c r="IZP24" s="2332"/>
      <c r="IZQ24" s="2332"/>
      <c r="IZR24" s="2332"/>
      <c r="IZS24" s="2332"/>
      <c r="IZT24" s="2332"/>
      <c r="IZU24" s="2332"/>
      <c r="IZV24" s="2332"/>
      <c r="IZW24" s="2332"/>
      <c r="IZX24" s="2332"/>
      <c r="IZY24" s="2332"/>
      <c r="IZZ24" s="2332"/>
      <c r="JAA24" s="2332"/>
      <c r="JAB24" s="2332"/>
      <c r="JAC24" s="2332"/>
      <c r="JAD24" s="2332"/>
      <c r="JAE24" s="2332"/>
      <c r="JAF24" s="2332"/>
      <c r="JAG24" s="2332"/>
      <c r="JAH24" s="2332"/>
      <c r="JAI24" s="2332"/>
      <c r="JAJ24" s="2332"/>
      <c r="JAK24" s="2332"/>
      <c r="JAL24" s="2332"/>
      <c r="JAM24" s="2332"/>
      <c r="JAN24" s="2332"/>
      <c r="JAO24" s="2332"/>
      <c r="JAP24" s="2332"/>
      <c r="JAQ24" s="2332"/>
      <c r="JAR24" s="2332"/>
      <c r="JAS24" s="2332"/>
      <c r="JAT24" s="2332"/>
      <c r="JAU24" s="2332"/>
      <c r="JAV24" s="2332"/>
      <c r="JAW24" s="2332"/>
      <c r="JAX24" s="2332"/>
      <c r="JAY24" s="2332"/>
      <c r="JAZ24" s="2332"/>
      <c r="JBA24" s="2332"/>
      <c r="JBB24" s="2332"/>
      <c r="JBC24" s="2332"/>
      <c r="JBD24" s="2332"/>
      <c r="JBE24" s="2332"/>
      <c r="JBF24" s="2332"/>
      <c r="JBG24" s="2332"/>
      <c r="JBH24" s="2332"/>
      <c r="JBI24" s="2332"/>
      <c r="JBJ24" s="2332"/>
      <c r="JBK24" s="2332"/>
      <c r="JBL24" s="2332"/>
      <c r="JBM24" s="2332"/>
      <c r="JBN24" s="2332"/>
      <c r="JBO24" s="2332"/>
      <c r="JBP24" s="2332"/>
      <c r="JBQ24" s="2332"/>
      <c r="JBR24" s="2332"/>
      <c r="JBS24" s="2332"/>
      <c r="JBT24" s="2332"/>
      <c r="JBU24" s="2332"/>
      <c r="JBV24" s="2332"/>
      <c r="JBW24" s="2332"/>
      <c r="JBX24" s="2332"/>
      <c r="JBY24" s="2332"/>
      <c r="JBZ24" s="2332"/>
      <c r="JCA24" s="2332"/>
      <c r="JCB24" s="2332"/>
      <c r="JCC24" s="2332"/>
      <c r="JCD24" s="2332"/>
      <c r="JCE24" s="2332"/>
      <c r="JCF24" s="2332"/>
      <c r="JCG24" s="2332"/>
      <c r="JCH24" s="2332"/>
      <c r="JCI24" s="2332"/>
      <c r="JCJ24" s="2332"/>
      <c r="JCK24" s="2332"/>
      <c r="JCL24" s="2332"/>
      <c r="JCM24" s="2332"/>
      <c r="JCN24" s="2332"/>
      <c r="JCO24" s="2332"/>
      <c r="JCP24" s="2332"/>
      <c r="JCQ24" s="2332"/>
      <c r="JCR24" s="2332"/>
      <c r="JCS24" s="2332"/>
      <c r="JCT24" s="2332"/>
      <c r="JCU24" s="2332"/>
      <c r="JCV24" s="2332"/>
      <c r="JCW24" s="2332"/>
      <c r="JCX24" s="2332"/>
      <c r="JCY24" s="2332"/>
      <c r="JCZ24" s="2332"/>
      <c r="JDA24" s="2332"/>
      <c r="JDB24" s="2332"/>
      <c r="JDC24" s="2332"/>
      <c r="JDD24" s="2332"/>
      <c r="JDE24" s="2332"/>
      <c r="JDF24" s="2332"/>
      <c r="JDG24" s="2332"/>
      <c r="JDH24" s="2332"/>
      <c r="JDI24" s="2332"/>
      <c r="JDJ24" s="2332"/>
      <c r="JDK24" s="2332"/>
      <c r="JDL24" s="2332"/>
      <c r="JDM24" s="2332"/>
      <c r="JDN24" s="2332"/>
      <c r="JDO24" s="2332"/>
      <c r="JDP24" s="2332"/>
      <c r="JDQ24" s="2332"/>
      <c r="JDR24" s="2332"/>
      <c r="JDS24" s="2332"/>
      <c r="JDT24" s="2332"/>
      <c r="JDU24" s="2332"/>
      <c r="JDV24" s="2332"/>
      <c r="JDW24" s="2332"/>
      <c r="JDX24" s="2332"/>
      <c r="JDY24" s="2332"/>
      <c r="JDZ24" s="2332"/>
      <c r="JEA24" s="2332"/>
      <c r="JEB24" s="2332"/>
      <c r="JEC24" s="2332"/>
      <c r="JED24" s="2332"/>
      <c r="JEE24" s="2332"/>
      <c r="JEF24" s="2332"/>
      <c r="JEG24" s="2332"/>
      <c r="JEH24" s="2332"/>
      <c r="JEI24" s="2332"/>
      <c r="JEJ24" s="2332"/>
      <c r="JEK24" s="2332"/>
      <c r="JEL24" s="2332"/>
      <c r="JEM24" s="2332"/>
      <c r="JEN24" s="2332"/>
      <c r="JEO24" s="2332"/>
      <c r="JEP24" s="2332"/>
      <c r="JEQ24" s="2332"/>
      <c r="JER24" s="2332"/>
      <c r="JES24" s="2332"/>
      <c r="JET24" s="2332"/>
      <c r="JEU24" s="2332"/>
      <c r="JEV24" s="2332"/>
      <c r="JEW24" s="2332"/>
      <c r="JEX24" s="2332"/>
      <c r="JEY24" s="2332"/>
      <c r="JEZ24" s="2332"/>
      <c r="JFA24" s="2332"/>
      <c r="JFB24" s="2332"/>
      <c r="JFC24" s="2332"/>
      <c r="JFD24" s="2332"/>
      <c r="JFE24" s="2332"/>
      <c r="JFF24" s="2332"/>
      <c r="JFG24" s="2332"/>
      <c r="JFH24" s="2332"/>
      <c r="JFI24" s="2332"/>
      <c r="JFJ24" s="2332"/>
      <c r="JFK24" s="2332"/>
      <c r="JFL24" s="2332"/>
      <c r="JFM24" s="2332"/>
      <c r="JFN24" s="2332"/>
      <c r="JFO24" s="2332"/>
      <c r="JFP24" s="2332"/>
      <c r="JFQ24" s="2332"/>
      <c r="JFR24" s="2332"/>
      <c r="JFS24" s="2332"/>
      <c r="JFT24" s="2332"/>
      <c r="JFU24" s="2332"/>
      <c r="JFV24" s="2332"/>
      <c r="JFW24" s="2332"/>
      <c r="JFX24" s="2332"/>
      <c r="JFY24" s="2332"/>
      <c r="JFZ24" s="2332"/>
      <c r="JGA24" s="2332"/>
      <c r="JGB24" s="2332"/>
      <c r="JGC24" s="2332"/>
      <c r="JGD24" s="2332"/>
      <c r="JGE24" s="2332"/>
      <c r="JGF24" s="2332"/>
      <c r="JGG24" s="2332"/>
      <c r="JGH24" s="2332"/>
      <c r="JGI24" s="2332"/>
      <c r="JGJ24" s="2332"/>
      <c r="JGK24" s="2332"/>
      <c r="JGL24" s="2332"/>
      <c r="JGM24" s="2332"/>
      <c r="JGN24" s="2332"/>
      <c r="JGO24" s="2332"/>
      <c r="JGP24" s="2332"/>
      <c r="JGQ24" s="2332"/>
      <c r="JGR24" s="2332"/>
      <c r="JGS24" s="2332"/>
      <c r="JGT24" s="2332"/>
      <c r="JGU24" s="2332"/>
      <c r="JGV24" s="2332"/>
      <c r="JGW24" s="2332"/>
      <c r="JGX24" s="2332"/>
      <c r="JGY24" s="2332"/>
      <c r="JGZ24" s="2332"/>
      <c r="JHA24" s="2332"/>
      <c r="JHB24" s="2332"/>
      <c r="JHC24" s="2332"/>
      <c r="JHD24" s="2332"/>
      <c r="JHE24" s="2332"/>
      <c r="JHF24" s="2332"/>
      <c r="JHG24" s="2332"/>
      <c r="JHH24" s="2332"/>
      <c r="JHI24" s="2332"/>
      <c r="JHJ24" s="2332"/>
      <c r="JHK24" s="2332"/>
      <c r="JHL24" s="2332"/>
      <c r="JHM24" s="2332"/>
      <c r="JHN24" s="2332"/>
      <c r="JHO24" s="2332"/>
      <c r="JHP24" s="2332"/>
      <c r="JHQ24" s="2332"/>
      <c r="JHR24" s="2332"/>
      <c r="JHS24" s="2332"/>
      <c r="JHT24" s="2332"/>
      <c r="JHU24" s="2332"/>
      <c r="JHV24" s="2332"/>
      <c r="JHW24" s="2332"/>
      <c r="JHX24" s="2332"/>
      <c r="JHY24" s="2332"/>
      <c r="JHZ24" s="2332"/>
      <c r="JIA24" s="2332"/>
      <c r="JIB24" s="2332"/>
      <c r="JIC24" s="2332"/>
      <c r="JID24" s="2332"/>
      <c r="JIE24" s="2332"/>
      <c r="JIF24" s="2332"/>
      <c r="JIG24" s="2332"/>
      <c r="JIH24" s="2332"/>
      <c r="JII24" s="2332"/>
      <c r="JIJ24" s="2332"/>
      <c r="JIK24" s="2332"/>
      <c r="JIL24" s="2332"/>
      <c r="JIM24" s="2332"/>
      <c r="JIN24" s="2332"/>
      <c r="JIO24" s="2332"/>
      <c r="JIP24" s="2332"/>
      <c r="JIQ24" s="2332"/>
      <c r="JIR24" s="2332"/>
      <c r="JIS24" s="2332"/>
      <c r="JIT24" s="2332"/>
      <c r="JIU24" s="2332"/>
      <c r="JIV24" s="2332"/>
      <c r="JIW24" s="2332"/>
      <c r="JIX24" s="2332"/>
      <c r="JIY24" s="2332"/>
      <c r="JIZ24" s="2332"/>
      <c r="JJA24" s="2332"/>
      <c r="JJB24" s="2332"/>
      <c r="JJC24" s="2332"/>
      <c r="JJD24" s="2332"/>
      <c r="JJE24" s="2332"/>
      <c r="JJF24" s="2332"/>
      <c r="JJG24" s="2332"/>
      <c r="JJH24" s="2332"/>
      <c r="JJI24" s="2332"/>
      <c r="JJJ24" s="2332"/>
      <c r="JJK24" s="2332"/>
      <c r="JJL24" s="2332"/>
      <c r="JJM24" s="2332"/>
      <c r="JJN24" s="2332"/>
      <c r="JJO24" s="2332"/>
      <c r="JJP24" s="2332"/>
      <c r="JJQ24" s="2332"/>
      <c r="JJR24" s="2332"/>
      <c r="JJS24" s="2332"/>
      <c r="JJT24" s="2332"/>
      <c r="JJU24" s="2332"/>
      <c r="JJV24" s="2332"/>
      <c r="JJW24" s="2332"/>
      <c r="JJX24" s="2332"/>
      <c r="JJY24" s="2332"/>
      <c r="JJZ24" s="2332"/>
      <c r="JKA24" s="2332"/>
      <c r="JKB24" s="2332"/>
      <c r="JKC24" s="2332"/>
      <c r="JKD24" s="2332"/>
      <c r="JKE24" s="2332"/>
      <c r="JKF24" s="2332"/>
      <c r="JKG24" s="2332"/>
      <c r="JKH24" s="2332"/>
      <c r="JKI24" s="2332"/>
      <c r="JKJ24" s="2332"/>
      <c r="JKK24" s="2332"/>
      <c r="JKL24" s="2332"/>
      <c r="JKM24" s="2332"/>
      <c r="JKN24" s="2332"/>
      <c r="JKO24" s="2332"/>
      <c r="JKP24" s="2332"/>
      <c r="JKQ24" s="2332"/>
      <c r="JKR24" s="2332"/>
      <c r="JKS24" s="2332"/>
      <c r="JKT24" s="2332"/>
      <c r="JKU24" s="2332"/>
      <c r="JKV24" s="2332"/>
      <c r="JKW24" s="2332"/>
      <c r="JKX24" s="2332"/>
      <c r="JKY24" s="2332"/>
      <c r="JKZ24" s="2332"/>
      <c r="JLA24" s="2332"/>
      <c r="JLB24" s="2332"/>
      <c r="JLC24" s="2332"/>
      <c r="JLD24" s="2332"/>
      <c r="JLE24" s="2332"/>
      <c r="JLF24" s="2332"/>
      <c r="JLG24" s="2332"/>
      <c r="JLH24" s="2332"/>
      <c r="JLI24" s="2332"/>
      <c r="JLJ24" s="2332"/>
      <c r="JLK24" s="2332"/>
      <c r="JLL24" s="2332"/>
      <c r="JLM24" s="2332"/>
      <c r="JLN24" s="2332"/>
      <c r="JLO24" s="2332"/>
      <c r="JLP24" s="2332"/>
      <c r="JLQ24" s="2332"/>
      <c r="JLR24" s="2332"/>
      <c r="JLS24" s="2332"/>
      <c r="JLT24" s="2332"/>
      <c r="JLU24" s="2332"/>
      <c r="JLV24" s="2332"/>
      <c r="JLW24" s="2332"/>
      <c r="JLX24" s="2332"/>
      <c r="JLY24" s="2332"/>
      <c r="JLZ24" s="2332"/>
      <c r="JMA24" s="2332"/>
      <c r="JMB24" s="2332"/>
      <c r="JMC24" s="2332"/>
      <c r="JMD24" s="2332"/>
      <c r="JME24" s="2332"/>
      <c r="JMF24" s="2332"/>
      <c r="JMG24" s="2332"/>
      <c r="JMH24" s="2332"/>
      <c r="JMI24" s="2332"/>
      <c r="JMJ24" s="2332"/>
      <c r="JMK24" s="2332"/>
      <c r="JML24" s="2332"/>
      <c r="JMM24" s="2332"/>
      <c r="JMN24" s="2332"/>
      <c r="JMO24" s="2332"/>
      <c r="JMP24" s="2332"/>
      <c r="JMQ24" s="2332"/>
      <c r="JMR24" s="2332"/>
      <c r="JMS24" s="2332"/>
      <c r="JMT24" s="2332"/>
      <c r="JMU24" s="2332"/>
      <c r="JMV24" s="2332"/>
      <c r="JMW24" s="2332"/>
      <c r="JMX24" s="2332"/>
      <c r="JMY24" s="2332"/>
      <c r="JMZ24" s="2332"/>
      <c r="JNA24" s="2332"/>
      <c r="JNB24" s="2332"/>
      <c r="JNC24" s="2332"/>
      <c r="JND24" s="2332"/>
      <c r="JNE24" s="2332"/>
      <c r="JNF24" s="2332"/>
      <c r="JNG24" s="2332"/>
      <c r="JNH24" s="2332"/>
      <c r="JNI24" s="2332"/>
      <c r="JNJ24" s="2332"/>
      <c r="JNK24" s="2332"/>
      <c r="JNL24" s="2332"/>
      <c r="JNM24" s="2332"/>
      <c r="JNN24" s="2332"/>
      <c r="JNO24" s="2332"/>
      <c r="JNP24" s="2332"/>
      <c r="JNQ24" s="2332"/>
      <c r="JNR24" s="2332"/>
      <c r="JNS24" s="2332"/>
      <c r="JNT24" s="2332"/>
      <c r="JNU24" s="2332"/>
      <c r="JNV24" s="2332"/>
      <c r="JNW24" s="2332"/>
      <c r="JNX24" s="2332"/>
      <c r="JNY24" s="2332"/>
      <c r="JNZ24" s="2332"/>
      <c r="JOA24" s="2332"/>
      <c r="JOB24" s="2332"/>
      <c r="JOC24" s="2332"/>
      <c r="JOD24" s="2332"/>
      <c r="JOE24" s="2332"/>
      <c r="JOF24" s="2332"/>
      <c r="JOG24" s="2332"/>
      <c r="JOH24" s="2332"/>
      <c r="JOI24" s="2332"/>
      <c r="JOJ24" s="2332"/>
      <c r="JOK24" s="2332"/>
      <c r="JOL24" s="2332"/>
      <c r="JOM24" s="2332"/>
      <c r="JON24" s="2332"/>
      <c r="JOO24" s="2332"/>
      <c r="JOP24" s="2332"/>
      <c r="JOQ24" s="2332"/>
      <c r="JOR24" s="2332"/>
      <c r="JOS24" s="2332"/>
      <c r="JOT24" s="2332"/>
      <c r="JOU24" s="2332"/>
      <c r="JOV24" s="2332"/>
      <c r="JOW24" s="2332"/>
      <c r="JOX24" s="2332"/>
      <c r="JOY24" s="2332"/>
      <c r="JOZ24" s="2332"/>
      <c r="JPA24" s="2332"/>
      <c r="JPB24" s="2332"/>
      <c r="JPC24" s="2332"/>
      <c r="JPD24" s="2332"/>
      <c r="JPE24" s="2332"/>
      <c r="JPF24" s="2332"/>
      <c r="JPG24" s="2332"/>
      <c r="JPH24" s="2332"/>
      <c r="JPI24" s="2332"/>
      <c r="JPJ24" s="2332"/>
      <c r="JPK24" s="2332"/>
      <c r="JPL24" s="2332"/>
      <c r="JPM24" s="2332"/>
      <c r="JPN24" s="2332"/>
      <c r="JPO24" s="2332"/>
      <c r="JPP24" s="2332"/>
      <c r="JPQ24" s="2332"/>
      <c r="JPR24" s="2332"/>
      <c r="JPS24" s="2332"/>
      <c r="JPT24" s="2332"/>
      <c r="JPU24" s="2332"/>
      <c r="JPV24" s="2332"/>
      <c r="JPW24" s="2332"/>
      <c r="JPX24" s="2332"/>
      <c r="JPY24" s="2332"/>
      <c r="JPZ24" s="2332"/>
      <c r="JQA24" s="2332"/>
      <c r="JQB24" s="2332"/>
      <c r="JQC24" s="2332"/>
      <c r="JQD24" s="2332"/>
      <c r="JQE24" s="2332"/>
      <c r="JQF24" s="2332"/>
      <c r="JQG24" s="2332"/>
      <c r="JQH24" s="2332"/>
      <c r="JQI24" s="2332"/>
      <c r="JQJ24" s="2332"/>
      <c r="JQK24" s="2332"/>
      <c r="JQL24" s="2332"/>
      <c r="JQM24" s="2332"/>
      <c r="JQN24" s="2332"/>
      <c r="JQO24" s="2332"/>
      <c r="JQP24" s="2332"/>
      <c r="JQQ24" s="2332"/>
      <c r="JQR24" s="2332"/>
      <c r="JQS24" s="2332"/>
      <c r="JQT24" s="2332"/>
      <c r="JQU24" s="2332"/>
      <c r="JQV24" s="2332"/>
      <c r="JQW24" s="2332"/>
      <c r="JQX24" s="2332"/>
      <c r="JQY24" s="2332"/>
      <c r="JQZ24" s="2332"/>
      <c r="JRA24" s="2332"/>
      <c r="JRB24" s="2332"/>
      <c r="JRC24" s="2332"/>
      <c r="JRD24" s="2332"/>
      <c r="JRE24" s="2332"/>
      <c r="JRF24" s="2332"/>
      <c r="JRG24" s="2332"/>
      <c r="JRH24" s="2332"/>
      <c r="JRI24" s="2332"/>
      <c r="JRJ24" s="2332"/>
      <c r="JRK24" s="2332"/>
      <c r="JRL24" s="2332"/>
      <c r="JRM24" s="2332"/>
      <c r="JRN24" s="2332"/>
      <c r="JRO24" s="2332"/>
      <c r="JRP24" s="2332"/>
      <c r="JRQ24" s="2332"/>
      <c r="JRR24" s="2332"/>
      <c r="JRS24" s="2332"/>
      <c r="JRT24" s="2332"/>
      <c r="JRU24" s="2332"/>
      <c r="JRV24" s="2332"/>
      <c r="JRW24" s="2332"/>
      <c r="JRX24" s="2332"/>
      <c r="JRY24" s="2332"/>
      <c r="JRZ24" s="2332"/>
      <c r="JSA24" s="2332"/>
      <c r="JSB24" s="2332"/>
      <c r="JSC24" s="2332"/>
      <c r="JSD24" s="2332"/>
      <c r="JSE24" s="2332"/>
      <c r="JSF24" s="2332"/>
      <c r="JSG24" s="2332"/>
      <c r="JSH24" s="2332"/>
      <c r="JSI24" s="2332"/>
      <c r="JSJ24" s="2332"/>
      <c r="JSK24" s="2332"/>
      <c r="JSL24" s="2332"/>
      <c r="JSM24" s="2332"/>
      <c r="JSN24" s="2332"/>
      <c r="JSO24" s="2332"/>
      <c r="JSP24" s="2332"/>
      <c r="JSQ24" s="2332"/>
      <c r="JSR24" s="2332"/>
      <c r="JSS24" s="2332"/>
      <c r="JST24" s="2332"/>
      <c r="JSU24" s="2332"/>
      <c r="JSV24" s="2332"/>
      <c r="JSW24" s="2332"/>
      <c r="JSX24" s="2332"/>
      <c r="JSY24" s="2332"/>
      <c r="JSZ24" s="2332"/>
      <c r="JTA24" s="2332"/>
      <c r="JTB24" s="2332"/>
      <c r="JTC24" s="2332"/>
      <c r="JTD24" s="2332"/>
      <c r="JTE24" s="2332"/>
      <c r="JTF24" s="2332"/>
      <c r="JTG24" s="2332"/>
      <c r="JTH24" s="2332"/>
      <c r="JTI24" s="2332"/>
      <c r="JTJ24" s="2332"/>
      <c r="JTK24" s="2332"/>
      <c r="JTL24" s="2332"/>
      <c r="JTM24" s="2332"/>
      <c r="JTN24" s="2332"/>
      <c r="JTO24" s="2332"/>
      <c r="JTP24" s="2332"/>
      <c r="JTQ24" s="2332"/>
      <c r="JTR24" s="2332"/>
      <c r="JTS24" s="2332"/>
      <c r="JTT24" s="2332"/>
      <c r="JTU24" s="2332"/>
      <c r="JTV24" s="2332"/>
      <c r="JTW24" s="2332"/>
      <c r="JTX24" s="2332"/>
      <c r="JTY24" s="2332"/>
      <c r="JTZ24" s="2332"/>
      <c r="JUA24" s="2332"/>
      <c r="JUB24" s="2332"/>
      <c r="JUC24" s="2332"/>
      <c r="JUD24" s="2332"/>
      <c r="JUE24" s="2332"/>
      <c r="JUF24" s="2332"/>
      <c r="JUG24" s="2332"/>
      <c r="JUH24" s="2332"/>
      <c r="JUI24" s="2332"/>
      <c r="JUJ24" s="2332"/>
      <c r="JUK24" s="2332"/>
      <c r="JUL24" s="2332"/>
      <c r="JUM24" s="2332"/>
      <c r="JUN24" s="2332"/>
      <c r="JUO24" s="2332"/>
      <c r="JUP24" s="2332"/>
      <c r="JUQ24" s="2332"/>
      <c r="JUR24" s="2332"/>
      <c r="JUS24" s="2332"/>
      <c r="JUT24" s="2332"/>
      <c r="JUU24" s="2332"/>
      <c r="JUV24" s="2332"/>
      <c r="JUW24" s="2332"/>
      <c r="JUX24" s="2332"/>
      <c r="JUY24" s="2332"/>
      <c r="JUZ24" s="2332"/>
      <c r="JVA24" s="2332"/>
      <c r="JVB24" s="2332"/>
      <c r="JVC24" s="2332"/>
      <c r="JVD24" s="2332"/>
      <c r="JVE24" s="2332"/>
      <c r="JVF24" s="2332"/>
      <c r="JVG24" s="2332"/>
      <c r="JVH24" s="2332"/>
      <c r="JVI24" s="2332"/>
      <c r="JVJ24" s="2332"/>
      <c r="JVK24" s="2332"/>
      <c r="JVL24" s="2332"/>
      <c r="JVM24" s="2332"/>
      <c r="JVN24" s="2332"/>
      <c r="JVO24" s="2332"/>
      <c r="JVP24" s="2332"/>
      <c r="JVQ24" s="2332"/>
      <c r="JVR24" s="2332"/>
      <c r="JVS24" s="2332"/>
      <c r="JVT24" s="2332"/>
      <c r="JVU24" s="2332"/>
      <c r="JVV24" s="2332"/>
      <c r="JVW24" s="2332"/>
      <c r="JVX24" s="2332"/>
      <c r="JVY24" s="2332"/>
      <c r="JVZ24" s="2332"/>
      <c r="JWA24" s="2332"/>
      <c r="JWB24" s="2332"/>
      <c r="JWC24" s="2332"/>
      <c r="JWD24" s="2332"/>
      <c r="JWE24" s="2332"/>
      <c r="JWF24" s="2332"/>
      <c r="JWG24" s="2332"/>
      <c r="JWH24" s="2332"/>
      <c r="JWI24" s="2332"/>
      <c r="JWJ24" s="2332"/>
      <c r="JWK24" s="2332"/>
      <c r="JWL24" s="2332"/>
      <c r="JWM24" s="2332"/>
      <c r="JWN24" s="2332"/>
      <c r="JWO24" s="2332"/>
      <c r="JWP24" s="2332"/>
      <c r="JWQ24" s="2332"/>
      <c r="JWR24" s="2332"/>
      <c r="JWS24" s="2332"/>
      <c r="JWT24" s="2332"/>
      <c r="JWU24" s="2332"/>
      <c r="JWV24" s="2332"/>
      <c r="JWW24" s="2332"/>
      <c r="JWX24" s="2332"/>
      <c r="JWY24" s="2332"/>
      <c r="JWZ24" s="2332"/>
      <c r="JXA24" s="2332"/>
      <c r="JXB24" s="2332"/>
      <c r="JXC24" s="2332"/>
      <c r="JXD24" s="2332"/>
      <c r="JXE24" s="2332"/>
      <c r="JXF24" s="2332"/>
      <c r="JXG24" s="2332"/>
      <c r="JXH24" s="2332"/>
      <c r="JXI24" s="2332"/>
      <c r="JXJ24" s="2332"/>
      <c r="JXK24" s="2332"/>
      <c r="JXL24" s="2332"/>
      <c r="JXM24" s="2332"/>
      <c r="JXN24" s="2332"/>
      <c r="JXO24" s="2332"/>
      <c r="JXP24" s="2332"/>
      <c r="JXQ24" s="2332"/>
      <c r="JXR24" s="2332"/>
      <c r="JXS24" s="2332"/>
      <c r="JXT24" s="2332"/>
      <c r="JXU24" s="2332"/>
      <c r="JXV24" s="2332"/>
      <c r="JXW24" s="2332"/>
      <c r="JXX24" s="2332"/>
      <c r="JXY24" s="2332"/>
      <c r="JXZ24" s="2332"/>
      <c r="JYA24" s="2332"/>
      <c r="JYB24" s="2332"/>
      <c r="JYC24" s="2332"/>
      <c r="JYD24" s="2332"/>
      <c r="JYE24" s="2332"/>
      <c r="JYF24" s="2332"/>
      <c r="JYG24" s="2332"/>
      <c r="JYH24" s="2332"/>
      <c r="JYI24" s="2332"/>
      <c r="JYJ24" s="2332"/>
      <c r="JYK24" s="2332"/>
      <c r="JYL24" s="2332"/>
      <c r="JYM24" s="2332"/>
      <c r="JYN24" s="2332"/>
      <c r="JYO24" s="2332"/>
      <c r="JYP24" s="2332"/>
      <c r="JYQ24" s="2332"/>
      <c r="JYR24" s="2332"/>
      <c r="JYS24" s="2332"/>
      <c r="JYT24" s="2332"/>
      <c r="JYU24" s="2332"/>
      <c r="JYV24" s="2332"/>
      <c r="JYW24" s="2332"/>
      <c r="JYX24" s="2332"/>
      <c r="JYY24" s="2332"/>
      <c r="JYZ24" s="2332"/>
      <c r="JZA24" s="2332"/>
      <c r="JZB24" s="2332"/>
      <c r="JZC24" s="2332"/>
      <c r="JZD24" s="2332"/>
      <c r="JZE24" s="2332"/>
      <c r="JZF24" s="2332"/>
      <c r="JZG24" s="2332"/>
      <c r="JZH24" s="2332"/>
      <c r="JZI24" s="2332"/>
      <c r="JZJ24" s="2332"/>
      <c r="JZK24" s="2332"/>
      <c r="JZL24" s="2332"/>
      <c r="JZM24" s="2332"/>
      <c r="JZN24" s="2332"/>
      <c r="JZO24" s="2332"/>
      <c r="JZP24" s="2332"/>
      <c r="JZQ24" s="2332"/>
      <c r="JZR24" s="2332"/>
      <c r="JZS24" s="2332"/>
      <c r="JZT24" s="2332"/>
      <c r="JZU24" s="2332"/>
      <c r="JZV24" s="2332"/>
      <c r="JZW24" s="2332"/>
      <c r="JZX24" s="2332"/>
      <c r="JZY24" s="2332"/>
      <c r="JZZ24" s="2332"/>
      <c r="KAA24" s="2332"/>
      <c r="KAB24" s="2332"/>
      <c r="KAC24" s="2332"/>
      <c r="KAD24" s="2332"/>
      <c r="KAE24" s="2332"/>
      <c r="KAF24" s="2332"/>
      <c r="KAG24" s="2332"/>
      <c r="KAH24" s="2332"/>
      <c r="KAI24" s="2332"/>
      <c r="KAJ24" s="2332"/>
      <c r="KAK24" s="2332"/>
      <c r="KAL24" s="2332"/>
      <c r="KAM24" s="2332"/>
      <c r="KAN24" s="2332"/>
      <c r="KAO24" s="2332"/>
      <c r="KAP24" s="2332"/>
      <c r="KAQ24" s="2332"/>
      <c r="KAR24" s="2332"/>
      <c r="KAS24" s="2332"/>
      <c r="KAT24" s="2332"/>
      <c r="KAU24" s="2332"/>
      <c r="KAV24" s="2332"/>
      <c r="KAW24" s="2332"/>
      <c r="KAX24" s="2332"/>
      <c r="KAY24" s="2332"/>
      <c r="KAZ24" s="2332"/>
      <c r="KBA24" s="2332"/>
      <c r="KBB24" s="2332"/>
      <c r="KBC24" s="2332"/>
      <c r="KBD24" s="2332"/>
      <c r="KBE24" s="2332"/>
      <c r="KBF24" s="2332"/>
      <c r="KBG24" s="2332"/>
      <c r="KBH24" s="2332"/>
      <c r="KBI24" s="2332"/>
      <c r="KBJ24" s="2332"/>
      <c r="KBK24" s="2332"/>
      <c r="KBL24" s="2332"/>
      <c r="KBM24" s="2332"/>
      <c r="KBN24" s="2332"/>
      <c r="KBO24" s="2332"/>
      <c r="KBP24" s="2332"/>
      <c r="KBQ24" s="2332"/>
      <c r="KBR24" s="2332"/>
      <c r="KBS24" s="2332"/>
      <c r="KBT24" s="2332"/>
      <c r="KBU24" s="2332"/>
      <c r="KBV24" s="2332"/>
      <c r="KBW24" s="2332"/>
      <c r="KBX24" s="2332"/>
      <c r="KBY24" s="2332"/>
      <c r="KBZ24" s="2332"/>
      <c r="KCA24" s="2332"/>
      <c r="KCB24" s="2332"/>
      <c r="KCC24" s="2332"/>
      <c r="KCD24" s="2332"/>
      <c r="KCE24" s="2332"/>
      <c r="KCF24" s="2332"/>
      <c r="KCG24" s="2332"/>
      <c r="KCH24" s="2332"/>
      <c r="KCI24" s="2332"/>
      <c r="KCJ24" s="2332"/>
      <c r="KCK24" s="2332"/>
      <c r="KCL24" s="2332"/>
      <c r="KCM24" s="2332"/>
      <c r="KCN24" s="2332"/>
      <c r="KCO24" s="2332"/>
      <c r="KCP24" s="2332"/>
      <c r="KCQ24" s="2332"/>
      <c r="KCR24" s="2332"/>
      <c r="KCS24" s="2332"/>
      <c r="KCT24" s="2332"/>
      <c r="KCU24" s="2332"/>
      <c r="KCV24" s="2332"/>
      <c r="KCW24" s="2332"/>
      <c r="KCX24" s="2332"/>
      <c r="KCY24" s="2332"/>
      <c r="KCZ24" s="2332"/>
      <c r="KDA24" s="2332"/>
      <c r="KDB24" s="2332"/>
      <c r="KDC24" s="2332"/>
      <c r="KDD24" s="2332"/>
      <c r="KDE24" s="2332"/>
      <c r="KDF24" s="2332"/>
      <c r="KDG24" s="2332"/>
      <c r="KDH24" s="2332"/>
      <c r="KDI24" s="2332"/>
      <c r="KDJ24" s="2332"/>
      <c r="KDK24" s="2332"/>
      <c r="KDL24" s="2332"/>
      <c r="KDM24" s="2332"/>
      <c r="KDN24" s="2332"/>
      <c r="KDO24" s="2332"/>
      <c r="KDP24" s="2332"/>
      <c r="KDQ24" s="2332"/>
      <c r="KDR24" s="2332"/>
      <c r="KDS24" s="2332"/>
      <c r="KDT24" s="2332"/>
      <c r="KDU24" s="2332"/>
      <c r="KDV24" s="2332"/>
      <c r="KDW24" s="2332"/>
      <c r="KDX24" s="2332"/>
      <c r="KDY24" s="2332"/>
      <c r="KDZ24" s="2332"/>
      <c r="KEA24" s="2332"/>
      <c r="KEB24" s="2332"/>
      <c r="KEC24" s="2332"/>
      <c r="KED24" s="2332"/>
      <c r="KEE24" s="2332"/>
      <c r="KEF24" s="2332"/>
      <c r="KEG24" s="2332"/>
      <c r="KEH24" s="2332"/>
      <c r="KEI24" s="2332"/>
      <c r="KEJ24" s="2332"/>
      <c r="KEK24" s="2332"/>
      <c r="KEL24" s="2332"/>
      <c r="KEM24" s="2332"/>
      <c r="KEN24" s="2332"/>
      <c r="KEO24" s="2332"/>
      <c r="KEP24" s="2332"/>
      <c r="KEQ24" s="2332"/>
      <c r="KER24" s="2332"/>
      <c r="KES24" s="2332"/>
      <c r="KET24" s="2332"/>
      <c r="KEU24" s="2332"/>
      <c r="KEV24" s="2332"/>
      <c r="KEW24" s="2332"/>
      <c r="KEX24" s="2332"/>
      <c r="KEY24" s="2332"/>
      <c r="KEZ24" s="2332"/>
      <c r="KFA24" s="2332"/>
      <c r="KFB24" s="2332"/>
      <c r="KFC24" s="2332"/>
      <c r="KFD24" s="2332"/>
      <c r="KFE24" s="2332"/>
      <c r="KFF24" s="2332"/>
      <c r="KFG24" s="2332"/>
      <c r="KFH24" s="2332"/>
      <c r="KFI24" s="2332"/>
      <c r="KFJ24" s="2332"/>
      <c r="KFK24" s="2332"/>
      <c r="KFL24" s="2332"/>
      <c r="KFM24" s="2332"/>
      <c r="KFN24" s="2332"/>
      <c r="KFO24" s="2332"/>
      <c r="KFP24" s="2332"/>
      <c r="KFQ24" s="2332"/>
      <c r="KFR24" s="2332"/>
      <c r="KFS24" s="2332"/>
      <c r="KFT24" s="2332"/>
      <c r="KFU24" s="2332"/>
      <c r="KFV24" s="2332"/>
      <c r="KFW24" s="2332"/>
      <c r="KFX24" s="2332"/>
      <c r="KFY24" s="2332"/>
      <c r="KFZ24" s="2332"/>
      <c r="KGA24" s="2332"/>
      <c r="KGB24" s="2332"/>
      <c r="KGC24" s="2332"/>
      <c r="KGD24" s="2332"/>
      <c r="KGE24" s="2332"/>
      <c r="KGF24" s="2332"/>
      <c r="KGG24" s="2332"/>
      <c r="KGH24" s="2332"/>
      <c r="KGI24" s="2332"/>
      <c r="KGJ24" s="2332"/>
      <c r="KGK24" s="2332"/>
      <c r="KGL24" s="2332"/>
      <c r="KGM24" s="2332"/>
      <c r="KGN24" s="2332"/>
      <c r="KGO24" s="2332"/>
      <c r="KGP24" s="2332"/>
      <c r="KGQ24" s="2332"/>
      <c r="KGR24" s="2332"/>
      <c r="KGS24" s="2332"/>
      <c r="KGT24" s="2332"/>
      <c r="KGU24" s="2332"/>
      <c r="KGV24" s="2332"/>
      <c r="KGW24" s="2332"/>
      <c r="KGX24" s="2332"/>
      <c r="KGY24" s="2332"/>
      <c r="KGZ24" s="2332"/>
      <c r="KHA24" s="2332"/>
      <c r="KHB24" s="2332"/>
      <c r="KHC24" s="2332"/>
      <c r="KHD24" s="2332"/>
      <c r="KHE24" s="2332"/>
      <c r="KHF24" s="2332"/>
      <c r="KHG24" s="2332"/>
      <c r="KHH24" s="2332"/>
      <c r="KHI24" s="2332"/>
      <c r="KHJ24" s="2332"/>
      <c r="KHK24" s="2332"/>
      <c r="KHL24" s="2332"/>
      <c r="KHM24" s="2332"/>
      <c r="KHN24" s="2332"/>
      <c r="KHO24" s="2332"/>
      <c r="KHP24" s="2332"/>
      <c r="KHQ24" s="2332"/>
      <c r="KHR24" s="2332"/>
      <c r="KHS24" s="2332"/>
      <c r="KHT24" s="2332"/>
      <c r="KHU24" s="2332"/>
      <c r="KHV24" s="2332"/>
      <c r="KHW24" s="2332"/>
      <c r="KHX24" s="2332"/>
      <c r="KHY24" s="2332"/>
      <c r="KHZ24" s="2332"/>
      <c r="KIA24" s="2332"/>
      <c r="KIB24" s="2332"/>
      <c r="KIC24" s="2332"/>
      <c r="KID24" s="2332"/>
      <c r="KIE24" s="2332"/>
      <c r="KIF24" s="2332"/>
      <c r="KIG24" s="2332"/>
      <c r="KIH24" s="2332"/>
      <c r="KII24" s="2332"/>
      <c r="KIJ24" s="2332"/>
      <c r="KIK24" s="2332"/>
      <c r="KIL24" s="2332"/>
      <c r="KIM24" s="2332"/>
      <c r="KIN24" s="2332"/>
      <c r="KIO24" s="2332"/>
      <c r="KIP24" s="2332"/>
      <c r="KIQ24" s="2332"/>
      <c r="KIR24" s="2332"/>
      <c r="KIS24" s="2332"/>
      <c r="KIT24" s="2332"/>
      <c r="KIU24" s="2332"/>
      <c r="KIV24" s="2332"/>
      <c r="KIW24" s="2332"/>
      <c r="KIX24" s="2332"/>
      <c r="KIY24" s="2332"/>
      <c r="KIZ24" s="2332"/>
      <c r="KJA24" s="2332"/>
      <c r="KJB24" s="2332"/>
      <c r="KJC24" s="2332"/>
      <c r="KJD24" s="2332"/>
      <c r="KJE24" s="2332"/>
      <c r="KJF24" s="2332"/>
      <c r="KJG24" s="2332"/>
      <c r="KJH24" s="2332"/>
      <c r="KJI24" s="2332"/>
      <c r="KJJ24" s="2332"/>
      <c r="KJK24" s="2332"/>
      <c r="KJL24" s="2332"/>
      <c r="KJM24" s="2332"/>
      <c r="KJN24" s="2332"/>
      <c r="KJO24" s="2332"/>
      <c r="KJP24" s="2332"/>
      <c r="KJQ24" s="2332"/>
      <c r="KJR24" s="2332"/>
      <c r="KJS24" s="2332"/>
      <c r="KJT24" s="2332"/>
      <c r="KJU24" s="2332"/>
      <c r="KJV24" s="2332"/>
      <c r="KJW24" s="2332"/>
      <c r="KJX24" s="2332"/>
      <c r="KJY24" s="2332"/>
      <c r="KJZ24" s="2332"/>
      <c r="KKA24" s="2332"/>
      <c r="KKB24" s="2332"/>
      <c r="KKC24" s="2332"/>
      <c r="KKD24" s="2332"/>
      <c r="KKE24" s="2332"/>
      <c r="KKF24" s="2332"/>
      <c r="KKG24" s="2332"/>
      <c r="KKH24" s="2332"/>
      <c r="KKI24" s="2332"/>
      <c r="KKJ24" s="2332"/>
      <c r="KKK24" s="2332"/>
      <c r="KKL24" s="2332"/>
      <c r="KKM24" s="2332"/>
      <c r="KKN24" s="2332"/>
      <c r="KKO24" s="2332"/>
      <c r="KKP24" s="2332"/>
      <c r="KKQ24" s="2332"/>
      <c r="KKR24" s="2332"/>
      <c r="KKS24" s="2332"/>
      <c r="KKT24" s="2332"/>
      <c r="KKU24" s="2332"/>
      <c r="KKV24" s="2332"/>
      <c r="KKW24" s="2332"/>
      <c r="KKX24" s="2332"/>
      <c r="KKY24" s="2332"/>
      <c r="KKZ24" s="2332"/>
      <c r="KLA24" s="2332"/>
      <c r="KLB24" s="2332"/>
      <c r="KLC24" s="2332"/>
      <c r="KLD24" s="2332"/>
      <c r="KLE24" s="2332"/>
      <c r="KLF24" s="2332"/>
      <c r="KLG24" s="2332"/>
      <c r="KLH24" s="2332"/>
      <c r="KLI24" s="2332"/>
      <c r="KLJ24" s="2332"/>
      <c r="KLK24" s="2332"/>
      <c r="KLL24" s="2332"/>
      <c r="KLM24" s="2332"/>
      <c r="KLN24" s="2332"/>
      <c r="KLO24" s="2332"/>
      <c r="KLP24" s="2332"/>
      <c r="KLQ24" s="2332"/>
      <c r="KLR24" s="2332"/>
      <c r="KLS24" s="2332"/>
      <c r="KLT24" s="2332"/>
      <c r="KLU24" s="2332"/>
      <c r="KLV24" s="2332"/>
      <c r="KLW24" s="2332"/>
      <c r="KLX24" s="2332"/>
      <c r="KLY24" s="2332"/>
      <c r="KLZ24" s="2332"/>
      <c r="KMA24" s="2332"/>
      <c r="KMB24" s="2332"/>
      <c r="KMC24" s="2332"/>
      <c r="KMD24" s="2332"/>
      <c r="KME24" s="2332"/>
      <c r="KMF24" s="2332"/>
      <c r="KMG24" s="2332"/>
      <c r="KMH24" s="2332"/>
      <c r="KMI24" s="2332"/>
      <c r="KMJ24" s="2332"/>
      <c r="KMK24" s="2332"/>
      <c r="KML24" s="2332"/>
      <c r="KMM24" s="2332"/>
      <c r="KMN24" s="2332"/>
      <c r="KMO24" s="2332"/>
      <c r="KMP24" s="2332"/>
      <c r="KMQ24" s="2332"/>
      <c r="KMR24" s="2332"/>
      <c r="KMS24" s="2332"/>
      <c r="KMT24" s="2332"/>
      <c r="KMU24" s="2332"/>
      <c r="KMV24" s="2332"/>
      <c r="KMW24" s="2332"/>
      <c r="KMX24" s="2332"/>
      <c r="KMY24" s="2332"/>
      <c r="KMZ24" s="2332"/>
      <c r="KNA24" s="2332"/>
      <c r="KNB24" s="2332"/>
      <c r="KNC24" s="2332"/>
      <c r="KND24" s="2332"/>
      <c r="KNE24" s="2332"/>
      <c r="KNF24" s="2332"/>
      <c r="KNG24" s="2332"/>
      <c r="KNH24" s="2332"/>
      <c r="KNI24" s="2332"/>
      <c r="KNJ24" s="2332"/>
      <c r="KNK24" s="2332"/>
      <c r="KNL24" s="2332"/>
      <c r="KNM24" s="2332"/>
      <c r="KNN24" s="2332"/>
      <c r="KNO24" s="2332"/>
      <c r="KNP24" s="2332"/>
      <c r="KNQ24" s="2332"/>
      <c r="KNR24" s="2332"/>
      <c r="KNS24" s="2332"/>
      <c r="KNT24" s="2332"/>
      <c r="KNU24" s="2332"/>
      <c r="KNV24" s="2332"/>
      <c r="KNW24" s="2332"/>
      <c r="KNX24" s="2332"/>
      <c r="KNY24" s="2332"/>
      <c r="KNZ24" s="2332"/>
      <c r="KOA24" s="2332"/>
      <c r="KOB24" s="2332"/>
      <c r="KOC24" s="2332"/>
      <c r="KOD24" s="2332"/>
      <c r="KOE24" s="2332"/>
      <c r="KOF24" s="2332"/>
      <c r="KOG24" s="2332"/>
      <c r="KOH24" s="2332"/>
      <c r="KOI24" s="2332"/>
      <c r="KOJ24" s="2332"/>
      <c r="KOK24" s="2332"/>
      <c r="KOL24" s="2332"/>
      <c r="KOM24" s="2332"/>
      <c r="KON24" s="2332"/>
      <c r="KOO24" s="2332"/>
      <c r="KOP24" s="2332"/>
      <c r="KOQ24" s="2332"/>
      <c r="KOR24" s="2332"/>
      <c r="KOS24" s="2332"/>
      <c r="KOT24" s="2332"/>
      <c r="KOU24" s="2332"/>
      <c r="KOV24" s="2332"/>
      <c r="KOW24" s="2332"/>
      <c r="KOX24" s="2332"/>
      <c r="KOY24" s="2332"/>
      <c r="KOZ24" s="2332"/>
      <c r="KPA24" s="2332"/>
      <c r="KPB24" s="2332"/>
      <c r="KPC24" s="2332"/>
      <c r="KPD24" s="2332"/>
      <c r="KPE24" s="2332"/>
      <c r="KPF24" s="2332"/>
      <c r="KPG24" s="2332"/>
      <c r="KPH24" s="2332"/>
      <c r="KPI24" s="2332"/>
      <c r="KPJ24" s="2332"/>
      <c r="KPK24" s="2332"/>
      <c r="KPL24" s="2332"/>
      <c r="KPM24" s="2332"/>
      <c r="KPN24" s="2332"/>
      <c r="KPO24" s="2332"/>
      <c r="KPP24" s="2332"/>
      <c r="KPQ24" s="2332"/>
      <c r="KPR24" s="2332"/>
      <c r="KPS24" s="2332"/>
      <c r="KPT24" s="2332"/>
      <c r="KPU24" s="2332"/>
      <c r="KPV24" s="2332"/>
      <c r="KPW24" s="2332"/>
      <c r="KPX24" s="2332"/>
      <c r="KPY24" s="2332"/>
      <c r="KPZ24" s="2332"/>
      <c r="KQA24" s="2332"/>
      <c r="KQB24" s="2332"/>
      <c r="KQC24" s="2332"/>
      <c r="KQD24" s="2332"/>
      <c r="KQE24" s="2332"/>
      <c r="KQF24" s="2332"/>
      <c r="KQG24" s="2332"/>
      <c r="KQH24" s="2332"/>
      <c r="KQI24" s="2332"/>
      <c r="KQJ24" s="2332"/>
      <c r="KQK24" s="2332"/>
      <c r="KQL24" s="2332"/>
      <c r="KQM24" s="2332"/>
      <c r="KQN24" s="2332"/>
      <c r="KQO24" s="2332"/>
      <c r="KQP24" s="2332"/>
      <c r="KQQ24" s="2332"/>
      <c r="KQR24" s="2332"/>
      <c r="KQS24" s="2332"/>
      <c r="KQT24" s="2332"/>
      <c r="KQU24" s="2332"/>
      <c r="KQV24" s="2332"/>
      <c r="KQW24" s="2332"/>
      <c r="KQX24" s="2332"/>
      <c r="KQY24" s="2332"/>
      <c r="KQZ24" s="2332"/>
      <c r="KRA24" s="2332"/>
      <c r="KRB24" s="2332"/>
      <c r="KRC24" s="2332"/>
      <c r="KRD24" s="2332"/>
      <c r="KRE24" s="2332"/>
      <c r="KRF24" s="2332"/>
      <c r="KRG24" s="2332"/>
      <c r="KRH24" s="2332"/>
      <c r="KRI24" s="2332"/>
      <c r="KRJ24" s="2332"/>
      <c r="KRK24" s="2332"/>
      <c r="KRL24" s="2332"/>
      <c r="KRM24" s="2332"/>
      <c r="KRN24" s="2332"/>
      <c r="KRO24" s="2332"/>
      <c r="KRP24" s="2332"/>
      <c r="KRQ24" s="2332"/>
      <c r="KRR24" s="2332"/>
      <c r="KRS24" s="2332"/>
      <c r="KRT24" s="2332"/>
      <c r="KRU24" s="2332"/>
      <c r="KRV24" s="2332"/>
      <c r="KRW24" s="2332"/>
      <c r="KRX24" s="2332"/>
      <c r="KRY24" s="2332"/>
      <c r="KRZ24" s="2332"/>
      <c r="KSA24" s="2332"/>
      <c r="KSB24" s="2332"/>
      <c r="KSC24" s="2332"/>
      <c r="KSD24" s="2332"/>
      <c r="KSE24" s="2332"/>
      <c r="KSF24" s="2332"/>
      <c r="KSG24" s="2332"/>
      <c r="KSH24" s="2332"/>
      <c r="KSI24" s="2332"/>
      <c r="KSJ24" s="2332"/>
      <c r="KSK24" s="2332"/>
      <c r="KSL24" s="2332"/>
      <c r="KSM24" s="2332"/>
      <c r="KSN24" s="2332"/>
      <c r="KSO24" s="2332"/>
      <c r="KSP24" s="2332"/>
      <c r="KSQ24" s="2332"/>
      <c r="KSR24" s="2332"/>
      <c r="KSS24" s="2332"/>
      <c r="KST24" s="2332"/>
      <c r="KSU24" s="2332"/>
      <c r="KSV24" s="2332"/>
      <c r="KSW24" s="2332"/>
      <c r="KSX24" s="2332"/>
      <c r="KSY24" s="2332"/>
      <c r="KSZ24" s="2332"/>
      <c r="KTA24" s="2332"/>
      <c r="KTB24" s="2332"/>
      <c r="KTC24" s="2332"/>
      <c r="KTD24" s="2332"/>
      <c r="KTE24" s="2332"/>
      <c r="KTF24" s="2332"/>
      <c r="KTG24" s="2332"/>
      <c r="KTH24" s="2332"/>
      <c r="KTI24" s="2332"/>
      <c r="KTJ24" s="2332"/>
      <c r="KTK24" s="2332"/>
      <c r="KTL24" s="2332"/>
      <c r="KTM24" s="2332"/>
      <c r="KTN24" s="2332"/>
      <c r="KTO24" s="2332"/>
      <c r="KTP24" s="2332"/>
      <c r="KTQ24" s="2332"/>
      <c r="KTR24" s="2332"/>
      <c r="KTS24" s="2332"/>
      <c r="KTT24" s="2332"/>
      <c r="KTU24" s="2332"/>
      <c r="KTV24" s="2332"/>
      <c r="KTW24" s="2332"/>
      <c r="KTX24" s="2332"/>
      <c r="KTY24" s="2332"/>
      <c r="KTZ24" s="2332"/>
      <c r="KUA24" s="2332"/>
      <c r="KUB24" s="2332"/>
      <c r="KUC24" s="2332"/>
      <c r="KUD24" s="2332"/>
      <c r="KUE24" s="2332"/>
      <c r="KUF24" s="2332"/>
      <c r="KUG24" s="2332"/>
      <c r="KUH24" s="2332"/>
      <c r="KUI24" s="2332"/>
      <c r="KUJ24" s="2332"/>
      <c r="KUK24" s="2332"/>
      <c r="KUL24" s="2332"/>
      <c r="KUM24" s="2332"/>
      <c r="KUN24" s="2332"/>
      <c r="KUO24" s="2332"/>
      <c r="KUP24" s="2332"/>
      <c r="KUQ24" s="2332"/>
      <c r="KUR24" s="2332"/>
      <c r="KUS24" s="2332"/>
      <c r="KUT24" s="2332"/>
      <c r="KUU24" s="2332"/>
      <c r="KUV24" s="2332"/>
      <c r="KUW24" s="2332"/>
      <c r="KUX24" s="2332"/>
      <c r="KUY24" s="2332"/>
      <c r="KUZ24" s="2332"/>
      <c r="KVA24" s="2332"/>
      <c r="KVB24" s="2332"/>
      <c r="KVC24" s="2332"/>
      <c r="KVD24" s="2332"/>
      <c r="KVE24" s="2332"/>
      <c r="KVF24" s="2332"/>
      <c r="KVG24" s="2332"/>
      <c r="KVH24" s="2332"/>
      <c r="KVI24" s="2332"/>
      <c r="KVJ24" s="2332"/>
      <c r="KVK24" s="2332"/>
      <c r="KVL24" s="2332"/>
      <c r="KVM24" s="2332"/>
      <c r="KVN24" s="2332"/>
      <c r="KVO24" s="2332"/>
      <c r="KVP24" s="2332"/>
      <c r="KVQ24" s="2332"/>
      <c r="KVR24" s="2332"/>
      <c r="KVS24" s="2332"/>
      <c r="KVT24" s="2332"/>
      <c r="KVU24" s="2332"/>
      <c r="KVV24" s="2332"/>
      <c r="KVW24" s="2332"/>
      <c r="KVX24" s="2332"/>
      <c r="KVY24" s="2332"/>
      <c r="KVZ24" s="2332"/>
      <c r="KWA24" s="2332"/>
      <c r="KWB24" s="2332"/>
      <c r="KWC24" s="2332"/>
      <c r="KWD24" s="2332"/>
      <c r="KWE24" s="2332"/>
      <c r="KWF24" s="2332"/>
      <c r="KWG24" s="2332"/>
      <c r="KWH24" s="2332"/>
      <c r="KWI24" s="2332"/>
      <c r="KWJ24" s="2332"/>
      <c r="KWK24" s="2332"/>
      <c r="KWL24" s="2332"/>
      <c r="KWM24" s="2332"/>
      <c r="KWN24" s="2332"/>
      <c r="KWO24" s="2332"/>
      <c r="KWP24" s="2332"/>
      <c r="KWQ24" s="2332"/>
      <c r="KWR24" s="2332"/>
      <c r="KWS24" s="2332"/>
      <c r="KWT24" s="2332"/>
      <c r="KWU24" s="2332"/>
      <c r="KWV24" s="2332"/>
      <c r="KWW24" s="2332"/>
      <c r="KWX24" s="2332"/>
      <c r="KWY24" s="2332"/>
      <c r="KWZ24" s="2332"/>
      <c r="KXA24" s="2332"/>
      <c r="KXB24" s="2332"/>
      <c r="KXC24" s="2332"/>
      <c r="KXD24" s="2332"/>
      <c r="KXE24" s="2332"/>
      <c r="KXF24" s="2332"/>
      <c r="KXG24" s="2332"/>
      <c r="KXH24" s="2332"/>
      <c r="KXI24" s="2332"/>
      <c r="KXJ24" s="2332"/>
      <c r="KXK24" s="2332"/>
      <c r="KXL24" s="2332"/>
      <c r="KXM24" s="2332"/>
      <c r="KXN24" s="2332"/>
      <c r="KXO24" s="2332"/>
      <c r="KXP24" s="2332"/>
      <c r="KXQ24" s="2332"/>
      <c r="KXR24" s="2332"/>
      <c r="KXS24" s="2332"/>
      <c r="KXT24" s="2332"/>
      <c r="KXU24" s="2332"/>
      <c r="KXV24" s="2332"/>
      <c r="KXW24" s="2332"/>
      <c r="KXX24" s="2332"/>
      <c r="KXY24" s="2332"/>
      <c r="KXZ24" s="2332"/>
      <c r="KYA24" s="2332"/>
      <c r="KYB24" s="2332"/>
      <c r="KYC24" s="2332"/>
      <c r="KYD24" s="2332"/>
      <c r="KYE24" s="2332"/>
      <c r="KYF24" s="2332"/>
      <c r="KYG24" s="2332"/>
      <c r="KYH24" s="2332"/>
      <c r="KYI24" s="2332"/>
      <c r="KYJ24" s="2332"/>
      <c r="KYK24" s="2332"/>
      <c r="KYL24" s="2332"/>
      <c r="KYM24" s="2332"/>
      <c r="KYN24" s="2332"/>
      <c r="KYO24" s="2332"/>
      <c r="KYP24" s="2332"/>
      <c r="KYQ24" s="2332"/>
      <c r="KYR24" s="2332"/>
      <c r="KYS24" s="2332"/>
      <c r="KYT24" s="2332"/>
      <c r="KYU24" s="2332"/>
      <c r="KYV24" s="2332"/>
      <c r="KYW24" s="2332"/>
      <c r="KYX24" s="2332"/>
      <c r="KYY24" s="2332"/>
      <c r="KYZ24" s="2332"/>
      <c r="KZA24" s="2332"/>
      <c r="KZB24" s="2332"/>
      <c r="KZC24" s="2332"/>
      <c r="KZD24" s="2332"/>
      <c r="KZE24" s="2332"/>
      <c r="KZF24" s="2332"/>
      <c r="KZG24" s="2332"/>
      <c r="KZH24" s="2332"/>
      <c r="KZI24" s="2332"/>
      <c r="KZJ24" s="2332"/>
      <c r="KZK24" s="2332"/>
      <c r="KZL24" s="2332"/>
      <c r="KZM24" s="2332"/>
      <c r="KZN24" s="2332"/>
      <c r="KZO24" s="2332"/>
      <c r="KZP24" s="2332"/>
      <c r="KZQ24" s="2332"/>
      <c r="KZR24" s="2332"/>
      <c r="KZS24" s="2332"/>
      <c r="KZT24" s="2332"/>
      <c r="KZU24" s="2332"/>
      <c r="KZV24" s="2332"/>
      <c r="KZW24" s="2332"/>
      <c r="KZX24" s="2332"/>
      <c r="KZY24" s="2332"/>
      <c r="KZZ24" s="2332"/>
      <c r="LAA24" s="2332"/>
      <c r="LAB24" s="2332"/>
      <c r="LAC24" s="2332"/>
      <c r="LAD24" s="2332"/>
      <c r="LAE24" s="2332"/>
      <c r="LAF24" s="2332"/>
      <c r="LAG24" s="2332"/>
      <c r="LAH24" s="2332"/>
      <c r="LAI24" s="2332"/>
      <c r="LAJ24" s="2332"/>
      <c r="LAK24" s="2332"/>
      <c r="LAL24" s="2332"/>
      <c r="LAM24" s="2332"/>
      <c r="LAN24" s="2332"/>
      <c r="LAO24" s="2332"/>
      <c r="LAP24" s="2332"/>
      <c r="LAQ24" s="2332"/>
      <c r="LAR24" s="2332"/>
      <c r="LAS24" s="2332"/>
      <c r="LAT24" s="2332"/>
      <c r="LAU24" s="2332"/>
      <c r="LAV24" s="2332"/>
      <c r="LAW24" s="2332"/>
      <c r="LAX24" s="2332"/>
      <c r="LAY24" s="2332"/>
      <c r="LAZ24" s="2332"/>
      <c r="LBA24" s="2332"/>
      <c r="LBB24" s="2332"/>
      <c r="LBC24" s="2332"/>
      <c r="LBD24" s="2332"/>
      <c r="LBE24" s="2332"/>
      <c r="LBF24" s="2332"/>
      <c r="LBG24" s="2332"/>
      <c r="LBH24" s="2332"/>
      <c r="LBI24" s="2332"/>
      <c r="LBJ24" s="2332"/>
      <c r="LBK24" s="2332"/>
      <c r="LBL24" s="2332"/>
      <c r="LBM24" s="2332"/>
      <c r="LBN24" s="2332"/>
      <c r="LBO24" s="2332"/>
      <c r="LBP24" s="2332"/>
      <c r="LBQ24" s="2332"/>
      <c r="LBR24" s="2332"/>
      <c r="LBS24" s="2332"/>
      <c r="LBT24" s="2332"/>
      <c r="LBU24" s="2332"/>
      <c r="LBV24" s="2332"/>
      <c r="LBW24" s="2332"/>
      <c r="LBX24" s="2332"/>
      <c r="LBY24" s="2332"/>
      <c r="LBZ24" s="2332"/>
      <c r="LCA24" s="2332"/>
      <c r="LCB24" s="2332"/>
      <c r="LCC24" s="2332"/>
      <c r="LCD24" s="2332"/>
      <c r="LCE24" s="2332"/>
      <c r="LCF24" s="2332"/>
      <c r="LCG24" s="2332"/>
      <c r="LCH24" s="2332"/>
      <c r="LCI24" s="2332"/>
      <c r="LCJ24" s="2332"/>
      <c r="LCK24" s="2332"/>
      <c r="LCL24" s="2332"/>
      <c r="LCM24" s="2332"/>
      <c r="LCN24" s="2332"/>
      <c r="LCO24" s="2332"/>
      <c r="LCP24" s="2332"/>
      <c r="LCQ24" s="2332"/>
      <c r="LCR24" s="2332"/>
      <c r="LCS24" s="2332"/>
      <c r="LCT24" s="2332"/>
      <c r="LCU24" s="2332"/>
      <c r="LCV24" s="2332"/>
      <c r="LCW24" s="2332"/>
      <c r="LCX24" s="2332"/>
      <c r="LCY24" s="2332"/>
      <c r="LCZ24" s="2332"/>
      <c r="LDA24" s="2332"/>
      <c r="LDB24" s="2332"/>
      <c r="LDC24" s="2332"/>
      <c r="LDD24" s="2332"/>
      <c r="LDE24" s="2332"/>
      <c r="LDF24" s="2332"/>
      <c r="LDG24" s="2332"/>
      <c r="LDH24" s="2332"/>
      <c r="LDI24" s="2332"/>
      <c r="LDJ24" s="2332"/>
      <c r="LDK24" s="2332"/>
      <c r="LDL24" s="2332"/>
      <c r="LDM24" s="2332"/>
      <c r="LDN24" s="2332"/>
      <c r="LDO24" s="2332"/>
      <c r="LDP24" s="2332"/>
      <c r="LDQ24" s="2332"/>
      <c r="LDR24" s="2332"/>
      <c r="LDS24" s="2332"/>
      <c r="LDT24" s="2332"/>
      <c r="LDU24" s="2332"/>
      <c r="LDV24" s="2332"/>
      <c r="LDW24" s="2332"/>
      <c r="LDX24" s="2332"/>
      <c r="LDY24" s="2332"/>
      <c r="LDZ24" s="2332"/>
      <c r="LEA24" s="2332"/>
      <c r="LEB24" s="2332"/>
      <c r="LEC24" s="2332"/>
      <c r="LED24" s="2332"/>
      <c r="LEE24" s="2332"/>
      <c r="LEF24" s="2332"/>
      <c r="LEG24" s="2332"/>
      <c r="LEH24" s="2332"/>
      <c r="LEI24" s="2332"/>
      <c r="LEJ24" s="2332"/>
      <c r="LEK24" s="2332"/>
      <c r="LEL24" s="2332"/>
      <c r="LEM24" s="2332"/>
      <c r="LEN24" s="2332"/>
      <c r="LEO24" s="2332"/>
      <c r="LEP24" s="2332"/>
      <c r="LEQ24" s="2332"/>
      <c r="LER24" s="2332"/>
      <c r="LES24" s="2332"/>
      <c r="LET24" s="2332"/>
      <c r="LEU24" s="2332"/>
      <c r="LEV24" s="2332"/>
      <c r="LEW24" s="2332"/>
      <c r="LEX24" s="2332"/>
      <c r="LEY24" s="2332"/>
      <c r="LEZ24" s="2332"/>
      <c r="LFA24" s="2332"/>
      <c r="LFB24" s="2332"/>
      <c r="LFC24" s="2332"/>
      <c r="LFD24" s="2332"/>
      <c r="LFE24" s="2332"/>
      <c r="LFF24" s="2332"/>
      <c r="LFG24" s="2332"/>
      <c r="LFH24" s="2332"/>
      <c r="LFI24" s="2332"/>
      <c r="LFJ24" s="2332"/>
      <c r="LFK24" s="2332"/>
      <c r="LFL24" s="2332"/>
      <c r="LFM24" s="2332"/>
      <c r="LFN24" s="2332"/>
      <c r="LFO24" s="2332"/>
      <c r="LFP24" s="2332"/>
      <c r="LFQ24" s="2332"/>
      <c r="LFR24" s="2332"/>
      <c r="LFS24" s="2332"/>
      <c r="LFT24" s="2332"/>
      <c r="LFU24" s="2332"/>
      <c r="LFV24" s="2332"/>
      <c r="LFW24" s="2332"/>
      <c r="LFX24" s="2332"/>
      <c r="LFY24" s="2332"/>
      <c r="LFZ24" s="2332"/>
      <c r="LGA24" s="2332"/>
      <c r="LGB24" s="2332"/>
      <c r="LGC24" s="2332"/>
      <c r="LGD24" s="2332"/>
      <c r="LGE24" s="2332"/>
      <c r="LGF24" s="2332"/>
      <c r="LGG24" s="2332"/>
      <c r="LGH24" s="2332"/>
      <c r="LGI24" s="2332"/>
      <c r="LGJ24" s="2332"/>
      <c r="LGK24" s="2332"/>
      <c r="LGL24" s="2332"/>
      <c r="LGM24" s="2332"/>
      <c r="LGN24" s="2332"/>
      <c r="LGO24" s="2332"/>
      <c r="LGP24" s="2332"/>
      <c r="LGQ24" s="2332"/>
      <c r="LGR24" s="2332"/>
      <c r="LGS24" s="2332"/>
      <c r="LGT24" s="2332"/>
      <c r="LGU24" s="2332"/>
      <c r="LGV24" s="2332"/>
      <c r="LGW24" s="2332"/>
      <c r="LGX24" s="2332"/>
      <c r="LGY24" s="2332"/>
      <c r="LGZ24" s="2332"/>
      <c r="LHA24" s="2332"/>
      <c r="LHB24" s="2332"/>
      <c r="LHC24" s="2332"/>
      <c r="LHD24" s="2332"/>
      <c r="LHE24" s="2332"/>
      <c r="LHF24" s="2332"/>
      <c r="LHG24" s="2332"/>
      <c r="LHH24" s="2332"/>
      <c r="LHI24" s="2332"/>
      <c r="LHJ24" s="2332"/>
      <c r="LHK24" s="2332"/>
      <c r="LHL24" s="2332"/>
      <c r="LHM24" s="2332"/>
      <c r="LHN24" s="2332"/>
      <c r="LHO24" s="2332"/>
      <c r="LHP24" s="2332"/>
      <c r="LHQ24" s="2332"/>
      <c r="LHR24" s="2332"/>
      <c r="LHS24" s="2332"/>
      <c r="LHT24" s="2332"/>
      <c r="LHU24" s="2332"/>
      <c r="LHV24" s="2332"/>
      <c r="LHW24" s="2332"/>
      <c r="LHX24" s="2332"/>
      <c r="LHY24" s="2332"/>
      <c r="LHZ24" s="2332"/>
      <c r="LIA24" s="2332"/>
      <c r="LIB24" s="2332"/>
      <c r="LIC24" s="2332"/>
      <c r="LID24" s="2332"/>
      <c r="LIE24" s="2332"/>
      <c r="LIF24" s="2332"/>
      <c r="LIG24" s="2332"/>
      <c r="LIH24" s="2332"/>
      <c r="LII24" s="2332"/>
      <c r="LIJ24" s="2332"/>
      <c r="LIK24" s="2332"/>
      <c r="LIL24" s="2332"/>
      <c r="LIM24" s="2332"/>
      <c r="LIN24" s="2332"/>
      <c r="LIO24" s="2332"/>
      <c r="LIP24" s="2332"/>
      <c r="LIQ24" s="2332"/>
      <c r="LIR24" s="2332"/>
      <c r="LIS24" s="2332"/>
      <c r="LIT24" s="2332"/>
      <c r="LIU24" s="2332"/>
      <c r="LIV24" s="2332"/>
      <c r="LIW24" s="2332"/>
      <c r="LIX24" s="2332"/>
      <c r="LIY24" s="2332"/>
      <c r="LIZ24" s="2332"/>
      <c r="LJA24" s="2332"/>
      <c r="LJB24" s="2332"/>
      <c r="LJC24" s="2332"/>
      <c r="LJD24" s="2332"/>
      <c r="LJE24" s="2332"/>
      <c r="LJF24" s="2332"/>
      <c r="LJG24" s="2332"/>
      <c r="LJH24" s="2332"/>
      <c r="LJI24" s="2332"/>
      <c r="LJJ24" s="2332"/>
      <c r="LJK24" s="2332"/>
      <c r="LJL24" s="2332"/>
      <c r="LJM24" s="2332"/>
      <c r="LJN24" s="2332"/>
      <c r="LJO24" s="2332"/>
      <c r="LJP24" s="2332"/>
      <c r="LJQ24" s="2332"/>
      <c r="LJR24" s="2332"/>
      <c r="LJS24" s="2332"/>
      <c r="LJT24" s="2332"/>
      <c r="LJU24" s="2332"/>
      <c r="LJV24" s="2332"/>
      <c r="LJW24" s="2332"/>
      <c r="LJX24" s="2332"/>
      <c r="LJY24" s="2332"/>
      <c r="LJZ24" s="2332"/>
      <c r="LKA24" s="2332"/>
      <c r="LKB24" s="2332"/>
      <c r="LKC24" s="2332"/>
      <c r="LKD24" s="2332"/>
      <c r="LKE24" s="2332"/>
      <c r="LKF24" s="2332"/>
      <c r="LKG24" s="2332"/>
      <c r="LKH24" s="2332"/>
      <c r="LKI24" s="2332"/>
      <c r="LKJ24" s="2332"/>
      <c r="LKK24" s="2332"/>
      <c r="LKL24" s="2332"/>
      <c r="LKM24" s="2332"/>
      <c r="LKN24" s="2332"/>
      <c r="LKO24" s="2332"/>
      <c r="LKP24" s="2332"/>
      <c r="LKQ24" s="2332"/>
      <c r="LKR24" s="2332"/>
      <c r="LKS24" s="2332"/>
      <c r="LKT24" s="2332"/>
      <c r="LKU24" s="2332"/>
      <c r="LKV24" s="2332"/>
      <c r="LKW24" s="2332"/>
      <c r="LKX24" s="2332"/>
      <c r="LKY24" s="2332"/>
      <c r="LKZ24" s="2332"/>
      <c r="LLA24" s="2332"/>
      <c r="LLB24" s="2332"/>
      <c r="LLC24" s="2332"/>
      <c r="LLD24" s="2332"/>
      <c r="LLE24" s="2332"/>
      <c r="LLF24" s="2332"/>
      <c r="LLG24" s="2332"/>
      <c r="LLH24" s="2332"/>
      <c r="LLI24" s="2332"/>
      <c r="LLJ24" s="2332"/>
      <c r="LLK24" s="2332"/>
      <c r="LLL24" s="2332"/>
      <c r="LLM24" s="2332"/>
      <c r="LLN24" s="2332"/>
      <c r="LLO24" s="2332"/>
      <c r="LLP24" s="2332"/>
      <c r="LLQ24" s="2332"/>
      <c r="LLR24" s="2332"/>
      <c r="LLS24" s="2332"/>
      <c r="LLT24" s="2332"/>
      <c r="LLU24" s="2332"/>
      <c r="LLV24" s="2332"/>
      <c r="LLW24" s="2332"/>
      <c r="LLX24" s="2332"/>
      <c r="LLY24" s="2332"/>
      <c r="LLZ24" s="2332"/>
      <c r="LMA24" s="2332"/>
      <c r="LMB24" s="2332"/>
      <c r="LMC24" s="2332"/>
      <c r="LMD24" s="2332"/>
      <c r="LME24" s="2332"/>
      <c r="LMF24" s="2332"/>
      <c r="LMG24" s="2332"/>
      <c r="LMH24" s="2332"/>
      <c r="LMI24" s="2332"/>
      <c r="LMJ24" s="2332"/>
      <c r="LMK24" s="2332"/>
      <c r="LML24" s="2332"/>
      <c r="LMM24" s="2332"/>
      <c r="LMN24" s="2332"/>
      <c r="LMO24" s="2332"/>
      <c r="LMP24" s="2332"/>
      <c r="LMQ24" s="2332"/>
      <c r="LMR24" s="2332"/>
      <c r="LMS24" s="2332"/>
      <c r="LMT24" s="2332"/>
      <c r="LMU24" s="2332"/>
      <c r="LMV24" s="2332"/>
      <c r="LMW24" s="2332"/>
      <c r="LMX24" s="2332"/>
      <c r="LMY24" s="2332"/>
      <c r="LMZ24" s="2332"/>
      <c r="LNA24" s="2332"/>
      <c r="LNB24" s="2332"/>
      <c r="LNC24" s="2332"/>
      <c r="LND24" s="2332"/>
      <c r="LNE24" s="2332"/>
      <c r="LNF24" s="2332"/>
      <c r="LNG24" s="2332"/>
      <c r="LNH24" s="2332"/>
      <c r="LNI24" s="2332"/>
      <c r="LNJ24" s="2332"/>
      <c r="LNK24" s="2332"/>
      <c r="LNL24" s="2332"/>
      <c r="LNM24" s="2332"/>
      <c r="LNN24" s="2332"/>
      <c r="LNO24" s="2332"/>
      <c r="LNP24" s="2332"/>
      <c r="LNQ24" s="2332"/>
      <c r="LNR24" s="2332"/>
      <c r="LNS24" s="2332"/>
      <c r="LNT24" s="2332"/>
      <c r="LNU24" s="2332"/>
      <c r="LNV24" s="2332"/>
      <c r="LNW24" s="2332"/>
      <c r="LNX24" s="2332"/>
      <c r="LNY24" s="2332"/>
      <c r="LNZ24" s="2332"/>
      <c r="LOA24" s="2332"/>
      <c r="LOB24" s="2332"/>
      <c r="LOC24" s="2332"/>
      <c r="LOD24" s="2332"/>
      <c r="LOE24" s="2332"/>
      <c r="LOF24" s="2332"/>
      <c r="LOG24" s="2332"/>
      <c r="LOH24" s="2332"/>
      <c r="LOI24" s="2332"/>
      <c r="LOJ24" s="2332"/>
      <c r="LOK24" s="2332"/>
      <c r="LOL24" s="2332"/>
      <c r="LOM24" s="2332"/>
      <c r="LON24" s="2332"/>
      <c r="LOO24" s="2332"/>
      <c r="LOP24" s="2332"/>
      <c r="LOQ24" s="2332"/>
      <c r="LOR24" s="2332"/>
      <c r="LOS24" s="2332"/>
      <c r="LOT24" s="2332"/>
      <c r="LOU24" s="2332"/>
      <c r="LOV24" s="2332"/>
      <c r="LOW24" s="2332"/>
      <c r="LOX24" s="2332"/>
      <c r="LOY24" s="2332"/>
      <c r="LOZ24" s="2332"/>
      <c r="LPA24" s="2332"/>
      <c r="LPB24" s="2332"/>
      <c r="LPC24" s="2332"/>
      <c r="LPD24" s="2332"/>
      <c r="LPE24" s="2332"/>
      <c r="LPF24" s="2332"/>
      <c r="LPG24" s="2332"/>
      <c r="LPH24" s="2332"/>
      <c r="LPI24" s="2332"/>
      <c r="LPJ24" s="2332"/>
      <c r="LPK24" s="2332"/>
      <c r="LPL24" s="2332"/>
      <c r="LPM24" s="2332"/>
      <c r="LPN24" s="2332"/>
      <c r="LPO24" s="2332"/>
      <c r="LPP24" s="2332"/>
      <c r="LPQ24" s="2332"/>
      <c r="LPR24" s="2332"/>
      <c r="LPS24" s="2332"/>
      <c r="LPT24" s="2332"/>
      <c r="LPU24" s="2332"/>
      <c r="LPV24" s="2332"/>
      <c r="LPW24" s="2332"/>
      <c r="LPX24" s="2332"/>
      <c r="LPY24" s="2332"/>
      <c r="LPZ24" s="2332"/>
      <c r="LQA24" s="2332"/>
      <c r="LQB24" s="2332"/>
      <c r="LQC24" s="2332"/>
      <c r="LQD24" s="2332"/>
      <c r="LQE24" s="2332"/>
      <c r="LQF24" s="2332"/>
      <c r="LQG24" s="2332"/>
      <c r="LQH24" s="2332"/>
      <c r="LQI24" s="2332"/>
      <c r="LQJ24" s="2332"/>
      <c r="LQK24" s="2332"/>
      <c r="LQL24" s="2332"/>
      <c r="LQM24" s="2332"/>
      <c r="LQN24" s="2332"/>
      <c r="LQO24" s="2332"/>
      <c r="LQP24" s="2332"/>
      <c r="LQQ24" s="2332"/>
      <c r="LQR24" s="2332"/>
      <c r="LQS24" s="2332"/>
      <c r="LQT24" s="2332"/>
      <c r="LQU24" s="2332"/>
      <c r="LQV24" s="2332"/>
      <c r="LQW24" s="2332"/>
      <c r="LQX24" s="2332"/>
      <c r="LQY24" s="2332"/>
      <c r="LQZ24" s="2332"/>
      <c r="LRA24" s="2332"/>
      <c r="LRB24" s="2332"/>
      <c r="LRC24" s="2332"/>
      <c r="LRD24" s="2332"/>
      <c r="LRE24" s="2332"/>
      <c r="LRF24" s="2332"/>
      <c r="LRG24" s="2332"/>
      <c r="LRH24" s="2332"/>
      <c r="LRI24" s="2332"/>
      <c r="LRJ24" s="2332"/>
      <c r="LRK24" s="2332"/>
      <c r="LRL24" s="2332"/>
      <c r="LRM24" s="2332"/>
      <c r="LRN24" s="2332"/>
      <c r="LRO24" s="2332"/>
      <c r="LRP24" s="2332"/>
      <c r="LRQ24" s="2332"/>
      <c r="LRR24" s="2332"/>
      <c r="LRS24" s="2332"/>
      <c r="LRT24" s="2332"/>
      <c r="LRU24" s="2332"/>
      <c r="LRV24" s="2332"/>
      <c r="LRW24" s="2332"/>
      <c r="LRX24" s="2332"/>
      <c r="LRY24" s="2332"/>
      <c r="LRZ24" s="2332"/>
      <c r="LSA24" s="2332"/>
      <c r="LSB24" s="2332"/>
      <c r="LSC24" s="2332"/>
      <c r="LSD24" s="2332"/>
      <c r="LSE24" s="2332"/>
      <c r="LSF24" s="2332"/>
      <c r="LSG24" s="2332"/>
      <c r="LSH24" s="2332"/>
      <c r="LSI24" s="2332"/>
      <c r="LSJ24" s="2332"/>
      <c r="LSK24" s="2332"/>
      <c r="LSL24" s="2332"/>
      <c r="LSM24" s="2332"/>
      <c r="LSN24" s="2332"/>
      <c r="LSO24" s="2332"/>
      <c r="LSP24" s="2332"/>
      <c r="LSQ24" s="2332"/>
      <c r="LSR24" s="2332"/>
      <c r="LSS24" s="2332"/>
      <c r="LST24" s="2332"/>
      <c r="LSU24" s="2332"/>
      <c r="LSV24" s="2332"/>
      <c r="LSW24" s="2332"/>
      <c r="LSX24" s="2332"/>
      <c r="LSY24" s="2332"/>
      <c r="LSZ24" s="2332"/>
      <c r="LTA24" s="2332"/>
      <c r="LTB24" s="2332"/>
      <c r="LTC24" s="2332"/>
      <c r="LTD24" s="2332"/>
      <c r="LTE24" s="2332"/>
      <c r="LTF24" s="2332"/>
      <c r="LTG24" s="2332"/>
      <c r="LTH24" s="2332"/>
      <c r="LTI24" s="2332"/>
      <c r="LTJ24" s="2332"/>
      <c r="LTK24" s="2332"/>
      <c r="LTL24" s="2332"/>
      <c r="LTM24" s="2332"/>
      <c r="LTN24" s="2332"/>
      <c r="LTO24" s="2332"/>
      <c r="LTP24" s="2332"/>
      <c r="LTQ24" s="2332"/>
      <c r="LTR24" s="2332"/>
      <c r="LTS24" s="2332"/>
      <c r="LTT24" s="2332"/>
      <c r="LTU24" s="2332"/>
      <c r="LTV24" s="2332"/>
      <c r="LTW24" s="2332"/>
      <c r="LTX24" s="2332"/>
      <c r="LTY24" s="2332"/>
      <c r="LTZ24" s="2332"/>
      <c r="LUA24" s="2332"/>
      <c r="LUB24" s="2332"/>
      <c r="LUC24" s="2332"/>
      <c r="LUD24" s="2332"/>
      <c r="LUE24" s="2332"/>
      <c r="LUF24" s="2332"/>
      <c r="LUG24" s="2332"/>
      <c r="LUH24" s="2332"/>
      <c r="LUI24" s="2332"/>
      <c r="LUJ24" s="2332"/>
      <c r="LUK24" s="2332"/>
      <c r="LUL24" s="2332"/>
      <c r="LUM24" s="2332"/>
      <c r="LUN24" s="2332"/>
      <c r="LUO24" s="2332"/>
      <c r="LUP24" s="2332"/>
      <c r="LUQ24" s="2332"/>
      <c r="LUR24" s="2332"/>
      <c r="LUS24" s="2332"/>
      <c r="LUT24" s="2332"/>
      <c r="LUU24" s="2332"/>
      <c r="LUV24" s="2332"/>
      <c r="LUW24" s="2332"/>
      <c r="LUX24" s="2332"/>
      <c r="LUY24" s="2332"/>
      <c r="LUZ24" s="2332"/>
      <c r="LVA24" s="2332"/>
      <c r="LVB24" s="2332"/>
      <c r="LVC24" s="2332"/>
      <c r="LVD24" s="2332"/>
      <c r="LVE24" s="2332"/>
      <c r="LVF24" s="2332"/>
      <c r="LVG24" s="2332"/>
      <c r="LVH24" s="2332"/>
      <c r="LVI24" s="2332"/>
      <c r="LVJ24" s="2332"/>
      <c r="LVK24" s="2332"/>
      <c r="LVL24" s="2332"/>
      <c r="LVM24" s="2332"/>
      <c r="LVN24" s="2332"/>
      <c r="LVO24" s="2332"/>
      <c r="LVP24" s="2332"/>
      <c r="LVQ24" s="2332"/>
      <c r="LVR24" s="2332"/>
      <c r="LVS24" s="2332"/>
      <c r="LVT24" s="2332"/>
      <c r="LVU24" s="2332"/>
      <c r="LVV24" s="2332"/>
      <c r="LVW24" s="2332"/>
      <c r="LVX24" s="2332"/>
      <c r="LVY24" s="2332"/>
      <c r="LVZ24" s="2332"/>
      <c r="LWA24" s="2332"/>
      <c r="LWB24" s="2332"/>
      <c r="LWC24" s="2332"/>
      <c r="LWD24" s="2332"/>
      <c r="LWE24" s="2332"/>
      <c r="LWF24" s="2332"/>
      <c r="LWG24" s="2332"/>
      <c r="LWH24" s="2332"/>
      <c r="LWI24" s="2332"/>
      <c r="LWJ24" s="2332"/>
      <c r="LWK24" s="2332"/>
      <c r="LWL24" s="2332"/>
      <c r="LWM24" s="2332"/>
      <c r="LWN24" s="2332"/>
      <c r="LWO24" s="2332"/>
      <c r="LWP24" s="2332"/>
      <c r="LWQ24" s="2332"/>
      <c r="LWR24" s="2332"/>
      <c r="LWS24" s="2332"/>
      <c r="LWT24" s="2332"/>
      <c r="LWU24" s="2332"/>
      <c r="LWV24" s="2332"/>
      <c r="LWW24" s="2332"/>
      <c r="LWX24" s="2332"/>
      <c r="LWY24" s="2332"/>
      <c r="LWZ24" s="2332"/>
      <c r="LXA24" s="2332"/>
      <c r="LXB24" s="2332"/>
      <c r="LXC24" s="2332"/>
      <c r="LXD24" s="2332"/>
      <c r="LXE24" s="2332"/>
      <c r="LXF24" s="2332"/>
      <c r="LXG24" s="2332"/>
      <c r="LXH24" s="2332"/>
      <c r="LXI24" s="2332"/>
      <c r="LXJ24" s="2332"/>
      <c r="LXK24" s="2332"/>
      <c r="LXL24" s="2332"/>
      <c r="LXM24" s="2332"/>
      <c r="LXN24" s="2332"/>
      <c r="LXO24" s="2332"/>
      <c r="LXP24" s="2332"/>
      <c r="LXQ24" s="2332"/>
      <c r="LXR24" s="2332"/>
      <c r="LXS24" s="2332"/>
      <c r="LXT24" s="2332"/>
      <c r="LXU24" s="2332"/>
      <c r="LXV24" s="2332"/>
      <c r="LXW24" s="2332"/>
      <c r="LXX24" s="2332"/>
      <c r="LXY24" s="2332"/>
      <c r="LXZ24" s="2332"/>
      <c r="LYA24" s="2332"/>
      <c r="LYB24" s="2332"/>
      <c r="LYC24" s="2332"/>
      <c r="LYD24" s="2332"/>
      <c r="LYE24" s="2332"/>
      <c r="LYF24" s="2332"/>
      <c r="LYG24" s="2332"/>
      <c r="LYH24" s="2332"/>
      <c r="LYI24" s="2332"/>
      <c r="LYJ24" s="2332"/>
      <c r="LYK24" s="2332"/>
      <c r="LYL24" s="2332"/>
      <c r="LYM24" s="2332"/>
      <c r="LYN24" s="2332"/>
      <c r="LYO24" s="2332"/>
      <c r="LYP24" s="2332"/>
      <c r="LYQ24" s="2332"/>
      <c r="LYR24" s="2332"/>
      <c r="LYS24" s="2332"/>
      <c r="LYT24" s="2332"/>
      <c r="LYU24" s="2332"/>
      <c r="LYV24" s="2332"/>
      <c r="LYW24" s="2332"/>
      <c r="LYX24" s="2332"/>
      <c r="LYY24" s="2332"/>
      <c r="LYZ24" s="2332"/>
      <c r="LZA24" s="2332"/>
      <c r="LZB24" s="2332"/>
      <c r="LZC24" s="2332"/>
      <c r="LZD24" s="2332"/>
      <c r="LZE24" s="2332"/>
      <c r="LZF24" s="2332"/>
      <c r="LZG24" s="2332"/>
      <c r="LZH24" s="2332"/>
      <c r="LZI24" s="2332"/>
      <c r="LZJ24" s="2332"/>
      <c r="LZK24" s="2332"/>
      <c r="LZL24" s="2332"/>
      <c r="LZM24" s="2332"/>
      <c r="LZN24" s="2332"/>
      <c r="LZO24" s="2332"/>
      <c r="LZP24" s="2332"/>
      <c r="LZQ24" s="2332"/>
      <c r="LZR24" s="2332"/>
      <c r="LZS24" s="2332"/>
      <c r="LZT24" s="2332"/>
      <c r="LZU24" s="2332"/>
      <c r="LZV24" s="2332"/>
      <c r="LZW24" s="2332"/>
      <c r="LZX24" s="2332"/>
      <c r="LZY24" s="2332"/>
      <c r="LZZ24" s="2332"/>
      <c r="MAA24" s="2332"/>
      <c r="MAB24" s="2332"/>
      <c r="MAC24" s="2332"/>
      <c r="MAD24" s="2332"/>
      <c r="MAE24" s="2332"/>
      <c r="MAF24" s="2332"/>
      <c r="MAG24" s="2332"/>
      <c r="MAH24" s="2332"/>
      <c r="MAI24" s="2332"/>
      <c r="MAJ24" s="2332"/>
      <c r="MAK24" s="2332"/>
      <c r="MAL24" s="2332"/>
      <c r="MAM24" s="2332"/>
      <c r="MAN24" s="2332"/>
      <c r="MAO24" s="2332"/>
      <c r="MAP24" s="2332"/>
      <c r="MAQ24" s="2332"/>
      <c r="MAR24" s="2332"/>
      <c r="MAS24" s="2332"/>
      <c r="MAT24" s="2332"/>
      <c r="MAU24" s="2332"/>
      <c r="MAV24" s="2332"/>
      <c r="MAW24" s="2332"/>
      <c r="MAX24" s="2332"/>
      <c r="MAY24" s="2332"/>
      <c r="MAZ24" s="2332"/>
      <c r="MBA24" s="2332"/>
      <c r="MBB24" s="2332"/>
      <c r="MBC24" s="2332"/>
      <c r="MBD24" s="2332"/>
      <c r="MBE24" s="2332"/>
      <c r="MBF24" s="2332"/>
      <c r="MBG24" s="2332"/>
      <c r="MBH24" s="2332"/>
      <c r="MBI24" s="2332"/>
      <c r="MBJ24" s="2332"/>
      <c r="MBK24" s="2332"/>
      <c r="MBL24" s="2332"/>
      <c r="MBM24" s="2332"/>
      <c r="MBN24" s="2332"/>
      <c r="MBO24" s="2332"/>
      <c r="MBP24" s="2332"/>
      <c r="MBQ24" s="2332"/>
      <c r="MBR24" s="2332"/>
      <c r="MBS24" s="2332"/>
      <c r="MBT24" s="2332"/>
      <c r="MBU24" s="2332"/>
      <c r="MBV24" s="2332"/>
      <c r="MBW24" s="2332"/>
      <c r="MBX24" s="2332"/>
      <c r="MBY24" s="2332"/>
      <c r="MBZ24" s="2332"/>
      <c r="MCA24" s="2332"/>
      <c r="MCB24" s="2332"/>
      <c r="MCC24" s="2332"/>
      <c r="MCD24" s="2332"/>
      <c r="MCE24" s="2332"/>
      <c r="MCF24" s="2332"/>
      <c r="MCG24" s="2332"/>
      <c r="MCH24" s="2332"/>
      <c r="MCI24" s="2332"/>
      <c r="MCJ24" s="2332"/>
      <c r="MCK24" s="2332"/>
      <c r="MCL24" s="2332"/>
      <c r="MCM24" s="2332"/>
      <c r="MCN24" s="2332"/>
      <c r="MCO24" s="2332"/>
      <c r="MCP24" s="2332"/>
      <c r="MCQ24" s="2332"/>
      <c r="MCR24" s="2332"/>
      <c r="MCS24" s="2332"/>
      <c r="MCT24" s="2332"/>
      <c r="MCU24" s="2332"/>
      <c r="MCV24" s="2332"/>
      <c r="MCW24" s="2332"/>
      <c r="MCX24" s="2332"/>
      <c r="MCY24" s="2332"/>
      <c r="MCZ24" s="2332"/>
      <c r="MDA24" s="2332"/>
      <c r="MDB24" s="2332"/>
      <c r="MDC24" s="2332"/>
      <c r="MDD24" s="2332"/>
      <c r="MDE24" s="2332"/>
      <c r="MDF24" s="2332"/>
      <c r="MDG24" s="2332"/>
      <c r="MDH24" s="2332"/>
      <c r="MDI24" s="2332"/>
      <c r="MDJ24" s="2332"/>
      <c r="MDK24" s="2332"/>
      <c r="MDL24" s="2332"/>
      <c r="MDM24" s="2332"/>
      <c r="MDN24" s="2332"/>
      <c r="MDO24" s="2332"/>
      <c r="MDP24" s="2332"/>
      <c r="MDQ24" s="2332"/>
      <c r="MDR24" s="2332"/>
      <c r="MDS24" s="2332"/>
      <c r="MDT24" s="2332"/>
      <c r="MDU24" s="2332"/>
      <c r="MDV24" s="2332"/>
      <c r="MDW24" s="2332"/>
      <c r="MDX24" s="2332"/>
      <c r="MDY24" s="2332"/>
      <c r="MDZ24" s="2332"/>
      <c r="MEA24" s="2332"/>
      <c r="MEB24" s="2332"/>
      <c r="MEC24" s="2332"/>
      <c r="MED24" s="2332"/>
      <c r="MEE24" s="2332"/>
      <c r="MEF24" s="2332"/>
      <c r="MEG24" s="2332"/>
      <c r="MEH24" s="2332"/>
      <c r="MEI24" s="2332"/>
      <c r="MEJ24" s="2332"/>
      <c r="MEK24" s="2332"/>
      <c r="MEL24" s="2332"/>
      <c r="MEM24" s="2332"/>
      <c r="MEN24" s="2332"/>
      <c r="MEO24" s="2332"/>
      <c r="MEP24" s="2332"/>
      <c r="MEQ24" s="2332"/>
      <c r="MER24" s="2332"/>
      <c r="MES24" s="2332"/>
      <c r="MET24" s="2332"/>
      <c r="MEU24" s="2332"/>
      <c r="MEV24" s="2332"/>
      <c r="MEW24" s="2332"/>
      <c r="MEX24" s="2332"/>
      <c r="MEY24" s="2332"/>
      <c r="MEZ24" s="2332"/>
      <c r="MFA24" s="2332"/>
      <c r="MFB24" s="2332"/>
      <c r="MFC24" s="2332"/>
      <c r="MFD24" s="2332"/>
      <c r="MFE24" s="2332"/>
      <c r="MFF24" s="2332"/>
      <c r="MFG24" s="2332"/>
      <c r="MFH24" s="2332"/>
      <c r="MFI24" s="2332"/>
      <c r="MFJ24" s="2332"/>
      <c r="MFK24" s="2332"/>
      <c r="MFL24" s="2332"/>
      <c r="MFM24" s="2332"/>
      <c r="MFN24" s="2332"/>
      <c r="MFO24" s="2332"/>
      <c r="MFP24" s="2332"/>
      <c r="MFQ24" s="2332"/>
      <c r="MFR24" s="2332"/>
      <c r="MFS24" s="2332"/>
      <c r="MFT24" s="2332"/>
      <c r="MFU24" s="2332"/>
      <c r="MFV24" s="2332"/>
      <c r="MFW24" s="2332"/>
      <c r="MFX24" s="2332"/>
      <c r="MFY24" s="2332"/>
      <c r="MFZ24" s="2332"/>
      <c r="MGA24" s="2332"/>
      <c r="MGB24" s="2332"/>
      <c r="MGC24" s="2332"/>
      <c r="MGD24" s="2332"/>
      <c r="MGE24" s="2332"/>
      <c r="MGF24" s="2332"/>
      <c r="MGG24" s="2332"/>
      <c r="MGH24" s="2332"/>
      <c r="MGI24" s="2332"/>
      <c r="MGJ24" s="2332"/>
      <c r="MGK24" s="2332"/>
      <c r="MGL24" s="2332"/>
      <c r="MGM24" s="2332"/>
      <c r="MGN24" s="2332"/>
      <c r="MGO24" s="2332"/>
      <c r="MGP24" s="2332"/>
      <c r="MGQ24" s="2332"/>
      <c r="MGR24" s="2332"/>
      <c r="MGS24" s="2332"/>
      <c r="MGT24" s="2332"/>
      <c r="MGU24" s="2332"/>
      <c r="MGV24" s="2332"/>
      <c r="MGW24" s="2332"/>
      <c r="MGX24" s="2332"/>
      <c r="MGY24" s="2332"/>
      <c r="MGZ24" s="2332"/>
      <c r="MHA24" s="2332"/>
      <c r="MHB24" s="2332"/>
      <c r="MHC24" s="2332"/>
      <c r="MHD24" s="2332"/>
      <c r="MHE24" s="2332"/>
      <c r="MHF24" s="2332"/>
      <c r="MHG24" s="2332"/>
      <c r="MHH24" s="2332"/>
      <c r="MHI24" s="2332"/>
      <c r="MHJ24" s="2332"/>
      <c r="MHK24" s="2332"/>
      <c r="MHL24" s="2332"/>
      <c r="MHM24" s="2332"/>
      <c r="MHN24" s="2332"/>
      <c r="MHO24" s="2332"/>
      <c r="MHP24" s="2332"/>
      <c r="MHQ24" s="2332"/>
      <c r="MHR24" s="2332"/>
      <c r="MHS24" s="2332"/>
      <c r="MHT24" s="2332"/>
      <c r="MHU24" s="2332"/>
      <c r="MHV24" s="2332"/>
      <c r="MHW24" s="2332"/>
      <c r="MHX24" s="2332"/>
      <c r="MHY24" s="2332"/>
      <c r="MHZ24" s="2332"/>
      <c r="MIA24" s="2332"/>
      <c r="MIB24" s="2332"/>
      <c r="MIC24" s="2332"/>
      <c r="MID24" s="2332"/>
      <c r="MIE24" s="2332"/>
      <c r="MIF24" s="2332"/>
      <c r="MIG24" s="2332"/>
      <c r="MIH24" s="2332"/>
      <c r="MII24" s="2332"/>
      <c r="MIJ24" s="2332"/>
      <c r="MIK24" s="2332"/>
      <c r="MIL24" s="2332"/>
      <c r="MIM24" s="2332"/>
      <c r="MIN24" s="2332"/>
      <c r="MIO24" s="2332"/>
      <c r="MIP24" s="2332"/>
      <c r="MIQ24" s="2332"/>
      <c r="MIR24" s="2332"/>
      <c r="MIS24" s="2332"/>
      <c r="MIT24" s="2332"/>
      <c r="MIU24" s="2332"/>
      <c r="MIV24" s="2332"/>
      <c r="MIW24" s="2332"/>
      <c r="MIX24" s="2332"/>
      <c r="MIY24" s="2332"/>
      <c r="MIZ24" s="2332"/>
      <c r="MJA24" s="2332"/>
      <c r="MJB24" s="2332"/>
      <c r="MJC24" s="2332"/>
      <c r="MJD24" s="2332"/>
      <c r="MJE24" s="2332"/>
      <c r="MJF24" s="2332"/>
      <c r="MJG24" s="2332"/>
      <c r="MJH24" s="2332"/>
      <c r="MJI24" s="2332"/>
      <c r="MJJ24" s="2332"/>
      <c r="MJK24" s="2332"/>
      <c r="MJL24" s="2332"/>
      <c r="MJM24" s="2332"/>
      <c r="MJN24" s="2332"/>
      <c r="MJO24" s="2332"/>
      <c r="MJP24" s="2332"/>
      <c r="MJQ24" s="2332"/>
      <c r="MJR24" s="2332"/>
      <c r="MJS24" s="2332"/>
      <c r="MJT24" s="2332"/>
      <c r="MJU24" s="2332"/>
      <c r="MJV24" s="2332"/>
      <c r="MJW24" s="2332"/>
      <c r="MJX24" s="2332"/>
      <c r="MJY24" s="2332"/>
      <c r="MJZ24" s="2332"/>
      <c r="MKA24" s="2332"/>
      <c r="MKB24" s="2332"/>
      <c r="MKC24" s="2332"/>
      <c r="MKD24" s="2332"/>
      <c r="MKE24" s="2332"/>
      <c r="MKF24" s="2332"/>
      <c r="MKG24" s="2332"/>
      <c r="MKH24" s="2332"/>
      <c r="MKI24" s="2332"/>
      <c r="MKJ24" s="2332"/>
      <c r="MKK24" s="2332"/>
      <c r="MKL24" s="2332"/>
      <c r="MKM24" s="2332"/>
      <c r="MKN24" s="2332"/>
      <c r="MKO24" s="2332"/>
      <c r="MKP24" s="2332"/>
      <c r="MKQ24" s="2332"/>
      <c r="MKR24" s="2332"/>
      <c r="MKS24" s="2332"/>
      <c r="MKT24" s="2332"/>
      <c r="MKU24" s="2332"/>
      <c r="MKV24" s="2332"/>
      <c r="MKW24" s="2332"/>
      <c r="MKX24" s="2332"/>
      <c r="MKY24" s="2332"/>
      <c r="MKZ24" s="2332"/>
      <c r="MLA24" s="2332"/>
      <c r="MLB24" s="2332"/>
      <c r="MLC24" s="2332"/>
      <c r="MLD24" s="2332"/>
      <c r="MLE24" s="2332"/>
      <c r="MLF24" s="2332"/>
      <c r="MLG24" s="2332"/>
      <c r="MLH24" s="2332"/>
      <c r="MLI24" s="2332"/>
      <c r="MLJ24" s="2332"/>
      <c r="MLK24" s="2332"/>
      <c r="MLL24" s="2332"/>
      <c r="MLM24" s="2332"/>
      <c r="MLN24" s="2332"/>
      <c r="MLO24" s="2332"/>
      <c r="MLP24" s="2332"/>
      <c r="MLQ24" s="2332"/>
      <c r="MLR24" s="2332"/>
      <c r="MLS24" s="2332"/>
      <c r="MLT24" s="2332"/>
      <c r="MLU24" s="2332"/>
      <c r="MLV24" s="2332"/>
      <c r="MLW24" s="2332"/>
      <c r="MLX24" s="2332"/>
      <c r="MLY24" s="2332"/>
      <c r="MLZ24" s="2332"/>
      <c r="MMA24" s="2332"/>
      <c r="MMB24" s="2332"/>
      <c r="MMC24" s="2332"/>
      <c r="MMD24" s="2332"/>
      <c r="MME24" s="2332"/>
      <c r="MMF24" s="2332"/>
      <c r="MMG24" s="2332"/>
      <c r="MMH24" s="2332"/>
      <c r="MMI24" s="2332"/>
      <c r="MMJ24" s="2332"/>
      <c r="MMK24" s="2332"/>
      <c r="MML24" s="2332"/>
      <c r="MMM24" s="2332"/>
      <c r="MMN24" s="2332"/>
      <c r="MMO24" s="2332"/>
      <c r="MMP24" s="2332"/>
      <c r="MMQ24" s="2332"/>
      <c r="MMR24" s="2332"/>
      <c r="MMS24" s="2332"/>
      <c r="MMT24" s="2332"/>
      <c r="MMU24" s="2332"/>
      <c r="MMV24" s="2332"/>
      <c r="MMW24" s="2332"/>
      <c r="MMX24" s="2332"/>
      <c r="MMY24" s="2332"/>
      <c r="MMZ24" s="2332"/>
      <c r="MNA24" s="2332"/>
      <c r="MNB24" s="2332"/>
      <c r="MNC24" s="2332"/>
      <c r="MND24" s="2332"/>
      <c r="MNE24" s="2332"/>
      <c r="MNF24" s="2332"/>
      <c r="MNG24" s="2332"/>
      <c r="MNH24" s="2332"/>
      <c r="MNI24" s="2332"/>
      <c r="MNJ24" s="2332"/>
      <c r="MNK24" s="2332"/>
      <c r="MNL24" s="2332"/>
      <c r="MNM24" s="2332"/>
      <c r="MNN24" s="2332"/>
      <c r="MNO24" s="2332"/>
      <c r="MNP24" s="2332"/>
      <c r="MNQ24" s="2332"/>
      <c r="MNR24" s="2332"/>
      <c r="MNS24" s="2332"/>
      <c r="MNT24" s="2332"/>
      <c r="MNU24" s="2332"/>
      <c r="MNV24" s="2332"/>
      <c r="MNW24" s="2332"/>
      <c r="MNX24" s="2332"/>
      <c r="MNY24" s="2332"/>
      <c r="MNZ24" s="2332"/>
      <c r="MOA24" s="2332"/>
      <c r="MOB24" s="2332"/>
      <c r="MOC24" s="2332"/>
      <c r="MOD24" s="2332"/>
      <c r="MOE24" s="2332"/>
      <c r="MOF24" s="2332"/>
      <c r="MOG24" s="2332"/>
      <c r="MOH24" s="2332"/>
      <c r="MOI24" s="2332"/>
      <c r="MOJ24" s="2332"/>
      <c r="MOK24" s="2332"/>
      <c r="MOL24" s="2332"/>
      <c r="MOM24" s="2332"/>
      <c r="MON24" s="2332"/>
      <c r="MOO24" s="2332"/>
      <c r="MOP24" s="2332"/>
      <c r="MOQ24" s="2332"/>
      <c r="MOR24" s="2332"/>
      <c r="MOS24" s="2332"/>
      <c r="MOT24" s="2332"/>
      <c r="MOU24" s="2332"/>
      <c r="MOV24" s="2332"/>
      <c r="MOW24" s="2332"/>
      <c r="MOX24" s="2332"/>
      <c r="MOY24" s="2332"/>
      <c r="MOZ24" s="2332"/>
      <c r="MPA24" s="2332"/>
      <c r="MPB24" s="2332"/>
      <c r="MPC24" s="2332"/>
      <c r="MPD24" s="2332"/>
      <c r="MPE24" s="2332"/>
      <c r="MPF24" s="2332"/>
      <c r="MPG24" s="2332"/>
      <c r="MPH24" s="2332"/>
      <c r="MPI24" s="2332"/>
      <c r="MPJ24" s="2332"/>
      <c r="MPK24" s="2332"/>
      <c r="MPL24" s="2332"/>
      <c r="MPM24" s="2332"/>
      <c r="MPN24" s="2332"/>
      <c r="MPO24" s="2332"/>
      <c r="MPP24" s="2332"/>
      <c r="MPQ24" s="2332"/>
      <c r="MPR24" s="2332"/>
      <c r="MPS24" s="2332"/>
      <c r="MPT24" s="2332"/>
      <c r="MPU24" s="2332"/>
      <c r="MPV24" s="2332"/>
      <c r="MPW24" s="2332"/>
      <c r="MPX24" s="2332"/>
      <c r="MPY24" s="2332"/>
      <c r="MPZ24" s="2332"/>
      <c r="MQA24" s="2332"/>
      <c r="MQB24" s="2332"/>
      <c r="MQC24" s="2332"/>
      <c r="MQD24" s="2332"/>
      <c r="MQE24" s="2332"/>
      <c r="MQF24" s="2332"/>
      <c r="MQG24" s="2332"/>
      <c r="MQH24" s="2332"/>
      <c r="MQI24" s="2332"/>
      <c r="MQJ24" s="2332"/>
      <c r="MQK24" s="2332"/>
      <c r="MQL24" s="2332"/>
      <c r="MQM24" s="2332"/>
      <c r="MQN24" s="2332"/>
      <c r="MQO24" s="2332"/>
      <c r="MQP24" s="2332"/>
      <c r="MQQ24" s="2332"/>
      <c r="MQR24" s="2332"/>
      <c r="MQS24" s="2332"/>
      <c r="MQT24" s="2332"/>
      <c r="MQU24" s="2332"/>
      <c r="MQV24" s="2332"/>
      <c r="MQW24" s="2332"/>
      <c r="MQX24" s="2332"/>
      <c r="MQY24" s="2332"/>
      <c r="MQZ24" s="2332"/>
      <c r="MRA24" s="2332"/>
      <c r="MRB24" s="2332"/>
      <c r="MRC24" s="2332"/>
      <c r="MRD24" s="2332"/>
      <c r="MRE24" s="2332"/>
      <c r="MRF24" s="2332"/>
      <c r="MRG24" s="2332"/>
      <c r="MRH24" s="2332"/>
      <c r="MRI24" s="2332"/>
      <c r="MRJ24" s="2332"/>
      <c r="MRK24" s="2332"/>
      <c r="MRL24" s="2332"/>
      <c r="MRM24" s="2332"/>
      <c r="MRN24" s="2332"/>
      <c r="MRO24" s="2332"/>
      <c r="MRP24" s="2332"/>
      <c r="MRQ24" s="2332"/>
      <c r="MRR24" s="2332"/>
      <c r="MRS24" s="2332"/>
      <c r="MRT24" s="2332"/>
      <c r="MRU24" s="2332"/>
      <c r="MRV24" s="2332"/>
      <c r="MRW24" s="2332"/>
      <c r="MRX24" s="2332"/>
      <c r="MRY24" s="2332"/>
      <c r="MRZ24" s="2332"/>
      <c r="MSA24" s="2332"/>
      <c r="MSB24" s="2332"/>
      <c r="MSC24" s="2332"/>
      <c r="MSD24" s="2332"/>
      <c r="MSE24" s="2332"/>
      <c r="MSF24" s="2332"/>
      <c r="MSG24" s="2332"/>
      <c r="MSH24" s="2332"/>
      <c r="MSI24" s="2332"/>
      <c r="MSJ24" s="2332"/>
      <c r="MSK24" s="2332"/>
      <c r="MSL24" s="2332"/>
      <c r="MSM24" s="2332"/>
      <c r="MSN24" s="2332"/>
      <c r="MSO24" s="2332"/>
      <c r="MSP24" s="2332"/>
      <c r="MSQ24" s="2332"/>
      <c r="MSR24" s="2332"/>
      <c r="MSS24" s="2332"/>
      <c r="MST24" s="2332"/>
      <c r="MSU24" s="2332"/>
      <c r="MSV24" s="2332"/>
      <c r="MSW24" s="2332"/>
      <c r="MSX24" s="2332"/>
      <c r="MSY24" s="2332"/>
      <c r="MSZ24" s="2332"/>
      <c r="MTA24" s="2332"/>
      <c r="MTB24" s="2332"/>
      <c r="MTC24" s="2332"/>
      <c r="MTD24" s="2332"/>
      <c r="MTE24" s="2332"/>
      <c r="MTF24" s="2332"/>
      <c r="MTG24" s="2332"/>
      <c r="MTH24" s="2332"/>
      <c r="MTI24" s="2332"/>
      <c r="MTJ24" s="2332"/>
      <c r="MTK24" s="2332"/>
      <c r="MTL24" s="2332"/>
      <c r="MTM24" s="2332"/>
      <c r="MTN24" s="2332"/>
      <c r="MTO24" s="2332"/>
      <c r="MTP24" s="2332"/>
      <c r="MTQ24" s="2332"/>
      <c r="MTR24" s="2332"/>
      <c r="MTS24" s="2332"/>
      <c r="MTT24" s="2332"/>
      <c r="MTU24" s="2332"/>
      <c r="MTV24" s="2332"/>
      <c r="MTW24" s="2332"/>
      <c r="MTX24" s="2332"/>
      <c r="MTY24" s="2332"/>
      <c r="MTZ24" s="2332"/>
      <c r="MUA24" s="2332"/>
      <c r="MUB24" s="2332"/>
      <c r="MUC24" s="2332"/>
      <c r="MUD24" s="2332"/>
      <c r="MUE24" s="2332"/>
      <c r="MUF24" s="2332"/>
      <c r="MUG24" s="2332"/>
      <c r="MUH24" s="2332"/>
      <c r="MUI24" s="2332"/>
      <c r="MUJ24" s="2332"/>
      <c r="MUK24" s="2332"/>
      <c r="MUL24" s="2332"/>
      <c r="MUM24" s="2332"/>
      <c r="MUN24" s="2332"/>
      <c r="MUO24" s="2332"/>
      <c r="MUP24" s="2332"/>
      <c r="MUQ24" s="2332"/>
      <c r="MUR24" s="2332"/>
      <c r="MUS24" s="2332"/>
      <c r="MUT24" s="2332"/>
      <c r="MUU24" s="2332"/>
      <c r="MUV24" s="2332"/>
      <c r="MUW24" s="2332"/>
      <c r="MUX24" s="2332"/>
      <c r="MUY24" s="2332"/>
      <c r="MUZ24" s="2332"/>
      <c r="MVA24" s="2332"/>
      <c r="MVB24" s="2332"/>
      <c r="MVC24" s="2332"/>
      <c r="MVD24" s="2332"/>
      <c r="MVE24" s="2332"/>
      <c r="MVF24" s="2332"/>
      <c r="MVG24" s="2332"/>
      <c r="MVH24" s="2332"/>
      <c r="MVI24" s="2332"/>
      <c r="MVJ24" s="2332"/>
      <c r="MVK24" s="2332"/>
      <c r="MVL24" s="2332"/>
      <c r="MVM24" s="2332"/>
      <c r="MVN24" s="2332"/>
      <c r="MVO24" s="2332"/>
      <c r="MVP24" s="2332"/>
      <c r="MVQ24" s="2332"/>
      <c r="MVR24" s="2332"/>
      <c r="MVS24" s="2332"/>
      <c r="MVT24" s="2332"/>
      <c r="MVU24" s="2332"/>
      <c r="MVV24" s="2332"/>
      <c r="MVW24" s="2332"/>
      <c r="MVX24" s="2332"/>
      <c r="MVY24" s="2332"/>
      <c r="MVZ24" s="2332"/>
      <c r="MWA24" s="2332"/>
      <c r="MWB24" s="2332"/>
      <c r="MWC24" s="2332"/>
      <c r="MWD24" s="2332"/>
      <c r="MWE24" s="2332"/>
      <c r="MWF24" s="2332"/>
      <c r="MWG24" s="2332"/>
      <c r="MWH24" s="2332"/>
      <c r="MWI24" s="2332"/>
      <c r="MWJ24" s="2332"/>
      <c r="MWK24" s="2332"/>
      <c r="MWL24" s="2332"/>
      <c r="MWM24" s="2332"/>
      <c r="MWN24" s="2332"/>
      <c r="MWO24" s="2332"/>
      <c r="MWP24" s="2332"/>
      <c r="MWQ24" s="2332"/>
      <c r="MWR24" s="2332"/>
      <c r="MWS24" s="2332"/>
      <c r="MWT24" s="2332"/>
      <c r="MWU24" s="2332"/>
      <c r="MWV24" s="2332"/>
      <c r="MWW24" s="2332"/>
      <c r="MWX24" s="2332"/>
      <c r="MWY24" s="2332"/>
      <c r="MWZ24" s="2332"/>
      <c r="MXA24" s="2332"/>
      <c r="MXB24" s="2332"/>
      <c r="MXC24" s="2332"/>
      <c r="MXD24" s="2332"/>
      <c r="MXE24" s="2332"/>
      <c r="MXF24" s="2332"/>
      <c r="MXG24" s="2332"/>
      <c r="MXH24" s="2332"/>
      <c r="MXI24" s="2332"/>
      <c r="MXJ24" s="2332"/>
      <c r="MXK24" s="2332"/>
      <c r="MXL24" s="2332"/>
      <c r="MXM24" s="2332"/>
      <c r="MXN24" s="2332"/>
      <c r="MXO24" s="2332"/>
      <c r="MXP24" s="2332"/>
      <c r="MXQ24" s="2332"/>
      <c r="MXR24" s="2332"/>
      <c r="MXS24" s="2332"/>
      <c r="MXT24" s="2332"/>
      <c r="MXU24" s="2332"/>
      <c r="MXV24" s="2332"/>
      <c r="MXW24" s="2332"/>
      <c r="MXX24" s="2332"/>
      <c r="MXY24" s="2332"/>
      <c r="MXZ24" s="2332"/>
      <c r="MYA24" s="2332"/>
      <c r="MYB24" s="2332"/>
      <c r="MYC24" s="2332"/>
      <c r="MYD24" s="2332"/>
      <c r="MYE24" s="2332"/>
      <c r="MYF24" s="2332"/>
      <c r="MYG24" s="2332"/>
      <c r="MYH24" s="2332"/>
      <c r="MYI24" s="2332"/>
      <c r="MYJ24" s="2332"/>
      <c r="MYK24" s="2332"/>
      <c r="MYL24" s="2332"/>
      <c r="MYM24" s="2332"/>
      <c r="MYN24" s="2332"/>
      <c r="MYO24" s="2332"/>
      <c r="MYP24" s="2332"/>
      <c r="MYQ24" s="2332"/>
      <c r="MYR24" s="2332"/>
      <c r="MYS24" s="2332"/>
      <c r="MYT24" s="2332"/>
      <c r="MYU24" s="2332"/>
      <c r="MYV24" s="2332"/>
      <c r="MYW24" s="2332"/>
      <c r="MYX24" s="2332"/>
      <c r="MYY24" s="2332"/>
      <c r="MYZ24" s="2332"/>
      <c r="MZA24" s="2332"/>
      <c r="MZB24" s="2332"/>
      <c r="MZC24" s="2332"/>
      <c r="MZD24" s="2332"/>
      <c r="MZE24" s="2332"/>
      <c r="MZF24" s="2332"/>
      <c r="MZG24" s="2332"/>
      <c r="MZH24" s="2332"/>
      <c r="MZI24" s="2332"/>
      <c r="MZJ24" s="2332"/>
      <c r="MZK24" s="2332"/>
      <c r="MZL24" s="2332"/>
      <c r="MZM24" s="2332"/>
      <c r="MZN24" s="2332"/>
      <c r="MZO24" s="2332"/>
      <c r="MZP24" s="2332"/>
      <c r="MZQ24" s="2332"/>
      <c r="MZR24" s="2332"/>
      <c r="MZS24" s="2332"/>
      <c r="MZT24" s="2332"/>
      <c r="MZU24" s="2332"/>
      <c r="MZV24" s="2332"/>
      <c r="MZW24" s="2332"/>
      <c r="MZX24" s="2332"/>
      <c r="MZY24" s="2332"/>
      <c r="MZZ24" s="2332"/>
      <c r="NAA24" s="2332"/>
      <c r="NAB24" s="2332"/>
      <c r="NAC24" s="2332"/>
      <c r="NAD24" s="2332"/>
      <c r="NAE24" s="2332"/>
      <c r="NAF24" s="2332"/>
      <c r="NAG24" s="2332"/>
      <c r="NAH24" s="2332"/>
      <c r="NAI24" s="2332"/>
      <c r="NAJ24" s="2332"/>
      <c r="NAK24" s="2332"/>
      <c r="NAL24" s="2332"/>
      <c r="NAM24" s="2332"/>
      <c r="NAN24" s="2332"/>
      <c r="NAO24" s="2332"/>
      <c r="NAP24" s="2332"/>
      <c r="NAQ24" s="2332"/>
      <c r="NAR24" s="2332"/>
      <c r="NAS24" s="2332"/>
      <c r="NAT24" s="2332"/>
      <c r="NAU24" s="2332"/>
      <c r="NAV24" s="2332"/>
      <c r="NAW24" s="2332"/>
      <c r="NAX24" s="2332"/>
      <c r="NAY24" s="2332"/>
      <c r="NAZ24" s="2332"/>
      <c r="NBA24" s="2332"/>
      <c r="NBB24" s="2332"/>
      <c r="NBC24" s="2332"/>
      <c r="NBD24" s="2332"/>
      <c r="NBE24" s="2332"/>
      <c r="NBF24" s="2332"/>
      <c r="NBG24" s="2332"/>
      <c r="NBH24" s="2332"/>
      <c r="NBI24" s="2332"/>
      <c r="NBJ24" s="2332"/>
      <c r="NBK24" s="2332"/>
      <c r="NBL24" s="2332"/>
      <c r="NBM24" s="2332"/>
      <c r="NBN24" s="2332"/>
      <c r="NBO24" s="2332"/>
      <c r="NBP24" s="2332"/>
      <c r="NBQ24" s="2332"/>
      <c r="NBR24" s="2332"/>
      <c r="NBS24" s="2332"/>
      <c r="NBT24" s="2332"/>
      <c r="NBU24" s="2332"/>
      <c r="NBV24" s="2332"/>
      <c r="NBW24" s="2332"/>
      <c r="NBX24" s="2332"/>
      <c r="NBY24" s="2332"/>
      <c r="NBZ24" s="2332"/>
      <c r="NCA24" s="2332"/>
      <c r="NCB24" s="2332"/>
      <c r="NCC24" s="2332"/>
      <c r="NCD24" s="2332"/>
      <c r="NCE24" s="2332"/>
      <c r="NCF24" s="2332"/>
      <c r="NCG24" s="2332"/>
      <c r="NCH24" s="2332"/>
      <c r="NCI24" s="2332"/>
      <c r="NCJ24" s="2332"/>
      <c r="NCK24" s="2332"/>
      <c r="NCL24" s="2332"/>
      <c r="NCM24" s="2332"/>
      <c r="NCN24" s="2332"/>
      <c r="NCO24" s="2332"/>
      <c r="NCP24" s="2332"/>
      <c r="NCQ24" s="2332"/>
      <c r="NCR24" s="2332"/>
      <c r="NCS24" s="2332"/>
      <c r="NCT24" s="2332"/>
      <c r="NCU24" s="2332"/>
      <c r="NCV24" s="2332"/>
      <c r="NCW24" s="2332"/>
      <c r="NCX24" s="2332"/>
      <c r="NCY24" s="2332"/>
      <c r="NCZ24" s="2332"/>
      <c r="NDA24" s="2332"/>
      <c r="NDB24" s="2332"/>
      <c r="NDC24" s="2332"/>
      <c r="NDD24" s="2332"/>
      <c r="NDE24" s="2332"/>
      <c r="NDF24" s="2332"/>
      <c r="NDG24" s="2332"/>
      <c r="NDH24" s="2332"/>
      <c r="NDI24" s="2332"/>
      <c r="NDJ24" s="2332"/>
      <c r="NDK24" s="2332"/>
      <c r="NDL24" s="2332"/>
      <c r="NDM24" s="2332"/>
      <c r="NDN24" s="2332"/>
      <c r="NDO24" s="2332"/>
      <c r="NDP24" s="2332"/>
      <c r="NDQ24" s="2332"/>
      <c r="NDR24" s="2332"/>
      <c r="NDS24" s="2332"/>
      <c r="NDT24" s="2332"/>
      <c r="NDU24" s="2332"/>
      <c r="NDV24" s="2332"/>
      <c r="NDW24" s="2332"/>
      <c r="NDX24" s="2332"/>
      <c r="NDY24" s="2332"/>
      <c r="NDZ24" s="2332"/>
      <c r="NEA24" s="2332"/>
      <c r="NEB24" s="2332"/>
      <c r="NEC24" s="2332"/>
      <c r="NED24" s="2332"/>
      <c r="NEE24" s="2332"/>
      <c r="NEF24" s="2332"/>
      <c r="NEG24" s="2332"/>
      <c r="NEH24" s="2332"/>
      <c r="NEI24" s="2332"/>
      <c r="NEJ24" s="2332"/>
      <c r="NEK24" s="2332"/>
      <c r="NEL24" s="2332"/>
      <c r="NEM24" s="2332"/>
      <c r="NEN24" s="2332"/>
      <c r="NEO24" s="2332"/>
      <c r="NEP24" s="2332"/>
      <c r="NEQ24" s="2332"/>
      <c r="NER24" s="2332"/>
      <c r="NES24" s="2332"/>
      <c r="NET24" s="2332"/>
      <c r="NEU24" s="2332"/>
      <c r="NEV24" s="2332"/>
      <c r="NEW24" s="2332"/>
      <c r="NEX24" s="2332"/>
      <c r="NEY24" s="2332"/>
      <c r="NEZ24" s="2332"/>
      <c r="NFA24" s="2332"/>
      <c r="NFB24" s="2332"/>
      <c r="NFC24" s="2332"/>
      <c r="NFD24" s="2332"/>
      <c r="NFE24" s="2332"/>
      <c r="NFF24" s="2332"/>
      <c r="NFG24" s="2332"/>
      <c r="NFH24" s="2332"/>
      <c r="NFI24" s="2332"/>
      <c r="NFJ24" s="2332"/>
      <c r="NFK24" s="2332"/>
      <c r="NFL24" s="2332"/>
      <c r="NFM24" s="2332"/>
      <c r="NFN24" s="2332"/>
      <c r="NFO24" s="2332"/>
      <c r="NFP24" s="2332"/>
      <c r="NFQ24" s="2332"/>
      <c r="NFR24" s="2332"/>
      <c r="NFS24" s="2332"/>
      <c r="NFT24" s="2332"/>
      <c r="NFU24" s="2332"/>
      <c r="NFV24" s="2332"/>
      <c r="NFW24" s="2332"/>
      <c r="NFX24" s="2332"/>
      <c r="NFY24" s="2332"/>
      <c r="NFZ24" s="2332"/>
      <c r="NGA24" s="2332"/>
      <c r="NGB24" s="2332"/>
      <c r="NGC24" s="2332"/>
      <c r="NGD24" s="2332"/>
      <c r="NGE24" s="2332"/>
      <c r="NGF24" s="2332"/>
      <c r="NGG24" s="2332"/>
      <c r="NGH24" s="2332"/>
      <c r="NGI24" s="2332"/>
      <c r="NGJ24" s="2332"/>
      <c r="NGK24" s="2332"/>
      <c r="NGL24" s="2332"/>
      <c r="NGM24" s="2332"/>
      <c r="NGN24" s="2332"/>
      <c r="NGO24" s="2332"/>
      <c r="NGP24" s="2332"/>
      <c r="NGQ24" s="2332"/>
      <c r="NGR24" s="2332"/>
      <c r="NGS24" s="2332"/>
      <c r="NGT24" s="2332"/>
      <c r="NGU24" s="2332"/>
      <c r="NGV24" s="2332"/>
      <c r="NGW24" s="2332"/>
      <c r="NGX24" s="2332"/>
      <c r="NGY24" s="2332"/>
      <c r="NGZ24" s="2332"/>
      <c r="NHA24" s="2332"/>
      <c r="NHB24" s="2332"/>
      <c r="NHC24" s="2332"/>
      <c r="NHD24" s="2332"/>
      <c r="NHE24" s="2332"/>
      <c r="NHF24" s="2332"/>
      <c r="NHG24" s="2332"/>
      <c r="NHH24" s="2332"/>
      <c r="NHI24" s="2332"/>
      <c r="NHJ24" s="2332"/>
      <c r="NHK24" s="2332"/>
      <c r="NHL24" s="2332"/>
      <c r="NHM24" s="2332"/>
      <c r="NHN24" s="2332"/>
      <c r="NHO24" s="2332"/>
      <c r="NHP24" s="2332"/>
      <c r="NHQ24" s="2332"/>
      <c r="NHR24" s="2332"/>
      <c r="NHS24" s="2332"/>
      <c r="NHT24" s="2332"/>
      <c r="NHU24" s="2332"/>
      <c r="NHV24" s="2332"/>
      <c r="NHW24" s="2332"/>
      <c r="NHX24" s="2332"/>
      <c r="NHY24" s="2332"/>
      <c r="NHZ24" s="2332"/>
      <c r="NIA24" s="2332"/>
      <c r="NIB24" s="2332"/>
      <c r="NIC24" s="2332"/>
      <c r="NID24" s="2332"/>
      <c r="NIE24" s="2332"/>
      <c r="NIF24" s="2332"/>
      <c r="NIG24" s="2332"/>
      <c r="NIH24" s="2332"/>
      <c r="NII24" s="2332"/>
      <c r="NIJ24" s="2332"/>
      <c r="NIK24" s="2332"/>
      <c r="NIL24" s="2332"/>
      <c r="NIM24" s="2332"/>
      <c r="NIN24" s="2332"/>
      <c r="NIO24" s="2332"/>
      <c r="NIP24" s="2332"/>
      <c r="NIQ24" s="2332"/>
      <c r="NIR24" s="2332"/>
      <c r="NIS24" s="2332"/>
      <c r="NIT24" s="2332"/>
      <c r="NIU24" s="2332"/>
      <c r="NIV24" s="2332"/>
      <c r="NIW24" s="2332"/>
      <c r="NIX24" s="2332"/>
      <c r="NIY24" s="2332"/>
      <c r="NIZ24" s="2332"/>
      <c r="NJA24" s="2332"/>
      <c r="NJB24" s="2332"/>
      <c r="NJC24" s="2332"/>
      <c r="NJD24" s="2332"/>
      <c r="NJE24" s="2332"/>
      <c r="NJF24" s="2332"/>
      <c r="NJG24" s="2332"/>
      <c r="NJH24" s="2332"/>
      <c r="NJI24" s="2332"/>
      <c r="NJJ24" s="2332"/>
      <c r="NJK24" s="2332"/>
      <c r="NJL24" s="2332"/>
      <c r="NJM24" s="2332"/>
      <c r="NJN24" s="2332"/>
      <c r="NJO24" s="2332"/>
      <c r="NJP24" s="2332"/>
      <c r="NJQ24" s="2332"/>
      <c r="NJR24" s="2332"/>
      <c r="NJS24" s="2332"/>
      <c r="NJT24" s="2332"/>
      <c r="NJU24" s="2332"/>
      <c r="NJV24" s="2332"/>
      <c r="NJW24" s="2332"/>
      <c r="NJX24" s="2332"/>
      <c r="NJY24" s="2332"/>
      <c r="NJZ24" s="2332"/>
      <c r="NKA24" s="2332"/>
      <c r="NKB24" s="2332"/>
      <c r="NKC24" s="2332"/>
      <c r="NKD24" s="2332"/>
      <c r="NKE24" s="2332"/>
      <c r="NKF24" s="2332"/>
      <c r="NKG24" s="2332"/>
      <c r="NKH24" s="2332"/>
      <c r="NKI24" s="2332"/>
      <c r="NKJ24" s="2332"/>
      <c r="NKK24" s="2332"/>
      <c r="NKL24" s="2332"/>
      <c r="NKM24" s="2332"/>
      <c r="NKN24" s="2332"/>
      <c r="NKO24" s="2332"/>
      <c r="NKP24" s="2332"/>
      <c r="NKQ24" s="2332"/>
      <c r="NKR24" s="2332"/>
      <c r="NKS24" s="2332"/>
      <c r="NKT24" s="2332"/>
      <c r="NKU24" s="2332"/>
      <c r="NKV24" s="2332"/>
      <c r="NKW24" s="2332"/>
      <c r="NKX24" s="2332"/>
      <c r="NKY24" s="2332"/>
      <c r="NKZ24" s="2332"/>
      <c r="NLA24" s="2332"/>
      <c r="NLB24" s="2332"/>
      <c r="NLC24" s="2332"/>
      <c r="NLD24" s="2332"/>
      <c r="NLE24" s="2332"/>
      <c r="NLF24" s="2332"/>
      <c r="NLG24" s="2332"/>
      <c r="NLH24" s="2332"/>
      <c r="NLI24" s="2332"/>
      <c r="NLJ24" s="2332"/>
      <c r="NLK24" s="2332"/>
      <c r="NLL24" s="2332"/>
      <c r="NLM24" s="2332"/>
      <c r="NLN24" s="2332"/>
      <c r="NLO24" s="2332"/>
      <c r="NLP24" s="2332"/>
      <c r="NLQ24" s="2332"/>
      <c r="NLR24" s="2332"/>
      <c r="NLS24" s="2332"/>
      <c r="NLT24" s="2332"/>
      <c r="NLU24" s="2332"/>
      <c r="NLV24" s="2332"/>
      <c r="NLW24" s="2332"/>
      <c r="NLX24" s="2332"/>
      <c r="NLY24" s="2332"/>
      <c r="NLZ24" s="2332"/>
      <c r="NMA24" s="2332"/>
      <c r="NMB24" s="2332"/>
      <c r="NMC24" s="2332"/>
      <c r="NMD24" s="2332"/>
      <c r="NME24" s="2332"/>
      <c r="NMF24" s="2332"/>
      <c r="NMG24" s="2332"/>
      <c r="NMH24" s="2332"/>
      <c r="NMI24" s="2332"/>
      <c r="NMJ24" s="2332"/>
      <c r="NMK24" s="2332"/>
      <c r="NML24" s="2332"/>
      <c r="NMM24" s="2332"/>
      <c r="NMN24" s="2332"/>
      <c r="NMO24" s="2332"/>
      <c r="NMP24" s="2332"/>
      <c r="NMQ24" s="2332"/>
      <c r="NMR24" s="2332"/>
      <c r="NMS24" s="2332"/>
      <c r="NMT24" s="2332"/>
      <c r="NMU24" s="2332"/>
      <c r="NMV24" s="2332"/>
      <c r="NMW24" s="2332"/>
      <c r="NMX24" s="2332"/>
      <c r="NMY24" s="2332"/>
      <c r="NMZ24" s="2332"/>
      <c r="NNA24" s="2332"/>
      <c r="NNB24" s="2332"/>
      <c r="NNC24" s="2332"/>
      <c r="NND24" s="2332"/>
      <c r="NNE24" s="2332"/>
      <c r="NNF24" s="2332"/>
      <c r="NNG24" s="2332"/>
      <c r="NNH24" s="2332"/>
      <c r="NNI24" s="2332"/>
      <c r="NNJ24" s="2332"/>
      <c r="NNK24" s="2332"/>
      <c r="NNL24" s="2332"/>
      <c r="NNM24" s="2332"/>
      <c r="NNN24" s="2332"/>
      <c r="NNO24" s="2332"/>
      <c r="NNP24" s="2332"/>
      <c r="NNQ24" s="2332"/>
      <c r="NNR24" s="2332"/>
      <c r="NNS24" s="2332"/>
      <c r="NNT24" s="2332"/>
      <c r="NNU24" s="2332"/>
      <c r="NNV24" s="2332"/>
      <c r="NNW24" s="2332"/>
      <c r="NNX24" s="2332"/>
      <c r="NNY24" s="2332"/>
      <c r="NNZ24" s="2332"/>
      <c r="NOA24" s="2332"/>
      <c r="NOB24" s="2332"/>
      <c r="NOC24" s="2332"/>
      <c r="NOD24" s="2332"/>
      <c r="NOE24" s="2332"/>
      <c r="NOF24" s="2332"/>
      <c r="NOG24" s="2332"/>
      <c r="NOH24" s="2332"/>
      <c r="NOI24" s="2332"/>
      <c r="NOJ24" s="2332"/>
      <c r="NOK24" s="2332"/>
      <c r="NOL24" s="2332"/>
      <c r="NOM24" s="2332"/>
      <c r="NON24" s="2332"/>
      <c r="NOO24" s="2332"/>
      <c r="NOP24" s="2332"/>
      <c r="NOQ24" s="2332"/>
      <c r="NOR24" s="2332"/>
      <c r="NOS24" s="2332"/>
      <c r="NOT24" s="2332"/>
      <c r="NOU24" s="2332"/>
      <c r="NOV24" s="2332"/>
      <c r="NOW24" s="2332"/>
      <c r="NOX24" s="2332"/>
      <c r="NOY24" s="2332"/>
      <c r="NOZ24" s="2332"/>
      <c r="NPA24" s="2332"/>
      <c r="NPB24" s="2332"/>
      <c r="NPC24" s="2332"/>
      <c r="NPD24" s="2332"/>
      <c r="NPE24" s="2332"/>
      <c r="NPF24" s="2332"/>
      <c r="NPG24" s="2332"/>
      <c r="NPH24" s="2332"/>
      <c r="NPI24" s="2332"/>
      <c r="NPJ24" s="2332"/>
      <c r="NPK24" s="2332"/>
      <c r="NPL24" s="2332"/>
      <c r="NPM24" s="2332"/>
      <c r="NPN24" s="2332"/>
      <c r="NPO24" s="2332"/>
      <c r="NPP24" s="2332"/>
      <c r="NPQ24" s="2332"/>
      <c r="NPR24" s="2332"/>
      <c r="NPS24" s="2332"/>
      <c r="NPT24" s="2332"/>
      <c r="NPU24" s="2332"/>
      <c r="NPV24" s="2332"/>
      <c r="NPW24" s="2332"/>
      <c r="NPX24" s="2332"/>
      <c r="NPY24" s="2332"/>
      <c r="NPZ24" s="2332"/>
      <c r="NQA24" s="2332"/>
      <c r="NQB24" s="2332"/>
      <c r="NQC24" s="2332"/>
      <c r="NQD24" s="2332"/>
      <c r="NQE24" s="2332"/>
      <c r="NQF24" s="2332"/>
      <c r="NQG24" s="2332"/>
      <c r="NQH24" s="2332"/>
      <c r="NQI24" s="2332"/>
      <c r="NQJ24" s="2332"/>
      <c r="NQK24" s="2332"/>
      <c r="NQL24" s="2332"/>
      <c r="NQM24" s="2332"/>
      <c r="NQN24" s="2332"/>
      <c r="NQO24" s="2332"/>
      <c r="NQP24" s="2332"/>
      <c r="NQQ24" s="2332"/>
      <c r="NQR24" s="2332"/>
      <c r="NQS24" s="2332"/>
      <c r="NQT24" s="2332"/>
      <c r="NQU24" s="2332"/>
      <c r="NQV24" s="2332"/>
      <c r="NQW24" s="2332"/>
      <c r="NQX24" s="2332"/>
      <c r="NQY24" s="2332"/>
      <c r="NQZ24" s="2332"/>
      <c r="NRA24" s="2332"/>
      <c r="NRB24" s="2332"/>
      <c r="NRC24" s="2332"/>
      <c r="NRD24" s="2332"/>
      <c r="NRE24" s="2332"/>
      <c r="NRF24" s="2332"/>
      <c r="NRG24" s="2332"/>
      <c r="NRH24" s="2332"/>
      <c r="NRI24" s="2332"/>
      <c r="NRJ24" s="2332"/>
      <c r="NRK24" s="2332"/>
      <c r="NRL24" s="2332"/>
      <c r="NRM24" s="2332"/>
      <c r="NRN24" s="2332"/>
      <c r="NRO24" s="2332"/>
      <c r="NRP24" s="2332"/>
      <c r="NRQ24" s="2332"/>
      <c r="NRR24" s="2332"/>
      <c r="NRS24" s="2332"/>
      <c r="NRT24" s="2332"/>
      <c r="NRU24" s="2332"/>
      <c r="NRV24" s="2332"/>
      <c r="NRW24" s="2332"/>
      <c r="NRX24" s="2332"/>
      <c r="NRY24" s="2332"/>
      <c r="NRZ24" s="2332"/>
      <c r="NSA24" s="2332"/>
      <c r="NSB24" s="2332"/>
      <c r="NSC24" s="2332"/>
      <c r="NSD24" s="2332"/>
      <c r="NSE24" s="2332"/>
      <c r="NSF24" s="2332"/>
      <c r="NSG24" s="2332"/>
      <c r="NSH24" s="2332"/>
      <c r="NSI24" s="2332"/>
      <c r="NSJ24" s="2332"/>
      <c r="NSK24" s="2332"/>
      <c r="NSL24" s="2332"/>
      <c r="NSM24" s="2332"/>
      <c r="NSN24" s="2332"/>
      <c r="NSO24" s="2332"/>
      <c r="NSP24" s="2332"/>
      <c r="NSQ24" s="2332"/>
      <c r="NSR24" s="2332"/>
      <c r="NSS24" s="2332"/>
      <c r="NST24" s="2332"/>
      <c r="NSU24" s="2332"/>
      <c r="NSV24" s="2332"/>
      <c r="NSW24" s="2332"/>
      <c r="NSX24" s="2332"/>
      <c r="NSY24" s="2332"/>
      <c r="NSZ24" s="2332"/>
      <c r="NTA24" s="2332"/>
      <c r="NTB24" s="2332"/>
      <c r="NTC24" s="2332"/>
      <c r="NTD24" s="2332"/>
      <c r="NTE24" s="2332"/>
      <c r="NTF24" s="2332"/>
      <c r="NTG24" s="2332"/>
      <c r="NTH24" s="2332"/>
      <c r="NTI24" s="2332"/>
      <c r="NTJ24" s="2332"/>
      <c r="NTK24" s="2332"/>
      <c r="NTL24" s="2332"/>
      <c r="NTM24" s="2332"/>
      <c r="NTN24" s="2332"/>
      <c r="NTO24" s="2332"/>
      <c r="NTP24" s="2332"/>
      <c r="NTQ24" s="2332"/>
      <c r="NTR24" s="2332"/>
      <c r="NTS24" s="2332"/>
      <c r="NTT24" s="2332"/>
      <c r="NTU24" s="2332"/>
      <c r="NTV24" s="2332"/>
      <c r="NTW24" s="2332"/>
      <c r="NTX24" s="2332"/>
      <c r="NTY24" s="2332"/>
      <c r="NTZ24" s="2332"/>
      <c r="NUA24" s="2332"/>
      <c r="NUB24" s="2332"/>
      <c r="NUC24" s="2332"/>
      <c r="NUD24" s="2332"/>
      <c r="NUE24" s="2332"/>
      <c r="NUF24" s="2332"/>
      <c r="NUG24" s="2332"/>
      <c r="NUH24" s="2332"/>
      <c r="NUI24" s="2332"/>
      <c r="NUJ24" s="2332"/>
      <c r="NUK24" s="2332"/>
      <c r="NUL24" s="2332"/>
      <c r="NUM24" s="2332"/>
      <c r="NUN24" s="2332"/>
      <c r="NUO24" s="2332"/>
      <c r="NUP24" s="2332"/>
      <c r="NUQ24" s="2332"/>
      <c r="NUR24" s="2332"/>
      <c r="NUS24" s="2332"/>
      <c r="NUT24" s="2332"/>
      <c r="NUU24" s="2332"/>
      <c r="NUV24" s="2332"/>
      <c r="NUW24" s="2332"/>
      <c r="NUX24" s="2332"/>
      <c r="NUY24" s="2332"/>
      <c r="NUZ24" s="2332"/>
      <c r="NVA24" s="2332"/>
      <c r="NVB24" s="2332"/>
      <c r="NVC24" s="2332"/>
      <c r="NVD24" s="2332"/>
      <c r="NVE24" s="2332"/>
      <c r="NVF24" s="2332"/>
      <c r="NVG24" s="2332"/>
      <c r="NVH24" s="2332"/>
      <c r="NVI24" s="2332"/>
      <c r="NVJ24" s="2332"/>
      <c r="NVK24" s="2332"/>
      <c r="NVL24" s="2332"/>
      <c r="NVM24" s="2332"/>
      <c r="NVN24" s="2332"/>
      <c r="NVO24" s="2332"/>
      <c r="NVP24" s="2332"/>
      <c r="NVQ24" s="2332"/>
      <c r="NVR24" s="2332"/>
      <c r="NVS24" s="2332"/>
      <c r="NVT24" s="2332"/>
      <c r="NVU24" s="2332"/>
      <c r="NVV24" s="2332"/>
      <c r="NVW24" s="2332"/>
      <c r="NVX24" s="2332"/>
      <c r="NVY24" s="2332"/>
      <c r="NVZ24" s="2332"/>
      <c r="NWA24" s="2332"/>
      <c r="NWB24" s="2332"/>
      <c r="NWC24" s="2332"/>
      <c r="NWD24" s="2332"/>
      <c r="NWE24" s="2332"/>
      <c r="NWF24" s="2332"/>
      <c r="NWG24" s="2332"/>
      <c r="NWH24" s="2332"/>
      <c r="NWI24" s="2332"/>
      <c r="NWJ24" s="2332"/>
      <c r="NWK24" s="2332"/>
      <c r="NWL24" s="2332"/>
      <c r="NWM24" s="2332"/>
      <c r="NWN24" s="2332"/>
      <c r="NWO24" s="2332"/>
      <c r="NWP24" s="2332"/>
      <c r="NWQ24" s="2332"/>
      <c r="NWR24" s="2332"/>
      <c r="NWS24" s="2332"/>
      <c r="NWT24" s="2332"/>
      <c r="NWU24" s="2332"/>
      <c r="NWV24" s="2332"/>
      <c r="NWW24" s="2332"/>
      <c r="NWX24" s="2332"/>
      <c r="NWY24" s="2332"/>
      <c r="NWZ24" s="2332"/>
      <c r="NXA24" s="2332"/>
      <c r="NXB24" s="2332"/>
      <c r="NXC24" s="2332"/>
      <c r="NXD24" s="2332"/>
      <c r="NXE24" s="2332"/>
      <c r="NXF24" s="2332"/>
      <c r="NXG24" s="2332"/>
      <c r="NXH24" s="2332"/>
      <c r="NXI24" s="2332"/>
      <c r="NXJ24" s="2332"/>
      <c r="NXK24" s="2332"/>
      <c r="NXL24" s="2332"/>
      <c r="NXM24" s="2332"/>
      <c r="NXN24" s="2332"/>
      <c r="NXO24" s="2332"/>
      <c r="NXP24" s="2332"/>
      <c r="NXQ24" s="2332"/>
      <c r="NXR24" s="2332"/>
      <c r="NXS24" s="2332"/>
      <c r="NXT24" s="2332"/>
      <c r="NXU24" s="2332"/>
      <c r="NXV24" s="2332"/>
      <c r="NXW24" s="2332"/>
      <c r="NXX24" s="2332"/>
      <c r="NXY24" s="2332"/>
      <c r="NXZ24" s="2332"/>
      <c r="NYA24" s="2332"/>
      <c r="NYB24" s="2332"/>
      <c r="NYC24" s="2332"/>
      <c r="NYD24" s="2332"/>
      <c r="NYE24" s="2332"/>
      <c r="NYF24" s="2332"/>
      <c r="NYG24" s="2332"/>
      <c r="NYH24" s="2332"/>
      <c r="NYI24" s="2332"/>
      <c r="NYJ24" s="2332"/>
      <c r="NYK24" s="2332"/>
      <c r="NYL24" s="2332"/>
      <c r="NYM24" s="2332"/>
      <c r="NYN24" s="2332"/>
      <c r="NYO24" s="2332"/>
      <c r="NYP24" s="2332"/>
      <c r="NYQ24" s="2332"/>
      <c r="NYR24" s="2332"/>
      <c r="NYS24" s="2332"/>
      <c r="NYT24" s="2332"/>
      <c r="NYU24" s="2332"/>
      <c r="NYV24" s="2332"/>
      <c r="NYW24" s="2332"/>
      <c r="NYX24" s="2332"/>
      <c r="NYY24" s="2332"/>
      <c r="NYZ24" s="2332"/>
      <c r="NZA24" s="2332"/>
      <c r="NZB24" s="2332"/>
      <c r="NZC24" s="2332"/>
      <c r="NZD24" s="2332"/>
      <c r="NZE24" s="2332"/>
      <c r="NZF24" s="2332"/>
      <c r="NZG24" s="2332"/>
      <c r="NZH24" s="2332"/>
      <c r="NZI24" s="2332"/>
      <c r="NZJ24" s="2332"/>
      <c r="NZK24" s="2332"/>
      <c r="NZL24" s="2332"/>
      <c r="NZM24" s="2332"/>
      <c r="NZN24" s="2332"/>
      <c r="NZO24" s="2332"/>
      <c r="NZP24" s="2332"/>
      <c r="NZQ24" s="2332"/>
      <c r="NZR24" s="2332"/>
      <c r="NZS24" s="2332"/>
      <c r="NZT24" s="2332"/>
      <c r="NZU24" s="2332"/>
      <c r="NZV24" s="2332"/>
      <c r="NZW24" s="2332"/>
      <c r="NZX24" s="2332"/>
      <c r="NZY24" s="2332"/>
      <c r="NZZ24" s="2332"/>
      <c r="OAA24" s="2332"/>
      <c r="OAB24" s="2332"/>
      <c r="OAC24" s="2332"/>
      <c r="OAD24" s="2332"/>
      <c r="OAE24" s="2332"/>
      <c r="OAF24" s="2332"/>
      <c r="OAG24" s="2332"/>
      <c r="OAH24" s="2332"/>
      <c r="OAI24" s="2332"/>
      <c r="OAJ24" s="2332"/>
      <c r="OAK24" s="2332"/>
      <c r="OAL24" s="2332"/>
      <c r="OAM24" s="2332"/>
      <c r="OAN24" s="2332"/>
      <c r="OAO24" s="2332"/>
      <c r="OAP24" s="2332"/>
      <c r="OAQ24" s="2332"/>
      <c r="OAR24" s="2332"/>
      <c r="OAS24" s="2332"/>
      <c r="OAT24" s="2332"/>
      <c r="OAU24" s="2332"/>
      <c r="OAV24" s="2332"/>
      <c r="OAW24" s="2332"/>
      <c r="OAX24" s="2332"/>
      <c r="OAY24" s="2332"/>
      <c r="OAZ24" s="2332"/>
      <c r="OBA24" s="2332"/>
      <c r="OBB24" s="2332"/>
      <c r="OBC24" s="2332"/>
      <c r="OBD24" s="2332"/>
      <c r="OBE24" s="2332"/>
      <c r="OBF24" s="2332"/>
      <c r="OBG24" s="2332"/>
      <c r="OBH24" s="2332"/>
      <c r="OBI24" s="2332"/>
      <c r="OBJ24" s="2332"/>
      <c r="OBK24" s="2332"/>
      <c r="OBL24" s="2332"/>
      <c r="OBM24" s="2332"/>
      <c r="OBN24" s="2332"/>
      <c r="OBO24" s="2332"/>
      <c r="OBP24" s="2332"/>
      <c r="OBQ24" s="2332"/>
      <c r="OBR24" s="2332"/>
      <c r="OBS24" s="2332"/>
      <c r="OBT24" s="2332"/>
      <c r="OBU24" s="2332"/>
      <c r="OBV24" s="2332"/>
      <c r="OBW24" s="2332"/>
      <c r="OBX24" s="2332"/>
      <c r="OBY24" s="2332"/>
      <c r="OBZ24" s="2332"/>
      <c r="OCA24" s="2332"/>
      <c r="OCB24" s="2332"/>
      <c r="OCC24" s="2332"/>
      <c r="OCD24" s="2332"/>
      <c r="OCE24" s="2332"/>
      <c r="OCF24" s="2332"/>
      <c r="OCG24" s="2332"/>
      <c r="OCH24" s="2332"/>
      <c r="OCI24" s="2332"/>
      <c r="OCJ24" s="2332"/>
      <c r="OCK24" s="2332"/>
      <c r="OCL24" s="2332"/>
      <c r="OCM24" s="2332"/>
      <c r="OCN24" s="2332"/>
      <c r="OCO24" s="2332"/>
      <c r="OCP24" s="2332"/>
      <c r="OCQ24" s="2332"/>
      <c r="OCR24" s="2332"/>
      <c r="OCS24" s="2332"/>
      <c r="OCT24" s="2332"/>
      <c r="OCU24" s="2332"/>
      <c r="OCV24" s="2332"/>
      <c r="OCW24" s="2332"/>
      <c r="OCX24" s="2332"/>
      <c r="OCY24" s="2332"/>
      <c r="OCZ24" s="2332"/>
      <c r="ODA24" s="2332"/>
      <c r="ODB24" s="2332"/>
      <c r="ODC24" s="2332"/>
      <c r="ODD24" s="2332"/>
      <c r="ODE24" s="2332"/>
      <c r="ODF24" s="2332"/>
      <c r="ODG24" s="2332"/>
      <c r="ODH24" s="2332"/>
      <c r="ODI24" s="2332"/>
      <c r="ODJ24" s="2332"/>
      <c r="ODK24" s="2332"/>
      <c r="ODL24" s="2332"/>
      <c r="ODM24" s="2332"/>
      <c r="ODN24" s="2332"/>
      <c r="ODO24" s="2332"/>
      <c r="ODP24" s="2332"/>
      <c r="ODQ24" s="2332"/>
      <c r="ODR24" s="2332"/>
      <c r="ODS24" s="2332"/>
      <c r="ODT24" s="2332"/>
      <c r="ODU24" s="2332"/>
      <c r="ODV24" s="2332"/>
      <c r="ODW24" s="2332"/>
      <c r="ODX24" s="2332"/>
      <c r="ODY24" s="2332"/>
      <c r="ODZ24" s="2332"/>
      <c r="OEA24" s="2332"/>
      <c r="OEB24" s="2332"/>
      <c r="OEC24" s="2332"/>
      <c r="OED24" s="2332"/>
      <c r="OEE24" s="2332"/>
      <c r="OEF24" s="2332"/>
      <c r="OEG24" s="2332"/>
      <c r="OEH24" s="2332"/>
      <c r="OEI24" s="2332"/>
      <c r="OEJ24" s="2332"/>
      <c r="OEK24" s="2332"/>
      <c r="OEL24" s="2332"/>
      <c r="OEM24" s="2332"/>
      <c r="OEN24" s="2332"/>
      <c r="OEO24" s="2332"/>
      <c r="OEP24" s="2332"/>
      <c r="OEQ24" s="2332"/>
      <c r="OER24" s="2332"/>
      <c r="OES24" s="2332"/>
      <c r="OET24" s="2332"/>
      <c r="OEU24" s="2332"/>
      <c r="OEV24" s="2332"/>
      <c r="OEW24" s="2332"/>
      <c r="OEX24" s="2332"/>
      <c r="OEY24" s="2332"/>
      <c r="OEZ24" s="2332"/>
      <c r="OFA24" s="2332"/>
      <c r="OFB24" s="2332"/>
      <c r="OFC24" s="2332"/>
      <c r="OFD24" s="2332"/>
      <c r="OFE24" s="2332"/>
      <c r="OFF24" s="2332"/>
      <c r="OFG24" s="2332"/>
      <c r="OFH24" s="2332"/>
      <c r="OFI24" s="2332"/>
      <c r="OFJ24" s="2332"/>
      <c r="OFK24" s="2332"/>
      <c r="OFL24" s="2332"/>
      <c r="OFM24" s="2332"/>
      <c r="OFN24" s="2332"/>
      <c r="OFO24" s="2332"/>
      <c r="OFP24" s="2332"/>
      <c r="OFQ24" s="2332"/>
      <c r="OFR24" s="2332"/>
      <c r="OFS24" s="2332"/>
      <c r="OFT24" s="2332"/>
      <c r="OFU24" s="2332"/>
      <c r="OFV24" s="2332"/>
      <c r="OFW24" s="2332"/>
      <c r="OFX24" s="2332"/>
      <c r="OFY24" s="2332"/>
      <c r="OFZ24" s="2332"/>
      <c r="OGA24" s="2332"/>
      <c r="OGB24" s="2332"/>
      <c r="OGC24" s="2332"/>
      <c r="OGD24" s="2332"/>
      <c r="OGE24" s="2332"/>
      <c r="OGF24" s="2332"/>
      <c r="OGG24" s="2332"/>
      <c r="OGH24" s="2332"/>
      <c r="OGI24" s="2332"/>
      <c r="OGJ24" s="2332"/>
      <c r="OGK24" s="2332"/>
      <c r="OGL24" s="2332"/>
      <c r="OGM24" s="2332"/>
      <c r="OGN24" s="2332"/>
      <c r="OGO24" s="2332"/>
      <c r="OGP24" s="2332"/>
      <c r="OGQ24" s="2332"/>
      <c r="OGR24" s="2332"/>
      <c r="OGS24" s="2332"/>
      <c r="OGT24" s="2332"/>
      <c r="OGU24" s="2332"/>
      <c r="OGV24" s="2332"/>
      <c r="OGW24" s="2332"/>
      <c r="OGX24" s="2332"/>
      <c r="OGY24" s="2332"/>
      <c r="OGZ24" s="2332"/>
      <c r="OHA24" s="2332"/>
      <c r="OHB24" s="2332"/>
      <c r="OHC24" s="2332"/>
      <c r="OHD24" s="2332"/>
      <c r="OHE24" s="2332"/>
      <c r="OHF24" s="2332"/>
      <c r="OHG24" s="2332"/>
      <c r="OHH24" s="2332"/>
      <c r="OHI24" s="2332"/>
      <c r="OHJ24" s="2332"/>
      <c r="OHK24" s="2332"/>
      <c r="OHL24" s="2332"/>
      <c r="OHM24" s="2332"/>
      <c r="OHN24" s="2332"/>
      <c r="OHO24" s="2332"/>
      <c r="OHP24" s="2332"/>
      <c r="OHQ24" s="2332"/>
      <c r="OHR24" s="2332"/>
      <c r="OHS24" s="2332"/>
      <c r="OHT24" s="2332"/>
      <c r="OHU24" s="2332"/>
      <c r="OHV24" s="2332"/>
      <c r="OHW24" s="2332"/>
      <c r="OHX24" s="2332"/>
      <c r="OHY24" s="2332"/>
      <c r="OHZ24" s="2332"/>
      <c r="OIA24" s="2332"/>
      <c r="OIB24" s="2332"/>
      <c r="OIC24" s="2332"/>
      <c r="OID24" s="2332"/>
      <c r="OIE24" s="2332"/>
      <c r="OIF24" s="2332"/>
      <c r="OIG24" s="2332"/>
      <c r="OIH24" s="2332"/>
      <c r="OII24" s="2332"/>
      <c r="OIJ24" s="2332"/>
      <c r="OIK24" s="2332"/>
      <c r="OIL24" s="2332"/>
      <c r="OIM24" s="2332"/>
      <c r="OIN24" s="2332"/>
      <c r="OIO24" s="2332"/>
      <c r="OIP24" s="2332"/>
      <c r="OIQ24" s="2332"/>
      <c r="OIR24" s="2332"/>
      <c r="OIS24" s="2332"/>
      <c r="OIT24" s="2332"/>
      <c r="OIU24" s="2332"/>
      <c r="OIV24" s="2332"/>
      <c r="OIW24" s="2332"/>
      <c r="OIX24" s="2332"/>
      <c r="OIY24" s="2332"/>
      <c r="OIZ24" s="2332"/>
      <c r="OJA24" s="2332"/>
      <c r="OJB24" s="2332"/>
      <c r="OJC24" s="2332"/>
      <c r="OJD24" s="2332"/>
      <c r="OJE24" s="2332"/>
      <c r="OJF24" s="2332"/>
      <c r="OJG24" s="2332"/>
      <c r="OJH24" s="2332"/>
      <c r="OJI24" s="2332"/>
      <c r="OJJ24" s="2332"/>
      <c r="OJK24" s="2332"/>
      <c r="OJL24" s="2332"/>
      <c r="OJM24" s="2332"/>
      <c r="OJN24" s="2332"/>
      <c r="OJO24" s="2332"/>
      <c r="OJP24" s="2332"/>
      <c r="OJQ24" s="2332"/>
      <c r="OJR24" s="2332"/>
      <c r="OJS24" s="2332"/>
      <c r="OJT24" s="2332"/>
      <c r="OJU24" s="2332"/>
      <c r="OJV24" s="2332"/>
      <c r="OJW24" s="2332"/>
      <c r="OJX24" s="2332"/>
      <c r="OJY24" s="2332"/>
      <c r="OJZ24" s="2332"/>
      <c r="OKA24" s="2332"/>
      <c r="OKB24" s="2332"/>
      <c r="OKC24" s="2332"/>
      <c r="OKD24" s="2332"/>
      <c r="OKE24" s="2332"/>
      <c r="OKF24" s="2332"/>
      <c r="OKG24" s="2332"/>
      <c r="OKH24" s="2332"/>
      <c r="OKI24" s="2332"/>
      <c r="OKJ24" s="2332"/>
      <c r="OKK24" s="2332"/>
      <c r="OKL24" s="2332"/>
      <c r="OKM24" s="2332"/>
      <c r="OKN24" s="2332"/>
      <c r="OKO24" s="2332"/>
      <c r="OKP24" s="2332"/>
      <c r="OKQ24" s="2332"/>
      <c r="OKR24" s="2332"/>
      <c r="OKS24" s="2332"/>
      <c r="OKT24" s="2332"/>
      <c r="OKU24" s="2332"/>
      <c r="OKV24" s="2332"/>
      <c r="OKW24" s="2332"/>
      <c r="OKX24" s="2332"/>
      <c r="OKY24" s="2332"/>
      <c r="OKZ24" s="2332"/>
      <c r="OLA24" s="2332"/>
      <c r="OLB24" s="2332"/>
      <c r="OLC24" s="2332"/>
      <c r="OLD24" s="2332"/>
      <c r="OLE24" s="2332"/>
      <c r="OLF24" s="2332"/>
      <c r="OLG24" s="2332"/>
      <c r="OLH24" s="2332"/>
      <c r="OLI24" s="2332"/>
      <c r="OLJ24" s="2332"/>
      <c r="OLK24" s="2332"/>
      <c r="OLL24" s="2332"/>
      <c r="OLM24" s="2332"/>
      <c r="OLN24" s="2332"/>
      <c r="OLO24" s="2332"/>
      <c r="OLP24" s="2332"/>
      <c r="OLQ24" s="2332"/>
      <c r="OLR24" s="2332"/>
      <c r="OLS24" s="2332"/>
      <c r="OLT24" s="2332"/>
      <c r="OLU24" s="2332"/>
      <c r="OLV24" s="2332"/>
      <c r="OLW24" s="2332"/>
      <c r="OLX24" s="2332"/>
      <c r="OLY24" s="2332"/>
      <c r="OLZ24" s="2332"/>
      <c r="OMA24" s="2332"/>
      <c r="OMB24" s="2332"/>
      <c r="OMC24" s="2332"/>
      <c r="OMD24" s="2332"/>
      <c r="OME24" s="2332"/>
      <c r="OMF24" s="2332"/>
      <c r="OMG24" s="2332"/>
      <c r="OMH24" s="2332"/>
      <c r="OMI24" s="2332"/>
      <c r="OMJ24" s="2332"/>
      <c r="OMK24" s="2332"/>
      <c r="OML24" s="2332"/>
      <c r="OMM24" s="2332"/>
      <c r="OMN24" s="2332"/>
      <c r="OMO24" s="2332"/>
      <c r="OMP24" s="2332"/>
      <c r="OMQ24" s="2332"/>
      <c r="OMR24" s="2332"/>
      <c r="OMS24" s="2332"/>
      <c r="OMT24" s="2332"/>
      <c r="OMU24" s="2332"/>
      <c r="OMV24" s="2332"/>
      <c r="OMW24" s="2332"/>
      <c r="OMX24" s="2332"/>
      <c r="OMY24" s="2332"/>
      <c r="OMZ24" s="2332"/>
      <c r="ONA24" s="2332"/>
      <c r="ONB24" s="2332"/>
      <c r="ONC24" s="2332"/>
      <c r="OND24" s="2332"/>
      <c r="ONE24" s="2332"/>
      <c r="ONF24" s="2332"/>
      <c r="ONG24" s="2332"/>
      <c r="ONH24" s="2332"/>
      <c r="ONI24" s="2332"/>
      <c r="ONJ24" s="2332"/>
      <c r="ONK24" s="2332"/>
      <c r="ONL24" s="2332"/>
      <c r="ONM24" s="2332"/>
      <c r="ONN24" s="2332"/>
      <c r="ONO24" s="2332"/>
      <c r="ONP24" s="2332"/>
      <c r="ONQ24" s="2332"/>
      <c r="ONR24" s="2332"/>
      <c r="ONS24" s="2332"/>
      <c r="ONT24" s="2332"/>
      <c r="ONU24" s="2332"/>
      <c r="ONV24" s="2332"/>
      <c r="ONW24" s="2332"/>
      <c r="ONX24" s="2332"/>
      <c r="ONY24" s="2332"/>
      <c r="ONZ24" s="2332"/>
      <c r="OOA24" s="2332"/>
      <c r="OOB24" s="2332"/>
      <c r="OOC24" s="2332"/>
      <c r="OOD24" s="2332"/>
      <c r="OOE24" s="2332"/>
      <c r="OOF24" s="2332"/>
      <c r="OOG24" s="2332"/>
      <c r="OOH24" s="2332"/>
      <c r="OOI24" s="2332"/>
      <c r="OOJ24" s="2332"/>
      <c r="OOK24" s="2332"/>
      <c r="OOL24" s="2332"/>
      <c r="OOM24" s="2332"/>
      <c r="OON24" s="2332"/>
      <c r="OOO24" s="2332"/>
      <c r="OOP24" s="2332"/>
      <c r="OOQ24" s="2332"/>
      <c r="OOR24" s="2332"/>
      <c r="OOS24" s="2332"/>
      <c r="OOT24" s="2332"/>
      <c r="OOU24" s="2332"/>
      <c r="OOV24" s="2332"/>
      <c r="OOW24" s="2332"/>
      <c r="OOX24" s="2332"/>
      <c r="OOY24" s="2332"/>
      <c r="OOZ24" s="2332"/>
      <c r="OPA24" s="2332"/>
      <c r="OPB24" s="2332"/>
      <c r="OPC24" s="2332"/>
      <c r="OPD24" s="2332"/>
      <c r="OPE24" s="2332"/>
      <c r="OPF24" s="2332"/>
      <c r="OPG24" s="2332"/>
      <c r="OPH24" s="2332"/>
      <c r="OPI24" s="2332"/>
      <c r="OPJ24" s="2332"/>
      <c r="OPK24" s="2332"/>
      <c r="OPL24" s="2332"/>
      <c r="OPM24" s="2332"/>
      <c r="OPN24" s="2332"/>
      <c r="OPO24" s="2332"/>
      <c r="OPP24" s="2332"/>
      <c r="OPQ24" s="2332"/>
      <c r="OPR24" s="2332"/>
      <c r="OPS24" s="2332"/>
      <c r="OPT24" s="2332"/>
      <c r="OPU24" s="2332"/>
      <c r="OPV24" s="2332"/>
      <c r="OPW24" s="2332"/>
      <c r="OPX24" s="2332"/>
      <c r="OPY24" s="2332"/>
      <c r="OPZ24" s="2332"/>
      <c r="OQA24" s="2332"/>
      <c r="OQB24" s="2332"/>
      <c r="OQC24" s="2332"/>
      <c r="OQD24" s="2332"/>
      <c r="OQE24" s="2332"/>
      <c r="OQF24" s="2332"/>
      <c r="OQG24" s="2332"/>
      <c r="OQH24" s="2332"/>
      <c r="OQI24" s="2332"/>
      <c r="OQJ24" s="2332"/>
      <c r="OQK24" s="2332"/>
      <c r="OQL24" s="2332"/>
      <c r="OQM24" s="2332"/>
      <c r="OQN24" s="2332"/>
      <c r="OQO24" s="2332"/>
      <c r="OQP24" s="2332"/>
      <c r="OQQ24" s="2332"/>
      <c r="OQR24" s="2332"/>
      <c r="OQS24" s="2332"/>
      <c r="OQT24" s="2332"/>
      <c r="OQU24" s="2332"/>
      <c r="OQV24" s="2332"/>
      <c r="OQW24" s="2332"/>
      <c r="OQX24" s="2332"/>
      <c r="OQY24" s="2332"/>
      <c r="OQZ24" s="2332"/>
      <c r="ORA24" s="2332"/>
      <c r="ORB24" s="2332"/>
      <c r="ORC24" s="2332"/>
      <c r="ORD24" s="2332"/>
      <c r="ORE24" s="2332"/>
      <c r="ORF24" s="2332"/>
      <c r="ORG24" s="2332"/>
      <c r="ORH24" s="2332"/>
      <c r="ORI24" s="2332"/>
      <c r="ORJ24" s="2332"/>
      <c r="ORK24" s="2332"/>
      <c r="ORL24" s="2332"/>
      <c r="ORM24" s="2332"/>
      <c r="ORN24" s="2332"/>
      <c r="ORO24" s="2332"/>
      <c r="ORP24" s="2332"/>
      <c r="ORQ24" s="2332"/>
      <c r="ORR24" s="2332"/>
      <c r="ORS24" s="2332"/>
      <c r="ORT24" s="2332"/>
      <c r="ORU24" s="2332"/>
      <c r="ORV24" s="2332"/>
      <c r="ORW24" s="2332"/>
      <c r="ORX24" s="2332"/>
      <c r="ORY24" s="2332"/>
      <c r="ORZ24" s="2332"/>
      <c r="OSA24" s="2332"/>
      <c r="OSB24" s="2332"/>
      <c r="OSC24" s="2332"/>
      <c r="OSD24" s="2332"/>
      <c r="OSE24" s="2332"/>
      <c r="OSF24" s="2332"/>
      <c r="OSG24" s="2332"/>
      <c r="OSH24" s="2332"/>
      <c r="OSI24" s="2332"/>
      <c r="OSJ24" s="2332"/>
      <c r="OSK24" s="2332"/>
      <c r="OSL24" s="2332"/>
      <c r="OSM24" s="2332"/>
      <c r="OSN24" s="2332"/>
      <c r="OSO24" s="2332"/>
      <c r="OSP24" s="2332"/>
      <c r="OSQ24" s="2332"/>
      <c r="OSR24" s="2332"/>
      <c r="OSS24" s="2332"/>
      <c r="OST24" s="2332"/>
      <c r="OSU24" s="2332"/>
      <c r="OSV24" s="2332"/>
      <c r="OSW24" s="2332"/>
      <c r="OSX24" s="2332"/>
      <c r="OSY24" s="2332"/>
      <c r="OSZ24" s="2332"/>
      <c r="OTA24" s="2332"/>
      <c r="OTB24" s="2332"/>
      <c r="OTC24" s="2332"/>
      <c r="OTD24" s="2332"/>
      <c r="OTE24" s="2332"/>
      <c r="OTF24" s="2332"/>
      <c r="OTG24" s="2332"/>
      <c r="OTH24" s="2332"/>
      <c r="OTI24" s="2332"/>
      <c r="OTJ24" s="2332"/>
      <c r="OTK24" s="2332"/>
      <c r="OTL24" s="2332"/>
      <c r="OTM24" s="2332"/>
      <c r="OTN24" s="2332"/>
      <c r="OTO24" s="2332"/>
      <c r="OTP24" s="2332"/>
      <c r="OTQ24" s="2332"/>
      <c r="OTR24" s="2332"/>
      <c r="OTS24" s="2332"/>
      <c r="OTT24" s="2332"/>
      <c r="OTU24" s="2332"/>
      <c r="OTV24" s="2332"/>
      <c r="OTW24" s="2332"/>
      <c r="OTX24" s="2332"/>
      <c r="OTY24" s="2332"/>
      <c r="OTZ24" s="2332"/>
      <c r="OUA24" s="2332"/>
      <c r="OUB24" s="2332"/>
      <c r="OUC24" s="2332"/>
      <c r="OUD24" s="2332"/>
      <c r="OUE24" s="2332"/>
      <c r="OUF24" s="2332"/>
      <c r="OUG24" s="2332"/>
      <c r="OUH24" s="2332"/>
      <c r="OUI24" s="2332"/>
      <c r="OUJ24" s="2332"/>
      <c r="OUK24" s="2332"/>
      <c r="OUL24" s="2332"/>
      <c r="OUM24" s="2332"/>
      <c r="OUN24" s="2332"/>
      <c r="OUO24" s="2332"/>
      <c r="OUP24" s="2332"/>
      <c r="OUQ24" s="2332"/>
      <c r="OUR24" s="2332"/>
      <c r="OUS24" s="2332"/>
      <c r="OUT24" s="2332"/>
      <c r="OUU24" s="2332"/>
      <c r="OUV24" s="2332"/>
      <c r="OUW24" s="2332"/>
      <c r="OUX24" s="2332"/>
      <c r="OUY24" s="2332"/>
      <c r="OUZ24" s="2332"/>
      <c r="OVA24" s="2332"/>
      <c r="OVB24" s="2332"/>
      <c r="OVC24" s="2332"/>
      <c r="OVD24" s="2332"/>
      <c r="OVE24" s="2332"/>
      <c r="OVF24" s="2332"/>
      <c r="OVG24" s="2332"/>
      <c r="OVH24" s="2332"/>
      <c r="OVI24" s="2332"/>
      <c r="OVJ24" s="2332"/>
      <c r="OVK24" s="2332"/>
      <c r="OVL24" s="2332"/>
      <c r="OVM24" s="2332"/>
      <c r="OVN24" s="2332"/>
      <c r="OVO24" s="2332"/>
      <c r="OVP24" s="2332"/>
      <c r="OVQ24" s="2332"/>
      <c r="OVR24" s="2332"/>
      <c r="OVS24" s="2332"/>
      <c r="OVT24" s="2332"/>
      <c r="OVU24" s="2332"/>
      <c r="OVV24" s="2332"/>
      <c r="OVW24" s="2332"/>
      <c r="OVX24" s="2332"/>
      <c r="OVY24" s="2332"/>
      <c r="OVZ24" s="2332"/>
      <c r="OWA24" s="2332"/>
      <c r="OWB24" s="2332"/>
      <c r="OWC24" s="2332"/>
      <c r="OWD24" s="2332"/>
      <c r="OWE24" s="2332"/>
      <c r="OWF24" s="2332"/>
      <c r="OWG24" s="2332"/>
      <c r="OWH24" s="2332"/>
      <c r="OWI24" s="2332"/>
      <c r="OWJ24" s="2332"/>
      <c r="OWK24" s="2332"/>
      <c r="OWL24" s="2332"/>
      <c r="OWM24" s="2332"/>
      <c r="OWN24" s="2332"/>
      <c r="OWO24" s="2332"/>
      <c r="OWP24" s="2332"/>
      <c r="OWQ24" s="2332"/>
      <c r="OWR24" s="2332"/>
      <c r="OWS24" s="2332"/>
      <c r="OWT24" s="2332"/>
      <c r="OWU24" s="2332"/>
      <c r="OWV24" s="2332"/>
      <c r="OWW24" s="2332"/>
      <c r="OWX24" s="2332"/>
      <c r="OWY24" s="2332"/>
      <c r="OWZ24" s="2332"/>
      <c r="OXA24" s="2332"/>
      <c r="OXB24" s="2332"/>
      <c r="OXC24" s="2332"/>
      <c r="OXD24" s="2332"/>
      <c r="OXE24" s="2332"/>
      <c r="OXF24" s="2332"/>
      <c r="OXG24" s="2332"/>
      <c r="OXH24" s="2332"/>
      <c r="OXI24" s="2332"/>
      <c r="OXJ24" s="2332"/>
      <c r="OXK24" s="2332"/>
      <c r="OXL24" s="2332"/>
      <c r="OXM24" s="2332"/>
      <c r="OXN24" s="2332"/>
      <c r="OXO24" s="2332"/>
      <c r="OXP24" s="2332"/>
      <c r="OXQ24" s="2332"/>
      <c r="OXR24" s="2332"/>
      <c r="OXS24" s="2332"/>
      <c r="OXT24" s="2332"/>
      <c r="OXU24" s="2332"/>
      <c r="OXV24" s="2332"/>
      <c r="OXW24" s="2332"/>
      <c r="OXX24" s="2332"/>
      <c r="OXY24" s="2332"/>
      <c r="OXZ24" s="2332"/>
      <c r="OYA24" s="2332"/>
      <c r="OYB24" s="2332"/>
      <c r="OYC24" s="2332"/>
      <c r="OYD24" s="2332"/>
      <c r="OYE24" s="2332"/>
      <c r="OYF24" s="2332"/>
      <c r="OYG24" s="2332"/>
      <c r="OYH24" s="2332"/>
      <c r="OYI24" s="2332"/>
      <c r="OYJ24" s="2332"/>
      <c r="OYK24" s="2332"/>
      <c r="OYL24" s="2332"/>
      <c r="OYM24" s="2332"/>
      <c r="OYN24" s="2332"/>
      <c r="OYO24" s="2332"/>
      <c r="OYP24" s="2332"/>
      <c r="OYQ24" s="2332"/>
      <c r="OYR24" s="2332"/>
      <c r="OYS24" s="2332"/>
      <c r="OYT24" s="2332"/>
      <c r="OYU24" s="2332"/>
      <c r="OYV24" s="2332"/>
      <c r="OYW24" s="2332"/>
      <c r="OYX24" s="2332"/>
      <c r="OYY24" s="2332"/>
      <c r="OYZ24" s="2332"/>
      <c r="OZA24" s="2332"/>
      <c r="OZB24" s="2332"/>
      <c r="OZC24" s="2332"/>
      <c r="OZD24" s="2332"/>
      <c r="OZE24" s="2332"/>
      <c r="OZF24" s="2332"/>
      <c r="OZG24" s="2332"/>
      <c r="OZH24" s="2332"/>
      <c r="OZI24" s="2332"/>
      <c r="OZJ24" s="2332"/>
      <c r="OZK24" s="2332"/>
      <c r="OZL24" s="2332"/>
      <c r="OZM24" s="2332"/>
      <c r="OZN24" s="2332"/>
      <c r="OZO24" s="2332"/>
      <c r="OZP24" s="2332"/>
      <c r="OZQ24" s="2332"/>
      <c r="OZR24" s="2332"/>
      <c r="OZS24" s="2332"/>
      <c r="OZT24" s="2332"/>
      <c r="OZU24" s="2332"/>
      <c r="OZV24" s="2332"/>
      <c r="OZW24" s="2332"/>
      <c r="OZX24" s="2332"/>
      <c r="OZY24" s="2332"/>
      <c r="OZZ24" s="2332"/>
      <c r="PAA24" s="2332"/>
      <c r="PAB24" s="2332"/>
      <c r="PAC24" s="2332"/>
      <c r="PAD24" s="2332"/>
      <c r="PAE24" s="2332"/>
      <c r="PAF24" s="2332"/>
      <c r="PAG24" s="2332"/>
      <c r="PAH24" s="2332"/>
      <c r="PAI24" s="2332"/>
      <c r="PAJ24" s="2332"/>
      <c r="PAK24" s="2332"/>
      <c r="PAL24" s="2332"/>
      <c r="PAM24" s="2332"/>
      <c r="PAN24" s="2332"/>
      <c r="PAO24" s="2332"/>
      <c r="PAP24" s="2332"/>
      <c r="PAQ24" s="2332"/>
      <c r="PAR24" s="2332"/>
      <c r="PAS24" s="2332"/>
      <c r="PAT24" s="2332"/>
      <c r="PAU24" s="2332"/>
      <c r="PAV24" s="2332"/>
      <c r="PAW24" s="2332"/>
      <c r="PAX24" s="2332"/>
      <c r="PAY24" s="2332"/>
      <c r="PAZ24" s="2332"/>
      <c r="PBA24" s="2332"/>
      <c r="PBB24" s="2332"/>
      <c r="PBC24" s="2332"/>
      <c r="PBD24" s="2332"/>
      <c r="PBE24" s="2332"/>
      <c r="PBF24" s="2332"/>
      <c r="PBG24" s="2332"/>
      <c r="PBH24" s="2332"/>
      <c r="PBI24" s="2332"/>
      <c r="PBJ24" s="2332"/>
      <c r="PBK24" s="2332"/>
      <c r="PBL24" s="2332"/>
      <c r="PBM24" s="2332"/>
      <c r="PBN24" s="2332"/>
      <c r="PBO24" s="2332"/>
      <c r="PBP24" s="2332"/>
      <c r="PBQ24" s="2332"/>
      <c r="PBR24" s="2332"/>
      <c r="PBS24" s="2332"/>
      <c r="PBT24" s="2332"/>
      <c r="PBU24" s="2332"/>
      <c r="PBV24" s="2332"/>
      <c r="PBW24" s="2332"/>
      <c r="PBX24" s="2332"/>
      <c r="PBY24" s="2332"/>
      <c r="PBZ24" s="2332"/>
      <c r="PCA24" s="2332"/>
      <c r="PCB24" s="2332"/>
      <c r="PCC24" s="2332"/>
      <c r="PCD24" s="2332"/>
      <c r="PCE24" s="2332"/>
      <c r="PCF24" s="2332"/>
      <c r="PCG24" s="2332"/>
      <c r="PCH24" s="2332"/>
      <c r="PCI24" s="2332"/>
      <c r="PCJ24" s="2332"/>
      <c r="PCK24" s="2332"/>
      <c r="PCL24" s="2332"/>
      <c r="PCM24" s="2332"/>
      <c r="PCN24" s="2332"/>
      <c r="PCO24" s="2332"/>
      <c r="PCP24" s="2332"/>
      <c r="PCQ24" s="2332"/>
      <c r="PCR24" s="2332"/>
      <c r="PCS24" s="2332"/>
      <c r="PCT24" s="2332"/>
      <c r="PCU24" s="2332"/>
      <c r="PCV24" s="2332"/>
      <c r="PCW24" s="2332"/>
      <c r="PCX24" s="2332"/>
      <c r="PCY24" s="2332"/>
      <c r="PCZ24" s="2332"/>
      <c r="PDA24" s="2332"/>
      <c r="PDB24" s="2332"/>
      <c r="PDC24" s="2332"/>
      <c r="PDD24" s="2332"/>
      <c r="PDE24" s="2332"/>
      <c r="PDF24" s="2332"/>
      <c r="PDG24" s="2332"/>
      <c r="PDH24" s="2332"/>
      <c r="PDI24" s="2332"/>
      <c r="PDJ24" s="2332"/>
      <c r="PDK24" s="2332"/>
      <c r="PDL24" s="2332"/>
      <c r="PDM24" s="2332"/>
      <c r="PDN24" s="2332"/>
      <c r="PDO24" s="2332"/>
      <c r="PDP24" s="2332"/>
      <c r="PDQ24" s="2332"/>
      <c r="PDR24" s="2332"/>
      <c r="PDS24" s="2332"/>
      <c r="PDT24" s="2332"/>
      <c r="PDU24" s="2332"/>
      <c r="PDV24" s="2332"/>
      <c r="PDW24" s="2332"/>
      <c r="PDX24" s="2332"/>
      <c r="PDY24" s="2332"/>
      <c r="PDZ24" s="2332"/>
      <c r="PEA24" s="2332"/>
      <c r="PEB24" s="2332"/>
      <c r="PEC24" s="2332"/>
      <c r="PED24" s="2332"/>
      <c r="PEE24" s="2332"/>
      <c r="PEF24" s="2332"/>
      <c r="PEG24" s="2332"/>
      <c r="PEH24" s="2332"/>
      <c r="PEI24" s="2332"/>
      <c r="PEJ24" s="2332"/>
      <c r="PEK24" s="2332"/>
      <c r="PEL24" s="2332"/>
      <c r="PEM24" s="2332"/>
      <c r="PEN24" s="2332"/>
      <c r="PEO24" s="2332"/>
      <c r="PEP24" s="2332"/>
      <c r="PEQ24" s="2332"/>
      <c r="PER24" s="2332"/>
      <c r="PES24" s="2332"/>
      <c r="PET24" s="2332"/>
      <c r="PEU24" s="2332"/>
      <c r="PEV24" s="2332"/>
      <c r="PEW24" s="2332"/>
      <c r="PEX24" s="2332"/>
      <c r="PEY24" s="2332"/>
      <c r="PEZ24" s="2332"/>
      <c r="PFA24" s="2332"/>
      <c r="PFB24" s="2332"/>
      <c r="PFC24" s="2332"/>
      <c r="PFD24" s="2332"/>
      <c r="PFE24" s="2332"/>
      <c r="PFF24" s="2332"/>
      <c r="PFG24" s="2332"/>
      <c r="PFH24" s="2332"/>
      <c r="PFI24" s="2332"/>
      <c r="PFJ24" s="2332"/>
      <c r="PFK24" s="2332"/>
      <c r="PFL24" s="2332"/>
      <c r="PFM24" s="2332"/>
      <c r="PFN24" s="2332"/>
      <c r="PFO24" s="2332"/>
      <c r="PFP24" s="2332"/>
      <c r="PFQ24" s="2332"/>
      <c r="PFR24" s="2332"/>
      <c r="PFS24" s="2332"/>
      <c r="PFT24" s="2332"/>
      <c r="PFU24" s="2332"/>
      <c r="PFV24" s="2332"/>
      <c r="PFW24" s="2332"/>
      <c r="PFX24" s="2332"/>
      <c r="PFY24" s="2332"/>
      <c r="PFZ24" s="2332"/>
      <c r="PGA24" s="2332"/>
      <c r="PGB24" s="2332"/>
      <c r="PGC24" s="2332"/>
      <c r="PGD24" s="2332"/>
      <c r="PGE24" s="2332"/>
      <c r="PGF24" s="2332"/>
      <c r="PGG24" s="2332"/>
      <c r="PGH24" s="2332"/>
      <c r="PGI24" s="2332"/>
      <c r="PGJ24" s="2332"/>
      <c r="PGK24" s="2332"/>
      <c r="PGL24" s="2332"/>
      <c r="PGM24" s="2332"/>
      <c r="PGN24" s="2332"/>
      <c r="PGO24" s="2332"/>
      <c r="PGP24" s="2332"/>
      <c r="PGQ24" s="2332"/>
      <c r="PGR24" s="2332"/>
      <c r="PGS24" s="2332"/>
      <c r="PGT24" s="2332"/>
      <c r="PGU24" s="2332"/>
      <c r="PGV24" s="2332"/>
      <c r="PGW24" s="2332"/>
      <c r="PGX24" s="2332"/>
      <c r="PGY24" s="2332"/>
      <c r="PGZ24" s="2332"/>
      <c r="PHA24" s="2332"/>
      <c r="PHB24" s="2332"/>
      <c r="PHC24" s="2332"/>
      <c r="PHD24" s="2332"/>
      <c r="PHE24" s="2332"/>
      <c r="PHF24" s="2332"/>
      <c r="PHG24" s="2332"/>
      <c r="PHH24" s="2332"/>
      <c r="PHI24" s="2332"/>
      <c r="PHJ24" s="2332"/>
      <c r="PHK24" s="2332"/>
      <c r="PHL24" s="2332"/>
      <c r="PHM24" s="2332"/>
      <c r="PHN24" s="2332"/>
      <c r="PHO24" s="2332"/>
      <c r="PHP24" s="2332"/>
      <c r="PHQ24" s="2332"/>
      <c r="PHR24" s="2332"/>
      <c r="PHS24" s="2332"/>
      <c r="PHT24" s="2332"/>
      <c r="PHU24" s="2332"/>
      <c r="PHV24" s="2332"/>
      <c r="PHW24" s="2332"/>
      <c r="PHX24" s="2332"/>
      <c r="PHY24" s="2332"/>
      <c r="PHZ24" s="2332"/>
      <c r="PIA24" s="2332"/>
      <c r="PIB24" s="2332"/>
      <c r="PIC24" s="2332"/>
      <c r="PID24" s="2332"/>
      <c r="PIE24" s="2332"/>
      <c r="PIF24" s="2332"/>
      <c r="PIG24" s="2332"/>
      <c r="PIH24" s="2332"/>
      <c r="PII24" s="2332"/>
      <c r="PIJ24" s="2332"/>
      <c r="PIK24" s="2332"/>
      <c r="PIL24" s="2332"/>
      <c r="PIM24" s="2332"/>
      <c r="PIN24" s="2332"/>
      <c r="PIO24" s="2332"/>
      <c r="PIP24" s="2332"/>
      <c r="PIQ24" s="2332"/>
      <c r="PIR24" s="2332"/>
      <c r="PIS24" s="2332"/>
      <c r="PIT24" s="2332"/>
      <c r="PIU24" s="2332"/>
      <c r="PIV24" s="2332"/>
      <c r="PIW24" s="2332"/>
      <c r="PIX24" s="2332"/>
      <c r="PIY24" s="2332"/>
      <c r="PIZ24" s="2332"/>
      <c r="PJA24" s="2332"/>
      <c r="PJB24" s="2332"/>
      <c r="PJC24" s="2332"/>
      <c r="PJD24" s="2332"/>
      <c r="PJE24" s="2332"/>
      <c r="PJF24" s="2332"/>
      <c r="PJG24" s="2332"/>
      <c r="PJH24" s="2332"/>
      <c r="PJI24" s="2332"/>
      <c r="PJJ24" s="2332"/>
      <c r="PJK24" s="2332"/>
      <c r="PJL24" s="2332"/>
      <c r="PJM24" s="2332"/>
      <c r="PJN24" s="2332"/>
      <c r="PJO24" s="2332"/>
      <c r="PJP24" s="2332"/>
      <c r="PJQ24" s="2332"/>
      <c r="PJR24" s="2332"/>
      <c r="PJS24" s="2332"/>
      <c r="PJT24" s="2332"/>
      <c r="PJU24" s="2332"/>
      <c r="PJV24" s="2332"/>
      <c r="PJW24" s="2332"/>
      <c r="PJX24" s="2332"/>
      <c r="PJY24" s="2332"/>
      <c r="PJZ24" s="2332"/>
      <c r="PKA24" s="2332"/>
      <c r="PKB24" s="2332"/>
      <c r="PKC24" s="2332"/>
      <c r="PKD24" s="2332"/>
      <c r="PKE24" s="2332"/>
      <c r="PKF24" s="2332"/>
      <c r="PKG24" s="2332"/>
      <c r="PKH24" s="2332"/>
      <c r="PKI24" s="2332"/>
      <c r="PKJ24" s="2332"/>
      <c r="PKK24" s="2332"/>
      <c r="PKL24" s="2332"/>
      <c r="PKM24" s="2332"/>
      <c r="PKN24" s="2332"/>
      <c r="PKO24" s="2332"/>
      <c r="PKP24" s="2332"/>
      <c r="PKQ24" s="2332"/>
      <c r="PKR24" s="2332"/>
      <c r="PKS24" s="2332"/>
      <c r="PKT24" s="2332"/>
      <c r="PKU24" s="2332"/>
      <c r="PKV24" s="2332"/>
      <c r="PKW24" s="2332"/>
      <c r="PKX24" s="2332"/>
      <c r="PKY24" s="2332"/>
      <c r="PKZ24" s="2332"/>
      <c r="PLA24" s="2332"/>
      <c r="PLB24" s="2332"/>
      <c r="PLC24" s="2332"/>
      <c r="PLD24" s="2332"/>
      <c r="PLE24" s="2332"/>
      <c r="PLF24" s="2332"/>
      <c r="PLG24" s="2332"/>
      <c r="PLH24" s="2332"/>
      <c r="PLI24" s="2332"/>
      <c r="PLJ24" s="2332"/>
      <c r="PLK24" s="2332"/>
      <c r="PLL24" s="2332"/>
      <c r="PLM24" s="2332"/>
      <c r="PLN24" s="2332"/>
      <c r="PLO24" s="2332"/>
      <c r="PLP24" s="2332"/>
      <c r="PLQ24" s="2332"/>
      <c r="PLR24" s="2332"/>
      <c r="PLS24" s="2332"/>
      <c r="PLT24" s="2332"/>
      <c r="PLU24" s="2332"/>
      <c r="PLV24" s="2332"/>
      <c r="PLW24" s="2332"/>
      <c r="PLX24" s="2332"/>
      <c r="PLY24" s="2332"/>
      <c r="PLZ24" s="2332"/>
      <c r="PMA24" s="2332"/>
      <c r="PMB24" s="2332"/>
      <c r="PMC24" s="2332"/>
      <c r="PMD24" s="2332"/>
      <c r="PME24" s="2332"/>
      <c r="PMF24" s="2332"/>
      <c r="PMG24" s="2332"/>
      <c r="PMH24" s="2332"/>
      <c r="PMI24" s="2332"/>
      <c r="PMJ24" s="2332"/>
      <c r="PMK24" s="2332"/>
      <c r="PML24" s="2332"/>
      <c r="PMM24" s="2332"/>
      <c r="PMN24" s="2332"/>
      <c r="PMO24" s="2332"/>
      <c r="PMP24" s="2332"/>
      <c r="PMQ24" s="2332"/>
      <c r="PMR24" s="2332"/>
      <c r="PMS24" s="2332"/>
      <c r="PMT24" s="2332"/>
      <c r="PMU24" s="2332"/>
      <c r="PMV24" s="2332"/>
      <c r="PMW24" s="2332"/>
      <c r="PMX24" s="2332"/>
      <c r="PMY24" s="2332"/>
      <c r="PMZ24" s="2332"/>
      <c r="PNA24" s="2332"/>
      <c r="PNB24" s="2332"/>
      <c r="PNC24" s="2332"/>
      <c r="PND24" s="2332"/>
      <c r="PNE24" s="2332"/>
      <c r="PNF24" s="2332"/>
      <c r="PNG24" s="2332"/>
      <c r="PNH24" s="2332"/>
      <c r="PNI24" s="2332"/>
      <c r="PNJ24" s="2332"/>
      <c r="PNK24" s="2332"/>
      <c r="PNL24" s="2332"/>
      <c r="PNM24" s="2332"/>
      <c r="PNN24" s="2332"/>
      <c r="PNO24" s="2332"/>
      <c r="PNP24" s="2332"/>
      <c r="PNQ24" s="2332"/>
      <c r="PNR24" s="2332"/>
      <c r="PNS24" s="2332"/>
      <c r="PNT24" s="2332"/>
      <c r="PNU24" s="2332"/>
      <c r="PNV24" s="2332"/>
      <c r="PNW24" s="2332"/>
      <c r="PNX24" s="2332"/>
      <c r="PNY24" s="2332"/>
      <c r="PNZ24" s="2332"/>
      <c r="POA24" s="2332"/>
      <c r="POB24" s="2332"/>
      <c r="POC24" s="2332"/>
      <c r="POD24" s="2332"/>
      <c r="POE24" s="2332"/>
      <c r="POF24" s="2332"/>
      <c r="POG24" s="2332"/>
      <c r="POH24" s="2332"/>
      <c r="POI24" s="2332"/>
      <c r="POJ24" s="2332"/>
      <c r="POK24" s="2332"/>
      <c r="POL24" s="2332"/>
      <c r="POM24" s="2332"/>
      <c r="PON24" s="2332"/>
      <c r="POO24" s="2332"/>
      <c r="POP24" s="2332"/>
      <c r="POQ24" s="2332"/>
      <c r="POR24" s="2332"/>
      <c r="POS24" s="2332"/>
      <c r="POT24" s="2332"/>
      <c r="POU24" s="2332"/>
      <c r="POV24" s="2332"/>
      <c r="POW24" s="2332"/>
      <c r="POX24" s="2332"/>
      <c r="POY24" s="2332"/>
      <c r="POZ24" s="2332"/>
      <c r="PPA24" s="2332"/>
      <c r="PPB24" s="2332"/>
      <c r="PPC24" s="2332"/>
      <c r="PPD24" s="2332"/>
      <c r="PPE24" s="2332"/>
      <c r="PPF24" s="2332"/>
      <c r="PPG24" s="2332"/>
      <c r="PPH24" s="2332"/>
      <c r="PPI24" s="2332"/>
      <c r="PPJ24" s="2332"/>
      <c r="PPK24" s="2332"/>
      <c r="PPL24" s="2332"/>
      <c r="PPM24" s="2332"/>
      <c r="PPN24" s="2332"/>
      <c r="PPO24" s="2332"/>
      <c r="PPP24" s="2332"/>
      <c r="PPQ24" s="2332"/>
      <c r="PPR24" s="2332"/>
      <c r="PPS24" s="2332"/>
      <c r="PPT24" s="2332"/>
      <c r="PPU24" s="2332"/>
      <c r="PPV24" s="2332"/>
      <c r="PPW24" s="2332"/>
      <c r="PPX24" s="2332"/>
      <c r="PPY24" s="2332"/>
      <c r="PPZ24" s="2332"/>
      <c r="PQA24" s="2332"/>
      <c r="PQB24" s="2332"/>
      <c r="PQC24" s="2332"/>
      <c r="PQD24" s="2332"/>
      <c r="PQE24" s="2332"/>
      <c r="PQF24" s="2332"/>
      <c r="PQG24" s="2332"/>
      <c r="PQH24" s="2332"/>
      <c r="PQI24" s="2332"/>
      <c r="PQJ24" s="2332"/>
      <c r="PQK24" s="2332"/>
      <c r="PQL24" s="2332"/>
      <c r="PQM24" s="2332"/>
      <c r="PQN24" s="2332"/>
      <c r="PQO24" s="2332"/>
      <c r="PQP24" s="2332"/>
      <c r="PQQ24" s="2332"/>
      <c r="PQR24" s="2332"/>
      <c r="PQS24" s="2332"/>
      <c r="PQT24" s="2332"/>
      <c r="PQU24" s="2332"/>
      <c r="PQV24" s="2332"/>
      <c r="PQW24" s="2332"/>
      <c r="PQX24" s="2332"/>
      <c r="PQY24" s="2332"/>
      <c r="PQZ24" s="2332"/>
      <c r="PRA24" s="2332"/>
      <c r="PRB24" s="2332"/>
      <c r="PRC24" s="2332"/>
      <c r="PRD24" s="2332"/>
      <c r="PRE24" s="2332"/>
      <c r="PRF24" s="2332"/>
      <c r="PRG24" s="2332"/>
      <c r="PRH24" s="2332"/>
      <c r="PRI24" s="2332"/>
      <c r="PRJ24" s="2332"/>
      <c r="PRK24" s="2332"/>
      <c r="PRL24" s="2332"/>
      <c r="PRM24" s="2332"/>
      <c r="PRN24" s="2332"/>
      <c r="PRO24" s="2332"/>
      <c r="PRP24" s="2332"/>
      <c r="PRQ24" s="2332"/>
      <c r="PRR24" s="2332"/>
      <c r="PRS24" s="2332"/>
      <c r="PRT24" s="2332"/>
      <c r="PRU24" s="2332"/>
      <c r="PRV24" s="2332"/>
      <c r="PRW24" s="2332"/>
      <c r="PRX24" s="2332"/>
      <c r="PRY24" s="2332"/>
      <c r="PRZ24" s="2332"/>
      <c r="PSA24" s="2332"/>
      <c r="PSB24" s="2332"/>
      <c r="PSC24" s="2332"/>
      <c r="PSD24" s="2332"/>
      <c r="PSE24" s="2332"/>
      <c r="PSF24" s="2332"/>
      <c r="PSG24" s="2332"/>
      <c r="PSH24" s="2332"/>
      <c r="PSI24" s="2332"/>
      <c r="PSJ24" s="2332"/>
      <c r="PSK24" s="2332"/>
      <c r="PSL24" s="2332"/>
      <c r="PSM24" s="2332"/>
      <c r="PSN24" s="2332"/>
      <c r="PSO24" s="2332"/>
      <c r="PSP24" s="2332"/>
      <c r="PSQ24" s="2332"/>
      <c r="PSR24" s="2332"/>
      <c r="PSS24" s="2332"/>
      <c r="PST24" s="2332"/>
      <c r="PSU24" s="2332"/>
      <c r="PSV24" s="2332"/>
      <c r="PSW24" s="2332"/>
      <c r="PSX24" s="2332"/>
      <c r="PSY24" s="2332"/>
      <c r="PSZ24" s="2332"/>
      <c r="PTA24" s="2332"/>
      <c r="PTB24" s="2332"/>
      <c r="PTC24" s="2332"/>
      <c r="PTD24" s="2332"/>
      <c r="PTE24" s="2332"/>
      <c r="PTF24" s="2332"/>
      <c r="PTG24" s="2332"/>
      <c r="PTH24" s="2332"/>
      <c r="PTI24" s="2332"/>
      <c r="PTJ24" s="2332"/>
      <c r="PTK24" s="2332"/>
      <c r="PTL24" s="2332"/>
      <c r="PTM24" s="2332"/>
      <c r="PTN24" s="2332"/>
      <c r="PTO24" s="2332"/>
      <c r="PTP24" s="2332"/>
      <c r="PTQ24" s="2332"/>
      <c r="PTR24" s="2332"/>
      <c r="PTS24" s="2332"/>
      <c r="PTT24" s="2332"/>
      <c r="PTU24" s="2332"/>
      <c r="PTV24" s="2332"/>
      <c r="PTW24" s="2332"/>
      <c r="PTX24" s="2332"/>
      <c r="PTY24" s="2332"/>
      <c r="PTZ24" s="2332"/>
      <c r="PUA24" s="2332"/>
      <c r="PUB24" s="2332"/>
      <c r="PUC24" s="2332"/>
      <c r="PUD24" s="2332"/>
      <c r="PUE24" s="2332"/>
      <c r="PUF24" s="2332"/>
      <c r="PUG24" s="2332"/>
      <c r="PUH24" s="2332"/>
      <c r="PUI24" s="2332"/>
      <c r="PUJ24" s="2332"/>
      <c r="PUK24" s="2332"/>
      <c r="PUL24" s="2332"/>
      <c r="PUM24" s="2332"/>
      <c r="PUN24" s="2332"/>
      <c r="PUO24" s="2332"/>
      <c r="PUP24" s="2332"/>
      <c r="PUQ24" s="2332"/>
      <c r="PUR24" s="2332"/>
      <c r="PUS24" s="2332"/>
      <c r="PUT24" s="2332"/>
      <c r="PUU24" s="2332"/>
      <c r="PUV24" s="2332"/>
      <c r="PUW24" s="2332"/>
      <c r="PUX24" s="2332"/>
      <c r="PUY24" s="2332"/>
      <c r="PUZ24" s="2332"/>
      <c r="PVA24" s="2332"/>
      <c r="PVB24" s="2332"/>
      <c r="PVC24" s="2332"/>
      <c r="PVD24" s="2332"/>
      <c r="PVE24" s="2332"/>
      <c r="PVF24" s="2332"/>
      <c r="PVG24" s="2332"/>
      <c r="PVH24" s="2332"/>
      <c r="PVI24" s="2332"/>
      <c r="PVJ24" s="2332"/>
      <c r="PVK24" s="2332"/>
      <c r="PVL24" s="2332"/>
      <c r="PVM24" s="2332"/>
      <c r="PVN24" s="2332"/>
      <c r="PVO24" s="2332"/>
      <c r="PVP24" s="2332"/>
      <c r="PVQ24" s="2332"/>
      <c r="PVR24" s="2332"/>
      <c r="PVS24" s="2332"/>
      <c r="PVT24" s="2332"/>
      <c r="PVU24" s="2332"/>
      <c r="PVV24" s="2332"/>
      <c r="PVW24" s="2332"/>
      <c r="PVX24" s="2332"/>
      <c r="PVY24" s="2332"/>
      <c r="PVZ24" s="2332"/>
      <c r="PWA24" s="2332"/>
      <c r="PWB24" s="2332"/>
      <c r="PWC24" s="2332"/>
      <c r="PWD24" s="2332"/>
      <c r="PWE24" s="2332"/>
      <c r="PWF24" s="2332"/>
      <c r="PWG24" s="2332"/>
      <c r="PWH24" s="2332"/>
      <c r="PWI24" s="2332"/>
      <c r="PWJ24" s="2332"/>
      <c r="PWK24" s="2332"/>
      <c r="PWL24" s="2332"/>
      <c r="PWM24" s="2332"/>
      <c r="PWN24" s="2332"/>
      <c r="PWO24" s="2332"/>
      <c r="PWP24" s="2332"/>
      <c r="PWQ24" s="2332"/>
      <c r="PWR24" s="2332"/>
      <c r="PWS24" s="2332"/>
      <c r="PWT24" s="2332"/>
      <c r="PWU24" s="2332"/>
      <c r="PWV24" s="2332"/>
      <c r="PWW24" s="2332"/>
      <c r="PWX24" s="2332"/>
      <c r="PWY24" s="2332"/>
      <c r="PWZ24" s="2332"/>
      <c r="PXA24" s="2332"/>
      <c r="PXB24" s="2332"/>
      <c r="PXC24" s="2332"/>
      <c r="PXD24" s="2332"/>
      <c r="PXE24" s="2332"/>
      <c r="PXF24" s="2332"/>
      <c r="PXG24" s="2332"/>
      <c r="PXH24" s="2332"/>
      <c r="PXI24" s="2332"/>
      <c r="PXJ24" s="2332"/>
      <c r="PXK24" s="2332"/>
      <c r="PXL24" s="2332"/>
      <c r="PXM24" s="2332"/>
      <c r="PXN24" s="2332"/>
      <c r="PXO24" s="2332"/>
      <c r="PXP24" s="2332"/>
      <c r="PXQ24" s="2332"/>
      <c r="PXR24" s="2332"/>
      <c r="PXS24" s="2332"/>
      <c r="PXT24" s="2332"/>
      <c r="PXU24" s="2332"/>
      <c r="PXV24" s="2332"/>
      <c r="PXW24" s="2332"/>
      <c r="PXX24" s="2332"/>
      <c r="PXY24" s="2332"/>
      <c r="PXZ24" s="2332"/>
      <c r="PYA24" s="2332"/>
      <c r="PYB24" s="2332"/>
      <c r="PYC24" s="2332"/>
      <c r="PYD24" s="2332"/>
      <c r="PYE24" s="2332"/>
      <c r="PYF24" s="2332"/>
      <c r="PYG24" s="2332"/>
      <c r="PYH24" s="2332"/>
      <c r="PYI24" s="2332"/>
      <c r="PYJ24" s="2332"/>
      <c r="PYK24" s="2332"/>
      <c r="PYL24" s="2332"/>
      <c r="PYM24" s="2332"/>
      <c r="PYN24" s="2332"/>
      <c r="PYO24" s="2332"/>
      <c r="PYP24" s="2332"/>
      <c r="PYQ24" s="2332"/>
      <c r="PYR24" s="2332"/>
      <c r="PYS24" s="2332"/>
      <c r="PYT24" s="2332"/>
      <c r="PYU24" s="2332"/>
      <c r="PYV24" s="2332"/>
      <c r="PYW24" s="2332"/>
      <c r="PYX24" s="2332"/>
      <c r="PYY24" s="2332"/>
      <c r="PYZ24" s="2332"/>
      <c r="PZA24" s="2332"/>
      <c r="PZB24" s="2332"/>
      <c r="PZC24" s="2332"/>
      <c r="PZD24" s="2332"/>
      <c r="PZE24" s="2332"/>
      <c r="PZF24" s="2332"/>
      <c r="PZG24" s="2332"/>
      <c r="PZH24" s="2332"/>
      <c r="PZI24" s="2332"/>
      <c r="PZJ24" s="2332"/>
      <c r="PZK24" s="2332"/>
      <c r="PZL24" s="2332"/>
      <c r="PZM24" s="2332"/>
      <c r="PZN24" s="2332"/>
      <c r="PZO24" s="2332"/>
      <c r="PZP24" s="2332"/>
      <c r="PZQ24" s="2332"/>
      <c r="PZR24" s="2332"/>
      <c r="PZS24" s="2332"/>
      <c r="PZT24" s="2332"/>
      <c r="PZU24" s="2332"/>
      <c r="PZV24" s="2332"/>
      <c r="PZW24" s="2332"/>
      <c r="PZX24" s="2332"/>
      <c r="PZY24" s="2332"/>
      <c r="PZZ24" s="2332"/>
      <c r="QAA24" s="2332"/>
      <c r="QAB24" s="2332"/>
      <c r="QAC24" s="2332"/>
      <c r="QAD24" s="2332"/>
      <c r="QAE24" s="2332"/>
      <c r="QAF24" s="2332"/>
      <c r="QAG24" s="2332"/>
      <c r="QAH24" s="2332"/>
      <c r="QAI24" s="2332"/>
      <c r="QAJ24" s="2332"/>
      <c r="QAK24" s="2332"/>
      <c r="QAL24" s="2332"/>
      <c r="QAM24" s="2332"/>
      <c r="QAN24" s="2332"/>
      <c r="QAO24" s="2332"/>
      <c r="QAP24" s="2332"/>
      <c r="QAQ24" s="2332"/>
      <c r="QAR24" s="2332"/>
      <c r="QAS24" s="2332"/>
      <c r="QAT24" s="2332"/>
      <c r="QAU24" s="2332"/>
      <c r="QAV24" s="2332"/>
      <c r="QAW24" s="2332"/>
      <c r="QAX24" s="2332"/>
      <c r="QAY24" s="2332"/>
      <c r="QAZ24" s="2332"/>
      <c r="QBA24" s="2332"/>
      <c r="QBB24" s="2332"/>
      <c r="QBC24" s="2332"/>
      <c r="QBD24" s="2332"/>
      <c r="QBE24" s="2332"/>
      <c r="QBF24" s="2332"/>
      <c r="QBG24" s="2332"/>
      <c r="QBH24" s="2332"/>
      <c r="QBI24" s="2332"/>
      <c r="QBJ24" s="2332"/>
      <c r="QBK24" s="2332"/>
      <c r="QBL24" s="2332"/>
      <c r="QBM24" s="2332"/>
      <c r="QBN24" s="2332"/>
      <c r="QBO24" s="2332"/>
      <c r="QBP24" s="2332"/>
      <c r="QBQ24" s="2332"/>
      <c r="QBR24" s="2332"/>
      <c r="QBS24" s="2332"/>
      <c r="QBT24" s="2332"/>
      <c r="QBU24" s="2332"/>
      <c r="QBV24" s="2332"/>
      <c r="QBW24" s="2332"/>
      <c r="QBX24" s="2332"/>
      <c r="QBY24" s="2332"/>
      <c r="QBZ24" s="2332"/>
      <c r="QCA24" s="2332"/>
      <c r="QCB24" s="2332"/>
      <c r="QCC24" s="2332"/>
      <c r="QCD24" s="2332"/>
      <c r="QCE24" s="2332"/>
      <c r="QCF24" s="2332"/>
      <c r="QCG24" s="2332"/>
      <c r="QCH24" s="2332"/>
      <c r="QCI24" s="2332"/>
      <c r="QCJ24" s="2332"/>
      <c r="QCK24" s="2332"/>
      <c r="QCL24" s="2332"/>
      <c r="QCM24" s="2332"/>
      <c r="QCN24" s="2332"/>
      <c r="QCO24" s="2332"/>
      <c r="QCP24" s="2332"/>
      <c r="QCQ24" s="2332"/>
      <c r="QCR24" s="2332"/>
      <c r="QCS24" s="2332"/>
      <c r="QCT24" s="2332"/>
      <c r="QCU24" s="2332"/>
      <c r="QCV24" s="2332"/>
      <c r="QCW24" s="2332"/>
      <c r="QCX24" s="2332"/>
      <c r="QCY24" s="2332"/>
      <c r="QCZ24" s="2332"/>
      <c r="QDA24" s="2332"/>
      <c r="QDB24" s="2332"/>
      <c r="QDC24" s="2332"/>
      <c r="QDD24" s="2332"/>
      <c r="QDE24" s="2332"/>
      <c r="QDF24" s="2332"/>
      <c r="QDG24" s="2332"/>
      <c r="QDH24" s="2332"/>
      <c r="QDI24" s="2332"/>
      <c r="QDJ24" s="2332"/>
      <c r="QDK24" s="2332"/>
      <c r="QDL24" s="2332"/>
      <c r="QDM24" s="2332"/>
      <c r="QDN24" s="2332"/>
      <c r="QDO24" s="2332"/>
      <c r="QDP24" s="2332"/>
      <c r="QDQ24" s="2332"/>
      <c r="QDR24" s="2332"/>
      <c r="QDS24" s="2332"/>
      <c r="QDT24" s="2332"/>
      <c r="QDU24" s="2332"/>
      <c r="QDV24" s="2332"/>
      <c r="QDW24" s="2332"/>
      <c r="QDX24" s="2332"/>
      <c r="QDY24" s="2332"/>
      <c r="QDZ24" s="2332"/>
      <c r="QEA24" s="2332"/>
      <c r="QEB24" s="2332"/>
      <c r="QEC24" s="2332"/>
      <c r="QED24" s="2332"/>
      <c r="QEE24" s="2332"/>
      <c r="QEF24" s="2332"/>
      <c r="QEG24" s="2332"/>
      <c r="QEH24" s="2332"/>
      <c r="QEI24" s="2332"/>
      <c r="QEJ24" s="2332"/>
      <c r="QEK24" s="2332"/>
      <c r="QEL24" s="2332"/>
      <c r="QEM24" s="2332"/>
      <c r="QEN24" s="2332"/>
      <c r="QEO24" s="2332"/>
      <c r="QEP24" s="2332"/>
      <c r="QEQ24" s="2332"/>
      <c r="QER24" s="2332"/>
      <c r="QES24" s="2332"/>
      <c r="QET24" s="2332"/>
      <c r="QEU24" s="2332"/>
      <c r="QEV24" s="2332"/>
      <c r="QEW24" s="2332"/>
      <c r="QEX24" s="2332"/>
      <c r="QEY24" s="2332"/>
      <c r="QEZ24" s="2332"/>
      <c r="QFA24" s="2332"/>
      <c r="QFB24" s="2332"/>
      <c r="QFC24" s="2332"/>
      <c r="QFD24" s="2332"/>
      <c r="QFE24" s="2332"/>
      <c r="QFF24" s="2332"/>
      <c r="QFG24" s="2332"/>
      <c r="QFH24" s="2332"/>
      <c r="QFI24" s="2332"/>
      <c r="QFJ24" s="2332"/>
      <c r="QFK24" s="2332"/>
      <c r="QFL24" s="2332"/>
      <c r="QFM24" s="2332"/>
      <c r="QFN24" s="2332"/>
      <c r="QFO24" s="2332"/>
      <c r="QFP24" s="2332"/>
      <c r="QFQ24" s="2332"/>
      <c r="QFR24" s="2332"/>
      <c r="QFS24" s="2332"/>
      <c r="QFT24" s="2332"/>
      <c r="QFU24" s="2332"/>
      <c r="QFV24" s="2332"/>
      <c r="QFW24" s="2332"/>
      <c r="QFX24" s="2332"/>
      <c r="QFY24" s="2332"/>
      <c r="QFZ24" s="2332"/>
      <c r="QGA24" s="2332"/>
      <c r="QGB24" s="2332"/>
      <c r="QGC24" s="2332"/>
      <c r="QGD24" s="2332"/>
      <c r="QGE24" s="2332"/>
      <c r="QGF24" s="2332"/>
      <c r="QGG24" s="2332"/>
      <c r="QGH24" s="2332"/>
      <c r="QGI24" s="2332"/>
      <c r="QGJ24" s="2332"/>
      <c r="QGK24" s="2332"/>
      <c r="QGL24" s="2332"/>
      <c r="QGM24" s="2332"/>
      <c r="QGN24" s="2332"/>
      <c r="QGO24" s="2332"/>
      <c r="QGP24" s="2332"/>
      <c r="QGQ24" s="2332"/>
      <c r="QGR24" s="2332"/>
      <c r="QGS24" s="2332"/>
      <c r="QGT24" s="2332"/>
      <c r="QGU24" s="2332"/>
      <c r="QGV24" s="2332"/>
      <c r="QGW24" s="2332"/>
      <c r="QGX24" s="2332"/>
      <c r="QGY24" s="2332"/>
      <c r="QGZ24" s="2332"/>
      <c r="QHA24" s="2332"/>
      <c r="QHB24" s="2332"/>
      <c r="QHC24" s="2332"/>
      <c r="QHD24" s="2332"/>
      <c r="QHE24" s="2332"/>
      <c r="QHF24" s="2332"/>
      <c r="QHG24" s="2332"/>
      <c r="QHH24" s="2332"/>
      <c r="QHI24" s="2332"/>
      <c r="QHJ24" s="2332"/>
      <c r="QHK24" s="2332"/>
      <c r="QHL24" s="2332"/>
      <c r="QHM24" s="2332"/>
      <c r="QHN24" s="2332"/>
      <c r="QHO24" s="2332"/>
      <c r="QHP24" s="2332"/>
      <c r="QHQ24" s="2332"/>
      <c r="QHR24" s="2332"/>
      <c r="QHS24" s="2332"/>
      <c r="QHT24" s="2332"/>
      <c r="QHU24" s="2332"/>
      <c r="QHV24" s="2332"/>
      <c r="QHW24" s="2332"/>
      <c r="QHX24" s="2332"/>
      <c r="QHY24" s="2332"/>
      <c r="QHZ24" s="2332"/>
      <c r="QIA24" s="2332"/>
      <c r="QIB24" s="2332"/>
      <c r="QIC24" s="2332"/>
      <c r="QID24" s="2332"/>
      <c r="QIE24" s="2332"/>
      <c r="QIF24" s="2332"/>
      <c r="QIG24" s="2332"/>
      <c r="QIH24" s="2332"/>
      <c r="QII24" s="2332"/>
      <c r="QIJ24" s="2332"/>
      <c r="QIK24" s="2332"/>
      <c r="QIL24" s="2332"/>
      <c r="QIM24" s="2332"/>
      <c r="QIN24" s="2332"/>
      <c r="QIO24" s="2332"/>
      <c r="QIP24" s="2332"/>
      <c r="QIQ24" s="2332"/>
      <c r="QIR24" s="2332"/>
      <c r="QIS24" s="2332"/>
      <c r="QIT24" s="2332"/>
      <c r="QIU24" s="2332"/>
      <c r="QIV24" s="2332"/>
      <c r="QIW24" s="2332"/>
      <c r="QIX24" s="2332"/>
      <c r="QIY24" s="2332"/>
      <c r="QIZ24" s="2332"/>
      <c r="QJA24" s="2332"/>
      <c r="QJB24" s="2332"/>
      <c r="QJC24" s="2332"/>
      <c r="QJD24" s="2332"/>
      <c r="QJE24" s="2332"/>
      <c r="QJF24" s="2332"/>
      <c r="QJG24" s="2332"/>
      <c r="QJH24" s="2332"/>
      <c r="QJI24" s="2332"/>
      <c r="QJJ24" s="2332"/>
      <c r="QJK24" s="2332"/>
      <c r="QJL24" s="2332"/>
      <c r="QJM24" s="2332"/>
      <c r="QJN24" s="2332"/>
      <c r="QJO24" s="2332"/>
      <c r="QJP24" s="2332"/>
      <c r="QJQ24" s="2332"/>
      <c r="QJR24" s="2332"/>
      <c r="QJS24" s="2332"/>
      <c r="QJT24" s="2332"/>
      <c r="QJU24" s="2332"/>
      <c r="QJV24" s="2332"/>
      <c r="QJW24" s="2332"/>
      <c r="QJX24" s="2332"/>
      <c r="QJY24" s="2332"/>
      <c r="QJZ24" s="2332"/>
      <c r="QKA24" s="2332"/>
      <c r="QKB24" s="2332"/>
      <c r="QKC24" s="2332"/>
      <c r="QKD24" s="2332"/>
      <c r="QKE24" s="2332"/>
      <c r="QKF24" s="2332"/>
      <c r="QKG24" s="2332"/>
      <c r="QKH24" s="2332"/>
      <c r="QKI24" s="2332"/>
      <c r="QKJ24" s="2332"/>
      <c r="QKK24" s="2332"/>
      <c r="QKL24" s="2332"/>
      <c r="QKM24" s="2332"/>
      <c r="QKN24" s="2332"/>
      <c r="QKO24" s="2332"/>
      <c r="QKP24" s="2332"/>
      <c r="QKQ24" s="2332"/>
      <c r="QKR24" s="2332"/>
      <c r="QKS24" s="2332"/>
      <c r="QKT24" s="2332"/>
      <c r="QKU24" s="2332"/>
      <c r="QKV24" s="2332"/>
      <c r="QKW24" s="2332"/>
      <c r="QKX24" s="2332"/>
      <c r="QKY24" s="2332"/>
      <c r="QKZ24" s="2332"/>
      <c r="QLA24" s="2332"/>
      <c r="QLB24" s="2332"/>
      <c r="QLC24" s="2332"/>
      <c r="QLD24" s="2332"/>
      <c r="QLE24" s="2332"/>
      <c r="QLF24" s="2332"/>
      <c r="QLG24" s="2332"/>
      <c r="QLH24" s="2332"/>
      <c r="QLI24" s="2332"/>
      <c r="QLJ24" s="2332"/>
      <c r="QLK24" s="2332"/>
      <c r="QLL24" s="2332"/>
      <c r="QLM24" s="2332"/>
      <c r="QLN24" s="2332"/>
      <c r="QLO24" s="2332"/>
      <c r="QLP24" s="2332"/>
      <c r="QLQ24" s="2332"/>
      <c r="QLR24" s="2332"/>
      <c r="QLS24" s="2332"/>
      <c r="QLT24" s="2332"/>
      <c r="QLU24" s="2332"/>
      <c r="QLV24" s="2332"/>
      <c r="QLW24" s="2332"/>
      <c r="QLX24" s="2332"/>
      <c r="QLY24" s="2332"/>
      <c r="QLZ24" s="2332"/>
      <c r="QMA24" s="2332"/>
      <c r="QMB24" s="2332"/>
      <c r="QMC24" s="2332"/>
      <c r="QMD24" s="2332"/>
      <c r="QME24" s="2332"/>
      <c r="QMF24" s="2332"/>
      <c r="QMG24" s="2332"/>
      <c r="QMH24" s="2332"/>
      <c r="QMI24" s="2332"/>
      <c r="QMJ24" s="2332"/>
      <c r="QMK24" s="2332"/>
      <c r="QML24" s="2332"/>
      <c r="QMM24" s="2332"/>
      <c r="QMN24" s="2332"/>
      <c r="QMO24" s="2332"/>
      <c r="QMP24" s="2332"/>
      <c r="QMQ24" s="2332"/>
      <c r="QMR24" s="2332"/>
      <c r="QMS24" s="2332"/>
      <c r="QMT24" s="2332"/>
      <c r="QMU24" s="2332"/>
      <c r="QMV24" s="2332"/>
      <c r="QMW24" s="2332"/>
      <c r="QMX24" s="2332"/>
      <c r="QMY24" s="2332"/>
      <c r="QMZ24" s="2332"/>
      <c r="QNA24" s="2332"/>
      <c r="QNB24" s="2332"/>
      <c r="QNC24" s="2332"/>
      <c r="QND24" s="2332"/>
      <c r="QNE24" s="2332"/>
      <c r="QNF24" s="2332"/>
      <c r="QNG24" s="2332"/>
      <c r="QNH24" s="2332"/>
      <c r="QNI24" s="2332"/>
      <c r="QNJ24" s="2332"/>
      <c r="QNK24" s="2332"/>
      <c r="QNL24" s="2332"/>
      <c r="QNM24" s="2332"/>
      <c r="QNN24" s="2332"/>
      <c r="QNO24" s="2332"/>
      <c r="QNP24" s="2332"/>
      <c r="QNQ24" s="2332"/>
      <c r="QNR24" s="2332"/>
      <c r="QNS24" s="2332"/>
      <c r="QNT24" s="2332"/>
      <c r="QNU24" s="2332"/>
      <c r="QNV24" s="2332"/>
      <c r="QNW24" s="2332"/>
      <c r="QNX24" s="2332"/>
      <c r="QNY24" s="2332"/>
      <c r="QNZ24" s="2332"/>
      <c r="QOA24" s="2332"/>
      <c r="QOB24" s="2332"/>
      <c r="QOC24" s="2332"/>
      <c r="QOD24" s="2332"/>
      <c r="QOE24" s="2332"/>
      <c r="QOF24" s="2332"/>
      <c r="QOG24" s="2332"/>
      <c r="QOH24" s="2332"/>
      <c r="QOI24" s="2332"/>
      <c r="QOJ24" s="2332"/>
      <c r="QOK24" s="2332"/>
      <c r="QOL24" s="2332"/>
      <c r="QOM24" s="2332"/>
      <c r="QON24" s="2332"/>
      <c r="QOO24" s="2332"/>
      <c r="QOP24" s="2332"/>
      <c r="QOQ24" s="2332"/>
      <c r="QOR24" s="2332"/>
      <c r="QOS24" s="2332"/>
      <c r="QOT24" s="2332"/>
      <c r="QOU24" s="2332"/>
      <c r="QOV24" s="2332"/>
      <c r="QOW24" s="2332"/>
      <c r="QOX24" s="2332"/>
      <c r="QOY24" s="2332"/>
      <c r="QOZ24" s="2332"/>
      <c r="QPA24" s="2332"/>
      <c r="QPB24" s="2332"/>
      <c r="QPC24" s="2332"/>
      <c r="QPD24" s="2332"/>
      <c r="QPE24" s="2332"/>
      <c r="QPF24" s="2332"/>
      <c r="QPG24" s="2332"/>
      <c r="QPH24" s="2332"/>
      <c r="QPI24" s="2332"/>
      <c r="QPJ24" s="2332"/>
      <c r="QPK24" s="2332"/>
      <c r="QPL24" s="2332"/>
      <c r="QPM24" s="2332"/>
      <c r="QPN24" s="2332"/>
      <c r="QPO24" s="2332"/>
      <c r="QPP24" s="2332"/>
      <c r="QPQ24" s="2332"/>
      <c r="QPR24" s="2332"/>
      <c r="QPS24" s="2332"/>
      <c r="QPT24" s="2332"/>
      <c r="QPU24" s="2332"/>
      <c r="QPV24" s="2332"/>
      <c r="QPW24" s="2332"/>
      <c r="QPX24" s="2332"/>
      <c r="QPY24" s="2332"/>
      <c r="QPZ24" s="2332"/>
      <c r="QQA24" s="2332"/>
      <c r="QQB24" s="2332"/>
      <c r="QQC24" s="2332"/>
      <c r="QQD24" s="2332"/>
      <c r="QQE24" s="2332"/>
      <c r="QQF24" s="2332"/>
      <c r="QQG24" s="2332"/>
      <c r="QQH24" s="2332"/>
      <c r="QQI24" s="2332"/>
      <c r="QQJ24" s="2332"/>
      <c r="QQK24" s="2332"/>
      <c r="QQL24" s="2332"/>
      <c r="QQM24" s="2332"/>
      <c r="QQN24" s="2332"/>
      <c r="QQO24" s="2332"/>
      <c r="QQP24" s="2332"/>
      <c r="QQQ24" s="2332"/>
      <c r="QQR24" s="2332"/>
      <c r="QQS24" s="2332"/>
      <c r="QQT24" s="2332"/>
      <c r="QQU24" s="2332"/>
      <c r="QQV24" s="2332"/>
      <c r="QQW24" s="2332"/>
      <c r="QQX24" s="2332"/>
      <c r="QQY24" s="2332"/>
      <c r="QQZ24" s="2332"/>
      <c r="QRA24" s="2332"/>
      <c r="QRB24" s="2332"/>
      <c r="QRC24" s="2332"/>
      <c r="QRD24" s="2332"/>
      <c r="QRE24" s="2332"/>
      <c r="QRF24" s="2332"/>
      <c r="QRG24" s="2332"/>
      <c r="QRH24" s="2332"/>
      <c r="QRI24" s="2332"/>
      <c r="QRJ24" s="2332"/>
      <c r="QRK24" s="2332"/>
      <c r="QRL24" s="2332"/>
      <c r="QRM24" s="2332"/>
      <c r="QRN24" s="2332"/>
      <c r="QRO24" s="2332"/>
      <c r="QRP24" s="2332"/>
      <c r="QRQ24" s="2332"/>
      <c r="QRR24" s="2332"/>
      <c r="QRS24" s="2332"/>
      <c r="QRT24" s="2332"/>
      <c r="QRU24" s="2332"/>
      <c r="QRV24" s="2332"/>
      <c r="QRW24" s="2332"/>
      <c r="QRX24" s="2332"/>
      <c r="QRY24" s="2332"/>
      <c r="QRZ24" s="2332"/>
      <c r="QSA24" s="2332"/>
      <c r="QSB24" s="2332"/>
      <c r="QSC24" s="2332"/>
      <c r="QSD24" s="2332"/>
      <c r="QSE24" s="2332"/>
      <c r="QSF24" s="2332"/>
      <c r="QSG24" s="2332"/>
      <c r="QSH24" s="2332"/>
      <c r="QSI24" s="2332"/>
      <c r="QSJ24" s="2332"/>
      <c r="QSK24" s="2332"/>
      <c r="QSL24" s="2332"/>
      <c r="QSM24" s="2332"/>
      <c r="QSN24" s="2332"/>
      <c r="QSO24" s="2332"/>
      <c r="QSP24" s="2332"/>
      <c r="QSQ24" s="2332"/>
      <c r="QSR24" s="2332"/>
      <c r="QSS24" s="2332"/>
      <c r="QST24" s="2332"/>
      <c r="QSU24" s="2332"/>
      <c r="QSV24" s="2332"/>
      <c r="QSW24" s="2332"/>
      <c r="QSX24" s="2332"/>
      <c r="QSY24" s="2332"/>
      <c r="QSZ24" s="2332"/>
      <c r="QTA24" s="2332"/>
      <c r="QTB24" s="2332"/>
      <c r="QTC24" s="2332"/>
      <c r="QTD24" s="2332"/>
      <c r="QTE24" s="2332"/>
      <c r="QTF24" s="2332"/>
      <c r="QTG24" s="2332"/>
      <c r="QTH24" s="2332"/>
      <c r="QTI24" s="2332"/>
      <c r="QTJ24" s="2332"/>
      <c r="QTK24" s="2332"/>
      <c r="QTL24" s="2332"/>
      <c r="QTM24" s="2332"/>
      <c r="QTN24" s="2332"/>
      <c r="QTO24" s="2332"/>
      <c r="QTP24" s="2332"/>
      <c r="QTQ24" s="2332"/>
      <c r="QTR24" s="2332"/>
      <c r="QTS24" s="2332"/>
      <c r="QTT24" s="2332"/>
      <c r="QTU24" s="2332"/>
      <c r="QTV24" s="2332"/>
      <c r="QTW24" s="2332"/>
      <c r="QTX24" s="2332"/>
      <c r="QTY24" s="2332"/>
      <c r="QTZ24" s="2332"/>
      <c r="QUA24" s="2332"/>
      <c r="QUB24" s="2332"/>
      <c r="QUC24" s="2332"/>
      <c r="QUD24" s="2332"/>
      <c r="QUE24" s="2332"/>
      <c r="QUF24" s="2332"/>
      <c r="QUG24" s="2332"/>
      <c r="QUH24" s="2332"/>
      <c r="QUI24" s="2332"/>
      <c r="QUJ24" s="2332"/>
      <c r="QUK24" s="2332"/>
      <c r="QUL24" s="2332"/>
      <c r="QUM24" s="2332"/>
      <c r="QUN24" s="2332"/>
      <c r="QUO24" s="2332"/>
      <c r="QUP24" s="2332"/>
      <c r="QUQ24" s="2332"/>
      <c r="QUR24" s="2332"/>
      <c r="QUS24" s="2332"/>
      <c r="QUT24" s="2332"/>
      <c r="QUU24" s="2332"/>
      <c r="QUV24" s="2332"/>
      <c r="QUW24" s="2332"/>
      <c r="QUX24" s="2332"/>
      <c r="QUY24" s="2332"/>
      <c r="QUZ24" s="2332"/>
      <c r="QVA24" s="2332"/>
      <c r="QVB24" s="2332"/>
      <c r="QVC24" s="2332"/>
      <c r="QVD24" s="2332"/>
      <c r="QVE24" s="2332"/>
      <c r="QVF24" s="2332"/>
      <c r="QVG24" s="2332"/>
      <c r="QVH24" s="2332"/>
      <c r="QVI24" s="2332"/>
      <c r="QVJ24" s="2332"/>
      <c r="QVK24" s="2332"/>
      <c r="QVL24" s="2332"/>
      <c r="QVM24" s="2332"/>
      <c r="QVN24" s="2332"/>
      <c r="QVO24" s="2332"/>
      <c r="QVP24" s="2332"/>
      <c r="QVQ24" s="2332"/>
      <c r="QVR24" s="2332"/>
      <c r="QVS24" s="2332"/>
      <c r="QVT24" s="2332"/>
      <c r="QVU24" s="2332"/>
      <c r="QVV24" s="2332"/>
      <c r="QVW24" s="2332"/>
      <c r="QVX24" s="2332"/>
      <c r="QVY24" s="2332"/>
      <c r="QVZ24" s="2332"/>
      <c r="QWA24" s="2332"/>
      <c r="QWB24" s="2332"/>
      <c r="QWC24" s="2332"/>
      <c r="QWD24" s="2332"/>
      <c r="QWE24" s="2332"/>
      <c r="QWF24" s="2332"/>
      <c r="QWG24" s="2332"/>
      <c r="QWH24" s="2332"/>
      <c r="QWI24" s="2332"/>
      <c r="QWJ24" s="2332"/>
      <c r="QWK24" s="2332"/>
      <c r="QWL24" s="2332"/>
      <c r="QWM24" s="2332"/>
      <c r="QWN24" s="2332"/>
      <c r="QWO24" s="2332"/>
      <c r="QWP24" s="2332"/>
      <c r="QWQ24" s="2332"/>
      <c r="QWR24" s="2332"/>
      <c r="QWS24" s="2332"/>
      <c r="QWT24" s="2332"/>
      <c r="QWU24" s="2332"/>
      <c r="QWV24" s="2332"/>
      <c r="QWW24" s="2332"/>
      <c r="QWX24" s="2332"/>
      <c r="QWY24" s="2332"/>
      <c r="QWZ24" s="2332"/>
      <c r="QXA24" s="2332"/>
      <c r="QXB24" s="2332"/>
      <c r="QXC24" s="2332"/>
      <c r="QXD24" s="2332"/>
      <c r="QXE24" s="2332"/>
      <c r="QXF24" s="2332"/>
      <c r="QXG24" s="2332"/>
      <c r="QXH24" s="2332"/>
      <c r="QXI24" s="2332"/>
      <c r="QXJ24" s="2332"/>
      <c r="QXK24" s="2332"/>
      <c r="QXL24" s="2332"/>
      <c r="QXM24" s="2332"/>
      <c r="QXN24" s="2332"/>
      <c r="QXO24" s="2332"/>
      <c r="QXP24" s="2332"/>
      <c r="QXQ24" s="2332"/>
      <c r="QXR24" s="2332"/>
      <c r="QXS24" s="2332"/>
      <c r="QXT24" s="2332"/>
      <c r="QXU24" s="2332"/>
      <c r="QXV24" s="2332"/>
      <c r="QXW24" s="2332"/>
      <c r="QXX24" s="2332"/>
      <c r="QXY24" s="2332"/>
      <c r="QXZ24" s="2332"/>
      <c r="QYA24" s="2332"/>
      <c r="QYB24" s="2332"/>
      <c r="QYC24" s="2332"/>
      <c r="QYD24" s="2332"/>
      <c r="QYE24" s="2332"/>
      <c r="QYF24" s="2332"/>
      <c r="QYG24" s="2332"/>
      <c r="QYH24" s="2332"/>
      <c r="QYI24" s="2332"/>
      <c r="QYJ24" s="2332"/>
      <c r="QYK24" s="2332"/>
      <c r="QYL24" s="2332"/>
      <c r="QYM24" s="2332"/>
      <c r="QYN24" s="2332"/>
      <c r="QYO24" s="2332"/>
      <c r="QYP24" s="2332"/>
      <c r="QYQ24" s="2332"/>
      <c r="QYR24" s="2332"/>
      <c r="QYS24" s="2332"/>
      <c r="QYT24" s="2332"/>
      <c r="QYU24" s="2332"/>
      <c r="QYV24" s="2332"/>
      <c r="QYW24" s="2332"/>
      <c r="QYX24" s="2332"/>
      <c r="QYY24" s="2332"/>
      <c r="QYZ24" s="2332"/>
      <c r="QZA24" s="2332"/>
      <c r="QZB24" s="2332"/>
      <c r="QZC24" s="2332"/>
      <c r="QZD24" s="2332"/>
      <c r="QZE24" s="2332"/>
      <c r="QZF24" s="2332"/>
      <c r="QZG24" s="2332"/>
      <c r="QZH24" s="2332"/>
      <c r="QZI24" s="2332"/>
      <c r="QZJ24" s="2332"/>
      <c r="QZK24" s="2332"/>
      <c r="QZL24" s="2332"/>
      <c r="QZM24" s="2332"/>
      <c r="QZN24" s="2332"/>
      <c r="QZO24" s="2332"/>
      <c r="QZP24" s="2332"/>
      <c r="QZQ24" s="2332"/>
      <c r="QZR24" s="2332"/>
      <c r="QZS24" s="2332"/>
      <c r="QZT24" s="2332"/>
      <c r="QZU24" s="2332"/>
      <c r="QZV24" s="2332"/>
      <c r="QZW24" s="2332"/>
      <c r="QZX24" s="2332"/>
      <c r="QZY24" s="2332"/>
      <c r="QZZ24" s="2332"/>
      <c r="RAA24" s="2332"/>
      <c r="RAB24" s="2332"/>
      <c r="RAC24" s="2332"/>
      <c r="RAD24" s="2332"/>
      <c r="RAE24" s="2332"/>
      <c r="RAF24" s="2332"/>
      <c r="RAG24" s="2332"/>
      <c r="RAH24" s="2332"/>
      <c r="RAI24" s="2332"/>
      <c r="RAJ24" s="2332"/>
      <c r="RAK24" s="2332"/>
      <c r="RAL24" s="2332"/>
      <c r="RAM24" s="2332"/>
      <c r="RAN24" s="2332"/>
      <c r="RAO24" s="2332"/>
      <c r="RAP24" s="2332"/>
      <c r="RAQ24" s="2332"/>
      <c r="RAR24" s="2332"/>
      <c r="RAS24" s="2332"/>
      <c r="RAT24" s="2332"/>
      <c r="RAU24" s="2332"/>
      <c r="RAV24" s="2332"/>
      <c r="RAW24" s="2332"/>
      <c r="RAX24" s="2332"/>
      <c r="RAY24" s="2332"/>
      <c r="RAZ24" s="2332"/>
      <c r="RBA24" s="2332"/>
      <c r="RBB24" s="2332"/>
      <c r="RBC24" s="2332"/>
      <c r="RBD24" s="2332"/>
      <c r="RBE24" s="2332"/>
      <c r="RBF24" s="2332"/>
      <c r="RBG24" s="2332"/>
      <c r="RBH24" s="2332"/>
      <c r="RBI24" s="2332"/>
      <c r="RBJ24" s="2332"/>
      <c r="RBK24" s="2332"/>
      <c r="RBL24" s="2332"/>
      <c r="RBM24" s="2332"/>
      <c r="RBN24" s="2332"/>
      <c r="RBO24" s="2332"/>
      <c r="RBP24" s="2332"/>
      <c r="RBQ24" s="2332"/>
      <c r="RBR24" s="2332"/>
      <c r="RBS24" s="2332"/>
      <c r="RBT24" s="2332"/>
      <c r="RBU24" s="2332"/>
      <c r="RBV24" s="2332"/>
      <c r="RBW24" s="2332"/>
      <c r="RBX24" s="2332"/>
      <c r="RBY24" s="2332"/>
      <c r="RBZ24" s="2332"/>
      <c r="RCA24" s="2332"/>
      <c r="RCB24" s="2332"/>
      <c r="RCC24" s="2332"/>
      <c r="RCD24" s="2332"/>
      <c r="RCE24" s="2332"/>
      <c r="RCF24" s="2332"/>
      <c r="RCG24" s="2332"/>
      <c r="RCH24" s="2332"/>
      <c r="RCI24" s="2332"/>
      <c r="RCJ24" s="2332"/>
      <c r="RCK24" s="2332"/>
      <c r="RCL24" s="2332"/>
      <c r="RCM24" s="2332"/>
      <c r="RCN24" s="2332"/>
      <c r="RCO24" s="2332"/>
      <c r="RCP24" s="2332"/>
      <c r="RCQ24" s="2332"/>
      <c r="RCR24" s="2332"/>
      <c r="RCS24" s="2332"/>
      <c r="RCT24" s="2332"/>
      <c r="RCU24" s="2332"/>
      <c r="RCV24" s="2332"/>
      <c r="RCW24" s="2332"/>
      <c r="RCX24" s="2332"/>
      <c r="RCY24" s="2332"/>
      <c r="RCZ24" s="2332"/>
      <c r="RDA24" s="2332"/>
      <c r="RDB24" s="2332"/>
      <c r="RDC24" s="2332"/>
      <c r="RDD24" s="2332"/>
      <c r="RDE24" s="2332"/>
      <c r="RDF24" s="2332"/>
      <c r="RDG24" s="2332"/>
      <c r="RDH24" s="2332"/>
      <c r="RDI24" s="2332"/>
      <c r="RDJ24" s="2332"/>
      <c r="RDK24" s="2332"/>
      <c r="RDL24" s="2332"/>
      <c r="RDM24" s="2332"/>
      <c r="RDN24" s="2332"/>
      <c r="RDO24" s="2332"/>
      <c r="RDP24" s="2332"/>
      <c r="RDQ24" s="2332"/>
      <c r="RDR24" s="2332"/>
      <c r="RDS24" s="2332"/>
      <c r="RDT24" s="2332"/>
      <c r="RDU24" s="2332"/>
      <c r="RDV24" s="2332"/>
      <c r="RDW24" s="2332"/>
      <c r="RDX24" s="2332"/>
      <c r="RDY24" s="2332"/>
      <c r="RDZ24" s="2332"/>
      <c r="REA24" s="2332"/>
      <c r="REB24" s="2332"/>
      <c r="REC24" s="2332"/>
      <c r="RED24" s="2332"/>
      <c r="REE24" s="2332"/>
      <c r="REF24" s="2332"/>
      <c r="REG24" s="2332"/>
      <c r="REH24" s="2332"/>
      <c r="REI24" s="2332"/>
      <c r="REJ24" s="2332"/>
      <c r="REK24" s="2332"/>
      <c r="REL24" s="2332"/>
      <c r="REM24" s="2332"/>
      <c r="REN24" s="2332"/>
      <c r="REO24" s="2332"/>
      <c r="REP24" s="2332"/>
      <c r="REQ24" s="2332"/>
      <c r="RER24" s="2332"/>
      <c r="RES24" s="2332"/>
      <c r="RET24" s="2332"/>
      <c r="REU24" s="2332"/>
      <c r="REV24" s="2332"/>
      <c r="REW24" s="2332"/>
      <c r="REX24" s="2332"/>
      <c r="REY24" s="2332"/>
      <c r="REZ24" s="2332"/>
      <c r="RFA24" s="2332"/>
      <c r="RFB24" s="2332"/>
      <c r="RFC24" s="2332"/>
      <c r="RFD24" s="2332"/>
      <c r="RFE24" s="2332"/>
      <c r="RFF24" s="2332"/>
      <c r="RFG24" s="2332"/>
      <c r="RFH24" s="2332"/>
      <c r="RFI24" s="2332"/>
      <c r="RFJ24" s="2332"/>
      <c r="RFK24" s="2332"/>
      <c r="RFL24" s="2332"/>
      <c r="RFM24" s="2332"/>
      <c r="RFN24" s="2332"/>
      <c r="RFO24" s="2332"/>
      <c r="RFP24" s="2332"/>
      <c r="RFQ24" s="2332"/>
      <c r="RFR24" s="2332"/>
      <c r="RFS24" s="2332"/>
      <c r="RFT24" s="2332"/>
      <c r="RFU24" s="2332"/>
      <c r="RFV24" s="2332"/>
      <c r="RFW24" s="2332"/>
      <c r="RFX24" s="2332"/>
      <c r="RFY24" s="2332"/>
      <c r="RFZ24" s="2332"/>
      <c r="RGA24" s="2332"/>
      <c r="RGB24" s="2332"/>
      <c r="RGC24" s="2332"/>
      <c r="RGD24" s="2332"/>
      <c r="RGE24" s="2332"/>
      <c r="RGF24" s="2332"/>
      <c r="RGG24" s="2332"/>
      <c r="RGH24" s="2332"/>
      <c r="RGI24" s="2332"/>
      <c r="RGJ24" s="2332"/>
      <c r="RGK24" s="2332"/>
      <c r="RGL24" s="2332"/>
      <c r="RGM24" s="2332"/>
      <c r="RGN24" s="2332"/>
      <c r="RGO24" s="2332"/>
      <c r="RGP24" s="2332"/>
      <c r="RGQ24" s="2332"/>
      <c r="RGR24" s="2332"/>
      <c r="RGS24" s="2332"/>
      <c r="RGT24" s="2332"/>
      <c r="RGU24" s="2332"/>
      <c r="RGV24" s="2332"/>
      <c r="RGW24" s="2332"/>
      <c r="RGX24" s="2332"/>
      <c r="RGY24" s="2332"/>
      <c r="RGZ24" s="2332"/>
      <c r="RHA24" s="2332"/>
      <c r="RHB24" s="2332"/>
      <c r="RHC24" s="2332"/>
      <c r="RHD24" s="2332"/>
      <c r="RHE24" s="2332"/>
      <c r="RHF24" s="2332"/>
      <c r="RHG24" s="2332"/>
      <c r="RHH24" s="2332"/>
      <c r="RHI24" s="2332"/>
      <c r="RHJ24" s="2332"/>
      <c r="RHK24" s="2332"/>
      <c r="RHL24" s="2332"/>
      <c r="RHM24" s="2332"/>
      <c r="RHN24" s="2332"/>
      <c r="RHO24" s="2332"/>
      <c r="RHP24" s="2332"/>
      <c r="RHQ24" s="2332"/>
      <c r="RHR24" s="2332"/>
      <c r="RHS24" s="2332"/>
      <c r="RHT24" s="2332"/>
      <c r="RHU24" s="2332"/>
      <c r="RHV24" s="2332"/>
      <c r="RHW24" s="2332"/>
      <c r="RHX24" s="2332"/>
      <c r="RHY24" s="2332"/>
      <c r="RHZ24" s="2332"/>
      <c r="RIA24" s="2332"/>
      <c r="RIB24" s="2332"/>
      <c r="RIC24" s="2332"/>
      <c r="RID24" s="2332"/>
      <c r="RIE24" s="2332"/>
      <c r="RIF24" s="2332"/>
      <c r="RIG24" s="2332"/>
      <c r="RIH24" s="2332"/>
      <c r="RII24" s="2332"/>
      <c r="RIJ24" s="2332"/>
      <c r="RIK24" s="2332"/>
      <c r="RIL24" s="2332"/>
      <c r="RIM24" s="2332"/>
      <c r="RIN24" s="2332"/>
      <c r="RIO24" s="2332"/>
      <c r="RIP24" s="2332"/>
      <c r="RIQ24" s="2332"/>
      <c r="RIR24" s="2332"/>
      <c r="RIS24" s="2332"/>
      <c r="RIT24" s="2332"/>
      <c r="RIU24" s="2332"/>
      <c r="RIV24" s="2332"/>
      <c r="RIW24" s="2332"/>
      <c r="RIX24" s="2332"/>
      <c r="RIY24" s="2332"/>
      <c r="RIZ24" s="2332"/>
      <c r="RJA24" s="2332"/>
      <c r="RJB24" s="2332"/>
      <c r="RJC24" s="2332"/>
      <c r="RJD24" s="2332"/>
      <c r="RJE24" s="2332"/>
      <c r="RJF24" s="2332"/>
      <c r="RJG24" s="2332"/>
      <c r="RJH24" s="2332"/>
      <c r="RJI24" s="2332"/>
      <c r="RJJ24" s="2332"/>
      <c r="RJK24" s="2332"/>
      <c r="RJL24" s="2332"/>
      <c r="RJM24" s="2332"/>
      <c r="RJN24" s="2332"/>
      <c r="RJO24" s="2332"/>
      <c r="RJP24" s="2332"/>
      <c r="RJQ24" s="2332"/>
      <c r="RJR24" s="2332"/>
      <c r="RJS24" s="2332"/>
      <c r="RJT24" s="2332"/>
      <c r="RJU24" s="2332"/>
      <c r="RJV24" s="2332"/>
      <c r="RJW24" s="2332"/>
      <c r="RJX24" s="2332"/>
      <c r="RJY24" s="2332"/>
      <c r="RJZ24" s="2332"/>
      <c r="RKA24" s="2332"/>
      <c r="RKB24" s="2332"/>
      <c r="RKC24" s="2332"/>
      <c r="RKD24" s="2332"/>
      <c r="RKE24" s="2332"/>
      <c r="RKF24" s="2332"/>
      <c r="RKG24" s="2332"/>
      <c r="RKH24" s="2332"/>
      <c r="RKI24" s="2332"/>
      <c r="RKJ24" s="2332"/>
      <c r="RKK24" s="2332"/>
      <c r="RKL24" s="2332"/>
      <c r="RKM24" s="2332"/>
      <c r="RKN24" s="2332"/>
      <c r="RKO24" s="2332"/>
      <c r="RKP24" s="2332"/>
      <c r="RKQ24" s="2332"/>
      <c r="RKR24" s="2332"/>
      <c r="RKS24" s="2332"/>
      <c r="RKT24" s="2332"/>
      <c r="RKU24" s="2332"/>
      <c r="RKV24" s="2332"/>
      <c r="RKW24" s="2332"/>
      <c r="RKX24" s="2332"/>
      <c r="RKY24" s="2332"/>
      <c r="RKZ24" s="2332"/>
      <c r="RLA24" s="2332"/>
      <c r="RLB24" s="2332"/>
      <c r="RLC24" s="2332"/>
      <c r="RLD24" s="2332"/>
      <c r="RLE24" s="2332"/>
      <c r="RLF24" s="2332"/>
      <c r="RLG24" s="2332"/>
      <c r="RLH24" s="2332"/>
      <c r="RLI24" s="2332"/>
      <c r="RLJ24" s="2332"/>
      <c r="RLK24" s="2332"/>
      <c r="RLL24" s="2332"/>
      <c r="RLM24" s="2332"/>
      <c r="RLN24" s="2332"/>
      <c r="RLO24" s="2332"/>
      <c r="RLP24" s="2332"/>
      <c r="RLQ24" s="2332"/>
      <c r="RLR24" s="2332"/>
      <c r="RLS24" s="2332"/>
      <c r="RLT24" s="2332"/>
      <c r="RLU24" s="2332"/>
      <c r="RLV24" s="2332"/>
      <c r="RLW24" s="2332"/>
      <c r="RLX24" s="2332"/>
      <c r="RLY24" s="2332"/>
      <c r="RLZ24" s="2332"/>
      <c r="RMA24" s="2332"/>
      <c r="RMB24" s="2332"/>
      <c r="RMC24" s="2332"/>
      <c r="RMD24" s="2332"/>
      <c r="RME24" s="2332"/>
      <c r="RMF24" s="2332"/>
      <c r="RMG24" s="2332"/>
      <c r="RMH24" s="2332"/>
      <c r="RMI24" s="2332"/>
      <c r="RMJ24" s="2332"/>
      <c r="RMK24" s="2332"/>
      <c r="RML24" s="2332"/>
      <c r="RMM24" s="2332"/>
      <c r="RMN24" s="2332"/>
      <c r="RMO24" s="2332"/>
      <c r="RMP24" s="2332"/>
      <c r="RMQ24" s="2332"/>
      <c r="RMR24" s="2332"/>
      <c r="RMS24" s="2332"/>
      <c r="RMT24" s="2332"/>
      <c r="RMU24" s="2332"/>
      <c r="RMV24" s="2332"/>
      <c r="RMW24" s="2332"/>
      <c r="RMX24" s="2332"/>
      <c r="RMY24" s="2332"/>
      <c r="RMZ24" s="2332"/>
      <c r="RNA24" s="2332"/>
      <c r="RNB24" s="2332"/>
      <c r="RNC24" s="2332"/>
      <c r="RND24" s="2332"/>
      <c r="RNE24" s="2332"/>
      <c r="RNF24" s="2332"/>
      <c r="RNG24" s="2332"/>
      <c r="RNH24" s="2332"/>
      <c r="RNI24" s="2332"/>
      <c r="RNJ24" s="2332"/>
      <c r="RNK24" s="2332"/>
      <c r="RNL24" s="2332"/>
      <c r="RNM24" s="2332"/>
      <c r="RNN24" s="2332"/>
      <c r="RNO24" s="2332"/>
      <c r="RNP24" s="2332"/>
      <c r="RNQ24" s="2332"/>
      <c r="RNR24" s="2332"/>
      <c r="RNS24" s="2332"/>
      <c r="RNT24" s="2332"/>
      <c r="RNU24" s="2332"/>
      <c r="RNV24" s="2332"/>
      <c r="RNW24" s="2332"/>
      <c r="RNX24" s="2332"/>
      <c r="RNY24" s="2332"/>
      <c r="RNZ24" s="2332"/>
      <c r="ROA24" s="2332"/>
      <c r="ROB24" s="2332"/>
      <c r="ROC24" s="2332"/>
      <c r="ROD24" s="2332"/>
      <c r="ROE24" s="2332"/>
      <c r="ROF24" s="2332"/>
      <c r="ROG24" s="2332"/>
      <c r="ROH24" s="2332"/>
      <c r="ROI24" s="2332"/>
      <c r="ROJ24" s="2332"/>
      <c r="ROK24" s="2332"/>
      <c r="ROL24" s="2332"/>
      <c r="ROM24" s="2332"/>
      <c r="RON24" s="2332"/>
      <c r="ROO24" s="2332"/>
      <c r="ROP24" s="2332"/>
      <c r="ROQ24" s="2332"/>
      <c r="ROR24" s="2332"/>
      <c r="ROS24" s="2332"/>
      <c r="ROT24" s="2332"/>
      <c r="ROU24" s="2332"/>
      <c r="ROV24" s="2332"/>
      <c r="ROW24" s="2332"/>
      <c r="ROX24" s="2332"/>
      <c r="ROY24" s="2332"/>
      <c r="ROZ24" s="2332"/>
      <c r="RPA24" s="2332"/>
      <c r="RPB24" s="2332"/>
      <c r="RPC24" s="2332"/>
      <c r="RPD24" s="2332"/>
      <c r="RPE24" s="2332"/>
      <c r="RPF24" s="2332"/>
      <c r="RPG24" s="2332"/>
      <c r="RPH24" s="2332"/>
      <c r="RPI24" s="2332"/>
      <c r="RPJ24" s="2332"/>
      <c r="RPK24" s="2332"/>
      <c r="RPL24" s="2332"/>
      <c r="RPM24" s="2332"/>
      <c r="RPN24" s="2332"/>
      <c r="RPO24" s="2332"/>
      <c r="RPP24" s="2332"/>
      <c r="RPQ24" s="2332"/>
      <c r="RPR24" s="2332"/>
      <c r="RPS24" s="2332"/>
      <c r="RPT24" s="2332"/>
      <c r="RPU24" s="2332"/>
      <c r="RPV24" s="2332"/>
      <c r="RPW24" s="2332"/>
      <c r="RPX24" s="2332"/>
      <c r="RPY24" s="2332"/>
      <c r="RPZ24" s="2332"/>
      <c r="RQA24" s="2332"/>
      <c r="RQB24" s="2332"/>
      <c r="RQC24" s="2332"/>
      <c r="RQD24" s="2332"/>
      <c r="RQE24" s="2332"/>
      <c r="RQF24" s="2332"/>
      <c r="RQG24" s="2332"/>
      <c r="RQH24" s="2332"/>
      <c r="RQI24" s="2332"/>
      <c r="RQJ24" s="2332"/>
      <c r="RQK24" s="2332"/>
      <c r="RQL24" s="2332"/>
      <c r="RQM24" s="2332"/>
      <c r="RQN24" s="2332"/>
      <c r="RQO24" s="2332"/>
      <c r="RQP24" s="2332"/>
      <c r="RQQ24" s="2332"/>
      <c r="RQR24" s="2332"/>
      <c r="RQS24" s="2332"/>
      <c r="RQT24" s="2332"/>
      <c r="RQU24" s="2332"/>
      <c r="RQV24" s="2332"/>
      <c r="RQW24" s="2332"/>
      <c r="RQX24" s="2332"/>
      <c r="RQY24" s="2332"/>
      <c r="RQZ24" s="2332"/>
      <c r="RRA24" s="2332"/>
      <c r="RRB24" s="2332"/>
      <c r="RRC24" s="2332"/>
      <c r="RRD24" s="2332"/>
      <c r="RRE24" s="2332"/>
      <c r="RRF24" s="2332"/>
      <c r="RRG24" s="2332"/>
      <c r="RRH24" s="2332"/>
      <c r="RRI24" s="2332"/>
      <c r="RRJ24" s="2332"/>
      <c r="RRK24" s="2332"/>
      <c r="RRL24" s="2332"/>
      <c r="RRM24" s="2332"/>
      <c r="RRN24" s="2332"/>
      <c r="RRO24" s="2332"/>
      <c r="RRP24" s="2332"/>
      <c r="RRQ24" s="2332"/>
      <c r="RRR24" s="2332"/>
      <c r="RRS24" s="2332"/>
      <c r="RRT24" s="2332"/>
      <c r="RRU24" s="2332"/>
      <c r="RRV24" s="2332"/>
      <c r="RRW24" s="2332"/>
      <c r="RRX24" s="2332"/>
      <c r="RRY24" s="2332"/>
      <c r="RRZ24" s="2332"/>
      <c r="RSA24" s="2332"/>
      <c r="RSB24" s="2332"/>
      <c r="RSC24" s="2332"/>
      <c r="RSD24" s="2332"/>
      <c r="RSE24" s="2332"/>
      <c r="RSF24" s="2332"/>
      <c r="RSG24" s="2332"/>
      <c r="RSH24" s="2332"/>
      <c r="RSI24" s="2332"/>
      <c r="RSJ24" s="2332"/>
      <c r="RSK24" s="2332"/>
      <c r="RSL24" s="2332"/>
      <c r="RSM24" s="2332"/>
      <c r="RSN24" s="2332"/>
      <c r="RSO24" s="2332"/>
      <c r="RSP24" s="2332"/>
      <c r="RSQ24" s="2332"/>
      <c r="RSR24" s="2332"/>
      <c r="RSS24" s="2332"/>
      <c r="RST24" s="2332"/>
      <c r="RSU24" s="2332"/>
      <c r="RSV24" s="2332"/>
      <c r="RSW24" s="2332"/>
      <c r="RSX24" s="2332"/>
      <c r="RSY24" s="2332"/>
      <c r="RSZ24" s="2332"/>
      <c r="RTA24" s="2332"/>
      <c r="RTB24" s="2332"/>
      <c r="RTC24" s="2332"/>
      <c r="RTD24" s="2332"/>
      <c r="RTE24" s="2332"/>
      <c r="RTF24" s="2332"/>
      <c r="RTG24" s="2332"/>
      <c r="RTH24" s="2332"/>
      <c r="RTI24" s="2332"/>
      <c r="RTJ24" s="2332"/>
      <c r="RTK24" s="2332"/>
      <c r="RTL24" s="2332"/>
      <c r="RTM24" s="2332"/>
      <c r="RTN24" s="2332"/>
      <c r="RTO24" s="2332"/>
      <c r="RTP24" s="2332"/>
      <c r="RTQ24" s="2332"/>
      <c r="RTR24" s="2332"/>
      <c r="RTS24" s="2332"/>
      <c r="RTT24" s="2332"/>
      <c r="RTU24" s="2332"/>
      <c r="RTV24" s="2332"/>
      <c r="RTW24" s="2332"/>
      <c r="RTX24" s="2332"/>
      <c r="RTY24" s="2332"/>
      <c r="RTZ24" s="2332"/>
      <c r="RUA24" s="2332"/>
      <c r="RUB24" s="2332"/>
      <c r="RUC24" s="2332"/>
      <c r="RUD24" s="2332"/>
      <c r="RUE24" s="2332"/>
      <c r="RUF24" s="2332"/>
      <c r="RUG24" s="2332"/>
      <c r="RUH24" s="2332"/>
      <c r="RUI24" s="2332"/>
      <c r="RUJ24" s="2332"/>
      <c r="RUK24" s="2332"/>
      <c r="RUL24" s="2332"/>
      <c r="RUM24" s="2332"/>
      <c r="RUN24" s="2332"/>
      <c r="RUO24" s="2332"/>
      <c r="RUP24" s="2332"/>
      <c r="RUQ24" s="2332"/>
      <c r="RUR24" s="2332"/>
      <c r="RUS24" s="2332"/>
      <c r="RUT24" s="2332"/>
      <c r="RUU24" s="2332"/>
      <c r="RUV24" s="2332"/>
      <c r="RUW24" s="2332"/>
      <c r="RUX24" s="2332"/>
      <c r="RUY24" s="2332"/>
      <c r="RUZ24" s="2332"/>
      <c r="RVA24" s="2332"/>
      <c r="RVB24" s="2332"/>
      <c r="RVC24" s="2332"/>
      <c r="RVD24" s="2332"/>
      <c r="RVE24" s="2332"/>
      <c r="RVF24" s="2332"/>
      <c r="RVG24" s="2332"/>
      <c r="RVH24" s="2332"/>
      <c r="RVI24" s="2332"/>
      <c r="RVJ24" s="2332"/>
      <c r="RVK24" s="2332"/>
      <c r="RVL24" s="2332"/>
      <c r="RVM24" s="2332"/>
      <c r="RVN24" s="2332"/>
      <c r="RVO24" s="2332"/>
      <c r="RVP24" s="2332"/>
      <c r="RVQ24" s="2332"/>
      <c r="RVR24" s="2332"/>
      <c r="RVS24" s="2332"/>
      <c r="RVT24" s="2332"/>
      <c r="RVU24" s="2332"/>
      <c r="RVV24" s="2332"/>
      <c r="RVW24" s="2332"/>
      <c r="RVX24" s="2332"/>
      <c r="RVY24" s="2332"/>
      <c r="RVZ24" s="2332"/>
      <c r="RWA24" s="2332"/>
      <c r="RWB24" s="2332"/>
      <c r="RWC24" s="2332"/>
      <c r="RWD24" s="2332"/>
      <c r="RWE24" s="2332"/>
      <c r="RWF24" s="2332"/>
      <c r="RWG24" s="2332"/>
      <c r="RWH24" s="2332"/>
      <c r="RWI24" s="2332"/>
      <c r="RWJ24" s="2332"/>
      <c r="RWK24" s="2332"/>
      <c r="RWL24" s="2332"/>
      <c r="RWM24" s="2332"/>
      <c r="RWN24" s="2332"/>
      <c r="RWO24" s="2332"/>
      <c r="RWP24" s="2332"/>
      <c r="RWQ24" s="2332"/>
      <c r="RWR24" s="2332"/>
      <c r="RWS24" s="2332"/>
      <c r="RWT24" s="2332"/>
      <c r="RWU24" s="2332"/>
      <c r="RWV24" s="2332"/>
      <c r="RWW24" s="2332"/>
      <c r="RWX24" s="2332"/>
      <c r="RWY24" s="2332"/>
      <c r="RWZ24" s="2332"/>
      <c r="RXA24" s="2332"/>
      <c r="RXB24" s="2332"/>
      <c r="RXC24" s="2332"/>
      <c r="RXD24" s="2332"/>
      <c r="RXE24" s="2332"/>
      <c r="RXF24" s="2332"/>
      <c r="RXG24" s="2332"/>
      <c r="RXH24" s="2332"/>
      <c r="RXI24" s="2332"/>
      <c r="RXJ24" s="2332"/>
      <c r="RXK24" s="2332"/>
      <c r="RXL24" s="2332"/>
      <c r="RXM24" s="2332"/>
      <c r="RXN24" s="2332"/>
      <c r="RXO24" s="2332"/>
      <c r="RXP24" s="2332"/>
      <c r="RXQ24" s="2332"/>
      <c r="RXR24" s="2332"/>
      <c r="RXS24" s="2332"/>
      <c r="RXT24" s="2332"/>
      <c r="RXU24" s="2332"/>
      <c r="RXV24" s="2332"/>
      <c r="RXW24" s="2332"/>
      <c r="RXX24" s="2332"/>
      <c r="RXY24" s="2332"/>
      <c r="RXZ24" s="2332"/>
      <c r="RYA24" s="2332"/>
      <c r="RYB24" s="2332"/>
      <c r="RYC24" s="2332"/>
      <c r="RYD24" s="2332"/>
      <c r="RYE24" s="2332"/>
      <c r="RYF24" s="2332"/>
      <c r="RYG24" s="2332"/>
      <c r="RYH24" s="2332"/>
      <c r="RYI24" s="2332"/>
      <c r="RYJ24" s="2332"/>
      <c r="RYK24" s="2332"/>
      <c r="RYL24" s="2332"/>
      <c r="RYM24" s="2332"/>
      <c r="RYN24" s="2332"/>
      <c r="RYO24" s="2332"/>
      <c r="RYP24" s="2332"/>
      <c r="RYQ24" s="2332"/>
      <c r="RYR24" s="2332"/>
      <c r="RYS24" s="2332"/>
      <c r="RYT24" s="2332"/>
      <c r="RYU24" s="2332"/>
      <c r="RYV24" s="2332"/>
      <c r="RYW24" s="2332"/>
      <c r="RYX24" s="2332"/>
      <c r="RYY24" s="2332"/>
      <c r="RYZ24" s="2332"/>
      <c r="RZA24" s="2332"/>
      <c r="RZB24" s="2332"/>
      <c r="RZC24" s="2332"/>
      <c r="RZD24" s="2332"/>
      <c r="RZE24" s="2332"/>
      <c r="RZF24" s="2332"/>
      <c r="RZG24" s="2332"/>
      <c r="RZH24" s="2332"/>
      <c r="RZI24" s="2332"/>
      <c r="RZJ24" s="2332"/>
      <c r="RZK24" s="2332"/>
      <c r="RZL24" s="2332"/>
      <c r="RZM24" s="2332"/>
      <c r="RZN24" s="2332"/>
      <c r="RZO24" s="2332"/>
      <c r="RZP24" s="2332"/>
      <c r="RZQ24" s="2332"/>
      <c r="RZR24" s="2332"/>
      <c r="RZS24" s="2332"/>
      <c r="RZT24" s="2332"/>
      <c r="RZU24" s="2332"/>
      <c r="RZV24" s="2332"/>
      <c r="RZW24" s="2332"/>
      <c r="RZX24" s="2332"/>
      <c r="RZY24" s="2332"/>
      <c r="RZZ24" s="2332"/>
      <c r="SAA24" s="2332"/>
      <c r="SAB24" s="2332"/>
      <c r="SAC24" s="2332"/>
      <c r="SAD24" s="2332"/>
      <c r="SAE24" s="2332"/>
      <c r="SAF24" s="2332"/>
      <c r="SAG24" s="2332"/>
      <c r="SAH24" s="2332"/>
      <c r="SAI24" s="2332"/>
      <c r="SAJ24" s="2332"/>
      <c r="SAK24" s="2332"/>
      <c r="SAL24" s="2332"/>
      <c r="SAM24" s="2332"/>
      <c r="SAN24" s="2332"/>
      <c r="SAO24" s="2332"/>
      <c r="SAP24" s="2332"/>
      <c r="SAQ24" s="2332"/>
      <c r="SAR24" s="2332"/>
      <c r="SAS24" s="2332"/>
      <c r="SAT24" s="2332"/>
      <c r="SAU24" s="2332"/>
      <c r="SAV24" s="2332"/>
      <c r="SAW24" s="2332"/>
      <c r="SAX24" s="2332"/>
      <c r="SAY24" s="2332"/>
      <c r="SAZ24" s="2332"/>
      <c r="SBA24" s="2332"/>
      <c r="SBB24" s="2332"/>
      <c r="SBC24" s="2332"/>
      <c r="SBD24" s="2332"/>
      <c r="SBE24" s="2332"/>
      <c r="SBF24" s="2332"/>
      <c r="SBG24" s="2332"/>
      <c r="SBH24" s="2332"/>
      <c r="SBI24" s="2332"/>
      <c r="SBJ24" s="2332"/>
      <c r="SBK24" s="2332"/>
      <c r="SBL24" s="2332"/>
      <c r="SBM24" s="2332"/>
      <c r="SBN24" s="2332"/>
      <c r="SBO24" s="2332"/>
      <c r="SBP24" s="2332"/>
      <c r="SBQ24" s="2332"/>
      <c r="SBR24" s="2332"/>
      <c r="SBS24" s="2332"/>
      <c r="SBT24" s="2332"/>
      <c r="SBU24" s="2332"/>
      <c r="SBV24" s="2332"/>
      <c r="SBW24" s="2332"/>
      <c r="SBX24" s="2332"/>
      <c r="SBY24" s="2332"/>
      <c r="SBZ24" s="2332"/>
      <c r="SCA24" s="2332"/>
      <c r="SCB24" s="2332"/>
      <c r="SCC24" s="2332"/>
      <c r="SCD24" s="2332"/>
      <c r="SCE24" s="2332"/>
      <c r="SCF24" s="2332"/>
      <c r="SCG24" s="2332"/>
      <c r="SCH24" s="2332"/>
      <c r="SCI24" s="2332"/>
      <c r="SCJ24" s="2332"/>
      <c r="SCK24" s="2332"/>
      <c r="SCL24" s="2332"/>
      <c r="SCM24" s="2332"/>
      <c r="SCN24" s="2332"/>
      <c r="SCO24" s="2332"/>
      <c r="SCP24" s="2332"/>
      <c r="SCQ24" s="2332"/>
      <c r="SCR24" s="2332"/>
      <c r="SCS24" s="2332"/>
      <c r="SCT24" s="2332"/>
      <c r="SCU24" s="2332"/>
      <c r="SCV24" s="2332"/>
      <c r="SCW24" s="2332"/>
      <c r="SCX24" s="2332"/>
      <c r="SCY24" s="2332"/>
      <c r="SCZ24" s="2332"/>
      <c r="SDA24" s="2332"/>
      <c r="SDB24" s="2332"/>
      <c r="SDC24" s="2332"/>
      <c r="SDD24" s="2332"/>
      <c r="SDE24" s="2332"/>
      <c r="SDF24" s="2332"/>
      <c r="SDG24" s="2332"/>
      <c r="SDH24" s="2332"/>
      <c r="SDI24" s="2332"/>
      <c r="SDJ24" s="2332"/>
      <c r="SDK24" s="2332"/>
      <c r="SDL24" s="2332"/>
      <c r="SDM24" s="2332"/>
      <c r="SDN24" s="2332"/>
      <c r="SDO24" s="2332"/>
      <c r="SDP24" s="2332"/>
      <c r="SDQ24" s="2332"/>
      <c r="SDR24" s="2332"/>
      <c r="SDS24" s="2332"/>
      <c r="SDT24" s="2332"/>
      <c r="SDU24" s="2332"/>
      <c r="SDV24" s="2332"/>
      <c r="SDW24" s="2332"/>
      <c r="SDX24" s="2332"/>
      <c r="SDY24" s="2332"/>
      <c r="SDZ24" s="2332"/>
      <c r="SEA24" s="2332"/>
      <c r="SEB24" s="2332"/>
      <c r="SEC24" s="2332"/>
      <c r="SED24" s="2332"/>
      <c r="SEE24" s="2332"/>
      <c r="SEF24" s="2332"/>
      <c r="SEG24" s="2332"/>
      <c r="SEH24" s="2332"/>
      <c r="SEI24" s="2332"/>
      <c r="SEJ24" s="2332"/>
      <c r="SEK24" s="2332"/>
      <c r="SEL24" s="2332"/>
      <c r="SEM24" s="2332"/>
      <c r="SEN24" s="2332"/>
      <c r="SEO24" s="2332"/>
      <c r="SEP24" s="2332"/>
      <c r="SEQ24" s="2332"/>
      <c r="SER24" s="2332"/>
      <c r="SES24" s="2332"/>
      <c r="SET24" s="2332"/>
      <c r="SEU24" s="2332"/>
      <c r="SEV24" s="2332"/>
      <c r="SEW24" s="2332"/>
      <c r="SEX24" s="2332"/>
      <c r="SEY24" s="2332"/>
      <c r="SEZ24" s="2332"/>
      <c r="SFA24" s="2332"/>
      <c r="SFB24" s="2332"/>
      <c r="SFC24" s="2332"/>
      <c r="SFD24" s="2332"/>
      <c r="SFE24" s="2332"/>
      <c r="SFF24" s="2332"/>
      <c r="SFG24" s="2332"/>
      <c r="SFH24" s="2332"/>
      <c r="SFI24" s="2332"/>
      <c r="SFJ24" s="2332"/>
      <c r="SFK24" s="2332"/>
      <c r="SFL24" s="2332"/>
      <c r="SFM24" s="2332"/>
      <c r="SFN24" s="2332"/>
      <c r="SFO24" s="2332"/>
      <c r="SFP24" s="2332"/>
      <c r="SFQ24" s="2332"/>
      <c r="SFR24" s="2332"/>
      <c r="SFS24" s="2332"/>
      <c r="SFT24" s="2332"/>
      <c r="SFU24" s="2332"/>
      <c r="SFV24" s="2332"/>
      <c r="SFW24" s="2332"/>
      <c r="SFX24" s="2332"/>
      <c r="SFY24" s="2332"/>
      <c r="SFZ24" s="2332"/>
      <c r="SGA24" s="2332"/>
      <c r="SGB24" s="2332"/>
      <c r="SGC24" s="2332"/>
      <c r="SGD24" s="2332"/>
      <c r="SGE24" s="2332"/>
      <c r="SGF24" s="2332"/>
      <c r="SGG24" s="2332"/>
      <c r="SGH24" s="2332"/>
      <c r="SGI24" s="2332"/>
      <c r="SGJ24" s="2332"/>
      <c r="SGK24" s="2332"/>
      <c r="SGL24" s="2332"/>
      <c r="SGM24" s="2332"/>
      <c r="SGN24" s="2332"/>
      <c r="SGO24" s="2332"/>
      <c r="SGP24" s="2332"/>
      <c r="SGQ24" s="2332"/>
      <c r="SGR24" s="2332"/>
      <c r="SGS24" s="2332"/>
      <c r="SGT24" s="2332"/>
      <c r="SGU24" s="2332"/>
      <c r="SGV24" s="2332"/>
      <c r="SGW24" s="2332"/>
      <c r="SGX24" s="2332"/>
      <c r="SGY24" s="2332"/>
      <c r="SGZ24" s="2332"/>
      <c r="SHA24" s="2332"/>
      <c r="SHB24" s="2332"/>
      <c r="SHC24" s="2332"/>
      <c r="SHD24" s="2332"/>
      <c r="SHE24" s="2332"/>
      <c r="SHF24" s="2332"/>
      <c r="SHG24" s="2332"/>
      <c r="SHH24" s="2332"/>
      <c r="SHI24" s="2332"/>
      <c r="SHJ24" s="2332"/>
      <c r="SHK24" s="2332"/>
      <c r="SHL24" s="2332"/>
      <c r="SHM24" s="2332"/>
      <c r="SHN24" s="2332"/>
      <c r="SHO24" s="2332"/>
      <c r="SHP24" s="2332"/>
      <c r="SHQ24" s="2332"/>
      <c r="SHR24" s="2332"/>
      <c r="SHS24" s="2332"/>
      <c r="SHT24" s="2332"/>
      <c r="SHU24" s="2332"/>
      <c r="SHV24" s="2332"/>
      <c r="SHW24" s="2332"/>
      <c r="SHX24" s="2332"/>
      <c r="SHY24" s="2332"/>
      <c r="SHZ24" s="2332"/>
      <c r="SIA24" s="2332"/>
      <c r="SIB24" s="2332"/>
      <c r="SIC24" s="2332"/>
      <c r="SID24" s="2332"/>
      <c r="SIE24" s="2332"/>
      <c r="SIF24" s="2332"/>
      <c r="SIG24" s="2332"/>
      <c r="SIH24" s="2332"/>
      <c r="SII24" s="2332"/>
      <c r="SIJ24" s="2332"/>
      <c r="SIK24" s="2332"/>
      <c r="SIL24" s="2332"/>
      <c r="SIM24" s="2332"/>
      <c r="SIN24" s="2332"/>
      <c r="SIO24" s="2332"/>
      <c r="SIP24" s="2332"/>
      <c r="SIQ24" s="2332"/>
      <c r="SIR24" s="2332"/>
      <c r="SIS24" s="2332"/>
      <c r="SIT24" s="2332"/>
      <c r="SIU24" s="2332"/>
      <c r="SIV24" s="2332"/>
      <c r="SIW24" s="2332"/>
      <c r="SIX24" s="2332"/>
      <c r="SIY24" s="2332"/>
      <c r="SIZ24" s="2332"/>
      <c r="SJA24" s="2332"/>
      <c r="SJB24" s="2332"/>
      <c r="SJC24" s="2332"/>
      <c r="SJD24" s="2332"/>
      <c r="SJE24" s="2332"/>
      <c r="SJF24" s="2332"/>
      <c r="SJG24" s="2332"/>
      <c r="SJH24" s="2332"/>
      <c r="SJI24" s="2332"/>
      <c r="SJJ24" s="2332"/>
      <c r="SJK24" s="2332"/>
      <c r="SJL24" s="2332"/>
      <c r="SJM24" s="2332"/>
      <c r="SJN24" s="2332"/>
      <c r="SJO24" s="2332"/>
      <c r="SJP24" s="2332"/>
      <c r="SJQ24" s="2332"/>
      <c r="SJR24" s="2332"/>
      <c r="SJS24" s="2332"/>
      <c r="SJT24" s="2332"/>
      <c r="SJU24" s="2332"/>
      <c r="SJV24" s="2332"/>
      <c r="SJW24" s="2332"/>
      <c r="SJX24" s="2332"/>
      <c r="SJY24" s="2332"/>
      <c r="SJZ24" s="2332"/>
      <c r="SKA24" s="2332"/>
      <c r="SKB24" s="2332"/>
      <c r="SKC24" s="2332"/>
      <c r="SKD24" s="2332"/>
      <c r="SKE24" s="2332"/>
      <c r="SKF24" s="2332"/>
      <c r="SKG24" s="2332"/>
      <c r="SKH24" s="2332"/>
      <c r="SKI24" s="2332"/>
      <c r="SKJ24" s="2332"/>
      <c r="SKK24" s="2332"/>
      <c r="SKL24" s="2332"/>
      <c r="SKM24" s="2332"/>
      <c r="SKN24" s="2332"/>
      <c r="SKO24" s="2332"/>
      <c r="SKP24" s="2332"/>
      <c r="SKQ24" s="2332"/>
      <c r="SKR24" s="2332"/>
      <c r="SKS24" s="2332"/>
      <c r="SKT24" s="2332"/>
      <c r="SKU24" s="2332"/>
      <c r="SKV24" s="2332"/>
      <c r="SKW24" s="2332"/>
      <c r="SKX24" s="2332"/>
      <c r="SKY24" s="2332"/>
      <c r="SKZ24" s="2332"/>
      <c r="SLA24" s="2332"/>
      <c r="SLB24" s="2332"/>
      <c r="SLC24" s="2332"/>
      <c r="SLD24" s="2332"/>
      <c r="SLE24" s="2332"/>
      <c r="SLF24" s="2332"/>
      <c r="SLG24" s="2332"/>
      <c r="SLH24" s="2332"/>
      <c r="SLI24" s="2332"/>
      <c r="SLJ24" s="2332"/>
      <c r="SLK24" s="2332"/>
      <c r="SLL24" s="2332"/>
      <c r="SLM24" s="2332"/>
      <c r="SLN24" s="2332"/>
      <c r="SLO24" s="2332"/>
      <c r="SLP24" s="2332"/>
      <c r="SLQ24" s="2332"/>
      <c r="SLR24" s="2332"/>
      <c r="SLS24" s="2332"/>
      <c r="SLT24" s="2332"/>
      <c r="SLU24" s="2332"/>
      <c r="SLV24" s="2332"/>
      <c r="SLW24" s="2332"/>
      <c r="SLX24" s="2332"/>
      <c r="SLY24" s="2332"/>
      <c r="SLZ24" s="2332"/>
      <c r="SMA24" s="2332"/>
      <c r="SMB24" s="2332"/>
      <c r="SMC24" s="2332"/>
      <c r="SMD24" s="2332"/>
      <c r="SME24" s="2332"/>
      <c r="SMF24" s="2332"/>
      <c r="SMG24" s="2332"/>
      <c r="SMH24" s="2332"/>
      <c r="SMI24" s="2332"/>
      <c r="SMJ24" s="2332"/>
      <c r="SMK24" s="2332"/>
      <c r="SML24" s="2332"/>
      <c r="SMM24" s="2332"/>
      <c r="SMN24" s="2332"/>
      <c r="SMO24" s="2332"/>
      <c r="SMP24" s="2332"/>
      <c r="SMQ24" s="2332"/>
      <c r="SMR24" s="2332"/>
      <c r="SMS24" s="2332"/>
      <c r="SMT24" s="2332"/>
      <c r="SMU24" s="2332"/>
      <c r="SMV24" s="2332"/>
      <c r="SMW24" s="2332"/>
      <c r="SMX24" s="2332"/>
      <c r="SMY24" s="2332"/>
      <c r="SMZ24" s="2332"/>
      <c r="SNA24" s="2332"/>
      <c r="SNB24" s="2332"/>
      <c r="SNC24" s="2332"/>
      <c r="SND24" s="2332"/>
      <c r="SNE24" s="2332"/>
      <c r="SNF24" s="2332"/>
      <c r="SNG24" s="2332"/>
      <c r="SNH24" s="2332"/>
      <c r="SNI24" s="2332"/>
      <c r="SNJ24" s="2332"/>
      <c r="SNK24" s="2332"/>
      <c r="SNL24" s="2332"/>
      <c r="SNM24" s="2332"/>
      <c r="SNN24" s="2332"/>
      <c r="SNO24" s="2332"/>
      <c r="SNP24" s="2332"/>
      <c r="SNQ24" s="2332"/>
      <c r="SNR24" s="2332"/>
      <c r="SNS24" s="2332"/>
      <c r="SNT24" s="2332"/>
      <c r="SNU24" s="2332"/>
      <c r="SNV24" s="2332"/>
      <c r="SNW24" s="2332"/>
      <c r="SNX24" s="2332"/>
      <c r="SNY24" s="2332"/>
      <c r="SNZ24" s="2332"/>
      <c r="SOA24" s="2332"/>
      <c r="SOB24" s="2332"/>
      <c r="SOC24" s="2332"/>
      <c r="SOD24" s="2332"/>
      <c r="SOE24" s="2332"/>
      <c r="SOF24" s="2332"/>
      <c r="SOG24" s="2332"/>
      <c r="SOH24" s="2332"/>
      <c r="SOI24" s="2332"/>
      <c r="SOJ24" s="2332"/>
      <c r="SOK24" s="2332"/>
      <c r="SOL24" s="2332"/>
      <c r="SOM24" s="2332"/>
      <c r="SON24" s="2332"/>
      <c r="SOO24" s="2332"/>
      <c r="SOP24" s="2332"/>
      <c r="SOQ24" s="2332"/>
      <c r="SOR24" s="2332"/>
      <c r="SOS24" s="2332"/>
      <c r="SOT24" s="2332"/>
      <c r="SOU24" s="2332"/>
      <c r="SOV24" s="2332"/>
      <c r="SOW24" s="2332"/>
      <c r="SOX24" s="2332"/>
      <c r="SOY24" s="2332"/>
      <c r="SOZ24" s="2332"/>
      <c r="SPA24" s="2332"/>
      <c r="SPB24" s="2332"/>
      <c r="SPC24" s="2332"/>
      <c r="SPD24" s="2332"/>
      <c r="SPE24" s="2332"/>
      <c r="SPF24" s="2332"/>
      <c r="SPG24" s="2332"/>
      <c r="SPH24" s="2332"/>
      <c r="SPI24" s="2332"/>
      <c r="SPJ24" s="2332"/>
      <c r="SPK24" s="2332"/>
      <c r="SPL24" s="2332"/>
      <c r="SPM24" s="2332"/>
      <c r="SPN24" s="2332"/>
      <c r="SPO24" s="2332"/>
      <c r="SPP24" s="2332"/>
      <c r="SPQ24" s="2332"/>
      <c r="SPR24" s="2332"/>
      <c r="SPS24" s="2332"/>
      <c r="SPT24" s="2332"/>
      <c r="SPU24" s="2332"/>
      <c r="SPV24" s="2332"/>
      <c r="SPW24" s="2332"/>
      <c r="SPX24" s="2332"/>
      <c r="SPY24" s="2332"/>
      <c r="SPZ24" s="2332"/>
      <c r="SQA24" s="2332"/>
      <c r="SQB24" s="2332"/>
      <c r="SQC24" s="2332"/>
      <c r="SQD24" s="2332"/>
      <c r="SQE24" s="2332"/>
      <c r="SQF24" s="2332"/>
      <c r="SQG24" s="2332"/>
      <c r="SQH24" s="2332"/>
      <c r="SQI24" s="2332"/>
      <c r="SQJ24" s="2332"/>
      <c r="SQK24" s="2332"/>
      <c r="SQL24" s="2332"/>
      <c r="SQM24" s="2332"/>
      <c r="SQN24" s="2332"/>
      <c r="SQO24" s="2332"/>
      <c r="SQP24" s="2332"/>
      <c r="SQQ24" s="2332"/>
      <c r="SQR24" s="2332"/>
      <c r="SQS24" s="2332"/>
      <c r="SQT24" s="2332"/>
      <c r="SQU24" s="2332"/>
      <c r="SQV24" s="2332"/>
      <c r="SQW24" s="2332"/>
      <c r="SQX24" s="2332"/>
      <c r="SQY24" s="2332"/>
      <c r="SQZ24" s="2332"/>
      <c r="SRA24" s="2332"/>
      <c r="SRB24" s="2332"/>
      <c r="SRC24" s="2332"/>
      <c r="SRD24" s="2332"/>
      <c r="SRE24" s="2332"/>
      <c r="SRF24" s="2332"/>
      <c r="SRG24" s="2332"/>
      <c r="SRH24" s="2332"/>
      <c r="SRI24" s="2332"/>
      <c r="SRJ24" s="2332"/>
      <c r="SRK24" s="2332"/>
      <c r="SRL24" s="2332"/>
      <c r="SRM24" s="2332"/>
      <c r="SRN24" s="2332"/>
      <c r="SRO24" s="2332"/>
      <c r="SRP24" s="2332"/>
      <c r="SRQ24" s="2332"/>
      <c r="SRR24" s="2332"/>
      <c r="SRS24" s="2332"/>
      <c r="SRT24" s="2332"/>
      <c r="SRU24" s="2332"/>
      <c r="SRV24" s="2332"/>
      <c r="SRW24" s="2332"/>
      <c r="SRX24" s="2332"/>
      <c r="SRY24" s="2332"/>
      <c r="SRZ24" s="2332"/>
      <c r="SSA24" s="2332"/>
      <c r="SSB24" s="2332"/>
      <c r="SSC24" s="2332"/>
      <c r="SSD24" s="2332"/>
      <c r="SSE24" s="2332"/>
      <c r="SSF24" s="2332"/>
      <c r="SSG24" s="2332"/>
      <c r="SSH24" s="2332"/>
      <c r="SSI24" s="2332"/>
      <c r="SSJ24" s="2332"/>
      <c r="SSK24" s="2332"/>
      <c r="SSL24" s="2332"/>
      <c r="SSM24" s="2332"/>
      <c r="SSN24" s="2332"/>
      <c r="SSO24" s="2332"/>
      <c r="SSP24" s="2332"/>
      <c r="SSQ24" s="2332"/>
      <c r="SSR24" s="2332"/>
      <c r="SSS24" s="2332"/>
      <c r="SST24" s="2332"/>
      <c r="SSU24" s="2332"/>
      <c r="SSV24" s="2332"/>
      <c r="SSW24" s="2332"/>
      <c r="SSX24" s="2332"/>
      <c r="SSY24" s="2332"/>
      <c r="SSZ24" s="2332"/>
      <c r="STA24" s="2332"/>
      <c r="STB24" s="2332"/>
      <c r="STC24" s="2332"/>
      <c r="STD24" s="2332"/>
      <c r="STE24" s="2332"/>
      <c r="STF24" s="2332"/>
      <c r="STG24" s="2332"/>
      <c r="STH24" s="2332"/>
      <c r="STI24" s="2332"/>
      <c r="STJ24" s="2332"/>
      <c r="STK24" s="2332"/>
      <c r="STL24" s="2332"/>
      <c r="STM24" s="2332"/>
      <c r="STN24" s="2332"/>
      <c r="STO24" s="2332"/>
      <c r="STP24" s="2332"/>
      <c r="STQ24" s="2332"/>
      <c r="STR24" s="2332"/>
      <c r="STS24" s="2332"/>
      <c r="STT24" s="2332"/>
      <c r="STU24" s="2332"/>
      <c r="STV24" s="2332"/>
      <c r="STW24" s="2332"/>
      <c r="STX24" s="2332"/>
      <c r="STY24" s="2332"/>
      <c r="STZ24" s="2332"/>
      <c r="SUA24" s="2332"/>
      <c r="SUB24" s="2332"/>
      <c r="SUC24" s="2332"/>
      <c r="SUD24" s="2332"/>
      <c r="SUE24" s="2332"/>
      <c r="SUF24" s="2332"/>
      <c r="SUG24" s="2332"/>
      <c r="SUH24" s="2332"/>
      <c r="SUI24" s="2332"/>
      <c r="SUJ24" s="2332"/>
      <c r="SUK24" s="2332"/>
      <c r="SUL24" s="2332"/>
      <c r="SUM24" s="2332"/>
      <c r="SUN24" s="2332"/>
      <c r="SUO24" s="2332"/>
      <c r="SUP24" s="2332"/>
      <c r="SUQ24" s="2332"/>
      <c r="SUR24" s="2332"/>
      <c r="SUS24" s="2332"/>
      <c r="SUT24" s="2332"/>
      <c r="SUU24" s="2332"/>
      <c r="SUV24" s="2332"/>
      <c r="SUW24" s="2332"/>
      <c r="SUX24" s="2332"/>
      <c r="SUY24" s="2332"/>
      <c r="SUZ24" s="2332"/>
      <c r="SVA24" s="2332"/>
      <c r="SVB24" s="2332"/>
      <c r="SVC24" s="2332"/>
      <c r="SVD24" s="2332"/>
      <c r="SVE24" s="2332"/>
      <c r="SVF24" s="2332"/>
      <c r="SVG24" s="2332"/>
      <c r="SVH24" s="2332"/>
      <c r="SVI24" s="2332"/>
      <c r="SVJ24" s="2332"/>
      <c r="SVK24" s="2332"/>
      <c r="SVL24" s="2332"/>
      <c r="SVM24" s="2332"/>
      <c r="SVN24" s="2332"/>
      <c r="SVO24" s="2332"/>
      <c r="SVP24" s="2332"/>
      <c r="SVQ24" s="2332"/>
      <c r="SVR24" s="2332"/>
      <c r="SVS24" s="2332"/>
      <c r="SVT24" s="2332"/>
      <c r="SVU24" s="2332"/>
      <c r="SVV24" s="2332"/>
      <c r="SVW24" s="2332"/>
      <c r="SVX24" s="2332"/>
      <c r="SVY24" s="2332"/>
      <c r="SVZ24" s="2332"/>
      <c r="SWA24" s="2332"/>
      <c r="SWB24" s="2332"/>
      <c r="SWC24" s="2332"/>
      <c r="SWD24" s="2332"/>
      <c r="SWE24" s="2332"/>
      <c r="SWF24" s="2332"/>
      <c r="SWG24" s="2332"/>
      <c r="SWH24" s="2332"/>
      <c r="SWI24" s="2332"/>
      <c r="SWJ24" s="2332"/>
      <c r="SWK24" s="2332"/>
      <c r="SWL24" s="2332"/>
      <c r="SWM24" s="2332"/>
      <c r="SWN24" s="2332"/>
      <c r="SWO24" s="2332"/>
      <c r="SWP24" s="2332"/>
      <c r="SWQ24" s="2332"/>
      <c r="SWR24" s="2332"/>
      <c r="SWS24" s="2332"/>
      <c r="SWT24" s="2332"/>
      <c r="SWU24" s="2332"/>
      <c r="SWV24" s="2332"/>
      <c r="SWW24" s="2332"/>
      <c r="SWX24" s="2332"/>
      <c r="SWY24" s="2332"/>
      <c r="SWZ24" s="2332"/>
      <c r="SXA24" s="2332"/>
      <c r="SXB24" s="2332"/>
      <c r="SXC24" s="2332"/>
      <c r="SXD24" s="2332"/>
      <c r="SXE24" s="2332"/>
      <c r="SXF24" s="2332"/>
      <c r="SXG24" s="2332"/>
      <c r="SXH24" s="2332"/>
      <c r="SXI24" s="2332"/>
      <c r="SXJ24" s="2332"/>
      <c r="SXK24" s="2332"/>
      <c r="SXL24" s="2332"/>
      <c r="SXM24" s="2332"/>
      <c r="SXN24" s="2332"/>
      <c r="SXO24" s="2332"/>
      <c r="SXP24" s="2332"/>
      <c r="SXQ24" s="2332"/>
      <c r="SXR24" s="2332"/>
      <c r="SXS24" s="2332"/>
      <c r="SXT24" s="2332"/>
      <c r="SXU24" s="2332"/>
      <c r="SXV24" s="2332"/>
      <c r="SXW24" s="2332"/>
      <c r="SXX24" s="2332"/>
      <c r="SXY24" s="2332"/>
      <c r="SXZ24" s="2332"/>
      <c r="SYA24" s="2332"/>
      <c r="SYB24" s="2332"/>
      <c r="SYC24" s="2332"/>
      <c r="SYD24" s="2332"/>
      <c r="SYE24" s="2332"/>
      <c r="SYF24" s="2332"/>
      <c r="SYG24" s="2332"/>
      <c r="SYH24" s="2332"/>
      <c r="SYI24" s="2332"/>
      <c r="SYJ24" s="2332"/>
      <c r="SYK24" s="2332"/>
      <c r="SYL24" s="2332"/>
      <c r="SYM24" s="2332"/>
      <c r="SYN24" s="2332"/>
      <c r="SYO24" s="2332"/>
      <c r="SYP24" s="2332"/>
      <c r="SYQ24" s="2332"/>
      <c r="SYR24" s="2332"/>
      <c r="SYS24" s="2332"/>
      <c r="SYT24" s="2332"/>
      <c r="SYU24" s="2332"/>
      <c r="SYV24" s="2332"/>
      <c r="SYW24" s="2332"/>
      <c r="SYX24" s="2332"/>
      <c r="SYY24" s="2332"/>
      <c r="SYZ24" s="2332"/>
      <c r="SZA24" s="2332"/>
      <c r="SZB24" s="2332"/>
      <c r="SZC24" s="2332"/>
      <c r="SZD24" s="2332"/>
      <c r="SZE24" s="2332"/>
      <c r="SZF24" s="2332"/>
      <c r="SZG24" s="2332"/>
      <c r="SZH24" s="2332"/>
      <c r="SZI24" s="2332"/>
      <c r="SZJ24" s="2332"/>
      <c r="SZK24" s="2332"/>
      <c r="SZL24" s="2332"/>
      <c r="SZM24" s="2332"/>
      <c r="SZN24" s="2332"/>
      <c r="SZO24" s="2332"/>
      <c r="SZP24" s="2332"/>
      <c r="SZQ24" s="2332"/>
      <c r="SZR24" s="2332"/>
      <c r="SZS24" s="2332"/>
      <c r="SZT24" s="2332"/>
      <c r="SZU24" s="2332"/>
      <c r="SZV24" s="2332"/>
      <c r="SZW24" s="2332"/>
      <c r="SZX24" s="2332"/>
      <c r="SZY24" s="2332"/>
      <c r="SZZ24" s="2332"/>
      <c r="TAA24" s="2332"/>
      <c r="TAB24" s="2332"/>
      <c r="TAC24" s="2332"/>
      <c r="TAD24" s="2332"/>
      <c r="TAE24" s="2332"/>
      <c r="TAF24" s="2332"/>
      <c r="TAG24" s="2332"/>
      <c r="TAH24" s="2332"/>
      <c r="TAI24" s="2332"/>
      <c r="TAJ24" s="2332"/>
      <c r="TAK24" s="2332"/>
      <c r="TAL24" s="2332"/>
      <c r="TAM24" s="2332"/>
      <c r="TAN24" s="2332"/>
      <c r="TAO24" s="2332"/>
      <c r="TAP24" s="2332"/>
      <c r="TAQ24" s="2332"/>
      <c r="TAR24" s="2332"/>
      <c r="TAS24" s="2332"/>
      <c r="TAT24" s="2332"/>
      <c r="TAU24" s="2332"/>
      <c r="TAV24" s="2332"/>
      <c r="TAW24" s="2332"/>
      <c r="TAX24" s="2332"/>
      <c r="TAY24" s="2332"/>
      <c r="TAZ24" s="2332"/>
      <c r="TBA24" s="2332"/>
      <c r="TBB24" s="2332"/>
      <c r="TBC24" s="2332"/>
      <c r="TBD24" s="2332"/>
      <c r="TBE24" s="2332"/>
      <c r="TBF24" s="2332"/>
      <c r="TBG24" s="2332"/>
      <c r="TBH24" s="2332"/>
      <c r="TBI24" s="2332"/>
      <c r="TBJ24" s="2332"/>
      <c r="TBK24" s="2332"/>
      <c r="TBL24" s="2332"/>
      <c r="TBM24" s="2332"/>
      <c r="TBN24" s="2332"/>
      <c r="TBO24" s="2332"/>
      <c r="TBP24" s="2332"/>
      <c r="TBQ24" s="2332"/>
      <c r="TBR24" s="2332"/>
      <c r="TBS24" s="2332"/>
      <c r="TBT24" s="2332"/>
      <c r="TBU24" s="2332"/>
      <c r="TBV24" s="2332"/>
      <c r="TBW24" s="2332"/>
      <c r="TBX24" s="2332"/>
      <c r="TBY24" s="2332"/>
      <c r="TBZ24" s="2332"/>
      <c r="TCA24" s="2332"/>
      <c r="TCB24" s="2332"/>
      <c r="TCC24" s="2332"/>
      <c r="TCD24" s="2332"/>
      <c r="TCE24" s="2332"/>
      <c r="TCF24" s="2332"/>
      <c r="TCG24" s="2332"/>
      <c r="TCH24" s="2332"/>
      <c r="TCI24" s="2332"/>
      <c r="TCJ24" s="2332"/>
      <c r="TCK24" s="2332"/>
      <c r="TCL24" s="2332"/>
      <c r="TCM24" s="2332"/>
      <c r="TCN24" s="2332"/>
      <c r="TCO24" s="2332"/>
      <c r="TCP24" s="2332"/>
      <c r="TCQ24" s="2332"/>
      <c r="TCR24" s="2332"/>
      <c r="TCS24" s="2332"/>
      <c r="TCT24" s="2332"/>
      <c r="TCU24" s="2332"/>
      <c r="TCV24" s="2332"/>
      <c r="TCW24" s="2332"/>
      <c r="TCX24" s="2332"/>
      <c r="TCY24" s="2332"/>
      <c r="TCZ24" s="2332"/>
      <c r="TDA24" s="2332"/>
      <c r="TDB24" s="2332"/>
      <c r="TDC24" s="2332"/>
      <c r="TDD24" s="2332"/>
      <c r="TDE24" s="2332"/>
      <c r="TDF24" s="2332"/>
      <c r="TDG24" s="2332"/>
      <c r="TDH24" s="2332"/>
      <c r="TDI24" s="2332"/>
      <c r="TDJ24" s="2332"/>
      <c r="TDK24" s="2332"/>
      <c r="TDL24" s="2332"/>
      <c r="TDM24" s="2332"/>
      <c r="TDN24" s="2332"/>
      <c r="TDO24" s="2332"/>
      <c r="TDP24" s="2332"/>
      <c r="TDQ24" s="2332"/>
      <c r="TDR24" s="2332"/>
      <c r="TDS24" s="2332"/>
      <c r="TDT24" s="2332"/>
      <c r="TDU24" s="2332"/>
      <c r="TDV24" s="2332"/>
      <c r="TDW24" s="2332"/>
      <c r="TDX24" s="2332"/>
      <c r="TDY24" s="2332"/>
      <c r="TDZ24" s="2332"/>
      <c r="TEA24" s="2332"/>
      <c r="TEB24" s="2332"/>
      <c r="TEC24" s="2332"/>
      <c r="TED24" s="2332"/>
      <c r="TEE24" s="2332"/>
      <c r="TEF24" s="2332"/>
      <c r="TEG24" s="2332"/>
      <c r="TEH24" s="2332"/>
      <c r="TEI24" s="2332"/>
      <c r="TEJ24" s="2332"/>
      <c r="TEK24" s="2332"/>
      <c r="TEL24" s="2332"/>
      <c r="TEM24" s="2332"/>
      <c r="TEN24" s="2332"/>
      <c r="TEO24" s="2332"/>
      <c r="TEP24" s="2332"/>
      <c r="TEQ24" s="2332"/>
      <c r="TER24" s="2332"/>
      <c r="TES24" s="2332"/>
      <c r="TET24" s="2332"/>
      <c r="TEU24" s="2332"/>
      <c r="TEV24" s="2332"/>
      <c r="TEW24" s="2332"/>
      <c r="TEX24" s="2332"/>
      <c r="TEY24" s="2332"/>
      <c r="TEZ24" s="2332"/>
      <c r="TFA24" s="2332"/>
      <c r="TFB24" s="2332"/>
      <c r="TFC24" s="2332"/>
      <c r="TFD24" s="2332"/>
      <c r="TFE24" s="2332"/>
      <c r="TFF24" s="2332"/>
      <c r="TFG24" s="2332"/>
      <c r="TFH24" s="2332"/>
      <c r="TFI24" s="2332"/>
      <c r="TFJ24" s="2332"/>
      <c r="TFK24" s="2332"/>
      <c r="TFL24" s="2332"/>
      <c r="TFM24" s="2332"/>
      <c r="TFN24" s="2332"/>
      <c r="TFO24" s="2332"/>
      <c r="TFP24" s="2332"/>
      <c r="TFQ24" s="2332"/>
      <c r="TFR24" s="2332"/>
      <c r="TFS24" s="2332"/>
      <c r="TFT24" s="2332"/>
      <c r="TFU24" s="2332"/>
      <c r="TFV24" s="2332"/>
      <c r="TFW24" s="2332"/>
      <c r="TFX24" s="2332"/>
      <c r="TFY24" s="2332"/>
      <c r="TFZ24" s="2332"/>
      <c r="TGA24" s="2332"/>
      <c r="TGB24" s="2332"/>
      <c r="TGC24" s="2332"/>
      <c r="TGD24" s="2332"/>
      <c r="TGE24" s="2332"/>
      <c r="TGF24" s="2332"/>
      <c r="TGG24" s="2332"/>
      <c r="TGH24" s="2332"/>
      <c r="TGI24" s="2332"/>
      <c r="TGJ24" s="2332"/>
      <c r="TGK24" s="2332"/>
      <c r="TGL24" s="2332"/>
      <c r="TGM24" s="2332"/>
      <c r="TGN24" s="2332"/>
      <c r="TGO24" s="2332"/>
      <c r="TGP24" s="2332"/>
      <c r="TGQ24" s="2332"/>
      <c r="TGR24" s="2332"/>
      <c r="TGS24" s="2332"/>
      <c r="TGT24" s="2332"/>
      <c r="TGU24" s="2332"/>
      <c r="TGV24" s="2332"/>
      <c r="TGW24" s="2332"/>
      <c r="TGX24" s="2332"/>
      <c r="TGY24" s="2332"/>
      <c r="TGZ24" s="2332"/>
      <c r="THA24" s="2332"/>
      <c r="THB24" s="2332"/>
      <c r="THC24" s="2332"/>
      <c r="THD24" s="2332"/>
      <c r="THE24" s="2332"/>
      <c r="THF24" s="2332"/>
      <c r="THG24" s="2332"/>
      <c r="THH24" s="2332"/>
      <c r="THI24" s="2332"/>
      <c r="THJ24" s="2332"/>
      <c r="THK24" s="2332"/>
      <c r="THL24" s="2332"/>
      <c r="THM24" s="2332"/>
      <c r="THN24" s="2332"/>
      <c r="THO24" s="2332"/>
      <c r="THP24" s="2332"/>
      <c r="THQ24" s="2332"/>
      <c r="THR24" s="2332"/>
      <c r="THS24" s="2332"/>
      <c r="THT24" s="2332"/>
      <c r="THU24" s="2332"/>
      <c r="THV24" s="2332"/>
      <c r="THW24" s="2332"/>
      <c r="THX24" s="2332"/>
      <c r="THY24" s="2332"/>
      <c r="THZ24" s="2332"/>
      <c r="TIA24" s="2332"/>
      <c r="TIB24" s="2332"/>
      <c r="TIC24" s="2332"/>
      <c r="TID24" s="2332"/>
      <c r="TIE24" s="2332"/>
      <c r="TIF24" s="2332"/>
      <c r="TIG24" s="2332"/>
      <c r="TIH24" s="2332"/>
      <c r="TII24" s="2332"/>
      <c r="TIJ24" s="2332"/>
      <c r="TIK24" s="2332"/>
      <c r="TIL24" s="2332"/>
      <c r="TIM24" s="2332"/>
      <c r="TIN24" s="2332"/>
      <c r="TIO24" s="2332"/>
      <c r="TIP24" s="2332"/>
      <c r="TIQ24" s="2332"/>
      <c r="TIR24" s="2332"/>
      <c r="TIS24" s="2332"/>
      <c r="TIT24" s="2332"/>
      <c r="TIU24" s="2332"/>
      <c r="TIV24" s="2332"/>
      <c r="TIW24" s="2332"/>
      <c r="TIX24" s="2332"/>
      <c r="TIY24" s="2332"/>
      <c r="TIZ24" s="2332"/>
      <c r="TJA24" s="2332"/>
      <c r="TJB24" s="2332"/>
      <c r="TJC24" s="2332"/>
      <c r="TJD24" s="2332"/>
      <c r="TJE24" s="2332"/>
      <c r="TJF24" s="2332"/>
      <c r="TJG24" s="2332"/>
      <c r="TJH24" s="2332"/>
      <c r="TJI24" s="2332"/>
      <c r="TJJ24" s="2332"/>
      <c r="TJK24" s="2332"/>
      <c r="TJL24" s="2332"/>
      <c r="TJM24" s="2332"/>
      <c r="TJN24" s="2332"/>
      <c r="TJO24" s="2332"/>
      <c r="TJP24" s="2332"/>
      <c r="TJQ24" s="2332"/>
      <c r="TJR24" s="2332"/>
      <c r="TJS24" s="2332"/>
      <c r="TJT24" s="2332"/>
      <c r="TJU24" s="2332"/>
      <c r="TJV24" s="2332"/>
      <c r="TJW24" s="2332"/>
      <c r="TJX24" s="2332"/>
      <c r="TJY24" s="2332"/>
      <c r="TJZ24" s="2332"/>
      <c r="TKA24" s="2332"/>
      <c r="TKB24" s="2332"/>
      <c r="TKC24" s="2332"/>
      <c r="TKD24" s="2332"/>
      <c r="TKE24" s="2332"/>
      <c r="TKF24" s="2332"/>
      <c r="TKG24" s="2332"/>
      <c r="TKH24" s="2332"/>
      <c r="TKI24" s="2332"/>
      <c r="TKJ24" s="2332"/>
      <c r="TKK24" s="2332"/>
      <c r="TKL24" s="2332"/>
      <c r="TKM24" s="2332"/>
      <c r="TKN24" s="2332"/>
      <c r="TKO24" s="2332"/>
      <c r="TKP24" s="2332"/>
      <c r="TKQ24" s="2332"/>
      <c r="TKR24" s="2332"/>
      <c r="TKS24" s="2332"/>
      <c r="TKT24" s="2332"/>
      <c r="TKU24" s="2332"/>
      <c r="TKV24" s="2332"/>
      <c r="TKW24" s="2332"/>
      <c r="TKX24" s="2332"/>
      <c r="TKY24" s="2332"/>
      <c r="TKZ24" s="2332"/>
      <c r="TLA24" s="2332"/>
      <c r="TLB24" s="2332"/>
      <c r="TLC24" s="2332"/>
      <c r="TLD24" s="2332"/>
      <c r="TLE24" s="2332"/>
      <c r="TLF24" s="2332"/>
      <c r="TLG24" s="2332"/>
      <c r="TLH24" s="2332"/>
      <c r="TLI24" s="2332"/>
      <c r="TLJ24" s="2332"/>
      <c r="TLK24" s="2332"/>
      <c r="TLL24" s="2332"/>
      <c r="TLM24" s="2332"/>
      <c r="TLN24" s="2332"/>
      <c r="TLO24" s="2332"/>
      <c r="TLP24" s="2332"/>
      <c r="TLQ24" s="2332"/>
      <c r="TLR24" s="2332"/>
      <c r="TLS24" s="2332"/>
      <c r="TLT24" s="2332"/>
      <c r="TLU24" s="2332"/>
      <c r="TLV24" s="2332"/>
      <c r="TLW24" s="2332"/>
      <c r="TLX24" s="2332"/>
      <c r="TLY24" s="2332"/>
      <c r="TLZ24" s="2332"/>
      <c r="TMA24" s="2332"/>
      <c r="TMB24" s="2332"/>
      <c r="TMC24" s="2332"/>
      <c r="TMD24" s="2332"/>
      <c r="TME24" s="2332"/>
      <c r="TMF24" s="2332"/>
      <c r="TMG24" s="2332"/>
      <c r="TMH24" s="2332"/>
      <c r="TMI24" s="2332"/>
      <c r="TMJ24" s="2332"/>
      <c r="TMK24" s="2332"/>
      <c r="TML24" s="2332"/>
      <c r="TMM24" s="2332"/>
      <c r="TMN24" s="2332"/>
      <c r="TMO24" s="2332"/>
      <c r="TMP24" s="2332"/>
      <c r="TMQ24" s="2332"/>
      <c r="TMR24" s="2332"/>
      <c r="TMS24" s="2332"/>
      <c r="TMT24" s="2332"/>
      <c r="TMU24" s="2332"/>
      <c r="TMV24" s="2332"/>
      <c r="TMW24" s="2332"/>
      <c r="TMX24" s="2332"/>
      <c r="TMY24" s="2332"/>
      <c r="TMZ24" s="2332"/>
      <c r="TNA24" s="2332"/>
      <c r="TNB24" s="2332"/>
      <c r="TNC24" s="2332"/>
      <c r="TND24" s="2332"/>
      <c r="TNE24" s="2332"/>
      <c r="TNF24" s="2332"/>
      <c r="TNG24" s="2332"/>
      <c r="TNH24" s="2332"/>
      <c r="TNI24" s="2332"/>
      <c r="TNJ24" s="2332"/>
      <c r="TNK24" s="2332"/>
      <c r="TNL24" s="2332"/>
      <c r="TNM24" s="2332"/>
      <c r="TNN24" s="2332"/>
      <c r="TNO24" s="2332"/>
      <c r="TNP24" s="2332"/>
      <c r="TNQ24" s="2332"/>
      <c r="TNR24" s="2332"/>
      <c r="TNS24" s="2332"/>
      <c r="TNT24" s="2332"/>
      <c r="TNU24" s="2332"/>
      <c r="TNV24" s="2332"/>
      <c r="TNW24" s="2332"/>
      <c r="TNX24" s="2332"/>
      <c r="TNY24" s="2332"/>
      <c r="TNZ24" s="2332"/>
      <c r="TOA24" s="2332"/>
      <c r="TOB24" s="2332"/>
      <c r="TOC24" s="2332"/>
      <c r="TOD24" s="2332"/>
      <c r="TOE24" s="2332"/>
      <c r="TOF24" s="2332"/>
      <c r="TOG24" s="2332"/>
      <c r="TOH24" s="2332"/>
      <c r="TOI24" s="2332"/>
      <c r="TOJ24" s="2332"/>
      <c r="TOK24" s="2332"/>
      <c r="TOL24" s="2332"/>
      <c r="TOM24" s="2332"/>
      <c r="TON24" s="2332"/>
      <c r="TOO24" s="2332"/>
      <c r="TOP24" s="2332"/>
      <c r="TOQ24" s="2332"/>
      <c r="TOR24" s="2332"/>
      <c r="TOS24" s="2332"/>
      <c r="TOT24" s="2332"/>
      <c r="TOU24" s="2332"/>
      <c r="TOV24" s="2332"/>
      <c r="TOW24" s="2332"/>
      <c r="TOX24" s="2332"/>
      <c r="TOY24" s="2332"/>
      <c r="TOZ24" s="2332"/>
      <c r="TPA24" s="2332"/>
      <c r="TPB24" s="2332"/>
      <c r="TPC24" s="2332"/>
      <c r="TPD24" s="2332"/>
      <c r="TPE24" s="2332"/>
      <c r="TPF24" s="2332"/>
      <c r="TPG24" s="2332"/>
      <c r="TPH24" s="2332"/>
      <c r="TPI24" s="2332"/>
      <c r="TPJ24" s="2332"/>
      <c r="TPK24" s="2332"/>
      <c r="TPL24" s="2332"/>
      <c r="TPM24" s="2332"/>
      <c r="TPN24" s="2332"/>
      <c r="TPO24" s="2332"/>
      <c r="TPP24" s="2332"/>
      <c r="TPQ24" s="2332"/>
      <c r="TPR24" s="2332"/>
      <c r="TPS24" s="2332"/>
      <c r="TPT24" s="2332"/>
      <c r="TPU24" s="2332"/>
      <c r="TPV24" s="2332"/>
      <c r="TPW24" s="2332"/>
      <c r="TPX24" s="2332"/>
      <c r="TPY24" s="2332"/>
      <c r="TPZ24" s="2332"/>
      <c r="TQA24" s="2332"/>
      <c r="TQB24" s="2332"/>
      <c r="TQC24" s="2332"/>
      <c r="TQD24" s="2332"/>
      <c r="TQE24" s="2332"/>
      <c r="TQF24" s="2332"/>
      <c r="TQG24" s="2332"/>
      <c r="TQH24" s="2332"/>
      <c r="TQI24" s="2332"/>
      <c r="TQJ24" s="2332"/>
      <c r="TQK24" s="2332"/>
      <c r="TQL24" s="2332"/>
      <c r="TQM24" s="2332"/>
      <c r="TQN24" s="2332"/>
      <c r="TQO24" s="2332"/>
      <c r="TQP24" s="2332"/>
      <c r="TQQ24" s="2332"/>
      <c r="TQR24" s="2332"/>
      <c r="TQS24" s="2332"/>
      <c r="TQT24" s="2332"/>
      <c r="TQU24" s="2332"/>
      <c r="TQV24" s="2332"/>
      <c r="TQW24" s="2332"/>
      <c r="TQX24" s="2332"/>
      <c r="TQY24" s="2332"/>
      <c r="TQZ24" s="2332"/>
      <c r="TRA24" s="2332"/>
      <c r="TRB24" s="2332"/>
      <c r="TRC24" s="2332"/>
      <c r="TRD24" s="2332"/>
      <c r="TRE24" s="2332"/>
      <c r="TRF24" s="2332"/>
      <c r="TRG24" s="2332"/>
      <c r="TRH24" s="2332"/>
      <c r="TRI24" s="2332"/>
      <c r="TRJ24" s="2332"/>
      <c r="TRK24" s="2332"/>
      <c r="TRL24" s="2332"/>
      <c r="TRM24" s="2332"/>
      <c r="TRN24" s="2332"/>
      <c r="TRO24" s="2332"/>
      <c r="TRP24" s="2332"/>
      <c r="TRQ24" s="2332"/>
      <c r="TRR24" s="2332"/>
      <c r="TRS24" s="2332"/>
      <c r="TRT24" s="2332"/>
      <c r="TRU24" s="2332"/>
      <c r="TRV24" s="2332"/>
      <c r="TRW24" s="2332"/>
      <c r="TRX24" s="2332"/>
      <c r="TRY24" s="2332"/>
      <c r="TRZ24" s="2332"/>
      <c r="TSA24" s="2332"/>
      <c r="TSB24" s="2332"/>
      <c r="TSC24" s="2332"/>
      <c r="TSD24" s="2332"/>
      <c r="TSE24" s="2332"/>
      <c r="TSF24" s="2332"/>
      <c r="TSG24" s="2332"/>
      <c r="TSH24" s="2332"/>
      <c r="TSI24" s="2332"/>
      <c r="TSJ24" s="2332"/>
      <c r="TSK24" s="2332"/>
      <c r="TSL24" s="2332"/>
      <c r="TSM24" s="2332"/>
      <c r="TSN24" s="2332"/>
      <c r="TSO24" s="2332"/>
      <c r="TSP24" s="2332"/>
      <c r="TSQ24" s="2332"/>
      <c r="TSR24" s="2332"/>
      <c r="TSS24" s="2332"/>
      <c r="TST24" s="2332"/>
      <c r="TSU24" s="2332"/>
      <c r="TSV24" s="2332"/>
      <c r="TSW24" s="2332"/>
      <c r="TSX24" s="2332"/>
      <c r="TSY24" s="2332"/>
      <c r="TSZ24" s="2332"/>
      <c r="TTA24" s="2332"/>
      <c r="TTB24" s="2332"/>
      <c r="TTC24" s="2332"/>
      <c r="TTD24" s="2332"/>
      <c r="TTE24" s="2332"/>
      <c r="TTF24" s="2332"/>
      <c r="TTG24" s="2332"/>
      <c r="TTH24" s="2332"/>
      <c r="TTI24" s="2332"/>
      <c r="TTJ24" s="2332"/>
      <c r="TTK24" s="2332"/>
      <c r="TTL24" s="2332"/>
      <c r="TTM24" s="2332"/>
      <c r="TTN24" s="2332"/>
      <c r="TTO24" s="2332"/>
      <c r="TTP24" s="2332"/>
      <c r="TTQ24" s="2332"/>
      <c r="TTR24" s="2332"/>
      <c r="TTS24" s="2332"/>
      <c r="TTT24" s="2332"/>
      <c r="TTU24" s="2332"/>
      <c r="TTV24" s="2332"/>
      <c r="TTW24" s="2332"/>
      <c r="TTX24" s="2332"/>
      <c r="TTY24" s="2332"/>
      <c r="TTZ24" s="2332"/>
      <c r="TUA24" s="2332"/>
      <c r="TUB24" s="2332"/>
      <c r="TUC24" s="2332"/>
      <c r="TUD24" s="2332"/>
      <c r="TUE24" s="2332"/>
      <c r="TUF24" s="2332"/>
      <c r="TUG24" s="2332"/>
      <c r="TUH24" s="2332"/>
      <c r="TUI24" s="2332"/>
      <c r="TUJ24" s="2332"/>
      <c r="TUK24" s="2332"/>
      <c r="TUL24" s="2332"/>
      <c r="TUM24" s="2332"/>
      <c r="TUN24" s="2332"/>
      <c r="TUO24" s="2332"/>
      <c r="TUP24" s="2332"/>
      <c r="TUQ24" s="2332"/>
      <c r="TUR24" s="2332"/>
      <c r="TUS24" s="2332"/>
      <c r="TUT24" s="2332"/>
      <c r="TUU24" s="2332"/>
      <c r="TUV24" s="2332"/>
      <c r="TUW24" s="2332"/>
      <c r="TUX24" s="2332"/>
      <c r="TUY24" s="2332"/>
      <c r="TUZ24" s="2332"/>
      <c r="TVA24" s="2332"/>
      <c r="TVB24" s="2332"/>
      <c r="TVC24" s="2332"/>
      <c r="TVD24" s="2332"/>
      <c r="TVE24" s="2332"/>
      <c r="TVF24" s="2332"/>
      <c r="TVG24" s="2332"/>
      <c r="TVH24" s="2332"/>
      <c r="TVI24" s="2332"/>
      <c r="TVJ24" s="2332"/>
      <c r="TVK24" s="2332"/>
      <c r="TVL24" s="2332"/>
      <c r="TVM24" s="2332"/>
      <c r="TVN24" s="2332"/>
      <c r="TVO24" s="2332"/>
      <c r="TVP24" s="2332"/>
      <c r="TVQ24" s="2332"/>
      <c r="TVR24" s="2332"/>
      <c r="TVS24" s="2332"/>
      <c r="TVT24" s="2332"/>
      <c r="TVU24" s="2332"/>
      <c r="TVV24" s="2332"/>
      <c r="TVW24" s="2332"/>
      <c r="TVX24" s="2332"/>
      <c r="TVY24" s="2332"/>
      <c r="TVZ24" s="2332"/>
      <c r="TWA24" s="2332"/>
      <c r="TWB24" s="2332"/>
      <c r="TWC24" s="2332"/>
      <c r="TWD24" s="2332"/>
      <c r="TWE24" s="2332"/>
      <c r="TWF24" s="2332"/>
      <c r="TWG24" s="2332"/>
      <c r="TWH24" s="2332"/>
      <c r="TWI24" s="2332"/>
      <c r="TWJ24" s="2332"/>
      <c r="TWK24" s="2332"/>
      <c r="TWL24" s="2332"/>
      <c r="TWM24" s="2332"/>
      <c r="TWN24" s="2332"/>
      <c r="TWO24" s="2332"/>
      <c r="TWP24" s="2332"/>
      <c r="TWQ24" s="2332"/>
      <c r="TWR24" s="2332"/>
      <c r="TWS24" s="2332"/>
      <c r="TWT24" s="2332"/>
      <c r="TWU24" s="2332"/>
      <c r="TWV24" s="2332"/>
      <c r="TWW24" s="2332"/>
      <c r="TWX24" s="2332"/>
      <c r="TWY24" s="2332"/>
      <c r="TWZ24" s="2332"/>
      <c r="TXA24" s="2332"/>
      <c r="TXB24" s="2332"/>
      <c r="TXC24" s="2332"/>
      <c r="TXD24" s="2332"/>
      <c r="TXE24" s="2332"/>
      <c r="TXF24" s="2332"/>
      <c r="TXG24" s="2332"/>
      <c r="TXH24" s="2332"/>
      <c r="TXI24" s="2332"/>
      <c r="TXJ24" s="2332"/>
      <c r="TXK24" s="2332"/>
      <c r="TXL24" s="2332"/>
      <c r="TXM24" s="2332"/>
      <c r="TXN24" s="2332"/>
      <c r="TXO24" s="2332"/>
      <c r="TXP24" s="2332"/>
      <c r="TXQ24" s="2332"/>
      <c r="TXR24" s="2332"/>
      <c r="TXS24" s="2332"/>
      <c r="TXT24" s="2332"/>
      <c r="TXU24" s="2332"/>
      <c r="TXV24" s="2332"/>
      <c r="TXW24" s="2332"/>
      <c r="TXX24" s="2332"/>
      <c r="TXY24" s="2332"/>
      <c r="TXZ24" s="2332"/>
      <c r="TYA24" s="2332"/>
      <c r="TYB24" s="2332"/>
      <c r="TYC24" s="2332"/>
      <c r="TYD24" s="2332"/>
      <c r="TYE24" s="2332"/>
      <c r="TYF24" s="2332"/>
      <c r="TYG24" s="2332"/>
      <c r="TYH24" s="2332"/>
      <c r="TYI24" s="2332"/>
      <c r="TYJ24" s="2332"/>
      <c r="TYK24" s="2332"/>
      <c r="TYL24" s="2332"/>
      <c r="TYM24" s="2332"/>
      <c r="TYN24" s="2332"/>
      <c r="TYO24" s="2332"/>
      <c r="TYP24" s="2332"/>
      <c r="TYQ24" s="2332"/>
      <c r="TYR24" s="2332"/>
      <c r="TYS24" s="2332"/>
      <c r="TYT24" s="2332"/>
      <c r="TYU24" s="2332"/>
      <c r="TYV24" s="2332"/>
      <c r="TYW24" s="2332"/>
      <c r="TYX24" s="2332"/>
      <c r="TYY24" s="2332"/>
      <c r="TYZ24" s="2332"/>
      <c r="TZA24" s="2332"/>
      <c r="TZB24" s="2332"/>
      <c r="TZC24" s="2332"/>
      <c r="TZD24" s="2332"/>
      <c r="TZE24" s="2332"/>
      <c r="TZF24" s="2332"/>
      <c r="TZG24" s="2332"/>
      <c r="TZH24" s="2332"/>
      <c r="TZI24" s="2332"/>
      <c r="TZJ24" s="2332"/>
      <c r="TZK24" s="2332"/>
      <c r="TZL24" s="2332"/>
      <c r="TZM24" s="2332"/>
      <c r="TZN24" s="2332"/>
      <c r="TZO24" s="2332"/>
      <c r="TZP24" s="2332"/>
      <c r="TZQ24" s="2332"/>
      <c r="TZR24" s="2332"/>
      <c r="TZS24" s="2332"/>
      <c r="TZT24" s="2332"/>
      <c r="TZU24" s="2332"/>
      <c r="TZV24" s="2332"/>
      <c r="TZW24" s="2332"/>
      <c r="TZX24" s="2332"/>
      <c r="TZY24" s="2332"/>
      <c r="TZZ24" s="2332"/>
      <c r="UAA24" s="2332"/>
      <c r="UAB24" s="2332"/>
      <c r="UAC24" s="2332"/>
      <c r="UAD24" s="2332"/>
      <c r="UAE24" s="2332"/>
      <c r="UAF24" s="2332"/>
      <c r="UAG24" s="2332"/>
      <c r="UAH24" s="2332"/>
      <c r="UAI24" s="2332"/>
      <c r="UAJ24" s="2332"/>
      <c r="UAK24" s="2332"/>
      <c r="UAL24" s="2332"/>
      <c r="UAM24" s="2332"/>
      <c r="UAN24" s="2332"/>
      <c r="UAO24" s="2332"/>
      <c r="UAP24" s="2332"/>
      <c r="UAQ24" s="2332"/>
      <c r="UAR24" s="2332"/>
      <c r="UAS24" s="2332"/>
      <c r="UAT24" s="2332"/>
      <c r="UAU24" s="2332"/>
      <c r="UAV24" s="2332"/>
      <c r="UAW24" s="2332"/>
      <c r="UAX24" s="2332"/>
      <c r="UAY24" s="2332"/>
      <c r="UAZ24" s="2332"/>
      <c r="UBA24" s="2332"/>
      <c r="UBB24" s="2332"/>
      <c r="UBC24" s="2332"/>
      <c r="UBD24" s="2332"/>
      <c r="UBE24" s="2332"/>
      <c r="UBF24" s="2332"/>
      <c r="UBG24" s="2332"/>
      <c r="UBH24" s="2332"/>
      <c r="UBI24" s="2332"/>
      <c r="UBJ24" s="2332"/>
      <c r="UBK24" s="2332"/>
      <c r="UBL24" s="2332"/>
      <c r="UBM24" s="2332"/>
      <c r="UBN24" s="2332"/>
      <c r="UBO24" s="2332"/>
      <c r="UBP24" s="2332"/>
      <c r="UBQ24" s="2332"/>
      <c r="UBR24" s="2332"/>
      <c r="UBS24" s="2332"/>
      <c r="UBT24" s="2332"/>
      <c r="UBU24" s="2332"/>
      <c r="UBV24" s="2332"/>
      <c r="UBW24" s="2332"/>
      <c r="UBX24" s="2332"/>
      <c r="UBY24" s="2332"/>
      <c r="UBZ24" s="2332"/>
      <c r="UCA24" s="2332"/>
      <c r="UCB24" s="2332"/>
      <c r="UCC24" s="2332"/>
      <c r="UCD24" s="2332"/>
      <c r="UCE24" s="2332"/>
      <c r="UCF24" s="2332"/>
      <c r="UCG24" s="2332"/>
      <c r="UCH24" s="2332"/>
      <c r="UCI24" s="2332"/>
      <c r="UCJ24" s="2332"/>
      <c r="UCK24" s="2332"/>
      <c r="UCL24" s="2332"/>
      <c r="UCM24" s="2332"/>
      <c r="UCN24" s="2332"/>
      <c r="UCO24" s="2332"/>
      <c r="UCP24" s="2332"/>
      <c r="UCQ24" s="2332"/>
      <c r="UCR24" s="2332"/>
      <c r="UCS24" s="2332"/>
      <c r="UCT24" s="2332"/>
      <c r="UCU24" s="2332"/>
      <c r="UCV24" s="2332"/>
      <c r="UCW24" s="2332"/>
      <c r="UCX24" s="2332"/>
      <c r="UCY24" s="2332"/>
      <c r="UCZ24" s="2332"/>
      <c r="UDA24" s="2332"/>
      <c r="UDB24" s="2332"/>
      <c r="UDC24" s="2332"/>
      <c r="UDD24" s="2332"/>
      <c r="UDE24" s="2332"/>
      <c r="UDF24" s="2332"/>
      <c r="UDG24" s="2332"/>
      <c r="UDH24" s="2332"/>
      <c r="UDI24" s="2332"/>
      <c r="UDJ24" s="2332"/>
      <c r="UDK24" s="2332"/>
      <c r="UDL24" s="2332"/>
      <c r="UDM24" s="2332"/>
      <c r="UDN24" s="2332"/>
      <c r="UDO24" s="2332"/>
      <c r="UDP24" s="2332"/>
      <c r="UDQ24" s="2332"/>
      <c r="UDR24" s="2332"/>
      <c r="UDS24" s="2332"/>
      <c r="UDT24" s="2332"/>
      <c r="UDU24" s="2332"/>
      <c r="UDV24" s="2332"/>
      <c r="UDW24" s="2332"/>
      <c r="UDX24" s="2332"/>
      <c r="UDY24" s="2332"/>
      <c r="UDZ24" s="2332"/>
      <c r="UEA24" s="2332"/>
      <c r="UEB24" s="2332"/>
      <c r="UEC24" s="2332"/>
      <c r="UED24" s="2332"/>
      <c r="UEE24" s="2332"/>
      <c r="UEF24" s="2332"/>
      <c r="UEG24" s="2332"/>
      <c r="UEH24" s="2332"/>
      <c r="UEI24" s="2332"/>
      <c r="UEJ24" s="2332"/>
      <c r="UEK24" s="2332"/>
      <c r="UEL24" s="2332"/>
      <c r="UEM24" s="2332"/>
      <c r="UEN24" s="2332"/>
      <c r="UEO24" s="2332"/>
      <c r="UEP24" s="2332"/>
      <c r="UEQ24" s="2332"/>
      <c r="UER24" s="2332"/>
      <c r="UES24" s="2332"/>
      <c r="UET24" s="2332"/>
      <c r="UEU24" s="2332"/>
      <c r="UEV24" s="2332"/>
      <c r="UEW24" s="2332"/>
      <c r="UEX24" s="2332"/>
      <c r="UEY24" s="2332"/>
      <c r="UEZ24" s="2332"/>
      <c r="UFA24" s="2332"/>
      <c r="UFB24" s="2332"/>
      <c r="UFC24" s="2332"/>
      <c r="UFD24" s="2332"/>
      <c r="UFE24" s="2332"/>
      <c r="UFF24" s="2332"/>
      <c r="UFG24" s="2332"/>
      <c r="UFH24" s="2332"/>
      <c r="UFI24" s="2332"/>
      <c r="UFJ24" s="2332"/>
      <c r="UFK24" s="2332"/>
      <c r="UFL24" s="2332"/>
      <c r="UFM24" s="2332"/>
      <c r="UFN24" s="2332"/>
      <c r="UFO24" s="2332"/>
      <c r="UFP24" s="2332"/>
      <c r="UFQ24" s="2332"/>
      <c r="UFR24" s="2332"/>
      <c r="UFS24" s="2332"/>
      <c r="UFT24" s="2332"/>
      <c r="UFU24" s="2332"/>
      <c r="UFV24" s="2332"/>
      <c r="UFW24" s="2332"/>
      <c r="UFX24" s="2332"/>
      <c r="UFY24" s="2332"/>
      <c r="UFZ24" s="2332"/>
      <c r="UGA24" s="2332"/>
      <c r="UGB24" s="2332"/>
      <c r="UGC24" s="2332"/>
      <c r="UGD24" s="2332"/>
      <c r="UGE24" s="2332"/>
      <c r="UGF24" s="2332"/>
      <c r="UGG24" s="2332"/>
      <c r="UGH24" s="2332"/>
      <c r="UGI24" s="2332"/>
      <c r="UGJ24" s="2332"/>
      <c r="UGK24" s="2332"/>
      <c r="UGL24" s="2332"/>
      <c r="UGM24" s="2332"/>
      <c r="UGN24" s="2332"/>
      <c r="UGO24" s="2332"/>
      <c r="UGP24" s="2332"/>
      <c r="UGQ24" s="2332"/>
      <c r="UGR24" s="2332"/>
      <c r="UGS24" s="2332"/>
      <c r="UGT24" s="2332"/>
      <c r="UGU24" s="2332"/>
      <c r="UGV24" s="2332"/>
      <c r="UGW24" s="2332"/>
      <c r="UGX24" s="2332"/>
      <c r="UGY24" s="2332"/>
      <c r="UGZ24" s="2332"/>
      <c r="UHA24" s="2332"/>
      <c r="UHB24" s="2332"/>
      <c r="UHC24" s="2332"/>
      <c r="UHD24" s="2332"/>
      <c r="UHE24" s="2332"/>
      <c r="UHF24" s="2332"/>
      <c r="UHG24" s="2332"/>
      <c r="UHH24" s="2332"/>
      <c r="UHI24" s="2332"/>
      <c r="UHJ24" s="2332"/>
      <c r="UHK24" s="2332"/>
      <c r="UHL24" s="2332"/>
      <c r="UHM24" s="2332"/>
      <c r="UHN24" s="2332"/>
      <c r="UHO24" s="2332"/>
      <c r="UHP24" s="2332"/>
      <c r="UHQ24" s="2332"/>
      <c r="UHR24" s="2332"/>
      <c r="UHS24" s="2332"/>
      <c r="UHT24" s="2332"/>
      <c r="UHU24" s="2332"/>
      <c r="UHV24" s="2332"/>
      <c r="UHW24" s="2332"/>
      <c r="UHX24" s="2332"/>
      <c r="UHY24" s="2332"/>
      <c r="UHZ24" s="2332"/>
      <c r="UIA24" s="2332"/>
      <c r="UIB24" s="2332"/>
      <c r="UIC24" s="2332"/>
      <c r="UID24" s="2332"/>
      <c r="UIE24" s="2332"/>
      <c r="UIF24" s="2332"/>
      <c r="UIG24" s="2332"/>
      <c r="UIH24" s="2332"/>
      <c r="UII24" s="2332"/>
      <c r="UIJ24" s="2332"/>
      <c r="UIK24" s="2332"/>
      <c r="UIL24" s="2332"/>
      <c r="UIM24" s="2332"/>
      <c r="UIN24" s="2332"/>
      <c r="UIO24" s="2332"/>
      <c r="UIP24" s="2332"/>
      <c r="UIQ24" s="2332"/>
      <c r="UIR24" s="2332"/>
      <c r="UIS24" s="2332"/>
      <c r="UIT24" s="2332"/>
      <c r="UIU24" s="2332"/>
      <c r="UIV24" s="2332"/>
      <c r="UIW24" s="2332"/>
      <c r="UIX24" s="2332"/>
      <c r="UIY24" s="2332"/>
      <c r="UIZ24" s="2332"/>
      <c r="UJA24" s="2332"/>
      <c r="UJB24" s="2332"/>
      <c r="UJC24" s="2332"/>
      <c r="UJD24" s="2332"/>
      <c r="UJE24" s="2332"/>
      <c r="UJF24" s="2332"/>
      <c r="UJG24" s="2332"/>
      <c r="UJH24" s="2332"/>
      <c r="UJI24" s="2332"/>
      <c r="UJJ24" s="2332"/>
      <c r="UJK24" s="2332"/>
      <c r="UJL24" s="2332"/>
      <c r="UJM24" s="2332"/>
      <c r="UJN24" s="2332"/>
      <c r="UJO24" s="2332"/>
      <c r="UJP24" s="2332"/>
      <c r="UJQ24" s="2332"/>
      <c r="UJR24" s="2332"/>
      <c r="UJS24" s="2332"/>
      <c r="UJT24" s="2332"/>
      <c r="UJU24" s="2332"/>
      <c r="UJV24" s="2332"/>
      <c r="UJW24" s="2332"/>
      <c r="UJX24" s="2332"/>
      <c r="UJY24" s="2332"/>
      <c r="UJZ24" s="2332"/>
      <c r="UKA24" s="2332"/>
      <c r="UKB24" s="2332"/>
      <c r="UKC24" s="2332"/>
      <c r="UKD24" s="2332"/>
      <c r="UKE24" s="2332"/>
      <c r="UKF24" s="2332"/>
      <c r="UKG24" s="2332"/>
      <c r="UKH24" s="2332"/>
      <c r="UKI24" s="2332"/>
      <c r="UKJ24" s="2332"/>
      <c r="UKK24" s="2332"/>
      <c r="UKL24" s="2332"/>
      <c r="UKM24" s="2332"/>
      <c r="UKN24" s="2332"/>
      <c r="UKO24" s="2332"/>
      <c r="UKP24" s="2332"/>
      <c r="UKQ24" s="2332"/>
      <c r="UKR24" s="2332"/>
      <c r="UKS24" s="2332"/>
      <c r="UKT24" s="2332"/>
      <c r="UKU24" s="2332"/>
      <c r="UKV24" s="2332"/>
      <c r="UKW24" s="2332"/>
      <c r="UKX24" s="2332"/>
      <c r="UKY24" s="2332"/>
      <c r="UKZ24" s="2332"/>
      <c r="ULA24" s="2332"/>
      <c r="ULB24" s="2332"/>
      <c r="ULC24" s="2332"/>
      <c r="ULD24" s="2332"/>
      <c r="ULE24" s="2332"/>
      <c r="ULF24" s="2332"/>
      <c r="ULG24" s="2332"/>
      <c r="ULH24" s="2332"/>
      <c r="ULI24" s="2332"/>
      <c r="ULJ24" s="2332"/>
      <c r="ULK24" s="2332"/>
      <c r="ULL24" s="2332"/>
      <c r="ULM24" s="2332"/>
      <c r="ULN24" s="2332"/>
      <c r="ULO24" s="2332"/>
      <c r="ULP24" s="2332"/>
      <c r="ULQ24" s="2332"/>
      <c r="ULR24" s="2332"/>
      <c r="ULS24" s="2332"/>
      <c r="ULT24" s="2332"/>
      <c r="ULU24" s="2332"/>
      <c r="ULV24" s="2332"/>
      <c r="ULW24" s="2332"/>
      <c r="ULX24" s="2332"/>
      <c r="ULY24" s="2332"/>
      <c r="ULZ24" s="2332"/>
      <c r="UMA24" s="2332"/>
      <c r="UMB24" s="2332"/>
      <c r="UMC24" s="2332"/>
      <c r="UMD24" s="2332"/>
      <c r="UME24" s="2332"/>
      <c r="UMF24" s="2332"/>
      <c r="UMG24" s="2332"/>
      <c r="UMH24" s="2332"/>
      <c r="UMI24" s="2332"/>
      <c r="UMJ24" s="2332"/>
      <c r="UMK24" s="2332"/>
      <c r="UML24" s="2332"/>
      <c r="UMM24" s="2332"/>
      <c r="UMN24" s="2332"/>
      <c r="UMO24" s="2332"/>
      <c r="UMP24" s="2332"/>
      <c r="UMQ24" s="2332"/>
      <c r="UMR24" s="2332"/>
      <c r="UMS24" s="2332"/>
      <c r="UMT24" s="2332"/>
      <c r="UMU24" s="2332"/>
      <c r="UMV24" s="2332"/>
      <c r="UMW24" s="2332"/>
      <c r="UMX24" s="2332"/>
      <c r="UMY24" s="2332"/>
      <c r="UMZ24" s="2332"/>
      <c r="UNA24" s="2332"/>
      <c r="UNB24" s="2332"/>
      <c r="UNC24" s="2332"/>
      <c r="UND24" s="2332"/>
      <c r="UNE24" s="2332"/>
      <c r="UNF24" s="2332"/>
      <c r="UNG24" s="2332"/>
      <c r="UNH24" s="2332"/>
      <c r="UNI24" s="2332"/>
      <c r="UNJ24" s="2332"/>
      <c r="UNK24" s="2332"/>
      <c r="UNL24" s="2332"/>
      <c r="UNM24" s="2332"/>
      <c r="UNN24" s="2332"/>
      <c r="UNO24" s="2332"/>
      <c r="UNP24" s="2332"/>
      <c r="UNQ24" s="2332"/>
      <c r="UNR24" s="2332"/>
      <c r="UNS24" s="2332"/>
      <c r="UNT24" s="2332"/>
      <c r="UNU24" s="2332"/>
      <c r="UNV24" s="2332"/>
      <c r="UNW24" s="2332"/>
      <c r="UNX24" s="2332"/>
      <c r="UNY24" s="2332"/>
      <c r="UNZ24" s="2332"/>
      <c r="UOA24" s="2332"/>
      <c r="UOB24" s="2332"/>
      <c r="UOC24" s="2332"/>
      <c r="UOD24" s="2332"/>
      <c r="UOE24" s="2332"/>
      <c r="UOF24" s="2332"/>
      <c r="UOG24" s="2332"/>
      <c r="UOH24" s="2332"/>
      <c r="UOI24" s="2332"/>
      <c r="UOJ24" s="2332"/>
      <c r="UOK24" s="2332"/>
      <c r="UOL24" s="2332"/>
      <c r="UOM24" s="2332"/>
      <c r="UON24" s="2332"/>
      <c r="UOO24" s="2332"/>
      <c r="UOP24" s="2332"/>
      <c r="UOQ24" s="2332"/>
      <c r="UOR24" s="2332"/>
      <c r="UOS24" s="2332"/>
      <c r="UOT24" s="2332"/>
      <c r="UOU24" s="2332"/>
      <c r="UOV24" s="2332"/>
      <c r="UOW24" s="2332"/>
      <c r="UOX24" s="2332"/>
      <c r="UOY24" s="2332"/>
      <c r="UOZ24" s="2332"/>
      <c r="UPA24" s="2332"/>
      <c r="UPB24" s="2332"/>
      <c r="UPC24" s="2332"/>
      <c r="UPD24" s="2332"/>
      <c r="UPE24" s="2332"/>
      <c r="UPF24" s="2332"/>
      <c r="UPG24" s="2332"/>
      <c r="UPH24" s="2332"/>
      <c r="UPI24" s="2332"/>
      <c r="UPJ24" s="2332"/>
      <c r="UPK24" s="2332"/>
      <c r="UPL24" s="2332"/>
      <c r="UPM24" s="2332"/>
      <c r="UPN24" s="2332"/>
      <c r="UPO24" s="2332"/>
      <c r="UPP24" s="2332"/>
      <c r="UPQ24" s="2332"/>
      <c r="UPR24" s="2332"/>
      <c r="UPS24" s="2332"/>
      <c r="UPT24" s="2332"/>
      <c r="UPU24" s="2332"/>
      <c r="UPV24" s="2332"/>
      <c r="UPW24" s="2332"/>
      <c r="UPX24" s="2332"/>
      <c r="UPY24" s="2332"/>
      <c r="UPZ24" s="2332"/>
      <c r="UQA24" s="2332"/>
      <c r="UQB24" s="2332"/>
      <c r="UQC24" s="2332"/>
      <c r="UQD24" s="2332"/>
      <c r="UQE24" s="2332"/>
      <c r="UQF24" s="2332"/>
      <c r="UQG24" s="2332"/>
      <c r="UQH24" s="2332"/>
      <c r="UQI24" s="2332"/>
      <c r="UQJ24" s="2332"/>
      <c r="UQK24" s="2332"/>
      <c r="UQL24" s="2332"/>
      <c r="UQM24" s="2332"/>
      <c r="UQN24" s="2332"/>
      <c r="UQO24" s="2332"/>
      <c r="UQP24" s="2332"/>
      <c r="UQQ24" s="2332"/>
      <c r="UQR24" s="2332"/>
      <c r="UQS24" s="2332"/>
      <c r="UQT24" s="2332"/>
      <c r="UQU24" s="2332"/>
      <c r="UQV24" s="2332"/>
      <c r="UQW24" s="2332"/>
      <c r="UQX24" s="2332"/>
      <c r="UQY24" s="2332"/>
      <c r="UQZ24" s="2332"/>
      <c r="URA24" s="2332"/>
      <c r="URB24" s="2332"/>
      <c r="URC24" s="2332"/>
      <c r="URD24" s="2332"/>
      <c r="URE24" s="2332"/>
      <c r="URF24" s="2332"/>
      <c r="URG24" s="2332"/>
      <c r="URH24" s="2332"/>
      <c r="URI24" s="2332"/>
      <c r="URJ24" s="2332"/>
      <c r="URK24" s="2332"/>
      <c r="URL24" s="2332"/>
      <c r="URM24" s="2332"/>
      <c r="URN24" s="2332"/>
      <c r="URO24" s="2332"/>
      <c r="URP24" s="2332"/>
      <c r="URQ24" s="2332"/>
      <c r="URR24" s="2332"/>
      <c r="URS24" s="2332"/>
      <c r="URT24" s="2332"/>
      <c r="URU24" s="2332"/>
      <c r="URV24" s="2332"/>
      <c r="URW24" s="2332"/>
      <c r="URX24" s="2332"/>
      <c r="URY24" s="2332"/>
      <c r="URZ24" s="2332"/>
      <c r="USA24" s="2332"/>
      <c r="USB24" s="2332"/>
      <c r="USC24" s="2332"/>
      <c r="USD24" s="2332"/>
      <c r="USE24" s="2332"/>
      <c r="USF24" s="2332"/>
      <c r="USG24" s="2332"/>
      <c r="USH24" s="2332"/>
      <c r="USI24" s="2332"/>
      <c r="USJ24" s="2332"/>
      <c r="USK24" s="2332"/>
      <c r="USL24" s="2332"/>
      <c r="USM24" s="2332"/>
      <c r="USN24" s="2332"/>
      <c r="USO24" s="2332"/>
      <c r="USP24" s="2332"/>
      <c r="USQ24" s="2332"/>
      <c r="USR24" s="2332"/>
      <c r="USS24" s="2332"/>
      <c r="UST24" s="2332"/>
      <c r="USU24" s="2332"/>
      <c r="USV24" s="2332"/>
      <c r="USW24" s="2332"/>
      <c r="USX24" s="2332"/>
      <c r="USY24" s="2332"/>
      <c r="USZ24" s="2332"/>
      <c r="UTA24" s="2332"/>
      <c r="UTB24" s="2332"/>
      <c r="UTC24" s="2332"/>
      <c r="UTD24" s="2332"/>
      <c r="UTE24" s="2332"/>
      <c r="UTF24" s="2332"/>
      <c r="UTG24" s="2332"/>
      <c r="UTH24" s="2332"/>
      <c r="UTI24" s="2332"/>
      <c r="UTJ24" s="2332"/>
      <c r="UTK24" s="2332"/>
      <c r="UTL24" s="2332"/>
      <c r="UTM24" s="2332"/>
      <c r="UTN24" s="2332"/>
      <c r="UTO24" s="2332"/>
      <c r="UTP24" s="2332"/>
      <c r="UTQ24" s="2332"/>
      <c r="UTR24" s="2332"/>
      <c r="UTS24" s="2332"/>
      <c r="UTT24" s="2332"/>
      <c r="UTU24" s="2332"/>
      <c r="UTV24" s="2332"/>
      <c r="UTW24" s="2332"/>
      <c r="UTX24" s="2332"/>
      <c r="UTY24" s="2332"/>
      <c r="UTZ24" s="2332"/>
      <c r="UUA24" s="2332"/>
      <c r="UUB24" s="2332"/>
      <c r="UUC24" s="2332"/>
      <c r="UUD24" s="2332"/>
      <c r="UUE24" s="2332"/>
      <c r="UUF24" s="2332"/>
      <c r="UUG24" s="2332"/>
      <c r="UUH24" s="2332"/>
      <c r="UUI24" s="2332"/>
      <c r="UUJ24" s="2332"/>
      <c r="UUK24" s="2332"/>
      <c r="UUL24" s="2332"/>
      <c r="UUM24" s="2332"/>
      <c r="UUN24" s="2332"/>
      <c r="UUO24" s="2332"/>
      <c r="UUP24" s="2332"/>
      <c r="UUQ24" s="2332"/>
      <c r="UUR24" s="2332"/>
      <c r="UUS24" s="2332"/>
      <c r="UUT24" s="2332"/>
      <c r="UUU24" s="2332"/>
      <c r="UUV24" s="2332"/>
      <c r="UUW24" s="2332"/>
      <c r="UUX24" s="2332"/>
      <c r="UUY24" s="2332"/>
      <c r="UUZ24" s="2332"/>
      <c r="UVA24" s="2332"/>
      <c r="UVB24" s="2332"/>
      <c r="UVC24" s="2332"/>
      <c r="UVD24" s="2332"/>
      <c r="UVE24" s="2332"/>
      <c r="UVF24" s="2332"/>
      <c r="UVG24" s="2332"/>
      <c r="UVH24" s="2332"/>
      <c r="UVI24" s="2332"/>
      <c r="UVJ24" s="2332"/>
      <c r="UVK24" s="2332"/>
      <c r="UVL24" s="2332"/>
      <c r="UVM24" s="2332"/>
      <c r="UVN24" s="2332"/>
      <c r="UVO24" s="2332"/>
      <c r="UVP24" s="2332"/>
      <c r="UVQ24" s="2332"/>
      <c r="UVR24" s="2332"/>
      <c r="UVS24" s="2332"/>
      <c r="UVT24" s="2332"/>
      <c r="UVU24" s="2332"/>
      <c r="UVV24" s="2332"/>
      <c r="UVW24" s="2332"/>
      <c r="UVX24" s="2332"/>
      <c r="UVY24" s="2332"/>
      <c r="UVZ24" s="2332"/>
      <c r="UWA24" s="2332"/>
      <c r="UWB24" s="2332"/>
      <c r="UWC24" s="2332"/>
      <c r="UWD24" s="2332"/>
      <c r="UWE24" s="2332"/>
      <c r="UWF24" s="2332"/>
      <c r="UWG24" s="2332"/>
      <c r="UWH24" s="2332"/>
      <c r="UWI24" s="2332"/>
      <c r="UWJ24" s="2332"/>
      <c r="UWK24" s="2332"/>
      <c r="UWL24" s="2332"/>
      <c r="UWM24" s="2332"/>
      <c r="UWN24" s="2332"/>
      <c r="UWO24" s="2332"/>
      <c r="UWP24" s="2332"/>
      <c r="UWQ24" s="2332"/>
      <c r="UWR24" s="2332"/>
      <c r="UWS24" s="2332"/>
      <c r="UWT24" s="2332"/>
      <c r="UWU24" s="2332"/>
      <c r="UWV24" s="2332"/>
      <c r="UWW24" s="2332"/>
      <c r="UWX24" s="2332"/>
      <c r="UWY24" s="2332"/>
      <c r="UWZ24" s="2332"/>
      <c r="UXA24" s="2332"/>
      <c r="UXB24" s="2332"/>
      <c r="UXC24" s="2332"/>
      <c r="UXD24" s="2332"/>
      <c r="UXE24" s="2332"/>
      <c r="UXF24" s="2332"/>
      <c r="UXG24" s="2332"/>
      <c r="UXH24" s="2332"/>
      <c r="UXI24" s="2332"/>
      <c r="UXJ24" s="2332"/>
      <c r="UXK24" s="2332"/>
      <c r="UXL24" s="2332"/>
      <c r="UXM24" s="2332"/>
      <c r="UXN24" s="2332"/>
      <c r="UXO24" s="2332"/>
      <c r="UXP24" s="2332"/>
      <c r="UXQ24" s="2332"/>
      <c r="UXR24" s="2332"/>
      <c r="UXS24" s="2332"/>
      <c r="UXT24" s="2332"/>
      <c r="UXU24" s="2332"/>
      <c r="UXV24" s="2332"/>
      <c r="UXW24" s="2332"/>
      <c r="UXX24" s="2332"/>
      <c r="UXY24" s="2332"/>
      <c r="UXZ24" s="2332"/>
      <c r="UYA24" s="2332"/>
      <c r="UYB24" s="2332"/>
      <c r="UYC24" s="2332"/>
      <c r="UYD24" s="2332"/>
      <c r="UYE24" s="2332"/>
      <c r="UYF24" s="2332"/>
      <c r="UYG24" s="2332"/>
      <c r="UYH24" s="2332"/>
      <c r="UYI24" s="2332"/>
      <c r="UYJ24" s="2332"/>
      <c r="UYK24" s="2332"/>
      <c r="UYL24" s="2332"/>
      <c r="UYM24" s="2332"/>
      <c r="UYN24" s="2332"/>
      <c r="UYO24" s="2332"/>
      <c r="UYP24" s="2332"/>
      <c r="UYQ24" s="2332"/>
      <c r="UYR24" s="2332"/>
      <c r="UYS24" s="2332"/>
      <c r="UYT24" s="2332"/>
      <c r="UYU24" s="2332"/>
      <c r="UYV24" s="2332"/>
      <c r="UYW24" s="2332"/>
      <c r="UYX24" s="2332"/>
      <c r="UYY24" s="2332"/>
      <c r="UYZ24" s="2332"/>
      <c r="UZA24" s="2332"/>
      <c r="UZB24" s="2332"/>
      <c r="UZC24" s="2332"/>
      <c r="UZD24" s="2332"/>
      <c r="UZE24" s="2332"/>
      <c r="UZF24" s="2332"/>
      <c r="UZG24" s="2332"/>
      <c r="UZH24" s="2332"/>
      <c r="UZI24" s="2332"/>
      <c r="UZJ24" s="2332"/>
      <c r="UZK24" s="2332"/>
      <c r="UZL24" s="2332"/>
      <c r="UZM24" s="2332"/>
      <c r="UZN24" s="2332"/>
      <c r="UZO24" s="2332"/>
      <c r="UZP24" s="2332"/>
      <c r="UZQ24" s="2332"/>
      <c r="UZR24" s="2332"/>
      <c r="UZS24" s="2332"/>
      <c r="UZT24" s="2332"/>
      <c r="UZU24" s="2332"/>
      <c r="UZV24" s="2332"/>
      <c r="UZW24" s="2332"/>
      <c r="UZX24" s="2332"/>
      <c r="UZY24" s="2332"/>
      <c r="UZZ24" s="2332"/>
      <c r="VAA24" s="2332"/>
      <c r="VAB24" s="2332"/>
      <c r="VAC24" s="2332"/>
      <c r="VAD24" s="2332"/>
      <c r="VAE24" s="2332"/>
      <c r="VAF24" s="2332"/>
      <c r="VAG24" s="2332"/>
      <c r="VAH24" s="2332"/>
      <c r="VAI24" s="2332"/>
      <c r="VAJ24" s="2332"/>
      <c r="VAK24" s="2332"/>
      <c r="VAL24" s="2332"/>
      <c r="VAM24" s="2332"/>
      <c r="VAN24" s="2332"/>
      <c r="VAO24" s="2332"/>
      <c r="VAP24" s="2332"/>
      <c r="VAQ24" s="2332"/>
      <c r="VAR24" s="2332"/>
      <c r="VAS24" s="2332"/>
      <c r="VAT24" s="2332"/>
      <c r="VAU24" s="2332"/>
      <c r="VAV24" s="2332"/>
      <c r="VAW24" s="2332"/>
      <c r="VAX24" s="2332"/>
      <c r="VAY24" s="2332"/>
      <c r="VAZ24" s="2332"/>
      <c r="VBA24" s="2332"/>
      <c r="VBB24" s="2332"/>
      <c r="VBC24" s="2332"/>
      <c r="VBD24" s="2332"/>
      <c r="VBE24" s="2332"/>
      <c r="VBF24" s="2332"/>
      <c r="VBG24" s="2332"/>
      <c r="VBH24" s="2332"/>
      <c r="VBI24" s="2332"/>
      <c r="VBJ24" s="2332"/>
      <c r="VBK24" s="2332"/>
      <c r="VBL24" s="2332"/>
      <c r="VBM24" s="2332"/>
      <c r="VBN24" s="2332"/>
      <c r="VBO24" s="2332"/>
      <c r="VBP24" s="2332"/>
      <c r="VBQ24" s="2332"/>
      <c r="VBR24" s="2332"/>
      <c r="VBS24" s="2332"/>
      <c r="VBT24" s="2332"/>
      <c r="VBU24" s="2332"/>
      <c r="VBV24" s="2332"/>
      <c r="VBW24" s="2332"/>
      <c r="VBX24" s="2332"/>
      <c r="VBY24" s="2332"/>
      <c r="VBZ24" s="2332"/>
      <c r="VCA24" s="2332"/>
      <c r="VCB24" s="2332"/>
      <c r="VCC24" s="2332"/>
      <c r="VCD24" s="2332"/>
      <c r="VCE24" s="2332"/>
      <c r="VCF24" s="2332"/>
      <c r="VCG24" s="2332"/>
      <c r="VCH24" s="2332"/>
      <c r="VCI24" s="2332"/>
      <c r="VCJ24" s="2332"/>
      <c r="VCK24" s="2332"/>
      <c r="VCL24" s="2332"/>
      <c r="VCM24" s="2332"/>
      <c r="VCN24" s="2332"/>
      <c r="VCO24" s="2332"/>
      <c r="VCP24" s="2332"/>
      <c r="VCQ24" s="2332"/>
      <c r="VCR24" s="2332"/>
      <c r="VCS24" s="2332"/>
      <c r="VCT24" s="2332"/>
      <c r="VCU24" s="2332"/>
      <c r="VCV24" s="2332"/>
      <c r="VCW24" s="2332"/>
      <c r="VCX24" s="2332"/>
      <c r="VCY24" s="2332"/>
      <c r="VCZ24" s="2332"/>
      <c r="VDA24" s="2332"/>
      <c r="VDB24" s="2332"/>
      <c r="VDC24" s="2332"/>
      <c r="VDD24" s="2332"/>
      <c r="VDE24" s="2332"/>
      <c r="VDF24" s="2332"/>
      <c r="VDG24" s="2332"/>
      <c r="VDH24" s="2332"/>
      <c r="VDI24" s="2332"/>
      <c r="VDJ24" s="2332"/>
      <c r="VDK24" s="2332"/>
      <c r="VDL24" s="2332"/>
      <c r="VDM24" s="2332"/>
      <c r="VDN24" s="2332"/>
      <c r="VDO24" s="2332"/>
      <c r="VDP24" s="2332"/>
      <c r="VDQ24" s="2332"/>
      <c r="VDR24" s="2332"/>
      <c r="VDS24" s="2332"/>
      <c r="VDT24" s="2332"/>
      <c r="VDU24" s="2332"/>
      <c r="VDV24" s="2332"/>
      <c r="VDW24" s="2332"/>
      <c r="VDX24" s="2332"/>
      <c r="VDY24" s="2332"/>
      <c r="VDZ24" s="2332"/>
      <c r="VEA24" s="2332"/>
      <c r="VEB24" s="2332"/>
      <c r="VEC24" s="2332"/>
      <c r="VED24" s="2332"/>
      <c r="VEE24" s="2332"/>
      <c r="VEF24" s="2332"/>
      <c r="VEG24" s="2332"/>
      <c r="VEH24" s="2332"/>
      <c r="VEI24" s="2332"/>
      <c r="VEJ24" s="2332"/>
      <c r="VEK24" s="2332"/>
      <c r="VEL24" s="2332"/>
      <c r="VEM24" s="2332"/>
      <c r="VEN24" s="2332"/>
      <c r="VEO24" s="2332"/>
      <c r="VEP24" s="2332"/>
      <c r="VEQ24" s="2332"/>
      <c r="VER24" s="2332"/>
      <c r="VES24" s="2332"/>
      <c r="VET24" s="2332"/>
      <c r="VEU24" s="2332"/>
      <c r="VEV24" s="2332"/>
      <c r="VEW24" s="2332"/>
      <c r="VEX24" s="2332"/>
      <c r="VEY24" s="2332"/>
      <c r="VEZ24" s="2332"/>
      <c r="VFA24" s="2332"/>
      <c r="VFB24" s="2332"/>
      <c r="VFC24" s="2332"/>
      <c r="VFD24" s="2332"/>
      <c r="VFE24" s="2332"/>
      <c r="VFF24" s="2332"/>
      <c r="VFG24" s="2332"/>
      <c r="VFH24" s="2332"/>
      <c r="VFI24" s="2332"/>
      <c r="VFJ24" s="2332"/>
      <c r="VFK24" s="2332"/>
      <c r="VFL24" s="2332"/>
      <c r="VFM24" s="2332"/>
      <c r="VFN24" s="2332"/>
      <c r="VFO24" s="2332"/>
      <c r="VFP24" s="2332"/>
      <c r="VFQ24" s="2332"/>
      <c r="VFR24" s="2332"/>
      <c r="VFS24" s="2332"/>
      <c r="VFT24" s="2332"/>
      <c r="VFU24" s="2332"/>
      <c r="VFV24" s="2332"/>
      <c r="VFW24" s="2332"/>
      <c r="VFX24" s="2332"/>
      <c r="VFY24" s="2332"/>
      <c r="VFZ24" s="2332"/>
      <c r="VGA24" s="2332"/>
      <c r="VGB24" s="2332"/>
      <c r="VGC24" s="2332"/>
      <c r="VGD24" s="2332"/>
      <c r="VGE24" s="2332"/>
      <c r="VGF24" s="2332"/>
      <c r="VGG24" s="2332"/>
      <c r="VGH24" s="2332"/>
      <c r="VGI24" s="2332"/>
      <c r="VGJ24" s="2332"/>
      <c r="VGK24" s="2332"/>
      <c r="VGL24" s="2332"/>
      <c r="VGM24" s="2332"/>
      <c r="VGN24" s="2332"/>
      <c r="VGO24" s="2332"/>
      <c r="VGP24" s="2332"/>
      <c r="VGQ24" s="2332"/>
      <c r="VGR24" s="2332"/>
      <c r="VGS24" s="2332"/>
      <c r="VGT24" s="2332"/>
      <c r="VGU24" s="2332"/>
      <c r="VGV24" s="2332"/>
      <c r="VGW24" s="2332"/>
      <c r="VGX24" s="2332"/>
      <c r="VGY24" s="2332"/>
      <c r="VGZ24" s="2332"/>
      <c r="VHA24" s="2332"/>
      <c r="VHB24" s="2332"/>
      <c r="VHC24" s="2332"/>
      <c r="VHD24" s="2332"/>
      <c r="VHE24" s="2332"/>
      <c r="VHF24" s="2332"/>
      <c r="VHG24" s="2332"/>
      <c r="VHH24" s="2332"/>
      <c r="VHI24" s="2332"/>
      <c r="VHJ24" s="2332"/>
      <c r="VHK24" s="2332"/>
      <c r="VHL24" s="2332"/>
      <c r="VHM24" s="2332"/>
      <c r="VHN24" s="2332"/>
      <c r="VHO24" s="2332"/>
      <c r="VHP24" s="2332"/>
      <c r="VHQ24" s="2332"/>
      <c r="VHR24" s="2332"/>
      <c r="VHS24" s="2332"/>
      <c r="VHT24" s="2332"/>
      <c r="VHU24" s="2332"/>
      <c r="VHV24" s="2332"/>
      <c r="VHW24" s="2332"/>
      <c r="VHX24" s="2332"/>
      <c r="VHY24" s="2332"/>
      <c r="VHZ24" s="2332"/>
      <c r="VIA24" s="2332"/>
      <c r="VIB24" s="2332"/>
      <c r="VIC24" s="2332"/>
      <c r="VID24" s="2332"/>
      <c r="VIE24" s="2332"/>
      <c r="VIF24" s="2332"/>
      <c r="VIG24" s="2332"/>
      <c r="VIH24" s="2332"/>
      <c r="VII24" s="2332"/>
      <c r="VIJ24" s="2332"/>
      <c r="VIK24" s="2332"/>
      <c r="VIL24" s="2332"/>
      <c r="VIM24" s="2332"/>
      <c r="VIN24" s="2332"/>
      <c r="VIO24" s="2332"/>
      <c r="VIP24" s="2332"/>
      <c r="VIQ24" s="2332"/>
      <c r="VIR24" s="2332"/>
      <c r="VIS24" s="2332"/>
      <c r="VIT24" s="2332"/>
      <c r="VIU24" s="2332"/>
      <c r="VIV24" s="2332"/>
      <c r="VIW24" s="2332"/>
      <c r="VIX24" s="2332"/>
      <c r="VIY24" s="2332"/>
      <c r="VIZ24" s="2332"/>
      <c r="VJA24" s="2332"/>
      <c r="VJB24" s="2332"/>
      <c r="VJC24" s="2332"/>
      <c r="VJD24" s="2332"/>
      <c r="VJE24" s="2332"/>
      <c r="VJF24" s="2332"/>
      <c r="VJG24" s="2332"/>
      <c r="VJH24" s="2332"/>
      <c r="VJI24" s="2332"/>
      <c r="VJJ24" s="2332"/>
      <c r="VJK24" s="2332"/>
      <c r="VJL24" s="2332"/>
      <c r="VJM24" s="2332"/>
      <c r="VJN24" s="2332"/>
      <c r="VJO24" s="2332"/>
      <c r="VJP24" s="2332"/>
      <c r="VJQ24" s="2332"/>
      <c r="VJR24" s="2332"/>
      <c r="VJS24" s="2332"/>
      <c r="VJT24" s="2332"/>
      <c r="VJU24" s="2332"/>
      <c r="VJV24" s="2332"/>
      <c r="VJW24" s="2332"/>
      <c r="VJX24" s="2332"/>
      <c r="VJY24" s="2332"/>
      <c r="VJZ24" s="2332"/>
      <c r="VKA24" s="2332"/>
      <c r="VKB24" s="2332"/>
      <c r="VKC24" s="2332"/>
      <c r="VKD24" s="2332"/>
      <c r="VKE24" s="2332"/>
      <c r="VKF24" s="2332"/>
      <c r="VKG24" s="2332"/>
      <c r="VKH24" s="2332"/>
      <c r="VKI24" s="2332"/>
      <c r="VKJ24" s="2332"/>
      <c r="VKK24" s="2332"/>
      <c r="VKL24" s="2332"/>
      <c r="VKM24" s="2332"/>
      <c r="VKN24" s="2332"/>
      <c r="VKO24" s="2332"/>
      <c r="VKP24" s="2332"/>
      <c r="VKQ24" s="2332"/>
      <c r="VKR24" s="2332"/>
      <c r="VKS24" s="2332"/>
      <c r="VKT24" s="2332"/>
      <c r="VKU24" s="2332"/>
      <c r="VKV24" s="2332"/>
      <c r="VKW24" s="2332"/>
      <c r="VKX24" s="2332"/>
      <c r="VKY24" s="2332"/>
      <c r="VKZ24" s="2332"/>
      <c r="VLA24" s="2332"/>
      <c r="VLB24" s="2332"/>
      <c r="VLC24" s="2332"/>
      <c r="VLD24" s="2332"/>
      <c r="VLE24" s="2332"/>
      <c r="VLF24" s="2332"/>
      <c r="VLG24" s="2332"/>
      <c r="VLH24" s="2332"/>
      <c r="VLI24" s="2332"/>
      <c r="VLJ24" s="2332"/>
      <c r="VLK24" s="2332"/>
      <c r="VLL24" s="2332"/>
      <c r="VLM24" s="2332"/>
      <c r="VLN24" s="2332"/>
      <c r="VLO24" s="2332"/>
      <c r="VLP24" s="2332"/>
      <c r="VLQ24" s="2332"/>
      <c r="VLR24" s="2332"/>
      <c r="VLS24" s="2332"/>
      <c r="VLT24" s="2332"/>
      <c r="VLU24" s="2332"/>
      <c r="VLV24" s="2332"/>
      <c r="VLW24" s="2332"/>
      <c r="VLX24" s="2332"/>
      <c r="VLY24" s="2332"/>
      <c r="VLZ24" s="2332"/>
      <c r="VMA24" s="2332"/>
      <c r="VMB24" s="2332"/>
      <c r="VMC24" s="2332"/>
      <c r="VMD24" s="2332"/>
      <c r="VME24" s="2332"/>
      <c r="VMF24" s="2332"/>
      <c r="VMG24" s="2332"/>
      <c r="VMH24" s="2332"/>
      <c r="VMI24" s="2332"/>
      <c r="VMJ24" s="2332"/>
      <c r="VMK24" s="2332"/>
      <c r="VML24" s="2332"/>
      <c r="VMM24" s="2332"/>
      <c r="VMN24" s="2332"/>
      <c r="VMO24" s="2332"/>
      <c r="VMP24" s="2332"/>
      <c r="VMQ24" s="2332"/>
      <c r="VMR24" s="2332"/>
      <c r="VMS24" s="2332"/>
      <c r="VMT24" s="2332"/>
      <c r="VMU24" s="2332"/>
      <c r="VMV24" s="2332"/>
      <c r="VMW24" s="2332"/>
      <c r="VMX24" s="2332"/>
      <c r="VMY24" s="2332"/>
      <c r="VMZ24" s="2332"/>
      <c r="VNA24" s="2332"/>
      <c r="VNB24" s="2332"/>
      <c r="VNC24" s="2332"/>
      <c r="VND24" s="2332"/>
      <c r="VNE24" s="2332"/>
      <c r="VNF24" s="2332"/>
      <c r="VNG24" s="2332"/>
      <c r="VNH24" s="2332"/>
      <c r="VNI24" s="2332"/>
      <c r="VNJ24" s="2332"/>
      <c r="VNK24" s="2332"/>
      <c r="VNL24" s="2332"/>
      <c r="VNM24" s="2332"/>
      <c r="VNN24" s="2332"/>
      <c r="VNO24" s="2332"/>
      <c r="VNP24" s="2332"/>
      <c r="VNQ24" s="2332"/>
      <c r="VNR24" s="2332"/>
      <c r="VNS24" s="2332"/>
      <c r="VNT24" s="2332"/>
      <c r="VNU24" s="2332"/>
      <c r="VNV24" s="2332"/>
      <c r="VNW24" s="2332"/>
      <c r="VNX24" s="2332"/>
      <c r="VNY24" s="2332"/>
      <c r="VNZ24" s="2332"/>
      <c r="VOA24" s="2332"/>
      <c r="VOB24" s="2332"/>
      <c r="VOC24" s="2332"/>
      <c r="VOD24" s="2332"/>
      <c r="VOE24" s="2332"/>
      <c r="VOF24" s="2332"/>
      <c r="VOG24" s="2332"/>
      <c r="VOH24" s="2332"/>
      <c r="VOI24" s="2332"/>
      <c r="VOJ24" s="2332"/>
      <c r="VOK24" s="2332"/>
      <c r="VOL24" s="2332"/>
      <c r="VOM24" s="2332"/>
      <c r="VON24" s="2332"/>
      <c r="VOO24" s="2332"/>
      <c r="VOP24" s="2332"/>
      <c r="VOQ24" s="2332"/>
      <c r="VOR24" s="2332"/>
      <c r="VOS24" s="2332"/>
      <c r="VOT24" s="2332"/>
      <c r="VOU24" s="2332"/>
      <c r="VOV24" s="2332"/>
      <c r="VOW24" s="2332"/>
      <c r="VOX24" s="2332"/>
      <c r="VOY24" s="2332"/>
      <c r="VOZ24" s="2332"/>
      <c r="VPA24" s="2332"/>
      <c r="VPB24" s="2332"/>
      <c r="VPC24" s="2332"/>
      <c r="VPD24" s="2332"/>
      <c r="VPE24" s="2332"/>
      <c r="VPF24" s="2332"/>
      <c r="VPG24" s="2332"/>
      <c r="VPH24" s="2332"/>
      <c r="VPI24" s="2332"/>
      <c r="VPJ24" s="2332"/>
      <c r="VPK24" s="2332"/>
      <c r="VPL24" s="2332"/>
      <c r="VPM24" s="2332"/>
      <c r="VPN24" s="2332"/>
      <c r="VPO24" s="2332"/>
      <c r="VPP24" s="2332"/>
      <c r="VPQ24" s="2332"/>
      <c r="VPR24" s="2332"/>
      <c r="VPS24" s="2332"/>
      <c r="VPT24" s="2332"/>
      <c r="VPU24" s="2332"/>
      <c r="VPV24" s="2332"/>
      <c r="VPW24" s="2332"/>
      <c r="VPX24" s="2332"/>
      <c r="VPY24" s="2332"/>
      <c r="VPZ24" s="2332"/>
      <c r="VQA24" s="2332"/>
      <c r="VQB24" s="2332"/>
      <c r="VQC24" s="2332"/>
      <c r="VQD24" s="2332"/>
      <c r="VQE24" s="2332"/>
      <c r="VQF24" s="2332"/>
      <c r="VQG24" s="2332"/>
      <c r="VQH24" s="2332"/>
      <c r="VQI24" s="2332"/>
      <c r="VQJ24" s="2332"/>
      <c r="VQK24" s="2332"/>
      <c r="VQL24" s="2332"/>
      <c r="VQM24" s="2332"/>
      <c r="VQN24" s="2332"/>
      <c r="VQO24" s="2332"/>
      <c r="VQP24" s="2332"/>
      <c r="VQQ24" s="2332"/>
      <c r="VQR24" s="2332"/>
      <c r="VQS24" s="2332"/>
      <c r="VQT24" s="2332"/>
      <c r="VQU24" s="2332"/>
      <c r="VQV24" s="2332"/>
      <c r="VQW24" s="2332"/>
      <c r="VQX24" s="2332"/>
      <c r="VQY24" s="2332"/>
      <c r="VQZ24" s="2332"/>
      <c r="VRA24" s="2332"/>
      <c r="VRB24" s="2332"/>
      <c r="VRC24" s="2332"/>
      <c r="VRD24" s="2332"/>
      <c r="VRE24" s="2332"/>
      <c r="VRF24" s="2332"/>
      <c r="VRG24" s="2332"/>
      <c r="VRH24" s="2332"/>
      <c r="VRI24" s="2332"/>
      <c r="VRJ24" s="2332"/>
      <c r="VRK24" s="2332"/>
      <c r="VRL24" s="2332"/>
      <c r="VRM24" s="2332"/>
      <c r="VRN24" s="2332"/>
      <c r="VRO24" s="2332"/>
      <c r="VRP24" s="2332"/>
      <c r="VRQ24" s="2332"/>
      <c r="VRR24" s="2332"/>
      <c r="VRS24" s="2332"/>
      <c r="VRT24" s="2332"/>
      <c r="VRU24" s="2332"/>
      <c r="VRV24" s="2332"/>
      <c r="VRW24" s="2332"/>
      <c r="VRX24" s="2332"/>
      <c r="VRY24" s="2332"/>
      <c r="VRZ24" s="2332"/>
      <c r="VSA24" s="2332"/>
      <c r="VSB24" s="2332"/>
      <c r="VSC24" s="2332"/>
      <c r="VSD24" s="2332"/>
      <c r="VSE24" s="2332"/>
      <c r="VSF24" s="2332"/>
      <c r="VSG24" s="2332"/>
      <c r="VSH24" s="2332"/>
      <c r="VSI24" s="2332"/>
      <c r="VSJ24" s="2332"/>
      <c r="VSK24" s="2332"/>
      <c r="VSL24" s="2332"/>
      <c r="VSM24" s="2332"/>
      <c r="VSN24" s="2332"/>
      <c r="VSO24" s="2332"/>
      <c r="VSP24" s="2332"/>
      <c r="VSQ24" s="2332"/>
      <c r="VSR24" s="2332"/>
      <c r="VSS24" s="2332"/>
      <c r="VST24" s="2332"/>
      <c r="VSU24" s="2332"/>
      <c r="VSV24" s="2332"/>
      <c r="VSW24" s="2332"/>
      <c r="VSX24" s="2332"/>
      <c r="VSY24" s="2332"/>
      <c r="VSZ24" s="2332"/>
      <c r="VTA24" s="2332"/>
      <c r="VTB24" s="2332"/>
      <c r="VTC24" s="2332"/>
      <c r="VTD24" s="2332"/>
      <c r="VTE24" s="2332"/>
      <c r="VTF24" s="2332"/>
      <c r="VTG24" s="2332"/>
      <c r="VTH24" s="2332"/>
      <c r="VTI24" s="2332"/>
      <c r="VTJ24" s="2332"/>
      <c r="VTK24" s="2332"/>
      <c r="VTL24" s="2332"/>
      <c r="VTM24" s="2332"/>
      <c r="VTN24" s="2332"/>
      <c r="VTO24" s="2332"/>
      <c r="VTP24" s="2332"/>
      <c r="VTQ24" s="2332"/>
      <c r="VTR24" s="2332"/>
      <c r="VTS24" s="2332"/>
      <c r="VTT24" s="2332"/>
      <c r="VTU24" s="2332"/>
      <c r="VTV24" s="2332"/>
      <c r="VTW24" s="2332"/>
      <c r="VTX24" s="2332"/>
      <c r="VTY24" s="2332"/>
      <c r="VTZ24" s="2332"/>
      <c r="VUA24" s="2332"/>
      <c r="VUB24" s="2332"/>
      <c r="VUC24" s="2332"/>
      <c r="VUD24" s="2332"/>
      <c r="VUE24" s="2332"/>
      <c r="VUF24" s="2332"/>
      <c r="VUG24" s="2332"/>
      <c r="VUH24" s="2332"/>
      <c r="VUI24" s="2332"/>
      <c r="VUJ24" s="2332"/>
      <c r="VUK24" s="2332"/>
      <c r="VUL24" s="2332"/>
      <c r="VUM24" s="2332"/>
      <c r="VUN24" s="2332"/>
      <c r="VUO24" s="2332"/>
      <c r="VUP24" s="2332"/>
      <c r="VUQ24" s="2332"/>
      <c r="VUR24" s="2332"/>
      <c r="VUS24" s="2332"/>
      <c r="VUT24" s="2332"/>
      <c r="VUU24" s="2332"/>
      <c r="VUV24" s="2332"/>
      <c r="VUW24" s="2332"/>
      <c r="VUX24" s="2332"/>
      <c r="VUY24" s="2332"/>
      <c r="VUZ24" s="2332"/>
      <c r="VVA24" s="2332"/>
      <c r="VVB24" s="2332"/>
      <c r="VVC24" s="2332"/>
      <c r="VVD24" s="2332"/>
      <c r="VVE24" s="2332"/>
      <c r="VVF24" s="2332"/>
      <c r="VVG24" s="2332"/>
      <c r="VVH24" s="2332"/>
      <c r="VVI24" s="2332"/>
      <c r="VVJ24" s="2332"/>
      <c r="VVK24" s="2332"/>
      <c r="VVL24" s="2332"/>
      <c r="VVM24" s="2332"/>
      <c r="VVN24" s="2332"/>
      <c r="VVO24" s="2332"/>
      <c r="VVP24" s="2332"/>
      <c r="VVQ24" s="2332"/>
      <c r="VVR24" s="2332"/>
      <c r="VVS24" s="2332"/>
      <c r="VVT24" s="2332"/>
      <c r="VVU24" s="2332"/>
      <c r="VVV24" s="2332"/>
      <c r="VVW24" s="2332"/>
      <c r="VVX24" s="2332"/>
      <c r="VVY24" s="2332"/>
      <c r="VVZ24" s="2332"/>
      <c r="VWA24" s="2332"/>
      <c r="VWB24" s="2332"/>
      <c r="VWC24" s="2332"/>
      <c r="VWD24" s="2332"/>
      <c r="VWE24" s="2332"/>
      <c r="VWF24" s="2332"/>
      <c r="VWG24" s="2332"/>
      <c r="VWH24" s="2332"/>
      <c r="VWI24" s="2332"/>
      <c r="VWJ24" s="2332"/>
      <c r="VWK24" s="2332"/>
      <c r="VWL24" s="2332"/>
      <c r="VWM24" s="2332"/>
      <c r="VWN24" s="2332"/>
      <c r="VWO24" s="2332"/>
      <c r="VWP24" s="2332"/>
      <c r="VWQ24" s="2332"/>
      <c r="VWR24" s="2332"/>
      <c r="VWS24" s="2332"/>
      <c r="VWT24" s="2332"/>
      <c r="VWU24" s="2332"/>
      <c r="VWV24" s="2332"/>
      <c r="VWW24" s="2332"/>
      <c r="VWX24" s="2332"/>
      <c r="VWY24" s="2332"/>
      <c r="VWZ24" s="2332"/>
      <c r="VXA24" s="2332"/>
      <c r="VXB24" s="2332"/>
      <c r="VXC24" s="2332"/>
      <c r="VXD24" s="2332"/>
      <c r="VXE24" s="2332"/>
      <c r="VXF24" s="2332"/>
      <c r="VXG24" s="2332"/>
      <c r="VXH24" s="2332"/>
      <c r="VXI24" s="2332"/>
      <c r="VXJ24" s="2332"/>
      <c r="VXK24" s="2332"/>
      <c r="VXL24" s="2332"/>
      <c r="VXM24" s="2332"/>
      <c r="VXN24" s="2332"/>
      <c r="VXO24" s="2332"/>
      <c r="VXP24" s="2332"/>
      <c r="VXQ24" s="2332"/>
      <c r="VXR24" s="2332"/>
      <c r="VXS24" s="2332"/>
      <c r="VXT24" s="2332"/>
      <c r="VXU24" s="2332"/>
      <c r="VXV24" s="2332"/>
      <c r="VXW24" s="2332"/>
      <c r="VXX24" s="2332"/>
      <c r="VXY24" s="2332"/>
      <c r="VXZ24" s="2332"/>
      <c r="VYA24" s="2332"/>
      <c r="VYB24" s="2332"/>
      <c r="VYC24" s="2332"/>
      <c r="VYD24" s="2332"/>
      <c r="VYE24" s="2332"/>
      <c r="VYF24" s="2332"/>
      <c r="VYG24" s="2332"/>
      <c r="VYH24" s="2332"/>
      <c r="VYI24" s="2332"/>
      <c r="VYJ24" s="2332"/>
      <c r="VYK24" s="2332"/>
      <c r="VYL24" s="2332"/>
      <c r="VYM24" s="2332"/>
      <c r="VYN24" s="2332"/>
      <c r="VYO24" s="2332"/>
      <c r="VYP24" s="2332"/>
      <c r="VYQ24" s="2332"/>
      <c r="VYR24" s="2332"/>
      <c r="VYS24" s="2332"/>
      <c r="VYT24" s="2332"/>
      <c r="VYU24" s="2332"/>
      <c r="VYV24" s="2332"/>
      <c r="VYW24" s="2332"/>
      <c r="VYX24" s="2332"/>
      <c r="VYY24" s="2332"/>
      <c r="VYZ24" s="2332"/>
      <c r="VZA24" s="2332"/>
      <c r="VZB24" s="2332"/>
      <c r="VZC24" s="2332"/>
      <c r="VZD24" s="2332"/>
      <c r="VZE24" s="2332"/>
      <c r="VZF24" s="2332"/>
      <c r="VZG24" s="2332"/>
      <c r="VZH24" s="2332"/>
      <c r="VZI24" s="2332"/>
      <c r="VZJ24" s="2332"/>
      <c r="VZK24" s="2332"/>
      <c r="VZL24" s="2332"/>
      <c r="VZM24" s="2332"/>
      <c r="VZN24" s="2332"/>
      <c r="VZO24" s="2332"/>
      <c r="VZP24" s="2332"/>
      <c r="VZQ24" s="2332"/>
      <c r="VZR24" s="2332"/>
      <c r="VZS24" s="2332"/>
      <c r="VZT24" s="2332"/>
      <c r="VZU24" s="2332"/>
      <c r="VZV24" s="2332"/>
      <c r="VZW24" s="2332"/>
      <c r="VZX24" s="2332"/>
      <c r="VZY24" s="2332"/>
      <c r="VZZ24" s="2332"/>
      <c r="WAA24" s="2332"/>
      <c r="WAB24" s="2332"/>
      <c r="WAC24" s="2332"/>
      <c r="WAD24" s="2332"/>
      <c r="WAE24" s="2332"/>
      <c r="WAF24" s="2332"/>
      <c r="WAG24" s="2332"/>
      <c r="WAH24" s="2332"/>
      <c r="WAI24" s="2332"/>
      <c r="WAJ24" s="2332"/>
      <c r="WAK24" s="2332"/>
      <c r="WAL24" s="2332"/>
      <c r="WAM24" s="2332"/>
      <c r="WAN24" s="2332"/>
      <c r="WAO24" s="2332"/>
      <c r="WAP24" s="2332"/>
      <c r="WAQ24" s="2332"/>
      <c r="WAR24" s="2332"/>
      <c r="WAS24" s="2332"/>
      <c r="WAT24" s="2332"/>
      <c r="WAU24" s="2332"/>
      <c r="WAV24" s="2332"/>
      <c r="WAW24" s="2332"/>
      <c r="WAX24" s="2332"/>
      <c r="WAY24" s="2332"/>
      <c r="WAZ24" s="2332"/>
      <c r="WBA24" s="2332"/>
      <c r="WBB24" s="2332"/>
      <c r="WBC24" s="2332"/>
      <c r="WBD24" s="2332"/>
      <c r="WBE24" s="2332"/>
      <c r="WBF24" s="2332"/>
      <c r="WBG24" s="2332"/>
      <c r="WBH24" s="2332"/>
      <c r="WBI24" s="2332"/>
      <c r="WBJ24" s="2332"/>
      <c r="WBK24" s="2332"/>
      <c r="WBL24" s="2332"/>
      <c r="WBM24" s="2332"/>
      <c r="WBN24" s="2332"/>
      <c r="WBO24" s="2332"/>
      <c r="WBP24" s="2332"/>
      <c r="WBQ24" s="2332"/>
      <c r="WBR24" s="2332"/>
      <c r="WBS24" s="2332"/>
      <c r="WBT24" s="2332"/>
      <c r="WBU24" s="2332"/>
      <c r="WBV24" s="2332"/>
      <c r="WBW24" s="2332"/>
      <c r="WBX24" s="2332"/>
      <c r="WBY24" s="2332"/>
      <c r="WBZ24" s="2332"/>
      <c r="WCA24" s="2332"/>
      <c r="WCB24" s="2332"/>
      <c r="WCC24" s="2332"/>
      <c r="WCD24" s="2332"/>
      <c r="WCE24" s="2332"/>
      <c r="WCF24" s="2332"/>
      <c r="WCG24" s="2332"/>
      <c r="WCH24" s="2332"/>
      <c r="WCI24" s="2332"/>
      <c r="WCJ24" s="2332"/>
      <c r="WCK24" s="2332"/>
      <c r="WCL24" s="2332"/>
      <c r="WCM24" s="2332"/>
      <c r="WCN24" s="2332"/>
      <c r="WCO24" s="2332"/>
      <c r="WCP24" s="2332"/>
      <c r="WCQ24" s="2332"/>
      <c r="WCR24" s="2332"/>
      <c r="WCS24" s="2332"/>
      <c r="WCT24" s="2332"/>
      <c r="WCU24" s="2332"/>
      <c r="WCV24" s="2332"/>
      <c r="WCW24" s="2332"/>
      <c r="WCX24" s="2332"/>
      <c r="WCY24" s="2332"/>
      <c r="WCZ24" s="2332"/>
      <c r="WDA24" s="2332"/>
      <c r="WDB24" s="2332"/>
      <c r="WDC24" s="2332"/>
      <c r="WDD24" s="2332"/>
      <c r="WDE24" s="2332"/>
      <c r="WDF24" s="2332"/>
      <c r="WDG24" s="2332"/>
      <c r="WDH24" s="2332"/>
      <c r="WDI24" s="2332"/>
      <c r="WDJ24" s="2332"/>
      <c r="WDK24" s="2332"/>
      <c r="WDL24" s="2332"/>
      <c r="WDM24" s="2332"/>
      <c r="WDN24" s="2332"/>
      <c r="WDO24" s="2332"/>
      <c r="WDP24" s="2332"/>
      <c r="WDQ24" s="2332"/>
      <c r="WDR24" s="2332"/>
      <c r="WDS24" s="2332"/>
      <c r="WDT24" s="2332"/>
      <c r="WDU24" s="2332"/>
      <c r="WDV24" s="2332"/>
      <c r="WDW24" s="2332"/>
      <c r="WDX24" s="2332"/>
      <c r="WDY24" s="2332"/>
      <c r="WDZ24" s="2332"/>
      <c r="WEA24" s="2332"/>
      <c r="WEB24" s="2332"/>
      <c r="WEC24" s="2332"/>
      <c r="WED24" s="2332"/>
      <c r="WEE24" s="2332"/>
      <c r="WEF24" s="2332"/>
      <c r="WEG24" s="2332"/>
      <c r="WEH24" s="2332"/>
      <c r="WEI24" s="2332"/>
      <c r="WEJ24" s="2332"/>
      <c r="WEK24" s="2332"/>
      <c r="WEL24" s="2332"/>
      <c r="WEM24" s="2332"/>
      <c r="WEN24" s="2332"/>
      <c r="WEO24" s="2332"/>
      <c r="WEP24" s="2332"/>
      <c r="WEQ24" s="2332"/>
      <c r="WER24" s="2332"/>
      <c r="WES24" s="2332"/>
      <c r="WET24" s="2332"/>
      <c r="WEU24" s="2332"/>
      <c r="WEV24" s="2332"/>
      <c r="WEW24" s="2332"/>
      <c r="WEX24" s="2332"/>
      <c r="WEY24" s="2332"/>
      <c r="WEZ24" s="2332"/>
      <c r="WFA24" s="2332"/>
      <c r="WFB24" s="2332"/>
      <c r="WFC24" s="2332"/>
      <c r="WFD24" s="2332"/>
      <c r="WFE24" s="2332"/>
      <c r="WFF24" s="2332"/>
      <c r="WFG24" s="2332"/>
      <c r="WFH24" s="2332"/>
      <c r="WFI24" s="2332"/>
      <c r="WFJ24" s="2332"/>
      <c r="WFK24" s="2332"/>
      <c r="WFL24" s="2332"/>
      <c r="WFM24" s="2332"/>
      <c r="WFN24" s="2332"/>
      <c r="WFO24" s="2332"/>
      <c r="WFP24" s="2332"/>
      <c r="WFQ24" s="2332"/>
      <c r="WFR24" s="2332"/>
      <c r="WFS24" s="2332"/>
      <c r="WFT24" s="2332"/>
      <c r="WFU24" s="2332"/>
      <c r="WFV24" s="2332"/>
      <c r="WFW24" s="2332"/>
      <c r="WFX24" s="2332"/>
      <c r="WFY24" s="2332"/>
      <c r="WFZ24" s="2332"/>
      <c r="WGA24" s="2332"/>
      <c r="WGB24" s="2332"/>
      <c r="WGC24" s="2332"/>
      <c r="WGD24" s="2332"/>
      <c r="WGE24" s="2332"/>
      <c r="WGF24" s="2332"/>
      <c r="WGG24" s="2332"/>
      <c r="WGH24" s="2332"/>
      <c r="WGI24" s="2332"/>
      <c r="WGJ24" s="2332"/>
      <c r="WGK24" s="2332"/>
      <c r="WGL24" s="2332"/>
      <c r="WGM24" s="2332"/>
      <c r="WGN24" s="2332"/>
      <c r="WGO24" s="2332"/>
      <c r="WGP24" s="2332"/>
      <c r="WGQ24" s="2332"/>
      <c r="WGR24" s="2332"/>
      <c r="WGS24" s="2332"/>
      <c r="WGT24" s="2332"/>
      <c r="WGU24" s="2332"/>
      <c r="WGV24" s="2332"/>
      <c r="WGW24" s="2332"/>
      <c r="WGX24" s="2332"/>
      <c r="WGY24" s="2332"/>
      <c r="WGZ24" s="2332"/>
      <c r="WHA24" s="2332"/>
      <c r="WHB24" s="2332"/>
      <c r="WHC24" s="2332"/>
      <c r="WHD24" s="2332"/>
      <c r="WHE24" s="2332"/>
      <c r="WHF24" s="2332"/>
      <c r="WHG24" s="2332"/>
      <c r="WHH24" s="2332"/>
      <c r="WHI24" s="2332"/>
      <c r="WHJ24" s="2332"/>
      <c r="WHK24" s="2332"/>
      <c r="WHL24" s="2332"/>
      <c r="WHM24" s="2332"/>
      <c r="WHN24" s="2332"/>
      <c r="WHO24" s="2332"/>
      <c r="WHP24" s="2332"/>
      <c r="WHQ24" s="2332"/>
      <c r="WHR24" s="2332"/>
      <c r="WHS24" s="2332"/>
      <c r="WHT24" s="2332"/>
      <c r="WHU24" s="2332"/>
      <c r="WHV24" s="2332"/>
      <c r="WHW24" s="2332"/>
      <c r="WHX24" s="2332"/>
      <c r="WHY24" s="2332"/>
      <c r="WHZ24" s="2332"/>
      <c r="WIA24" s="2332"/>
      <c r="WIB24" s="2332"/>
      <c r="WIC24" s="2332"/>
      <c r="WID24" s="2332"/>
      <c r="WIE24" s="2332"/>
      <c r="WIF24" s="2332"/>
      <c r="WIG24" s="2332"/>
      <c r="WIH24" s="2332"/>
      <c r="WII24" s="2332"/>
      <c r="WIJ24" s="2332"/>
      <c r="WIK24" s="2332"/>
      <c r="WIL24" s="2332"/>
      <c r="WIM24" s="2332"/>
      <c r="WIN24" s="2332"/>
      <c r="WIO24" s="2332"/>
      <c r="WIP24" s="2332"/>
      <c r="WIQ24" s="2332"/>
      <c r="WIR24" s="2332"/>
      <c r="WIS24" s="2332"/>
      <c r="WIT24" s="2332"/>
      <c r="WIU24" s="2332"/>
      <c r="WIV24" s="2332"/>
      <c r="WIW24" s="2332"/>
      <c r="WIX24" s="2332"/>
      <c r="WIY24" s="2332"/>
      <c r="WIZ24" s="2332"/>
      <c r="WJA24" s="2332"/>
      <c r="WJB24" s="2332"/>
      <c r="WJC24" s="2332"/>
      <c r="WJD24" s="2332"/>
      <c r="WJE24" s="2332"/>
      <c r="WJF24" s="2332"/>
      <c r="WJG24" s="2332"/>
      <c r="WJH24" s="2332"/>
      <c r="WJI24" s="2332"/>
      <c r="WJJ24" s="2332"/>
      <c r="WJK24" s="2332"/>
      <c r="WJL24" s="2332"/>
      <c r="WJM24" s="2332"/>
      <c r="WJN24" s="2332"/>
      <c r="WJO24" s="2332"/>
      <c r="WJP24" s="2332"/>
      <c r="WJQ24" s="2332"/>
      <c r="WJR24" s="2332"/>
      <c r="WJS24" s="2332"/>
      <c r="WJT24" s="2332"/>
      <c r="WJU24" s="2332"/>
      <c r="WJV24" s="2332"/>
      <c r="WJW24" s="2332"/>
      <c r="WJX24" s="2332"/>
      <c r="WJY24" s="2332"/>
      <c r="WJZ24" s="2332"/>
      <c r="WKA24" s="2332"/>
      <c r="WKB24" s="2332"/>
      <c r="WKC24" s="2332"/>
      <c r="WKD24" s="2332"/>
      <c r="WKE24" s="2332"/>
      <c r="WKF24" s="2332"/>
      <c r="WKG24" s="2332"/>
      <c r="WKH24" s="2332"/>
      <c r="WKI24" s="2332"/>
      <c r="WKJ24" s="2332"/>
      <c r="WKK24" s="2332"/>
      <c r="WKL24" s="2332"/>
      <c r="WKM24" s="2332"/>
      <c r="WKN24" s="2332"/>
      <c r="WKO24" s="2332"/>
      <c r="WKP24" s="2332"/>
      <c r="WKQ24" s="2332"/>
      <c r="WKR24" s="2332"/>
      <c r="WKS24" s="2332"/>
      <c r="WKT24" s="2332"/>
      <c r="WKU24" s="2332"/>
      <c r="WKV24" s="2332"/>
      <c r="WKW24" s="2332"/>
      <c r="WKX24" s="2332"/>
      <c r="WKY24" s="2332"/>
      <c r="WKZ24" s="2332"/>
      <c r="WLA24" s="2332"/>
      <c r="WLB24" s="2332"/>
      <c r="WLC24" s="2332"/>
      <c r="WLD24" s="2332"/>
      <c r="WLE24" s="2332"/>
      <c r="WLF24" s="2332"/>
      <c r="WLG24" s="2332"/>
      <c r="WLH24" s="2332"/>
      <c r="WLI24" s="2332"/>
      <c r="WLJ24" s="2332"/>
      <c r="WLK24" s="2332"/>
      <c r="WLL24" s="2332"/>
      <c r="WLM24" s="2332"/>
      <c r="WLN24" s="2332"/>
      <c r="WLO24" s="2332"/>
      <c r="WLP24" s="2332"/>
      <c r="WLQ24" s="2332"/>
      <c r="WLR24" s="2332"/>
      <c r="WLS24" s="2332"/>
      <c r="WLT24" s="2332"/>
      <c r="WLU24" s="2332"/>
      <c r="WLV24" s="2332"/>
      <c r="WLW24" s="2332"/>
      <c r="WLX24" s="2332"/>
      <c r="WLY24" s="2332"/>
      <c r="WLZ24" s="2332"/>
      <c r="WMA24" s="2332"/>
      <c r="WMB24" s="2332"/>
      <c r="WMC24" s="2332"/>
      <c r="WMD24" s="2332"/>
      <c r="WME24" s="2332"/>
      <c r="WMF24" s="2332"/>
      <c r="WMG24" s="2332"/>
      <c r="WMH24" s="2332"/>
      <c r="WMI24" s="2332"/>
      <c r="WMJ24" s="2332"/>
      <c r="WMK24" s="2332"/>
      <c r="WML24" s="2332"/>
      <c r="WMM24" s="2332"/>
      <c r="WMN24" s="2332"/>
      <c r="WMO24" s="2332"/>
      <c r="WMP24" s="2332"/>
      <c r="WMQ24" s="2332"/>
      <c r="WMR24" s="2332"/>
      <c r="WMS24" s="2332"/>
      <c r="WMT24" s="2332"/>
      <c r="WMU24" s="2332"/>
      <c r="WMV24" s="2332"/>
      <c r="WMW24" s="2332"/>
      <c r="WMX24" s="2332"/>
      <c r="WMY24" s="2332"/>
      <c r="WMZ24" s="2332"/>
      <c r="WNA24" s="2332"/>
      <c r="WNB24" s="2332"/>
      <c r="WNC24" s="2332"/>
      <c r="WND24" s="2332"/>
      <c r="WNE24" s="2332"/>
      <c r="WNF24" s="2332"/>
      <c r="WNG24" s="2332"/>
      <c r="WNH24" s="2332"/>
      <c r="WNI24" s="2332"/>
      <c r="WNJ24" s="2332"/>
      <c r="WNK24" s="2332"/>
      <c r="WNL24" s="2332"/>
      <c r="WNM24" s="2332"/>
      <c r="WNN24" s="2332"/>
      <c r="WNO24" s="2332"/>
      <c r="WNP24" s="2332"/>
      <c r="WNQ24" s="2332"/>
      <c r="WNR24" s="2332"/>
      <c r="WNS24" s="2332"/>
      <c r="WNT24" s="2332"/>
      <c r="WNU24" s="2332"/>
      <c r="WNV24" s="2332"/>
      <c r="WNW24" s="2332"/>
      <c r="WNX24" s="2332"/>
      <c r="WNY24" s="2332"/>
      <c r="WNZ24" s="2332"/>
      <c r="WOA24" s="2332"/>
      <c r="WOB24" s="2332"/>
      <c r="WOC24" s="2332"/>
      <c r="WOD24" s="2332"/>
      <c r="WOE24" s="2332"/>
      <c r="WOF24" s="2332"/>
      <c r="WOG24" s="2332"/>
      <c r="WOH24" s="2332"/>
      <c r="WOI24" s="2332"/>
      <c r="WOJ24" s="2332"/>
      <c r="WOK24" s="2332"/>
      <c r="WOL24" s="2332"/>
      <c r="WOM24" s="2332"/>
      <c r="WON24" s="2332"/>
      <c r="WOO24" s="2332"/>
      <c r="WOP24" s="2332"/>
      <c r="WOQ24" s="2332"/>
      <c r="WOR24" s="2332"/>
      <c r="WOS24" s="2332"/>
      <c r="WOT24" s="2332"/>
      <c r="WOU24" s="2332"/>
      <c r="WOV24" s="2332"/>
      <c r="WOW24" s="2332"/>
      <c r="WOX24" s="2332"/>
      <c r="WOY24" s="2332"/>
      <c r="WOZ24" s="2332"/>
      <c r="WPA24" s="2332"/>
      <c r="WPB24" s="2332"/>
      <c r="WPC24" s="2332"/>
      <c r="WPD24" s="2332"/>
      <c r="WPE24" s="2332"/>
      <c r="WPF24" s="2332"/>
      <c r="WPG24" s="2332"/>
      <c r="WPH24" s="2332"/>
      <c r="WPI24" s="2332"/>
      <c r="WPJ24" s="2332"/>
      <c r="WPK24" s="2332"/>
      <c r="WPL24" s="2332"/>
      <c r="WPM24" s="2332"/>
      <c r="WPN24" s="2332"/>
      <c r="WPO24" s="2332"/>
      <c r="WPP24" s="2332"/>
      <c r="WPQ24" s="2332"/>
      <c r="WPR24" s="2332"/>
      <c r="WPS24" s="2332"/>
      <c r="WPT24" s="2332"/>
      <c r="WPU24" s="2332"/>
      <c r="WPV24" s="2332"/>
      <c r="WPW24" s="2332"/>
      <c r="WPX24" s="2332"/>
      <c r="WPY24" s="2332"/>
      <c r="WPZ24" s="2332"/>
      <c r="WQA24" s="2332"/>
      <c r="WQB24" s="2332"/>
      <c r="WQC24" s="2332"/>
      <c r="WQD24" s="2332"/>
      <c r="WQE24" s="2332"/>
      <c r="WQF24" s="2332"/>
      <c r="WQG24" s="2332"/>
      <c r="WQH24" s="2332"/>
      <c r="WQI24" s="2332"/>
      <c r="WQJ24" s="2332"/>
      <c r="WQK24" s="2332"/>
      <c r="WQL24" s="2332"/>
      <c r="WQM24" s="2332"/>
      <c r="WQN24" s="2332"/>
      <c r="WQO24" s="2332"/>
      <c r="WQP24" s="2332"/>
      <c r="WQQ24" s="2332"/>
      <c r="WQR24" s="2332"/>
      <c r="WQS24" s="2332"/>
      <c r="WQT24" s="2332"/>
      <c r="WQU24" s="2332"/>
      <c r="WQV24" s="2332"/>
      <c r="WQW24" s="2332"/>
      <c r="WQX24" s="2332"/>
      <c r="WQY24" s="2332"/>
      <c r="WQZ24" s="2332"/>
      <c r="WRA24" s="2332"/>
      <c r="WRB24" s="2332"/>
      <c r="WRC24" s="2332"/>
      <c r="WRD24" s="2332"/>
      <c r="WRE24" s="2332"/>
      <c r="WRF24" s="2332"/>
      <c r="WRG24" s="2332"/>
      <c r="WRH24" s="2332"/>
      <c r="WRI24" s="2332"/>
      <c r="WRJ24" s="2332"/>
      <c r="WRK24" s="2332"/>
      <c r="WRL24" s="2332"/>
      <c r="WRM24" s="2332"/>
      <c r="WRN24" s="2332"/>
      <c r="WRO24" s="2332"/>
      <c r="WRP24" s="2332"/>
      <c r="WRQ24" s="2332"/>
      <c r="WRR24" s="2332"/>
      <c r="WRS24" s="2332"/>
      <c r="WRT24" s="2332"/>
      <c r="WRU24" s="2332"/>
      <c r="WRV24" s="2332"/>
      <c r="WRW24" s="2332"/>
      <c r="WRX24" s="2332"/>
      <c r="WRY24" s="2332"/>
      <c r="WRZ24" s="2332"/>
      <c r="WSA24" s="2332"/>
      <c r="WSB24" s="2332"/>
      <c r="WSC24" s="2332"/>
      <c r="WSD24" s="2332"/>
      <c r="WSE24" s="2332"/>
      <c r="WSF24" s="2332"/>
      <c r="WSG24" s="2332"/>
      <c r="WSH24" s="2332"/>
      <c r="WSI24" s="2332"/>
      <c r="WSJ24" s="2332"/>
      <c r="WSK24" s="2332"/>
      <c r="WSL24" s="2332"/>
      <c r="WSM24" s="2332"/>
      <c r="WSN24" s="2332"/>
      <c r="WSO24" s="2332"/>
      <c r="WSP24" s="2332"/>
      <c r="WSQ24" s="2332"/>
      <c r="WSR24" s="2332"/>
      <c r="WSS24" s="2332"/>
      <c r="WST24" s="2332"/>
      <c r="WSU24" s="2332"/>
      <c r="WSV24" s="2332"/>
      <c r="WSW24" s="2332"/>
      <c r="WSX24" s="2332"/>
      <c r="WSY24" s="2332"/>
      <c r="WSZ24" s="2332"/>
      <c r="WTA24" s="2332"/>
      <c r="WTB24" s="2332"/>
      <c r="WTC24" s="2332"/>
      <c r="WTD24" s="2332"/>
      <c r="WTE24" s="2332"/>
      <c r="WTF24" s="2332"/>
      <c r="WTG24" s="2332"/>
      <c r="WTH24" s="2332"/>
      <c r="WTI24" s="2332"/>
      <c r="WTJ24" s="2332"/>
      <c r="WTK24" s="2332"/>
      <c r="WTL24" s="2332"/>
      <c r="WTM24" s="2332"/>
      <c r="WTN24" s="2332"/>
      <c r="WTO24" s="2332"/>
      <c r="WTP24" s="2332"/>
      <c r="WTQ24" s="2332"/>
      <c r="WTR24" s="2332"/>
      <c r="WTS24" s="2332"/>
      <c r="WTT24" s="2332"/>
      <c r="WTU24" s="2332"/>
      <c r="WTV24" s="2332"/>
      <c r="WTW24" s="2332"/>
      <c r="WTX24" s="2332"/>
      <c r="WTY24" s="2332"/>
      <c r="WTZ24" s="2332"/>
      <c r="WUA24" s="2332"/>
      <c r="WUB24" s="2332"/>
      <c r="WUC24" s="2332"/>
      <c r="WUD24" s="2332"/>
      <c r="WUE24" s="2332"/>
      <c r="WUF24" s="2332"/>
      <c r="WUG24" s="2332"/>
      <c r="WUH24" s="2332"/>
      <c r="WUI24" s="2332"/>
      <c r="WUJ24" s="2332"/>
      <c r="WUK24" s="2332"/>
      <c r="WUL24" s="2332"/>
      <c r="WUM24" s="2332"/>
      <c r="WUN24" s="2332"/>
      <c r="WUO24" s="2332"/>
      <c r="WUP24" s="2332"/>
      <c r="WUQ24" s="2332"/>
      <c r="WUR24" s="2332"/>
      <c r="WUS24" s="2332"/>
      <c r="WUT24" s="2332"/>
      <c r="WUU24" s="2332"/>
      <c r="WUV24" s="2332"/>
      <c r="WUW24" s="2332"/>
      <c r="WUX24" s="2332"/>
      <c r="WUY24" s="2332"/>
      <c r="WUZ24" s="2332"/>
      <c r="WVA24" s="2332"/>
      <c r="WVB24" s="2332"/>
      <c r="WVC24" s="2332"/>
      <c r="WVD24" s="2332"/>
      <c r="WVE24" s="2332"/>
      <c r="WVF24" s="2332"/>
      <c r="WVG24" s="2332"/>
      <c r="WVH24" s="2332"/>
      <c r="WVI24" s="2332"/>
      <c r="WVJ24" s="2332"/>
      <c r="WVK24" s="2332"/>
      <c r="WVL24" s="2332"/>
      <c r="WVM24" s="2332"/>
      <c r="WVN24" s="2332"/>
      <c r="WVO24" s="2332"/>
      <c r="WVP24" s="2332"/>
      <c r="WVQ24" s="2332"/>
      <c r="WVR24" s="2332"/>
      <c r="WVS24" s="2332"/>
      <c r="WVT24" s="2332"/>
      <c r="WVU24" s="2332"/>
      <c r="WVV24" s="2332"/>
      <c r="WVW24" s="2332"/>
      <c r="WVX24" s="2332"/>
      <c r="WVY24" s="2332"/>
      <c r="WVZ24" s="2332"/>
      <c r="WWA24" s="2332"/>
      <c r="WWB24" s="2332"/>
      <c r="WWC24" s="2332"/>
      <c r="WWD24" s="2332"/>
      <c r="WWE24" s="2332"/>
      <c r="WWF24" s="2332"/>
      <c r="WWG24" s="2332"/>
      <c r="WWH24" s="2332"/>
      <c r="WWI24" s="2332"/>
      <c r="WWJ24" s="2332"/>
      <c r="WWK24" s="2332"/>
      <c r="WWL24" s="2332"/>
      <c r="WWM24" s="2332"/>
      <c r="WWN24" s="2332"/>
      <c r="WWO24" s="2332"/>
      <c r="WWP24" s="2332"/>
      <c r="WWQ24" s="2332"/>
      <c r="WWR24" s="2332"/>
      <c r="WWS24" s="2332"/>
      <c r="WWT24" s="2332"/>
      <c r="WWU24" s="2332"/>
      <c r="WWV24" s="2332"/>
      <c r="WWW24" s="2332"/>
      <c r="WWX24" s="2332"/>
      <c r="WWY24" s="2332"/>
      <c r="WWZ24" s="2332"/>
      <c r="WXA24" s="2332"/>
      <c r="WXB24" s="2332"/>
      <c r="WXC24" s="2332"/>
      <c r="WXD24" s="2332"/>
      <c r="WXE24" s="2332"/>
      <c r="WXF24" s="2332"/>
      <c r="WXG24" s="2332"/>
      <c r="WXH24" s="2332"/>
      <c r="WXI24" s="2332"/>
      <c r="WXJ24" s="2332"/>
      <c r="WXK24" s="2332"/>
      <c r="WXL24" s="2332"/>
      <c r="WXM24" s="2332"/>
      <c r="WXN24" s="2332"/>
      <c r="WXO24" s="2332"/>
      <c r="WXP24" s="2332"/>
      <c r="WXQ24" s="2332"/>
      <c r="WXR24" s="2332"/>
      <c r="WXS24" s="2332"/>
      <c r="WXT24" s="2332"/>
      <c r="WXU24" s="2332"/>
      <c r="WXV24" s="2332"/>
      <c r="WXW24" s="2332"/>
      <c r="WXX24" s="2332"/>
      <c r="WXY24" s="2332"/>
      <c r="WXZ24" s="2332"/>
      <c r="WYA24" s="2332"/>
      <c r="WYB24" s="2332"/>
      <c r="WYC24" s="2332"/>
      <c r="WYD24" s="2332"/>
      <c r="WYE24" s="2332"/>
      <c r="WYF24" s="2332"/>
      <c r="WYG24" s="2332"/>
      <c r="WYH24" s="2332"/>
      <c r="WYI24" s="2332"/>
      <c r="WYJ24" s="2332"/>
      <c r="WYK24" s="2332"/>
      <c r="WYL24" s="2332"/>
      <c r="WYM24" s="2332"/>
      <c r="WYN24" s="2332"/>
      <c r="WYO24" s="2332"/>
      <c r="WYP24" s="2332"/>
      <c r="WYQ24" s="2332"/>
      <c r="WYR24" s="2332"/>
      <c r="WYS24" s="2332"/>
      <c r="WYT24" s="2332"/>
      <c r="WYU24" s="2332"/>
      <c r="WYV24" s="2332"/>
      <c r="WYW24" s="2332"/>
      <c r="WYX24" s="2332"/>
      <c r="WYY24" s="2332"/>
      <c r="WYZ24" s="2332"/>
      <c r="WZA24" s="2332"/>
      <c r="WZB24" s="2332"/>
      <c r="WZC24" s="2332"/>
      <c r="WZD24" s="2332"/>
      <c r="WZE24" s="2332"/>
      <c r="WZF24" s="2332"/>
      <c r="WZG24" s="2332"/>
      <c r="WZH24" s="2332"/>
      <c r="WZI24" s="2332"/>
      <c r="WZJ24" s="2332"/>
      <c r="WZK24" s="2332"/>
      <c r="WZL24" s="2332"/>
      <c r="WZM24" s="2332"/>
      <c r="WZN24" s="2332"/>
      <c r="WZO24" s="2332"/>
      <c r="WZP24" s="2332"/>
      <c r="WZQ24" s="2332"/>
      <c r="WZR24" s="2332"/>
      <c r="WZS24" s="2332"/>
      <c r="WZT24" s="2332"/>
      <c r="WZU24" s="2332"/>
      <c r="WZV24" s="2332"/>
      <c r="WZW24" s="2332"/>
      <c r="WZX24" s="2332"/>
      <c r="WZY24" s="2332"/>
      <c r="WZZ24" s="2332"/>
      <c r="XAA24" s="2332"/>
      <c r="XAB24" s="2332"/>
      <c r="XAC24" s="2332"/>
      <c r="XAD24" s="2332"/>
      <c r="XAE24" s="2332"/>
      <c r="XAF24" s="2332"/>
      <c r="XAG24" s="2332"/>
      <c r="XAH24" s="2332"/>
      <c r="XAI24" s="2332"/>
      <c r="XAJ24" s="2332"/>
      <c r="XAK24" s="2332"/>
      <c r="XAL24" s="2332"/>
      <c r="XAM24" s="2332"/>
      <c r="XAN24" s="2332"/>
      <c r="XAO24" s="2332"/>
      <c r="XAP24" s="2332"/>
      <c r="XAQ24" s="2332"/>
      <c r="XAR24" s="2332"/>
      <c r="XAS24" s="2332"/>
      <c r="XAT24" s="2332"/>
      <c r="XAU24" s="2332"/>
      <c r="XAV24" s="2332"/>
      <c r="XAW24" s="2332"/>
      <c r="XAX24" s="2332"/>
      <c r="XAY24" s="2332"/>
      <c r="XAZ24" s="2332"/>
      <c r="XBA24" s="2332"/>
      <c r="XBB24" s="2332"/>
      <c r="XBC24" s="2332"/>
      <c r="XBD24" s="2332"/>
      <c r="XBE24" s="2332"/>
      <c r="XBF24" s="2332"/>
      <c r="XBG24" s="2332"/>
      <c r="XBH24" s="2332"/>
      <c r="XBI24" s="2332"/>
      <c r="XBJ24" s="2332"/>
      <c r="XBK24" s="2332"/>
      <c r="XBL24" s="2332"/>
      <c r="XBM24" s="2332"/>
      <c r="XBN24" s="2332"/>
      <c r="XBO24" s="2332"/>
      <c r="XBP24" s="2332"/>
      <c r="XBQ24" s="2332"/>
      <c r="XBR24" s="2332"/>
      <c r="XBS24" s="2332"/>
      <c r="XBT24" s="2332"/>
      <c r="XBU24" s="2332"/>
      <c r="XBV24" s="2332"/>
      <c r="XBW24" s="2332"/>
      <c r="XBX24" s="2332"/>
      <c r="XBY24" s="2332"/>
      <c r="XBZ24" s="2332"/>
      <c r="XCA24" s="2332"/>
      <c r="XCB24" s="2332"/>
      <c r="XCC24" s="2332"/>
      <c r="XCD24" s="2332"/>
      <c r="XCE24" s="2332"/>
      <c r="XCF24" s="2332"/>
      <c r="XCG24" s="2332"/>
      <c r="XCH24" s="2332"/>
      <c r="XCI24" s="2332"/>
      <c r="XCJ24" s="2332"/>
      <c r="XCK24" s="2332"/>
      <c r="XCL24" s="2332"/>
      <c r="XCM24" s="2332"/>
      <c r="XCN24" s="2332"/>
      <c r="XCO24" s="2332"/>
      <c r="XCP24" s="2332"/>
      <c r="XCQ24" s="2332"/>
      <c r="XCR24" s="2332"/>
      <c r="XCS24" s="2332"/>
      <c r="XCT24" s="2332"/>
      <c r="XCU24" s="2332"/>
      <c r="XCV24" s="2332"/>
      <c r="XCW24" s="2332"/>
      <c r="XCX24" s="2332"/>
      <c r="XCY24" s="2332"/>
      <c r="XCZ24" s="2332"/>
      <c r="XDA24" s="2332"/>
      <c r="XDB24" s="2332"/>
      <c r="XDC24" s="2332"/>
      <c r="XDD24" s="2332"/>
      <c r="XDE24" s="2332"/>
      <c r="XDF24" s="2332"/>
      <c r="XDG24" s="2332"/>
      <c r="XDH24" s="2332"/>
      <c r="XDI24" s="2332"/>
      <c r="XDJ24" s="2332"/>
      <c r="XDK24" s="2332"/>
      <c r="XDL24" s="2332"/>
      <c r="XDM24" s="2332"/>
      <c r="XDN24" s="2332"/>
      <c r="XDO24" s="2332"/>
      <c r="XDP24" s="2332"/>
      <c r="XDQ24" s="2332"/>
      <c r="XDR24" s="2332"/>
      <c r="XDS24" s="2332"/>
      <c r="XDT24" s="2332"/>
      <c r="XDU24" s="2332"/>
      <c r="XDV24" s="2332"/>
      <c r="XDW24" s="2332"/>
      <c r="XDX24" s="2332"/>
      <c r="XDY24" s="2332"/>
      <c r="XDZ24" s="2332"/>
      <c r="XEA24" s="2332"/>
      <c r="XEB24" s="2332"/>
      <c r="XEC24" s="2332"/>
      <c r="XED24" s="2332"/>
      <c r="XEE24" s="2332"/>
      <c r="XEF24" s="2332"/>
      <c r="XEG24" s="2332"/>
      <c r="XEH24" s="2332"/>
      <c r="XEI24" s="2332"/>
      <c r="XEJ24" s="2332"/>
      <c r="XEK24" s="2332"/>
      <c r="XEL24" s="2332"/>
      <c r="XEM24" s="2332"/>
      <c r="XEN24" s="2332"/>
      <c r="XEO24" s="2332"/>
      <c r="XEP24" s="2332"/>
      <c r="XEQ24" s="2332"/>
      <c r="XER24" s="2332"/>
      <c r="XES24" s="2332"/>
      <c r="XET24" s="2332"/>
      <c r="XEU24" s="2332"/>
      <c r="XEV24" s="2332"/>
      <c r="XEW24" s="2332"/>
      <c r="XEX24" s="2332"/>
      <c r="XEY24" s="2332"/>
      <c r="XEZ24" s="2332"/>
      <c r="XFD24" s="1881">
        <v>498</v>
      </c>
    </row>
    <row r="25" spans="1:16384" s="141" customFormat="1">
      <c r="A25" s="140"/>
      <c r="B25" s="1482"/>
      <c r="C25" s="1836"/>
      <c r="D25" s="1837"/>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H25" s="1498"/>
      <c r="BI25" s="1498"/>
      <c r="BJ25" s="1498"/>
      <c r="BK25" s="1498"/>
      <c r="BL25" s="1498"/>
    </row>
    <row r="26" spans="1:16384" s="141" customFormat="1">
      <c r="A26" s="140"/>
      <c r="B26" s="1498"/>
      <c r="C26" s="1838"/>
      <c r="D26" s="1838"/>
      <c r="E26" s="1838"/>
      <c r="F26" s="1838"/>
      <c r="G26" s="1839"/>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8"/>
      <c r="AD26" s="1498"/>
      <c r="AE26" s="1498"/>
      <c r="AF26" s="1498"/>
      <c r="AG26" s="1498"/>
      <c r="AH26" s="1498"/>
      <c r="AI26" s="1498"/>
      <c r="AJ26" s="1498"/>
      <c r="AK26" s="1498"/>
      <c r="AL26" s="1498"/>
      <c r="AM26" s="1498"/>
      <c r="AN26" s="1498"/>
      <c r="AO26" s="1498"/>
      <c r="AP26" s="1498"/>
      <c r="AQ26" s="1498"/>
      <c r="AR26" s="1498"/>
      <c r="AS26" s="1498"/>
      <c r="AT26" s="1498"/>
      <c r="AU26" s="1498"/>
      <c r="AV26" s="1498"/>
      <c r="AW26" s="1498"/>
      <c r="AX26" s="1498"/>
      <c r="AY26" s="1498"/>
      <c r="AZ26" s="2378"/>
      <c r="BA26" s="2378"/>
      <c r="BB26" s="2378"/>
      <c r="BC26" s="2378"/>
      <c r="BD26" s="2378"/>
      <c r="BE26" s="2378"/>
      <c r="BF26" s="2378"/>
      <c r="BG26" s="1498"/>
      <c r="BH26" s="1498"/>
      <c r="BI26" s="1498"/>
      <c r="BJ26" s="1498"/>
      <c r="BK26" s="1498"/>
      <c r="BL26" s="1498"/>
      <c r="BM26" s="1498"/>
      <c r="BN26" s="1498"/>
      <c r="BO26" s="1498"/>
      <c r="BP26" s="1498"/>
      <c r="BQ26" s="1498"/>
      <c r="BR26" s="1498"/>
      <c r="BS26" s="1498"/>
      <c r="BT26" s="1498"/>
      <c r="BU26" s="1498"/>
      <c r="BV26" s="1498"/>
      <c r="BW26" s="1498"/>
      <c r="BX26" s="1498"/>
      <c r="BY26" s="1498"/>
      <c r="BZ26" s="1498"/>
      <c r="CA26" s="1498"/>
      <c r="CB26" s="1498"/>
      <c r="CC26" s="1498"/>
      <c r="CD26" s="1498"/>
      <c r="CE26" s="1498"/>
      <c r="CF26" s="1498"/>
      <c r="CG26" s="1498"/>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8"/>
      <c r="DD26" s="1498"/>
      <c r="DE26" s="1498"/>
      <c r="DF26" s="1498"/>
      <c r="DG26" s="1498"/>
      <c r="DH26" s="1498"/>
      <c r="DI26" s="1498"/>
      <c r="DJ26" s="1498"/>
      <c r="DK26" s="1498"/>
      <c r="DL26" s="1498"/>
      <c r="DM26" s="1498"/>
      <c r="DN26" s="1498"/>
      <c r="DO26" s="1498"/>
      <c r="DP26" s="1498"/>
      <c r="DQ26" s="1498"/>
      <c r="DR26" s="1498"/>
      <c r="DS26" s="1498"/>
      <c r="DT26" s="1498"/>
      <c r="DU26" s="1498"/>
      <c r="DV26" s="1498"/>
      <c r="DW26" s="1498"/>
      <c r="DX26" s="1498"/>
      <c r="DY26" s="1498"/>
      <c r="DZ26" s="1498"/>
      <c r="EA26" s="1498"/>
      <c r="EB26" s="1498"/>
      <c r="EC26" s="1498"/>
      <c r="ED26" s="1498"/>
      <c r="EE26" s="1498"/>
      <c r="EF26" s="1498"/>
      <c r="EG26" s="1498"/>
      <c r="EH26" s="1498"/>
      <c r="EI26" s="1498"/>
      <c r="EJ26" s="1498"/>
      <c r="EK26" s="1498"/>
      <c r="EL26" s="1498"/>
      <c r="EM26" s="1498"/>
      <c r="EN26" s="1498"/>
      <c r="EO26" s="1498"/>
      <c r="EP26" s="1498"/>
      <c r="EQ26" s="1498"/>
      <c r="ER26" s="1498"/>
      <c r="ES26" s="1498"/>
      <c r="ET26" s="1498"/>
      <c r="EU26" s="1498"/>
      <c r="EV26" s="1498"/>
      <c r="EW26" s="1498"/>
      <c r="EX26" s="1498"/>
      <c r="EY26" s="1498"/>
      <c r="EZ26" s="1498"/>
      <c r="FA26" s="1498"/>
      <c r="FB26" s="1498"/>
      <c r="FC26" s="1498"/>
      <c r="FD26" s="1498"/>
      <c r="FE26" s="1498"/>
      <c r="FF26" s="1498"/>
      <c r="FG26" s="1498"/>
      <c r="FH26" s="1498"/>
      <c r="FI26" s="1498"/>
      <c r="FJ26" s="1498"/>
      <c r="FK26" s="1498"/>
      <c r="FL26" s="1498"/>
      <c r="FM26" s="1498"/>
      <c r="FN26" s="1498"/>
      <c r="FO26" s="1498"/>
      <c r="FP26" s="1498"/>
      <c r="FQ26" s="1498"/>
      <c r="FR26" s="1498"/>
      <c r="FS26" s="1498"/>
      <c r="FT26" s="1498"/>
      <c r="FU26" s="1498"/>
      <c r="FV26" s="1498"/>
      <c r="FW26" s="1498"/>
      <c r="FX26" s="1498"/>
      <c r="FY26" s="1498"/>
      <c r="FZ26" s="1498"/>
      <c r="GA26" s="1498"/>
      <c r="GB26" s="1498"/>
      <c r="GC26" s="1498"/>
      <c r="GD26" s="1498"/>
      <c r="GE26" s="1498"/>
      <c r="GF26" s="1498"/>
      <c r="GG26" s="1498"/>
      <c r="GH26" s="1498"/>
      <c r="GI26" s="1498"/>
      <c r="GJ26" s="1498"/>
      <c r="GK26" s="1498"/>
      <c r="GL26" s="1498"/>
      <c r="GM26" s="1498"/>
      <c r="GN26" s="1498"/>
      <c r="GO26" s="1498"/>
      <c r="GP26" s="1498"/>
      <c r="GQ26" s="1498"/>
      <c r="GR26" s="1498"/>
      <c r="GS26" s="1498"/>
      <c r="GT26" s="1498"/>
      <c r="GU26" s="1498"/>
      <c r="GV26" s="1498"/>
      <c r="GW26" s="1498"/>
      <c r="GX26" s="1498"/>
      <c r="GY26" s="1498"/>
      <c r="GZ26" s="1498"/>
      <c r="HA26" s="1498"/>
      <c r="HB26" s="1498"/>
      <c r="HC26" s="1498"/>
      <c r="HD26" s="1498"/>
      <c r="HE26" s="1498"/>
      <c r="HF26" s="1498"/>
      <c r="HG26" s="1498"/>
      <c r="HH26" s="1498"/>
      <c r="HI26" s="1498"/>
      <c r="HJ26" s="1498"/>
      <c r="HK26" s="1498"/>
      <c r="HL26" s="1498"/>
      <c r="HM26" s="1498"/>
      <c r="HN26" s="1498"/>
      <c r="HO26" s="1498"/>
      <c r="HP26" s="1498"/>
      <c r="HQ26" s="1498"/>
      <c r="HR26" s="1498"/>
      <c r="HS26" s="1498"/>
      <c r="HT26" s="1498"/>
      <c r="HU26" s="1498"/>
      <c r="HV26" s="1498"/>
      <c r="HW26" s="1498"/>
      <c r="HX26" s="1498"/>
      <c r="HY26" s="1498"/>
      <c r="HZ26" s="1498"/>
      <c r="IA26" s="1498"/>
      <c r="IB26" s="1498"/>
      <c r="IC26" s="1498"/>
      <c r="ID26" s="1498"/>
      <c r="IE26" s="1498"/>
      <c r="IF26" s="1498"/>
      <c r="IG26" s="1498"/>
      <c r="IH26" s="1498"/>
      <c r="II26" s="1498"/>
      <c r="IJ26" s="1498"/>
      <c r="IK26" s="1498"/>
      <c r="IL26" s="1498"/>
      <c r="IM26" s="1498"/>
      <c r="IN26" s="1498"/>
      <c r="IO26" s="1498"/>
      <c r="IP26" s="1498"/>
      <c r="IQ26" s="1498"/>
      <c r="IR26" s="1498"/>
      <c r="IS26" s="1498"/>
      <c r="IT26" s="1498"/>
      <c r="IU26" s="1498"/>
      <c r="IV26" s="1498"/>
      <c r="IW26" s="1498"/>
      <c r="IX26" s="1498"/>
      <c r="IY26" s="1498"/>
      <c r="IZ26" s="1498"/>
      <c r="JA26" s="1498"/>
      <c r="JB26" s="1498"/>
      <c r="JC26" s="1498"/>
      <c r="JD26" s="1498"/>
      <c r="JE26" s="1498"/>
      <c r="JF26" s="1498"/>
      <c r="JG26" s="1498"/>
      <c r="JH26" s="1498"/>
      <c r="JI26" s="1498"/>
      <c r="JJ26" s="1498"/>
      <c r="JK26" s="1498"/>
      <c r="JL26" s="1498"/>
      <c r="JM26" s="1498"/>
      <c r="JN26" s="1498"/>
      <c r="JO26" s="1498"/>
      <c r="JP26" s="1498"/>
      <c r="JQ26" s="1498"/>
      <c r="JR26" s="1498"/>
      <c r="JS26" s="1498"/>
      <c r="JT26" s="1498"/>
      <c r="JU26" s="1498"/>
      <c r="JV26" s="1498"/>
      <c r="JW26" s="1498"/>
      <c r="JX26" s="1498"/>
      <c r="JY26" s="1498"/>
      <c r="JZ26" s="1498"/>
      <c r="KA26" s="1498"/>
      <c r="KB26" s="1498"/>
      <c r="KC26" s="1498"/>
      <c r="KD26" s="1498"/>
      <c r="KE26" s="1498"/>
      <c r="KF26" s="1498"/>
      <c r="KG26" s="1498"/>
      <c r="KH26" s="1498"/>
      <c r="KI26" s="1498"/>
      <c r="KJ26" s="1498"/>
      <c r="KK26" s="1498"/>
      <c r="KL26" s="1498"/>
      <c r="KM26" s="1498"/>
      <c r="KN26" s="1498"/>
      <c r="KO26" s="1498"/>
      <c r="KP26" s="1498"/>
      <c r="KQ26" s="1498"/>
      <c r="KR26" s="1498"/>
      <c r="KS26" s="1498"/>
      <c r="KT26" s="1498"/>
      <c r="KU26" s="1498"/>
      <c r="KV26" s="1498"/>
      <c r="KW26" s="1498"/>
      <c r="KX26" s="1498"/>
      <c r="KY26" s="1498"/>
      <c r="KZ26" s="1498"/>
      <c r="LA26" s="1498"/>
      <c r="LB26" s="1498"/>
      <c r="LC26" s="1498"/>
      <c r="LD26" s="1498"/>
      <c r="LE26" s="1498"/>
      <c r="LF26" s="1498"/>
      <c r="LG26" s="1498"/>
      <c r="LH26" s="1498"/>
      <c r="LI26" s="1498"/>
      <c r="LJ26" s="1498"/>
      <c r="LK26" s="1498"/>
      <c r="LL26" s="1498"/>
      <c r="LM26" s="1498"/>
      <c r="LN26" s="1498"/>
      <c r="LO26" s="1498"/>
      <c r="LP26" s="1498"/>
      <c r="LQ26" s="1498"/>
      <c r="LR26" s="1498"/>
      <c r="LS26" s="1498"/>
      <c r="LT26" s="1498"/>
      <c r="LU26" s="1498"/>
      <c r="LV26" s="1498"/>
      <c r="LW26" s="1498"/>
      <c r="LX26" s="1498"/>
      <c r="LY26" s="1498"/>
      <c r="LZ26" s="1498"/>
      <c r="MA26" s="1498"/>
      <c r="MB26" s="1498"/>
      <c r="MC26" s="1498"/>
      <c r="MD26" s="1498"/>
      <c r="ME26" s="1498"/>
      <c r="MF26" s="1498"/>
      <c r="MG26" s="1498"/>
      <c r="MH26" s="1498"/>
      <c r="MI26" s="1498"/>
      <c r="MJ26" s="1498"/>
      <c r="MK26" s="1498"/>
      <c r="ML26" s="1498"/>
      <c r="MM26" s="1498"/>
      <c r="MN26" s="1498"/>
      <c r="MO26" s="1498"/>
      <c r="MP26" s="1498"/>
      <c r="MQ26" s="1498"/>
      <c r="MR26" s="1498"/>
      <c r="MS26" s="1498"/>
      <c r="MT26" s="1498"/>
      <c r="MU26" s="1498"/>
      <c r="MV26" s="1498"/>
      <c r="MW26" s="1498"/>
      <c r="MX26" s="1498"/>
      <c r="MY26" s="1498"/>
      <c r="MZ26" s="1498"/>
      <c r="NA26" s="1498"/>
      <c r="NB26" s="1498"/>
      <c r="NC26" s="1498"/>
      <c r="ND26" s="1498"/>
      <c r="NE26" s="1498"/>
      <c r="NF26" s="1498"/>
      <c r="NG26" s="1498"/>
      <c r="NH26" s="1498"/>
      <c r="NI26" s="1498"/>
      <c r="NJ26" s="1498"/>
      <c r="NK26" s="1498"/>
      <c r="NL26" s="1498"/>
      <c r="NM26" s="1498"/>
      <c r="NN26" s="1498"/>
      <c r="NO26" s="1498"/>
      <c r="NP26" s="1498"/>
      <c r="NQ26" s="1498"/>
      <c r="NR26" s="1498"/>
      <c r="NS26" s="1498"/>
      <c r="NT26" s="1498"/>
      <c r="NU26" s="1498"/>
      <c r="NV26" s="1498"/>
      <c r="NW26" s="1498"/>
      <c r="NX26" s="1498"/>
      <c r="NY26" s="1498"/>
      <c r="NZ26" s="1498"/>
      <c r="OA26" s="1498"/>
      <c r="OB26" s="1498"/>
      <c r="OC26" s="1498"/>
      <c r="OD26" s="1498"/>
      <c r="OE26" s="1498"/>
      <c r="OF26" s="1498"/>
      <c r="OG26" s="1498"/>
      <c r="OH26" s="1498"/>
      <c r="OI26" s="1498"/>
      <c r="OJ26" s="1498"/>
      <c r="OK26" s="1498"/>
      <c r="OL26" s="1498"/>
      <c r="OM26" s="1498"/>
      <c r="ON26" s="1498"/>
      <c r="OO26" s="1498"/>
      <c r="OP26" s="1498"/>
      <c r="OQ26" s="1498"/>
      <c r="OR26" s="1498"/>
      <c r="OS26" s="1498"/>
      <c r="OT26" s="1498"/>
      <c r="OU26" s="1498"/>
      <c r="OV26" s="1498"/>
      <c r="OW26" s="1498"/>
      <c r="OX26" s="1498"/>
      <c r="OY26" s="1498"/>
      <c r="OZ26" s="1498"/>
      <c r="PA26" s="1498"/>
      <c r="PB26" s="1498"/>
      <c r="PC26" s="1498"/>
      <c r="PD26" s="1498"/>
      <c r="PE26" s="1498"/>
      <c r="PF26" s="1498"/>
      <c r="PG26" s="1498"/>
      <c r="PH26" s="1498"/>
      <c r="PI26" s="1498"/>
      <c r="PJ26" s="1498"/>
      <c r="PK26" s="1498"/>
      <c r="PL26" s="1498"/>
      <c r="PM26" s="1498"/>
      <c r="PN26" s="1498"/>
      <c r="PO26" s="1498"/>
      <c r="PP26" s="1498"/>
      <c r="PQ26" s="1498"/>
      <c r="PR26" s="1498"/>
      <c r="PS26" s="1498"/>
      <c r="PT26" s="1498"/>
      <c r="PU26" s="1498"/>
      <c r="PV26" s="1498"/>
      <c r="PW26" s="1498"/>
      <c r="PX26" s="1498"/>
      <c r="PY26" s="1498"/>
      <c r="PZ26" s="1498"/>
      <c r="QA26" s="1498"/>
      <c r="QB26" s="1498"/>
      <c r="QC26" s="1498"/>
      <c r="QD26" s="1498"/>
      <c r="QE26" s="1498"/>
      <c r="QF26" s="1498"/>
      <c r="QG26" s="1498"/>
      <c r="QH26" s="1498"/>
      <c r="QI26" s="1498"/>
      <c r="QJ26" s="1498"/>
      <c r="QK26" s="1498"/>
      <c r="QL26" s="1498"/>
      <c r="QM26" s="1498"/>
      <c r="QN26" s="1498"/>
      <c r="QO26" s="1498"/>
      <c r="QP26" s="1498"/>
      <c r="QQ26" s="1498"/>
      <c r="QR26" s="1498"/>
      <c r="QS26" s="1498"/>
      <c r="QT26" s="1498"/>
      <c r="QU26" s="1498"/>
      <c r="QV26" s="1498"/>
      <c r="QW26" s="1498"/>
      <c r="QX26" s="1498"/>
      <c r="QY26" s="1498"/>
      <c r="QZ26" s="1498"/>
      <c r="RA26" s="1498"/>
      <c r="RB26" s="1498"/>
      <c r="RC26" s="1498"/>
      <c r="RD26" s="1498"/>
      <c r="RE26" s="1498"/>
      <c r="RF26" s="1498"/>
      <c r="RG26" s="1498"/>
      <c r="RH26" s="1498"/>
      <c r="RI26" s="1498"/>
      <c r="RJ26" s="1498"/>
      <c r="RK26" s="1498"/>
      <c r="RL26" s="1498"/>
      <c r="RM26" s="1498"/>
      <c r="RN26" s="1498"/>
      <c r="RO26" s="1498"/>
      <c r="RP26" s="1498"/>
      <c r="RQ26" s="1498"/>
      <c r="RR26" s="1498"/>
      <c r="RS26" s="1498"/>
      <c r="RT26" s="1498"/>
      <c r="RU26" s="1498"/>
      <c r="RV26" s="1498"/>
      <c r="RW26" s="1498"/>
      <c r="RX26" s="1498"/>
      <c r="RY26" s="1498"/>
      <c r="RZ26" s="1498"/>
      <c r="SA26" s="1498"/>
      <c r="SB26" s="1498"/>
      <c r="SC26" s="1498"/>
      <c r="SD26" s="1498"/>
      <c r="SE26" s="1498"/>
      <c r="SF26" s="1498"/>
      <c r="SG26" s="1498"/>
      <c r="SH26" s="1498"/>
      <c r="SI26" s="1498"/>
      <c r="SJ26" s="1498"/>
      <c r="SK26" s="1498"/>
      <c r="SL26" s="1498"/>
      <c r="SM26" s="1498"/>
      <c r="SN26" s="1498"/>
      <c r="SO26" s="1498"/>
      <c r="SP26" s="1498"/>
      <c r="SQ26" s="1498"/>
      <c r="SR26" s="1498"/>
      <c r="SS26" s="1498"/>
      <c r="ST26" s="1498"/>
      <c r="SU26" s="1498"/>
      <c r="SV26" s="1498"/>
      <c r="SW26" s="1498"/>
      <c r="SX26" s="1498"/>
      <c r="SY26" s="1498"/>
      <c r="SZ26" s="1498"/>
      <c r="TA26" s="1498"/>
      <c r="TB26" s="1498"/>
      <c r="TC26" s="1498"/>
      <c r="TD26" s="1498"/>
      <c r="TE26" s="1498"/>
      <c r="TF26" s="1498"/>
      <c r="TG26" s="1498"/>
      <c r="TH26" s="1498"/>
      <c r="TI26" s="1498"/>
      <c r="TJ26" s="1498"/>
      <c r="TK26" s="1498"/>
      <c r="TL26" s="1498"/>
      <c r="TM26" s="1498"/>
      <c r="TN26" s="1498"/>
      <c r="TO26" s="1498"/>
      <c r="TP26" s="1498"/>
      <c r="TQ26" s="1498"/>
      <c r="TR26" s="1498"/>
      <c r="TS26" s="1498"/>
      <c r="TT26" s="1498"/>
      <c r="TU26" s="1498"/>
      <c r="TV26" s="1498"/>
      <c r="TW26" s="1498"/>
      <c r="TX26" s="1498"/>
      <c r="TY26" s="1498"/>
      <c r="TZ26" s="1498"/>
      <c r="UA26" s="1498"/>
      <c r="UB26" s="1498"/>
      <c r="UC26" s="1498"/>
      <c r="UD26" s="1498"/>
      <c r="UE26" s="1498"/>
      <c r="UF26" s="1498"/>
      <c r="UG26" s="1498"/>
      <c r="UH26" s="1498"/>
      <c r="UI26" s="1498"/>
      <c r="UJ26" s="1498"/>
      <c r="UK26" s="1498"/>
      <c r="UL26" s="1498"/>
      <c r="UM26" s="1498"/>
      <c r="UN26" s="1498"/>
      <c r="UO26" s="1498"/>
      <c r="UP26" s="1498"/>
      <c r="UQ26" s="1498"/>
      <c r="UR26" s="1498"/>
      <c r="US26" s="1498"/>
      <c r="UT26" s="1498"/>
      <c r="UU26" s="1498"/>
      <c r="UV26" s="1498"/>
      <c r="UW26" s="1498"/>
      <c r="UX26" s="1498"/>
      <c r="UY26" s="1498"/>
      <c r="UZ26" s="1498"/>
      <c r="VA26" s="1498"/>
      <c r="VB26" s="1498"/>
      <c r="VC26" s="1498"/>
      <c r="VD26" s="1498"/>
      <c r="VE26" s="1498"/>
      <c r="VF26" s="1498"/>
      <c r="VG26" s="1498"/>
      <c r="VH26" s="1498"/>
      <c r="VI26" s="1498"/>
      <c r="VJ26" s="1498"/>
      <c r="VK26" s="1498"/>
      <c r="VL26" s="1498"/>
      <c r="VM26" s="1498"/>
      <c r="VN26" s="1498"/>
      <c r="VO26" s="1498"/>
      <c r="VP26" s="1498"/>
      <c r="VQ26" s="1498"/>
      <c r="VR26" s="1498"/>
      <c r="VS26" s="1498"/>
      <c r="VT26" s="1498"/>
      <c r="VU26" s="1498"/>
      <c r="VV26" s="1498"/>
      <c r="VW26" s="1498"/>
      <c r="VX26" s="1498"/>
      <c r="VY26" s="1498"/>
      <c r="VZ26" s="1498"/>
      <c r="WA26" s="1498"/>
      <c r="WB26" s="1498"/>
      <c r="WC26" s="1498"/>
      <c r="WD26" s="1498"/>
      <c r="WE26" s="1498"/>
      <c r="WF26" s="1498"/>
      <c r="WG26" s="1498"/>
      <c r="WH26" s="1498"/>
      <c r="WI26" s="1498"/>
      <c r="WJ26" s="1498"/>
      <c r="WK26" s="1498"/>
      <c r="WL26" s="1498"/>
      <c r="WM26" s="1498"/>
      <c r="WN26" s="1498"/>
      <c r="WO26" s="1498"/>
      <c r="WP26" s="1498"/>
      <c r="WQ26" s="1498"/>
      <c r="WR26" s="1498"/>
      <c r="WS26" s="1498"/>
      <c r="WT26" s="1498"/>
      <c r="WU26" s="1498"/>
      <c r="WV26" s="1498"/>
      <c r="WW26" s="1498"/>
      <c r="WX26" s="1498"/>
      <c r="WY26" s="1498"/>
      <c r="WZ26" s="1498"/>
      <c r="XA26" s="1498"/>
      <c r="XB26" s="1498"/>
      <c r="XC26" s="1498"/>
      <c r="XD26" s="1498"/>
      <c r="XE26" s="1498"/>
      <c r="XF26" s="1498"/>
      <c r="XG26" s="1498"/>
      <c r="XH26" s="1498"/>
      <c r="XI26" s="1498"/>
      <c r="XJ26" s="1498"/>
      <c r="XK26" s="1498"/>
      <c r="XL26" s="1498"/>
      <c r="XM26" s="1498"/>
      <c r="XN26" s="1498"/>
      <c r="XO26" s="1498"/>
      <c r="XP26" s="1498"/>
      <c r="XQ26" s="1498"/>
      <c r="XR26" s="1498"/>
      <c r="XS26" s="1498"/>
      <c r="XT26" s="1498"/>
      <c r="XU26" s="1498"/>
      <c r="XV26" s="1498"/>
      <c r="XW26" s="1498"/>
      <c r="XX26" s="1498"/>
      <c r="XY26" s="1498"/>
      <c r="XZ26" s="1498"/>
      <c r="YA26" s="1498"/>
      <c r="YB26" s="1498"/>
      <c r="YC26" s="1498"/>
      <c r="YD26" s="1498"/>
      <c r="YE26" s="1498"/>
      <c r="YF26" s="1498"/>
      <c r="YG26" s="1498"/>
      <c r="YH26" s="1498"/>
      <c r="YI26" s="1498"/>
      <c r="YJ26" s="1498"/>
      <c r="YK26" s="1498"/>
      <c r="YL26" s="1498"/>
      <c r="YM26" s="1498"/>
      <c r="YN26" s="1498"/>
      <c r="YO26" s="1498"/>
      <c r="YP26" s="1498"/>
      <c r="YQ26" s="1498"/>
      <c r="YR26" s="1498"/>
      <c r="YS26" s="1498"/>
      <c r="YT26" s="1498"/>
      <c r="YU26" s="1498"/>
      <c r="YV26" s="1498"/>
      <c r="YW26" s="1498"/>
      <c r="YX26" s="1498"/>
      <c r="YY26" s="1498"/>
      <c r="YZ26" s="1498"/>
      <c r="ZA26" s="1498"/>
      <c r="ZB26" s="1498"/>
      <c r="ZC26" s="1498"/>
      <c r="ZD26" s="1498"/>
      <c r="ZE26" s="1498"/>
      <c r="ZF26" s="1498"/>
      <c r="ZG26" s="1498"/>
      <c r="ZH26" s="1498"/>
      <c r="ZI26" s="1498"/>
      <c r="ZJ26" s="1498"/>
      <c r="ZK26" s="1498"/>
      <c r="ZL26" s="1498"/>
      <c r="ZM26" s="1498"/>
      <c r="ZN26" s="1498"/>
      <c r="ZO26" s="1498"/>
      <c r="ZP26" s="1498"/>
      <c r="ZQ26" s="1498"/>
      <c r="ZR26" s="1498"/>
      <c r="ZS26" s="1498"/>
      <c r="ZT26" s="1498"/>
      <c r="ZU26" s="1498"/>
      <c r="ZV26" s="1498"/>
      <c r="ZW26" s="1498"/>
      <c r="ZX26" s="1498"/>
      <c r="ZY26" s="1498"/>
      <c r="ZZ26" s="1498"/>
      <c r="AAA26" s="1498"/>
      <c r="AAB26" s="1498"/>
      <c r="AAC26" s="1498"/>
      <c r="AAD26" s="1498"/>
      <c r="AAE26" s="1498"/>
      <c r="AAF26" s="1498"/>
      <c r="AAG26" s="1498"/>
      <c r="AAH26" s="1498"/>
      <c r="AAI26" s="1498"/>
      <c r="AAJ26" s="1498"/>
      <c r="AAK26" s="1498"/>
      <c r="AAL26" s="1498"/>
      <c r="AAM26" s="1498"/>
      <c r="AAN26" s="1498"/>
      <c r="AAO26" s="1498"/>
      <c r="AAP26" s="1498"/>
      <c r="AAQ26" s="1498"/>
      <c r="AAR26" s="1498"/>
      <c r="AAS26" s="1498"/>
      <c r="AAT26" s="1498"/>
      <c r="AAU26" s="1498"/>
      <c r="AAV26" s="1498"/>
      <c r="AAW26" s="1498"/>
      <c r="AAX26" s="1498"/>
      <c r="AAY26" s="1498"/>
      <c r="AAZ26" s="1498"/>
      <c r="ABA26" s="1498"/>
      <c r="ABB26" s="1498"/>
      <c r="ABC26" s="1498"/>
      <c r="ABD26" s="1498"/>
      <c r="ABE26" s="1498"/>
      <c r="ABF26" s="1498"/>
      <c r="ABG26" s="1498"/>
      <c r="ABH26" s="1498"/>
      <c r="ABI26" s="1498"/>
      <c r="ABJ26" s="1498"/>
      <c r="ABK26" s="1498"/>
      <c r="ABL26" s="1498"/>
      <c r="ABM26" s="1498"/>
      <c r="ABN26" s="1498"/>
      <c r="ABO26" s="1498"/>
      <c r="ABP26" s="1498"/>
      <c r="ABQ26" s="1498"/>
      <c r="ABR26" s="1498"/>
      <c r="ABS26" s="1498"/>
      <c r="ABT26" s="1498"/>
      <c r="ABU26" s="1498"/>
      <c r="ABV26" s="1498"/>
      <c r="ABW26" s="1498"/>
      <c r="ABX26" s="1498"/>
      <c r="ABY26" s="1498"/>
      <c r="ABZ26" s="1498"/>
      <c r="ACA26" s="1498"/>
      <c r="ACB26" s="1498"/>
      <c r="ACC26" s="1498"/>
      <c r="ACD26" s="1498"/>
      <c r="ACE26" s="1498"/>
      <c r="ACF26" s="1498"/>
      <c r="ACG26" s="1498"/>
      <c r="ACH26" s="1498"/>
      <c r="ACI26" s="1498"/>
      <c r="ACJ26" s="1498"/>
      <c r="ACK26" s="1498"/>
      <c r="ACL26" s="1498"/>
      <c r="ACM26" s="1498"/>
      <c r="ACN26" s="1498"/>
      <c r="ACO26" s="1498"/>
      <c r="ACP26" s="1498"/>
      <c r="ACQ26" s="1498"/>
      <c r="ACR26" s="1498"/>
      <c r="ACS26" s="1498"/>
      <c r="ACT26" s="1498"/>
      <c r="ACU26" s="1498"/>
      <c r="ACV26" s="1498"/>
      <c r="ACW26" s="1498"/>
      <c r="ACX26" s="1498"/>
      <c r="ACY26" s="1498"/>
      <c r="ACZ26" s="1498"/>
      <c r="ADA26" s="1498"/>
      <c r="ADB26" s="1498"/>
      <c r="ADC26" s="1498"/>
      <c r="ADD26" s="1498"/>
      <c r="ADE26" s="1498"/>
      <c r="ADF26" s="1498"/>
      <c r="ADG26" s="1498"/>
      <c r="ADH26" s="1498"/>
      <c r="ADI26" s="1498"/>
      <c r="ADJ26" s="1498"/>
      <c r="ADK26" s="1498"/>
      <c r="ADL26" s="1498"/>
      <c r="ADM26" s="1498"/>
      <c r="ADN26" s="1498"/>
      <c r="ADO26" s="1498"/>
      <c r="ADP26" s="1498"/>
      <c r="ADQ26" s="1498"/>
      <c r="ADR26" s="1498"/>
      <c r="ADS26" s="1498"/>
      <c r="ADT26" s="1498"/>
      <c r="ADU26" s="1498"/>
      <c r="ADV26" s="1498"/>
      <c r="ADW26" s="1498"/>
      <c r="ADX26" s="1498"/>
      <c r="ADY26" s="1498"/>
      <c r="ADZ26" s="1498"/>
      <c r="AEA26" s="1498"/>
      <c r="AEB26" s="1498"/>
      <c r="AEC26" s="1498"/>
      <c r="AED26" s="1498"/>
      <c r="AEE26" s="1498"/>
      <c r="AEF26" s="1498"/>
      <c r="AEG26" s="1498"/>
      <c r="AEH26" s="1498"/>
      <c r="AEI26" s="1498"/>
      <c r="AEJ26" s="1498"/>
      <c r="AEK26" s="1498"/>
      <c r="AEL26" s="1498"/>
      <c r="AEM26" s="1498"/>
      <c r="AEN26" s="1498"/>
      <c r="AEO26" s="1498"/>
      <c r="AEP26" s="1498"/>
      <c r="AEQ26" s="1498"/>
      <c r="AER26" s="1498"/>
      <c r="AES26" s="1498"/>
      <c r="AET26" s="1498"/>
      <c r="AEU26" s="1498"/>
      <c r="AEV26" s="1498"/>
      <c r="AEW26" s="1498"/>
      <c r="AEX26" s="1498"/>
      <c r="AEY26" s="1498"/>
      <c r="AEZ26" s="1498"/>
      <c r="AFA26" s="1498"/>
      <c r="AFB26" s="1498"/>
      <c r="AFC26" s="1498"/>
      <c r="AFD26" s="1498"/>
      <c r="AFE26" s="1498"/>
      <c r="AFF26" s="1498"/>
      <c r="AFG26" s="1498"/>
      <c r="AFH26" s="1498"/>
      <c r="AFI26" s="1498"/>
      <c r="AFJ26" s="1498"/>
      <c r="AFK26" s="1498"/>
      <c r="AFL26" s="1498"/>
      <c r="AFM26" s="1498"/>
      <c r="AFN26" s="1498"/>
      <c r="AFO26" s="1498"/>
      <c r="AFP26" s="1498"/>
      <c r="AFQ26" s="1498"/>
      <c r="AFR26" s="1498"/>
      <c r="AFS26" s="1498"/>
      <c r="AFT26" s="1498"/>
      <c r="AFU26" s="1498"/>
      <c r="AFV26" s="1498"/>
      <c r="AFW26" s="1498"/>
      <c r="AFX26" s="1498"/>
      <c r="AFY26" s="1498"/>
      <c r="AFZ26" s="1498"/>
      <c r="AGA26" s="1498"/>
      <c r="AGB26" s="1498"/>
      <c r="AGC26" s="1498"/>
      <c r="AGD26" s="1498"/>
      <c r="AGE26" s="1498"/>
      <c r="AGF26" s="1498"/>
      <c r="AGG26" s="1498"/>
      <c r="AGH26" s="1498"/>
      <c r="AGI26" s="1498"/>
      <c r="AGJ26" s="1498"/>
      <c r="AGK26" s="1498"/>
      <c r="AGL26" s="1498"/>
      <c r="AGM26" s="1498"/>
      <c r="AGN26" s="1498"/>
      <c r="AGO26" s="1498"/>
      <c r="AGP26" s="1498"/>
      <c r="AGQ26" s="1498"/>
      <c r="AGR26" s="1498"/>
      <c r="AGS26" s="1498"/>
      <c r="AGT26" s="1498"/>
      <c r="AGU26" s="1498"/>
      <c r="AGV26" s="1498"/>
      <c r="AGW26" s="1498"/>
      <c r="AGX26" s="1498"/>
      <c r="AGY26" s="1498"/>
      <c r="AGZ26" s="1498"/>
      <c r="AHA26" s="1498"/>
      <c r="AHB26" s="1498"/>
      <c r="AHC26" s="1498"/>
      <c r="AHD26" s="1498"/>
      <c r="AHE26" s="1498"/>
      <c r="AHF26" s="1498"/>
      <c r="AHG26" s="1498"/>
      <c r="AHH26" s="1498"/>
      <c r="AHI26" s="1498"/>
      <c r="AHJ26" s="1498"/>
      <c r="AHK26" s="1498"/>
      <c r="AHL26" s="1498"/>
      <c r="AHM26" s="1498"/>
      <c r="AHN26" s="1498"/>
      <c r="AHO26" s="1498"/>
      <c r="AHP26" s="1498"/>
      <c r="AHQ26" s="1498"/>
      <c r="AHR26" s="1498"/>
      <c r="AHS26" s="1498"/>
      <c r="AHT26" s="1498"/>
      <c r="AHU26" s="1498"/>
      <c r="AHV26" s="1498"/>
      <c r="AHW26" s="1498"/>
      <c r="AHX26" s="1498"/>
      <c r="AHY26" s="1498"/>
      <c r="AHZ26" s="1498"/>
      <c r="AIA26" s="1498"/>
      <c r="AIB26" s="1498"/>
      <c r="AIC26" s="1498"/>
      <c r="AID26" s="1498"/>
      <c r="AIE26" s="1498"/>
      <c r="AIF26" s="1498"/>
      <c r="AIG26" s="1498"/>
      <c r="AIH26" s="1498"/>
      <c r="AII26" s="1498"/>
      <c r="AIJ26" s="1498"/>
      <c r="AIK26" s="1498"/>
      <c r="AIL26" s="1498"/>
      <c r="AIM26" s="1498"/>
      <c r="AIN26" s="1498"/>
      <c r="AIO26" s="1498"/>
      <c r="AIP26" s="1498"/>
      <c r="AIQ26" s="1498"/>
      <c r="AIR26" s="1498"/>
      <c r="AIS26" s="1498"/>
      <c r="AIT26" s="1498"/>
      <c r="AIU26" s="1498"/>
      <c r="AIV26" s="1498"/>
      <c r="AIW26" s="1498"/>
      <c r="AIX26" s="1498"/>
      <c r="AIY26" s="1498"/>
      <c r="AIZ26" s="1498"/>
      <c r="AJA26" s="1498"/>
      <c r="AJB26" s="1498"/>
      <c r="AJC26" s="1498"/>
      <c r="AJD26" s="1498"/>
      <c r="AJE26" s="1498"/>
      <c r="AJF26" s="1498"/>
      <c r="AJG26" s="1498"/>
      <c r="AJH26" s="1498"/>
      <c r="AJI26" s="1498"/>
      <c r="AJJ26" s="1498"/>
      <c r="AJK26" s="1498"/>
      <c r="AJL26" s="1498"/>
      <c r="AJM26" s="1498"/>
      <c r="AJN26" s="1498"/>
      <c r="AJO26" s="1498"/>
      <c r="AJP26" s="1498"/>
      <c r="AJQ26" s="1498"/>
      <c r="AJR26" s="1498"/>
      <c r="AJS26" s="1498"/>
      <c r="AJT26" s="1498"/>
      <c r="AJU26" s="1498"/>
      <c r="AJV26" s="1498"/>
      <c r="AJW26" s="1498"/>
      <c r="AJX26" s="1498"/>
      <c r="AJY26" s="1498"/>
      <c r="AJZ26" s="1498"/>
      <c r="AKA26" s="1498"/>
      <c r="AKB26" s="1498"/>
      <c r="AKC26" s="1498"/>
      <c r="AKD26" s="1498"/>
      <c r="AKE26" s="1498"/>
      <c r="AKF26" s="1498"/>
      <c r="AKG26" s="1498"/>
      <c r="AKH26" s="1498"/>
      <c r="AKI26" s="1498"/>
      <c r="AKJ26" s="1498"/>
      <c r="AKK26" s="1498"/>
      <c r="AKL26" s="1498"/>
      <c r="AKM26" s="1498"/>
      <c r="AKN26" s="1498"/>
      <c r="AKO26" s="1498"/>
      <c r="AKP26" s="1498"/>
      <c r="AKQ26" s="1498"/>
      <c r="AKR26" s="1498"/>
      <c r="AKS26" s="1498"/>
      <c r="AKT26" s="1498"/>
      <c r="AKU26" s="1498"/>
      <c r="AKV26" s="1498"/>
      <c r="AKW26" s="1498"/>
      <c r="AKX26" s="1498"/>
      <c r="AKY26" s="1498"/>
      <c r="AKZ26" s="1498"/>
      <c r="ALA26" s="1498"/>
      <c r="ALB26" s="1498"/>
      <c r="ALC26" s="1498"/>
      <c r="ALD26" s="1498"/>
      <c r="ALE26" s="1498"/>
      <c r="ALF26" s="1498"/>
      <c r="ALG26" s="1498"/>
      <c r="ALH26" s="1498"/>
      <c r="ALI26" s="1498"/>
      <c r="ALJ26" s="1498"/>
      <c r="ALK26" s="1498"/>
      <c r="ALL26" s="1498"/>
      <c r="ALM26" s="1498"/>
      <c r="ALN26" s="1498"/>
      <c r="ALO26" s="1498"/>
      <c r="ALP26" s="1498"/>
      <c r="ALQ26" s="1498"/>
      <c r="ALR26" s="1498"/>
      <c r="ALS26" s="1498"/>
      <c r="ALT26" s="1498"/>
      <c r="ALU26" s="1498"/>
      <c r="ALV26" s="1498"/>
      <c r="ALW26" s="1498"/>
      <c r="ALX26" s="1498"/>
      <c r="ALY26" s="1498"/>
      <c r="ALZ26" s="1498"/>
      <c r="AMA26" s="1498"/>
      <c r="AMB26" s="1498"/>
      <c r="AMC26" s="1498"/>
      <c r="AMD26" s="1498"/>
      <c r="AME26" s="1498"/>
      <c r="AMF26" s="1498"/>
      <c r="AMG26" s="1498"/>
      <c r="AMH26" s="1498"/>
      <c r="AMI26" s="1498"/>
      <c r="AMJ26" s="1498"/>
      <c r="AMK26" s="1498"/>
      <c r="AML26" s="1498"/>
      <c r="AMM26" s="1498"/>
      <c r="AMN26" s="1498"/>
      <c r="AMO26" s="1498"/>
      <c r="AMP26" s="1498"/>
      <c r="AMQ26" s="1498"/>
      <c r="AMR26" s="1498"/>
      <c r="AMS26" s="1498"/>
      <c r="AMT26" s="1498"/>
      <c r="AMU26" s="1498"/>
      <c r="AMV26" s="1498"/>
      <c r="AMW26" s="1498"/>
      <c r="AMX26" s="1498"/>
      <c r="AMY26" s="1498"/>
      <c r="AMZ26" s="1498"/>
      <c r="ANA26" s="1498"/>
      <c r="ANB26" s="1498"/>
      <c r="ANC26" s="1498"/>
      <c r="AND26" s="1498"/>
      <c r="ANE26" s="1498"/>
      <c r="ANF26" s="1498"/>
      <c r="ANG26" s="1498"/>
      <c r="ANH26" s="1498"/>
      <c r="ANI26" s="1498"/>
      <c r="ANJ26" s="1498"/>
      <c r="ANK26" s="1498"/>
      <c r="ANL26" s="1498"/>
      <c r="ANM26" s="1498"/>
      <c r="ANN26" s="1498"/>
      <c r="ANO26" s="1498"/>
      <c r="ANP26" s="1498"/>
      <c r="ANQ26" s="1498"/>
      <c r="ANR26" s="1498"/>
      <c r="ANS26" s="1498"/>
      <c r="ANT26" s="1498"/>
      <c r="ANU26" s="1498"/>
      <c r="ANV26" s="1498"/>
      <c r="ANW26" s="1498"/>
      <c r="ANX26" s="1498"/>
      <c r="ANY26" s="1498"/>
      <c r="ANZ26" s="1498"/>
      <c r="AOA26" s="1498"/>
      <c r="AOB26" s="1498"/>
      <c r="AOC26" s="1498"/>
      <c r="AOD26" s="1498"/>
      <c r="AOE26" s="1498"/>
      <c r="AOF26" s="1498"/>
      <c r="AOG26" s="1498"/>
      <c r="AOH26" s="1498"/>
      <c r="AOI26" s="1498"/>
      <c r="AOJ26" s="1498"/>
      <c r="AOK26" s="1498"/>
      <c r="AOL26" s="1498"/>
      <c r="AOM26" s="1498"/>
      <c r="AON26" s="1498"/>
      <c r="AOO26" s="1498"/>
      <c r="AOP26" s="1498"/>
      <c r="AOQ26" s="1498"/>
      <c r="AOR26" s="1498"/>
      <c r="AOS26" s="1498"/>
      <c r="AOT26" s="1498"/>
      <c r="AOU26" s="1498"/>
      <c r="AOV26" s="1498"/>
      <c r="AOW26" s="1498"/>
      <c r="AOX26" s="1498"/>
      <c r="AOY26" s="1498"/>
      <c r="AOZ26" s="1498"/>
      <c r="APA26" s="1498"/>
      <c r="APB26" s="1498"/>
      <c r="APC26" s="1498"/>
      <c r="APD26" s="1498"/>
      <c r="APE26" s="1498"/>
      <c r="APF26" s="1498"/>
      <c r="APG26" s="1498"/>
      <c r="APH26" s="1498"/>
      <c r="API26" s="1498"/>
      <c r="APJ26" s="1498"/>
      <c r="APK26" s="1498"/>
      <c r="APL26" s="1498"/>
      <c r="APM26" s="1498"/>
      <c r="APN26" s="1498"/>
      <c r="APO26" s="1498"/>
      <c r="APP26" s="1498"/>
      <c r="APQ26" s="1498"/>
      <c r="APR26" s="1498"/>
      <c r="APS26" s="1498"/>
      <c r="APT26" s="1498"/>
      <c r="APU26" s="1498"/>
      <c r="APV26" s="1498"/>
      <c r="APW26" s="1498"/>
      <c r="APX26" s="1498"/>
      <c r="APY26" s="1498"/>
      <c r="APZ26" s="1498"/>
      <c r="AQA26" s="1498"/>
      <c r="AQB26" s="1498"/>
      <c r="AQC26" s="1498"/>
      <c r="AQD26" s="1498"/>
      <c r="AQE26" s="1498"/>
      <c r="AQF26" s="1498"/>
      <c r="AQG26" s="1498"/>
      <c r="AQH26" s="1498"/>
      <c r="AQI26" s="1498"/>
      <c r="AQJ26" s="1498"/>
      <c r="AQK26" s="1498"/>
      <c r="AQL26" s="1498"/>
      <c r="AQM26" s="1498"/>
      <c r="AQN26" s="1498"/>
      <c r="AQO26" s="1498"/>
      <c r="AQP26" s="1498"/>
      <c r="AQQ26" s="1498"/>
      <c r="AQR26" s="1498"/>
      <c r="AQS26" s="1498"/>
      <c r="AQT26" s="1498"/>
      <c r="AQU26" s="1498"/>
      <c r="AQV26" s="1498"/>
      <c r="AQW26" s="1498"/>
      <c r="AQX26" s="1498"/>
      <c r="AQY26" s="1498"/>
      <c r="AQZ26" s="1498"/>
      <c r="ARA26" s="1498"/>
      <c r="ARB26" s="1498"/>
      <c r="ARC26" s="1498"/>
      <c r="ARD26" s="1498"/>
      <c r="ARE26" s="1498"/>
      <c r="ARF26" s="1498"/>
      <c r="ARG26" s="1498"/>
      <c r="ARH26" s="1498"/>
      <c r="ARI26" s="1498"/>
      <c r="ARJ26" s="1498"/>
      <c r="ARK26" s="1498"/>
      <c r="ARL26" s="1498"/>
      <c r="ARM26" s="1498"/>
      <c r="ARN26" s="1498"/>
      <c r="ARO26" s="1498"/>
      <c r="ARP26" s="1498"/>
      <c r="ARQ26" s="1498"/>
      <c r="ARR26" s="1498"/>
      <c r="ARS26" s="1498"/>
      <c r="ART26" s="1498"/>
      <c r="ARU26" s="1498"/>
      <c r="ARV26" s="1498"/>
      <c r="ARW26" s="1498"/>
      <c r="ARX26" s="1498"/>
      <c r="ARY26" s="1498"/>
      <c r="ARZ26" s="1498"/>
      <c r="ASA26" s="1498"/>
      <c r="ASB26" s="1498"/>
      <c r="ASC26" s="1498"/>
      <c r="ASD26" s="1498"/>
      <c r="ASE26" s="1498"/>
      <c r="ASF26" s="1498"/>
      <c r="ASG26" s="1498"/>
      <c r="ASH26" s="1498"/>
      <c r="ASI26" s="1498"/>
      <c r="ASJ26" s="1498"/>
      <c r="ASK26" s="1498"/>
      <c r="ASL26" s="1498"/>
      <c r="ASM26" s="1498"/>
      <c r="ASN26" s="1498"/>
      <c r="ASO26" s="1498"/>
      <c r="ASP26" s="1498"/>
      <c r="ASQ26" s="1498"/>
      <c r="ASR26" s="1498"/>
      <c r="ASS26" s="1498"/>
      <c r="AST26" s="1498"/>
      <c r="ASU26" s="1498"/>
      <c r="ASV26" s="1498"/>
      <c r="ASW26" s="1498"/>
      <c r="ASX26" s="1498"/>
      <c r="ASY26" s="1498"/>
      <c r="ASZ26" s="1498"/>
      <c r="ATA26" s="1498"/>
      <c r="ATB26" s="1498"/>
      <c r="ATC26" s="1498"/>
      <c r="ATD26" s="1498"/>
      <c r="ATE26" s="1498"/>
      <c r="ATF26" s="1498"/>
      <c r="ATG26" s="1498"/>
      <c r="ATH26" s="1498"/>
      <c r="ATI26" s="1498"/>
      <c r="ATJ26" s="1498"/>
      <c r="ATK26" s="1498"/>
      <c r="ATL26" s="1498"/>
      <c r="ATM26" s="1498"/>
      <c r="ATN26" s="1498"/>
      <c r="ATO26" s="1498"/>
      <c r="ATP26" s="1498"/>
      <c r="ATQ26" s="1498"/>
      <c r="ATR26" s="1498"/>
      <c r="ATS26" s="1498"/>
      <c r="ATT26" s="1498"/>
      <c r="ATU26" s="1498"/>
      <c r="ATV26" s="1498"/>
      <c r="ATW26" s="1498"/>
      <c r="ATX26" s="1498"/>
      <c r="ATY26" s="1498"/>
      <c r="ATZ26" s="1498"/>
      <c r="AUA26" s="1498"/>
      <c r="AUB26" s="1498"/>
      <c r="AUC26" s="1498"/>
      <c r="AUD26" s="1498"/>
      <c r="AUE26" s="1498"/>
      <c r="AUF26" s="1498"/>
      <c r="AUG26" s="1498"/>
      <c r="AUH26" s="1498"/>
      <c r="AUI26" s="1498"/>
      <c r="AUJ26" s="1498"/>
      <c r="AUK26" s="1498"/>
      <c r="AUL26" s="1498"/>
      <c r="AUM26" s="1498"/>
      <c r="AUN26" s="1498"/>
      <c r="AUO26" s="1498"/>
      <c r="AUP26" s="1498"/>
      <c r="AUQ26" s="1498"/>
      <c r="AUR26" s="1498"/>
      <c r="AUS26" s="1498"/>
      <c r="AUT26" s="1498"/>
      <c r="AUU26" s="1498"/>
      <c r="AUV26" s="1498"/>
      <c r="AUW26" s="1498"/>
      <c r="AUX26" s="1498"/>
      <c r="AUY26" s="1498"/>
      <c r="AUZ26" s="1498"/>
      <c r="AVA26" s="1498"/>
      <c r="AVB26" s="1498"/>
      <c r="AVC26" s="1498"/>
      <c r="AVD26" s="1498"/>
      <c r="AVE26" s="1498"/>
      <c r="AVF26" s="1498"/>
      <c r="AVG26" s="1498"/>
      <c r="AVH26" s="1498"/>
      <c r="AVI26" s="1498"/>
      <c r="AVJ26" s="1498"/>
      <c r="AVK26" s="1498"/>
      <c r="AVL26" s="1498"/>
      <c r="AVM26" s="1498"/>
      <c r="AVN26" s="1498"/>
      <c r="AVO26" s="1498"/>
      <c r="AVP26" s="1498"/>
      <c r="AVQ26" s="1498"/>
      <c r="AVR26" s="1498"/>
      <c r="AVS26" s="1498"/>
      <c r="AVT26" s="1498"/>
      <c r="AVU26" s="1498"/>
      <c r="AVV26" s="1498"/>
      <c r="AVW26" s="1498"/>
      <c r="AVX26" s="1498"/>
      <c r="AVY26" s="1498"/>
      <c r="AVZ26" s="1498"/>
      <c r="AWA26" s="1498"/>
      <c r="AWB26" s="1498"/>
      <c r="AWC26" s="1498"/>
      <c r="AWD26" s="1498"/>
      <c r="AWE26" s="1498"/>
      <c r="AWF26" s="1498"/>
      <c r="AWG26" s="1498"/>
      <c r="AWH26" s="1498"/>
      <c r="AWI26" s="1498"/>
      <c r="AWJ26" s="1498"/>
      <c r="AWK26" s="1498"/>
      <c r="AWL26" s="1498"/>
      <c r="AWM26" s="1498"/>
      <c r="AWN26" s="1498"/>
      <c r="AWO26" s="1498"/>
      <c r="AWP26" s="1498"/>
      <c r="AWQ26" s="1498"/>
      <c r="AWR26" s="1498"/>
      <c r="AWS26" s="1498"/>
      <c r="AWT26" s="1498"/>
      <c r="AWU26" s="1498"/>
      <c r="AWV26" s="1498"/>
      <c r="AWW26" s="1498"/>
      <c r="AWX26" s="1498"/>
      <c r="AWY26" s="1498"/>
      <c r="AWZ26" s="1498"/>
      <c r="AXA26" s="1498"/>
      <c r="AXB26" s="1498"/>
      <c r="AXC26" s="1498"/>
      <c r="AXD26" s="1498"/>
      <c r="AXE26" s="1498"/>
      <c r="AXF26" s="1498"/>
      <c r="AXG26" s="1498"/>
      <c r="AXH26" s="1498"/>
      <c r="AXI26" s="1498"/>
      <c r="AXJ26" s="1498"/>
      <c r="AXK26" s="1498"/>
      <c r="AXL26" s="1498"/>
      <c r="AXM26" s="1498"/>
      <c r="AXN26" s="1498"/>
      <c r="AXO26" s="1498"/>
      <c r="AXP26" s="1498"/>
      <c r="AXQ26" s="1498"/>
      <c r="AXR26" s="1498"/>
      <c r="AXS26" s="1498"/>
      <c r="AXT26" s="1498"/>
      <c r="AXU26" s="1498"/>
      <c r="AXV26" s="1498"/>
      <c r="AXW26" s="1498"/>
      <c r="AXX26" s="1498"/>
      <c r="AXY26" s="1498"/>
      <c r="AXZ26" s="1498"/>
      <c r="AYA26" s="1498"/>
      <c r="AYB26" s="1498"/>
      <c r="AYC26" s="1498"/>
      <c r="AYD26" s="1498"/>
      <c r="AYE26" s="1498"/>
      <c r="AYF26" s="1498"/>
      <c r="AYG26" s="1498"/>
      <c r="AYH26" s="1498"/>
      <c r="AYI26" s="1498"/>
      <c r="AYJ26" s="1498"/>
      <c r="AYK26" s="1498"/>
      <c r="AYL26" s="1498"/>
      <c r="AYM26" s="1498"/>
      <c r="AYN26" s="1498"/>
      <c r="AYO26" s="1498"/>
      <c r="AYP26" s="1498"/>
      <c r="AYQ26" s="1498"/>
      <c r="AYR26" s="1498"/>
      <c r="AYS26" s="1498"/>
      <c r="AYT26" s="1498"/>
      <c r="AYU26" s="1498"/>
      <c r="AYV26" s="1498"/>
      <c r="AYW26" s="1498"/>
      <c r="AYX26" s="1498"/>
      <c r="AYY26" s="1498"/>
      <c r="AYZ26" s="1498"/>
      <c r="AZA26" s="1498"/>
      <c r="AZB26" s="1498"/>
      <c r="AZC26" s="1498"/>
      <c r="AZD26" s="1498"/>
      <c r="AZE26" s="1498"/>
      <c r="AZF26" s="1498"/>
      <c r="AZG26" s="1498"/>
      <c r="AZH26" s="1498"/>
      <c r="AZI26" s="1498"/>
      <c r="AZJ26" s="1498"/>
      <c r="AZK26" s="1498"/>
      <c r="AZL26" s="1498"/>
      <c r="AZM26" s="1498"/>
      <c r="AZN26" s="1498"/>
      <c r="AZO26" s="1498"/>
      <c r="AZP26" s="1498"/>
      <c r="AZQ26" s="1498"/>
      <c r="AZR26" s="1498"/>
      <c r="AZS26" s="1498"/>
      <c r="AZT26" s="1498"/>
      <c r="AZU26" s="1498"/>
      <c r="AZV26" s="1498"/>
      <c r="AZW26" s="1498"/>
      <c r="AZX26" s="1498"/>
      <c r="AZY26" s="1498"/>
      <c r="AZZ26" s="1498"/>
      <c r="BAA26" s="1498"/>
      <c r="BAB26" s="1498"/>
      <c r="BAC26" s="1498"/>
      <c r="BAD26" s="1498"/>
      <c r="BAE26" s="1498"/>
      <c r="BAF26" s="1498"/>
      <c r="BAG26" s="1498"/>
      <c r="BAH26" s="1498"/>
      <c r="BAI26" s="1498"/>
      <c r="BAJ26" s="1498"/>
      <c r="BAK26" s="1498"/>
      <c r="BAL26" s="1498"/>
      <c r="BAM26" s="1498"/>
      <c r="BAN26" s="1498"/>
      <c r="BAO26" s="1498"/>
      <c r="BAP26" s="1498"/>
      <c r="BAQ26" s="1498"/>
      <c r="BAR26" s="1498"/>
      <c r="BAS26" s="1498"/>
      <c r="BAT26" s="1498"/>
      <c r="BAU26" s="1498"/>
      <c r="BAV26" s="1498"/>
      <c r="BAW26" s="1498"/>
      <c r="BAX26" s="1498"/>
      <c r="BAY26" s="1498"/>
      <c r="BAZ26" s="1498"/>
      <c r="BBA26" s="1498"/>
      <c r="BBB26" s="1498"/>
      <c r="BBC26" s="1498"/>
      <c r="BBD26" s="1498"/>
      <c r="BBE26" s="1498"/>
      <c r="BBF26" s="1498"/>
      <c r="BBG26" s="1498"/>
      <c r="BBH26" s="1498"/>
      <c r="BBI26" s="1498"/>
      <c r="BBJ26" s="1498"/>
      <c r="BBK26" s="1498"/>
      <c r="BBL26" s="1498"/>
      <c r="BBM26" s="1498"/>
      <c r="BBN26" s="1498"/>
      <c r="BBO26" s="1498"/>
      <c r="BBP26" s="1498"/>
      <c r="BBQ26" s="1498"/>
      <c r="BBR26" s="1498"/>
      <c r="BBS26" s="1498"/>
      <c r="BBT26" s="1498"/>
      <c r="BBU26" s="1498"/>
      <c r="BBV26" s="1498"/>
      <c r="BBW26" s="1498"/>
      <c r="BBX26" s="1498"/>
      <c r="BBY26" s="1498"/>
      <c r="BBZ26" s="1498"/>
      <c r="BCA26" s="1498"/>
      <c r="BCB26" s="1498"/>
      <c r="BCC26" s="1498"/>
      <c r="BCD26" s="1498"/>
      <c r="BCE26" s="1498"/>
      <c r="BCF26" s="1498"/>
      <c r="BCG26" s="1498"/>
      <c r="BCH26" s="1498"/>
      <c r="BCI26" s="1498"/>
      <c r="BCJ26" s="1498"/>
      <c r="BCK26" s="1498"/>
      <c r="BCL26" s="1498"/>
      <c r="BCM26" s="1498"/>
      <c r="BCN26" s="1498"/>
      <c r="BCO26" s="1498"/>
      <c r="BCP26" s="1498"/>
      <c r="BCQ26" s="1498"/>
      <c r="BCR26" s="1498"/>
      <c r="BCS26" s="1498"/>
      <c r="BCT26" s="1498"/>
      <c r="BCU26" s="1498"/>
      <c r="BCV26" s="1498"/>
      <c r="BCW26" s="1498"/>
      <c r="BCX26" s="1498"/>
      <c r="BCY26" s="1498"/>
      <c r="BCZ26" s="1498"/>
      <c r="BDA26" s="1498"/>
      <c r="BDB26" s="1498"/>
      <c r="BDC26" s="1498"/>
      <c r="BDD26" s="1498"/>
      <c r="BDE26" s="1498"/>
      <c r="BDF26" s="1498"/>
      <c r="BDG26" s="1498"/>
      <c r="BDH26" s="1498"/>
      <c r="BDI26" s="1498"/>
      <c r="BDJ26" s="1498"/>
      <c r="BDK26" s="1498"/>
      <c r="BDL26" s="1498"/>
      <c r="BDM26" s="1498"/>
      <c r="BDN26" s="1498"/>
      <c r="BDO26" s="1498"/>
      <c r="BDP26" s="1498"/>
      <c r="BDQ26" s="1498"/>
      <c r="BDR26" s="1498"/>
      <c r="BDS26" s="1498"/>
      <c r="BDT26" s="1498"/>
      <c r="BDU26" s="1498"/>
      <c r="BDV26" s="1498"/>
      <c r="BDW26" s="1498"/>
      <c r="BDX26" s="1498"/>
      <c r="BDY26" s="1498"/>
      <c r="BDZ26" s="1498"/>
      <c r="BEA26" s="1498"/>
      <c r="BEB26" s="1498"/>
      <c r="BEC26" s="1498"/>
      <c r="BED26" s="1498"/>
      <c r="BEE26" s="1498"/>
      <c r="BEF26" s="1498"/>
      <c r="BEG26" s="1498"/>
      <c r="BEH26" s="1498"/>
      <c r="BEI26" s="1498"/>
      <c r="BEJ26" s="1498"/>
      <c r="BEK26" s="1498"/>
      <c r="BEL26" s="1498"/>
      <c r="BEM26" s="1498"/>
      <c r="BEN26" s="1498"/>
      <c r="BEO26" s="1498"/>
      <c r="BEP26" s="1498"/>
      <c r="BEQ26" s="1498"/>
      <c r="BER26" s="1498"/>
      <c r="BES26" s="1498"/>
      <c r="BET26" s="1498"/>
      <c r="BEU26" s="1498"/>
      <c r="BEV26" s="1498"/>
      <c r="BEW26" s="1498"/>
      <c r="BEX26" s="1498"/>
      <c r="BEY26" s="1498"/>
      <c r="BEZ26" s="1498"/>
      <c r="BFA26" s="1498"/>
      <c r="BFB26" s="1498"/>
      <c r="BFC26" s="1498"/>
      <c r="BFD26" s="1498"/>
      <c r="BFE26" s="1498"/>
      <c r="BFF26" s="1498"/>
      <c r="BFG26" s="1498"/>
      <c r="BFH26" s="1498"/>
      <c r="BFI26" s="1498"/>
      <c r="BFJ26" s="1498"/>
      <c r="BFK26" s="1498"/>
      <c r="BFL26" s="1498"/>
      <c r="BFM26" s="1498"/>
      <c r="BFN26" s="1498"/>
      <c r="BFO26" s="1498"/>
      <c r="BFP26" s="1498"/>
      <c r="BFQ26" s="1498"/>
      <c r="BFR26" s="1498"/>
      <c r="BFS26" s="1498"/>
      <c r="BFT26" s="1498"/>
      <c r="BFU26" s="1498"/>
      <c r="BFV26" s="1498"/>
      <c r="BFW26" s="1498"/>
      <c r="BFX26" s="1498"/>
      <c r="BFY26" s="1498"/>
      <c r="BFZ26" s="1498"/>
      <c r="BGA26" s="1498"/>
      <c r="BGB26" s="1498"/>
      <c r="BGC26" s="1498"/>
      <c r="BGD26" s="1498"/>
      <c r="BGE26" s="1498"/>
      <c r="BGF26" s="1498"/>
      <c r="BGG26" s="1498"/>
      <c r="BGH26" s="1498"/>
      <c r="BGI26" s="1498"/>
      <c r="BGJ26" s="1498"/>
      <c r="BGK26" s="1498"/>
      <c r="BGL26" s="1498"/>
      <c r="BGM26" s="1498"/>
      <c r="BGN26" s="1498"/>
      <c r="BGO26" s="1498"/>
      <c r="BGP26" s="1498"/>
      <c r="BGQ26" s="1498"/>
      <c r="BGR26" s="1498"/>
      <c r="BGS26" s="1498"/>
      <c r="BGT26" s="1498"/>
      <c r="BGU26" s="1498"/>
      <c r="BGV26" s="1498"/>
      <c r="BGW26" s="1498"/>
      <c r="BGX26" s="1498"/>
      <c r="BGY26" s="1498"/>
      <c r="BGZ26" s="1498"/>
      <c r="BHA26" s="1498"/>
      <c r="BHB26" s="1498"/>
      <c r="BHC26" s="1498"/>
      <c r="BHD26" s="1498"/>
      <c r="BHE26" s="1498"/>
      <c r="BHF26" s="1498"/>
      <c r="BHG26" s="1498"/>
      <c r="BHH26" s="1498"/>
      <c r="BHI26" s="1498"/>
      <c r="BHJ26" s="1498"/>
      <c r="BHK26" s="1498"/>
      <c r="BHL26" s="1498"/>
      <c r="BHM26" s="1498"/>
      <c r="BHN26" s="1498"/>
      <c r="BHO26" s="1498"/>
      <c r="BHP26" s="1498"/>
      <c r="BHQ26" s="1498"/>
      <c r="BHR26" s="1498"/>
      <c r="BHS26" s="1498"/>
      <c r="BHT26" s="1498"/>
      <c r="BHU26" s="1498"/>
      <c r="BHV26" s="1498"/>
      <c r="BHW26" s="1498"/>
      <c r="BHX26" s="1498"/>
      <c r="BHY26" s="1498"/>
      <c r="BHZ26" s="1498"/>
      <c r="BIA26" s="1498"/>
      <c r="BIB26" s="1498"/>
      <c r="BIC26" s="1498"/>
      <c r="BID26" s="1498"/>
      <c r="BIE26" s="1498"/>
      <c r="BIF26" s="1498"/>
      <c r="BIG26" s="1498"/>
      <c r="BIH26" s="1498"/>
      <c r="BII26" s="1498"/>
      <c r="BIJ26" s="1498"/>
      <c r="BIK26" s="1498"/>
      <c r="BIL26" s="1498"/>
      <c r="BIM26" s="1498"/>
      <c r="BIN26" s="1498"/>
      <c r="BIO26" s="1498"/>
      <c r="BIP26" s="1498"/>
      <c r="BIQ26" s="1498"/>
      <c r="BIR26" s="1498"/>
      <c r="BIS26" s="1498"/>
      <c r="BIT26" s="1498"/>
      <c r="BIU26" s="1498"/>
      <c r="BIV26" s="1498"/>
      <c r="BIW26" s="1498"/>
      <c r="BIX26" s="1498"/>
      <c r="BIY26" s="1498"/>
      <c r="BIZ26" s="1498"/>
      <c r="BJA26" s="1498"/>
      <c r="BJB26" s="1498"/>
      <c r="BJC26" s="1498"/>
      <c r="BJD26" s="1498"/>
      <c r="BJE26" s="1498"/>
      <c r="BJF26" s="1498"/>
      <c r="BJG26" s="1498"/>
      <c r="BJH26" s="1498"/>
      <c r="BJI26" s="1498"/>
      <c r="BJJ26" s="1498"/>
      <c r="BJK26" s="1498"/>
      <c r="BJL26" s="1498"/>
      <c r="BJM26" s="1498"/>
      <c r="BJN26" s="1498"/>
      <c r="BJO26" s="1498"/>
      <c r="BJP26" s="1498"/>
      <c r="BJQ26" s="1498"/>
      <c r="BJR26" s="1498"/>
      <c r="BJS26" s="1498"/>
      <c r="BJT26" s="1498"/>
      <c r="BJU26" s="1498"/>
      <c r="BJV26" s="1498"/>
      <c r="BJW26" s="1498"/>
      <c r="BJX26" s="1498"/>
      <c r="BJY26" s="1498"/>
      <c r="BJZ26" s="1498"/>
      <c r="BKA26" s="1498"/>
      <c r="BKB26" s="1498"/>
      <c r="BKC26" s="1498"/>
      <c r="BKD26" s="1498"/>
      <c r="BKE26" s="1498"/>
      <c r="BKF26" s="1498"/>
      <c r="BKG26" s="1498"/>
      <c r="BKH26" s="1498"/>
      <c r="BKI26" s="1498"/>
      <c r="BKJ26" s="1498"/>
      <c r="BKK26" s="1498"/>
      <c r="BKL26" s="1498"/>
      <c r="BKM26" s="1498"/>
      <c r="BKN26" s="1498"/>
      <c r="BKO26" s="1498"/>
      <c r="BKP26" s="1498"/>
      <c r="BKQ26" s="1498"/>
      <c r="BKR26" s="1498"/>
      <c r="BKS26" s="1498"/>
      <c r="BKT26" s="1498"/>
      <c r="BKU26" s="1498"/>
      <c r="BKV26" s="1498"/>
      <c r="BKW26" s="1498"/>
      <c r="BKX26" s="1498"/>
      <c r="BKY26" s="1498"/>
      <c r="BKZ26" s="1498"/>
      <c r="BLA26" s="1498"/>
      <c r="BLB26" s="1498"/>
      <c r="BLC26" s="1498"/>
      <c r="BLD26" s="1498"/>
      <c r="BLE26" s="1498"/>
      <c r="BLF26" s="1498"/>
      <c r="BLG26" s="1498"/>
      <c r="BLH26" s="1498"/>
      <c r="BLI26" s="1498"/>
      <c r="BLJ26" s="1498"/>
      <c r="BLK26" s="1498"/>
      <c r="BLL26" s="1498"/>
      <c r="BLM26" s="1498"/>
      <c r="BLN26" s="1498"/>
      <c r="BLO26" s="1498"/>
      <c r="BLP26" s="1498"/>
      <c r="BLQ26" s="1498"/>
      <c r="BLR26" s="1498"/>
      <c r="BLS26" s="1498"/>
      <c r="BLT26" s="1498"/>
      <c r="BLU26" s="1498"/>
      <c r="BLV26" s="1498"/>
      <c r="BLW26" s="1498"/>
      <c r="BLX26" s="1498"/>
      <c r="BLY26" s="1498"/>
      <c r="BLZ26" s="1498"/>
      <c r="BMA26" s="1498"/>
      <c r="BMB26" s="1498"/>
      <c r="BMC26" s="1498"/>
      <c r="BMD26" s="1498"/>
      <c r="BME26" s="1498"/>
      <c r="BMF26" s="1498"/>
      <c r="BMG26" s="1498"/>
      <c r="BMH26" s="1498"/>
      <c r="BMI26" s="1498"/>
      <c r="BMJ26" s="1498"/>
      <c r="BMK26" s="1498"/>
      <c r="BML26" s="1498"/>
      <c r="BMM26" s="1498"/>
      <c r="BMN26" s="1498"/>
      <c r="BMO26" s="1498"/>
      <c r="BMP26" s="1498"/>
      <c r="BMQ26" s="1498"/>
      <c r="BMR26" s="1498"/>
      <c r="BMS26" s="1498"/>
      <c r="BMT26" s="1498"/>
      <c r="BMU26" s="1498"/>
      <c r="BMV26" s="1498"/>
      <c r="BMW26" s="1498"/>
      <c r="BMX26" s="1498"/>
      <c r="BMY26" s="1498"/>
      <c r="BMZ26" s="1498"/>
      <c r="BNA26" s="1498"/>
      <c r="BNB26" s="1498"/>
      <c r="BNC26" s="1498"/>
      <c r="BND26" s="1498"/>
      <c r="BNE26" s="1498"/>
      <c r="BNF26" s="1498"/>
      <c r="BNG26" s="1498"/>
      <c r="BNH26" s="1498"/>
      <c r="BNI26" s="1498"/>
      <c r="BNJ26" s="1498"/>
      <c r="BNK26" s="1498"/>
      <c r="BNL26" s="1498"/>
      <c r="BNM26" s="1498"/>
      <c r="BNN26" s="1498"/>
      <c r="BNO26" s="1498"/>
      <c r="BNP26" s="1498"/>
      <c r="BNQ26" s="1498"/>
      <c r="BNR26" s="1498"/>
      <c r="BNS26" s="1498"/>
      <c r="BNT26" s="1498"/>
      <c r="BNU26" s="1498"/>
      <c r="BNV26" s="1498"/>
      <c r="BNW26" s="1498"/>
      <c r="BNX26" s="1498"/>
      <c r="BNY26" s="1498"/>
      <c r="BNZ26" s="1498"/>
      <c r="BOA26" s="1498"/>
      <c r="BOB26" s="1498"/>
      <c r="BOC26" s="1498"/>
      <c r="BOD26" s="1498"/>
      <c r="BOE26" s="1498"/>
      <c r="BOF26" s="1498"/>
      <c r="BOG26" s="1498"/>
      <c r="BOH26" s="1498"/>
      <c r="BOI26" s="1498"/>
      <c r="BOJ26" s="1498"/>
      <c r="BOK26" s="1498"/>
      <c r="BOL26" s="1498"/>
      <c r="BOM26" s="1498"/>
      <c r="BON26" s="1498"/>
      <c r="BOO26" s="1498"/>
      <c r="BOP26" s="1498"/>
      <c r="BOQ26" s="1498"/>
      <c r="BOR26" s="1498"/>
      <c r="BOS26" s="1498"/>
      <c r="BOT26" s="1498"/>
      <c r="BOU26" s="1498"/>
      <c r="BOV26" s="1498"/>
      <c r="BOW26" s="1498"/>
      <c r="BOX26" s="1498"/>
      <c r="BOY26" s="1498"/>
      <c r="BOZ26" s="1498"/>
      <c r="BPA26" s="1498"/>
      <c r="BPB26" s="1498"/>
      <c r="BPC26" s="1498"/>
      <c r="BPD26" s="1498"/>
      <c r="BPE26" s="1498"/>
      <c r="BPF26" s="1498"/>
      <c r="BPG26" s="1498"/>
      <c r="BPH26" s="1498"/>
      <c r="BPI26" s="1498"/>
      <c r="BPJ26" s="1498"/>
      <c r="BPK26" s="1498"/>
      <c r="BPL26" s="1498"/>
      <c r="BPM26" s="1498"/>
      <c r="BPN26" s="1498"/>
      <c r="BPO26" s="1498"/>
      <c r="BPP26" s="1498"/>
      <c r="BPQ26" s="1498"/>
      <c r="BPR26" s="1498"/>
      <c r="BPS26" s="1498"/>
      <c r="BPT26" s="1498"/>
      <c r="BPU26" s="1498"/>
      <c r="BPV26" s="1498"/>
      <c r="BPW26" s="1498"/>
      <c r="BPX26" s="1498"/>
      <c r="BPY26" s="1498"/>
      <c r="BPZ26" s="1498"/>
      <c r="BQA26" s="1498"/>
      <c r="BQB26" s="1498"/>
      <c r="BQC26" s="1498"/>
      <c r="BQD26" s="1498"/>
      <c r="BQE26" s="1498"/>
      <c r="BQF26" s="1498"/>
      <c r="BQG26" s="1498"/>
      <c r="BQH26" s="1498"/>
      <c r="BQI26" s="1498"/>
      <c r="BQJ26" s="1498"/>
      <c r="BQK26" s="1498"/>
      <c r="BQL26" s="1498"/>
      <c r="BQM26" s="1498"/>
      <c r="BQN26" s="1498"/>
      <c r="BQO26" s="1498"/>
      <c r="BQP26" s="1498"/>
      <c r="BQQ26" s="1498"/>
      <c r="BQR26" s="1498"/>
      <c r="BQS26" s="1498"/>
      <c r="BQT26" s="1498"/>
      <c r="BQU26" s="1498"/>
      <c r="BQV26" s="1498"/>
      <c r="BQW26" s="1498"/>
      <c r="BQX26" s="1498"/>
      <c r="BQY26" s="1498"/>
      <c r="BQZ26" s="1498"/>
      <c r="BRA26" s="1498"/>
      <c r="BRB26" s="1498"/>
      <c r="BRC26" s="1498"/>
      <c r="BRD26" s="1498"/>
      <c r="BRE26" s="1498"/>
      <c r="BRF26" s="1498"/>
      <c r="BRG26" s="1498"/>
      <c r="BRH26" s="1498"/>
      <c r="BRI26" s="1498"/>
      <c r="BRJ26" s="1498"/>
      <c r="BRK26" s="1498"/>
      <c r="BRL26" s="1498"/>
      <c r="BRM26" s="1498"/>
      <c r="BRN26" s="1498"/>
      <c r="BRO26" s="1498"/>
      <c r="BRP26" s="1498"/>
      <c r="BRQ26" s="1498"/>
      <c r="BRR26" s="1498"/>
      <c r="BRS26" s="1498"/>
      <c r="BRT26" s="1498"/>
      <c r="BRU26" s="1498"/>
      <c r="BRV26" s="1498"/>
      <c r="BRW26" s="1498"/>
      <c r="BRX26" s="1498"/>
      <c r="BRY26" s="1498"/>
      <c r="BRZ26" s="1498"/>
      <c r="BSA26" s="1498"/>
      <c r="BSB26" s="1498"/>
      <c r="BSC26" s="1498"/>
      <c r="BSD26" s="1498"/>
      <c r="BSE26" s="1498"/>
      <c r="BSF26" s="1498"/>
      <c r="BSG26" s="1498"/>
      <c r="BSH26" s="1498"/>
      <c r="BSI26" s="1498"/>
      <c r="BSJ26" s="1498"/>
      <c r="BSK26" s="1498"/>
      <c r="BSL26" s="1498"/>
      <c r="BSM26" s="1498"/>
      <c r="BSN26" s="1498"/>
      <c r="BSO26" s="1498"/>
      <c r="BSP26" s="1498"/>
      <c r="BSQ26" s="1498"/>
      <c r="BSR26" s="1498"/>
      <c r="BSS26" s="1498"/>
      <c r="BST26" s="1498"/>
      <c r="BSU26" s="1498"/>
      <c r="BSV26" s="1498"/>
      <c r="BSW26" s="1498"/>
      <c r="BSX26" s="1498"/>
      <c r="BSY26" s="1498"/>
      <c r="BSZ26" s="1498"/>
      <c r="BTA26" s="1498"/>
      <c r="BTB26" s="1498"/>
      <c r="BTC26" s="1498"/>
      <c r="BTD26" s="1498"/>
      <c r="BTE26" s="1498"/>
      <c r="BTF26" s="1498"/>
      <c r="BTG26" s="1498"/>
      <c r="BTH26" s="1498"/>
      <c r="BTI26" s="1498"/>
      <c r="BTJ26" s="1498"/>
      <c r="BTK26" s="1498"/>
      <c r="BTL26" s="1498"/>
      <c r="BTM26" s="1498"/>
      <c r="BTN26" s="1498"/>
      <c r="BTO26" s="1498"/>
      <c r="BTP26" s="1498"/>
      <c r="BTQ26" s="1498"/>
      <c r="BTR26" s="1498"/>
      <c r="BTS26" s="1498"/>
      <c r="BTT26" s="1498"/>
      <c r="BTU26" s="1498"/>
      <c r="BTV26" s="1498"/>
      <c r="BTW26" s="1498"/>
      <c r="BTX26" s="1498"/>
      <c r="BTY26" s="1498"/>
      <c r="BTZ26" s="1498"/>
      <c r="BUA26" s="1498"/>
      <c r="BUB26" s="1498"/>
      <c r="BUC26" s="1498"/>
      <c r="BUD26" s="1498"/>
      <c r="BUE26" s="1498"/>
      <c r="BUF26" s="1498"/>
      <c r="BUG26" s="1498"/>
      <c r="BUH26" s="1498"/>
      <c r="BUI26" s="1498"/>
      <c r="BUJ26" s="1498"/>
      <c r="BUK26" s="1498"/>
      <c r="BUL26" s="1498"/>
      <c r="BUM26" s="1498"/>
      <c r="BUN26" s="1498"/>
      <c r="BUO26" s="1498"/>
      <c r="BUP26" s="1498"/>
      <c r="BUQ26" s="1498"/>
      <c r="BUR26" s="1498"/>
      <c r="BUS26" s="1498"/>
      <c r="BUT26" s="1498"/>
      <c r="BUU26" s="1498"/>
      <c r="BUV26" s="1498"/>
      <c r="BUW26" s="1498"/>
      <c r="BUX26" s="1498"/>
      <c r="BUY26" s="1498"/>
      <c r="BUZ26" s="1498"/>
      <c r="BVA26" s="1498"/>
      <c r="BVB26" s="1498"/>
      <c r="BVC26" s="1498"/>
      <c r="BVD26" s="1498"/>
      <c r="BVE26" s="1498"/>
      <c r="BVF26" s="1498"/>
      <c r="BVG26" s="1498"/>
      <c r="BVH26" s="1498"/>
      <c r="BVI26" s="1498"/>
      <c r="BVJ26" s="1498"/>
      <c r="BVK26" s="1498"/>
      <c r="BVL26" s="1498"/>
      <c r="BVM26" s="1498"/>
      <c r="BVN26" s="1498"/>
      <c r="BVO26" s="1498"/>
      <c r="BVP26" s="1498"/>
      <c r="BVQ26" s="1498"/>
      <c r="BVR26" s="1498"/>
      <c r="BVS26" s="1498"/>
      <c r="BVT26" s="1498"/>
      <c r="BVU26" s="1498"/>
      <c r="BVV26" s="1498"/>
      <c r="BVW26" s="1498"/>
      <c r="BVX26" s="1498"/>
      <c r="BVY26" s="1498"/>
      <c r="BVZ26" s="1498"/>
      <c r="BWA26" s="1498"/>
      <c r="BWB26" s="1498"/>
      <c r="BWC26" s="1498"/>
      <c r="BWD26" s="1498"/>
      <c r="BWE26" s="1498"/>
      <c r="BWF26" s="1498"/>
      <c r="BWG26" s="1498"/>
      <c r="BWH26" s="1498"/>
      <c r="BWI26" s="1498"/>
      <c r="BWJ26" s="1498"/>
      <c r="BWK26" s="1498"/>
      <c r="BWL26" s="1498"/>
      <c r="BWM26" s="1498"/>
      <c r="BWN26" s="1498"/>
      <c r="BWO26" s="1498"/>
      <c r="BWP26" s="1498"/>
      <c r="BWQ26" s="1498"/>
      <c r="BWR26" s="1498"/>
      <c r="BWS26" s="1498"/>
      <c r="BWT26" s="1498"/>
      <c r="BWU26" s="1498"/>
      <c r="BWV26" s="1498"/>
      <c r="BWW26" s="1498"/>
      <c r="BWX26" s="1498"/>
      <c r="BWY26" s="1498"/>
      <c r="BWZ26" s="1498"/>
      <c r="BXA26" s="1498"/>
      <c r="BXB26" s="1498"/>
      <c r="BXC26" s="1498"/>
      <c r="BXD26" s="1498"/>
      <c r="BXE26" s="1498"/>
      <c r="BXF26" s="1498"/>
      <c r="BXG26" s="1498"/>
      <c r="BXH26" s="1498"/>
      <c r="BXI26" s="1498"/>
      <c r="BXJ26" s="1498"/>
      <c r="BXK26" s="1498"/>
      <c r="BXL26" s="1498"/>
      <c r="BXM26" s="1498"/>
      <c r="BXN26" s="1498"/>
      <c r="BXO26" s="1498"/>
      <c r="BXP26" s="1498"/>
      <c r="BXQ26" s="1498"/>
      <c r="BXR26" s="1498"/>
      <c r="BXS26" s="1498"/>
      <c r="BXT26" s="1498"/>
      <c r="BXU26" s="1498"/>
      <c r="BXV26" s="1498"/>
      <c r="BXW26" s="1498"/>
      <c r="BXX26" s="1498"/>
      <c r="BXY26" s="1498"/>
      <c r="BXZ26" s="1498"/>
      <c r="BYA26" s="1498"/>
      <c r="BYB26" s="1498"/>
      <c r="BYC26" s="1498"/>
      <c r="BYD26" s="1498"/>
      <c r="BYE26" s="1498"/>
      <c r="BYF26" s="1498"/>
      <c r="BYG26" s="1498"/>
      <c r="BYH26" s="1498"/>
      <c r="BYI26" s="1498"/>
      <c r="BYJ26" s="1498"/>
      <c r="BYK26" s="1498"/>
      <c r="BYL26" s="1498"/>
      <c r="BYM26" s="1498"/>
      <c r="BYN26" s="1498"/>
      <c r="BYO26" s="1498"/>
      <c r="BYP26" s="1498"/>
      <c r="BYQ26" s="1498"/>
      <c r="BYR26" s="1498"/>
      <c r="BYS26" s="1498"/>
      <c r="BYT26" s="1498"/>
      <c r="BYU26" s="1498"/>
      <c r="BYV26" s="1498"/>
      <c r="BYW26" s="1498"/>
      <c r="BYX26" s="1498"/>
      <c r="BYY26" s="1498"/>
      <c r="BYZ26" s="1498"/>
      <c r="BZA26" s="1498"/>
      <c r="BZB26" s="1498"/>
      <c r="BZC26" s="1498"/>
      <c r="BZD26" s="1498"/>
      <c r="BZE26" s="1498"/>
      <c r="BZF26" s="1498"/>
      <c r="BZG26" s="1498"/>
      <c r="BZH26" s="1498"/>
      <c r="BZI26" s="1498"/>
      <c r="BZJ26" s="1498"/>
      <c r="BZK26" s="1498"/>
      <c r="BZL26" s="1498"/>
      <c r="BZM26" s="1498"/>
      <c r="BZN26" s="1498"/>
      <c r="BZO26" s="1498"/>
      <c r="BZP26" s="1498"/>
      <c r="BZQ26" s="1498"/>
      <c r="BZR26" s="1498"/>
      <c r="BZS26" s="1498"/>
      <c r="BZT26" s="1498"/>
      <c r="BZU26" s="1498"/>
      <c r="BZV26" s="1498"/>
      <c r="BZW26" s="1498"/>
      <c r="BZX26" s="1498"/>
      <c r="BZY26" s="1498"/>
      <c r="BZZ26" s="1498"/>
      <c r="CAA26" s="1498"/>
      <c r="CAB26" s="1498"/>
      <c r="CAC26" s="1498"/>
      <c r="CAD26" s="1498"/>
      <c r="CAE26" s="1498"/>
      <c r="CAF26" s="1498"/>
      <c r="CAG26" s="1498"/>
      <c r="CAH26" s="1498"/>
      <c r="CAI26" s="1498"/>
      <c r="CAJ26" s="1498"/>
      <c r="CAK26" s="1498"/>
      <c r="CAL26" s="1498"/>
      <c r="CAM26" s="1498"/>
      <c r="CAN26" s="1498"/>
      <c r="CAO26" s="1498"/>
      <c r="CAP26" s="1498"/>
      <c r="CAQ26" s="1498"/>
      <c r="CAR26" s="1498"/>
      <c r="CAS26" s="1498"/>
      <c r="CAT26" s="1498"/>
      <c r="CAU26" s="1498"/>
      <c r="CAV26" s="1498"/>
      <c r="CAW26" s="1498"/>
      <c r="CAX26" s="1498"/>
      <c r="CAY26" s="1498"/>
      <c r="CAZ26" s="1498"/>
      <c r="CBA26" s="1498"/>
      <c r="CBB26" s="1498"/>
      <c r="CBC26" s="1498"/>
      <c r="CBD26" s="1498"/>
      <c r="CBE26" s="1498"/>
      <c r="CBF26" s="1498"/>
      <c r="CBG26" s="1498"/>
      <c r="CBH26" s="1498"/>
      <c r="CBI26" s="1498"/>
      <c r="CBJ26" s="1498"/>
      <c r="CBK26" s="1498"/>
      <c r="CBL26" s="1498"/>
      <c r="CBM26" s="1498"/>
      <c r="CBN26" s="1498"/>
      <c r="CBO26" s="1498"/>
      <c r="CBP26" s="1498"/>
      <c r="CBQ26" s="1498"/>
      <c r="CBR26" s="1498"/>
      <c r="CBS26" s="1498"/>
      <c r="CBT26" s="1498"/>
      <c r="CBU26" s="1498"/>
      <c r="CBV26" s="1498"/>
      <c r="CBW26" s="1498"/>
      <c r="CBX26" s="1498"/>
      <c r="CBY26" s="1498"/>
      <c r="CBZ26" s="1498"/>
      <c r="CCA26" s="1498"/>
      <c r="CCB26" s="1498"/>
      <c r="CCC26" s="1498"/>
      <c r="CCD26" s="1498"/>
      <c r="CCE26" s="1498"/>
      <c r="CCF26" s="1498"/>
      <c r="CCG26" s="1498"/>
      <c r="CCH26" s="1498"/>
      <c r="CCI26" s="1498"/>
      <c r="CCJ26" s="1498"/>
      <c r="CCK26" s="1498"/>
      <c r="CCL26" s="1498"/>
      <c r="CCM26" s="1498"/>
      <c r="CCN26" s="1498"/>
      <c r="CCO26" s="1498"/>
      <c r="CCP26" s="1498"/>
      <c r="CCQ26" s="1498"/>
      <c r="CCR26" s="1498"/>
      <c r="CCS26" s="1498"/>
      <c r="CCT26" s="1498"/>
      <c r="CCU26" s="1498"/>
      <c r="CCV26" s="1498"/>
      <c r="CCW26" s="1498"/>
      <c r="CCX26" s="1498"/>
      <c r="CCY26" s="1498"/>
      <c r="CCZ26" s="1498"/>
      <c r="CDA26" s="1498"/>
      <c r="CDB26" s="1498"/>
      <c r="CDC26" s="1498"/>
      <c r="CDD26" s="1498"/>
      <c r="CDE26" s="1498"/>
      <c r="CDF26" s="1498"/>
      <c r="CDG26" s="1498"/>
      <c r="CDH26" s="1498"/>
      <c r="CDI26" s="1498"/>
      <c r="CDJ26" s="1498"/>
      <c r="CDK26" s="1498"/>
      <c r="CDL26" s="1498"/>
      <c r="CDM26" s="1498"/>
      <c r="CDN26" s="1498"/>
      <c r="CDO26" s="1498"/>
      <c r="CDP26" s="1498"/>
      <c r="CDQ26" s="1498"/>
      <c r="CDR26" s="1498"/>
      <c r="CDS26" s="1498"/>
      <c r="CDT26" s="1498"/>
      <c r="CDU26" s="1498"/>
      <c r="CDV26" s="1498"/>
      <c r="CDW26" s="1498"/>
      <c r="CDX26" s="1498"/>
      <c r="CDY26" s="1498"/>
      <c r="CDZ26" s="1498"/>
      <c r="CEA26" s="1498"/>
      <c r="CEB26" s="1498"/>
      <c r="CEC26" s="1498"/>
      <c r="CED26" s="1498"/>
      <c r="CEE26" s="1498"/>
      <c r="CEF26" s="1498"/>
      <c r="CEG26" s="1498"/>
      <c r="CEH26" s="1498"/>
      <c r="CEI26" s="1498"/>
      <c r="CEJ26" s="1498"/>
      <c r="CEK26" s="1498"/>
      <c r="CEL26" s="1498"/>
      <c r="CEM26" s="1498"/>
      <c r="CEN26" s="1498"/>
      <c r="CEO26" s="1498"/>
      <c r="CEP26" s="1498"/>
      <c r="CEQ26" s="1498"/>
      <c r="CER26" s="1498"/>
      <c r="CES26" s="1498"/>
      <c r="CET26" s="1498"/>
      <c r="CEU26" s="1498"/>
      <c r="CEV26" s="1498"/>
      <c r="CEW26" s="1498"/>
      <c r="CEX26" s="1498"/>
      <c r="CEY26" s="1498"/>
      <c r="CEZ26" s="1498"/>
      <c r="CFA26" s="1498"/>
      <c r="CFB26" s="1498"/>
      <c r="CFC26" s="1498"/>
      <c r="CFD26" s="1498"/>
      <c r="CFE26" s="1498"/>
      <c r="CFF26" s="1498"/>
      <c r="CFG26" s="1498"/>
      <c r="CFH26" s="1498"/>
      <c r="CFI26" s="1498"/>
      <c r="CFJ26" s="1498"/>
      <c r="CFK26" s="1498"/>
      <c r="CFL26" s="1498"/>
      <c r="CFM26" s="1498"/>
      <c r="CFN26" s="1498"/>
      <c r="CFO26" s="1498"/>
      <c r="CFP26" s="1498"/>
      <c r="CFQ26" s="1498"/>
      <c r="CFR26" s="1498"/>
      <c r="CFS26" s="1498"/>
      <c r="CFT26" s="1498"/>
      <c r="CFU26" s="1498"/>
      <c r="CFV26" s="1498"/>
      <c r="CFW26" s="1498"/>
      <c r="CFX26" s="1498"/>
      <c r="CFY26" s="1498"/>
      <c r="CFZ26" s="1498"/>
      <c r="CGA26" s="1498"/>
      <c r="CGB26" s="1498"/>
      <c r="CGC26" s="1498"/>
      <c r="CGD26" s="1498"/>
      <c r="CGE26" s="1498"/>
      <c r="CGF26" s="1498"/>
      <c r="CGG26" s="1498"/>
      <c r="CGH26" s="1498"/>
      <c r="CGI26" s="1498"/>
      <c r="CGJ26" s="1498"/>
      <c r="CGK26" s="1498"/>
      <c r="CGL26" s="1498"/>
      <c r="CGM26" s="1498"/>
      <c r="CGN26" s="1498"/>
      <c r="CGO26" s="1498"/>
      <c r="CGP26" s="1498"/>
      <c r="CGQ26" s="1498"/>
      <c r="CGR26" s="1498"/>
      <c r="CGS26" s="1498"/>
      <c r="CGT26" s="1498"/>
      <c r="CGU26" s="1498"/>
      <c r="CGV26" s="1498"/>
      <c r="CGW26" s="1498"/>
      <c r="CGX26" s="1498"/>
      <c r="CGY26" s="1498"/>
      <c r="CGZ26" s="1498"/>
      <c r="CHA26" s="1498"/>
      <c r="CHB26" s="1498"/>
      <c r="CHC26" s="1498"/>
      <c r="CHD26" s="1498"/>
      <c r="CHE26" s="1498"/>
      <c r="CHF26" s="1498"/>
      <c r="CHG26" s="1498"/>
      <c r="CHH26" s="1498"/>
      <c r="CHI26" s="1498"/>
      <c r="CHJ26" s="1498"/>
      <c r="CHK26" s="1498"/>
      <c r="CHL26" s="1498"/>
      <c r="CHM26" s="1498"/>
      <c r="CHN26" s="1498"/>
      <c r="CHO26" s="1498"/>
      <c r="CHP26" s="1498"/>
      <c r="CHQ26" s="1498"/>
      <c r="CHR26" s="1498"/>
      <c r="CHS26" s="1498"/>
      <c r="CHT26" s="1498"/>
      <c r="CHU26" s="1498"/>
      <c r="CHV26" s="1498"/>
      <c r="CHW26" s="1498"/>
      <c r="CHX26" s="1498"/>
      <c r="CHY26" s="1498"/>
      <c r="CHZ26" s="1498"/>
      <c r="CIA26" s="1498"/>
      <c r="CIB26" s="1498"/>
      <c r="CIC26" s="1498"/>
      <c r="CID26" s="1498"/>
      <c r="CIE26" s="1498"/>
      <c r="CIF26" s="1498"/>
      <c r="CIG26" s="1498"/>
      <c r="CIH26" s="1498"/>
      <c r="CII26" s="1498"/>
      <c r="CIJ26" s="1498"/>
      <c r="CIK26" s="1498"/>
      <c r="CIL26" s="1498"/>
      <c r="CIM26" s="1498"/>
      <c r="CIN26" s="1498"/>
      <c r="CIO26" s="1498"/>
      <c r="CIP26" s="1498"/>
      <c r="CIQ26" s="1498"/>
      <c r="CIR26" s="1498"/>
      <c r="CIS26" s="1498"/>
      <c r="CIT26" s="1498"/>
      <c r="CIU26" s="1498"/>
      <c r="CIV26" s="1498"/>
      <c r="CIW26" s="1498"/>
      <c r="CIX26" s="1498"/>
      <c r="CIY26" s="1498"/>
      <c r="CIZ26" s="1498"/>
      <c r="CJA26" s="1498"/>
      <c r="CJB26" s="1498"/>
      <c r="CJC26" s="1498"/>
      <c r="CJD26" s="1498"/>
      <c r="CJE26" s="1498"/>
      <c r="CJF26" s="1498"/>
      <c r="CJG26" s="1498"/>
      <c r="CJH26" s="1498"/>
      <c r="CJI26" s="1498"/>
      <c r="CJJ26" s="1498"/>
      <c r="CJK26" s="1498"/>
      <c r="CJL26" s="1498"/>
      <c r="CJM26" s="1498"/>
      <c r="CJN26" s="1498"/>
      <c r="CJO26" s="1498"/>
      <c r="CJP26" s="1498"/>
      <c r="CJQ26" s="1498"/>
      <c r="CJR26" s="1498"/>
      <c r="CJS26" s="1498"/>
      <c r="CJT26" s="1498"/>
      <c r="CJU26" s="1498"/>
      <c r="CJV26" s="1498"/>
      <c r="CJW26" s="1498"/>
      <c r="CJX26" s="1498"/>
      <c r="CJY26" s="1498"/>
      <c r="CJZ26" s="1498"/>
      <c r="CKA26" s="1498"/>
      <c r="CKB26" s="1498"/>
      <c r="CKC26" s="1498"/>
      <c r="CKD26" s="1498"/>
      <c r="CKE26" s="1498"/>
      <c r="CKF26" s="1498"/>
      <c r="CKG26" s="1498"/>
      <c r="CKH26" s="1498"/>
      <c r="CKI26" s="1498"/>
      <c r="CKJ26" s="1498"/>
      <c r="CKK26" s="1498"/>
      <c r="CKL26" s="1498"/>
      <c r="CKM26" s="1498"/>
      <c r="CKN26" s="1498"/>
      <c r="CKO26" s="1498"/>
      <c r="CKP26" s="1498"/>
      <c r="CKQ26" s="1498"/>
      <c r="CKR26" s="1498"/>
      <c r="CKS26" s="1498"/>
      <c r="CKT26" s="1498"/>
      <c r="CKU26" s="1498"/>
      <c r="CKV26" s="1498"/>
      <c r="CKW26" s="1498"/>
      <c r="CKX26" s="1498"/>
      <c r="CKY26" s="1498"/>
      <c r="CKZ26" s="1498"/>
      <c r="CLA26" s="1498"/>
      <c r="CLB26" s="1498"/>
      <c r="CLC26" s="1498"/>
      <c r="CLD26" s="1498"/>
      <c r="CLE26" s="1498"/>
      <c r="CLF26" s="1498"/>
      <c r="CLG26" s="1498"/>
      <c r="CLH26" s="1498"/>
      <c r="CLI26" s="1498"/>
      <c r="CLJ26" s="1498"/>
      <c r="CLK26" s="1498"/>
      <c r="CLL26" s="1498"/>
      <c r="CLM26" s="1498"/>
      <c r="CLN26" s="1498"/>
      <c r="CLO26" s="1498"/>
      <c r="CLP26" s="1498"/>
      <c r="CLQ26" s="1498"/>
      <c r="CLR26" s="1498"/>
      <c r="CLS26" s="1498"/>
      <c r="CLT26" s="1498"/>
      <c r="CLU26" s="1498"/>
      <c r="CLV26" s="1498"/>
      <c r="CLW26" s="1498"/>
      <c r="CLX26" s="1498"/>
      <c r="CLY26" s="1498"/>
      <c r="CLZ26" s="1498"/>
      <c r="CMA26" s="1498"/>
      <c r="CMB26" s="1498"/>
      <c r="CMC26" s="1498"/>
      <c r="CMD26" s="1498"/>
      <c r="CME26" s="1498"/>
      <c r="CMF26" s="1498"/>
      <c r="CMG26" s="1498"/>
      <c r="CMH26" s="1498"/>
      <c r="CMI26" s="1498"/>
      <c r="CMJ26" s="1498"/>
      <c r="CMK26" s="1498"/>
      <c r="CML26" s="1498"/>
      <c r="CMM26" s="1498"/>
      <c r="CMN26" s="1498"/>
      <c r="CMO26" s="1498"/>
      <c r="CMP26" s="1498"/>
      <c r="CMQ26" s="1498"/>
      <c r="CMR26" s="1498"/>
      <c r="CMS26" s="1498"/>
      <c r="CMT26" s="1498"/>
      <c r="CMU26" s="1498"/>
      <c r="CMV26" s="1498"/>
      <c r="CMW26" s="1498"/>
      <c r="CMX26" s="1498"/>
      <c r="CMY26" s="1498"/>
      <c r="CMZ26" s="1498"/>
      <c r="CNA26" s="1498"/>
      <c r="CNB26" s="1498"/>
      <c r="CNC26" s="1498"/>
      <c r="CND26" s="1498"/>
      <c r="CNE26" s="1498"/>
      <c r="CNF26" s="1498"/>
      <c r="CNG26" s="1498"/>
      <c r="CNH26" s="1498"/>
      <c r="CNI26" s="1498"/>
      <c r="CNJ26" s="1498"/>
      <c r="CNK26" s="1498"/>
      <c r="CNL26" s="1498"/>
      <c r="CNM26" s="1498"/>
      <c r="CNN26" s="1498"/>
      <c r="CNO26" s="1498"/>
      <c r="CNP26" s="1498"/>
      <c r="CNQ26" s="1498"/>
      <c r="CNR26" s="1498"/>
      <c r="CNS26" s="1498"/>
      <c r="CNT26" s="1498"/>
      <c r="CNU26" s="1498"/>
      <c r="CNV26" s="1498"/>
      <c r="CNW26" s="1498"/>
      <c r="CNX26" s="1498"/>
      <c r="CNY26" s="1498"/>
      <c r="CNZ26" s="1498"/>
      <c r="COA26" s="1498"/>
      <c r="COB26" s="1498"/>
      <c r="COC26" s="1498"/>
      <c r="COD26" s="1498"/>
      <c r="COE26" s="1498"/>
      <c r="COF26" s="1498"/>
      <c r="COG26" s="1498"/>
      <c r="COH26" s="1498"/>
      <c r="COI26" s="1498"/>
      <c r="COJ26" s="1498"/>
      <c r="COK26" s="1498"/>
      <c r="COL26" s="1498"/>
      <c r="COM26" s="1498"/>
      <c r="CON26" s="1498"/>
      <c r="COO26" s="1498"/>
      <c r="COP26" s="1498"/>
      <c r="COQ26" s="1498"/>
      <c r="COR26" s="1498"/>
      <c r="COS26" s="1498"/>
      <c r="COT26" s="1498"/>
      <c r="COU26" s="1498"/>
      <c r="COV26" s="1498"/>
      <c r="COW26" s="1498"/>
      <c r="COX26" s="1498"/>
      <c r="COY26" s="1498"/>
      <c r="COZ26" s="1498"/>
      <c r="CPA26" s="1498"/>
      <c r="CPB26" s="1498"/>
      <c r="CPC26" s="1498"/>
      <c r="CPD26" s="1498"/>
      <c r="CPE26" s="1498"/>
      <c r="CPF26" s="1498"/>
      <c r="CPG26" s="1498"/>
      <c r="CPH26" s="1498"/>
      <c r="CPI26" s="1498"/>
      <c r="CPJ26" s="1498"/>
      <c r="CPK26" s="1498"/>
      <c r="CPL26" s="1498"/>
      <c r="CPM26" s="1498"/>
      <c r="CPN26" s="1498"/>
      <c r="CPO26" s="1498"/>
      <c r="CPP26" s="1498"/>
      <c r="CPQ26" s="1498"/>
      <c r="CPR26" s="1498"/>
      <c r="CPS26" s="1498"/>
      <c r="CPT26" s="1498"/>
      <c r="CPU26" s="1498"/>
      <c r="CPV26" s="1498"/>
      <c r="CPW26" s="1498"/>
      <c r="CPX26" s="1498"/>
      <c r="CPY26" s="1498"/>
      <c r="CPZ26" s="1498"/>
      <c r="CQA26" s="1498"/>
      <c r="CQB26" s="1498"/>
      <c r="CQC26" s="1498"/>
      <c r="CQD26" s="1498"/>
      <c r="CQE26" s="1498"/>
      <c r="CQF26" s="1498"/>
      <c r="CQG26" s="1498"/>
      <c r="CQH26" s="1498"/>
      <c r="CQI26" s="1498"/>
      <c r="CQJ26" s="1498"/>
      <c r="CQK26" s="1498"/>
      <c r="CQL26" s="1498"/>
      <c r="CQM26" s="1498"/>
      <c r="CQN26" s="1498"/>
      <c r="CQO26" s="1498"/>
      <c r="CQP26" s="1498"/>
      <c r="CQQ26" s="1498"/>
      <c r="CQR26" s="1498"/>
      <c r="CQS26" s="1498"/>
      <c r="CQT26" s="1498"/>
      <c r="CQU26" s="1498"/>
      <c r="CQV26" s="1498"/>
      <c r="CQW26" s="1498"/>
      <c r="CQX26" s="1498"/>
      <c r="CQY26" s="1498"/>
      <c r="CQZ26" s="1498"/>
      <c r="CRA26" s="1498"/>
      <c r="CRB26" s="1498"/>
      <c r="CRC26" s="1498"/>
      <c r="CRD26" s="1498"/>
      <c r="CRE26" s="1498"/>
      <c r="CRF26" s="1498"/>
      <c r="CRG26" s="1498"/>
      <c r="CRH26" s="1498"/>
      <c r="CRI26" s="1498"/>
      <c r="CRJ26" s="1498"/>
      <c r="CRK26" s="1498"/>
      <c r="CRL26" s="1498"/>
      <c r="CRM26" s="1498"/>
      <c r="CRN26" s="1498"/>
      <c r="CRO26" s="1498"/>
      <c r="CRP26" s="1498"/>
      <c r="CRQ26" s="1498"/>
      <c r="CRR26" s="1498"/>
      <c r="CRS26" s="1498"/>
      <c r="CRT26" s="1498"/>
      <c r="CRU26" s="1498"/>
      <c r="CRV26" s="1498"/>
      <c r="CRW26" s="1498"/>
      <c r="CRX26" s="1498"/>
      <c r="CRY26" s="1498"/>
      <c r="CRZ26" s="1498"/>
      <c r="CSA26" s="1498"/>
      <c r="CSB26" s="1498"/>
      <c r="CSC26" s="1498"/>
      <c r="CSD26" s="1498"/>
      <c r="CSE26" s="1498"/>
      <c r="CSF26" s="1498"/>
      <c r="CSG26" s="1498"/>
      <c r="CSH26" s="1498"/>
      <c r="CSI26" s="1498"/>
      <c r="CSJ26" s="1498"/>
      <c r="CSK26" s="1498"/>
      <c r="CSL26" s="1498"/>
      <c r="CSM26" s="1498"/>
      <c r="CSN26" s="1498"/>
      <c r="CSO26" s="1498"/>
      <c r="CSP26" s="1498"/>
      <c r="CSQ26" s="1498"/>
      <c r="CSR26" s="1498"/>
      <c r="CSS26" s="1498"/>
      <c r="CST26" s="1498"/>
      <c r="CSU26" s="1498"/>
      <c r="CSV26" s="1498"/>
      <c r="CSW26" s="1498"/>
      <c r="CSX26" s="1498"/>
      <c r="CSY26" s="1498"/>
      <c r="CSZ26" s="1498"/>
      <c r="CTA26" s="1498"/>
      <c r="CTB26" s="1498"/>
      <c r="CTC26" s="1498"/>
      <c r="CTD26" s="1498"/>
      <c r="CTE26" s="1498"/>
      <c r="CTF26" s="1498"/>
      <c r="CTG26" s="1498"/>
      <c r="CTH26" s="1498"/>
      <c r="CTI26" s="1498"/>
      <c r="CTJ26" s="1498"/>
      <c r="CTK26" s="1498"/>
      <c r="CTL26" s="1498"/>
      <c r="CTM26" s="1498"/>
      <c r="CTN26" s="1498"/>
      <c r="CTO26" s="1498"/>
      <c r="CTP26" s="1498"/>
      <c r="CTQ26" s="1498"/>
      <c r="CTR26" s="1498"/>
      <c r="CTS26" s="1498"/>
      <c r="CTT26" s="1498"/>
      <c r="CTU26" s="1498"/>
      <c r="CTV26" s="1498"/>
      <c r="CTW26" s="1498"/>
      <c r="CTX26" s="1498"/>
      <c r="CTY26" s="1498"/>
      <c r="CTZ26" s="1498"/>
      <c r="CUA26" s="1498"/>
      <c r="CUB26" s="1498"/>
      <c r="CUC26" s="1498"/>
      <c r="CUD26" s="1498"/>
      <c r="CUE26" s="1498"/>
      <c r="CUF26" s="1498"/>
      <c r="CUG26" s="1498"/>
      <c r="CUH26" s="1498"/>
      <c r="CUI26" s="1498"/>
      <c r="CUJ26" s="1498"/>
      <c r="CUK26" s="1498"/>
      <c r="CUL26" s="1498"/>
      <c r="CUM26" s="1498"/>
      <c r="CUN26" s="1498"/>
      <c r="CUO26" s="1498"/>
      <c r="CUP26" s="1498"/>
      <c r="CUQ26" s="1498"/>
      <c r="CUR26" s="1498"/>
      <c r="CUS26" s="1498"/>
      <c r="CUT26" s="1498"/>
      <c r="CUU26" s="1498"/>
      <c r="CUV26" s="1498"/>
      <c r="CUW26" s="1498"/>
      <c r="CUX26" s="1498"/>
      <c r="CUY26" s="1498"/>
      <c r="CUZ26" s="1498"/>
      <c r="CVA26" s="1498"/>
      <c r="CVB26" s="1498"/>
      <c r="CVC26" s="1498"/>
      <c r="CVD26" s="1498"/>
      <c r="CVE26" s="1498"/>
      <c r="CVF26" s="1498"/>
      <c r="CVG26" s="1498"/>
      <c r="CVH26" s="1498"/>
      <c r="CVI26" s="1498"/>
      <c r="CVJ26" s="1498"/>
      <c r="CVK26" s="1498"/>
      <c r="CVL26" s="1498"/>
      <c r="CVM26" s="1498"/>
      <c r="CVN26" s="1498"/>
      <c r="CVO26" s="1498"/>
      <c r="CVP26" s="1498"/>
      <c r="CVQ26" s="1498"/>
      <c r="CVR26" s="1498"/>
      <c r="CVS26" s="1498"/>
      <c r="CVT26" s="1498"/>
      <c r="CVU26" s="1498"/>
      <c r="CVV26" s="1498"/>
      <c r="CVW26" s="1498"/>
      <c r="CVX26" s="1498"/>
      <c r="CVY26" s="1498"/>
      <c r="CVZ26" s="1498"/>
      <c r="CWA26" s="1498"/>
      <c r="CWB26" s="1498"/>
      <c r="CWC26" s="1498"/>
      <c r="CWD26" s="1498"/>
      <c r="CWE26" s="1498"/>
      <c r="CWF26" s="1498"/>
      <c r="CWG26" s="1498"/>
      <c r="CWH26" s="1498"/>
      <c r="CWI26" s="1498"/>
      <c r="CWJ26" s="1498"/>
      <c r="CWK26" s="1498"/>
      <c r="CWL26" s="1498"/>
      <c r="CWM26" s="1498"/>
      <c r="CWN26" s="1498"/>
      <c r="CWO26" s="1498"/>
      <c r="CWP26" s="1498"/>
      <c r="CWQ26" s="1498"/>
      <c r="CWR26" s="1498"/>
      <c r="CWS26" s="1498"/>
      <c r="CWT26" s="1498"/>
      <c r="CWU26" s="1498"/>
      <c r="CWV26" s="1498"/>
      <c r="CWW26" s="1498"/>
      <c r="CWX26" s="1498"/>
      <c r="CWY26" s="1498"/>
      <c r="CWZ26" s="1498"/>
      <c r="CXA26" s="1498"/>
      <c r="CXB26" s="1498"/>
      <c r="CXC26" s="1498"/>
      <c r="CXD26" s="1498"/>
      <c r="CXE26" s="1498"/>
      <c r="CXF26" s="1498"/>
      <c r="CXG26" s="1498"/>
      <c r="CXH26" s="1498"/>
      <c r="CXI26" s="1498"/>
      <c r="CXJ26" s="1498"/>
      <c r="CXK26" s="1498"/>
      <c r="CXL26" s="1498"/>
      <c r="CXM26" s="1498"/>
      <c r="CXN26" s="1498"/>
      <c r="CXO26" s="1498"/>
      <c r="CXP26" s="1498"/>
      <c r="CXQ26" s="1498"/>
      <c r="CXR26" s="1498"/>
      <c r="CXS26" s="1498"/>
      <c r="CXT26" s="1498"/>
      <c r="CXU26" s="1498"/>
      <c r="CXV26" s="1498"/>
      <c r="CXW26" s="1498"/>
      <c r="CXX26" s="1498"/>
      <c r="CXY26" s="1498"/>
      <c r="CXZ26" s="1498"/>
      <c r="CYA26" s="1498"/>
      <c r="CYB26" s="1498"/>
      <c r="CYC26" s="1498"/>
      <c r="CYD26" s="1498"/>
      <c r="CYE26" s="1498"/>
      <c r="CYF26" s="1498"/>
      <c r="CYG26" s="1498"/>
      <c r="CYH26" s="1498"/>
      <c r="CYI26" s="1498"/>
      <c r="CYJ26" s="1498"/>
      <c r="CYK26" s="1498"/>
      <c r="CYL26" s="1498"/>
      <c r="CYM26" s="1498"/>
      <c r="CYN26" s="1498"/>
      <c r="CYO26" s="1498"/>
      <c r="CYP26" s="1498"/>
      <c r="CYQ26" s="1498"/>
      <c r="CYR26" s="1498"/>
      <c r="CYS26" s="1498"/>
      <c r="CYT26" s="1498"/>
      <c r="CYU26" s="1498"/>
      <c r="CYV26" s="1498"/>
      <c r="CYW26" s="1498"/>
      <c r="CYX26" s="1498"/>
      <c r="CYY26" s="1498"/>
      <c r="CYZ26" s="1498"/>
      <c r="CZA26" s="1498"/>
      <c r="CZB26" s="1498"/>
      <c r="CZC26" s="1498"/>
      <c r="CZD26" s="1498"/>
      <c r="CZE26" s="1498"/>
      <c r="CZF26" s="1498"/>
      <c r="CZG26" s="1498"/>
      <c r="CZH26" s="1498"/>
      <c r="CZI26" s="1498"/>
      <c r="CZJ26" s="1498"/>
      <c r="CZK26" s="1498"/>
      <c r="CZL26" s="1498"/>
      <c r="CZM26" s="1498"/>
      <c r="CZN26" s="1498"/>
      <c r="CZO26" s="1498"/>
      <c r="CZP26" s="1498"/>
      <c r="CZQ26" s="1498"/>
      <c r="CZR26" s="1498"/>
      <c r="CZS26" s="1498"/>
      <c r="CZT26" s="1498"/>
      <c r="CZU26" s="1498"/>
      <c r="CZV26" s="1498"/>
      <c r="CZW26" s="1498"/>
      <c r="CZX26" s="1498"/>
      <c r="CZY26" s="1498"/>
      <c r="CZZ26" s="1498"/>
      <c r="DAA26" s="1498"/>
      <c r="DAB26" s="1498"/>
      <c r="DAC26" s="1498"/>
      <c r="DAD26" s="1498"/>
      <c r="DAE26" s="1498"/>
      <c r="DAF26" s="1498"/>
      <c r="DAG26" s="1498"/>
      <c r="DAH26" s="1498"/>
      <c r="DAI26" s="1498"/>
      <c r="DAJ26" s="1498"/>
      <c r="DAK26" s="1498"/>
      <c r="DAL26" s="1498"/>
      <c r="DAM26" s="1498"/>
      <c r="DAN26" s="1498"/>
      <c r="DAO26" s="1498"/>
      <c r="DAP26" s="1498"/>
      <c r="DAQ26" s="1498"/>
      <c r="DAR26" s="1498"/>
      <c r="DAS26" s="1498"/>
      <c r="DAT26" s="1498"/>
      <c r="DAU26" s="1498"/>
      <c r="DAV26" s="1498"/>
      <c r="DAW26" s="1498"/>
      <c r="DAX26" s="1498"/>
      <c r="DAY26" s="1498"/>
      <c r="DAZ26" s="1498"/>
      <c r="DBA26" s="1498"/>
      <c r="DBB26" s="1498"/>
      <c r="DBC26" s="1498"/>
      <c r="DBD26" s="1498"/>
      <c r="DBE26" s="1498"/>
      <c r="DBF26" s="1498"/>
      <c r="DBG26" s="1498"/>
      <c r="DBH26" s="1498"/>
      <c r="DBI26" s="1498"/>
      <c r="DBJ26" s="1498"/>
      <c r="DBK26" s="1498"/>
      <c r="DBL26" s="1498"/>
      <c r="DBM26" s="1498"/>
      <c r="DBN26" s="1498"/>
      <c r="DBO26" s="1498"/>
      <c r="DBP26" s="1498"/>
      <c r="DBQ26" s="1498"/>
      <c r="DBR26" s="1498"/>
      <c r="DBS26" s="1498"/>
      <c r="DBT26" s="1498"/>
      <c r="DBU26" s="1498"/>
      <c r="DBV26" s="1498"/>
      <c r="DBW26" s="1498"/>
      <c r="DBX26" s="1498"/>
      <c r="DBY26" s="1498"/>
      <c r="DBZ26" s="1498"/>
      <c r="DCA26" s="1498"/>
      <c r="DCB26" s="1498"/>
      <c r="DCC26" s="1498"/>
      <c r="DCD26" s="1498"/>
      <c r="DCE26" s="1498"/>
      <c r="DCF26" s="1498"/>
      <c r="DCG26" s="1498"/>
      <c r="DCH26" s="1498"/>
      <c r="DCI26" s="1498"/>
      <c r="DCJ26" s="1498"/>
      <c r="DCK26" s="1498"/>
      <c r="DCL26" s="1498"/>
      <c r="DCM26" s="1498"/>
      <c r="DCN26" s="1498"/>
      <c r="DCO26" s="1498"/>
      <c r="DCP26" s="1498"/>
      <c r="DCQ26" s="1498"/>
      <c r="DCR26" s="1498"/>
      <c r="DCS26" s="1498"/>
      <c r="DCT26" s="1498"/>
      <c r="DCU26" s="1498"/>
      <c r="DCV26" s="1498"/>
      <c r="DCW26" s="1498"/>
      <c r="DCX26" s="1498"/>
      <c r="DCY26" s="1498"/>
      <c r="DCZ26" s="1498"/>
      <c r="DDA26" s="1498"/>
      <c r="DDB26" s="1498"/>
      <c r="DDC26" s="1498"/>
      <c r="DDD26" s="1498"/>
      <c r="DDE26" s="1498"/>
      <c r="DDF26" s="1498"/>
      <c r="DDG26" s="1498"/>
      <c r="DDH26" s="1498"/>
      <c r="DDI26" s="1498"/>
      <c r="DDJ26" s="1498"/>
      <c r="DDK26" s="1498"/>
      <c r="DDL26" s="1498"/>
      <c r="DDM26" s="1498"/>
      <c r="DDN26" s="1498"/>
      <c r="DDO26" s="1498"/>
      <c r="DDP26" s="1498"/>
      <c r="DDQ26" s="1498"/>
      <c r="DDR26" s="1498"/>
      <c r="DDS26" s="1498"/>
      <c r="DDT26" s="1498"/>
      <c r="DDU26" s="1498"/>
      <c r="DDV26" s="1498"/>
      <c r="DDW26" s="1498"/>
      <c r="DDX26" s="1498"/>
      <c r="DDY26" s="1498"/>
      <c r="DDZ26" s="1498"/>
      <c r="DEA26" s="1498"/>
      <c r="DEB26" s="1498"/>
      <c r="DEC26" s="1498"/>
      <c r="DED26" s="1498"/>
      <c r="DEE26" s="1498"/>
      <c r="DEF26" s="1498"/>
      <c r="DEG26" s="1498"/>
      <c r="DEH26" s="1498"/>
      <c r="DEI26" s="1498"/>
      <c r="DEJ26" s="1498"/>
      <c r="DEK26" s="1498"/>
      <c r="DEL26" s="1498"/>
      <c r="DEM26" s="1498"/>
      <c r="DEN26" s="1498"/>
      <c r="DEO26" s="1498"/>
      <c r="DEP26" s="1498"/>
      <c r="DEQ26" s="1498"/>
      <c r="DER26" s="1498"/>
      <c r="DES26" s="1498"/>
      <c r="DET26" s="1498"/>
      <c r="DEU26" s="1498"/>
      <c r="DEV26" s="1498"/>
      <c r="DEW26" s="1498"/>
      <c r="DEX26" s="1498"/>
      <c r="DEY26" s="1498"/>
      <c r="DEZ26" s="1498"/>
      <c r="DFA26" s="1498"/>
      <c r="DFB26" s="1498"/>
      <c r="DFC26" s="1498"/>
      <c r="DFD26" s="1498"/>
      <c r="DFE26" s="1498"/>
      <c r="DFF26" s="1498"/>
      <c r="DFG26" s="1498"/>
      <c r="DFH26" s="1498"/>
      <c r="DFI26" s="1498"/>
      <c r="DFJ26" s="1498"/>
      <c r="DFK26" s="1498"/>
      <c r="DFL26" s="1498"/>
      <c r="DFM26" s="1498"/>
      <c r="DFN26" s="1498"/>
      <c r="DFO26" s="1498"/>
      <c r="DFP26" s="1498"/>
      <c r="DFQ26" s="1498"/>
      <c r="DFR26" s="1498"/>
      <c r="DFS26" s="1498"/>
      <c r="DFT26" s="1498"/>
      <c r="DFU26" s="1498"/>
      <c r="DFV26" s="1498"/>
      <c r="DFW26" s="1498"/>
      <c r="DFX26" s="1498"/>
      <c r="DFY26" s="1498"/>
      <c r="DFZ26" s="1498"/>
      <c r="DGA26" s="1498"/>
      <c r="DGB26" s="1498"/>
      <c r="DGC26" s="1498"/>
      <c r="DGD26" s="1498"/>
      <c r="DGE26" s="1498"/>
      <c r="DGF26" s="1498"/>
      <c r="DGG26" s="1498"/>
      <c r="DGH26" s="1498"/>
      <c r="DGI26" s="1498"/>
      <c r="DGJ26" s="1498"/>
      <c r="DGK26" s="1498"/>
      <c r="DGL26" s="1498"/>
      <c r="DGM26" s="1498"/>
      <c r="DGN26" s="1498"/>
      <c r="DGO26" s="1498"/>
      <c r="DGP26" s="1498"/>
      <c r="DGQ26" s="1498"/>
      <c r="DGR26" s="1498"/>
      <c r="DGS26" s="1498"/>
      <c r="DGT26" s="1498"/>
      <c r="DGU26" s="1498"/>
      <c r="DGV26" s="1498"/>
      <c r="DGW26" s="1498"/>
      <c r="DGX26" s="1498"/>
      <c r="DGY26" s="1498"/>
      <c r="DGZ26" s="1498"/>
      <c r="DHA26" s="1498"/>
      <c r="DHB26" s="1498"/>
      <c r="DHC26" s="1498"/>
      <c r="DHD26" s="1498"/>
      <c r="DHE26" s="1498"/>
      <c r="DHF26" s="1498"/>
      <c r="DHG26" s="1498"/>
      <c r="DHH26" s="1498"/>
      <c r="DHI26" s="1498"/>
      <c r="DHJ26" s="1498"/>
      <c r="DHK26" s="1498"/>
      <c r="DHL26" s="1498"/>
      <c r="DHM26" s="1498"/>
      <c r="DHN26" s="1498"/>
      <c r="DHO26" s="1498"/>
      <c r="DHP26" s="1498"/>
      <c r="DHQ26" s="1498"/>
      <c r="DHR26" s="1498"/>
      <c r="DHS26" s="1498"/>
      <c r="DHT26" s="1498"/>
      <c r="DHU26" s="1498"/>
      <c r="DHV26" s="1498"/>
      <c r="DHW26" s="1498"/>
      <c r="DHX26" s="1498"/>
      <c r="DHY26" s="1498"/>
      <c r="DHZ26" s="1498"/>
      <c r="DIA26" s="1498"/>
      <c r="DIB26" s="1498"/>
      <c r="DIC26" s="1498"/>
      <c r="DID26" s="1498"/>
      <c r="DIE26" s="1498"/>
      <c r="DIF26" s="1498"/>
      <c r="DIG26" s="1498"/>
      <c r="DIH26" s="1498"/>
      <c r="DII26" s="1498"/>
      <c r="DIJ26" s="1498"/>
      <c r="DIK26" s="1498"/>
      <c r="DIL26" s="1498"/>
      <c r="DIM26" s="1498"/>
      <c r="DIN26" s="1498"/>
      <c r="DIO26" s="1498"/>
      <c r="DIP26" s="1498"/>
      <c r="DIQ26" s="1498"/>
      <c r="DIR26" s="1498"/>
      <c r="DIS26" s="1498"/>
      <c r="DIT26" s="1498"/>
      <c r="DIU26" s="1498"/>
      <c r="DIV26" s="1498"/>
      <c r="DIW26" s="1498"/>
      <c r="DIX26" s="1498"/>
      <c r="DIY26" s="1498"/>
      <c r="DIZ26" s="1498"/>
      <c r="DJA26" s="1498"/>
      <c r="DJB26" s="1498"/>
      <c r="DJC26" s="1498"/>
      <c r="DJD26" s="1498"/>
      <c r="DJE26" s="1498"/>
      <c r="DJF26" s="1498"/>
      <c r="DJG26" s="1498"/>
      <c r="DJH26" s="1498"/>
      <c r="DJI26" s="1498"/>
      <c r="DJJ26" s="1498"/>
      <c r="DJK26" s="1498"/>
      <c r="DJL26" s="1498"/>
      <c r="DJM26" s="1498"/>
      <c r="DJN26" s="1498"/>
      <c r="DJO26" s="1498"/>
      <c r="DJP26" s="1498"/>
      <c r="DJQ26" s="1498"/>
      <c r="DJR26" s="1498"/>
      <c r="DJS26" s="1498"/>
      <c r="DJT26" s="1498"/>
      <c r="DJU26" s="1498"/>
      <c r="DJV26" s="1498"/>
      <c r="DJW26" s="1498"/>
      <c r="DJX26" s="1498"/>
      <c r="DJY26" s="1498"/>
      <c r="DJZ26" s="1498"/>
      <c r="DKA26" s="1498"/>
      <c r="DKB26" s="1498"/>
      <c r="DKC26" s="1498"/>
      <c r="DKD26" s="1498"/>
      <c r="DKE26" s="1498"/>
      <c r="DKF26" s="1498"/>
      <c r="DKG26" s="1498"/>
      <c r="DKH26" s="1498"/>
      <c r="DKI26" s="1498"/>
      <c r="DKJ26" s="1498"/>
      <c r="DKK26" s="1498"/>
      <c r="DKL26" s="1498"/>
      <c r="DKM26" s="1498"/>
      <c r="DKN26" s="1498"/>
      <c r="DKO26" s="1498"/>
      <c r="DKP26" s="1498"/>
      <c r="DKQ26" s="1498"/>
      <c r="DKR26" s="1498"/>
      <c r="DKS26" s="1498"/>
      <c r="DKT26" s="1498"/>
      <c r="DKU26" s="1498"/>
      <c r="DKV26" s="1498"/>
      <c r="DKW26" s="1498"/>
      <c r="DKX26" s="1498"/>
      <c r="DKY26" s="1498"/>
      <c r="DKZ26" s="1498"/>
      <c r="DLA26" s="1498"/>
      <c r="DLB26" s="1498"/>
      <c r="DLC26" s="1498"/>
      <c r="DLD26" s="1498"/>
      <c r="DLE26" s="1498"/>
      <c r="DLF26" s="1498"/>
      <c r="DLG26" s="1498"/>
      <c r="DLH26" s="1498"/>
      <c r="DLI26" s="1498"/>
      <c r="DLJ26" s="1498"/>
      <c r="DLK26" s="1498"/>
      <c r="DLL26" s="1498"/>
      <c r="DLM26" s="1498"/>
      <c r="DLN26" s="1498"/>
      <c r="DLO26" s="1498"/>
      <c r="DLP26" s="1498"/>
      <c r="DLQ26" s="1498"/>
      <c r="DLR26" s="1498"/>
      <c r="DLS26" s="1498"/>
      <c r="DLT26" s="1498"/>
      <c r="DLU26" s="1498"/>
      <c r="DLV26" s="1498"/>
      <c r="DLW26" s="1498"/>
      <c r="DLX26" s="1498"/>
      <c r="DLY26" s="1498"/>
      <c r="DLZ26" s="1498"/>
      <c r="DMA26" s="1498"/>
      <c r="DMB26" s="1498"/>
      <c r="DMC26" s="1498"/>
      <c r="DMD26" s="1498"/>
      <c r="DME26" s="1498"/>
      <c r="DMF26" s="1498"/>
      <c r="DMG26" s="1498"/>
      <c r="DMH26" s="1498"/>
      <c r="DMI26" s="1498"/>
      <c r="DMJ26" s="1498"/>
      <c r="DMK26" s="1498"/>
      <c r="DML26" s="1498"/>
      <c r="DMM26" s="1498"/>
      <c r="DMN26" s="1498"/>
      <c r="DMO26" s="1498"/>
      <c r="DMP26" s="1498"/>
      <c r="DMQ26" s="1498"/>
      <c r="DMR26" s="1498"/>
      <c r="DMS26" s="1498"/>
      <c r="DMT26" s="1498"/>
      <c r="DMU26" s="1498"/>
      <c r="DMV26" s="1498"/>
      <c r="DMW26" s="1498"/>
      <c r="DMX26" s="1498"/>
      <c r="DMY26" s="1498"/>
      <c r="DMZ26" s="1498"/>
      <c r="DNA26" s="1498"/>
      <c r="DNB26" s="1498"/>
      <c r="DNC26" s="1498"/>
      <c r="DND26" s="1498"/>
      <c r="DNE26" s="1498"/>
      <c r="DNF26" s="1498"/>
      <c r="DNG26" s="1498"/>
      <c r="DNH26" s="1498"/>
      <c r="DNI26" s="1498"/>
      <c r="DNJ26" s="1498"/>
      <c r="DNK26" s="1498"/>
      <c r="DNL26" s="1498"/>
      <c r="DNM26" s="1498"/>
      <c r="DNN26" s="1498"/>
      <c r="DNO26" s="1498"/>
      <c r="DNP26" s="1498"/>
      <c r="DNQ26" s="1498"/>
      <c r="DNR26" s="1498"/>
      <c r="DNS26" s="1498"/>
      <c r="DNT26" s="1498"/>
      <c r="DNU26" s="1498"/>
      <c r="DNV26" s="1498"/>
      <c r="DNW26" s="1498"/>
      <c r="DNX26" s="1498"/>
      <c r="DNY26" s="1498"/>
      <c r="DNZ26" s="1498"/>
      <c r="DOA26" s="1498"/>
      <c r="DOB26" s="1498"/>
      <c r="DOC26" s="1498"/>
      <c r="DOD26" s="1498"/>
      <c r="DOE26" s="1498"/>
      <c r="DOF26" s="1498"/>
      <c r="DOG26" s="1498"/>
      <c r="DOH26" s="1498"/>
      <c r="DOI26" s="1498"/>
      <c r="DOJ26" s="1498"/>
      <c r="DOK26" s="1498"/>
      <c r="DOL26" s="1498"/>
      <c r="DOM26" s="1498"/>
      <c r="DON26" s="1498"/>
      <c r="DOO26" s="1498"/>
      <c r="DOP26" s="1498"/>
      <c r="DOQ26" s="1498"/>
      <c r="DOR26" s="1498"/>
      <c r="DOS26" s="1498"/>
      <c r="DOT26" s="1498"/>
      <c r="DOU26" s="1498"/>
      <c r="DOV26" s="1498"/>
      <c r="DOW26" s="1498"/>
      <c r="DOX26" s="1498"/>
      <c r="DOY26" s="1498"/>
      <c r="DOZ26" s="1498"/>
      <c r="DPA26" s="1498"/>
      <c r="DPB26" s="1498"/>
      <c r="DPC26" s="1498"/>
      <c r="DPD26" s="1498"/>
      <c r="DPE26" s="1498"/>
      <c r="DPF26" s="1498"/>
      <c r="DPG26" s="1498"/>
      <c r="DPH26" s="1498"/>
      <c r="DPI26" s="1498"/>
      <c r="DPJ26" s="1498"/>
      <c r="DPK26" s="1498"/>
      <c r="DPL26" s="1498"/>
      <c r="DPM26" s="1498"/>
      <c r="DPN26" s="1498"/>
      <c r="DPO26" s="1498"/>
      <c r="DPP26" s="1498"/>
      <c r="DPQ26" s="1498"/>
      <c r="DPR26" s="1498"/>
      <c r="DPS26" s="1498"/>
      <c r="DPT26" s="1498"/>
      <c r="DPU26" s="1498"/>
      <c r="DPV26" s="1498"/>
      <c r="DPW26" s="1498"/>
      <c r="DPX26" s="1498"/>
      <c r="DPY26" s="1498"/>
      <c r="DPZ26" s="1498"/>
      <c r="DQA26" s="1498"/>
      <c r="DQB26" s="1498"/>
      <c r="DQC26" s="1498"/>
      <c r="DQD26" s="1498"/>
      <c r="DQE26" s="1498"/>
      <c r="DQF26" s="1498"/>
      <c r="DQG26" s="1498"/>
      <c r="DQH26" s="1498"/>
      <c r="DQI26" s="1498"/>
      <c r="DQJ26" s="1498"/>
      <c r="DQK26" s="1498"/>
      <c r="DQL26" s="1498"/>
      <c r="DQM26" s="1498"/>
      <c r="DQN26" s="1498"/>
      <c r="DQO26" s="1498"/>
      <c r="DQP26" s="1498"/>
      <c r="DQQ26" s="1498"/>
      <c r="DQR26" s="1498"/>
      <c r="DQS26" s="1498"/>
      <c r="DQT26" s="1498"/>
      <c r="DQU26" s="1498"/>
      <c r="DQV26" s="1498"/>
      <c r="DQW26" s="1498"/>
      <c r="DQX26" s="1498"/>
      <c r="DQY26" s="1498"/>
      <c r="DQZ26" s="1498"/>
      <c r="DRA26" s="1498"/>
      <c r="DRB26" s="1498"/>
      <c r="DRC26" s="1498"/>
      <c r="DRD26" s="1498"/>
      <c r="DRE26" s="1498"/>
      <c r="DRF26" s="1498"/>
      <c r="DRG26" s="1498"/>
      <c r="DRH26" s="1498"/>
      <c r="DRI26" s="1498"/>
      <c r="DRJ26" s="1498"/>
      <c r="DRK26" s="1498"/>
      <c r="DRL26" s="1498"/>
      <c r="DRM26" s="1498"/>
      <c r="DRN26" s="1498"/>
      <c r="DRO26" s="1498"/>
      <c r="DRP26" s="1498"/>
      <c r="DRQ26" s="1498"/>
      <c r="DRR26" s="1498"/>
      <c r="DRS26" s="1498"/>
      <c r="DRT26" s="1498"/>
      <c r="DRU26" s="1498"/>
      <c r="DRV26" s="1498"/>
      <c r="DRW26" s="1498"/>
      <c r="DRX26" s="1498"/>
      <c r="DRY26" s="1498"/>
      <c r="DRZ26" s="1498"/>
      <c r="DSA26" s="1498"/>
      <c r="DSB26" s="1498"/>
      <c r="DSC26" s="1498"/>
      <c r="DSD26" s="1498"/>
      <c r="DSE26" s="1498"/>
      <c r="DSF26" s="1498"/>
      <c r="DSG26" s="1498"/>
      <c r="DSH26" s="1498"/>
      <c r="DSI26" s="1498"/>
      <c r="DSJ26" s="1498"/>
      <c r="DSK26" s="1498"/>
      <c r="DSL26" s="1498"/>
      <c r="DSM26" s="1498"/>
      <c r="DSN26" s="1498"/>
      <c r="DSO26" s="1498"/>
      <c r="DSP26" s="1498"/>
      <c r="DSQ26" s="1498"/>
      <c r="DSR26" s="1498"/>
      <c r="DSS26" s="1498"/>
      <c r="DST26" s="1498"/>
      <c r="DSU26" s="1498"/>
      <c r="DSV26" s="1498"/>
      <c r="DSW26" s="1498"/>
      <c r="DSX26" s="1498"/>
      <c r="DSY26" s="1498"/>
      <c r="DSZ26" s="1498"/>
      <c r="DTA26" s="1498"/>
      <c r="DTB26" s="1498"/>
      <c r="DTC26" s="1498"/>
      <c r="DTD26" s="1498"/>
      <c r="DTE26" s="1498"/>
      <c r="DTF26" s="1498"/>
      <c r="DTG26" s="1498"/>
      <c r="DTH26" s="1498"/>
      <c r="DTI26" s="1498"/>
      <c r="DTJ26" s="1498"/>
      <c r="DTK26" s="1498"/>
      <c r="DTL26" s="1498"/>
      <c r="DTM26" s="1498"/>
      <c r="DTN26" s="1498"/>
      <c r="DTO26" s="1498"/>
      <c r="DTP26" s="1498"/>
      <c r="DTQ26" s="1498"/>
      <c r="DTR26" s="1498"/>
      <c r="DTS26" s="1498"/>
      <c r="DTT26" s="1498"/>
      <c r="DTU26" s="1498"/>
      <c r="DTV26" s="1498"/>
      <c r="DTW26" s="1498"/>
      <c r="DTX26" s="1498"/>
      <c r="DTY26" s="1498"/>
      <c r="DTZ26" s="1498"/>
      <c r="DUA26" s="1498"/>
      <c r="DUB26" s="1498"/>
      <c r="DUC26" s="1498"/>
      <c r="DUD26" s="1498"/>
      <c r="DUE26" s="1498"/>
      <c r="DUF26" s="1498"/>
      <c r="DUG26" s="1498"/>
      <c r="DUH26" s="1498"/>
      <c r="DUI26" s="1498"/>
      <c r="DUJ26" s="1498"/>
      <c r="DUK26" s="1498"/>
      <c r="DUL26" s="1498"/>
      <c r="DUM26" s="1498"/>
      <c r="DUN26" s="1498"/>
      <c r="DUO26" s="1498"/>
      <c r="DUP26" s="1498"/>
      <c r="DUQ26" s="1498"/>
      <c r="DUR26" s="1498"/>
      <c r="DUS26" s="1498"/>
      <c r="DUT26" s="1498"/>
      <c r="DUU26" s="1498"/>
      <c r="DUV26" s="1498"/>
      <c r="DUW26" s="1498"/>
      <c r="DUX26" s="1498"/>
      <c r="DUY26" s="1498"/>
      <c r="DUZ26" s="1498"/>
      <c r="DVA26" s="1498"/>
      <c r="DVB26" s="1498"/>
      <c r="DVC26" s="1498"/>
      <c r="DVD26" s="1498"/>
      <c r="DVE26" s="1498"/>
      <c r="DVF26" s="1498"/>
      <c r="DVG26" s="1498"/>
      <c r="DVH26" s="1498"/>
      <c r="DVI26" s="1498"/>
      <c r="DVJ26" s="1498"/>
      <c r="DVK26" s="1498"/>
      <c r="DVL26" s="1498"/>
      <c r="DVM26" s="1498"/>
      <c r="DVN26" s="1498"/>
      <c r="DVO26" s="1498"/>
      <c r="DVP26" s="1498"/>
      <c r="DVQ26" s="1498"/>
      <c r="DVR26" s="1498"/>
      <c r="DVS26" s="1498"/>
      <c r="DVT26" s="1498"/>
      <c r="DVU26" s="1498"/>
      <c r="DVV26" s="1498"/>
      <c r="DVW26" s="1498"/>
      <c r="DVX26" s="1498"/>
      <c r="DVY26" s="1498"/>
      <c r="DVZ26" s="1498"/>
      <c r="DWA26" s="1498"/>
      <c r="DWB26" s="1498"/>
      <c r="DWC26" s="1498"/>
      <c r="DWD26" s="1498"/>
      <c r="DWE26" s="1498"/>
      <c r="DWF26" s="1498"/>
      <c r="DWG26" s="1498"/>
      <c r="DWH26" s="1498"/>
      <c r="DWI26" s="1498"/>
      <c r="DWJ26" s="1498"/>
      <c r="DWK26" s="1498"/>
      <c r="DWL26" s="1498"/>
      <c r="DWM26" s="1498"/>
      <c r="DWN26" s="1498"/>
      <c r="DWO26" s="1498"/>
      <c r="DWP26" s="1498"/>
      <c r="DWQ26" s="1498"/>
      <c r="DWR26" s="1498"/>
      <c r="DWS26" s="1498"/>
      <c r="DWT26" s="1498"/>
      <c r="DWU26" s="1498"/>
      <c r="DWV26" s="1498"/>
      <c r="DWW26" s="1498"/>
      <c r="DWX26" s="1498"/>
      <c r="DWY26" s="1498"/>
      <c r="DWZ26" s="1498"/>
      <c r="DXA26" s="1498"/>
      <c r="DXB26" s="1498"/>
      <c r="DXC26" s="1498"/>
      <c r="DXD26" s="1498"/>
      <c r="DXE26" s="1498"/>
      <c r="DXF26" s="1498"/>
      <c r="DXG26" s="1498"/>
      <c r="DXH26" s="1498"/>
      <c r="DXI26" s="1498"/>
      <c r="DXJ26" s="1498"/>
      <c r="DXK26" s="1498"/>
      <c r="DXL26" s="1498"/>
      <c r="DXM26" s="1498"/>
      <c r="DXN26" s="1498"/>
      <c r="DXO26" s="1498"/>
      <c r="DXP26" s="1498"/>
      <c r="DXQ26" s="1498"/>
      <c r="DXR26" s="1498"/>
      <c r="DXS26" s="1498"/>
      <c r="DXT26" s="1498"/>
      <c r="DXU26" s="1498"/>
      <c r="DXV26" s="1498"/>
      <c r="DXW26" s="1498"/>
      <c r="DXX26" s="1498"/>
      <c r="DXY26" s="1498"/>
      <c r="DXZ26" s="1498"/>
      <c r="DYA26" s="1498"/>
      <c r="DYB26" s="1498"/>
      <c r="DYC26" s="1498"/>
      <c r="DYD26" s="1498"/>
      <c r="DYE26" s="1498"/>
      <c r="DYF26" s="1498"/>
      <c r="DYG26" s="1498"/>
      <c r="DYH26" s="1498"/>
      <c r="DYI26" s="1498"/>
      <c r="DYJ26" s="1498"/>
      <c r="DYK26" s="1498"/>
      <c r="DYL26" s="1498"/>
      <c r="DYM26" s="1498"/>
      <c r="DYN26" s="1498"/>
      <c r="DYO26" s="1498"/>
      <c r="DYP26" s="1498"/>
      <c r="DYQ26" s="1498"/>
      <c r="DYR26" s="1498"/>
      <c r="DYS26" s="1498"/>
      <c r="DYT26" s="1498"/>
      <c r="DYU26" s="1498"/>
      <c r="DYV26" s="1498"/>
      <c r="DYW26" s="1498"/>
      <c r="DYX26" s="1498"/>
      <c r="DYY26" s="1498"/>
      <c r="DYZ26" s="1498"/>
      <c r="DZA26" s="1498"/>
      <c r="DZB26" s="1498"/>
      <c r="DZC26" s="1498"/>
      <c r="DZD26" s="1498"/>
      <c r="DZE26" s="1498"/>
      <c r="DZF26" s="1498"/>
      <c r="DZG26" s="1498"/>
      <c r="DZH26" s="1498"/>
      <c r="DZI26" s="1498"/>
      <c r="DZJ26" s="1498"/>
      <c r="DZK26" s="1498"/>
      <c r="DZL26" s="1498"/>
      <c r="DZM26" s="1498"/>
      <c r="DZN26" s="1498"/>
      <c r="DZO26" s="1498"/>
      <c r="DZP26" s="1498"/>
      <c r="DZQ26" s="1498"/>
      <c r="DZR26" s="1498"/>
      <c r="DZS26" s="1498"/>
      <c r="DZT26" s="1498"/>
      <c r="DZU26" s="1498"/>
      <c r="DZV26" s="1498"/>
      <c r="DZW26" s="1498"/>
      <c r="DZX26" s="1498"/>
      <c r="DZY26" s="1498"/>
      <c r="DZZ26" s="1498"/>
      <c r="EAA26" s="1498"/>
      <c r="EAB26" s="1498"/>
      <c r="EAC26" s="1498"/>
      <c r="EAD26" s="1498"/>
      <c r="EAE26" s="1498"/>
      <c r="EAF26" s="1498"/>
      <c r="EAG26" s="1498"/>
      <c r="EAH26" s="1498"/>
      <c r="EAI26" s="1498"/>
      <c r="EAJ26" s="1498"/>
      <c r="EAK26" s="1498"/>
      <c r="EAL26" s="1498"/>
      <c r="EAM26" s="1498"/>
      <c r="EAN26" s="1498"/>
      <c r="EAO26" s="1498"/>
      <c r="EAP26" s="1498"/>
      <c r="EAQ26" s="1498"/>
      <c r="EAR26" s="1498"/>
      <c r="EAS26" s="1498"/>
      <c r="EAT26" s="1498"/>
      <c r="EAU26" s="1498"/>
      <c r="EAV26" s="1498"/>
      <c r="EAW26" s="1498"/>
      <c r="EAX26" s="1498"/>
      <c r="EAY26" s="1498"/>
      <c r="EAZ26" s="1498"/>
      <c r="EBA26" s="1498"/>
      <c r="EBB26" s="1498"/>
      <c r="EBC26" s="1498"/>
      <c r="EBD26" s="1498"/>
      <c r="EBE26" s="1498"/>
      <c r="EBF26" s="1498"/>
      <c r="EBG26" s="1498"/>
      <c r="EBH26" s="1498"/>
      <c r="EBI26" s="1498"/>
      <c r="EBJ26" s="1498"/>
      <c r="EBK26" s="1498"/>
      <c r="EBL26" s="1498"/>
      <c r="EBM26" s="1498"/>
      <c r="EBN26" s="1498"/>
      <c r="EBO26" s="1498"/>
      <c r="EBP26" s="1498"/>
      <c r="EBQ26" s="1498"/>
      <c r="EBR26" s="1498"/>
      <c r="EBS26" s="1498"/>
      <c r="EBT26" s="1498"/>
      <c r="EBU26" s="1498"/>
      <c r="EBV26" s="1498"/>
      <c r="EBW26" s="1498"/>
      <c r="EBX26" s="1498"/>
      <c r="EBY26" s="1498"/>
      <c r="EBZ26" s="1498"/>
      <c r="ECA26" s="1498"/>
      <c r="ECB26" s="1498"/>
      <c r="ECC26" s="1498"/>
      <c r="ECD26" s="1498"/>
      <c r="ECE26" s="1498"/>
      <c r="ECF26" s="1498"/>
      <c r="ECG26" s="1498"/>
      <c r="ECH26" s="1498"/>
      <c r="ECI26" s="1498"/>
      <c r="ECJ26" s="1498"/>
      <c r="ECK26" s="1498"/>
      <c r="ECL26" s="1498"/>
      <c r="ECM26" s="1498"/>
      <c r="ECN26" s="1498"/>
      <c r="ECO26" s="1498"/>
      <c r="ECP26" s="1498"/>
      <c r="ECQ26" s="1498"/>
      <c r="ECR26" s="1498"/>
      <c r="ECS26" s="1498"/>
      <c r="ECT26" s="1498"/>
      <c r="ECU26" s="1498"/>
      <c r="ECV26" s="1498"/>
      <c r="ECW26" s="1498"/>
      <c r="ECX26" s="1498"/>
      <c r="ECY26" s="1498"/>
      <c r="ECZ26" s="1498"/>
      <c r="EDA26" s="1498"/>
      <c r="EDB26" s="1498"/>
      <c r="EDC26" s="1498"/>
      <c r="EDD26" s="1498"/>
      <c r="EDE26" s="1498"/>
      <c r="EDF26" s="1498"/>
      <c r="EDG26" s="1498"/>
      <c r="EDH26" s="1498"/>
      <c r="EDI26" s="1498"/>
      <c r="EDJ26" s="1498"/>
      <c r="EDK26" s="1498"/>
      <c r="EDL26" s="1498"/>
      <c r="EDM26" s="1498"/>
      <c r="EDN26" s="1498"/>
      <c r="EDO26" s="1498"/>
      <c r="EDP26" s="1498"/>
      <c r="EDQ26" s="1498"/>
      <c r="EDR26" s="1498"/>
      <c r="EDS26" s="1498"/>
      <c r="EDT26" s="1498"/>
      <c r="EDU26" s="1498"/>
      <c r="EDV26" s="1498"/>
      <c r="EDW26" s="1498"/>
      <c r="EDX26" s="1498"/>
      <c r="EDY26" s="1498"/>
      <c r="EDZ26" s="1498"/>
      <c r="EEA26" s="1498"/>
      <c r="EEB26" s="1498"/>
      <c r="EEC26" s="1498"/>
      <c r="EED26" s="1498"/>
      <c r="EEE26" s="1498"/>
      <c r="EEF26" s="1498"/>
      <c r="EEG26" s="1498"/>
      <c r="EEH26" s="1498"/>
      <c r="EEI26" s="1498"/>
      <c r="EEJ26" s="1498"/>
      <c r="EEK26" s="1498"/>
      <c r="EEL26" s="1498"/>
      <c r="EEM26" s="1498"/>
      <c r="EEN26" s="1498"/>
      <c r="EEO26" s="1498"/>
      <c r="EEP26" s="1498"/>
      <c r="EEQ26" s="1498"/>
      <c r="EER26" s="1498"/>
      <c r="EES26" s="1498"/>
      <c r="EET26" s="1498"/>
      <c r="EEU26" s="1498"/>
      <c r="EEV26" s="1498"/>
      <c r="EEW26" s="1498"/>
      <c r="EEX26" s="1498"/>
      <c r="EEY26" s="1498"/>
      <c r="EEZ26" s="1498"/>
      <c r="EFA26" s="1498"/>
      <c r="EFB26" s="1498"/>
      <c r="EFC26" s="1498"/>
      <c r="EFD26" s="1498"/>
      <c r="EFE26" s="1498"/>
      <c r="EFF26" s="1498"/>
      <c r="EFG26" s="1498"/>
      <c r="EFH26" s="1498"/>
      <c r="EFI26" s="1498"/>
      <c r="EFJ26" s="1498"/>
      <c r="EFK26" s="1498"/>
      <c r="EFL26" s="1498"/>
      <c r="EFM26" s="1498"/>
      <c r="EFN26" s="1498"/>
      <c r="EFO26" s="1498"/>
      <c r="EFP26" s="1498"/>
      <c r="EFQ26" s="1498"/>
      <c r="EFR26" s="1498"/>
      <c r="EFS26" s="1498"/>
      <c r="EFT26" s="1498"/>
      <c r="EFU26" s="1498"/>
      <c r="EFV26" s="1498"/>
      <c r="EFW26" s="1498"/>
      <c r="EFX26" s="1498"/>
      <c r="EFY26" s="1498"/>
      <c r="EFZ26" s="1498"/>
      <c r="EGA26" s="1498"/>
      <c r="EGB26" s="1498"/>
      <c r="EGC26" s="1498"/>
      <c r="EGD26" s="1498"/>
      <c r="EGE26" s="1498"/>
      <c r="EGF26" s="1498"/>
      <c r="EGG26" s="1498"/>
      <c r="EGH26" s="1498"/>
      <c r="EGI26" s="1498"/>
      <c r="EGJ26" s="1498"/>
      <c r="EGK26" s="1498"/>
      <c r="EGL26" s="1498"/>
      <c r="EGM26" s="1498"/>
      <c r="EGN26" s="1498"/>
      <c r="EGO26" s="1498"/>
      <c r="EGP26" s="1498"/>
      <c r="EGQ26" s="1498"/>
      <c r="EGR26" s="1498"/>
      <c r="EGS26" s="1498"/>
      <c r="EGT26" s="1498"/>
      <c r="EGU26" s="1498"/>
      <c r="EGV26" s="1498"/>
      <c r="EGW26" s="1498"/>
      <c r="EGX26" s="1498"/>
      <c r="EGY26" s="1498"/>
      <c r="EGZ26" s="1498"/>
      <c r="EHA26" s="1498"/>
      <c r="EHB26" s="1498"/>
      <c r="EHC26" s="1498"/>
      <c r="EHD26" s="1498"/>
      <c r="EHE26" s="1498"/>
      <c r="EHF26" s="1498"/>
      <c r="EHG26" s="1498"/>
      <c r="EHH26" s="1498"/>
      <c r="EHI26" s="1498"/>
      <c r="EHJ26" s="1498"/>
      <c r="EHK26" s="1498"/>
      <c r="EHL26" s="1498"/>
      <c r="EHM26" s="1498"/>
      <c r="EHN26" s="1498"/>
      <c r="EHO26" s="1498"/>
      <c r="EHP26" s="1498"/>
      <c r="EHQ26" s="1498"/>
      <c r="EHR26" s="1498"/>
      <c r="EHS26" s="1498"/>
      <c r="EHT26" s="1498"/>
      <c r="EHU26" s="1498"/>
      <c r="EHV26" s="1498"/>
      <c r="EHW26" s="1498"/>
      <c r="EHX26" s="1498"/>
      <c r="EHY26" s="1498"/>
      <c r="EHZ26" s="1498"/>
      <c r="EIA26" s="1498"/>
      <c r="EIB26" s="1498"/>
      <c r="EIC26" s="1498"/>
      <c r="EID26" s="1498"/>
      <c r="EIE26" s="1498"/>
      <c r="EIF26" s="1498"/>
      <c r="EIG26" s="1498"/>
      <c r="EIH26" s="1498"/>
      <c r="EII26" s="1498"/>
      <c r="EIJ26" s="1498"/>
      <c r="EIK26" s="1498"/>
      <c r="EIL26" s="1498"/>
      <c r="EIM26" s="1498"/>
      <c r="EIN26" s="1498"/>
      <c r="EIO26" s="1498"/>
      <c r="EIP26" s="1498"/>
      <c r="EIQ26" s="1498"/>
      <c r="EIR26" s="1498"/>
      <c r="EIS26" s="1498"/>
      <c r="EIT26" s="1498"/>
      <c r="EIU26" s="1498"/>
      <c r="EIV26" s="1498"/>
      <c r="EIW26" s="1498"/>
      <c r="EIX26" s="1498"/>
      <c r="EIY26" s="1498"/>
      <c r="EIZ26" s="1498"/>
      <c r="EJA26" s="1498"/>
      <c r="EJB26" s="1498"/>
      <c r="EJC26" s="1498"/>
      <c r="EJD26" s="1498"/>
      <c r="EJE26" s="1498"/>
      <c r="EJF26" s="1498"/>
      <c r="EJG26" s="1498"/>
      <c r="EJH26" s="1498"/>
      <c r="EJI26" s="1498"/>
      <c r="EJJ26" s="1498"/>
      <c r="EJK26" s="1498"/>
      <c r="EJL26" s="1498"/>
      <c r="EJM26" s="1498"/>
      <c r="EJN26" s="1498"/>
      <c r="EJO26" s="1498"/>
      <c r="EJP26" s="1498"/>
      <c r="EJQ26" s="1498"/>
      <c r="EJR26" s="1498"/>
      <c r="EJS26" s="1498"/>
      <c r="EJT26" s="1498"/>
      <c r="EJU26" s="1498"/>
      <c r="EJV26" s="1498"/>
      <c r="EJW26" s="1498"/>
      <c r="EJX26" s="1498"/>
      <c r="EJY26" s="1498"/>
      <c r="EJZ26" s="1498"/>
      <c r="EKA26" s="1498"/>
      <c r="EKB26" s="1498"/>
      <c r="EKC26" s="1498"/>
      <c r="EKD26" s="1498"/>
      <c r="EKE26" s="1498"/>
      <c r="EKF26" s="1498"/>
      <c r="EKG26" s="1498"/>
      <c r="EKH26" s="1498"/>
      <c r="EKI26" s="1498"/>
      <c r="EKJ26" s="1498"/>
      <c r="EKK26" s="1498"/>
      <c r="EKL26" s="1498"/>
      <c r="EKM26" s="1498"/>
      <c r="EKN26" s="1498"/>
      <c r="EKO26" s="1498"/>
      <c r="EKP26" s="1498"/>
      <c r="EKQ26" s="1498"/>
      <c r="EKR26" s="1498"/>
      <c r="EKS26" s="1498"/>
      <c r="EKT26" s="1498"/>
      <c r="EKU26" s="1498"/>
      <c r="EKV26" s="1498"/>
      <c r="EKW26" s="1498"/>
      <c r="EKX26" s="1498"/>
      <c r="EKY26" s="1498"/>
      <c r="EKZ26" s="1498"/>
      <c r="ELA26" s="1498"/>
      <c r="ELB26" s="1498"/>
      <c r="ELC26" s="1498"/>
      <c r="ELD26" s="1498"/>
      <c r="ELE26" s="1498"/>
      <c r="ELF26" s="1498"/>
      <c r="ELG26" s="1498"/>
      <c r="ELH26" s="1498"/>
      <c r="ELI26" s="1498"/>
      <c r="ELJ26" s="1498"/>
      <c r="ELK26" s="1498"/>
      <c r="ELL26" s="1498"/>
      <c r="ELM26" s="1498"/>
      <c r="ELN26" s="1498"/>
      <c r="ELO26" s="1498"/>
      <c r="ELP26" s="1498"/>
      <c r="ELQ26" s="1498"/>
      <c r="ELR26" s="1498"/>
      <c r="ELS26" s="1498"/>
      <c r="ELT26" s="1498"/>
      <c r="ELU26" s="1498"/>
      <c r="ELV26" s="1498"/>
      <c r="ELW26" s="1498"/>
      <c r="ELX26" s="1498"/>
      <c r="ELY26" s="1498"/>
      <c r="ELZ26" s="1498"/>
      <c r="EMA26" s="1498"/>
      <c r="EMB26" s="1498"/>
      <c r="EMC26" s="1498"/>
      <c r="EMD26" s="1498"/>
      <c r="EME26" s="1498"/>
      <c r="EMF26" s="1498"/>
      <c r="EMG26" s="1498"/>
      <c r="EMH26" s="1498"/>
      <c r="EMI26" s="1498"/>
      <c r="EMJ26" s="1498"/>
      <c r="EMK26" s="1498"/>
      <c r="EML26" s="1498"/>
      <c r="EMM26" s="1498"/>
      <c r="EMN26" s="1498"/>
      <c r="EMO26" s="1498"/>
      <c r="EMP26" s="1498"/>
      <c r="EMQ26" s="1498"/>
      <c r="EMR26" s="1498"/>
      <c r="EMS26" s="1498"/>
      <c r="EMT26" s="1498"/>
      <c r="EMU26" s="1498"/>
      <c r="EMV26" s="1498"/>
      <c r="EMW26" s="1498"/>
      <c r="EMX26" s="1498"/>
      <c r="EMY26" s="1498"/>
      <c r="EMZ26" s="1498"/>
      <c r="ENA26" s="1498"/>
      <c r="ENB26" s="1498"/>
      <c r="ENC26" s="1498"/>
      <c r="END26" s="1498"/>
      <c r="ENE26" s="1498"/>
      <c r="ENF26" s="1498"/>
      <c r="ENG26" s="1498"/>
      <c r="ENH26" s="1498"/>
      <c r="ENI26" s="1498"/>
      <c r="ENJ26" s="1498"/>
      <c r="ENK26" s="1498"/>
      <c r="ENL26" s="1498"/>
      <c r="ENM26" s="1498"/>
      <c r="ENN26" s="1498"/>
      <c r="ENO26" s="1498"/>
      <c r="ENP26" s="1498"/>
      <c r="ENQ26" s="1498"/>
      <c r="ENR26" s="1498"/>
      <c r="ENS26" s="1498"/>
      <c r="ENT26" s="1498"/>
      <c r="ENU26" s="1498"/>
      <c r="ENV26" s="1498"/>
      <c r="ENW26" s="1498"/>
      <c r="ENX26" s="1498"/>
      <c r="ENY26" s="1498"/>
      <c r="ENZ26" s="1498"/>
      <c r="EOA26" s="1498"/>
      <c r="EOB26" s="1498"/>
      <c r="EOC26" s="1498"/>
      <c r="EOD26" s="1498"/>
      <c r="EOE26" s="1498"/>
      <c r="EOF26" s="1498"/>
      <c r="EOG26" s="1498"/>
      <c r="EOH26" s="1498"/>
      <c r="EOI26" s="1498"/>
      <c r="EOJ26" s="1498"/>
      <c r="EOK26" s="1498"/>
      <c r="EOL26" s="1498"/>
      <c r="EOM26" s="1498"/>
      <c r="EON26" s="1498"/>
      <c r="EOO26" s="1498"/>
      <c r="EOP26" s="1498"/>
      <c r="EOQ26" s="1498"/>
      <c r="EOR26" s="1498"/>
      <c r="EOS26" s="1498"/>
      <c r="EOT26" s="1498"/>
      <c r="EOU26" s="1498"/>
      <c r="EOV26" s="1498"/>
      <c r="EOW26" s="1498"/>
      <c r="EOX26" s="1498"/>
      <c r="EOY26" s="1498"/>
      <c r="EOZ26" s="1498"/>
      <c r="EPA26" s="1498"/>
      <c r="EPB26" s="1498"/>
      <c r="EPC26" s="1498"/>
      <c r="EPD26" s="1498"/>
      <c r="EPE26" s="1498"/>
      <c r="EPF26" s="1498"/>
      <c r="EPG26" s="1498"/>
      <c r="EPH26" s="1498"/>
      <c r="EPI26" s="1498"/>
      <c r="EPJ26" s="1498"/>
      <c r="EPK26" s="1498"/>
      <c r="EPL26" s="1498"/>
      <c r="EPM26" s="1498"/>
      <c r="EPN26" s="1498"/>
      <c r="EPO26" s="1498"/>
      <c r="EPP26" s="1498"/>
      <c r="EPQ26" s="1498"/>
      <c r="EPR26" s="1498"/>
      <c r="EPS26" s="1498"/>
      <c r="EPT26" s="1498"/>
      <c r="EPU26" s="1498"/>
      <c r="EPV26" s="1498"/>
      <c r="EPW26" s="1498"/>
      <c r="EPX26" s="1498"/>
      <c r="EPY26" s="1498"/>
      <c r="EPZ26" s="1498"/>
      <c r="EQA26" s="1498"/>
      <c r="EQB26" s="1498"/>
      <c r="EQC26" s="1498"/>
      <c r="EQD26" s="1498"/>
      <c r="EQE26" s="1498"/>
      <c r="EQF26" s="1498"/>
      <c r="EQG26" s="1498"/>
      <c r="EQH26" s="1498"/>
      <c r="EQI26" s="1498"/>
      <c r="EQJ26" s="1498"/>
      <c r="EQK26" s="1498"/>
      <c r="EQL26" s="1498"/>
      <c r="EQM26" s="1498"/>
      <c r="EQN26" s="1498"/>
      <c r="EQO26" s="1498"/>
      <c r="EQP26" s="1498"/>
      <c r="EQQ26" s="1498"/>
      <c r="EQR26" s="1498"/>
      <c r="EQS26" s="1498"/>
      <c r="EQT26" s="1498"/>
      <c r="EQU26" s="1498"/>
      <c r="EQV26" s="1498"/>
      <c r="EQW26" s="1498"/>
      <c r="EQX26" s="1498"/>
      <c r="EQY26" s="1498"/>
      <c r="EQZ26" s="1498"/>
      <c r="ERA26" s="1498"/>
      <c r="ERB26" s="1498"/>
      <c r="ERC26" s="1498"/>
      <c r="ERD26" s="1498"/>
      <c r="ERE26" s="1498"/>
      <c r="ERF26" s="1498"/>
      <c r="ERG26" s="1498"/>
      <c r="ERH26" s="1498"/>
      <c r="ERI26" s="1498"/>
      <c r="ERJ26" s="1498"/>
      <c r="ERK26" s="1498"/>
      <c r="ERL26" s="1498"/>
      <c r="ERM26" s="1498"/>
      <c r="ERN26" s="1498"/>
      <c r="ERO26" s="1498"/>
      <c r="ERP26" s="1498"/>
      <c r="ERQ26" s="1498"/>
      <c r="ERR26" s="1498"/>
      <c r="ERS26" s="1498"/>
      <c r="ERT26" s="1498"/>
      <c r="ERU26" s="1498"/>
      <c r="ERV26" s="1498"/>
      <c r="ERW26" s="1498"/>
      <c r="ERX26" s="1498"/>
      <c r="ERY26" s="1498"/>
      <c r="ERZ26" s="1498"/>
      <c r="ESA26" s="1498"/>
      <c r="ESB26" s="1498"/>
      <c r="ESC26" s="1498"/>
      <c r="ESD26" s="1498"/>
      <c r="ESE26" s="1498"/>
      <c r="ESF26" s="1498"/>
      <c r="ESG26" s="1498"/>
      <c r="ESH26" s="1498"/>
      <c r="ESI26" s="1498"/>
      <c r="ESJ26" s="1498"/>
      <c r="ESK26" s="1498"/>
      <c r="ESL26" s="1498"/>
      <c r="ESM26" s="1498"/>
      <c r="ESN26" s="1498"/>
      <c r="ESO26" s="1498"/>
      <c r="ESP26" s="1498"/>
      <c r="ESQ26" s="1498"/>
      <c r="ESR26" s="1498"/>
      <c r="ESS26" s="1498"/>
      <c r="EST26" s="1498"/>
      <c r="ESU26" s="1498"/>
      <c r="ESV26" s="1498"/>
      <c r="ESW26" s="1498"/>
      <c r="ESX26" s="1498"/>
      <c r="ESY26" s="1498"/>
      <c r="ESZ26" s="1498"/>
      <c r="ETA26" s="1498"/>
      <c r="ETB26" s="1498"/>
      <c r="ETC26" s="1498"/>
      <c r="ETD26" s="1498"/>
      <c r="ETE26" s="1498"/>
      <c r="ETF26" s="1498"/>
      <c r="ETG26" s="1498"/>
      <c r="ETH26" s="1498"/>
      <c r="ETI26" s="1498"/>
      <c r="ETJ26" s="1498"/>
      <c r="ETK26" s="1498"/>
      <c r="ETL26" s="1498"/>
      <c r="ETM26" s="1498"/>
      <c r="ETN26" s="1498"/>
      <c r="ETO26" s="1498"/>
      <c r="ETP26" s="1498"/>
      <c r="ETQ26" s="1498"/>
      <c r="ETR26" s="1498"/>
      <c r="ETS26" s="1498"/>
      <c r="ETT26" s="1498"/>
      <c r="ETU26" s="1498"/>
      <c r="ETV26" s="1498"/>
      <c r="ETW26" s="1498"/>
      <c r="ETX26" s="1498"/>
      <c r="ETY26" s="1498"/>
      <c r="ETZ26" s="1498"/>
      <c r="EUA26" s="1498"/>
      <c r="EUB26" s="1498"/>
      <c r="EUC26" s="1498"/>
      <c r="EUD26" s="1498"/>
      <c r="EUE26" s="1498"/>
      <c r="EUF26" s="1498"/>
      <c r="EUG26" s="1498"/>
      <c r="EUH26" s="1498"/>
      <c r="EUI26" s="1498"/>
      <c r="EUJ26" s="1498"/>
      <c r="EUK26" s="1498"/>
      <c r="EUL26" s="1498"/>
      <c r="EUM26" s="1498"/>
      <c r="EUN26" s="1498"/>
      <c r="EUO26" s="1498"/>
      <c r="EUP26" s="1498"/>
      <c r="EUQ26" s="1498"/>
      <c r="EUR26" s="1498"/>
      <c r="EUS26" s="1498"/>
      <c r="EUT26" s="1498"/>
      <c r="EUU26" s="1498"/>
      <c r="EUV26" s="1498"/>
      <c r="EUW26" s="1498"/>
      <c r="EUX26" s="1498"/>
      <c r="EUY26" s="1498"/>
      <c r="EUZ26" s="1498"/>
      <c r="EVA26" s="1498"/>
      <c r="EVB26" s="1498"/>
      <c r="EVC26" s="1498"/>
      <c r="EVD26" s="1498"/>
      <c r="EVE26" s="1498"/>
      <c r="EVF26" s="1498"/>
      <c r="EVG26" s="1498"/>
      <c r="EVH26" s="1498"/>
      <c r="EVI26" s="1498"/>
      <c r="EVJ26" s="1498"/>
      <c r="EVK26" s="1498"/>
      <c r="EVL26" s="1498"/>
      <c r="EVM26" s="1498"/>
      <c r="EVN26" s="1498"/>
      <c r="EVO26" s="1498"/>
      <c r="EVP26" s="1498"/>
      <c r="EVQ26" s="1498"/>
      <c r="EVR26" s="1498"/>
      <c r="EVS26" s="1498"/>
      <c r="EVT26" s="1498"/>
      <c r="EVU26" s="1498"/>
      <c r="EVV26" s="1498"/>
      <c r="EVW26" s="1498"/>
      <c r="EVX26" s="1498"/>
      <c r="EVY26" s="1498"/>
      <c r="EVZ26" s="1498"/>
      <c r="EWA26" s="1498"/>
      <c r="EWB26" s="1498"/>
      <c r="EWC26" s="1498"/>
      <c r="EWD26" s="1498"/>
      <c r="EWE26" s="1498"/>
      <c r="EWF26" s="1498"/>
      <c r="EWG26" s="1498"/>
      <c r="EWH26" s="1498"/>
      <c r="EWI26" s="1498"/>
      <c r="EWJ26" s="1498"/>
      <c r="EWK26" s="1498"/>
      <c r="EWL26" s="1498"/>
      <c r="EWM26" s="1498"/>
      <c r="EWN26" s="1498"/>
      <c r="EWO26" s="1498"/>
      <c r="EWP26" s="1498"/>
      <c r="EWQ26" s="1498"/>
      <c r="EWR26" s="1498"/>
      <c r="EWS26" s="1498"/>
      <c r="EWT26" s="1498"/>
      <c r="EWU26" s="1498"/>
      <c r="EWV26" s="1498"/>
      <c r="EWW26" s="1498"/>
      <c r="EWX26" s="1498"/>
      <c r="EWY26" s="1498"/>
      <c r="EWZ26" s="1498"/>
      <c r="EXA26" s="1498"/>
      <c r="EXB26" s="1498"/>
      <c r="EXC26" s="1498"/>
      <c r="EXD26" s="1498"/>
      <c r="EXE26" s="1498"/>
      <c r="EXF26" s="1498"/>
      <c r="EXG26" s="1498"/>
      <c r="EXH26" s="1498"/>
      <c r="EXI26" s="1498"/>
      <c r="EXJ26" s="1498"/>
      <c r="EXK26" s="1498"/>
      <c r="EXL26" s="1498"/>
      <c r="EXM26" s="1498"/>
      <c r="EXN26" s="1498"/>
      <c r="EXO26" s="1498"/>
      <c r="EXP26" s="1498"/>
      <c r="EXQ26" s="1498"/>
      <c r="EXR26" s="1498"/>
      <c r="EXS26" s="1498"/>
      <c r="EXT26" s="1498"/>
      <c r="EXU26" s="1498"/>
      <c r="EXV26" s="1498"/>
      <c r="EXW26" s="1498"/>
      <c r="EXX26" s="1498"/>
      <c r="EXY26" s="1498"/>
      <c r="EXZ26" s="1498"/>
      <c r="EYA26" s="1498"/>
      <c r="EYB26" s="1498"/>
      <c r="EYC26" s="1498"/>
      <c r="EYD26" s="1498"/>
      <c r="EYE26" s="1498"/>
      <c r="EYF26" s="1498"/>
      <c r="EYG26" s="1498"/>
      <c r="EYH26" s="1498"/>
      <c r="EYI26" s="1498"/>
      <c r="EYJ26" s="1498"/>
      <c r="EYK26" s="1498"/>
      <c r="EYL26" s="1498"/>
      <c r="EYM26" s="1498"/>
      <c r="EYN26" s="1498"/>
      <c r="EYO26" s="1498"/>
      <c r="EYP26" s="1498"/>
      <c r="EYQ26" s="1498"/>
      <c r="EYR26" s="1498"/>
      <c r="EYS26" s="1498"/>
      <c r="EYT26" s="1498"/>
      <c r="EYU26" s="1498"/>
      <c r="EYV26" s="1498"/>
      <c r="EYW26" s="1498"/>
      <c r="EYX26" s="1498"/>
      <c r="EYY26" s="1498"/>
      <c r="EYZ26" s="1498"/>
      <c r="EZA26" s="1498"/>
      <c r="EZB26" s="1498"/>
      <c r="EZC26" s="1498"/>
      <c r="EZD26" s="1498"/>
      <c r="EZE26" s="1498"/>
      <c r="EZF26" s="1498"/>
      <c r="EZG26" s="1498"/>
      <c r="EZH26" s="1498"/>
      <c r="EZI26" s="1498"/>
      <c r="EZJ26" s="1498"/>
      <c r="EZK26" s="1498"/>
      <c r="EZL26" s="1498"/>
      <c r="EZM26" s="1498"/>
      <c r="EZN26" s="1498"/>
      <c r="EZO26" s="1498"/>
      <c r="EZP26" s="1498"/>
      <c r="EZQ26" s="1498"/>
      <c r="EZR26" s="1498"/>
      <c r="EZS26" s="1498"/>
      <c r="EZT26" s="1498"/>
      <c r="EZU26" s="1498"/>
      <c r="EZV26" s="1498"/>
      <c r="EZW26" s="1498"/>
      <c r="EZX26" s="1498"/>
      <c r="EZY26" s="1498"/>
      <c r="EZZ26" s="1498"/>
      <c r="FAA26" s="1498"/>
      <c r="FAB26" s="1498"/>
      <c r="FAC26" s="1498"/>
      <c r="FAD26" s="1498"/>
      <c r="FAE26" s="1498"/>
      <c r="FAF26" s="1498"/>
      <c r="FAG26" s="1498"/>
      <c r="FAH26" s="1498"/>
      <c r="FAI26" s="1498"/>
      <c r="FAJ26" s="1498"/>
      <c r="FAK26" s="1498"/>
      <c r="FAL26" s="1498"/>
      <c r="FAM26" s="1498"/>
      <c r="FAN26" s="1498"/>
      <c r="FAO26" s="1498"/>
      <c r="FAP26" s="1498"/>
      <c r="FAQ26" s="1498"/>
      <c r="FAR26" s="1498"/>
      <c r="FAS26" s="1498"/>
      <c r="FAT26" s="1498"/>
      <c r="FAU26" s="1498"/>
      <c r="FAV26" s="1498"/>
      <c r="FAW26" s="1498"/>
      <c r="FAX26" s="1498"/>
      <c r="FAY26" s="1498"/>
      <c r="FAZ26" s="1498"/>
      <c r="FBA26" s="1498"/>
      <c r="FBB26" s="1498"/>
      <c r="FBC26" s="1498"/>
      <c r="FBD26" s="1498"/>
      <c r="FBE26" s="1498"/>
      <c r="FBF26" s="1498"/>
      <c r="FBG26" s="1498"/>
      <c r="FBH26" s="1498"/>
      <c r="FBI26" s="1498"/>
      <c r="FBJ26" s="1498"/>
      <c r="FBK26" s="1498"/>
      <c r="FBL26" s="1498"/>
      <c r="FBM26" s="1498"/>
      <c r="FBN26" s="1498"/>
      <c r="FBO26" s="1498"/>
      <c r="FBP26" s="1498"/>
      <c r="FBQ26" s="1498"/>
      <c r="FBR26" s="1498"/>
      <c r="FBS26" s="1498"/>
      <c r="FBT26" s="1498"/>
      <c r="FBU26" s="1498"/>
      <c r="FBV26" s="1498"/>
      <c r="FBW26" s="1498"/>
      <c r="FBX26" s="1498"/>
      <c r="FBY26" s="1498"/>
      <c r="FBZ26" s="1498"/>
      <c r="FCA26" s="1498"/>
      <c r="FCB26" s="1498"/>
      <c r="FCC26" s="1498"/>
      <c r="FCD26" s="1498"/>
      <c r="FCE26" s="1498"/>
      <c r="FCF26" s="1498"/>
      <c r="FCG26" s="1498"/>
      <c r="FCH26" s="1498"/>
      <c r="FCI26" s="1498"/>
      <c r="FCJ26" s="1498"/>
      <c r="FCK26" s="1498"/>
      <c r="FCL26" s="1498"/>
      <c r="FCM26" s="1498"/>
      <c r="FCN26" s="1498"/>
      <c r="FCO26" s="1498"/>
      <c r="FCP26" s="1498"/>
      <c r="FCQ26" s="1498"/>
      <c r="FCR26" s="1498"/>
      <c r="FCS26" s="1498"/>
      <c r="FCT26" s="1498"/>
      <c r="FCU26" s="1498"/>
      <c r="FCV26" s="1498"/>
      <c r="FCW26" s="1498"/>
      <c r="FCX26" s="1498"/>
      <c r="FCY26" s="1498"/>
      <c r="FCZ26" s="1498"/>
      <c r="FDA26" s="1498"/>
      <c r="FDB26" s="1498"/>
      <c r="FDC26" s="1498"/>
      <c r="FDD26" s="1498"/>
      <c r="FDE26" s="1498"/>
      <c r="FDF26" s="1498"/>
      <c r="FDG26" s="1498"/>
      <c r="FDH26" s="1498"/>
      <c r="FDI26" s="1498"/>
      <c r="FDJ26" s="1498"/>
      <c r="FDK26" s="1498"/>
      <c r="FDL26" s="1498"/>
      <c r="FDM26" s="1498"/>
      <c r="FDN26" s="1498"/>
      <c r="FDO26" s="1498"/>
      <c r="FDP26" s="1498"/>
      <c r="FDQ26" s="1498"/>
      <c r="FDR26" s="1498"/>
      <c r="FDS26" s="1498"/>
      <c r="FDT26" s="1498"/>
      <c r="FDU26" s="1498"/>
      <c r="FDV26" s="1498"/>
      <c r="FDW26" s="1498"/>
      <c r="FDX26" s="1498"/>
      <c r="FDY26" s="1498"/>
      <c r="FDZ26" s="1498"/>
      <c r="FEA26" s="1498"/>
      <c r="FEB26" s="1498"/>
      <c r="FEC26" s="1498"/>
      <c r="FED26" s="1498"/>
      <c r="FEE26" s="1498"/>
      <c r="FEF26" s="1498"/>
      <c r="FEG26" s="1498"/>
      <c r="FEH26" s="1498"/>
      <c r="FEI26" s="1498"/>
      <c r="FEJ26" s="1498"/>
      <c r="FEK26" s="1498"/>
      <c r="FEL26" s="1498"/>
      <c r="FEM26" s="1498"/>
      <c r="FEN26" s="1498"/>
      <c r="FEO26" s="1498"/>
      <c r="FEP26" s="1498"/>
      <c r="FEQ26" s="1498"/>
      <c r="FER26" s="1498"/>
      <c r="FES26" s="1498"/>
      <c r="FET26" s="1498"/>
      <c r="FEU26" s="1498"/>
      <c r="FEV26" s="1498"/>
      <c r="FEW26" s="1498"/>
      <c r="FEX26" s="1498"/>
      <c r="FEY26" s="1498"/>
      <c r="FEZ26" s="1498"/>
      <c r="FFA26" s="1498"/>
      <c r="FFB26" s="1498"/>
      <c r="FFC26" s="1498"/>
      <c r="FFD26" s="1498"/>
      <c r="FFE26" s="1498"/>
      <c r="FFF26" s="1498"/>
      <c r="FFG26" s="1498"/>
      <c r="FFH26" s="1498"/>
      <c r="FFI26" s="1498"/>
      <c r="FFJ26" s="1498"/>
      <c r="FFK26" s="1498"/>
      <c r="FFL26" s="1498"/>
      <c r="FFM26" s="1498"/>
      <c r="FFN26" s="1498"/>
      <c r="FFO26" s="1498"/>
      <c r="FFP26" s="1498"/>
      <c r="FFQ26" s="1498"/>
      <c r="FFR26" s="1498"/>
      <c r="FFS26" s="1498"/>
      <c r="FFT26" s="1498"/>
      <c r="FFU26" s="1498"/>
      <c r="FFV26" s="1498"/>
      <c r="FFW26" s="1498"/>
      <c r="FFX26" s="1498"/>
      <c r="FFY26" s="1498"/>
      <c r="FFZ26" s="1498"/>
      <c r="FGA26" s="1498"/>
      <c r="FGB26" s="1498"/>
      <c r="FGC26" s="1498"/>
      <c r="FGD26" s="1498"/>
      <c r="FGE26" s="1498"/>
      <c r="FGF26" s="1498"/>
      <c r="FGG26" s="1498"/>
      <c r="FGH26" s="1498"/>
      <c r="FGI26" s="1498"/>
      <c r="FGJ26" s="1498"/>
      <c r="FGK26" s="1498"/>
      <c r="FGL26" s="1498"/>
      <c r="FGM26" s="1498"/>
      <c r="FGN26" s="1498"/>
      <c r="FGO26" s="1498"/>
      <c r="FGP26" s="1498"/>
      <c r="FGQ26" s="1498"/>
      <c r="FGR26" s="1498"/>
      <c r="FGS26" s="1498"/>
      <c r="FGT26" s="1498"/>
      <c r="FGU26" s="1498"/>
      <c r="FGV26" s="1498"/>
      <c r="FGW26" s="1498"/>
      <c r="FGX26" s="1498"/>
      <c r="FGY26" s="1498"/>
      <c r="FGZ26" s="1498"/>
      <c r="FHA26" s="1498"/>
      <c r="FHB26" s="1498"/>
      <c r="FHC26" s="1498"/>
      <c r="FHD26" s="1498"/>
      <c r="FHE26" s="1498"/>
      <c r="FHF26" s="1498"/>
      <c r="FHG26" s="1498"/>
      <c r="FHH26" s="1498"/>
      <c r="FHI26" s="1498"/>
      <c r="FHJ26" s="1498"/>
      <c r="FHK26" s="1498"/>
      <c r="FHL26" s="1498"/>
      <c r="FHM26" s="1498"/>
      <c r="FHN26" s="1498"/>
      <c r="FHO26" s="1498"/>
      <c r="FHP26" s="1498"/>
      <c r="FHQ26" s="1498"/>
      <c r="FHR26" s="1498"/>
      <c r="FHS26" s="1498"/>
      <c r="FHT26" s="1498"/>
      <c r="FHU26" s="1498"/>
      <c r="FHV26" s="1498"/>
      <c r="FHW26" s="1498"/>
      <c r="FHX26" s="1498"/>
      <c r="FHY26" s="1498"/>
      <c r="FHZ26" s="1498"/>
      <c r="FIA26" s="1498"/>
      <c r="FIB26" s="1498"/>
      <c r="FIC26" s="1498"/>
      <c r="FID26" s="1498"/>
      <c r="FIE26" s="1498"/>
      <c r="FIF26" s="1498"/>
      <c r="FIG26" s="1498"/>
      <c r="FIH26" s="1498"/>
      <c r="FII26" s="1498"/>
      <c r="FIJ26" s="1498"/>
      <c r="FIK26" s="1498"/>
      <c r="FIL26" s="1498"/>
      <c r="FIM26" s="1498"/>
      <c r="FIN26" s="1498"/>
      <c r="FIO26" s="1498"/>
      <c r="FIP26" s="1498"/>
      <c r="FIQ26" s="1498"/>
      <c r="FIR26" s="1498"/>
      <c r="FIS26" s="1498"/>
      <c r="FIT26" s="1498"/>
      <c r="FIU26" s="1498"/>
      <c r="FIV26" s="1498"/>
      <c r="FIW26" s="1498"/>
      <c r="FIX26" s="1498"/>
      <c r="FIY26" s="1498"/>
      <c r="FIZ26" s="1498"/>
      <c r="FJA26" s="1498"/>
      <c r="FJB26" s="1498"/>
      <c r="FJC26" s="1498"/>
      <c r="FJD26" s="1498"/>
      <c r="FJE26" s="1498"/>
      <c r="FJF26" s="1498"/>
      <c r="FJG26" s="1498"/>
      <c r="FJH26" s="1498"/>
      <c r="FJI26" s="1498"/>
      <c r="FJJ26" s="1498"/>
      <c r="FJK26" s="1498"/>
      <c r="FJL26" s="1498"/>
      <c r="FJM26" s="1498"/>
      <c r="FJN26" s="1498"/>
      <c r="FJO26" s="1498"/>
      <c r="FJP26" s="1498"/>
      <c r="FJQ26" s="1498"/>
      <c r="FJR26" s="1498"/>
      <c r="FJS26" s="1498"/>
      <c r="FJT26" s="1498"/>
      <c r="FJU26" s="1498"/>
      <c r="FJV26" s="1498"/>
      <c r="FJW26" s="1498"/>
      <c r="FJX26" s="1498"/>
      <c r="FJY26" s="1498"/>
      <c r="FJZ26" s="1498"/>
      <c r="FKA26" s="1498"/>
      <c r="FKB26" s="1498"/>
      <c r="FKC26" s="1498"/>
      <c r="FKD26" s="1498"/>
      <c r="FKE26" s="1498"/>
      <c r="FKF26" s="1498"/>
      <c r="FKG26" s="1498"/>
      <c r="FKH26" s="1498"/>
      <c r="FKI26" s="1498"/>
      <c r="FKJ26" s="1498"/>
      <c r="FKK26" s="1498"/>
      <c r="FKL26" s="1498"/>
      <c r="FKM26" s="1498"/>
      <c r="FKN26" s="1498"/>
      <c r="FKO26" s="1498"/>
      <c r="FKP26" s="1498"/>
      <c r="FKQ26" s="1498"/>
      <c r="FKR26" s="1498"/>
      <c r="FKS26" s="1498"/>
      <c r="FKT26" s="1498"/>
      <c r="FKU26" s="1498"/>
      <c r="FKV26" s="1498"/>
      <c r="FKW26" s="1498"/>
      <c r="FKX26" s="1498"/>
      <c r="FKY26" s="1498"/>
      <c r="FKZ26" s="1498"/>
      <c r="FLA26" s="1498"/>
      <c r="FLB26" s="1498"/>
      <c r="FLC26" s="1498"/>
      <c r="FLD26" s="1498"/>
      <c r="FLE26" s="1498"/>
      <c r="FLF26" s="1498"/>
      <c r="FLG26" s="1498"/>
      <c r="FLH26" s="1498"/>
      <c r="FLI26" s="1498"/>
      <c r="FLJ26" s="1498"/>
      <c r="FLK26" s="1498"/>
      <c r="FLL26" s="1498"/>
      <c r="FLM26" s="1498"/>
      <c r="FLN26" s="1498"/>
      <c r="FLO26" s="1498"/>
      <c r="FLP26" s="1498"/>
      <c r="FLQ26" s="1498"/>
      <c r="FLR26" s="1498"/>
      <c r="FLS26" s="1498"/>
      <c r="FLT26" s="1498"/>
      <c r="FLU26" s="1498"/>
      <c r="FLV26" s="1498"/>
      <c r="FLW26" s="1498"/>
      <c r="FLX26" s="1498"/>
      <c r="FLY26" s="1498"/>
      <c r="FLZ26" s="1498"/>
      <c r="FMA26" s="1498"/>
      <c r="FMB26" s="1498"/>
      <c r="FMC26" s="1498"/>
      <c r="FMD26" s="1498"/>
      <c r="FME26" s="1498"/>
      <c r="FMF26" s="1498"/>
      <c r="FMG26" s="1498"/>
      <c r="FMH26" s="1498"/>
      <c r="FMI26" s="1498"/>
      <c r="FMJ26" s="1498"/>
      <c r="FMK26" s="1498"/>
      <c r="FML26" s="1498"/>
      <c r="FMM26" s="1498"/>
      <c r="FMN26" s="1498"/>
      <c r="FMO26" s="1498"/>
      <c r="FMP26" s="1498"/>
      <c r="FMQ26" s="1498"/>
      <c r="FMR26" s="1498"/>
      <c r="FMS26" s="1498"/>
      <c r="FMT26" s="1498"/>
      <c r="FMU26" s="1498"/>
      <c r="FMV26" s="1498"/>
      <c r="FMW26" s="1498"/>
      <c r="FMX26" s="1498"/>
      <c r="FMY26" s="1498"/>
      <c r="FMZ26" s="1498"/>
      <c r="FNA26" s="1498"/>
      <c r="FNB26" s="1498"/>
      <c r="FNC26" s="1498"/>
      <c r="FND26" s="1498"/>
      <c r="FNE26" s="1498"/>
      <c r="FNF26" s="1498"/>
      <c r="FNG26" s="1498"/>
      <c r="FNH26" s="1498"/>
      <c r="FNI26" s="1498"/>
      <c r="FNJ26" s="1498"/>
      <c r="FNK26" s="1498"/>
      <c r="FNL26" s="1498"/>
      <c r="FNM26" s="1498"/>
      <c r="FNN26" s="1498"/>
      <c r="FNO26" s="1498"/>
      <c r="FNP26" s="1498"/>
      <c r="FNQ26" s="1498"/>
      <c r="FNR26" s="1498"/>
      <c r="FNS26" s="1498"/>
      <c r="FNT26" s="1498"/>
      <c r="FNU26" s="1498"/>
      <c r="FNV26" s="1498"/>
      <c r="FNW26" s="1498"/>
      <c r="FNX26" s="1498"/>
      <c r="FNY26" s="1498"/>
      <c r="FNZ26" s="1498"/>
      <c r="FOA26" s="1498"/>
      <c r="FOB26" s="1498"/>
      <c r="FOC26" s="1498"/>
      <c r="FOD26" s="1498"/>
      <c r="FOE26" s="1498"/>
      <c r="FOF26" s="1498"/>
      <c r="FOG26" s="1498"/>
      <c r="FOH26" s="1498"/>
      <c r="FOI26" s="1498"/>
      <c r="FOJ26" s="1498"/>
      <c r="FOK26" s="1498"/>
      <c r="FOL26" s="1498"/>
      <c r="FOM26" s="1498"/>
      <c r="FON26" s="1498"/>
      <c r="FOO26" s="1498"/>
      <c r="FOP26" s="1498"/>
      <c r="FOQ26" s="1498"/>
      <c r="FOR26" s="1498"/>
      <c r="FOS26" s="1498"/>
      <c r="FOT26" s="1498"/>
      <c r="FOU26" s="1498"/>
      <c r="FOV26" s="1498"/>
      <c r="FOW26" s="1498"/>
      <c r="FOX26" s="1498"/>
      <c r="FOY26" s="1498"/>
      <c r="FOZ26" s="1498"/>
      <c r="FPA26" s="1498"/>
      <c r="FPB26" s="1498"/>
      <c r="FPC26" s="1498"/>
      <c r="FPD26" s="1498"/>
      <c r="FPE26" s="1498"/>
      <c r="FPF26" s="1498"/>
      <c r="FPG26" s="1498"/>
      <c r="FPH26" s="1498"/>
      <c r="FPI26" s="1498"/>
      <c r="FPJ26" s="1498"/>
      <c r="FPK26" s="1498"/>
      <c r="FPL26" s="1498"/>
      <c r="FPM26" s="1498"/>
      <c r="FPN26" s="1498"/>
      <c r="FPO26" s="1498"/>
      <c r="FPP26" s="1498"/>
      <c r="FPQ26" s="1498"/>
      <c r="FPR26" s="1498"/>
      <c r="FPS26" s="1498"/>
      <c r="FPT26" s="1498"/>
      <c r="FPU26" s="1498"/>
      <c r="FPV26" s="1498"/>
      <c r="FPW26" s="1498"/>
      <c r="FPX26" s="1498"/>
      <c r="FPY26" s="1498"/>
      <c r="FPZ26" s="1498"/>
      <c r="FQA26" s="1498"/>
      <c r="FQB26" s="1498"/>
      <c r="FQC26" s="1498"/>
      <c r="FQD26" s="1498"/>
      <c r="FQE26" s="1498"/>
      <c r="FQF26" s="1498"/>
      <c r="FQG26" s="1498"/>
      <c r="FQH26" s="1498"/>
      <c r="FQI26" s="1498"/>
      <c r="FQJ26" s="1498"/>
      <c r="FQK26" s="1498"/>
      <c r="FQL26" s="1498"/>
      <c r="FQM26" s="1498"/>
      <c r="FQN26" s="1498"/>
      <c r="FQO26" s="1498"/>
      <c r="FQP26" s="1498"/>
      <c r="FQQ26" s="1498"/>
      <c r="FQR26" s="1498"/>
      <c r="FQS26" s="1498"/>
      <c r="FQT26" s="1498"/>
      <c r="FQU26" s="1498"/>
      <c r="FQV26" s="1498"/>
      <c r="FQW26" s="1498"/>
      <c r="FQX26" s="1498"/>
      <c r="FQY26" s="1498"/>
      <c r="FQZ26" s="1498"/>
      <c r="FRA26" s="1498"/>
      <c r="FRB26" s="1498"/>
      <c r="FRC26" s="1498"/>
      <c r="FRD26" s="1498"/>
      <c r="FRE26" s="1498"/>
      <c r="FRF26" s="1498"/>
      <c r="FRG26" s="1498"/>
      <c r="FRH26" s="1498"/>
      <c r="FRI26" s="1498"/>
      <c r="FRJ26" s="1498"/>
      <c r="FRK26" s="1498"/>
      <c r="FRL26" s="1498"/>
      <c r="FRM26" s="1498"/>
      <c r="FRN26" s="1498"/>
      <c r="FRO26" s="1498"/>
      <c r="FRP26" s="1498"/>
      <c r="FRQ26" s="1498"/>
      <c r="FRR26" s="1498"/>
      <c r="FRS26" s="1498"/>
      <c r="FRT26" s="1498"/>
      <c r="FRU26" s="1498"/>
      <c r="FRV26" s="1498"/>
      <c r="FRW26" s="1498"/>
      <c r="FRX26" s="1498"/>
      <c r="FRY26" s="1498"/>
      <c r="FRZ26" s="1498"/>
      <c r="FSA26" s="1498"/>
      <c r="FSB26" s="1498"/>
      <c r="FSC26" s="1498"/>
      <c r="FSD26" s="1498"/>
      <c r="FSE26" s="1498"/>
      <c r="FSF26" s="1498"/>
      <c r="FSG26" s="1498"/>
      <c r="FSH26" s="1498"/>
      <c r="FSI26" s="1498"/>
      <c r="FSJ26" s="1498"/>
      <c r="FSK26" s="1498"/>
      <c r="FSL26" s="1498"/>
      <c r="FSM26" s="1498"/>
      <c r="FSN26" s="1498"/>
      <c r="FSO26" s="1498"/>
      <c r="FSP26" s="1498"/>
      <c r="FSQ26" s="1498"/>
      <c r="FSR26" s="1498"/>
      <c r="FSS26" s="1498"/>
      <c r="FST26" s="1498"/>
      <c r="FSU26" s="1498"/>
      <c r="FSV26" s="1498"/>
      <c r="FSW26" s="1498"/>
      <c r="FSX26" s="1498"/>
      <c r="FSY26" s="1498"/>
      <c r="FSZ26" s="1498"/>
      <c r="FTA26" s="1498"/>
      <c r="FTB26" s="1498"/>
      <c r="FTC26" s="1498"/>
      <c r="FTD26" s="1498"/>
      <c r="FTE26" s="1498"/>
      <c r="FTF26" s="1498"/>
      <c r="FTG26" s="1498"/>
      <c r="FTH26" s="1498"/>
      <c r="FTI26" s="1498"/>
      <c r="FTJ26" s="1498"/>
      <c r="FTK26" s="1498"/>
      <c r="FTL26" s="1498"/>
      <c r="FTM26" s="1498"/>
      <c r="FTN26" s="1498"/>
      <c r="FTO26" s="1498"/>
      <c r="FTP26" s="1498"/>
      <c r="FTQ26" s="1498"/>
      <c r="FTR26" s="1498"/>
      <c r="FTS26" s="1498"/>
      <c r="FTT26" s="1498"/>
      <c r="FTU26" s="1498"/>
      <c r="FTV26" s="1498"/>
      <c r="FTW26" s="1498"/>
      <c r="FTX26" s="1498"/>
      <c r="FTY26" s="1498"/>
      <c r="FTZ26" s="1498"/>
      <c r="FUA26" s="1498"/>
      <c r="FUB26" s="1498"/>
      <c r="FUC26" s="1498"/>
      <c r="FUD26" s="1498"/>
      <c r="FUE26" s="1498"/>
      <c r="FUF26" s="1498"/>
      <c r="FUG26" s="1498"/>
      <c r="FUH26" s="1498"/>
      <c r="FUI26" s="1498"/>
      <c r="FUJ26" s="1498"/>
      <c r="FUK26" s="1498"/>
      <c r="FUL26" s="1498"/>
      <c r="FUM26" s="1498"/>
      <c r="FUN26" s="1498"/>
      <c r="FUO26" s="1498"/>
      <c r="FUP26" s="1498"/>
      <c r="FUQ26" s="1498"/>
      <c r="FUR26" s="1498"/>
      <c r="FUS26" s="1498"/>
      <c r="FUT26" s="1498"/>
      <c r="FUU26" s="1498"/>
      <c r="FUV26" s="1498"/>
      <c r="FUW26" s="1498"/>
      <c r="FUX26" s="1498"/>
      <c r="FUY26" s="1498"/>
      <c r="FUZ26" s="1498"/>
      <c r="FVA26" s="1498"/>
      <c r="FVB26" s="1498"/>
      <c r="FVC26" s="1498"/>
      <c r="FVD26" s="1498"/>
      <c r="FVE26" s="1498"/>
      <c r="FVF26" s="1498"/>
      <c r="FVG26" s="1498"/>
      <c r="FVH26" s="1498"/>
      <c r="FVI26" s="1498"/>
      <c r="FVJ26" s="1498"/>
      <c r="FVK26" s="1498"/>
      <c r="FVL26" s="1498"/>
      <c r="FVM26" s="1498"/>
      <c r="FVN26" s="1498"/>
      <c r="FVO26" s="1498"/>
      <c r="FVP26" s="1498"/>
      <c r="FVQ26" s="1498"/>
      <c r="FVR26" s="1498"/>
      <c r="FVS26" s="1498"/>
      <c r="FVT26" s="1498"/>
      <c r="FVU26" s="1498"/>
      <c r="FVV26" s="1498"/>
      <c r="FVW26" s="1498"/>
      <c r="FVX26" s="1498"/>
      <c r="FVY26" s="1498"/>
      <c r="FVZ26" s="1498"/>
      <c r="FWA26" s="1498"/>
      <c r="FWB26" s="1498"/>
      <c r="FWC26" s="1498"/>
      <c r="FWD26" s="1498"/>
      <c r="FWE26" s="1498"/>
      <c r="FWF26" s="1498"/>
      <c r="FWG26" s="1498"/>
      <c r="FWH26" s="1498"/>
      <c r="FWI26" s="1498"/>
      <c r="FWJ26" s="1498"/>
      <c r="FWK26" s="1498"/>
      <c r="FWL26" s="1498"/>
      <c r="FWM26" s="1498"/>
      <c r="FWN26" s="1498"/>
      <c r="FWO26" s="1498"/>
      <c r="FWP26" s="1498"/>
      <c r="FWQ26" s="1498"/>
      <c r="FWR26" s="1498"/>
      <c r="FWS26" s="1498"/>
      <c r="FWT26" s="1498"/>
      <c r="FWU26" s="1498"/>
      <c r="FWV26" s="1498"/>
      <c r="FWW26" s="1498"/>
      <c r="FWX26" s="1498"/>
      <c r="FWY26" s="1498"/>
      <c r="FWZ26" s="1498"/>
      <c r="FXA26" s="1498"/>
      <c r="FXB26" s="1498"/>
      <c r="FXC26" s="1498"/>
      <c r="FXD26" s="1498"/>
      <c r="FXE26" s="1498"/>
      <c r="FXF26" s="1498"/>
      <c r="FXG26" s="1498"/>
      <c r="FXH26" s="1498"/>
      <c r="FXI26" s="1498"/>
      <c r="FXJ26" s="1498"/>
      <c r="FXK26" s="1498"/>
      <c r="FXL26" s="1498"/>
      <c r="FXM26" s="1498"/>
      <c r="FXN26" s="1498"/>
      <c r="FXO26" s="1498"/>
      <c r="FXP26" s="1498"/>
      <c r="FXQ26" s="1498"/>
      <c r="FXR26" s="1498"/>
      <c r="FXS26" s="1498"/>
      <c r="FXT26" s="1498"/>
      <c r="FXU26" s="1498"/>
      <c r="FXV26" s="1498"/>
      <c r="FXW26" s="1498"/>
      <c r="FXX26" s="1498"/>
      <c r="FXY26" s="1498"/>
      <c r="FXZ26" s="1498"/>
      <c r="FYA26" s="1498"/>
      <c r="FYB26" s="1498"/>
      <c r="FYC26" s="1498"/>
      <c r="FYD26" s="1498"/>
      <c r="FYE26" s="1498"/>
      <c r="FYF26" s="1498"/>
      <c r="FYG26" s="1498"/>
      <c r="FYH26" s="1498"/>
      <c r="FYI26" s="1498"/>
      <c r="FYJ26" s="1498"/>
      <c r="FYK26" s="1498"/>
      <c r="FYL26" s="1498"/>
      <c r="FYM26" s="1498"/>
      <c r="FYN26" s="1498"/>
      <c r="FYO26" s="1498"/>
      <c r="FYP26" s="1498"/>
      <c r="FYQ26" s="1498"/>
      <c r="FYR26" s="1498"/>
      <c r="FYS26" s="1498"/>
      <c r="FYT26" s="1498"/>
      <c r="FYU26" s="1498"/>
      <c r="FYV26" s="1498"/>
      <c r="FYW26" s="1498"/>
      <c r="FYX26" s="1498"/>
      <c r="FYY26" s="1498"/>
      <c r="FYZ26" s="1498"/>
      <c r="FZA26" s="1498"/>
      <c r="FZB26" s="1498"/>
      <c r="FZC26" s="1498"/>
      <c r="FZD26" s="1498"/>
      <c r="FZE26" s="1498"/>
      <c r="FZF26" s="1498"/>
      <c r="FZG26" s="1498"/>
      <c r="FZH26" s="1498"/>
      <c r="FZI26" s="1498"/>
      <c r="FZJ26" s="1498"/>
      <c r="FZK26" s="1498"/>
      <c r="FZL26" s="1498"/>
      <c r="FZM26" s="1498"/>
      <c r="FZN26" s="1498"/>
      <c r="FZO26" s="1498"/>
      <c r="FZP26" s="1498"/>
      <c r="FZQ26" s="1498"/>
      <c r="FZR26" s="1498"/>
      <c r="FZS26" s="1498"/>
      <c r="FZT26" s="1498"/>
      <c r="FZU26" s="1498"/>
      <c r="FZV26" s="1498"/>
      <c r="FZW26" s="1498"/>
      <c r="FZX26" s="1498"/>
      <c r="FZY26" s="1498"/>
      <c r="FZZ26" s="1498"/>
      <c r="GAA26" s="1498"/>
      <c r="GAB26" s="1498"/>
      <c r="GAC26" s="1498"/>
      <c r="GAD26" s="1498"/>
      <c r="GAE26" s="1498"/>
      <c r="GAF26" s="1498"/>
      <c r="GAG26" s="1498"/>
      <c r="GAH26" s="1498"/>
      <c r="GAI26" s="1498"/>
      <c r="GAJ26" s="1498"/>
      <c r="GAK26" s="1498"/>
      <c r="GAL26" s="1498"/>
      <c r="GAM26" s="1498"/>
      <c r="GAN26" s="1498"/>
      <c r="GAO26" s="1498"/>
      <c r="GAP26" s="1498"/>
      <c r="GAQ26" s="1498"/>
      <c r="GAR26" s="1498"/>
      <c r="GAS26" s="1498"/>
      <c r="GAT26" s="1498"/>
      <c r="GAU26" s="1498"/>
      <c r="GAV26" s="1498"/>
      <c r="GAW26" s="1498"/>
      <c r="GAX26" s="1498"/>
      <c r="GAY26" s="1498"/>
      <c r="GAZ26" s="1498"/>
      <c r="GBA26" s="1498"/>
      <c r="GBB26" s="1498"/>
      <c r="GBC26" s="1498"/>
      <c r="GBD26" s="1498"/>
      <c r="GBE26" s="1498"/>
      <c r="GBF26" s="1498"/>
      <c r="GBG26" s="1498"/>
      <c r="GBH26" s="1498"/>
      <c r="GBI26" s="1498"/>
      <c r="GBJ26" s="1498"/>
      <c r="GBK26" s="1498"/>
      <c r="GBL26" s="1498"/>
      <c r="GBM26" s="1498"/>
      <c r="GBN26" s="1498"/>
      <c r="GBO26" s="1498"/>
      <c r="GBP26" s="1498"/>
      <c r="GBQ26" s="1498"/>
      <c r="GBR26" s="1498"/>
      <c r="GBS26" s="1498"/>
      <c r="GBT26" s="1498"/>
      <c r="GBU26" s="1498"/>
      <c r="GBV26" s="1498"/>
      <c r="GBW26" s="1498"/>
      <c r="GBX26" s="1498"/>
      <c r="GBY26" s="1498"/>
      <c r="GBZ26" s="1498"/>
      <c r="GCA26" s="1498"/>
      <c r="GCB26" s="1498"/>
      <c r="GCC26" s="1498"/>
      <c r="GCD26" s="1498"/>
      <c r="GCE26" s="1498"/>
      <c r="GCF26" s="1498"/>
      <c r="GCG26" s="1498"/>
      <c r="GCH26" s="1498"/>
      <c r="GCI26" s="1498"/>
      <c r="GCJ26" s="1498"/>
      <c r="GCK26" s="1498"/>
      <c r="GCL26" s="1498"/>
      <c r="GCM26" s="1498"/>
      <c r="GCN26" s="1498"/>
      <c r="GCO26" s="1498"/>
      <c r="GCP26" s="1498"/>
      <c r="GCQ26" s="1498"/>
      <c r="GCR26" s="1498"/>
      <c r="GCS26" s="1498"/>
      <c r="GCT26" s="1498"/>
      <c r="GCU26" s="1498"/>
      <c r="GCV26" s="1498"/>
      <c r="GCW26" s="1498"/>
      <c r="GCX26" s="1498"/>
      <c r="GCY26" s="1498"/>
      <c r="GCZ26" s="1498"/>
      <c r="GDA26" s="1498"/>
      <c r="GDB26" s="1498"/>
      <c r="GDC26" s="1498"/>
      <c r="GDD26" s="1498"/>
      <c r="GDE26" s="1498"/>
      <c r="GDF26" s="1498"/>
      <c r="GDG26" s="1498"/>
      <c r="GDH26" s="1498"/>
      <c r="GDI26" s="1498"/>
      <c r="GDJ26" s="1498"/>
      <c r="GDK26" s="1498"/>
      <c r="GDL26" s="1498"/>
      <c r="GDM26" s="1498"/>
      <c r="GDN26" s="1498"/>
      <c r="GDO26" s="1498"/>
      <c r="GDP26" s="1498"/>
      <c r="GDQ26" s="1498"/>
      <c r="GDR26" s="1498"/>
      <c r="GDS26" s="1498"/>
      <c r="GDT26" s="1498"/>
      <c r="GDU26" s="1498"/>
      <c r="GDV26" s="1498"/>
      <c r="GDW26" s="1498"/>
      <c r="GDX26" s="1498"/>
      <c r="GDY26" s="1498"/>
      <c r="GDZ26" s="1498"/>
      <c r="GEA26" s="1498"/>
      <c r="GEB26" s="1498"/>
      <c r="GEC26" s="1498"/>
      <c r="GED26" s="1498"/>
      <c r="GEE26" s="1498"/>
      <c r="GEF26" s="1498"/>
      <c r="GEG26" s="1498"/>
      <c r="GEH26" s="1498"/>
      <c r="GEI26" s="1498"/>
      <c r="GEJ26" s="1498"/>
      <c r="GEK26" s="1498"/>
      <c r="GEL26" s="1498"/>
      <c r="GEM26" s="1498"/>
      <c r="GEN26" s="1498"/>
      <c r="GEO26" s="1498"/>
      <c r="GEP26" s="1498"/>
      <c r="GEQ26" s="1498"/>
      <c r="GER26" s="1498"/>
      <c r="GES26" s="1498"/>
      <c r="GET26" s="1498"/>
      <c r="GEU26" s="1498"/>
      <c r="GEV26" s="1498"/>
      <c r="GEW26" s="1498"/>
      <c r="GEX26" s="1498"/>
      <c r="GEY26" s="1498"/>
      <c r="GEZ26" s="1498"/>
      <c r="GFA26" s="1498"/>
      <c r="GFB26" s="1498"/>
      <c r="GFC26" s="1498"/>
      <c r="GFD26" s="1498"/>
      <c r="GFE26" s="1498"/>
      <c r="GFF26" s="1498"/>
      <c r="GFG26" s="1498"/>
      <c r="GFH26" s="1498"/>
      <c r="GFI26" s="1498"/>
      <c r="GFJ26" s="1498"/>
      <c r="GFK26" s="1498"/>
      <c r="GFL26" s="1498"/>
      <c r="GFM26" s="1498"/>
      <c r="GFN26" s="1498"/>
      <c r="GFO26" s="1498"/>
      <c r="GFP26" s="1498"/>
      <c r="GFQ26" s="1498"/>
      <c r="GFR26" s="1498"/>
      <c r="GFS26" s="1498"/>
      <c r="GFT26" s="1498"/>
      <c r="GFU26" s="1498"/>
      <c r="GFV26" s="1498"/>
      <c r="GFW26" s="1498"/>
      <c r="GFX26" s="1498"/>
      <c r="GFY26" s="1498"/>
      <c r="GFZ26" s="1498"/>
      <c r="GGA26" s="1498"/>
      <c r="GGB26" s="1498"/>
      <c r="GGC26" s="1498"/>
      <c r="GGD26" s="1498"/>
      <c r="GGE26" s="1498"/>
      <c r="GGF26" s="1498"/>
      <c r="GGG26" s="1498"/>
      <c r="GGH26" s="1498"/>
      <c r="GGI26" s="1498"/>
      <c r="GGJ26" s="1498"/>
      <c r="GGK26" s="1498"/>
      <c r="GGL26" s="1498"/>
      <c r="GGM26" s="1498"/>
      <c r="GGN26" s="1498"/>
      <c r="GGO26" s="1498"/>
      <c r="GGP26" s="1498"/>
      <c r="GGQ26" s="1498"/>
      <c r="GGR26" s="1498"/>
      <c r="GGS26" s="1498"/>
      <c r="GGT26" s="1498"/>
      <c r="GGU26" s="1498"/>
      <c r="GGV26" s="1498"/>
      <c r="GGW26" s="1498"/>
      <c r="GGX26" s="1498"/>
      <c r="GGY26" s="1498"/>
      <c r="GGZ26" s="1498"/>
      <c r="GHA26" s="1498"/>
      <c r="GHB26" s="1498"/>
      <c r="GHC26" s="1498"/>
      <c r="GHD26" s="1498"/>
      <c r="GHE26" s="1498"/>
      <c r="GHF26" s="1498"/>
      <c r="GHG26" s="1498"/>
      <c r="GHH26" s="1498"/>
      <c r="GHI26" s="1498"/>
      <c r="GHJ26" s="1498"/>
      <c r="GHK26" s="1498"/>
      <c r="GHL26" s="1498"/>
      <c r="GHM26" s="1498"/>
      <c r="GHN26" s="1498"/>
      <c r="GHO26" s="1498"/>
      <c r="GHP26" s="1498"/>
      <c r="GHQ26" s="1498"/>
      <c r="GHR26" s="1498"/>
      <c r="GHS26" s="1498"/>
      <c r="GHT26" s="1498"/>
      <c r="GHU26" s="1498"/>
      <c r="GHV26" s="1498"/>
      <c r="GHW26" s="1498"/>
      <c r="GHX26" s="1498"/>
      <c r="GHY26" s="1498"/>
      <c r="GHZ26" s="1498"/>
      <c r="GIA26" s="1498"/>
      <c r="GIB26" s="1498"/>
      <c r="GIC26" s="1498"/>
      <c r="GID26" s="1498"/>
      <c r="GIE26" s="1498"/>
      <c r="GIF26" s="1498"/>
      <c r="GIG26" s="1498"/>
      <c r="GIH26" s="1498"/>
      <c r="GII26" s="1498"/>
      <c r="GIJ26" s="1498"/>
      <c r="GIK26" s="1498"/>
      <c r="GIL26" s="1498"/>
      <c r="GIM26" s="1498"/>
      <c r="GIN26" s="1498"/>
      <c r="GIO26" s="1498"/>
      <c r="GIP26" s="1498"/>
      <c r="GIQ26" s="1498"/>
      <c r="GIR26" s="1498"/>
      <c r="GIS26" s="1498"/>
      <c r="GIT26" s="1498"/>
      <c r="GIU26" s="1498"/>
      <c r="GIV26" s="1498"/>
      <c r="GIW26" s="1498"/>
      <c r="GIX26" s="1498"/>
      <c r="GIY26" s="1498"/>
      <c r="GIZ26" s="1498"/>
      <c r="GJA26" s="1498"/>
      <c r="GJB26" s="1498"/>
      <c r="GJC26" s="1498"/>
      <c r="GJD26" s="1498"/>
      <c r="GJE26" s="1498"/>
      <c r="GJF26" s="1498"/>
      <c r="GJG26" s="1498"/>
      <c r="GJH26" s="1498"/>
      <c r="GJI26" s="1498"/>
      <c r="GJJ26" s="1498"/>
      <c r="GJK26" s="1498"/>
      <c r="GJL26" s="1498"/>
      <c r="GJM26" s="1498"/>
      <c r="GJN26" s="1498"/>
      <c r="GJO26" s="1498"/>
      <c r="GJP26" s="1498"/>
      <c r="GJQ26" s="1498"/>
      <c r="GJR26" s="1498"/>
      <c r="GJS26" s="1498"/>
      <c r="GJT26" s="1498"/>
      <c r="GJU26" s="1498"/>
      <c r="GJV26" s="1498"/>
      <c r="GJW26" s="1498"/>
      <c r="GJX26" s="1498"/>
      <c r="GJY26" s="1498"/>
      <c r="GJZ26" s="1498"/>
      <c r="GKA26" s="1498"/>
      <c r="GKB26" s="1498"/>
      <c r="GKC26" s="1498"/>
      <c r="GKD26" s="1498"/>
      <c r="GKE26" s="1498"/>
      <c r="GKF26" s="1498"/>
      <c r="GKG26" s="1498"/>
      <c r="GKH26" s="1498"/>
      <c r="GKI26" s="1498"/>
      <c r="GKJ26" s="1498"/>
      <c r="GKK26" s="1498"/>
      <c r="GKL26" s="1498"/>
      <c r="GKM26" s="1498"/>
      <c r="GKN26" s="1498"/>
      <c r="GKO26" s="1498"/>
      <c r="GKP26" s="1498"/>
      <c r="GKQ26" s="1498"/>
      <c r="GKR26" s="1498"/>
      <c r="GKS26" s="1498"/>
      <c r="GKT26" s="1498"/>
      <c r="GKU26" s="1498"/>
      <c r="GKV26" s="1498"/>
      <c r="GKW26" s="1498"/>
      <c r="GKX26" s="1498"/>
      <c r="GKY26" s="1498"/>
      <c r="GKZ26" s="1498"/>
      <c r="GLA26" s="1498"/>
      <c r="GLB26" s="1498"/>
      <c r="GLC26" s="1498"/>
      <c r="GLD26" s="1498"/>
      <c r="GLE26" s="1498"/>
      <c r="GLF26" s="1498"/>
      <c r="GLG26" s="1498"/>
      <c r="GLH26" s="1498"/>
      <c r="GLI26" s="1498"/>
      <c r="GLJ26" s="1498"/>
      <c r="GLK26" s="1498"/>
      <c r="GLL26" s="1498"/>
      <c r="GLM26" s="1498"/>
      <c r="GLN26" s="1498"/>
      <c r="GLO26" s="1498"/>
      <c r="GLP26" s="1498"/>
      <c r="GLQ26" s="1498"/>
      <c r="GLR26" s="1498"/>
      <c r="GLS26" s="1498"/>
      <c r="GLT26" s="1498"/>
      <c r="GLU26" s="1498"/>
      <c r="GLV26" s="1498"/>
      <c r="GLW26" s="1498"/>
      <c r="GLX26" s="1498"/>
      <c r="GLY26" s="1498"/>
      <c r="GLZ26" s="1498"/>
      <c r="GMA26" s="1498"/>
      <c r="GMB26" s="1498"/>
      <c r="GMC26" s="1498"/>
      <c r="GMD26" s="1498"/>
      <c r="GME26" s="1498"/>
      <c r="GMF26" s="1498"/>
      <c r="GMG26" s="1498"/>
      <c r="GMH26" s="1498"/>
      <c r="GMI26" s="1498"/>
      <c r="GMJ26" s="1498"/>
      <c r="GMK26" s="1498"/>
      <c r="GML26" s="1498"/>
      <c r="GMM26" s="1498"/>
      <c r="GMN26" s="1498"/>
      <c r="GMO26" s="1498"/>
      <c r="GMP26" s="1498"/>
      <c r="GMQ26" s="1498"/>
      <c r="GMR26" s="1498"/>
      <c r="GMS26" s="1498"/>
      <c r="GMT26" s="1498"/>
      <c r="GMU26" s="1498"/>
      <c r="GMV26" s="1498"/>
      <c r="GMW26" s="1498"/>
      <c r="GMX26" s="1498"/>
      <c r="GMY26" s="1498"/>
      <c r="GMZ26" s="1498"/>
      <c r="GNA26" s="1498"/>
      <c r="GNB26" s="1498"/>
      <c r="GNC26" s="1498"/>
      <c r="GND26" s="1498"/>
      <c r="GNE26" s="1498"/>
      <c r="GNF26" s="1498"/>
      <c r="GNG26" s="1498"/>
      <c r="GNH26" s="1498"/>
      <c r="GNI26" s="1498"/>
      <c r="GNJ26" s="1498"/>
      <c r="GNK26" s="1498"/>
      <c r="GNL26" s="1498"/>
      <c r="GNM26" s="1498"/>
      <c r="GNN26" s="1498"/>
      <c r="GNO26" s="1498"/>
      <c r="GNP26" s="1498"/>
      <c r="GNQ26" s="1498"/>
      <c r="GNR26" s="1498"/>
      <c r="GNS26" s="1498"/>
      <c r="GNT26" s="1498"/>
      <c r="GNU26" s="1498"/>
      <c r="GNV26" s="1498"/>
      <c r="GNW26" s="1498"/>
      <c r="GNX26" s="1498"/>
      <c r="GNY26" s="1498"/>
      <c r="GNZ26" s="1498"/>
      <c r="GOA26" s="1498"/>
      <c r="GOB26" s="1498"/>
      <c r="GOC26" s="1498"/>
      <c r="GOD26" s="1498"/>
      <c r="GOE26" s="1498"/>
      <c r="GOF26" s="1498"/>
      <c r="GOG26" s="1498"/>
      <c r="GOH26" s="1498"/>
      <c r="GOI26" s="1498"/>
      <c r="GOJ26" s="1498"/>
      <c r="GOK26" s="1498"/>
      <c r="GOL26" s="1498"/>
      <c r="GOM26" s="1498"/>
      <c r="GON26" s="1498"/>
      <c r="GOO26" s="1498"/>
      <c r="GOP26" s="1498"/>
      <c r="GOQ26" s="1498"/>
      <c r="GOR26" s="1498"/>
      <c r="GOS26" s="1498"/>
      <c r="GOT26" s="1498"/>
      <c r="GOU26" s="1498"/>
      <c r="GOV26" s="1498"/>
      <c r="GOW26" s="1498"/>
      <c r="GOX26" s="1498"/>
      <c r="GOY26" s="1498"/>
      <c r="GOZ26" s="1498"/>
      <c r="GPA26" s="1498"/>
      <c r="GPB26" s="1498"/>
      <c r="GPC26" s="1498"/>
      <c r="GPD26" s="1498"/>
      <c r="GPE26" s="1498"/>
      <c r="GPF26" s="1498"/>
      <c r="GPG26" s="1498"/>
      <c r="GPH26" s="1498"/>
      <c r="GPI26" s="1498"/>
      <c r="GPJ26" s="1498"/>
      <c r="GPK26" s="1498"/>
      <c r="GPL26" s="1498"/>
      <c r="GPM26" s="1498"/>
      <c r="GPN26" s="1498"/>
      <c r="GPO26" s="1498"/>
      <c r="GPP26" s="1498"/>
      <c r="GPQ26" s="1498"/>
      <c r="GPR26" s="1498"/>
      <c r="GPS26" s="1498"/>
      <c r="GPT26" s="1498"/>
      <c r="GPU26" s="1498"/>
      <c r="GPV26" s="1498"/>
      <c r="GPW26" s="1498"/>
      <c r="GPX26" s="1498"/>
      <c r="GPY26" s="1498"/>
      <c r="GPZ26" s="1498"/>
      <c r="GQA26" s="1498"/>
      <c r="GQB26" s="1498"/>
      <c r="GQC26" s="1498"/>
      <c r="GQD26" s="1498"/>
      <c r="GQE26" s="1498"/>
      <c r="GQF26" s="1498"/>
      <c r="GQG26" s="1498"/>
      <c r="GQH26" s="1498"/>
      <c r="GQI26" s="1498"/>
      <c r="GQJ26" s="1498"/>
      <c r="GQK26" s="1498"/>
      <c r="GQL26" s="1498"/>
      <c r="GQM26" s="1498"/>
      <c r="GQN26" s="1498"/>
      <c r="GQO26" s="1498"/>
      <c r="GQP26" s="1498"/>
      <c r="GQQ26" s="1498"/>
      <c r="GQR26" s="1498"/>
      <c r="GQS26" s="1498"/>
      <c r="GQT26" s="1498"/>
      <c r="GQU26" s="1498"/>
      <c r="GQV26" s="1498"/>
      <c r="GQW26" s="1498"/>
      <c r="GQX26" s="1498"/>
      <c r="GQY26" s="1498"/>
      <c r="GQZ26" s="1498"/>
      <c r="GRA26" s="1498"/>
      <c r="GRB26" s="1498"/>
      <c r="GRC26" s="1498"/>
      <c r="GRD26" s="1498"/>
      <c r="GRE26" s="1498"/>
      <c r="GRF26" s="1498"/>
      <c r="GRG26" s="1498"/>
      <c r="GRH26" s="1498"/>
      <c r="GRI26" s="1498"/>
      <c r="GRJ26" s="1498"/>
      <c r="GRK26" s="1498"/>
      <c r="GRL26" s="1498"/>
      <c r="GRM26" s="1498"/>
      <c r="GRN26" s="1498"/>
      <c r="GRO26" s="1498"/>
      <c r="GRP26" s="1498"/>
      <c r="GRQ26" s="1498"/>
      <c r="GRR26" s="1498"/>
      <c r="GRS26" s="1498"/>
      <c r="GRT26" s="1498"/>
      <c r="GRU26" s="1498"/>
      <c r="GRV26" s="1498"/>
      <c r="GRW26" s="1498"/>
      <c r="GRX26" s="1498"/>
      <c r="GRY26" s="1498"/>
      <c r="GRZ26" s="1498"/>
      <c r="GSA26" s="1498"/>
      <c r="GSB26" s="1498"/>
      <c r="GSC26" s="1498"/>
      <c r="GSD26" s="1498"/>
      <c r="GSE26" s="1498"/>
      <c r="GSF26" s="1498"/>
      <c r="GSG26" s="1498"/>
      <c r="GSH26" s="1498"/>
      <c r="GSI26" s="1498"/>
      <c r="GSJ26" s="1498"/>
      <c r="GSK26" s="1498"/>
      <c r="GSL26" s="1498"/>
      <c r="GSM26" s="1498"/>
      <c r="GSN26" s="1498"/>
      <c r="GSO26" s="1498"/>
      <c r="GSP26" s="1498"/>
      <c r="GSQ26" s="1498"/>
      <c r="GSR26" s="1498"/>
      <c r="GSS26" s="1498"/>
      <c r="GST26" s="1498"/>
      <c r="GSU26" s="1498"/>
      <c r="GSV26" s="1498"/>
      <c r="GSW26" s="1498"/>
      <c r="GSX26" s="1498"/>
      <c r="GSY26" s="1498"/>
      <c r="GSZ26" s="1498"/>
      <c r="GTA26" s="1498"/>
      <c r="GTB26" s="1498"/>
      <c r="GTC26" s="1498"/>
      <c r="GTD26" s="1498"/>
      <c r="GTE26" s="1498"/>
      <c r="GTF26" s="1498"/>
      <c r="GTG26" s="1498"/>
      <c r="GTH26" s="1498"/>
      <c r="GTI26" s="1498"/>
      <c r="GTJ26" s="1498"/>
      <c r="GTK26" s="1498"/>
      <c r="GTL26" s="1498"/>
      <c r="GTM26" s="1498"/>
      <c r="GTN26" s="1498"/>
      <c r="GTO26" s="1498"/>
      <c r="GTP26" s="1498"/>
      <c r="GTQ26" s="1498"/>
      <c r="GTR26" s="1498"/>
      <c r="GTS26" s="1498"/>
      <c r="GTT26" s="1498"/>
      <c r="GTU26" s="1498"/>
      <c r="GTV26" s="1498"/>
      <c r="GTW26" s="1498"/>
      <c r="GTX26" s="1498"/>
      <c r="GTY26" s="1498"/>
      <c r="GTZ26" s="1498"/>
      <c r="GUA26" s="1498"/>
      <c r="GUB26" s="1498"/>
      <c r="GUC26" s="1498"/>
      <c r="GUD26" s="1498"/>
      <c r="GUE26" s="1498"/>
      <c r="GUF26" s="1498"/>
      <c r="GUG26" s="1498"/>
      <c r="GUH26" s="1498"/>
      <c r="GUI26" s="1498"/>
      <c r="GUJ26" s="1498"/>
      <c r="GUK26" s="1498"/>
      <c r="GUL26" s="1498"/>
      <c r="GUM26" s="1498"/>
      <c r="GUN26" s="1498"/>
      <c r="GUO26" s="1498"/>
      <c r="GUP26" s="1498"/>
      <c r="GUQ26" s="1498"/>
      <c r="GUR26" s="1498"/>
      <c r="GUS26" s="1498"/>
      <c r="GUT26" s="1498"/>
      <c r="GUU26" s="1498"/>
      <c r="GUV26" s="1498"/>
      <c r="GUW26" s="1498"/>
      <c r="GUX26" s="1498"/>
      <c r="GUY26" s="1498"/>
      <c r="GUZ26" s="1498"/>
      <c r="GVA26" s="1498"/>
      <c r="GVB26" s="1498"/>
      <c r="GVC26" s="1498"/>
      <c r="GVD26" s="1498"/>
      <c r="GVE26" s="1498"/>
      <c r="GVF26" s="1498"/>
      <c r="GVG26" s="1498"/>
      <c r="GVH26" s="1498"/>
      <c r="GVI26" s="1498"/>
      <c r="GVJ26" s="1498"/>
      <c r="GVK26" s="1498"/>
      <c r="GVL26" s="1498"/>
      <c r="GVM26" s="1498"/>
      <c r="GVN26" s="1498"/>
      <c r="GVO26" s="1498"/>
      <c r="GVP26" s="1498"/>
      <c r="GVQ26" s="1498"/>
      <c r="GVR26" s="1498"/>
      <c r="GVS26" s="1498"/>
      <c r="GVT26" s="1498"/>
      <c r="GVU26" s="1498"/>
      <c r="GVV26" s="1498"/>
      <c r="GVW26" s="1498"/>
      <c r="GVX26" s="1498"/>
      <c r="GVY26" s="1498"/>
      <c r="GVZ26" s="1498"/>
      <c r="GWA26" s="1498"/>
      <c r="GWB26" s="1498"/>
      <c r="GWC26" s="1498"/>
      <c r="GWD26" s="1498"/>
      <c r="GWE26" s="1498"/>
      <c r="GWF26" s="1498"/>
      <c r="GWG26" s="1498"/>
      <c r="GWH26" s="1498"/>
      <c r="GWI26" s="1498"/>
      <c r="GWJ26" s="1498"/>
      <c r="GWK26" s="1498"/>
      <c r="GWL26" s="1498"/>
      <c r="GWM26" s="1498"/>
      <c r="GWN26" s="1498"/>
      <c r="GWO26" s="1498"/>
      <c r="GWP26" s="1498"/>
      <c r="GWQ26" s="1498"/>
      <c r="GWR26" s="1498"/>
      <c r="GWS26" s="1498"/>
      <c r="GWT26" s="1498"/>
      <c r="GWU26" s="1498"/>
      <c r="GWV26" s="1498"/>
      <c r="GWW26" s="1498"/>
      <c r="GWX26" s="1498"/>
      <c r="GWY26" s="1498"/>
      <c r="GWZ26" s="1498"/>
      <c r="GXA26" s="1498"/>
      <c r="GXB26" s="1498"/>
      <c r="GXC26" s="1498"/>
      <c r="GXD26" s="1498"/>
      <c r="GXE26" s="1498"/>
      <c r="GXF26" s="1498"/>
      <c r="GXG26" s="1498"/>
      <c r="GXH26" s="1498"/>
      <c r="GXI26" s="1498"/>
      <c r="GXJ26" s="1498"/>
      <c r="GXK26" s="1498"/>
      <c r="GXL26" s="1498"/>
      <c r="GXM26" s="1498"/>
      <c r="GXN26" s="1498"/>
      <c r="GXO26" s="1498"/>
      <c r="GXP26" s="1498"/>
      <c r="GXQ26" s="1498"/>
      <c r="GXR26" s="1498"/>
      <c r="GXS26" s="1498"/>
      <c r="GXT26" s="1498"/>
      <c r="GXU26" s="1498"/>
      <c r="GXV26" s="1498"/>
      <c r="GXW26" s="1498"/>
      <c r="GXX26" s="1498"/>
      <c r="GXY26" s="1498"/>
      <c r="GXZ26" s="1498"/>
      <c r="GYA26" s="1498"/>
      <c r="GYB26" s="1498"/>
      <c r="GYC26" s="1498"/>
      <c r="GYD26" s="1498"/>
      <c r="GYE26" s="1498"/>
      <c r="GYF26" s="1498"/>
      <c r="GYG26" s="1498"/>
      <c r="GYH26" s="1498"/>
      <c r="GYI26" s="1498"/>
      <c r="GYJ26" s="1498"/>
      <c r="GYK26" s="1498"/>
      <c r="GYL26" s="1498"/>
      <c r="GYM26" s="1498"/>
      <c r="GYN26" s="1498"/>
      <c r="GYO26" s="1498"/>
      <c r="GYP26" s="1498"/>
      <c r="GYQ26" s="1498"/>
      <c r="GYR26" s="1498"/>
      <c r="GYS26" s="1498"/>
      <c r="GYT26" s="1498"/>
      <c r="GYU26" s="1498"/>
      <c r="GYV26" s="1498"/>
      <c r="GYW26" s="1498"/>
      <c r="GYX26" s="1498"/>
      <c r="GYY26" s="1498"/>
      <c r="GYZ26" s="1498"/>
      <c r="GZA26" s="1498"/>
      <c r="GZB26" s="1498"/>
      <c r="GZC26" s="1498"/>
      <c r="GZD26" s="1498"/>
      <c r="GZE26" s="1498"/>
      <c r="GZF26" s="1498"/>
      <c r="GZG26" s="1498"/>
      <c r="GZH26" s="1498"/>
      <c r="GZI26" s="1498"/>
      <c r="GZJ26" s="1498"/>
      <c r="GZK26" s="1498"/>
      <c r="GZL26" s="1498"/>
      <c r="GZM26" s="1498"/>
      <c r="GZN26" s="1498"/>
      <c r="GZO26" s="1498"/>
      <c r="GZP26" s="1498"/>
      <c r="GZQ26" s="1498"/>
      <c r="GZR26" s="1498"/>
      <c r="GZS26" s="1498"/>
      <c r="GZT26" s="1498"/>
      <c r="GZU26" s="1498"/>
      <c r="GZV26" s="1498"/>
      <c r="GZW26" s="1498"/>
      <c r="GZX26" s="1498"/>
      <c r="GZY26" s="1498"/>
      <c r="GZZ26" s="1498"/>
      <c r="HAA26" s="1498"/>
      <c r="HAB26" s="1498"/>
      <c r="HAC26" s="1498"/>
      <c r="HAD26" s="1498"/>
      <c r="HAE26" s="1498"/>
      <c r="HAF26" s="1498"/>
      <c r="HAG26" s="1498"/>
      <c r="HAH26" s="1498"/>
      <c r="HAI26" s="1498"/>
      <c r="HAJ26" s="1498"/>
      <c r="HAK26" s="1498"/>
      <c r="HAL26" s="1498"/>
      <c r="HAM26" s="1498"/>
      <c r="HAN26" s="1498"/>
      <c r="HAO26" s="1498"/>
      <c r="HAP26" s="1498"/>
      <c r="HAQ26" s="1498"/>
      <c r="HAR26" s="1498"/>
      <c r="HAS26" s="1498"/>
      <c r="HAT26" s="1498"/>
      <c r="HAU26" s="1498"/>
      <c r="HAV26" s="1498"/>
      <c r="HAW26" s="1498"/>
      <c r="HAX26" s="1498"/>
      <c r="HAY26" s="1498"/>
      <c r="HAZ26" s="1498"/>
      <c r="HBA26" s="1498"/>
      <c r="HBB26" s="1498"/>
      <c r="HBC26" s="1498"/>
      <c r="HBD26" s="1498"/>
      <c r="HBE26" s="1498"/>
      <c r="HBF26" s="1498"/>
      <c r="HBG26" s="1498"/>
      <c r="HBH26" s="1498"/>
      <c r="HBI26" s="1498"/>
      <c r="HBJ26" s="1498"/>
      <c r="HBK26" s="1498"/>
      <c r="HBL26" s="1498"/>
      <c r="HBM26" s="1498"/>
      <c r="HBN26" s="1498"/>
      <c r="HBO26" s="1498"/>
      <c r="HBP26" s="1498"/>
      <c r="HBQ26" s="1498"/>
      <c r="HBR26" s="1498"/>
      <c r="HBS26" s="1498"/>
      <c r="HBT26" s="1498"/>
      <c r="HBU26" s="1498"/>
      <c r="HBV26" s="1498"/>
      <c r="HBW26" s="1498"/>
      <c r="HBX26" s="1498"/>
      <c r="HBY26" s="1498"/>
      <c r="HBZ26" s="1498"/>
      <c r="HCA26" s="1498"/>
      <c r="HCB26" s="1498"/>
      <c r="HCC26" s="1498"/>
      <c r="HCD26" s="1498"/>
      <c r="HCE26" s="1498"/>
      <c r="HCF26" s="1498"/>
      <c r="HCG26" s="1498"/>
      <c r="HCH26" s="1498"/>
      <c r="HCI26" s="1498"/>
      <c r="HCJ26" s="1498"/>
      <c r="HCK26" s="1498"/>
      <c r="HCL26" s="1498"/>
      <c r="HCM26" s="1498"/>
      <c r="HCN26" s="1498"/>
      <c r="HCO26" s="1498"/>
      <c r="HCP26" s="1498"/>
      <c r="HCQ26" s="1498"/>
      <c r="HCR26" s="1498"/>
      <c r="HCS26" s="1498"/>
      <c r="HCT26" s="1498"/>
      <c r="HCU26" s="1498"/>
      <c r="HCV26" s="1498"/>
      <c r="HCW26" s="1498"/>
      <c r="HCX26" s="1498"/>
      <c r="HCY26" s="1498"/>
      <c r="HCZ26" s="1498"/>
      <c r="HDA26" s="1498"/>
      <c r="HDB26" s="1498"/>
      <c r="HDC26" s="1498"/>
      <c r="HDD26" s="1498"/>
      <c r="HDE26" s="1498"/>
      <c r="HDF26" s="1498"/>
      <c r="HDG26" s="1498"/>
      <c r="HDH26" s="1498"/>
      <c r="HDI26" s="1498"/>
      <c r="HDJ26" s="1498"/>
      <c r="HDK26" s="1498"/>
      <c r="HDL26" s="1498"/>
      <c r="HDM26" s="1498"/>
      <c r="HDN26" s="1498"/>
      <c r="HDO26" s="1498"/>
      <c r="HDP26" s="1498"/>
      <c r="HDQ26" s="1498"/>
      <c r="HDR26" s="1498"/>
      <c r="HDS26" s="1498"/>
      <c r="HDT26" s="1498"/>
      <c r="HDU26" s="1498"/>
      <c r="HDV26" s="1498"/>
      <c r="HDW26" s="1498"/>
      <c r="HDX26" s="1498"/>
      <c r="HDY26" s="1498"/>
      <c r="HDZ26" s="1498"/>
      <c r="HEA26" s="1498"/>
      <c r="HEB26" s="1498"/>
      <c r="HEC26" s="1498"/>
      <c r="HED26" s="1498"/>
      <c r="HEE26" s="1498"/>
      <c r="HEF26" s="1498"/>
      <c r="HEG26" s="1498"/>
      <c r="HEH26" s="1498"/>
      <c r="HEI26" s="1498"/>
      <c r="HEJ26" s="1498"/>
      <c r="HEK26" s="1498"/>
      <c r="HEL26" s="1498"/>
      <c r="HEM26" s="1498"/>
      <c r="HEN26" s="1498"/>
      <c r="HEO26" s="1498"/>
      <c r="HEP26" s="1498"/>
      <c r="HEQ26" s="1498"/>
      <c r="HER26" s="1498"/>
      <c r="HES26" s="1498"/>
      <c r="HET26" s="1498"/>
      <c r="HEU26" s="1498"/>
      <c r="HEV26" s="1498"/>
      <c r="HEW26" s="1498"/>
      <c r="HEX26" s="1498"/>
      <c r="HEY26" s="1498"/>
      <c r="HEZ26" s="1498"/>
      <c r="HFA26" s="1498"/>
      <c r="HFB26" s="1498"/>
      <c r="HFC26" s="1498"/>
      <c r="HFD26" s="1498"/>
      <c r="HFE26" s="1498"/>
      <c r="HFF26" s="1498"/>
      <c r="HFG26" s="1498"/>
      <c r="HFH26" s="1498"/>
      <c r="HFI26" s="1498"/>
      <c r="HFJ26" s="1498"/>
      <c r="HFK26" s="1498"/>
      <c r="HFL26" s="1498"/>
      <c r="HFM26" s="1498"/>
      <c r="HFN26" s="1498"/>
      <c r="HFO26" s="1498"/>
      <c r="HFP26" s="1498"/>
      <c r="HFQ26" s="1498"/>
      <c r="HFR26" s="1498"/>
      <c r="HFS26" s="1498"/>
      <c r="HFT26" s="1498"/>
      <c r="HFU26" s="1498"/>
      <c r="HFV26" s="1498"/>
      <c r="HFW26" s="1498"/>
      <c r="HFX26" s="1498"/>
      <c r="HFY26" s="1498"/>
      <c r="HFZ26" s="1498"/>
      <c r="HGA26" s="1498"/>
      <c r="HGB26" s="1498"/>
      <c r="HGC26" s="1498"/>
      <c r="HGD26" s="1498"/>
      <c r="HGE26" s="1498"/>
      <c r="HGF26" s="1498"/>
      <c r="HGG26" s="1498"/>
      <c r="HGH26" s="1498"/>
      <c r="HGI26" s="1498"/>
      <c r="HGJ26" s="1498"/>
      <c r="HGK26" s="1498"/>
      <c r="HGL26" s="1498"/>
      <c r="HGM26" s="1498"/>
      <c r="HGN26" s="1498"/>
      <c r="HGO26" s="1498"/>
      <c r="HGP26" s="1498"/>
      <c r="HGQ26" s="1498"/>
      <c r="HGR26" s="1498"/>
      <c r="HGS26" s="1498"/>
      <c r="HGT26" s="1498"/>
      <c r="HGU26" s="1498"/>
      <c r="HGV26" s="1498"/>
      <c r="HGW26" s="1498"/>
      <c r="HGX26" s="1498"/>
      <c r="HGY26" s="1498"/>
      <c r="HGZ26" s="1498"/>
      <c r="HHA26" s="1498"/>
      <c r="HHB26" s="1498"/>
      <c r="HHC26" s="1498"/>
      <c r="HHD26" s="1498"/>
      <c r="HHE26" s="1498"/>
      <c r="HHF26" s="1498"/>
      <c r="HHG26" s="1498"/>
      <c r="HHH26" s="1498"/>
      <c r="HHI26" s="1498"/>
      <c r="HHJ26" s="1498"/>
      <c r="HHK26" s="1498"/>
      <c r="HHL26" s="1498"/>
      <c r="HHM26" s="1498"/>
      <c r="HHN26" s="1498"/>
      <c r="HHO26" s="1498"/>
      <c r="HHP26" s="1498"/>
      <c r="HHQ26" s="1498"/>
      <c r="HHR26" s="1498"/>
      <c r="HHS26" s="1498"/>
      <c r="HHT26" s="1498"/>
      <c r="HHU26" s="1498"/>
      <c r="HHV26" s="1498"/>
      <c r="HHW26" s="1498"/>
      <c r="HHX26" s="1498"/>
      <c r="HHY26" s="1498"/>
      <c r="HHZ26" s="1498"/>
      <c r="HIA26" s="1498"/>
      <c r="HIB26" s="1498"/>
      <c r="HIC26" s="1498"/>
      <c r="HID26" s="1498"/>
      <c r="HIE26" s="1498"/>
      <c r="HIF26" s="1498"/>
      <c r="HIG26" s="1498"/>
      <c r="HIH26" s="1498"/>
      <c r="HII26" s="1498"/>
      <c r="HIJ26" s="1498"/>
      <c r="HIK26" s="1498"/>
      <c r="HIL26" s="1498"/>
      <c r="HIM26" s="1498"/>
      <c r="HIN26" s="1498"/>
      <c r="HIO26" s="1498"/>
      <c r="HIP26" s="1498"/>
      <c r="HIQ26" s="1498"/>
      <c r="HIR26" s="1498"/>
      <c r="HIS26" s="1498"/>
      <c r="HIT26" s="1498"/>
      <c r="HIU26" s="1498"/>
      <c r="HIV26" s="1498"/>
      <c r="HIW26" s="1498"/>
      <c r="HIX26" s="1498"/>
      <c r="HIY26" s="1498"/>
      <c r="HIZ26" s="1498"/>
      <c r="HJA26" s="1498"/>
      <c r="HJB26" s="1498"/>
      <c r="HJC26" s="1498"/>
      <c r="HJD26" s="1498"/>
      <c r="HJE26" s="1498"/>
      <c r="HJF26" s="1498"/>
      <c r="HJG26" s="1498"/>
      <c r="HJH26" s="1498"/>
      <c r="HJI26" s="1498"/>
      <c r="HJJ26" s="1498"/>
      <c r="HJK26" s="1498"/>
      <c r="HJL26" s="1498"/>
      <c r="HJM26" s="1498"/>
      <c r="HJN26" s="1498"/>
      <c r="HJO26" s="1498"/>
      <c r="HJP26" s="1498"/>
      <c r="HJQ26" s="1498"/>
      <c r="HJR26" s="1498"/>
      <c r="HJS26" s="1498"/>
      <c r="HJT26" s="1498"/>
      <c r="HJU26" s="1498"/>
      <c r="HJV26" s="1498"/>
      <c r="HJW26" s="1498"/>
      <c r="HJX26" s="1498"/>
      <c r="HJY26" s="1498"/>
      <c r="HJZ26" s="1498"/>
      <c r="HKA26" s="1498"/>
      <c r="HKB26" s="1498"/>
      <c r="HKC26" s="1498"/>
      <c r="HKD26" s="1498"/>
      <c r="HKE26" s="1498"/>
      <c r="HKF26" s="1498"/>
      <c r="HKG26" s="1498"/>
      <c r="HKH26" s="1498"/>
      <c r="HKI26" s="1498"/>
      <c r="HKJ26" s="1498"/>
      <c r="HKK26" s="1498"/>
      <c r="HKL26" s="1498"/>
      <c r="HKM26" s="1498"/>
      <c r="HKN26" s="1498"/>
      <c r="HKO26" s="1498"/>
      <c r="HKP26" s="1498"/>
      <c r="HKQ26" s="1498"/>
      <c r="HKR26" s="1498"/>
      <c r="HKS26" s="1498"/>
      <c r="HKT26" s="1498"/>
      <c r="HKU26" s="1498"/>
      <c r="HKV26" s="1498"/>
      <c r="HKW26" s="1498"/>
      <c r="HKX26" s="1498"/>
      <c r="HKY26" s="1498"/>
      <c r="HKZ26" s="1498"/>
      <c r="HLA26" s="1498"/>
      <c r="HLB26" s="1498"/>
      <c r="HLC26" s="1498"/>
      <c r="HLD26" s="1498"/>
      <c r="HLE26" s="1498"/>
      <c r="HLF26" s="1498"/>
      <c r="HLG26" s="1498"/>
      <c r="HLH26" s="1498"/>
      <c r="HLI26" s="1498"/>
      <c r="HLJ26" s="1498"/>
      <c r="HLK26" s="1498"/>
      <c r="HLL26" s="1498"/>
      <c r="HLM26" s="1498"/>
      <c r="HLN26" s="1498"/>
      <c r="HLO26" s="1498"/>
      <c r="HLP26" s="1498"/>
      <c r="HLQ26" s="1498"/>
      <c r="HLR26" s="1498"/>
      <c r="HLS26" s="1498"/>
      <c r="HLT26" s="1498"/>
      <c r="HLU26" s="1498"/>
      <c r="HLV26" s="1498"/>
      <c r="HLW26" s="1498"/>
      <c r="HLX26" s="1498"/>
      <c r="HLY26" s="1498"/>
      <c r="HLZ26" s="1498"/>
      <c r="HMA26" s="1498"/>
      <c r="HMB26" s="1498"/>
      <c r="HMC26" s="1498"/>
      <c r="HMD26" s="1498"/>
      <c r="HME26" s="1498"/>
      <c r="HMF26" s="1498"/>
      <c r="HMG26" s="1498"/>
      <c r="HMH26" s="1498"/>
      <c r="HMI26" s="1498"/>
      <c r="HMJ26" s="1498"/>
      <c r="HMK26" s="1498"/>
      <c r="HML26" s="1498"/>
      <c r="HMM26" s="1498"/>
      <c r="HMN26" s="1498"/>
      <c r="HMO26" s="1498"/>
      <c r="HMP26" s="1498"/>
      <c r="HMQ26" s="1498"/>
      <c r="HMR26" s="1498"/>
      <c r="HMS26" s="1498"/>
      <c r="HMT26" s="1498"/>
      <c r="HMU26" s="1498"/>
      <c r="HMV26" s="1498"/>
      <c r="HMW26" s="1498"/>
      <c r="HMX26" s="1498"/>
      <c r="HMY26" s="1498"/>
      <c r="HMZ26" s="1498"/>
      <c r="HNA26" s="1498"/>
      <c r="HNB26" s="1498"/>
      <c r="HNC26" s="1498"/>
      <c r="HND26" s="1498"/>
      <c r="HNE26" s="1498"/>
      <c r="HNF26" s="1498"/>
      <c r="HNG26" s="1498"/>
      <c r="HNH26" s="1498"/>
      <c r="HNI26" s="1498"/>
      <c r="HNJ26" s="1498"/>
      <c r="HNK26" s="1498"/>
      <c r="HNL26" s="1498"/>
      <c r="HNM26" s="1498"/>
      <c r="HNN26" s="1498"/>
      <c r="HNO26" s="1498"/>
      <c r="HNP26" s="1498"/>
      <c r="HNQ26" s="1498"/>
      <c r="HNR26" s="1498"/>
      <c r="HNS26" s="1498"/>
      <c r="HNT26" s="1498"/>
      <c r="HNU26" s="1498"/>
      <c r="HNV26" s="1498"/>
      <c r="HNW26" s="1498"/>
      <c r="HNX26" s="1498"/>
      <c r="HNY26" s="1498"/>
      <c r="HNZ26" s="1498"/>
      <c r="HOA26" s="1498"/>
      <c r="HOB26" s="1498"/>
      <c r="HOC26" s="1498"/>
      <c r="HOD26" s="1498"/>
      <c r="HOE26" s="1498"/>
      <c r="HOF26" s="1498"/>
      <c r="HOG26" s="1498"/>
      <c r="HOH26" s="1498"/>
      <c r="HOI26" s="1498"/>
      <c r="HOJ26" s="1498"/>
      <c r="HOK26" s="1498"/>
      <c r="HOL26" s="1498"/>
      <c r="HOM26" s="1498"/>
      <c r="HON26" s="1498"/>
      <c r="HOO26" s="1498"/>
      <c r="HOP26" s="1498"/>
      <c r="HOQ26" s="1498"/>
      <c r="HOR26" s="1498"/>
      <c r="HOS26" s="1498"/>
      <c r="HOT26" s="1498"/>
      <c r="HOU26" s="1498"/>
      <c r="HOV26" s="1498"/>
      <c r="HOW26" s="1498"/>
      <c r="HOX26" s="1498"/>
      <c r="HOY26" s="1498"/>
      <c r="HOZ26" s="1498"/>
      <c r="HPA26" s="1498"/>
      <c r="HPB26" s="1498"/>
      <c r="HPC26" s="1498"/>
      <c r="HPD26" s="1498"/>
      <c r="HPE26" s="1498"/>
      <c r="HPF26" s="1498"/>
      <c r="HPG26" s="1498"/>
      <c r="HPH26" s="1498"/>
      <c r="HPI26" s="1498"/>
      <c r="HPJ26" s="1498"/>
      <c r="HPK26" s="1498"/>
      <c r="HPL26" s="1498"/>
      <c r="HPM26" s="1498"/>
      <c r="HPN26" s="1498"/>
      <c r="HPO26" s="1498"/>
      <c r="HPP26" s="1498"/>
      <c r="HPQ26" s="1498"/>
      <c r="HPR26" s="1498"/>
      <c r="HPS26" s="1498"/>
      <c r="HPT26" s="1498"/>
      <c r="HPU26" s="1498"/>
      <c r="HPV26" s="1498"/>
      <c r="HPW26" s="1498"/>
      <c r="HPX26" s="1498"/>
      <c r="HPY26" s="1498"/>
      <c r="HPZ26" s="1498"/>
      <c r="HQA26" s="1498"/>
      <c r="HQB26" s="1498"/>
      <c r="HQC26" s="1498"/>
      <c r="HQD26" s="1498"/>
      <c r="HQE26" s="1498"/>
      <c r="HQF26" s="1498"/>
      <c r="HQG26" s="1498"/>
      <c r="HQH26" s="1498"/>
      <c r="HQI26" s="1498"/>
      <c r="HQJ26" s="1498"/>
      <c r="HQK26" s="1498"/>
      <c r="HQL26" s="1498"/>
      <c r="HQM26" s="1498"/>
      <c r="HQN26" s="1498"/>
      <c r="HQO26" s="1498"/>
      <c r="HQP26" s="1498"/>
      <c r="HQQ26" s="1498"/>
      <c r="HQR26" s="1498"/>
      <c r="HQS26" s="1498"/>
      <c r="HQT26" s="1498"/>
      <c r="HQU26" s="1498"/>
      <c r="HQV26" s="1498"/>
      <c r="HQW26" s="1498"/>
      <c r="HQX26" s="1498"/>
      <c r="HQY26" s="1498"/>
      <c r="HQZ26" s="1498"/>
      <c r="HRA26" s="1498"/>
      <c r="HRB26" s="1498"/>
      <c r="HRC26" s="1498"/>
      <c r="HRD26" s="1498"/>
      <c r="HRE26" s="1498"/>
      <c r="HRF26" s="1498"/>
      <c r="HRG26" s="1498"/>
      <c r="HRH26" s="1498"/>
      <c r="HRI26" s="1498"/>
      <c r="HRJ26" s="1498"/>
      <c r="HRK26" s="1498"/>
      <c r="HRL26" s="1498"/>
      <c r="HRM26" s="1498"/>
      <c r="HRN26" s="1498"/>
      <c r="HRO26" s="1498"/>
      <c r="HRP26" s="1498"/>
      <c r="HRQ26" s="1498"/>
      <c r="HRR26" s="1498"/>
      <c r="HRS26" s="1498"/>
      <c r="HRT26" s="1498"/>
      <c r="HRU26" s="1498"/>
      <c r="HRV26" s="1498"/>
      <c r="HRW26" s="1498"/>
      <c r="HRX26" s="1498"/>
      <c r="HRY26" s="1498"/>
      <c r="HRZ26" s="1498"/>
      <c r="HSA26" s="1498"/>
      <c r="HSB26" s="1498"/>
      <c r="HSC26" s="1498"/>
      <c r="HSD26" s="1498"/>
      <c r="HSE26" s="1498"/>
      <c r="HSF26" s="1498"/>
      <c r="HSG26" s="1498"/>
      <c r="HSH26" s="1498"/>
      <c r="HSI26" s="1498"/>
      <c r="HSJ26" s="1498"/>
      <c r="HSK26" s="1498"/>
      <c r="HSL26" s="1498"/>
      <c r="HSM26" s="1498"/>
      <c r="HSN26" s="1498"/>
      <c r="HSO26" s="1498"/>
      <c r="HSP26" s="1498"/>
      <c r="HSQ26" s="1498"/>
      <c r="HSR26" s="1498"/>
      <c r="HSS26" s="1498"/>
      <c r="HST26" s="1498"/>
      <c r="HSU26" s="1498"/>
      <c r="HSV26" s="1498"/>
      <c r="HSW26" s="1498"/>
      <c r="HSX26" s="1498"/>
      <c r="HSY26" s="1498"/>
      <c r="HSZ26" s="1498"/>
      <c r="HTA26" s="1498"/>
      <c r="HTB26" s="1498"/>
      <c r="HTC26" s="1498"/>
      <c r="HTD26" s="1498"/>
      <c r="HTE26" s="1498"/>
      <c r="HTF26" s="1498"/>
      <c r="HTG26" s="1498"/>
      <c r="HTH26" s="1498"/>
      <c r="HTI26" s="1498"/>
      <c r="HTJ26" s="1498"/>
      <c r="HTK26" s="1498"/>
      <c r="HTL26" s="1498"/>
      <c r="HTM26" s="1498"/>
      <c r="HTN26" s="1498"/>
      <c r="HTO26" s="1498"/>
      <c r="HTP26" s="1498"/>
      <c r="HTQ26" s="1498"/>
      <c r="HTR26" s="1498"/>
      <c r="HTS26" s="1498"/>
      <c r="HTT26" s="1498"/>
      <c r="HTU26" s="1498"/>
      <c r="HTV26" s="1498"/>
      <c r="HTW26" s="1498"/>
      <c r="HTX26" s="1498"/>
      <c r="HTY26" s="1498"/>
      <c r="HTZ26" s="1498"/>
      <c r="HUA26" s="1498"/>
      <c r="HUB26" s="1498"/>
      <c r="HUC26" s="1498"/>
      <c r="HUD26" s="1498"/>
      <c r="HUE26" s="1498"/>
      <c r="HUF26" s="1498"/>
      <c r="HUG26" s="1498"/>
      <c r="HUH26" s="1498"/>
      <c r="HUI26" s="1498"/>
      <c r="HUJ26" s="1498"/>
      <c r="HUK26" s="1498"/>
      <c r="HUL26" s="1498"/>
      <c r="HUM26" s="1498"/>
      <c r="HUN26" s="1498"/>
      <c r="HUO26" s="1498"/>
      <c r="HUP26" s="1498"/>
      <c r="HUQ26" s="1498"/>
      <c r="HUR26" s="1498"/>
      <c r="HUS26" s="1498"/>
      <c r="HUT26" s="1498"/>
      <c r="HUU26" s="1498"/>
      <c r="HUV26" s="1498"/>
      <c r="HUW26" s="1498"/>
      <c r="HUX26" s="1498"/>
      <c r="HUY26" s="1498"/>
      <c r="HUZ26" s="1498"/>
      <c r="HVA26" s="1498"/>
      <c r="HVB26" s="1498"/>
      <c r="HVC26" s="1498"/>
      <c r="HVD26" s="1498"/>
      <c r="HVE26" s="1498"/>
      <c r="HVF26" s="1498"/>
      <c r="HVG26" s="1498"/>
      <c r="HVH26" s="1498"/>
      <c r="HVI26" s="1498"/>
      <c r="HVJ26" s="1498"/>
      <c r="HVK26" s="1498"/>
      <c r="HVL26" s="1498"/>
      <c r="HVM26" s="1498"/>
      <c r="HVN26" s="1498"/>
      <c r="HVO26" s="1498"/>
      <c r="HVP26" s="1498"/>
      <c r="HVQ26" s="1498"/>
      <c r="HVR26" s="1498"/>
      <c r="HVS26" s="1498"/>
      <c r="HVT26" s="1498"/>
      <c r="HVU26" s="1498"/>
      <c r="HVV26" s="1498"/>
      <c r="HVW26" s="1498"/>
      <c r="HVX26" s="1498"/>
      <c r="HVY26" s="1498"/>
      <c r="HVZ26" s="1498"/>
      <c r="HWA26" s="1498"/>
      <c r="HWB26" s="1498"/>
      <c r="HWC26" s="1498"/>
      <c r="HWD26" s="1498"/>
      <c r="HWE26" s="1498"/>
      <c r="HWF26" s="1498"/>
      <c r="HWG26" s="1498"/>
      <c r="HWH26" s="1498"/>
      <c r="HWI26" s="1498"/>
      <c r="HWJ26" s="1498"/>
      <c r="HWK26" s="1498"/>
      <c r="HWL26" s="1498"/>
      <c r="HWM26" s="1498"/>
      <c r="HWN26" s="1498"/>
      <c r="HWO26" s="1498"/>
      <c r="HWP26" s="1498"/>
      <c r="HWQ26" s="1498"/>
      <c r="HWR26" s="1498"/>
      <c r="HWS26" s="1498"/>
      <c r="HWT26" s="1498"/>
      <c r="HWU26" s="1498"/>
      <c r="HWV26" s="1498"/>
      <c r="HWW26" s="1498"/>
      <c r="HWX26" s="1498"/>
      <c r="HWY26" s="1498"/>
      <c r="HWZ26" s="1498"/>
      <c r="HXA26" s="1498"/>
      <c r="HXB26" s="1498"/>
      <c r="HXC26" s="1498"/>
      <c r="HXD26" s="1498"/>
      <c r="HXE26" s="1498"/>
      <c r="HXF26" s="1498"/>
      <c r="HXG26" s="1498"/>
      <c r="HXH26" s="1498"/>
      <c r="HXI26" s="1498"/>
      <c r="HXJ26" s="1498"/>
      <c r="HXK26" s="1498"/>
      <c r="HXL26" s="1498"/>
      <c r="HXM26" s="1498"/>
      <c r="HXN26" s="1498"/>
      <c r="HXO26" s="1498"/>
      <c r="HXP26" s="1498"/>
      <c r="HXQ26" s="1498"/>
      <c r="HXR26" s="1498"/>
      <c r="HXS26" s="1498"/>
      <c r="HXT26" s="1498"/>
      <c r="HXU26" s="1498"/>
      <c r="HXV26" s="1498"/>
      <c r="HXW26" s="1498"/>
      <c r="HXX26" s="1498"/>
      <c r="HXY26" s="1498"/>
      <c r="HXZ26" s="1498"/>
      <c r="HYA26" s="1498"/>
      <c r="HYB26" s="1498"/>
      <c r="HYC26" s="1498"/>
      <c r="HYD26" s="1498"/>
      <c r="HYE26" s="1498"/>
      <c r="HYF26" s="1498"/>
      <c r="HYG26" s="1498"/>
      <c r="HYH26" s="1498"/>
      <c r="HYI26" s="1498"/>
      <c r="HYJ26" s="1498"/>
      <c r="HYK26" s="1498"/>
      <c r="HYL26" s="1498"/>
      <c r="HYM26" s="1498"/>
      <c r="HYN26" s="1498"/>
      <c r="HYO26" s="1498"/>
      <c r="HYP26" s="1498"/>
      <c r="HYQ26" s="1498"/>
      <c r="HYR26" s="1498"/>
      <c r="HYS26" s="1498"/>
      <c r="HYT26" s="1498"/>
      <c r="HYU26" s="1498"/>
      <c r="HYV26" s="1498"/>
      <c r="HYW26" s="1498"/>
      <c r="HYX26" s="1498"/>
      <c r="HYY26" s="1498"/>
      <c r="HYZ26" s="1498"/>
      <c r="HZA26" s="1498"/>
      <c r="HZB26" s="1498"/>
      <c r="HZC26" s="1498"/>
      <c r="HZD26" s="1498"/>
      <c r="HZE26" s="1498"/>
      <c r="HZF26" s="1498"/>
      <c r="HZG26" s="1498"/>
      <c r="HZH26" s="1498"/>
      <c r="HZI26" s="1498"/>
      <c r="HZJ26" s="1498"/>
      <c r="HZK26" s="1498"/>
      <c r="HZL26" s="1498"/>
      <c r="HZM26" s="1498"/>
      <c r="HZN26" s="1498"/>
      <c r="HZO26" s="1498"/>
      <c r="HZP26" s="1498"/>
      <c r="HZQ26" s="1498"/>
      <c r="HZR26" s="1498"/>
      <c r="HZS26" s="1498"/>
      <c r="HZT26" s="1498"/>
      <c r="HZU26" s="1498"/>
      <c r="HZV26" s="1498"/>
      <c r="HZW26" s="1498"/>
      <c r="HZX26" s="1498"/>
      <c r="HZY26" s="1498"/>
      <c r="HZZ26" s="1498"/>
      <c r="IAA26" s="1498"/>
      <c r="IAB26" s="1498"/>
      <c r="IAC26" s="1498"/>
      <c r="IAD26" s="1498"/>
      <c r="IAE26" s="1498"/>
      <c r="IAF26" s="1498"/>
      <c r="IAG26" s="1498"/>
      <c r="IAH26" s="1498"/>
      <c r="IAI26" s="1498"/>
      <c r="IAJ26" s="1498"/>
      <c r="IAK26" s="1498"/>
      <c r="IAL26" s="1498"/>
      <c r="IAM26" s="1498"/>
      <c r="IAN26" s="1498"/>
      <c r="IAO26" s="1498"/>
      <c r="IAP26" s="1498"/>
      <c r="IAQ26" s="1498"/>
      <c r="IAR26" s="1498"/>
      <c r="IAS26" s="1498"/>
      <c r="IAT26" s="1498"/>
      <c r="IAU26" s="1498"/>
      <c r="IAV26" s="1498"/>
      <c r="IAW26" s="1498"/>
      <c r="IAX26" s="1498"/>
      <c r="IAY26" s="1498"/>
      <c r="IAZ26" s="1498"/>
      <c r="IBA26" s="1498"/>
      <c r="IBB26" s="1498"/>
      <c r="IBC26" s="1498"/>
      <c r="IBD26" s="1498"/>
      <c r="IBE26" s="1498"/>
      <c r="IBF26" s="1498"/>
      <c r="IBG26" s="1498"/>
      <c r="IBH26" s="1498"/>
      <c r="IBI26" s="1498"/>
      <c r="IBJ26" s="1498"/>
      <c r="IBK26" s="1498"/>
      <c r="IBL26" s="1498"/>
      <c r="IBM26" s="1498"/>
      <c r="IBN26" s="1498"/>
      <c r="IBO26" s="1498"/>
      <c r="IBP26" s="1498"/>
      <c r="IBQ26" s="1498"/>
      <c r="IBR26" s="1498"/>
      <c r="IBS26" s="1498"/>
      <c r="IBT26" s="1498"/>
      <c r="IBU26" s="1498"/>
      <c r="IBV26" s="1498"/>
      <c r="IBW26" s="1498"/>
      <c r="IBX26" s="1498"/>
      <c r="IBY26" s="1498"/>
      <c r="IBZ26" s="1498"/>
      <c r="ICA26" s="1498"/>
      <c r="ICB26" s="1498"/>
      <c r="ICC26" s="1498"/>
      <c r="ICD26" s="1498"/>
      <c r="ICE26" s="1498"/>
      <c r="ICF26" s="1498"/>
      <c r="ICG26" s="1498"/>
      <c r="ICH26" s="1498"/>
      <c r="ICI26" s="1498"/>
      <c r="ICJ26" s="1498"/>
      <c r="ICK26" s="1498"/>
      <c r="ICL26" s="1498"/>
      <c r="ICM26" s="1498"/>
      <c r="ICN26" s="1498"/>
      <c r="ICO26" s="1498"/>
      <c r="ICP26" s="1498"/>
      <c r="ICQ26" s="1498"/>
      <c r="ICR26" s="1498"/>
      <c r="ICS26" s="1498"/>
      <c r="ICT26" s="1498"/>
      <c r="ICU26" s="1498"/>
      <c r="ICV26" s="1498"/>
      <c r="ICW26" s="1498"/>
      <c r="ICX26" s="1498"/>
      <c r="ICY26" s="1498"/>
      <c r="ICZ26" s="1498"/>
      <c r="IDA26" s="1498"/>
      <c r="IDB26" s="1498"/>
      <c r="IDC26" s="1498"/>
      <c r="IDD26" s="1498"/>
      <c r="IDE26" s="1498"/>
      <c r="IDF26" s="1498"/>
      <c r="IDG26" s="1498"/>
      <c r="IDH26" s="1498"/>
      <c r="IDI26" s="1498"/>
      <c r="IDJ26" s="1498"/>
      <c r="IDK26" s="1498"/>
      <c r="IDL26" s="1498"/>
      <c r="IDM26" s="1498"/>
      <c r="IDN26" s="1498"/>
      <c r="IDO26" s="1498"/>
      <c r="IDP26" s="1498"/>
      <c r="IDQ26" s="1498"/>
      <c r="IDR26" s="1498"/>
      <c r="IDS26" s="1498"/>
      <c r="IDT26" s="1498"/>
      <c r="IDU26" s="1498"/>
      <c r="IDV26" s="1498"/>
      <c r="IDW26" s="1498"/>
      <c r="IDX26" s="1498"/>
      <c r="IDY26" s="1498"/>
      <c r="IDZ26" s="1498"/>
      <c r="IEA26" s="1498"/>
      <c r="IEB26" s="1498"/>
      <c r="IEC26" s="1498"/>
      <c r="IED26" s="1498"/>
      <c r="IEE26" s="1498"/>
      <c r="IEF26" s="1498"/>
      <c r="IEG26" s="1498"/>
      <c r="IEH26" s="1498"/>
      <c r="IEI26" s="1498"/>
      <c r="IEJ26" s="1498"/>
      <c r="IEK26" s="1498"/>
      <c r="IEL26" s="1498"/>
      <c r="IEM26" s="1498"/>
      <c r="IEN26" s="1498"/>
      <c r="IEO26" s="1498"/>
      <c r="IEP26" s="1498"/>
      <c r="IEQ26" s="1498"/>
      <c r="IER26" s="1498"/>
      <c r="IES26" s="1498"/>
      <c r="IET26" s="1498"/>
      <c r="IEU26" s="1498"/>
      <c r="IEV26" s="1498"/>
      <c r="IEW26" s="1498"/>
      <c r="IEX26" s="1498"/>
      <c r="IEY26" s="1498"/>
      <c r="IEZ26" s="1498"/>
      <c r="IFA26" s="1498"/>
      <c r="IFB26" s="1498"/>
      <c r="IFC26" s="1498"/>
      <c r="IFD26" s="1498"/>
      <c r="IFE26" s="1498"/>
      <c r="IFF26" s="1498"/>
      <c r="IFG26" s="1498"/>
      <c r="IFH26" s="1498"/>
      <c r="IFI26" s="1498"/>
      <c r="IFJ26" s="1498"/>
      <c r="IFK26" s="1498"/>
      <c r="IFL26" s="1498"/>
      <c r="IFM26" s="1498"/>
      <c r="IFN26" s="1498"/>
      <c r="IFO26" s="1498"/>
      <c r="IFP26" s="1498"/>
      <c r="IFQ26" s="1498"/>
      <c r="IFR26" s="1498"/>
      <c r="IFS26" s="1498"/>
      <c r="IFT26" s="1498"/>
      <c r="IFU26" s="1498"/>
      <c r="IFV26" s="1498"/>
      <c r="IFW26" s="1498"/>
      <c r="IFX26" s="1498"/>
      <c r="IFY26" s="1498"/>
      <c r="IFZ26" s="1498"/>
      <c r="IGA26" s="1498"/>
      <c r="IGB26" s="1498"/>
      <c r="IGC26" s="1498"/>
      <c r="IGD26" s="1498"/>
      <c r="IGE26" s="1498"/>
      <c r="IGF26" s="1498"/>
      <c r="IGG26" s="1498"/>
      <c r="IGH26" s="1498"/>
      <c r="IGI26" s="1498"/>
      <c r="IGJ26" s="1498"/>
      <c r="IGK26" s="1498"/>
      <c r="IGL26" s="1498"/>
      <c r="IGM26" s="1498"/>
      <c r="IGN26" s="1498"/>
      <c r="IGO26" s="1498"/>
      <c r="IGP26" s="1498"/>
      <c r="IGQ26" s="1498"/>
      <c r="IGR26" s="1498"/>
      <c r="IGS26" s="1498"/>
      <c r="IGT26" s="1498"/>
      <c r="IGU26" s="1498"/>
      <c r="IGV26" s="1498"/>
      <c r="IGW26" s="1498"/>
      <c r="IGX26" s="1498"/>
      <c r="IGY26" s="1498"/>
      <c r="IGZ26" s="1498"/>
      <c r="IHA26" s="1498"/>
      <c r="IHB26" s="1498"/>
      <c r="IHC26" s="1498"/>
      <c r="IHD26" s="1498"/>
      <c r="IHE26" s="1498"/>
      <c r="IHF26" s="1498"/>
      <c r="IHG26" s="1498"/>
      <c r="IHH26" s="1498"/>
      <c r="IHI26" s="1498"/>
      <c r="IHJ26" s="1498"/>
      <c r="IHK26" s="1498"/>
      <c r="IHL26" s="1498"/>
      <c r="IHM26" s="1498"/>
      <c r="IHN26" s="1498"/>
      <c r="IHO26" s="1498"/>
      <c r="IHP26" s="1498"/>
      <c r="IHQ26" s="1498"/>
      <c r="IHR26" s="1498"/>
      <c r="IHS26" s="1498"/>
      <c r="IHT26" s="1498"/>
      <c r="IHU26" s="1498"/>
      <c r="IHV26" s="1498"/>
      <c r="IHW26" s="1498"/>
      <c r="IHX26" s="1498"/>
      <c r="IHY26" s="1498"/>
      <c r="IHZ26" s="1498"/>
      <c r="IIA26" s="1498"/>
      <c r="IIB26" s="1498"/>
      <c r="IIC26" s="1498"/>
      <c r="IID26" s="1498"/>
      <c r="IIE26" s="1498"/>
      <c r="IIF26" s="1498"/>
      <c r="IIG26" s="1498"/>
      <c r="IIH26" s="1498"/>
      <c r="III26" s="1498"/>
      <c r="IIJ26" s="1498"/>
      <c r="IIK26" s="1498"/>
      <c r="IIL26" s="1498"/>
      <c r="IIM26" s="1498"/>
      <c r="IIN26" s="1498"/>
      <c r="IIO26" s="1498"/>
      <c r="IIP26" s="1498"/>
      <c r="IIQ26" s="1498"/>
      <c r="IIR26" s="1498"/>
      <c r="IIS26" s="1498"/>
      <c r="IIT26" s="1498"/>
      <c r="IIU26" s="1498"/>
      <c r="IIV26" s="1498"/>
      <c r="IIW26" s="1498"/>
      <c r="IIX26" s="1498"/>
      <c r="IIY26" s="1498"/>
      <c r="IIZ26" s="1498"/>
      <c r="IJA26" s="1498"/>
      <c r="IJB26" s="1498"/>
      <c r="IJC26" s="1498"/>
      <c r="IJD26" s="1498"/>
      <c r="IJE26" s="1498"/>
      <c r="IJF26" s="1498"/>
      <c r="IJG26" s="1498"/>
      <c r="IJH26" s="1498"/>
      <c r="IJI26" s="1498"/>
      <c r="IJJ26" s="1498"/>
      <c r="IJK26" s="1498"/>
      <c r="IJL26" s="1498"/>
      <c r="IJM26" s="1498"/>
      <c r="IJN26" s="1498"/>
      <c r="IJO26" s="1498"/>
      <c r="IJP26" s="1498"/>
      <c r="IJQ26" s="1498"/>
      <c r="IJR26" s="1498"/>
      <c r="IJS26" s="1498"/>
      <c r="IJT26" s="1498"/>
      <c r="IJU26" s="1498"/>
      <c r="IJV26" s="1498"/>
      <c r="IJW26" s="1498"/>
      <c r="IJX26" s="1498"/>
      <c r="IJY26" s="1498"/>
      <c r="IJZ26" s="1498"/>
      <c r="IKA26" s="1498"/>
      <c r="IKB26" s="1498"/>
      <c r="IKC26" s="1498"/>
      <c r="IKD26" s="1498"/>
      <c r="IKE26" s="1498"/>
      <c r="IKF26" s="1498"/>
      <c r="IKG26" s="1498"/>
      <c r="IKH26" s="1498"/>
      <c r="IKI26" s="1498"/>
      <c r="IKJ26" s="1498"/>
      <c r="IKK26" s="1498"/>
      <c r="IKL26" s="1498"/>
      <c r="IKM26" s="1498"/>
      <c r="IKN26" s="1498"/>
      <c r="IKO26" s="1498"/>
      <c r="IKP26" s="1498"/>
      <c r="IKQ26" s="1498"/>
      <c r="IKR26" s="1498"/>
      <c r="IKS26" s="1498"/>
      <c r="IKT26" s="1498"/>
      <c r="IKU26" s="1498"/>
      <c r="IKV26" s="1498"/>
      <c r="IKW26" s="1498"/>
      <c r="IKX26" s="1498"/>
      <c r="IKY26" s="1498"/>
      <c r="IKZ26" s="1498"/>
      <c r="ILA26" s="1498"/>
      <c r="ILB26" s="1498"/>
      <c r="ILC26" s="1498"/>
      <c r="ILD26" s="1498"/>
      <c r="ILE26" s="1498"/>
      <c r="ILF26" s="1498"/>
      <c r="ILG26" s="1498"/>
      <c r="ILH26" s="1498"/>
      <c r="ILI26" s="1498"/>
      <c r="ILJ26" s="1498"/>
      <c r="ILK26" s="1498"/>
      <c r="ILL26" s="1498"/>
      <c r="ILM26" s="1498"/>
      <c r="ILN26" s="1498"/>
      <c r="ILO26" s="1498"/>
      <c r="ILP26" s="1498"/>
      <c r="ILQ26" s="1498"/>
      <c r="ILR26" s="1498"/>
      <c r="ILS26" s="1498"/>
      <c r="ILT26" s="1498"/>
      <c r="ILU26" s="1498"/>
      <c r="ILV26" s="1498"/>
      <c r="ILW26" s="1498"/>
      <c r="ILX26" s="1498"/>
      <c r="ILY26" s="1498"/>
      <c r="ILZ26" s="1498"/>
      <c r="IMA26" s="1498"/>
      <c r="IMB26" s="1498"/>
      <c r="IMC26" s="1498"/>
      <c r="IMD26" s="1498"/>
      <c r="IME26" s="1498"/>
      <c r="IMF26" s="1498"/>
      <c r="IMG26" s="1498"/>
      <c r="IMH26" s="1498"/>
      <c r="IMI26" s="1498"/>
      <c r="IMJ26" s="1498"/>
      <c r="IMK26" s="1498"/>
      <c r="IML26" s="1498"/>
      <c r="IMM26" s="1498"/>
      <c r="IMN26" s="1498"/>
      <c r="IMO26" s="1498"/>
      <c r="IMP26" s="1498"/>
      <c r="IMQ26" s="1498"/>
      <c r="IMR26" s="1498"/>
      <c r="IMS26" s="1498"/>
      <c r="IMT26" s="1498"/>
      <c r="IMU26" s="1498"/>
      <c r="IMV26" s="1498"/>
      <c r="IMW26" s="1498"/>
      <c r="IMX26" s="1498"/>
      <c r="IMY26" s="1498"/>
      <c r="IMZ26" s="1498"/>
      <c r="INA26" s="1498"/>
      <c r="INB26" s="1498"/>
      <c r="INC26" s="1498"/>
      <c r="IND26" s="1498"/>
      <c r="INE26" s="1498"/>
      <c r="INF26" s="1498"/>
      <c r="ING26" s="1498"/>
      <c r="INH26" s="1498"/>
      <c r="INI26" s="1498"/>
      <c r="INJ26" s="1498"/>
      <c r="INK26" s="1498"/>
      <c r="INL26" s="1498"/>
      <c r="INM26" s="1498"/>
      <c r="INN26" s="1498"/>
      <c r="INO26" s="1498"/>
      <c r="INP26" s="1498"/>
      <c r="INQ26" s="1498"/>
      <c r="INR26" s="1498"/>
      <c r="INS26" s="1498"/>
      <c r="INT26" s="1498"/>
      <c r="INU26" s="1498"/>
      <c r="INV26" s="1498"/>
      <c r="INW26" s="1498"/>
      <c r="INX26" s="1498"/>
      <c r="INY26" s="1498"/>
      <c r="INZ26" s="1498"/>
      <c r="IOA26" s="1498"/>
      <c r="IOB26" s="1498"/>
      <c r="IOC26" s="1498"/>
      <c r="IOD26" s="1498"/>
      <c r="IOE26" s="1498"/>
      <c r="IOF26" s="1498"/>
      <c r="IOG26" s="1498"/>
      <c r="IOH26" s="1498"/>
      <c r="IOI26" s="1498"/>
      <c r="IOJ26" s="1498"/>
      <c r="IOK26" s="1498"/>
      <c r="IOL26" s="1498"/>
      <c r="IOM26" s="1498"/>
      <c r="ION26" s="1498"/>
      <c r="IOO26" s="1498"/>
      <c r="IOP26" s="1498"/>
      <c r="IOQ26" s="1498"/>
      <c r="IOR26" s="1498"/>
      <c r="IOS26" s="1498"/>
      <c r="IOT26" s="1498"/>
      <c r="IOU26" s="1498"/>
      <c r="IOV26" s="1498"/>
      <c r="IOW26" s="1498"/>
      <c r="IOX26" s="1498"/>
      <c r="IOY26" s="1498"/>
      <c r="IOZ26" s="1498"/>
      <c r="IPA26" s="1498"/>
      <c r="IPB26" s="1498"/>
      <c r="IPC26" s="1498"/>
      <c r="IPD26" s="1498"/>
      <c r="IPE26" s="1498"/>
      <c r="IPF26" s="1498"/>
      <c r="IPG26" s="1498"/>
      <c r="IPH26" s="1498"/>
      <c r="IPI26" s="1498"/>
      <c r="IPJ26" s="1498"/>
      <c r="IPK26" s="1498"/>
      <c r="IPL26" s="1498"/>
      <c r="IPM26" s="1498"/>
      <c r="IPN26" s="1498"/>
      <c r="IPO26" s="1498"/>
      <c r="IPP26" s="1498"/>
      <c r="IPQ26" s="1498"/>
      <c r="IPR26" s="1498"/>
      <c r="IPS26" s="1498"/>
      <c r="IPT26" s="1498"/>
      <c r="IPU26" s="1498"/>
      <c r="IPV26" s="1498"/>
      <c r="IPW26" s="1498"/>
      <c r="IPX26" s="1498"/>
      <c r="IPY26" s="1498"/>
      <c r="IPZ26" s="1498"/>
      <c r="IQA26" s="1498"/>
      <c r="IQB26" s="1498"/>
      <c r="IQC26" s="1498"/>
      <c r="IQD26" s="1498"/>
      <c r="IQE26" s="1498"/>
      <c r="IQF26" s="1498"/>
      <c r="IQG26" s="1498"/>
      <c r="IQH26" s="1498"/>
      <c r="IQI26" s="1498"/>
      <c r="IQJ26" s="1498"/>
      <c r="IQK26" s="1498"/>
      <c r="IQL26" s="1498"/>
      <c r="IQM26" s="1498"/>
      <c r="IQN26" s="1498"/>
      <c r="IQO26" s="1498"/>
      <c r="IQP26" s="1498"/>
      <c r="IQQ26" s="1498"/>
      <c r="IQR26" s="1498"/>
      <c r="IQS26" s="1498"/>
      <c r="IQT26" s="1498"/>
      <c r="IQU26" s="1498"/>
      <c r="IQV26" s="1498"/>
      <c r="IQW26" s="1498"/>
      <c r="IQX26" s="1498"/>
      <c r="IQY26" s="1498"/>
      <c r="IQZ26" s="1498"/>
      <c r="IRA26" s="1498"/>
      <c r="IRB26" s="1498"/>
      <c r="IRC26" s="1498"/>
      <c r="IRD26" s="1498"/>
      <c r="IRE26" s="1498"/>
      <c r="IRF26" s="1498"/>
      <c r="IRG26" s="1498"/>
      <c r="IRH26" s="1498"/>
      <c r="IRI26" s="1498"/>
      <c r="IRJ26" s="1498"/>
      <c r="IRK26" s="1498"/>
      <c r="IRL26" s="1498"/>
      <c r="IRM26" s="1498"/>
      <c r="IRN26" s="1498"/>
      <c r="IRO26" s="1498"/>
      <c r="IRP26" s="1498"/>
      <c r="IRQ26" s="1498"/>
      <c r="IRR26" s="1498"/>
      <c r="IRS26" s="1498"/>
      <c r="IRT26" s="1498"/>
      <c r="IRU26" s="1498"/>
      <c r="IRV26" s="1498"/>
      <c r="IRW26" s="1498"/>
      <c r="IRX26" s="1498"/>
      <c r="IRY26" s="1498"/>
      <c r="IRZ26" s="1498"/>
      <c r="ISA26" s="1498"/>
      <c r="ISB26" s="1498"/>
      <c r="ISC26" s="1498"/>
      <c r="ISD26" s="1498"/>
      <c r="ISE26" s="1498"/>
      <c r="ISF26" s="1498"/>
      <c r="ISG26" s="1498"/>
      <c r="ISH26" s="1498"/>
      <c r="ISI26" s="1498"/>
      <c r="ISJ26" s="1498"/>
      <c r="ISK26" s="1498"/>
      <c r="ISL26" s="1498"/>
      <c r="ISM26" s="1498"/>
      <c r="ISN26" s="1498"/>
      <c r="ISO26" s="1498"/>
      <c r="ISP26" s="1498"/>
      <c r="ISQ26" s="1498"/>
      <c r="ISR26" s="1498"/>
      <c r="ISS26" s="1498"/>
      <c r="IST26" s="1498"/>
      <c r="ISU26" s="1498"/>
      <c r="ISV26" s="1498"/>
      <c r="ISW26" s="1498"/>
      <c r="ISX26" s="1498"/>
      <c r="ISY26" s="1498"/>
      <c r="ISZ26" s="1498"/>
      <c r="ITA26" s="1498"/>
      <c r="ITB26" s="1498"/>
      <c r="ITC26" s="1498"/>
      <c r="ITD26" s="1498"/>
      <c r="ITE26" s="1498"/>
      <c r="ITF26" s="1498"/>
      <c r="ITG26" s="1498"/>
      <c r="ITH26" s="1498"/>
      <c r="ITI26" s="1498"/>
      <c r="ITJ26" s="1498"/>
      <c r="ITK26" s="1498"/>
      <c r="ITL26" s="1498"/>
      <c r="ITM26" s="1498"/>
      <c r="ITN26" s="1498"/>
      <c r="ITO26" s="1498"/>
      <c r="ITP26" s="1498"/>
      <c r="ITQ26" s="1498"/>
      <c r="ITR26" s="1498"/>
      <c r="ITS26" s="1498"/>
      <c r="ITT26" s="1498"/>
      <c r="ITU26" s="1498"/>
      <c r="ITV26" s="1498"/>
      <c r="ITW26" s="1498"/>
      <c r="ITX26" s="1498"/>
      <c r="ITY26" s="1498"/>
      <c r="ITZ26" s="1498"/>
      <c r="IUA26" s="1498"/>
      <c r="IUB26" s="1498"/>
      <c r="IUC26" s="1498"/>
      <c r="IUD26" s="1498"/>
      <c r="IUE26" s="1498"/>
      <c r="IUF26" s="1498"/>
      <c r="IUG26" s="1498"/>
      <c r="IUH26" s="1498"/>
      <c r="IUI26" s="1498"/>
      <c r="IUJ26" s="1498"/>
      <c r="IUK26" s="1498"/>
      <c r="IUL26" s="1498"/>
      <c r="IUM26" s="1498"/>
      <c r="IUN26" s="1498"/>
      <c r="IUO26" s="1498"/>
      <c r="IUP26" s="1498"/>
      <c r="IUQ26" s="1498"/>
      <c r="IUR26" s="1498"/>
      <c r="IUS26" s="1498"/>
      <c r="IUT26" s="1498"/>
      <c r="IUU26" s="1498"/>
      <c r="IUV26" s="1498"/>
      <c r="IUW26" s="1498"/>
      <c r="IUX26" s="1498"/>
      <c r="IUY26" s="1498"/>
      <c r="IUZ26" s="1498"/>
      <c r="IVA26" s="1498"/>
      <c r="IVB26" s="1498"/>
      <c r="IVC26" s="1498"/>
      <c r="IVD26" s="1498"/>
      <c r="IVE26" s="1498"/>
      <c r="IVF26" s="1498"/>
      <c r="IVG26" s="1498"/>
      <c r="IVH26" s="1498"/>
      <c r="IVI26" s="1498"/>
      <c r="IVJ26" s="1498"/>
      <c r="IVK26" s="1498"/>
      <c r="IVL26" s="1498"/>
      <c r="IVM26" s="1498"/>
      <c r="IVN26" s="1498"/>
      <c r="IVO26" s="1498"/>
      <c r="IVP26" s="1498"/>
      <c r="IVQ26" s="1498"/>
      <c r="IVR26" s="1498"/>
      <c r="IVS26" s="1498"/>
      <c r="IVT26" s="1498"/>
      <c r="IVU26" s="1498"/>
      <c r="IVV26" s="1498"/>
      <c r="IVW26" s="1498"/>
      <c r="IVX26" s="1498"/>
      <c r="IVY26" s="1498"/>
      <c r="IVZ26" s="1498"/>
      <c r="IWA26" s="1498"/>
      <c r="IWB26" s="1498"/>
      <c r="IWC26" s="1498"/>
      <c r="IWD26" s="1498"/>
      <c r="IWE26" s="1498"/>
      <c r="IWF26" s="1498"/>
      <c r="IWG26" s="1498"/>
      <c r="IWH26" s="1498"/>
      <c r="IWI26" s="1498"/>
      <c r="IWJ26" s="1498"/>
      <c r="IWK26" s="1498"/>
      <c r="IWL26" s="1498"/>
      <c r="IWM26" s="1498"/>
      <c r="IWN26" s="1498"/>
      <c r="IWO26" s="1498"/>
      <c r="IWP26" s="1498"/>
      <c r="IWQ26" s="1498"/>
      <c r="IWR26" s="1498"/>
      <c r="IWS26" s="1498"/>
      <c r="IWT26" s="1498"/>
      <c r="IWU26" s="1498"/>
      <c r="IWV26" s="1498"/>
      <c r="IWW26" s="1498"/>
      <c r="IWX26" s="1498"/>
      <c r="IWY26" s="1498"/>
      <c r="IWZ26" s="1498"/>
      <c r="IXA26" s="1498"/>
      <c r="IXB26" s="1498"/>
      <c r="IXC26" s="1498"/>
      <c r="IXD26" s="1498"/>
      <c r="IXE26" s="1498"/>
      <c r="IXF26" s="1498"/>
      <c r="IXG26" s="1498"/>
      <c r="IXH26" s="1498"/>
      <c r="IXI26" s="1498"/>
      <c r="IXJ26" s="1498"/>
      <c r="IXK26" s="1498"/>
      <c r="IXL26" s="1498"/>
      <c r="IXM26" s="1498"/>
      <c r="IXN26" s="1498"/>
      <c r="IXO26" s="1498"/>
      <c r="IXP26" s="1498"/>
      <c r="IXQ26" s="1498"/>
      <c r="IXR26" s="1498"/>
      <c r="IXS26" s="1498"/>
      <c r="IXT26" s="1498"/>
      <c r="IXU26" s="1498"/>
      <c r="IXV26" s="1498"/>
      <c r="IXW26" s="1498"/>
      <c r="IXX26" s="1498"/>
      <c r="IXY26" s="1498"/>
      <c r="IXZ26" s="1498"/>
      <c r="IYA26" s="1498"/>
      <c r="IYB26" s="1498"/>
      <c r="IYC26" s="1498"/>
      <c r="IYD26" s="1498"/>
      <c r="IYE26" s="1498"/>
      <c r="IYF26" s="1498"/>
      <c r="IYG26" s="1498"/>
      <c r="IYH26" s="1498"/>
      <c r="IYI26" s="1498"/>
      <c r="IYJ26" s="1498"/>
      <c r="IYK26" s="1498"/>
      <c r="IYL26" s="1498"/>
      <c r="IYM26" s="1498"/>
      <c r="IYN26" s="1498"/>
      <c r="IYO26" s="1498"/>
      <c r="IYP26" s="1498"/>
      <c r="IYQ26" s="1498"/>
      <c r="IYR26" s="1498"/>
      <c r="IYS26" s="1498"/>
      <c r="IYT26" s="1498"/>
      <c r="IYU26" s="1498"/>
      <c r="IYV26" s="1498"/>
      <c r="IYW26" s="1498"/>
      <c r="IYX26" s="1498"/>
      <c r="IYY26" s="1498"/>
      <c r="IYZ26" s="1498"/>
      <c r="IZA26" s="1498"/>
      <c r="IZB26" s="1498"/>
      <c r="IZC26" s="1498"/>
      <c r="IZD26" s="1498"/>
      <c r="IZE26" s="1498"/>
      <c r="IZF26" s="1498"/>
      <c r="IZG26" s="1498"/>
      <c r="IZH26" s="1498"/>
      <c r="IZI26" s="1498"/>
      <c r="IZJ26" s="1498"/>
      <c r="IZK26" s="1498"/>
      <c r="IZL26" s="1498"/>
      <c r="IZM26" s="1498"/>
      <c r="IZN26" s="1498"/>
      <c r="IZO26" s="1498"/>
      <c r="IZP26" s="1498"/>
      <c r="IZQ26" s="1498"/>
      <c r="IZR26" s="1498"/>
      <c r="IZS26" s="1498"/>
      <c r="IZT26" s="1498"/>
      <c r="IZU26" s="1498"/>
      <c r="IZV26" s="1498"/>
      <c r="IZW26" s="1498"/>
      <c r="IZX26" s="1498"/>
      <c r="IZY26" s="1498"/>
      <c r="IZZ26" s="1498"/>
      <c r="JAA26" s="1498"/>
      <c r="JAB26" s="1498"/>
      <c r="JAC26" s="1498"/>
      <c r="JAD26" s="1498"/>
      <c r="JAE26" s="1498"/>
      <c r="JAF26" s="1498"/>
      <c r="JAG26" s="1498"/>
      <c r="JAH26" s="1498"/>
      <c r="JAI26" s="1498"/>
      <c r="JAJ26" s="1498"/>
      <c r="JAK26" s="1498"/>
      <c r="JAL26" s="1498"/>
      <c r="JAM26" s="1498"/>
      <c r="JAN26" s="1498"/>
      <c r="JAO26" s="1498"/>
      <c r="JAP26" s="1498"/>
      <c r="JAQ26" s="1498"/>
      <c r="JAR26" s="1498"/>
      <c r="JAS26" s="1498"/>
      <c r="JAT26" s="1498"/>
      <c r="JAU26" s="1498"/>
      <c r="JAV26" s="1498"/>
      <c r="JAW26" s="1498"/>
      <c r="JAX26" s="1498"/>
      <c r="JAY26" s="1498"/>
      <c r="JAZ26" s="1498"/>
      <c r="JBA26" s="1498"/>
      <c r="JBB26" s="1498"/>
      <c r="JBC26" s="1498"/>
      <c r="JBD26" s="1498"/>
      <c r="JBE26" s="1498"/>
      <c r="JBF26" s="1498"/>
      <c r="JBG26" s="1498"/>
      <c r="JBH26" s="1498"/>
      <c r="JBI26" s="1498"/>
      <c r="JBJ26" s="1498"/>
      <c r="JBK26" s="1498"/>
      <c r="JBL26" s="1498"/>
      <c r="JBM26" s="1498"/>
      <c r="JBN26" s="1498"/>
      <c r="JBO26" s="1498"/>
      <c r="JBP26" s="1498"/>
      <c r="JBQ26" s="1498"/>
      <c r="JBR26" s="1498"/>
      <c r="JBS26" s="1498"/>
      <c r="JBT26" s="1498"/>
      <c r="JBU26" s="1498"/>
      <c r="JBV26" s="1498"/>
      <c r="JBW26" s="1498"/>
      <c r="JBX26" s="1498"/>
      <c r="JBY26" s="1498"/>
      <c r="JBZ26" s="1498"/>
      <c r="JCA26" s="1498"/>
      <c r="JCB26" s="1498"/>
      <c r="JCC26" s="1498"/>
      <c r="JCD26" s="1498"/>
      <c r="JCE26" s="1498"/>
      <c r="JCF26" s="1498"/>
      <c r="JCG26" s="1498"/>
      <c r="JCH26" s="1498"/>
      <c r="JCI26" s="1498"/>
      <c r="JCJ26" s="1498"/>
      <c r="JCK26" s="1498"/>
      <c r="JCL26" s="1498"/>
      <c r="JCM26" s="1498"/>
      <c r="JCN26" s="1498"/>
      <c r="JCO26" s="1498"/>
      <c r="JCP26" s="1498"/>
      <c r="JCQ26" s="1498"/>
      <c r="JCR26" s="1498"/>
      <c r="JCS26" s="1498"/>
      <c r="JCT26" s="1498"/>
      <c r="JCU26" s="1498"/>
      <c r="JCV26" s="1498"/>
      <c r="JCW26" s="1498"/>
      <c r="JCX26" s="1498"/>
      <c r="JCY26" s="1498"/>
      <c r="JCZ26" s="1498"/>
      <c r="JDA26" s="1498"/>
      <c r="JDB26" s="1498"/>
      <c r="JDC26" s="1498"/>
      <c r="JDD26" s="1498"/>
      <c r="JDE26" s="1498"/>
      <c r="JDF26" s="1498"/>
      <c r="JDG26" s="1498"/>
      <c r="JDH26" s="1498"/>
      <c r="JDI26" s="1498"/>
      <c r="JDJ26" s="1498"/>
      <c r="JDK26" s="1498"/>
      <c r="JDL26" s="1498"/>
      <c r="JDM26" s="1498"/>
      <c r="JDN26" s="1498"/>
      <c r="JDO26" s="1498"/>
      <c r="JDP26" s="1498"/>
      <c r="JDQ26" s="1498"/>
      <c r="JDR26" s="1498"/>
      <c r="JDS26" s="1498"/>
      <c r="JDT26" s="1498"/>
      <c r="JDU26" s="1498"/>
      <c r="JDV26" s="1498"/>
      <c r="JDW26" s="1498"/>
      <c r="JDX26" s="1498"/>
      <c r="JDY26" s="1498"/>
      <c r="JDZ26" s="1498"/>
      <c r="JEA26" s="1498"/>
      <c r="JEB26" s="1498"/>
      <c r="JEC26" s="1498"/>
      <c r="JED26" s="1498"/>
      <c r="JEE26" s="1498"/>
      <c r="JEF26" s="1498"/>
      <c r="JEG26" s="1498"/>
      <c r="JEH26" s="1498"/>
      <c r="JEI26" s="1498"/>
      <c r="JEJ26" s="1498"/>
      <c r="JEK26" s="1498"/>
      <c r="JEL26" s="1498"/>
      <c r="JEM26" s="1498"/>
      <c r="JEN26" s="1498"/>
      <c r="JEO26" s="1498"/>
      <c r="JEP26" s="1498"/>
      <c r="JEQ26" s="1498"/>
      <c r="JER26" s="1498"/>
      <c r="JES26" s="1498"/>
      <c r="JET26" s="1498"/>
      <c r="JEU26" s="1498"/>
      <c r="JEV26" s="1498"/>
      <c r="JEW26" s="1498"/>
      <c r="JEX26" s="1498"/>
      <c r="JEY26" s="1498"/>
      <c r="JEZ26" s="1498"/>
      <c r="JFA26" s="1498"/>
      <c r="JFB26" s="1498"/>
      <c r="JFC26" s="1498"/>
      <c r="JFD26" s="1498"/>
      <c r="JFE26" s="1498"/>
      <c r="JFF26" s="1498"/>
      <c r="JFG26" s="1498"/>
      <c r="JFH26" s="1498"/>
      <c r="JFI26" s="1498"/>
      <c r="JFJ26" s="1498"/>
      <c r="JFK26" s="1498"/>
      <c r="JFL26" s="1498"/>
      <c r="JFM26" s="1498"/>
      <c r="JFN26" s="1498"/>
      <c r="JFO26" s="1498"/>
      <c r="JFP26" s="1498"/>
      <c r="JFQ26" s="1498"/>
      <c r="JFR26" s="1498"/>
      <c r="JFS26" s="1498"/>
      <c r="JFT26" s="1498"/>
      <c r="JFU26" s="1498"/>
      <c r="JFV26" s="1498"/>
      <c r="JFW26" s="1498"/>
      <c r="JFX26" s="1498"/>
      <c r="JFY26" s="1498"/>
      <c r="JFZ26" s="1498"/>
      <c r="JGA26" s="1498"/>
      <c r="JGB26" s="1498"/>
      <c r="JGC26" s="1498"/>
      <c r="JGD26" s="1498"/>
      <c r="JGE26" s="1498"/>
      <c r="JGF26" s="1498"/>
      <c r="JGG26" s="1498"/>
      <c r="JGH26" s="1498"/>
      <c r="JGI26" s="1498"/>
      <c r="JGJ26" s="1498"/>
      <c r="JGK26" s="1498"/>
      <c r="JGL26" s="1498"/>
      <c r="JGM26" s="1498"/>
      <c r="JGN26" s="1498"/>
      <c r="JGO26" s="1498"/>
      <c r="JGP26" s="1498"/>
      <c r="JGQ26" s="1498"/>
      <c r="JGR26" s="1498"/>
      <c r="JGS26" s="1498"/>
      <c r="JGT26" s="1498"/>
      <c r="JGU26" s="1498"/>
      <c r="JGV26" s="1498"/>
      <c r="JGW26" s="1498"/>
      <c r="JGX26" s="1498"/>
      <c r="JGY26" s="1498"/>
      <c r="JGZ26" s="1498"/>
      <c r="JHA26" s="1498"/>
      <c r="JHB26" s="1498"/>
      <c r="JHC26" s="1498"/>
      <c r="JHD26" s="1498"/>
      <c r="JHE26" s="1498"/>
      <c r="JHF26" s="1498"/>
      <c r="JHG26" s="1498"/>
      <c r="JHH26" s="1498"/>
      <c r="JHI26" s="1498"/>
      <c r="JHJ26" s="1498"/>
      <c r="JHK26" s="1498"/>
      <c r="JHL26" s="1498"/>
      <c r="JHM26" s="1498"/>
      <c r="JHN26" s="1498"/>
      <c r="JHO26" s="1498"/>
      <c r="JHP26" s="1498"/>
      <c r="JHQ26" s="1498"/>
      <c r="JHR26" s="1498"/>
      <c r="JHS26" s="1498"/>
      <c r="JHT26" s="1498"/>
      <c r="JHU26" s="1498"/>
      <c r="JHV26" s="1498"/>
      <c r="JHW26" s="1498"/>
      <c r="JHX26" s="1498"/>
      <c r="JHY26" s="1498"/>
      <c r="JHZ26" s="1498"/>
      <c r="JIA26" s="1498"/>
      <c r="JIB26" s="1498"/>
      <c r="JIC26" s="1498"/>
      <c r="JID26" s="1498"/>
      <c r="JIE26" s="1498"/>
      <c r="JIF26" s="1498"/>
      <c r="JIG26" s="1498"/>
      <c r="JIH26" s="1498"/>
      <c r="JII26" s="1498"/>
      <c r="JIJ26" s="1498"/>
      <c r="JIK26" s="1498"/>
      <c r="JIL26" s="1498"/>
      <c r="JIM26" s="1498"/>
      <c r="JIN26" s="1498"/>
      <c r="JIO26" s="1498"/>
      <c r="JIP26" s="1498"/>
      <c r="JIQ26" s="1498"/>
      <c r="JIR26" s="1498"/>
      <c r="JIS26" s="1498"/>
      <c r="JIT26" s="1498"/>
      <c r="JIU26" s="1498"/>
      <c r="JIV26" s="1498"/>
      <c r="JIW26" s="1498"/>
      <c r="JIX26" s="1498"/>
      <c r="JIY26" s="1498"/>
      <c r="JIZ26" s="1498"/>
      <c r="JJA26" s="1498"/>
      <c r="JJB26" s="1498"/>
      <c r="JJC26" s="1498"/>
      <c r="JJD26" s="1498"/>
      <c r="JJE26" s="1498"/>
      <c r="JJF26" s="1498"/>
      <c r="JJG26" s="1498"/>
      <c r="JJH26" s="1498"/>
      <c r="JJI26" s="1498"/>
      <c r="JJJ26" s="1498"/>
      <c r="JJK26" s="1498"/>
      <c r="JJL26" s="1498"/>
      <c r="JJM26" s="1498"/>
      <c r="JJN26" s="1498"/>
      <c r="JJO26" s="1498"/>
      <c r="JJP26" s="1498"/>
      <c r="JJQ26" s="1498"/>
      <c r="JJR26" s="1498"/>
      <c r="JJS26" s="1498"/>
      <c r="JJT26" s="1498"/>
      <c r="JJU26" s="1498"/>
      <c r="JJV26" s="1498"/>
      <c r="JJW26" s="1498"/>
      <c r="JJX26" s="1498"/>
      <c r="JJY26" s="1498"/>
      <c r="JJZ26" s="1498"/>
      <c r="JKA26" s="1498"/>
      <c r="JKB26" s="1498"/>
      <c r="JKC26" s="1498"/>
      <c r="JKD26" s="1498"/>
      <c r="JKE26" s="1498"/>
      <c r="JKF26" s="1498"/>
      <c r="JKG26" s="1498"/>
      <c r="JKH26" s="1498"/>
      <c r="JKI26" s="1498"/>
      <c r="JKJ26" s="1498"/>
      <c r="JKK26" s="1498"/>
      <c r="JKL26" s="1498"/>
      <c r="JKM26" s="1498"/>
      <c r="JKN26" s="1498"/>
      <c r="JKO26" s="1498"/>
      <c r="JKP26" s="1498"/>
      <c r="JKQ26" s="1498"/>
      <c r="JKR26" s="1498"/>
      <c r="JKS26" s="1498"/>
      <c r="JKT26" s="1498"/>
      <c r="JKU26" s="1498"/>
      <c r="JKV26" s="1498"/>
      <c r="JKW26" s="1498"/>
      <c r="JKX26" s="1498"/>
      <c r="JKY26" s="1498"/>
      <c r="JKZ26" s="1498"/>
      <c r="JLA26" s="1498"/>
      <c r="JLB26" s="1498"/>
      <c r="JLC26" s="1498"/>
      <c r="JLD26" s="1498"/>
      <c r="JLE26" s="1498"/>
      <c r="JLF26" s="1498"/>
      <c r="JLG26" s="1498"/>
      <c r="JLH26" s="1498"/>
      <c r="JLI26" s="1498"/>
      <c r="JLJ26" s="1498"/>
      <c r="JLK26" s="1498"/>
      <c r="JLL26" s="1498"/>
      <c r="JLM26" s="1498"/>
      <c r="JLN26" s="1498"/>
      <c r="JLO26" s="1498"/>
      <c r="JLP26" s="1498"/>
      <c r="JLQ26" s="1498"/>
      <c r="JLR26" s="1498"/>
      <c r="JLS26" s="1498"/>
      <c r="JLT26" s="1498"/>
      <c r="JLU26" s="1498"/>
      <c r="JLV26" s="1498"/>
      <c r="JLW26" s="1498"/>
      <c r="JLX26" s="1498"/>
      <c r="JLY26" s="1498"/>
      <c r="JLZ26" s="1498"/>
      <c r="JMA26" s="1498"/>
      <c r="JMB26" s="1498"/>
      <c r="JMC26" s="1498"/>
      <c r="JMD26" s="1498"/>
      <c r="JME26" s="1498"/>
      <c r="JMF26" s="1498"/>
      <c r="JMG26" s="1498"/>
      <c r="JMH26" s="1498"/>
      <c r="JMI26" s="1498"/>
      <c r="JMJ26" s="1498"/>
      <c r="JMK26" s="1498"/>
      <c r="JML26" s="1498"/>
      <c r="JMM26" s="1498"/>
      <c r="JMN26" s="1498"/>
      <c r="JMO26" s="1498"/>
      <c r="JMP26" s="1498"/>
      <c r="JMQ26" s="1498"/>
      <c r="JMR26" s="1498"/>
      <c r="JMS26" s="1498"/>
      <c r="JMT26" s="1498"/>
      <c r="JMU26" s="1498"/>
      <c r="JMV26" s="1498"/>
      <c r="JMW26" s="1498"/>
      <c r="JMX26" s="1498"/>
      <c r="JMY26" s="1498"/>
      <c r="JMZ26" s="1498"/>
      <c r="JNA26" s="1498"/>
      <c r="JNB26" s="1498"/>
      <c r="JNC26" s="1498"/>
      <c r="JND26" s="1498"/>
      <c r="JNE26" s="1498"/>
      <c r="JNF26" s="1498"/>
      <c r="JNG26" s="1498"/>
      <c r="JNH26" s="1498"/>
      <c r="JNI26" s="1498"/>
      <c r="JNJ26" s="1498"/>
      <c r="JNK26" s="1498"/>
      <c r="JNL26" s="1498"/>
      <c r="JNM26" s="1498"/>
      <c r="JNN26" s="1498"/>
      <c r="JNO26" s="1498"/>
      <c r="JNP26" s="1498"/>
      <c r="JNQ26" s="1498"/>
      <c r="JNR26" s="1498"/>
      <c r="JNS26" s="1498"/>
      <c r="JNT26" s="1498"/>
      <c r="JNU26" s="1498"/>
      <c r="JNV26" s="1498"/>
      <c r="JNW26" s="1498"/>
      <c r="JNX26" s="1498"/>
      <c r="JNY26" s="1498"/>
      <c r="JNZ26" s="1498"/>
      <c r="JOA26" s="1498"/>
      <c r="JOB26" s="1498"/>
      <c r="JOC26" s="1498"/>
      <c r="JOD26" s="1498"/>
      <c r="JOE26" s="1498"/>
      <c r="JOF26" s="1498"/>
      <c r="JOG26" s="1498"/>
      <c r="JOH26" s="1498"/>
      <c r="JOI26" s="1498"/>
      <c r="JOJ26" s="1498"/>
      <c r="JOK26" s="1498"/>
      <c r="JOL26" s="1498"/>
      <c r="JOM26" s="1498"/>
      <c r="JON26" s="1498"/>
      <c r="JOO26" s="1498"/>
      <c r="JOP26" s="1498"/>
      <c r="JOQ26" s="1498"/>
      <c r="JOR26" s="1498"/>
      <c r="JOS26" s="1498"/>
      <c r="JOT26" s="1498"/>
      <c r="JOU26" s="1498"/>
      <c r="JOV26" s="1498"/>
      <c r="JOW26" s="1498"/>
      <c r="JOX26" s="1498"/>
      <c r="JOY26" s="1498"/>
      <c r="JOZ26" s="1498"/>
      <c r="JPA26" s="1498"/>
      <c r="JPB26" s="1498"/>
      <c r="JPC26" s="1498"/>
      <c r="JPD26" s="1498"/>
      <c r="JPE26" s="1498"/>
      <c r="JPF26" s="1498"/>
      <c r="JPG26" s="1498"/>
      <c r="JPH26" s="1498"/>
      <c r="JPI26" s="1498"/>
      <c r="JPJ26" s="1498"/>
      <c r="JPK26" s="1498"/>
      <c r="JPL26" s="1498"/>
      <c r="JPM26" s="1498"/>
      <c r="JPN26" s="1498"/>
      <c r="JPO26" s="1498"/>
      <c r="JPP26" s="1498"/>
      <c r="JPQ26" s="1498"/>
      <c r="JPR26" s="1498"/>
      <c r="JPS26" s="1498"/>
      <c r="JPT26" s="1498"/>
      <c r="JPU26" s="1498"/>
      <c r="JPV26" s="1498"/>
      <c r="JPW26" s="1498"/>
      <c r="JPX26" s="1498"/>
      <c r="JPY26" s="1498"/>
      <c r="JPZ26" s="1498"/>
      <c r="JQA26" s="1498"/>
      <c r="JQB26" s="1498"/>
      <c r="JQC26" s="1498"/>
      <c r="JQD26" s="1498"/>
      <c r="JQE26" s="1498"/>
      <c r="JQF26" s="1498"/>
      <c r="JQG26" s="1498"/>
      <c r="JQH26" s="1498"/>
      <c r="JQI26" s="1498"/>
      <c r="JQJ26" s="1498"/>
      <c r="JQK26" s="1498"/>
      <c r="JQL26" s="1498"/>
      <c r="JQM26" s="1498"/>
      <c r="JQN26" s="1498"/>
      <c r="JQO26" s="1498"/>
      <c r="JQP26" s="1498"/>
      <c r="JQQ26" s="1498"/>
      <c r="JQR26" s="1498"/>
      <c r="JQS26" s="1498"/>
      <c r="JQT26" s="1498"/>
      <c r="JQU26" s="1498"/>
      <c r="JQV26" s="1498"/>
      <c r="JQW26" s="1498"/>
      <c r="JQX26" s="1498"/>
      <c r="JQY26" s="1498"/>
      <c r="JQZ26" s="1498"/>
      <c r="JRA26" s="1498"/>
      <c r="JRB26" s="1498"/>
      <c r="JRC26" s="1498"/>
      <c r="JRD26" s="1498"/>
      <c r="JRE26" s="1498"/>
      <c r="JRF26" s="1498"/>
      <c r="JRG26" s="1498"/>
      <c r="JRH26" s="1498"/>
      <c r="JRI26" s="1498"/>
      <c r="JRJ26" s="1498"/>
      <c r="JRK26" s="1498"/>
      <c r="JRL26" s="1498"/>
      <c r="JRM26" s="1498"/>
      <c r="JRN26" s="1498"/>
      <c r="JRO26" s="1498"/>
      <c r="JRP26" s="1498"/>
      <c r="JRQ26" s="1498"/>
      <c r="JRR26" s="1498"/>
      <c r="JRS26" s="1498"/>
      <c r="JRT26" s="1498"/>
      <c r="JRU26" s="1498"/>
      <c r="JRV26" s="1498"/>
      <c r="JRW26" s="1498"/>
      <c r="JRX26" s="1498"/>
      <c r="JRY26" s="1498"/>
      <c r="JRZ26" s="1498"/>
      <c r="JSA26" s="1498"/>
      <c r="JSB26" s="1498"/>
      <c r="JSC26" s="1498"/>
      <c r="JSD26" s="1498"/>
      <c r="JSE26" s="1498"/>
      <c r="JSF26" s="1498"/>
      <c r="JSG26" s="1498"/>
      <c r="JSH26" s="1498"/>
      <c r="JSI26" s="1498"/>
      <c r="JSJ26" s="1498"/>
      <c r="JSK26" s="1498"/>
      <c r="JSL26" s="1498"/>
      <c r="JSM26" s="1498"/>
      <c r="JSN26" s="1498"/>
      <c r="JSO26" s="1498"/>
      <c r="JSP26" s="1498"/>
      <c r="JSQ26" s="1498"/>
      <c r="JSR26" s="1498"/>
      <c r="JSS26" s="1498"/>
      <c r="JST26" s="1498"/>
      <c r="JSU26" s="1498"/>
      <c r="JSV26" s="1498"/>
      <c r="JSW26" s="1498"/>
      <c r="JSX26" s="1498"/>
      <c r="JSY26" s="1498"/>
      <c r="JSZ26" s="1498"/>
      <c r="JTA26" s="1498"/>
      <c r="JTB26" s="1498"/>
      <c r="JTC26" s="1498"/>
      <c r="JTD26" s="1498"/>
      <c r="JTE26" s="1498"/>
      <c r="JTF26" s="1498"/>
      <c r="JTG26" s="1498"/>
      <c r="JTH26" s="1498"/>
      <c r="JTI26" s="1498"/>
      <c r="JTJ26" s="1498"/>
      <c r="JTK26" s="1498"/>
      <c r="JTL26" s="1498"/>
      <c r="JTM26" s="1498"/>
      <c r="JTN26" s="1498"/>
      <c r="JTO26" s="1498"/>
      <c r="JTP26" s="1498"/>
      <c r="JTQ26" s="1498"/>
      <c r="JTR26" s="1498"/>
      <c r="JTS26" s="1498"/>
      <c r="JTT26" s="1498"/>
      <c r="JTU26" s="1498"/>
      <c r="JTV26" s="1498"/>
      <c r="JTW26" s="1498"/>
      <c r="JTX26" s="1498"/>
      <c r="JTY26" s="1498"/>
      <c r="JTZ26" s="1498"/>
      <c r="JUA26" s="1498"/>
      <c r="JUB26" s="1498"/>
      <c r="JUC26" s="1498"/>
      <c r="JUD26" s="1498"/>
      <c r="JUE26" s="1498"/>
      <c r="JUF26" s="1498"/>
      <c r="JUG26" s="1498"/>
      <c r="JUH26" s="1498"/>
      <c r="JUI26" s="1498"/>
      <c r="JUJ26" s="1498"/>
      <c r="JUK26" s="1498"/>
      <c r="JUL26" s="1498"/>
      <c r="JUM26" s="1498"/>
      <c r="JUN26" s="1498"/>
      <c r="JUO26" s="1498"/>
      <c r="JUP26" s="1498"/>
      <c r="JUQ26" s="1498"/>
      <c r="JUR26" s="1498"/>
      <c r="JUS26" s="1498"/>
      <c r="JUT26" s="1498"/>
      <c r="JUU26" s="1498"/>
      <c r="JUV26" s="1498"/>
      <c r="JUW26" s="1498"/>
      <c r="JUX26" s="1498"/>
      <c r="JUY26" s="1498"/>
      <c r="JUZ26" s="1498"/>
      <c r="JVA26" s="1498"/>
      <c r="JVB26" s="1498"/>
      <c r="JVC26" s="1498"/>
      <c r="JVD26" s="1498"/>
      <c r="JVE26" s="1498"/>
      <c r="JVF26" s="1498"/>
      <c r="JVG26" s="1498"/>
      <c r="JVH26" s="1498"/>
      <c r="JVI26" s="1498"/>
      <c r="JVJ26" s="1498"/>
      <c r="JVK26" s="1498"/>
      <c r="JVL26" s="1498"/>
      <c r="JVM26" s="1498"/>
      <c r="JVN26" s="1498"/>
      <c r="JVO26" s="1498"/>
      <c r="JVP26" s="1498"/>
      <c r="JVQ26" s="1498"/>
      <c r="JVR26" s="1498"/>
      <c r="JVS26" s="1498"/>
      <c r="JVT26" s="1498"/>
      <c r="JVU26" s="1498"/>
      <c r="JVV26" s="1498"/>
      <c r="JVW26" s="1498"/>
      <c r="JVX26" s="1498"/>
      <c r="JVY26" s="1498"/>
      <c r="JVZ26" s="1498"/>
      <c r="JWA26" s="1498"/>
      <c r="JWB26" s="1498"/>
      <c r="JWC26" s="1498"/>
      <c r="JWD26" s="1498"/>
      <c r="JWE26" s="1498"/>
      <c r="JWF26" s="1498"/>
      <c r="JWG26" s="1498"/>
      <c r="JWH26" s="1498"/>
      <c r="JWI26" s="1498"/>
      <c r="JWJ26" s="1498"/>
      <c r="JWK26" s="1498"/>
      <c r="JWL26" s="1498"/>
      <c r="JWM26" s="1498"/>
      <c r="JWN26" s="1498"/>
      <c r="JWO26" s="1498"/>
      <c r="JWP26" s="1498"/>
      <c r="JWQ26" s="1498"/>
      <c r="JWR26" s="1498"/>
      <c r="JWS26" s="1498"/>
      <c r="JWT26" s="1498"/>
      <c r="JWU26" s="1498"/>
      <c r="JWV26" s="1498"/>
      <c r="JWW26" s="1498"/>
      <c r="JWX26" s="1498"/>
      <c r="JWY26" s="1498"/>
      <c r="JWZ26" s="1498"/>
      <c r="JXA26" s="1498"/>
      <c r="JXB26" s="1498"/>
      <c r="JXC26" s="1498"/>
      <c r="JXD26" s="1498"/>
      <c r="JXE26" s="1498"/>
      <c r="JXF26" s="1498"/>
      <c r="JXG26" s="1498"/>
      <c r="JXH26" s="1498"/>
      <c r="JXI26" s="1498"/>
      <c r="JXJ26" s="1498"/>
      <c r="JXK26" s="1498"/>
      <c r="JXL26" s="1498"/>
      <c r="JXM26" s="1498"/>
      <c r="JXN26" s="1498"/>
      <c r="JXO26" s="1498"/>
      <c r="JXP26" s="1498"/>
      <c r="JXQ26" s="1498"/>
      <c r="JXR26" s="1498"/>
      <c r="JXS26" s="1498"/>
      <c r="JXT26" s="1498"/>
      <c r="JXU26" s="1498"/>
      <c r="JXV26" s="1498"/>
      <c r="JXW26" s="1498"/>
      <c r="JXX26" s="1498"/>
      <c r="JXY26" s="1498"/>
      <c r="JXZ26" s="1498"/>
      <c r="JYA26" s="1498"/>
      <c r="JYB26" s="1498"/>
      <c r="JYC26" s="1498"/>
      <c r="JYD26" s="1498"/>
      <c r="JYE26" s="1498"/>
      <c r="JYF26" s="1498"/>
      <c r="JYG26" s="1498"/>
      <c r="JYH26" s="1498"/>
      <c r="JYI26" s="1498"/>
      <c r="JYJ26" s="1498"/>
      <c r="JYK26" s="1498"/>
      <c r="JYL26" s="1498"/>
      <c r="JYM26" s="1498"/>
      <c r="JYN26" s="1498"/>
      <c r="JYO26" s="1498"/>
      <c r="JYP26" s="1498"/>
      <c r="JYQ26" s="1498"/>
      <c r="JYR26" s="1498"/>
      <c r="JYS26" s="1498"/>
      <c r="JYT26" s="1498"/>
      <c r="JYU26" s="1498"/>
      <c r="JYV26" s="1498"/>
      <c r="JYW26" s="1498"/>
      <c r="JYX26" s="1498"/>
      <c r="JYY26" s="1498"/>
      <c r="JYZ26" s="1498"/>
      <c r="JZA26" s="1498"/>
      <c r="JZB26" s="1498"/>
      <c r="JZC26" s="1498"/>
      <c r="JZD26" s="1498"/>
      <c r="JZE26" s="1498"/>
      <c r="JZF26" s="1498"/>
      <c r="JZG26" s="1498"/>
      <c r="JZH26" s="1498"/>
      <c r="JZI26" s="1498"/>
      <c r="JZJ26" s="1498"/>
      <c r="JZK26" s="1498"/>
      <c r="JZL26" s="1498"/>
      <c r="JZM26" s="1498"/>
      <c r="JZN26" s="1498"/>
      <c r="JZO26" s="1498"/>
      <c r="JZP26" s="1498"/>
      <c r="JZQ26" s="1498"/>
      <c r="JZR26" s="1498"/>
      <c r="JZS26" s="1498"/>
      <c r="JZT26" s="1498"/>
      <c r="JZU26" s="1498"/>
      <c r="JZV26" s="1498"/>
      <c r="JZW26" s="1498"/>
      <c r="JZX26" s="1498"/>
      <c r="JZY26" s="1498"/>
      <c r="JZZ26" s="1498"/>
      <c r="KAA26" s="1498"/>
      <c r="KAB26" s="1498"/>
      <c r="KAC26" s="1498"/>
      <c r="KAD26" s="1498"/>
      <c r="KAE26" s="1498"/>
      <c r="KAF26" s="1498"/>
      <c r="KAG26" s="1498"/>
      <c r="KAH26" s="1498"/>
      <c r="KAI26" s="1498"/>
      <c r="KAJ26" s="1498"/>
      <c r="KAK26" s="1498"/>
      <c r="KAL26" s="1498"/>
      <c r="KAM26" s="1498"/>
      <c r="KAN26" s="1498"/>
      <c r="KAO26" s="1498"/>
      <c r="KAP26" s="1498"/>
      <c r="KAQ26" s="1498"/>
      <c r="KAR26" s="1498"/>
      <c r="KAS26" s="1498"/>
      <c r="KAT26" s="1498"/>
      <c r="KAU26" s="1498"/>
      <c r="KAV26" s="1498"/>
      <c r="KAW26" s="1498"/>
      <c r="KAX26" s="1498"/>
      <c r="KAY26" s="1498"/>
      <c r="KAZ26" s="1498"/>
      <c r="KBA26" s="1498"/>
      <c r="KBB26" s="1498"/>
      <c r="KBC26" s="1498"/>
      <c r="KBD26" s="1498"/>
      <c r="KBE26" s="1498"/>
      <c r="KBF26" s="1498"/>
      <c r="KBG26" s="1498"/>
      <c r="KBH26" s="1498"/>
      <c r="KBI26" s="1498"/>
      <c r="KBJ26" s="1498"/>
      <c r="KBK26" s="1498"/>
      <c r="KBL26" s="1498"/>
      <c r="KBM26" s="1498"/>
      <c r="KBN26" s="1498"/>
      <c r="KBO26" s="1498"/>
      <c r="KBP26" s="1498"/>
      <c r="KBQ26" s="1498"/>
      <c r="KBR26" s="1498"/>
      <c r="KBS26" s="1498"/>
      <c r="KBT26" s="1498"/>
      <c r="KBU26" s="1498"/>
      <c r="KBV26" s="1498"/>
      <c r="KBW26" s="1498"/>
      <c r="KBX26" s="1498"/>
      <c r="KBY26" s="1498"/>
      <c r="KBZ26" s="1498"/>
      <c r="KCA26" s="1498"/>
      <c r="KCB26" s="1498"/>
      <c r="KCC26" s="1498"/>
      <c r="KCD26" s="1498"/>
      <c r="KCE26" s="1498"/>
      <c r="KCF26" s="1498"/>
      <c r="KCG26" s="1498"/>
      <c r="KCH26" s="1498"/>
      <c r="KCI26" s="1498"/>
      <c r="KCJ26" s="1498"/>
      <c r="KCK26" s="1498"/>
      <c r="KCL26" s="1498"/>
      <c r="KCM26" s="1498"/>
      <c r="KCN26" s="1498"/>
      <c r="KCO26" s="1498"/>
      <c r="KCP26" s="1498"/>
      <c r="KCQ26" s="1498"/>
      <c r="KCR26" s="1498"/>
      <c r="KCS26" s="1498"/>
      <c r="KCT26" s="1498"/>
      <c r="KCU26" s="1498"/>
      <c r="KCV26" s="1498"/>
      <c r="KCW26" s="1498"/>
      <c r="KCX26" s="1498"/>
      <c r="KCY26" s="1498"/>
      <c r="KCZ26" s="1498"/>
      <c r="KDA26" s="1498"/>
      <c r="KDB26" s="1498"/>
      <c r="KDC26" s="1498"/>
      <c r="KDD26" s="1498"/>
      <c r="KDE26" s="1498"/>
      <c r="KDF26" s="1498"/>
      <c r="KDG26" s="1498"/>
      <c r="KDH26" s="1498"/>
      <c r="KDI26" s="1498"/>
      <c r="KDJ26" s="1498"/>
      <c r="KDK26" s="1498"/>
      <c r="KDL26" s="1498"/>
      <c r="KDM26" s="1498"/>
      <c r="KDN26" s="1498"/>
      <c r="KDO26" s="1498"/>
      <c r="KDP26" s="1498"/>
      <c r="KDQ26" s="1498"/>
      <c r="KDR26" s="1498"/>
      <c r="KDS26" s="1498"/>
      <c r="KDT26" s="1498"/>
      <c r="KDU26" s="1498"/>
      <c r="KDV26" s="1498"/>
      <c r="KDW26" s="1498"/>
      <c r="KDX26" s="1498"/>
      <c r="KDY26" s="1498"/>
      <c r="KDZ26" s="1498"/>
      <c r="KEA26" s="1498"/>
      <c r="KEB26" s="1498"/>
      <c r="KEC26" s="1498"/>
      <c r="KED26" s="1498"/>
      <c r="KEE26" s="1498"/>
      <c r="KEF26" s="1498"/>
      <c r="KEG26" s="1498"/>
      <c r="KEH26" s="1498"/>
      <c r="KEI26" s="1498"/>
      <c r="KEJ26" s="1498"/>
      <c r="KEK26" s="1498"/>
      <c r="KEL26" s="1498"/>
      <c r="KEM26" s="1498"/>
      <c r="KEN26" s="1498"/>
      <c r="KEO26" s="1498"/>
      <c r="KEP26" s="1498"/>
      <c r="KEQ26" s="1498"/>
      <c r="KER26" s="1498"/>
      <c r="KES26" s="1498"/>
      <c r="KET26" s="1498"/>
      <c r="KEU26" s="1498"/>
      <c r="KEV26" s="1498"/>
      <c r="KEW26" s="1498"/>
      <c r="KEX26" s="1498"/>
      <c r="KEY26" s="1498"/>
      <c r="KEZ26" s="1498"/>
      <c r="KFA26" s="1498"/>
      <c r="KFB26" s="1498"/>
      <c r="KFC26" s="1498"/>
      <c r="KFD26" s="1498"/>
      <c r="KFE26" s="1498"/>
      <c r="KFF26" s="1498"/>
      <c r="KFG26" s="1498"/>
      <c r="KFH26" s="1498"/>
      <c r="KFI26" s="1498"/>
      <c r="KFJ26" s="1498"/>
      <c r="KFK26" s="1498"/>
      <c r="KFL26" s="1498"/>
      <c r="KFM26" s="1498"/>
      <c r="KFN26" s="1498"/>
      <c r="KFO26" s="1498"/>
      <c r="KFP26" s="1498"/>
      <c r="KFQ26" s="1498"/>
      <c r="KFR26" s="1498"/>
      <c r="KFS26" s="1498"/>
      <c r="KFT26" s="1498"/>
      <c r="KFU26" s="1498"/>
      <c r="KFV26" s="1498"/>
      <c r="KFW26" s="1498"/>
      <c r="KFX26" s="1498"/>
      <c r="KFY26" s="1498"/>
      <c r="KFZ26" s="1498"/>
      <c r="KGA26" s="1498"/>
      <c r="KGB26" s="1498"/>
      <c r="KGC26" s="1498"/>
      <c r="KGD26" s="1498"/>
      <c r="KGE26" s="1498"/>
      <c r="KGF26" s="1498"/>
      <c r="KGG26" s="1498"/>
      <c r="KGH26" s="1498"/>
      <c r="KGI26" s="1498"/>
      <c r="KGJ26" s="1498"/>
      <c r="KGK26" s="1498"/>
      <c r="KGL26" s="1498"/>
      <c r="KGM26" s="1498"/>
      <c r="KGN26" s="1498"/>
      <c r="KGO26" s="1498"/>
      <c r="KGP26" s="1498"/>
      <c r="KGQ26" s="1498"/>
      <c r="KGR26" s="1498"/>
      <c r="KGS26" s="1498"/>
      <c r="KGT26" s="1498"/>
      <c r="KGU26" s="1498"/>
      <c r="KGV26" s="1498"/>
      <c r="KGW26" s="1498"/>
      <c r="KGX26" s="1498"/>
      <c r="KGY26" s="1498"/>
      <c r="KGZ26" s="1498"/>
      <c r="KHA26" s="1498"/>
      <c r="KHB26" s="1498"/>
      <c r="KHC26" s="1498"/>
      <c r="KHD26" s="1498"/>
      <c r="KHE26" s="1498"/>
      <c r="KHF26" s="1498"/>
      <c r="KHG26" s="1498"/>
      <c r="KHH26" s="1498"/>
      <c r="KHI26" s="1498"/>
      <c r="KHJ26" s="1498"/>
      <c r="KHK26" s="1498"/>
      <c r="KHL26" s="1498"/>
      <c r="KHM26" s="1498"/>
      <c r="KHN26" s="1498"/>
      <c r="KHO26" s="1498"/>
      <c r="KHP26" s="1498"/>
      <c r="KHQ26" s="1498"/>
      <c r="KHR26" s="1498"/>
      <c r="KHS26" s="1498"/>
      <c r="KHT26" s="1498"/>
      <c r="KHU26" s="1498"/>
      <c r="KHV26" s="1498"/>
      <c r="KHW26" s="1498"/>
      <c r="KHX26" s="1498"/>
      <c r="KHY26" s="1498"/>
      <c r="KHZ26" s="1498"/>
      <c r="KIA26" s="1498"/>
      <c r="KIB26" s="1498"/>
      <c r="KIC26" s="1498"/>
      <c r="KID26" s="1498"/>
      <c r="KIE26" s="1498"/>
      <c r="KIF26" s="1498"/>
      <c r="KIG26" s="1498"/>
      <c r="KIH26" s="1498"/>
      <c r="KII26" s="1498"/>
      <c r="KIJ26" s="1498"/>
      <c r="KIK26" s="1498"/>
      <c r="KIL26" s="1498"/>
      <c r="KIM26" s="1498"/>
      <c r="KIN26" s="1498"/>
      <c r="KIO26" s="1498"/>
      <c r="KIP26" s="1498"/>
      <c r="KIQ26" s="1498"/>
      <c r="KIR26" s="1498"/>
      <c r="KIS26" s="1498"/>
      <c r="KIT26" s="1498"/>
      <c r="KIU26" s="1498"/>
      <c r="KIV26" s="1498"/>
      <c r="KIW26" s="1498"/>
      <c r="KIX26" s="1498"/>
      <c r="KIY26" s="1498"/>
      <c r="KIZ26" s="1498"/>
      <c r="KJA26" s="1498"/>
      <c r="KJB26" s="1498"/>
      <c r="KJC26" s="1498"/>
      <c r="KJD26" s="1498"/>
      <c r="KJE26" s="1498"/>
      <c r="KJF26" s="1498"/>
      <c r="KJG26" s="1498"/>
      <c r="KJH26" s="1498"/>
      <c r="KJI26" s="1498"/>
      <c r="KJJ26" s="1498"/>
      <c r="KJK26" s="1498"/>
      <c r="KJL26" s="1498"/>
      <c r="KJM26" s="1498"/>
      <c r="KJN26" s="1498"/>
      <c r="KJO26" s="1498"/>
      <c r="KJP26" s="1498"/>
      <c r="KJQ26" s="1498"/>
      <c r="KJR26" s="1498"/>
      <c r="KJS26" s="1498"/>
      <c r="KJT26" s="1498"/>
      <c r="KJU26" s="1498"/>
      <c r="KJV26" s="1498"/>
      <c r="KJW26" s="1498"/>
      <c r="KJX26" s="1498"/>
      <c r="KJY26" s="1498"/>
      <c r="KJZ26" s="1498"/>
      <c r="KKA26" s="1498"/>
      <c r="KKB26" s="1498"/>
      <c r="KKC26" s="1498"/>
      <c r="KKD26" s="1498"/>
      <c r="KKE26" s="1498"/>
      <c r="KKF26" s="1498"/>
      <c r="KKG26" s="1498"/>
      <c r="KKH26" s="1498"/>
      <c r="KKI26" s="1498"/>
      <c r="KKJ26" s="1498"/>
      <c r="KKK26" s="1498"/>
      <c r="KKL26" s="1498"/>
      <c r="KKM26" s="1498"/>
      <c r="KKN26" s="1498"/>
      <c r="KKO26" s="1498"/>
      <c r="KKP26" s="1498"/>
      <c r="KKQ26" s="1498"/>
      <c r="KKR26" s="1498"/>
      <c r="KKS26" s="1498"/>
      <c r="KKT26" s="1498"/>
      <c r="KKU26" s="1498"/>
      <c r="KKV26" s="1498"/>
      <c r="KKW26" s="1498"/>
      <c r="KKX26" s="1498"/>
      <c r="KKY26" s="1498"/>
      <c r="KKZ26" s="1498"/>
      <c r="KLA26" s="1498"/>
      <c r="KLB26" s="1498"/>
      <c r="KLC26" s="1498"/>
      <c r="KLD26" s="1498"/>
      <c r="KLE26" s="1498"/>
      <c r="KLF26" s="1498"/>
      <c r="KLG26" s="1498"/>
      <c r="KLH26" s="1498"/>
      <c r="KLI26" s="1498"/>
      <c r="KLJ26" s="1498"/>
      <c r="KLK26" s="1498"/>
      <c r="KLL26" s="1498"/>
      <c r="KLM26" s="1498"/>
      <c r="KLN26" s="1498"/>
      <c r="KLO26" s="1498"/>
      <c r="KLP26" s="1498"/>
      <c r="KLQ26" s="1498"/>
      <c r="KLR26" s="1498"/>
      <c r="KLS26" s="1498"/>
      <c r="KLT26" s="1498"/>
      <c r="KLU26" s="1498"/>
      <c r="KLV26" s="1498"/>
      <c r="KLW26" s="1498"/>
      <c r="KLX26" s="1498"/>
      <c r="KLY26" s="1498"/>
      <c r="KLZ26" s="1498"/>
      <c r="KMA26" s="1498"/>
      <c r="KMB26" s="1498"/>
      <c r="KMC26" s="1498"/>
      <c r="KMD26" s="1498"/>
      <c r="KME26" s="1498"/>
      <c r="KMF26" s="1498"/>
      <c r="KMG26" s="1498"/>
      <c r="KMH26" s="1498"/>
      <c r="KMI26" s="1498"/>
      <c r="KMJ26" s="1498"/>
      <c r="KMK26" s="1498"/>
      <c r="KML26" s="1498"/>
      <c r="KMM26" s="1498"/>
      <c r="KMN26" s="1498"/>
      <c r="KMO26" s="1498"/>
      <c r="KMP26" s="1498"/>
      <c r="KMQ26" s="1498"/>
      <c r="KMR26" s="1498"/>
      <c r="KMS26" s="1498"/>
      <c r="KMT26" s="1498"/>
      <c r="KMU26" s="1498"/>
      <c r="KMV26" s="1498"/>
      <c r="KMW26" s="1498"/>
      <c r="KMX26" s="1498"/>
      <c r="KMY26" s="1498"/>
      <c r="KMZ26" s="1498"/>
      <c r="KNA26" s="1498"/>
      <c r="KNB26" s="1498"/>
      <c r="KNC26" s="1498"/>
      <c r="KND26" s="1498"/>
      <c r="KNE26" s="1498"/>
      <c r="KNF26" s="1498"/>
      <c r="KNG26" s="1498"/>
      <c r="KNH26" s="1498"/>
      <c r="KNI26" s="1498"/>
      <c r="KNJ26" s="1498"/>
      <c r="KNK26" s="1498"/>
      <c r="KNL26" s="1498"/>
      <c r="KNM26" s="1498"/>
      <c r="KNN26" s="1498"/>
      <c r="KNO26" s="1498"/>
      <c r="KNP26" s="1498"/>
      <c r="KNQ26" s="1498"/>
      <c r="KNR26" s="1498"/>
      <c r="KNS26" s="1498"/>
      <c r="KNT26" s="1498"/>
      <c r="KNU26" s="1498"/>
      <c r="KNV26" s="1498"/>
      <c r="KNW26" s="1498"/>
      <c r="KNX26" s="1498"/>
      <c r="KNY26" s="1498"/>
      <c r="KNZ26" s="1498"/>
      <c r="KOA26" s="1498"/>
      <c r="KOB26" s="1498"/>
      <c r="KOC26" s="1498"/>
      <c r="KOD26" s="1498"/>
      <c r="KOE26" s="1498"/>
      <c r="KOF26" s="1498"/>
      <c r="KOG26" s="1498"/>
      <c r="KOH26" s="1498"/>
      <c r="KOI26" s="1498"/>
      <c r="KOJ26" s="1498"/>
      <c r="KOK26" s="1498"/>
      <c r="KOL26" s="1498"/>
      <c r="KOM26" s="1498"/>
      <c r="KON26" s="1498"/>
      <c r="KOO26" s="1498"/>
      <c r="KOP26" s="1498"/>
      <c r="KOQ26" s="1498"/>
      <c r="KOR26" s="1498"/>
      <c r="KOS26" s="1498"/>
      <c r="KOT26" s="1498"/>
      <c r="KOU26" s="1498"/>
      <c r="KOV26" s="1498"/>
      <c r="KOW26" s="1498"/>
      <c r="KOX26" s="1498"/>
      <c r="KOY26" s="1498"/>
      <c r="KOZ26" s="1498"/>
      <c r="KPA26" s="1498"/>
      <c r="KPB26" s="1498"/>
      <c r="KPC26" s="1498"/>
      <c r="KPD26" s="1498"/>
      <c r="KPE26" s="1498"/>
      <c r="KPF26" s="1498"/>
      <c r="KPG26" s="1498"/>
      <c r="KPH26" s="1498"/>
      <c r="KPI26" s="1498"/>
      <c r="KPJ26" s="1498"/>
      <c r="KPK26" s="1498"/>
      <c r="KPL26" s="1498"/>
      <c r="KPM26" s="1498"/>
      <c r="KPN26" s="1498"/>
      <c r="KPO26" s="1498"/>
      <c r="KPP26" s="1498"/>
      <c r="KPQ26" s="1498"/>
      <c r="KPR26" s="1498"/>
      <c r="KPS26" s="1498"/>
      <c r="KPT26" s="1498"/>
      <c r="KPU26" s="1498"/>
      <c r="KPV26" s="1498"/>
      <c r="KPW26" s="1498"/>
      <c r="KPX26" s="1498"/>
      <c r="KPY26" s="1498"/>
      <c r="KPZ26" s="1498"/>
      <c r="KQA26" s="1498"/>
      <c r="KQB26" s="1498"/>
      <c r="KQC26" s="1498"/>
      <c r="KQD26" s="1498"/>
      <c r="KQE26" s="1498"/>
      <c r="KQF26" s="1498"/>
      <c r="KQG26" s="1498"/>
      <c r="KQH26" s="1498"/>
      <c r="KQI26" s="1498"/>
      <c r="KQJ26" s="1498"/>
      <c r="KQK26" s="1498"/>
      <c r="KQL26" s="1498"/>
      <c r="KQM26" s="1498"/>
      <c r="KQN26" s="1498"/>
      <c r="KQO26" s="1498"/>
      <c r="KQP26" s="1498"/>
      <c r="KQQ26" s="1498"/>
      <c r="KQR26" s="1498"/>
      <c r="KQS26" s="1498"/>
      <c r="KQT26" s="1498"/>
      <c r="KQU26" s="1498"/>
      <c r="KQV26" s="1498"/>
      <c r="KQW26" s="1498"/>
      <c r="KQX26" s="1498"/>
      <c r="KQY26" s="1498"/>
      <c r="KQZ26" s="1498"/>
      <c r="KRA26" s="1498"/>
      <c r="KRB26" s="1498"/>
      <c r="KRC26" s="1498"/>
      <c r="KRD26" s="1498"/>
      <c r="KRE26" s="1498"/>
      <c r="KRF26" s="1498"/>
      <c r="KRG26" s="1498"/>
      <c r="KRH26" s="1498"/>
      <c r="KRI26" s="1498"/>
      <c r="KRJ26" s="1498"/>
      <c r="KRK26" s="1498"/>
      <c r="KRL26" s="1498"/>
      <c r="KRM26" s="1498"/>
      <c r="KRN26" s="1498"/>
      <c r="KRO26" s="1498"/>
      <c r="KRP26" s="1498"/>
      <c r="KRQ26" s="1498"/>
      <c r="KRR26" s="1498"/>
      <c r="KRS26" s="1498"/>
      <c r="KRT26" s="1498"/>
      <c r="KRU26" s="1498"/>
      <c r="KRV26" s="1498"/>
      <c r="KRW26" s="1498"/>
      <c r="KRX26" s="1498"/>
      <c r="KRY26" s="1498"/>
      <c r="KRZ26" s="1498"/>
      <c r="KSA26" s="1498"/>
      <c r="KSB26" s="1498"/>
      <c r="KSC26" s="1498"/>
      <c r="KSD26" s="1498"/>
      <c r="KSE26" s="1498"/>
      <c r="KSF26" s="1498"/>
      <c r="KSG26" s="1498"/>
      <c r="KSH26" s="1498"/>
      <c r="KSI26" s="1498"/>
      <c r="KSJ26" s="1498"/>
      <c r="KSK26" s="1498"/>
      <c r="KSL26" s="1498"/>
      <c r="KSM26" s="1498"/>
      <c r="KSN26" s="1498"/>
      <c r="KSO26" s="1498"/>
      <c r="KSP26" s="1498"/>
      <c r="KSQ26" s="1498"/>
      <c r="KSR26" s="1498"/>
      <c r="KSS26" s="1498"/>
      <c r="KST26" s="1498"/>
      <c r="KSU26" s="1498"/>
      <c r="KSV26" s="1498"/>
      <c r="KSW26" s="1498"/>
      <c r="KSX26" s="1498"/>
      <c r="KSY26" s="1498"/>
      <c r="KSZ26" s="1498"/>
      <c r="KTA26" s="1498"/>
      <c r="KTB26" s="1498"/>
      <c r="KTC26" s="1498"/>
      <c r="KTD26" s="1498"/>
      <c r="KTE26" s="1498"/>
      <c r="KTF26" s="1498"/>
      <c r="KTG26" s="1498"/>
      <c r="KTH26" s="1498"/>
      <c r="KTI26" s="1498"/>
      <c r="KTJ26" s="1498"/>
      <c r="KTK26" s="1498"/>
      <c r="KTL26" s="1498"/>
      <c r="KTM26" s="1498"/>
      <c r="KTN26" s="1498"/>
      <c r="KTO26" s="1498"/>
      <c r="KTP26" s="1498"/>
      <c r="KTQ26" s="1498"/>
      <c r="KTR26" s="1498"/>
      <c r="KTS26" s="1498"/>
      <c r="KTT26" s="1498"/>
      <c r="KTU26" s="1498"/>
      <c r="KTV26" s="1498"/>
      <c r="KTW26" s="1498"/>
      <c r="KTX26" s="1498"/>
      <c r="KTY26" s="1498"/>
      <c r="KTZ26" s="1498"/>
      <c r="KUA26" s="1498"/>
      <c r="KUB26" s="1498"/>
      <c r="KUC26" s="1498"/>
      <c r="KUD26" s="1498"/>
      <c r="KUE26" s="1498"/>
      <c r="KUF26" s="1498"/>
      <c r="KUG26" s="1498"/>
      <c r="KUH26" s="1498"/>
      <c r="KUI26" s="1498"/>
      <c r="KUJ26" s="1498"/>
      <c r="KUK26" s="1498"/>
      <c r="KUL26" s="1498"/>
      <c r="KUM26" s="1498"/>
      <c r="KUN26" s="1498"/>
      <c r="KUO26" s="1498"/>
      <c r="KUP26" s="1498"/>
      <c r="KUQ26" s="1498"/>
      <c r="KUR26" s="1498"/>
      <c r="KUS26" s="1498"/>
      <c r="KUT26" s="1498"/>
      <c r="KUU26" s="1498"/>
      <c r="KUV26" s="1498"/>
      <c r="KUW26" s="1498"/>
      <c r="KUX26" s="1498"/>
      <c r="KUY26" s="1498"/>
      <c r="KUZ26" s="1498"/>
      <c r="KVA26" s="1498"/>
      <c r="KVB26" s="1498"/>
      <c r="KVC26" s="1498"/>
      <c r="KVD26" s="1498"/>
      <c r="KVE26" s="1498"/>
      <c r="KVF26" s="1498"/>
      <c r="KVG26" s="1498"/>
      <c r="KVH26" s="1498"/>
      <c r="KVI26" s="1498"/>
      <c r="KVJ26" s="1498"/>
      <c r="KVK26" s="1498"/>
      <c r="KVL26" s="1498"/>
      <c r="KVM26" s="1498"/>
      <c r="KVN26" s="1498"/>
      <c r="KVO26" s="1498"/>
      <c r="KVP26" s="1498"/>
      <c r="KVQ26" s="1498"/>
      <c r="KVR26" s="1498"/>
      <c r="KVS26" s="1498"/>
      <c r="KVT26" s="1498"/>
      <c r="KVU26" s="1498"/>
      <c r="KVV26" s="1498"/>
      <c r="KVW26" s="1498"/>
      <c r="KVX26" s="1498"/>
      <c r="KVY26" s="1498"/>
      <c r="KVZ26" s="1498"/>
      <c r="KWA26" s="1498"/>
      <c r="KWB26" s="1498"/>
      <c r="KWC26" s="1498"/>
      <c r="KWD26" s="1498"/>
      <c r="KWE26" s="1498"/>
      <c r="KWF26" s="1498"/>
      <c r="KWG26" s="1498"/>
      <c r="KWH26" s="1498"/>
      <c r="KWI26" s="1498"/>
      <c r="KWJ26" s="1498"/>
      <c r="KWK26" s="1498"/>
      <c r="KWL26" s="1498"/>
      <c r="KWM26" s="1498"/>
      <c r="KWN26" s="1498"/>
      <c r="KWO26" s="1498"/>
      <c r="KWP26" s="1498"/>
      <c r="KWQ26" s="1498"/>
      <c r="KWR26" s="1498"/>
      <c r="KWS26" s="1498"/>
      <c r="KWT26" s="1498"/>
      <c r="KWU26" s="1498"/>
      <c r="KWV26" s="1498"/>
      <c r="KWW26" s="1498"/>
      <c r="KWX26" s="1498"/>
      <c r="KWY26" s="1498"/>
      <c r="KWZ26" s="1498"/>
      <c r="KXA26" s="1498"/>
      <c r="KXB26" s="1498"/>
      <c r="KXC26" s="1498"/>
      <c r="KXD26" s="1498"/>
      <c r="KXE26" s="1498"/>
      <c r="KXF26" s="1498"/>
      <c r="KXG26" s="1498"/>
      <c r="KXH26" s="1498"/>
      <c r="KXI26" s="1498"/>
      <c r="KXJ26" s="1498"/>
      <c r="KXK26" s="1498"/>
      <c r="KXL26" s="1498"/>
      <c r="KXM26" s="1498"/>
      <c r="KXN26" s="1498"/>
      <c r="KXO26" s="1498"/>
      <c r="KXP26" s="1498"/>
      <c r="KXQ26" s="1498"/>
      <c r="KXR26" s="1498"/>
      <c r="KXS26" s="1498"/>
      <c r="KXT26" s="1498"/>
      <c r="KXU26" s="1498"/>
      <c r="KXV26" s="1498"/>
      <c r="KXW26" s="1498"/>
      <c r="KXX26" s="1498"/>
      <c r="KXY26" s="1498"/>
      <c r="KXZ26" s="1498"/>
      <c r="KYA26" s="1498"/>
      <c r="KYB26" s="1498"/>
      <c r="KYC26" s="1498"/>
      <c r="KYD26" s="1498"/>
      <c r="KYE26" s="1498"/>
      <c r="KYF26" s="1498"/>
      <c r="KYG26" s="1498"/>
      <c r="KYH26" s="1498"/>
      <c r="KYI26" s="1498"/>
      <c r="KYJ26" s="1498"/>
      <c r="KYK26" s="1498"/>
      <c r="KYL26" s="1498"/>
      <c r="KYM26" s="1498"/>
      <c r="KYN26" s="1498"/>
      <c r="KYO26" s="1498"/>
      <c r="KYP26" s="1498"/>
      <c r="KYQ26" s="1498"/>
      <c r="KYR26" s="1498"/>
      <c r="KYS26" s="1498"/>
      <c r="KYT26" s="1498"/>
      <c r="KYU26" s="1498"/>
      <c r="KYV26" s="1498"/>
      <c r="KYW26" s="1498"/>
      <c r="KYX26" s="1498"/>
      <c r="KYY26" s="1498"/>
      <c r="KYZ26" s="1498"/>
      <c r="KZA26" s="1498"/>
      <c r="KZB26" s="1498"/>
      <c r="KZC26" s="1498"/>
      <c r="KZD26" s="1498"/>
      <c r="KZE26" s="1498"/>
      <c r="KZF26" s="1498"/>
      <c r="KZG26" s="1498"/>
      <c r="KZH26" s="1498"/>
      <c r="KZI26" s="1498"/>
      <c r="KZJ26" s="1498"/>
      <c r="KZK26" s="1498"/>
      <c r="KZL26" s="1498"/>
      <c r="KZM26" s="1498"/>
      <c r="KZN26" s="1498"/>
      <c r="KZO26" s="1498"/>
      <c r="KZP26" s="1498"/>
      <c r="KZQ26" s="1498"/>
      <c r="KZR26" s="1498"/>
      <c r="KZS26" s="1498"/>
      <c r="KZT26" s="1498"/>
      <c r="KZU26" s="1498"/>
      <c r="KZV26" s="1498"/>
      <c r="KZW26" s="1498"/>
      <c r="KZX26" s="1498"/>
      <c r="KZY26" s="1498"/>
      <c r="KZZ26" s="1498"/>
      <c r="LAA26" s="1498"/>
      <c r="LAB26" s="1498"/>
      <c r="LAC26" s="1498"/>
      <c r="LAD26" s="1498"/>
      <c r="LAE26" s="1498"/>
      <c r="LAF26" s="1498"/>
      <c r="LAG26" s="1498"/>
      <c r="LAH26" s="1498"/>
      <c r="LAI26" s="1498"/>
      <c r="LAJ26" s="1498"/>
      <c r="LAK26" s="1498"/>
      <c r="LAL26" s="1498"/>
      <c r="LAM26" s="1498"/>
      <c r="LAN26" s="1498"/>
      <c r="LAO26" s="1498"/>
      <c r="LAP26" s="1498"/>
      <c r="LAQ26" s="1498"/>
      <c r="LAR26" s="1498"/>
      <c r="LAS26" s="1498"/>
      <c r="LAT26" s="1498"/>
      <c r="LAU26" s="1498"/>
      <c r="LAV26" s="1498"/>
      <c r="LAW26" s="1498"/>
      <c r="LAX26" s="1498"/>
      <c r="LAY26" s="1498"/>
      <c r="LAZ26" s="1498"/>
      <c r="LBA26" s="1498"/>
      <c r="LBB26" s="1498"/>
      <c r="LBC26" s="1498"/>
      <c r="LBD26" s="1498"/>
      <c r="LBE26" s="1498"/>
      <c r="LBF26" s="1498"/>
      <c r="LBG26" s="1498"/>
      <c r="LBH26" s="1498"/>
      <c r="LBI26" s="1498"/>
      <c r="LBJ26" s="1498"/>
      <c r="LBK26" s="1498"/>
      <c r="LBL26" s="1498"/>
      <c r="LBM26" s="1498"/>
      <c r="LBN26" s="1498"/>
      <c r="LBO26" s="1498"/>
      <c r="LBP26" s="1498"/>
      <c r="LBQ26" s="1498"/>
      <c r="LBR26" s="1498"/>
      <c r="LBS26" s="1498"/>
      <c r="LBT26" s="1498"/>
      <c r="LBU26" s="1498"/>
      <c r="LBV26" s="1498"/>
      <c r="LBW26" s="1498"/>
      <c r="LBX26" s="1498"/>
      <c r="LBY26" s="1498"/>
      <c r="LBZ26" s="1498"/>
      <c r="LCA26" s="1498"/>
      <c r="LCB26" s="1498"/>
      <c r="LCC26" s="1498"/>
      <c r="LCD26" s="1498"/>
      <c r="LCE26" s="1498"/>
      <c r="LCF26" s="1498"/>
      <c r="LCG26" s="1498"/>
      <c r="LCH26" s="1498"/>
      <c r="LCI26" s="1498"/>
      <c r="LCJ26" s="1498"/>
      <c r="LCK26" s="1498"/>
      <c r="LCL26" s="1498"/>
      <c r="LCM26" s="1498"/>
      <c r="LCN26" s="1498"/>
      <c r="LCO26" s="1498"/>
      <c r="LCP26" s="1498"/>
      <c r="LCQ26" s="1498"/>
      <c r="LCR26" s="1498"/>
      <c r="LCS26" s="1498"/>
      <c r="LCT26" s="1498"/>
      <c r="LCU26" s="1498"/>
      <c r="LCV26" s="1498"/>
      <c r="LCW26" s="1498"/>
      <c r="LCX26" s="1498"/>
      <c r="LCY26" s="1498"/>
      <c r="LCZ26" s="1498"/>
      <c r="LDA26" s="1498"/>
      <c r="LDB26" s="1498"/>
      <c r="LDC26" s="1498"/>
      <c r="LDD26" s="1498"/>
      <c r="LDE26" s="1498"/>
      <c r="LDF26" s="1498"/>
      <c r="LDG26" s="1498"/>
      <c r="LDH26" s="1498"/>
      <c r="LDI26" s="1498"/>
      <c r="LDJ26" s="1498"/>
      <c r="LDK26" s="1498"/>
      <c r="LDL26" s="1498"/>
      <c r="LDM26" s="1498"/>
      <c r="LDN26" s="1498"/>
      <c r="LDO26" s="1498"/>
      <c r="LDP26" s="1498"/>
      <c r="LDQ26" s="1498"/>
      <c r="LDR26" s="1498"/>
      <c r="LDS26" s="1498"/>
      <c r="LDT26" s="1498"/>
      <c r="LDU26" s="1498"/>
      <c r="LDV26" s="1498"/>
      <c r="LDW26" s="1498"/>
      <c r="LDX26" s="1498"/>
      <c r="LDY26" s="1498"/>
      <c r="LDZ26" s="1498"/>
      <c r="LEA26" s="1498"/>
      <c r="LEB26" s="1498"/>
      <c r="LEC26" s="1498"/>
      <c r="LED26" s="1498"/>
      <c r="LEE26" s="1498"/>
      <c r="LEF26" s="1498"/>
      <c r="LEG26" s="1498"/>
      <c r="LEH26" s="1498"/>
      <c r="LEI26" s="1498"/>
      <c r="LEJ26" s="1498"/>
      <c r="LEK26" s="1498"/>
      <c r="LEL26" s="1498"/>
      <c r="LEM26" s="1498"/>
      <c r="LEN26" s="1498"/>
      <c r="LEO26" s="1498"/>
      <c r="LEP26" s="1498"/>
      <c r="LEQ26" s="1498"/>
      <c r="LER26" s="1498"/>
      <c r="LES26" s="1498"/>
      <c r="LET26" s="1498"/>
      <c r="LEU26" s="1498"/>
      <c r="LEV26" s="1498"/>
      <c r="LEW26" s="1498"/>
      <c r="LEX26" s="1498"/>
      <c r="LEY26" s="1498"/>
      <c r="LEZ26" s="1498"/>
      <c r="LFA26" s="1498"/>
      <c r="LFB26" s="1498"/>
      <c r="LFC26" s="1498"/>
      <c r="LFD26" s="1498"/>
      <c r="LFE26" s="1498"/>
      <c r="LFF26" s="1498"/>
      <c r="LFG26" s="1498"/>
      <c r="LFH26" s="1498"/>
      <c r="LFI26" s="1498"/>
      <c r="LFJ26" s="1498"/>
      <c r="LFK26" s="1498"/>
      <c r="LFL26" s="1498"/>
      <c r="LFM26" s="1498"/>
      <c r="LFN26" s="1498"/>
      <c r="LFO26" s="1498"/>
      <c r="LFP26" s="1498"/>
      <c r="LFQ26" s="1498"/>
      <c r="LFR26" s="1498"/>
      <c r="LFS26" s="1498"/>
      <c r="LFT26" s="1498"/>
      <c r="LFU26" s="1498"/>
      <c r="LFV26" s="1498"/>
      <c r="LFW26" s="1498"/>
      <c r="LFX26" s="1498"/>
      <c r="LFY26" s="1498"/>
      <c r="LFZ26" s="1498"/>
      <c r="LGA26" s="1498"/>
      <c r="LGB26" s="1498"/>
      <c r="LGC26" s="1498"/>
      <c r="LGD26" s="1498"/>
      <c r="LGE26" s="1498"/>
      <c r="LGF26" s="1498"/>
      <c r="LGG26" s="1498"/>
      <c r="LGH26" s="1498"/>
      <c r="LGI26" s="1498"/>
      <c r="LGJ26" s="1498"/>
      <c r="LGK26" s="1498"/>
      <c r="LGL26" s="1498"/>
      <c r="LGM26" s="1498"/>
      <c r="LGN26" s="1498"/>
      <c r="LGO26" s="1498"/>
      <c r="LGP26" s="1498"/>
      <c r="LGQ26" s="1498"/>
      <c r="LGR26" s="1498"/>
      <c r="LGS26" s="1498"/>
      <c r="LGT26" s="1498"/>
      <c r="LGU26" s="1498"/>
      <c r="LGV26" s="1498"/>
      <c r="LGW26" s="1498"/>
      <c r="LGX26" s="1498"/>
      <c r="LGY26" s="1498"/>
      <c r="LGZ26" s="1498"/>
      <c r="LHA26" s="1498"/>
      <c r="LHB26" s="1498"/>
      <c r="LHC26" s="1498"/>
      <c r="LHD26" s="1498"/>
      <c r="LHE26" s="1498"/>
      <c r="LHF26" s="1498"/>
      <c r="LHG26" s="1498"/>
      <c r="LHH26" s="1498"/>
      <c r="LHI26" s="1498"/>
      <c r="LHJ26" s="1498"/>
      <c r="LHK26" s="1498"/>
      <c r="LHL26" s="1498"/>
      <c r="LHM26" s="1498"/>
      <c r="LHN26" s="1498"/>
      <c r="LHO26" s="1498"/>
      <c r="LHP26" s="1498"/>
      <c r="LHQ26" s="1498"/>
      <c r="LHR26" s="1498"/>
      <c r="LHS26" s="1498"/>
      <c r="LHT26" s="1498"/>
      <c r="LHU26" s="1498"/>
      <c r="LHV26" s="1498"/>
      <c r="LHW26" s="1498"/>
      <c r="LHX26" s="1498"/>
      <c r="LHY26" s="1498"/>
      <c r="LHZ26" s="1498"/>
      <c r="LIA26" s="1498"/>
      <c r="LIB26" s="1498"/>
      <c r="LIC26" s="1498"/>
      <c r="LID26" s="1498"/>
      <c r="LIE26" s="1498"/>
      <c r="LIF26" s="1498"/>
      <c r="LIG26" s="1498"/>
      <c r="LIH26" s="1498"/>
      <c r="LII26" s="1498"/>
      <c r="LIJ26" s="1498"/>
      <c r="LIK26" s="1498"/>
      <c r="LIL26" s="1498"/>
      <c r="LIM26" s="1498"/>
      <c r="LIN26" s="1498"/>
      <c r="LIO26" s="1498"/>
      <c r="LIP26" s="1498"/>
      <c r="LIQ26" s="1498"/>
      <c r="LIR26" s="1498"/>
      <c r="LIS26" s="1498"/>
      <c r="LIT26" s="1498"/>
      <c r="LIU26" s="1498"/>
      <c r="LIV26" s="1498"/>
      <c r="LIW26" s="1498"/>
      <c r="LIX26" s="1498"/>
      <c r="LIY26" s="1498"/>
      <c r="LIZ26" s="1498"/>
      <c r="LJA26" s="1498"/>
      <c r="LJB26" s="1498"/>
      <c r="LJC26" s="1498"/>
      <c r="LJD26" s="1498"/>
      <c r="LJE26" s="1498"/>
      <c r="LJF26" s="1498"/>
      <c r="LJG26" s="1498"/>
      <c r="LJH26" s="1498"/>
      <c r="LJI26" s="1498"/>
      <c r="LJJ26" s="1498"/>
      <c r="LJK26" s="1498"/>
      <c r="LJL26" s="1498"/>
      <c r="LJM26" s="1498"/>
      <c r="LJN26" s="1498"/>
      <c r="LJO26" s="1498"/>
      <c r="LJP26" s="1498"/>
      <c r="LJQ26" s="1498"/>
      <c r="LJR26" s="1498"/>
      <c r="LJS26" s="1498"/>
      <c r="LJT26" s="1498"/>
      <c r="LJU26" s="1498"/>
      <c r="LJV26" s="1498"/>
      <c r="LJW26" s="1498"/>
      <c r="LJX26" s="1498"/>
      <c r="LJY26" s="1498"/>
      <c r="LJZ26" s="1498"/>
      <c r="LKA26" s="1498"/>
      <c r="LKB26" s="1498"/>
      <c r="LKC26" s="1498"/>
      <c r="LKD26" s="1498"/>
      <c r="LKE26" s="1498"/>
      <c r="LKF26" s="1498"/>
      <c r="LKG26" s="1498"/>
      <c r="LKH26" s="1498"/>
      <c r="LKI26" s="1498"/>
      <c r="LKJ26" s="1498"/>
      <c r="LKK26" s="1498"/>
      <c r="LKL26" s="1498"/>
      <c r="LKM26" s="1498"/>
      <c r="LKN26" s="1498"/>
      <c r="LKO26" s="1498"/>
      <c r="LKP26" s="1498"/>
      <c r="LKQ26" s="1498"/>
      <c r="LKR26" s="1498"/>
      <c r="LKS26" s="1498"/>
      <c r="LKT26" s="1498"/>
      <c r="LKU26" s="1498"/>
      <c r="LKV26" s="1498"/>
      <c r="LKW26" s="1498"/>
      <c r="LKX26" s="1498"/>
      <c r="LKY26" s="1498"/>
      <c r="LKZ26" s="1498"/>
      <c r="LLA26" s="1498"/>
      <c r="LLB26" s="1498"/>
      <c r="LLC26" s="1498"/>
      <c r="LLD26" s="1498"/>
      <c r="LLE26" s="1498"/>
      <c r="LLF26" s="1498"/>
      <c r="LLG26" s="1498"/>
      <c r="LLH26" s="1498"/>
      <c r="LLI26" s="1498"/>
      <c r="LLJ26" s="1498"/>
      <c r="LLK26" s="1498"/>
      <c r="LLL26" s="1498"/>
      <c r="LLM26" s="1498"/>
      <c r="LLN26" s="1498"/>
      <c r="LLO26" s="1498"/>
      <c r="LLP26" s="1498"/>
      <c r="LLQ26" s="1498"/>
      <c r="LLR26" s="1498"/>
      <c r="LLS26" s="1498"/>
      <c r="LLT26" s="1498"/>
      <c r="LLU26" s="1498"/>
      <c r="LLV26" s="1498"/>
      <c r="LLW26" s="1498"/>
      <c r="LLX26" s="1498"/>
      <c r="LLY26" s="1498"/>
      <c r="LLZ26" s="1498"/>
      <c r="LMA26" s="1498"/>
      <c r="LMB26" s="1498"/>
      <c r="LMC26" s="1498"/>
      <c r="LMD26" s="1498"/>
      <c r="LME26" s="1498"/>
      <c r="LMF26" s="1498"/>
      <c r="LMG26" s="1498"/>
      <c r="LMH26" s="1498"/>
      <c r="LMI26" s="1498"/>
      <c r="LMJ26" s="1498"/>
      <c r="LMK26" s="1498"/>
      <c r="LML26" s="1498"/>
      <c r="LMM26" s="1498"/>
      <c r="LMN26" s="1498"/>
      <c r="LMO26" s="1498"/>
      <c r="LMP26" s="1498"/>
      <c r="LMQ26" s="1498"/>
      <c r="LMR26" s="1498"/>
      <c r="LMS26" s="1498"/>
      <c r="LMT26" s="1498"/>
      <c r="LMU26" s="1498"/>
      <c r="LMV26" s="1498"/>
      <c r="LMW26" s="1498"/>
      <c r="LMX26" s="1498"/>
      <c r="LMY26" s="1498"/>
      <c r="LMZ26" s="1498"/>
      <c r="LNA26" s="1498"/>
      <c r="LNB26" s="1498"/>
      <c r="LNC26" s="1498"/>
      <c r="LND26" s="1498"/>
      <c r="LNE26" s="1498"/>
      <c r="LNF26" s="1498"/>
      <c r="LNG26" s="1498"/>
      <c r="LNH26" s="1498"/>
      <c r="LNI26" s="1498"/>
      <c r="LNJ26" s="1498"/>
      <c r="LNK26" s="1498"/>
      <c r="LNL26" s="1498"/>
      <c r="LNM26" s="1498"/>
      <c r="LNN26" s="1498"/>
      <c r="LNO26" s="1498"/>
      <c r="LNP26" s="1498"/>
      <c r="LNQ26" s="1498"/>
      <c r="LNR26" s="1498"/>
      <c r="LNS26" s="1498"/>
      <c r="LNT26" s="1498"/>
      <c r="LNU26" s="1498"/>
      <c r="LNV26" s="1498"/>
      <c r="LNW26" s="1498"/>
      <c r="LNX26" s="1498"/>
      <c r="LNY26" s="1498"/>
      <c r="LNZ26" s="1498"/>
      <c r="LOA26" s="1498"/>
      <c r="LOB26" s="1498"/>
      <c r="LOC26" s="1498"/>
      <c r="LOD26" s="1498"/>
      <c r="LOE26" s="1498"/>
      <c r="LOF26" s="1498"/>
      <c r="LOG26" s="1498"/>
      <c r="LOH26" s="1498"/>
      <c r="LOI26" s="1498"/>
      <c r="LOJ26" s="1498"/>
      <c r="LOK26" s="1498"/>
      <c r="LOL26" s="1498"/>
      <c r="LOM26" s="1498"/>
      <c r="LON26" s="1498"/>
      <c r="LOO26" s="1498"/>
      <c r="LOP26" s="1498"/>
      <c r="LOQ26" s="1498"/>
      <c r="LOR26" s="1498"/>
      <c r="LOS26" s="1498"/>
      <c r="LOT26" s="1498"/>
      <c r="LOU26" s="1498"/>
      <c r="LOV26" s="1498"/>
      <c r="LOW26" s="1498"/>
      <c r="LOX26" s="1498"/>
      <c r="LOY26" s="1498"/>
      <c r="LOZ26" s="1498"/>
      <c r="LPA26" s="1498"/>
      <c r="LPB26" s="1498"/>
      <c r="LPC26" s="1498"/>
      <c r="LPD26" s="1498"/>
      <c r="LPE26" s="1498"/>
      <c r="LPF26" s="1498"/>
      <c r="LPG26" s="1498"/>
      <c r="LPH26" s="1498"/>
      <c r="LPI26" s="1498"/>
      <c r="LPJ26" s="1498"/>
      <c r="LPK26" s="1498"/>
      <c r="LPL26" s="1498"/>
      <c r="LPM26" s="1498"/>
      <c r="LPN26" s="1498"/>
      <c r="LPO26" s="1498"/>
      <c r="LPP26" s="1498"/>
      <c r="LPQ26" s="1498"/>
      <c r="LPR26" s="1498"/>
      <c r="LPS26" s="1498"/>
      <c r="LPT26" s="1498"/>
      <c r="LPU26" s="1498"/>
      <c r="LPV26" s="1498"/>
      <c r="LPW26" s="1498"/>
      <c r="LPX26" s="1498"/>
      <c r="LPY26" s="1498"/>
      <c r="LPZ26" s="1498"/>
      <c r="LQA26" s="1498"/>
      <c r="LQB26" s="1498"/>
      <c r="LQC26" s="1498"/>
      <c r="LQD26" s="1498"/>
      <c r="LQE26" s="1498"/>
      <c r="LQF26" s="1498"/>
      <c r="LQG26" s="1498"/>
      <c r="LQH26" s="1498"/>
      <c r="LQI26" s="1498"/>
      <c r="LQJ26" s="1498"/>
      <c r="LQK26" s="1498"/>
      <c r="LQL26" s="1498"/>
      <c r="LQM26" s="1498"/>
      <c r="LQN26" s="1498"/>
      <c r="LQO26" s="1498"/>
      <c r="LQP26" s="1498"/>
      <c r="LQQ26" s="1498"/>
      <c r="LQR26" s="1498"/>
      <c r="LQS26" s="1498"/>
      <c r="LQT26" s="1498"/>
      <c r="LQU26" s="1498"/>
      <c r="LQV26" s="1498"/>
      <c r="LQW26" s="1498"/>
      <c r="LQX26" s="1498"/>
      <c r="LQY26" s="1498"/>
      <c r="LQZ26" s="1498"/>
      <c r="LRA26" s="1498"/>
      <c r="LRB26" s="1498"/>
      <c r="LRC26" s="1498"/>
      <c r="LRD26" s="1498"/>
      <c r="LRE26" s="1498"/>
      <c r="LRF26" s="1498"/>
      <c r="LRG26" s="1498"/>
      <c r="LRH26" s="1498"/>
      <c r="LRI26" s="1498"/>
      <c r="LRJ26" s="1498"/>
      <c r="LRK26" s="1498"/>
      <c r="LRL26" s="1498"/>
      <c r="LRM26" s="1498"/>
      <c r="LRN26" s="1498"/>
      <c r="LRO26" s="1498"/>
      <c r="LRP26" s="1498"/>
      <c r="LRQ26" s="1498"/>
      <c r="LRR26" s="1498"/>
      <c r="LRS26" s="1498"/>
      <c r="LRT26" s="1498"/>
      <c r="LRU26" s="1498"/>
      <c r="LRV26" s="1498"/>
      <c r="LRW26" s="1498"/>
      <c r="LRX26" s="1498"/>
      <c r="LRY26" s="1498"/>
      <c r="LRZ26" s="1498"/>
      <c r="LSA26" s="1498"/>
      <c r="LSB26" s="1498"/>
      <c r="LSC26" s="1498"/>
      <c r="LSD26" s="1498"/>
      <c r="LSE26" s="1498"/>
      <c r="LSF26" s="1498"/>
      <c r="LSG26" s="1498"/>
      <c r="LSH26" s="1498"/>
      <c r="LSI26" s="1498"/>
      <c r="LSJ26" s="1498"/>
      <c r="LSK26" s="1498"/>
      <c r="LSL26" s="1498"/>
      <c r="LSM26" s="1498"/>
      <c r="LSN26" s="1498"/>
      <c r="LSO26" s="1498"/>
      <c r="LSP26" s="1498"/>
      <c r="LSQ26" s="1498"/>
      <c r="LSR26" s="1498"/>
      <c r="LSS26" s="1498"/>
      <c r="LST26" s="1498"/>
      <c r="LSU26" s="1498"/>
      <c r="LSV26" s="1498"/>
      <c r="LSW26" s="1498"/>
      <c r="LSX26" s="1498"/>
      <c r="LSY26" s="1498"/>
      <c r="LSZ26" s="1498"/>
      <c r="LTA26" s="1498"/>
      <c r="LTB26" s="1498"/>
      <c r="LTC26" s="1498"/>
      <c r="LTD26" s="1498"/>
      <c r="LTE26" s="1498"/>
      <c r="LTF26" s="1498"/>
      <c r="LTG26" s="1498"/>
      <c r="LTH26" s="1498"/>
      <c r="LTI26" s="1498"/>
      <c r="LTJ26" s="1498"/>
      <c r="LTK26" s="1498"/>
      <c r="LTL26" s="1498"/>
      <c r="LTM26" s="1498"/>
      <c r="LTN26" s="1498"/>
      <c r="LTO26" s="1498"/>
      <c r="LTP26" s="1498"/>
      <c r="LTQ26" s="1498"/>
      <c r="LTR26" s="1498"/>
      <c r="LTS26" s="1498"/>
      <c r="LTT26" s="1498"/>
      <c r="LTU26" s="1498"/>
      <c r="LTV26" s="1498"/>
      <c r="LTW26" s="1498"/>
      <c r="LTX26" s="1498"/>
      <c r="LTY26" s="1498"/>
      <c r="LTZ26" s="1498"/>
      <c r="LUA26" s="1498"/>
      <c r="LUB26" s="1498"/>
      <c r="LUC26" s="1498"/>
      <c r="LUD26" s="1498"/>
      <c r="LUE26" s="1498"/>
      <c r="LUF26" s="1498"/>
      <c r="LUG26" s="1498"/>
      <c r="LUH26" s="1498"/>
      <c r="LUI26" s="1498"/>
      <c r="LUJ26" s="1498"/>
      <c r="LUK26" s="1498"/>
      <c r="LUL26" s="1498"/>
      <c r="LUM26" s="1498"/>
      <c r="LUN26" s="1498"/>
      <c r="LUO26" s="1498"/>
      <c r="LUP26" s="1498"/>
      <c r="LUQ26" s="1498"/>
      <c r="LUR26" s="1498"/>
      <c r="LUS26" s="1498"/>
      <c r="LUT26" s="1498"/>
      <c r="LUU26" s="1498"/>
      <c r="LUV26" s="1498"/>
      <c r="LUW26" s="1498"/>
      <c r="LUX26" s="1498"/>
      <c r="LUY26" s="1498"/>
      <c r="LUZ26" s="1498"/>
      <c r="LVA26" s="1498"/>
      <c r="LVB26" s="1498"/>
      <c r="LVC26" s="1498"/>
      <c r="LVD26" s="1498"/>
      <c r="LVE26" s="1498"/>
      <c r="LVF26" s="1498"/>
      <c r="LVG26" s="1498"/>
      <c r="LVH26" s="1498"/>
      <c r="LVI26" s="1498"/>
      <c r="LVJ26" s="1498"/>
      <c r="LVK26" s="1498"/>
      <c r="LVL26" s="1498"/>
      <c r="LVM26" s="1498"/>
      <c r="LVN26" s="1498"/>
      <c r="LVO26" s="1498"/>
      <c r="LVP26" s="1498"/>
      <c r="LVQ26" s="1498"/>
      <c r="LVR26" s="1498"/>
      <c r="LVS26" s="1498"/>
      <c r="LVT26" s="1498"/>
      <c r="LVU26" s="1498"/>
      <c r="LVV26" s="1498"/>
      <c r="LVW26" s="1498"/>
      <c r="LVX26" s="1498"/>
      <c r="LVY26" s="1498"/>
      <c r="LVZ26" s="1498"/>
      <c r="LWA26" s="1498"/>
      <c r="LWB26" s="1498"/>
      <c r="LWC26" s="1498"/>
      <c r="LWD26" s="1498"/>
      <c r="LWE26" s="1498"/>
      <c r="LWF26" s="1498"/>
      <c r="LWG26" s="1498"/>
      <c r="LWH26" s="1498"/>
      <c r="LWI26" s="1498"/>
      <c r="LWJ26" s="1498"/>
      <c r="LWK26" s="1498"/>
      <c r="LWL26" s="1498"/>
      <c r="LWM26" s="1498"/>
      <c r="LWN26" s="1498"/>
      <c r="LWO26" s="1498"/>
      <c r="LWP26" s="1498"/>
      <c r="LWQ26" s="1498"/>
      <c r="LWR26" s="1498"/>
      <c r="LWS26" s="1498"/>
      <c r="LWT26" s="1498"/>
      <c r="LWU26" s="1498"/>
      <c r="LWV26" s="1498"/>
      <c r="LWW26" s="1498"/>
      <c r="LWX26" s="1498"/>
      <c r="LWY26" s="1498"/>
      <c r="LWZ26" s="1498"/>
      <c r="LXA26" s="1498"/>
      <c r="LXB26" s="1498"/>
      <c r="LXC26" s="1498"/>
      <c r="LXD26" s="1498"/>
      <c r="LXE26" s="1498"/>
      <c r="LXF26" s="1498"/>
      <c r="LXG26" s="1498"/>
      <c r="LXH26" s="1498"/>
      <c r="LXI26" s="1498"/>
      <c r="LXJ26" s="1498"/>
      <c r="LXK26" s="1498"/>
      <c r="LXL26" s="1498"/>
      <c r="LXM26" s="1498"/>
      <c r="LXN26" s="1498"/>
      <c r="LXO26" s="1498"/>
      <c r="LXP26" s="1498"/>
      <c r="LXQ26" s="1498"/>
      <c r="LXR26" s="1498"/>
      <c r="LXS26" s="1498"/>
      <c r="LXT26" s="1498"/>
      <c r="LXU26" s="1498"/>
      <c r="LXV26" s="1498"/>
      <c r="LXW26" s="1498"/>
      <c r="LXX26" s="1498"/>
      <c r="LXY26" s="1498"/>
      <c r="LXZ26" s="1498"/>
      <c r="LYA26" s="1498"/>
      <c r="LYB26" s="1498"/>
      <c r="LYC26" s="1498"/>
      <c r="LYD26" s="1498"/>
      <c r="LYE26" s="1498"/>
      <c r="LYF26" s="1498"/>
      <c r="LYG26" s="1498"/>
      <c r="LYH26" s="1498"/>
      <c r="LYI26" s="1498"/>
      <c r="LYJ26" s="1498"/>
      <c r="LYK26" s="1498"/>
      <c r="LYL26" s="1498"/>
      <c r="LYM26" s="1498"/>
      <c r="LYN26" s="1498"/>
      <c r="LYO26" s="1498"/>
      <c r="LYP26" s="1498"/>
      <c r="LYQ26" s="1498"/>
      <c r="LYR26" s="1498"/>
      <c r="LYS26" s="1498"/>
      <c r="LYT26" s="1498"/>
      <c r="LYU26" s="1498"/>
      <c r="LYV26" s="1498"/>
      <c r="LYW26" s="1498"/>
      <c r="LYX26" s="1498"/>
      <c r="LYY26" s="1498"/>
      <c r="LYZ26" s="1498"/>
      <c r="LZA26" s="1498"/>
      <c r="LZB26" s="1498"/>
      <c r="LZC26" s="1498"/>
      <c r="LZD26" s="1498"/>
      <c r="LZE26" s="1498"/>
      <c r="LZF26" s="1498"/>
      <c r="LZG26" s="1498"/>
      <c r="LZH26" s="1498"/>
      <c r="LZI26" s="1498"/>
      <c r="LZJ26" s="1498"/>
      <c r="LZK26" s="1498"/>
      <c r="LZL26" s="1498"/>
      <c r="LZM26" s="1498"/>
      <c r="LZN26" s="1498"/>
      <c r="LZO26" s="1498"/>
      <c r="LZP26" s="1498"/>
      <c r="LZQ26" s="1498"/>
      <c r="LZR26" s="1498"/>
      <c r="LZS26" s="1498"/>
      <c r="LZT26" s="1498"/>
      <c r="LZU26" s="1498"/>
      <c r="LZV26" s="1498"/>
      <c r="LZW26" s="1498"/>
      <c r="LZX26" s="1498"/>
      <c r="LZY26" s="1498"/>
      <c r="LZZ26" s="1498"/>
      <c r="MAA26" s="1498"/>
      <c r="MAB26" s="1498"/>
      <c r="MAC26" s="1498"/>
      <c r="MAD26" s="1498"/>
      <c r="MAE26" s="1498"/>
      <c r="MAF26" s="1498"/>
      <c r="MAG26" s="1498"/>
      <c r="MAH26" s="1498"/>
      <c r="MAI26" s="1498"/>
      <c r="MAJ26" s="1498"/>
      <c r="MAK26" s="1498"/>
      <c r="MAL26" s="1498"/>
      <c r="MAM26" s="1498"/>
      <c r="MAN26" s="1498"/>
      <c r="MAO26" s="1498"/>
      <c r="MAP26" s="1498"/>
      <c r="MAQ26" s="1498"/>
      <c r="MAR26" s="1498"/>
      <c r="MAS26" s="1498"/>
      <c r="MAT26" s="1498"/>
      <c r="MAU26" s="1498"/>
      <c r="MAV26" s="1498"/>
      <c r="MAW26" s="1498"/>
      <c r="MAX26" s="1498"/>
      <c r="MAY26" s="1498"/>
      <c r="MAZ26" s="1498"/>
      <c r="MBA26" s="1498"/>
      <c r="MBB26" s="1498"/>
      <c r="MBC26" s="1498"/>
      <c r="MBD26" s="1498"/>
      <c r="MBE26" s="1498"/>
      <c r="MBF26" s="1498"/>
      <c r="MBG26" s="1498"/>
      <c r="MBH26" s="1498"/>
      <c r="MBI26" s="1498"/>
      <c r="MBJ26" s="1498"/>
      <c r="MBK26" s="1498"/>
      <c r="MBL26" s="1498"/>
      <c r="MBM26" s="1498"/>
      <c r="MBN26" s="1498"/>
      <c r="MBO26" s="1498"/>
      <c r="MBP26" s="1498"/>
      <c r="MBQ26" s="1498"/>
      <c r="MBR26" s="1498"/>
      <c r="MBS26" s="1498"/>
      <c r="MBT26" s="1498"/>
      <c r="MBU26" s="1498"/>
      <c r="MBV26" s="1498"/>
      <c r="MBW26" s="1498"/>
      <c r="MBX26" s="1498"/>
      <c r="MBY26" s="1498"/>
      <c r="MBZ26" s="1498"/>
      <c r="MCA26" s="1498"/>
      <c r="MCB26" s="1498"/>
      <c r="MCC26" s="1498"/>
      <c r="MCD26" s="1498"/>
      <c r="MCE26" s="1498"/>
      <c r="MCF26" s="1498"/>
      <c r="MCG26" s="1498"/>
      <c r="MCH26" s="1498"/>
      <c r="MCI26" s="1498"/>
      <c r="MCJ26" s="1498"/>
      <c r="MCK26" s="1498"/>
      <c r="MCL26" s="1498"/>
      <c r="MCM26" s="1498"/>
      <c r="MCN26" s="1498"/>
      <c r="MCO26" s="1498"/>
      <c r="MCP26" s="1498"/>
      <c r="MCQ26" s="1498"/>
      <c r="MCR26" s="1498"/>
      <c r="MCS26" s="1498"/>
      <c r="MCT26" s="1498"/>
      <c r="MCU26" s="1498"/>
      <c r="MCV26" s="1498"/>
      <c r="MCW26" s="1498"/>
      <c r="MCX26" s="1498"/>
      <c r="MCY26" s="1498"/>
      <c r="MCZ26" s="1498"/>
      <c r="MDA26" s="1498"/>
      <c r="MDB26" s="1498"/>
      <c r="MDC26" s="1498"/>
      <c r="MDD26" s="1498"/>
      <c r="MDE26" s="1498"/>
      <c r="MDF26" s="1498"/>
      <c r="MDG26" s="1498"/>
      <c r="MDH26" s="1498"/>
      <c r="MDI26" s="1498"/>
      <c r="MDJ26" s="1498"/>
      <c r="MDK26" s="1498"/>
      <c r="MDL26" s="1498"/>
      <c r="MDM26" s="1498"/>
      <c r="MDN26" s="1498"/>
      <c r="MDO26" s="1498"/>
      <c r="MDP26" s="1498"/>
      <c r="MDQ26" s="1498"/>
      <c r="MDR26" s="1498"/>
      <c r="MDS26" s="1498"/>
      <c r="MDT26" s="1498"/>
      <c r="MDU26" s="1498"/>
      <c r="MDV26" s="1498"/>
      <c r="MDW26" s="1498"/>
      <c r="MDX26" s="1498"/>
      <c r="MDY26" s="1498"/>
      <c r="MDZ26" s="1498"/>
      <c r="MEA26" s="1498"/>
      <c r="MEB26" s="1498"/>
      <c r="MEC26" s="1498"/>
      <c r="MED26" s="1498"/>
      <c r="MEE26" s="1498"/>
      <c r="MEF26" s="1498"/>
      <c r="MEG26" s="1498"/>
      <c r="MEH26" s="1498"/>
      <c r="MEI26" s="1498"/>
      <c r="MEJ26" s="1498"/>
      <c r="MEK26" s="1498"/>
      <c r="MEL26" s="1498"/>
      <c r="MEM26" s="1498"/>
      <c r="MEN26" s="1498"/>
      <c r="MEO26" s="1498"/>
      <c r="MEP26" s="1498"/>
      <c r="MEQ26" s="1498"/>
      <c r="MER26" s="1498"/>
      <c r="MES26" s="1498"/>
      <c r="MET26" s="1498"/>
      <c r="MEU26" s="1498"/>
      <c r="MEV26" s="1498"/>
      <c r="MEW26" s="1498"/>
      <c r="MEX26" s="1498"/>
      <c r="MEY26" s="1498"/>
      <c r="MEZ26" s="1498"/>
      <c r="MFA26" s="1498"/>
      <c r="MFB26" s="1498"/>
      <c r="MFC26" s="1498"/>
      <c r="MFD26" s="1498"/>
      <c r="MFE26" s="1498"/>
      <c r="MFF26" s="1498"/>
      <c r="MFG26" s="1498"/>
      <c r="MFH26" s="1498"/>
      <c r="MFI26" s="1498"/>
      <c r="MFJ26" s="1498"/>
      <c r="MFK26" s="1498"/>
      <c r="MFL26" s="1498"/>
      <c r="MFM26" s="1498"/>
      <c r="MFN26" s="1498"/>
      <c r="MFO26" s="1498"/>
      <c r="MFP26" s="1498"/>
      <c r="MFQ26" s="1498"/>
      <c r="MFR26" s="1498"/>
      <c r="MFS26" s="1498"/>
      <c r="MFT26" s="1498"/>
      <c r="MFU26" s="1498"/>
      <c r="MFV26" s="1498"/>
      <c r="MFW26" s="1498"/>
      <c r="MFX26" s="1498"/>
      <c r="MFY26" s="1498"/>
      <c r="MFZ26" s="1498"/>
      <c r="MGA26" s="1498"/>
      <c r="MGB26" s="1498"/>
      <c r="MGC26" s="1498"/>
      <c r="MGD26" s="1498"/>
      <c r="MGE26" s="1498"/>
      <c r="MGF26" s="1498"/>
      <c r="MGG26" s="1498"/>
      <c r="MGH26" s="1498"/>
      <c r="MGI26" s="1498"/>
      <c r="MGJ26" s="1498"/>
      <c r="MGK26" s="1498"/>
      <c r="MGL26" s="1498"/>
      <c r="MGM26" s="1498"/>
      <c r="MGN26" s="1498"/>
      <c r="MGO26" s="1498"/>
      <c r="MGP26" s="1498"/>
      <c r="MGQ26" s="1498"/>
      <c r="MGR26" s="1498"/>
      <c r="MGS26" s="1498"/>
      <c r="MGT26" s="1498"/>
      <c r="MGU26" s="1498"/>
      <c r="MGV26" s="1498"/>
      <c r="MGW26" s="1498"/>
      <c r="MGX26" s="1498"/>
      <c r="MGY26" s="1498"/>
      <c r="MGZ26" s="1498"/>
      <c r="MHA26" s="1498"/>
      <c r="MHB26" s="1498"/>
      <c r="MHC26" s="1498"/>
      <c r="MHD26" s="1498"/>
      <c r="MHE26" s="1498"/>
      <c r="MHF26" s="1498"/>
      <c r="MHG26" s="1498"/>
      <c r="MHH26" s="1498"/>
      <c r="MHI26" s="1498"/>
      <c r="MHJ26" s="1498"/>
      <c r="MHK26" s="1498"/>
      <c r="MHL26" s="1498"/>
      <c r="MHM26" s="1498"/>
      <c r="MHN26" s="1498"/>
      <c r="MHO26" s="1498"/>
      <c r="MHP26" s="1498"/>
      <c r="MHQ26" s="1498"/>
      <c r="MHR26" s="1498"/>
      <c r="MHS26" s="1498"/>
      <c r="MHT26" s="1498"/>
      <c r="MHU26" s="1498"/>
      <c r="MHV26" s="1498"/>
      <c r="MHW26" s="1498"/>
      <c r="MHX26" s="1498"/>
      <c r="MHY26" s="1498"/>
      <c r="MHZ26" s="1498"/>
      <c r="MIA26" s="1498"/>
      <c r="MIB26" s="1498"/>
      <c r="MIC26" s="1498"/>
      <c r="MID26" s="1498"/>
      <c r="MIE26" s="1498"/>
      <c r="MIF26" s="1498"/>
      <c r="MIG26" s="1498"/>
      <c r="MIH26" s="1498"/>
      <c r="MII26" s="1498"/>
      <c r="MIJ26" s="1498"/>
      <c r="MIK26" s="1498"/>
      <c r="MIL26" s="1498"/>
      <c r="MIM26" s="1498"/>
      <c r="MIN26" s="1498"/>
      <c r="MIO26" s="1498"/>
      <c r="MIP26" s="1498"/>
      <c r="MIQ26" s="1498"/>
      <c r="MIR26" s="1498"/>
      <c r="MIS26" s="1498"/>
      <c r="MIT26" s="1498"/>
      <c r="MIU26" s="1498"/>
      <c r="MIV26" s="1498"/>
      <c r="MIW26" s="1498"/>
      <c r="MIX26" s="1498"/>
      <c r="MIY26" s="1498"/>
      <c r="MIZ26" s="1498"/>
      <c r="MJA26" s="1498"/>
      <c r="MJB26" s="1498"/>
      <c r="MJC26" s="1498"/>
      <c r="MJD26" s="1498"/>
      <c r="MJE26" s="1498"/>
      <c r="MJF26" s="1498"/>
      <c r="MJG26" s="1498"/>
      <c r="MJH26" s="1498"/>
      <c r="MJI26" s="1498"/>
      <c r="MJJ26" s="1498"/>
      <c r="MJK26" s="1498"/>
      <c r="MJL26" s="1498"/>
      <c r="MJM26" s="1498"/>
      <c r="MJN26" s="1498"/>
      <c r="MJO26" s="1498"/>
      <c r="MJP26" s="1498"/>
      <c r="MJQ26" s="1498"/>
      <c r="MJR26" s="1498"/>
      <c r="MJS26" s="1498"/>
      <c r="MJT26" s="1498"/>
      <c r="MJU26" s="1498"/>
      <c r="MJV26" s="1498"/>
      <c r="MJW26" s="1498"/>
      <c r="MJX26" s="1498"/>
      <c r="MJY26" s="1498"/>
      <c r="MJZ26" s="1498"/>
      <c r="MKA26" s="1498"/>
      <c r="MKB26" s="1498"/>
      <c r="MKC26" s="1498"/>
      <c r="MKD26" s="1498"/>
      <c r="MKE26" s="1498"/>
      <c r="MKF26" s="1498"/>
      <c r="MKG26" s="1498"/>
      <c r="MKH26" s="1498"/>
      <c r="MKI26" s="1498"/>
      <c r="MKJ26" s="1498"/>
      <c r="MKK26" s="1498"/>
      <c r="MKL26" s="1498"/>
      <c r="MKM26" s="1498"/>
      <c r="MKN26" s="1498"/>
      <c r="MKO26" s="1498"/>
      <c r="MKP26" s="1498"/>
      <c r="MKQ26" s="1498"/>
      <c r="MKR26" s="1498"/>
      <c r="MKS26" s="1498"/>
      <c r="MKT26" s="1498"/>
      <c r="MKU26" s="1498"/>
      <c r="MKV26" s="1498"/>
      <c r="MKW26" s="1498"/>
      <c r="MKX26" s="1498"/>
      <c r="MKY26" s="1498"/>
      <c r="MKZ26" s="1498"/>
      <c r="MLA26" s="1498"/>
      <c r="MLB26" s="1498"/>
      <c r="MLC26" s="1498"/>
      <c r="MLD26" s="1498"/>
      <c r="MLE26" s="1498"/>
      <c r="MLF26" s="1498"/>
      <c r="MLG26" s="1498"/>
      <c r="MLH26" s="1498"/>
      <c r="MLI26" s="1498"/>
      <c r="MLJ26" s="1498"/>
      <c r="MLK26" s="1498"/>
      <c r="MLL26" s="1498"/>
      <c r="MLM26" s="1498"/>
      <c r="MLN26" s="1498"/>
      <c r="MLO26" s="1498"/>
      <c r="MLP26" s="1498"/>
      <c r="MLQ26" s="1498"/>
      <c r="MLR26" s="1498"/>
      <c r="MLS26" s="1498"/>
      <c r="MLT26" s="1498"/>
      <c r="MLU26" s="1498"/>
      <c r="MLV26" s="1498"/>
      <c r="MLW26" s="1498"/>
      <c r="MLX26" s="1498"/>
      <c r="MLY26" s="1498"/>
      <c r="MLZ26" s="1498"/>
      <c r="MMA26" s="1498"/>
      <c r="MMB26" s="1498"/>
      <c r="MMC26" s="1498"/>
      <c r="MMD26" s="1498"/>
      <c r="MME26" s="1498"/>
      <c r="MMF26" s="1498"/>
      <c r="MMG26" s="1498"/>
      <c r="MMH26" s="1498"/>
      <c r="MMI26" s="1498"/>
      <c r="MMJ26" s="1498"/>
      <c r="MMK26" s="1498"/>
      <c r="MML26" s="1498"/>
      <c r="MMM26" s="1498"/>
      <c r="MMN26" s="1498"/>
      <c r="MMO26" s="1498"/>
      <c r="MMP26" s="1498"/>
      <c r="MMQ26" s="1498"/>
      <c r="MMR26" s="1498"/>
      <c r="MMS26" s="1498"/>
      <c r="MMT26" s="1498"/>
      <c r="MMU26" s="1498"/>
      <c r="MMV26" s="1498"/>
      <c r="MMW26" s="1498"/>
      <c r="MMX26" s="1498"/>
      <c r="MMY26" s="1498"/>
      <c r="MMZ26" s="1498"/>
      <c r="MNA26" s="1498"/>
      <c r="MNB26" s="1498"/>
      <c r="MNC26" s="1498"/>
      <c r="MND26" s="1498"/>
      <c r="MNE26" s="1498"/>
      <c r="MNF26" s="1498"/>
      <c r="MNG26" s="1498"/>
      <c r="MNH26" s="1498"/>
      <c r="MNI26" s="1498"/>
      <c r="MNJ26" s="1498"/>
      <c r="MNK26" s="1498"/>
      <c r="MNL26" s="1498"/>
      <c r="MNM26" s="1498"/>
      <c r="MNN26" s="1498"/>
      <c r="MNO26" s="1498"/>
      <c r="MNP26" s="1498"/>
      <c r="MNQ26" s="1498"/>
      <c r="MNR26" s="1498"/>
      <c r="MNS26" s="1498"/>
      <c r="MNT26" s="1498"/>
      <c r="MNU26" s="1498"/>
      <c r="MNV26" s="1498"/>
      <c r="MNW26" s="1498"/>
      <c r="MNX26" s="1498"/>
      <c r="MNY26" s="1498"/>
      <c r="MNZ26" s="1498"/>
      <c r="MOA26" s="1498"/>
      <c r="MOB26" s="1498"/>
      <c r="MOC26" s="1498"/>
      <c r="MOD26" s="1498"/>
      <c r="MOE26" s="1498"/>
      <c r="MOF26" s="1498"/>
      <c r="MOG26" s="1498"/>
      <c r="MOH26" s="1498"/>
      <c r="MOI26" s="1498"/>
      <c r="MOJ26" s="1498"/>
      <c r="MOK26" s="1498"/>
      <c r="MOL26" s="1498"/>
      <c r="MOM26" s="1498"/>
      <c r="MON26" s="1498"/>
      <c r="MOO26" s="1498"/>
      <c r="MOP26" s="1498"/>
      <c r="MOQ26" s="1498"/>
      <c r="MOR26" s="1498"/>
      <c r="MOS26" s="1498"/>
      <c r="MOT26" s="1498"/>
      <c r="MOU26" s="1498"/>
      <c r="MOV26" s="1498"/>
      <c r="MOW26" s="1498"/>
      <c r="MOX26" s="1498"/>
      <c r="MOY26" s="1498"/>
      <c r="MOZ26" s="1498"/>
      <c r="MPA26" s="1498"/>
      <c r="MPB26" s="1498"/>
      <c r="MPC26" s="1498"/>
      <c r="MPD26" s="1498"/>
      <c r="MPE26" s="1498"/>
      <c r="MPF26" s="1498"/>
      <c r="MPG26" s="1498"/>
      <c r="MPH26" s="1498"/>
      <c r="MPI26" s="1498"/>
      <c r="MPJ26" s="1498"/>
      <c r="MPK26" s="1498"/>
      <c r="MPL26" s="1498"/>
      <c r="MPM26" s="1498"/>
      <c r="MPN26" s="1498"/>
      <c r="MPO26" s="1498"/>
      <c r="MPP26" s="1498"/>
      <c r="MPQ26" s="1498"/>
      <c r="MPR26" s="1498"/>
      <c r="MPS26" s="1498"/>
      <c r="MPT26" s="1498"/>
      <c r="MPU26" s="1498"/>
      <c r="MPV26" s="1498"/>
      <c r="MPW26" s="1498"/>
      <c r="MPX26" s="1498"/>
      <c r="MPY26" s="1498"/>
      <c r="MPZ26" s="1498"/>
      <c r="MQA26" s="1498"/>
      <c r="MQB26" s="1498"/>
      <c r="MQC26" s="1498"/>
      <c r="MQD26" s="1498"/>
      <c r="MQE26" s="1498"/>
      <c r="MQF26" s="1498"/>
      <c r="MQG26" s="1498"/>
      <c r="MQH26" s="1498"/>
      <c r="MQI26" s="1498"/>
      <c r="MQJ26" s="1498"/>
      <c r="MQK26" s="1498"/>
      <c r="MQL26" s="1498"/>
      <c r="MQM26" s="1498"/>
      <c r="MQN26" s="1498"/>
      <c r="MQO26" s="1498"/>
      <c r="MQP26" s="1498"/>
      <c r="MQQ26" s="1498"/>
      <c r="MQR26" s="1498"/>
      <c r="MQS26" s="1498"/>
      <c r="MQT26" s="1498"/>
      <c r="MQU26" s="1498"/>
      <c r="MQV26" s="1498"/>
      <c r="MQW26" s="1498"/>
      <c r="MQX26" s="1498"/>
      <c r="MQY26" s="1498"/>
      <c r="MQZ26" s="1498"/>
      <c r="MRA26" s="1498"/>
      <c r="MRB26" s="1498"/>
      <c r="MRC26" s="1498"/>
      <c r="MRD26" s="1498"/>
      <c r="MRE26" s="1498"/>
      <c r="MRF26" s="1498"/>
      <c r="MRG26" s="1498"/>
      <c r="MRH26" s="1498"/>
      <c r="MRI26" s="1498"/>
      <c r="MRJ26" s="1498"/>
      <c r="MRK26" s="1498"/>
      <c r="MRL26" s="1498"/>
      <c r="MRM26" s="1498"/>
      <c r="MRN26" s="1498"/>
      <c r="MRO26" s="1498"/>
      <c r="MRP26" s="1498"/>
      <c r="MRQ26" s="1498"/>
      <c r="MRR26" s="1498"/>
      <c r="MRS26" s="1498"/>
      <c r="MRT26" s="1498"/>
      <c r="MRU26" s="1498"/>
      <c r="MRV26" s="1498"/>
      <c r="MRW26" s="1498"/>
      <c r="MRX26" s="1498"/>
      <c r="MRY26" s="1498"/>
      <c r="MRZ26" s="1498"/>
      <c r="MSA26" s="1498"/>
      <c r="MSB26" s="1498"/>
      <c r="MSC26" s="1498"/>
      <c r="MSD26" s="1498"/>
      <c r="MSE26" s="1498"/>
      <c r="MSF26" s="1498"/>
      <c r="MSG26" s="1498"/>
      <c r="MSH26" s="1498"/>
      <c r="MSI26" s="1498"/>
      <c r="MSJ26" s="1498"/>
      <c r="MSK26" s="1498"/>
      <c r="MSL26" s="1498"/>
      <c r="MSM26" s="1498"/>
      <c r="MSN26" s="1498"/>
      <c r="MSO26" s="1498"/>
      <c r="MSP26" s="1498"/>
      <c r="MSQ26" s="1498"/>
      <c r="MSR26" s="1498"/>
      <c r="MSS26" s="1498"/>
      <c r="MST26" s="1498"/>
      <c r="MSU26" s="1498"/>
      <c r="MSV26" s="1498"/>
      <c r="MSW26" s="1498"/>
      <c r="MSX26" s="1498"/>
      <c r="MSY26" s="1498"/>
      <c r="MSZ26" s="1498"/>
      <c r="MTA26" s="1498"/>
      <c r="MTB26" s="1498"/>
      <c r="MTC26" s="1498"/>
      <c r="MTD26" s="1498"/>
      <c r="MTE26" s="1498"/>
      <c r="MTF26" s="1498"/>
      <c r="MTG26" s="1498"/>
      <c r="MTH26" s="1498"/>
      <c r="MTI26" s="1498"/>
      <c r="MTJ26" s="1498"/>
      <c r="MTK26" s="1498"/>
      <c r="MTL26" s="1498"/>
      <c r="MTM26" s="1498"/>
      <c r="MTN26" s="1498"/>
      <c r="MTO26" s="1498"/>
      <c r="MTP26" s="1498"/>
      <c r="MTQ26" s="1498"/>
      <c r="MTR26" s="1498"/>
      <c r="MTS26" s="1498"/>
      <c r="MTT26" s="1498"/>
      <c r="MTU26" s="1498"/>
      <c r="MTV26" s="1498"/>
      <c r="MTW26" s="1498"/>
      <c r="MTX26" s="1498"/>
      <c r="MTY26" s="1498"/>
      <c r="MTZ26" s="1498"/>
      <c r="MUA26" s="1498"/>
      <c r="MUB26" s="1498"/>
      <c r="MUC26" s="1498"/>
      <c r="MUD26" s="1498"/>
      <c r="MUE26" s="1498"/>
      <c r="MUF26" s="1498"/>
      <c r="MUG26" s="1498"/>
      <c r="MUH26" s="1498"/>
      <c r="MUI26" s="1498"/>
      <c r="MUJ26" s="1498"/>
      <c r="MUK26" s="1498"/>
      <c r="MUL26" s="1498"/>
      <c r="MUM26" s="1498"/>
      <c r="MUN26" s="1498"/>
      <c r="MUO26" s="1498"/>
      <c r="MUP26" s="1498"/>
      <c r="MUQ26" s="1498"/>
      <c r="MUR26" s="1498"/>
      <c r="MUS26" s="1498"/>
      <c r="MUT26" s="1498"/>
      <c r="MUU26" s="1498"/>
      <c r="MUV26" s="1498"/>
      <c r="MUW26" s="1498"/>
      <c r="MUX26" s="1498"/>
      <c r="MUY26" s="1498"/>
      <c r="MUZ26" s="1498"/>
      <c r="MVA26" s="1498"/>
      <c r="MVB26" s="1498"/>
      <c r="MVC26" s="1498"/>
      <c r="MVD26" s="1498"/>
      <c r="MVE26" s="1498"/>
      <c r="MVF26" s="1498"/>
      <c r="MVG26" s="1498"/>
      <c r="MVH26" s="1498"/>
      <c r="MVI26" s="1498"/>
      <c r="MVJ26" s="1498"/>
      <c r="MVK26" s="1498"/>
      <c r="MVL26" s="1498"/>
      <c r="MVM26" s="1498"/>
      <c r="MVN26" s="1498"/>
      <c r="MVO26" s="1498"/>
      <c r="MVP26" s="1498"/>
      <c r="MVQ26" s="1498"/>
      <c r="MVR26" s="1498"/>
      <c r="MVS26" s="1498"/>
      <c r="MVT26" s="1498"/>
      <c r="MVU26" s="1498"/>
      <c r="MVV26" s="1498"/>
      <c r="MVW26" s="1498"/>
      <c r="MVX26" s="1498"/>
      <c r="MVY26" s="1498"/>
      <c r="MVZ26" s="1498"/>
      <c r="MWA26" s="1498"/>
      <c r="MWB26" s="1498"/>
      <c r="MWC26" s="1498"/>
      <c r="MWD26" s="1498"/>
      <c r="MWE26" s="1498"/>
      <c r="MWF26" s="1498"/>
      <c r="MWG26" s="1498"/>
      <c r="MWH26" s="1498"/>
      <c r="MWI26" s="1498"/>
      <c r="MWJ26" s="1498"/>
      <c r="MWK26" s="1498"/>
      <c r="MWL26" s="1498"/>
      <c r="MWM26" s="1498"/>
      <c r="MWN26" s="1498"/>
      <c r="MWO26" s="1498"/>
      <c r="MWP26" s="1498"/>
      <c r="MWQ26" s="1498"/>
      <c r="MWR26" s="1498"/>
      <c r="MWS26" s="1498"/>
      <c r="MWT26" s="1498"/>
      <c r="MWU26" s="1498"/>
      <c r="MWV26" s="1498"/>
      <c r="MWW26" s="1498"/>
      <c r="MWX26" s="1498"/>
      <c r="MWY26" s="1498"/>
      <c r="MWZ26" s="1498"/>
      <c r="MXA26" s="1498"/>
      <c r="MXB26" s="1498"/>
      <c r="MXC26" s="1498"/>
      <c r="MXD26" s="1498"/>
      <c r="MXE26" s="1498"/>
      <c r="MXF26" s="1498"/>
      <c r="MXG26" s="1498"/>
      <c r="MXH26" s="1498"/>
      <c r="MXI26" s="1498"/>
      <c r="MXJ26" s="1498"/>
      <c r="MXK26" s="1498"/>
      <c r="MXL26" s="1498"/>
      <c r="MXM26" s="1498"/>
      <c r="MXN26" s="1498"/>
      <c r="MXO26" s="1498"/>
      <c r="MXP26" s="1498"/>
      <c r="MXQ26" s="1498"/>
      <c r="MXR26" s="1498"/>
      <c r="MXS26" s="1498"/>
      <c r="MXT26" s="1498"/>
      <c r="MXU26" s="1498"/>
      <c r="MXV26" s="1498"/>
      <c r="MXW26" s="1498"/>
      <c r="MXX26" s="1498"/>
      <c r="MXY26" s="1498"/>
      <c r="MXZ26" s="1498"/>
      <c r="MYA26" s="1498"/>
      <c r="MYB26" s="1498"/>
      <c r="MYC26" s="1498"/>
      <c r="MYD26" s="1498"/>
      <c r="MYE26" s="1498"/>
      <c r="MYF26" s="1498"/>
      <c r="MYG26" s="1498"/>
      <c r="MYH26" s="1498"/>
      <c r="MYI26" s="1498"/>
      <c r="MYJ26" s="1498"/>
      <c r="MYK26" s="1498"/>
      <c r="MYL26" s="1498"/>
      <c r="MYM26" s="1498"/>
      <c r="MYN26" s="1498"/>
      <c r="MYO26" s="1498"/>
      <c r="MYP26" s="1498"/>
      <c r="MYQ26" s="1498"/>
      <c r="MYR26" s="1498"/>
      <c r="MYS26" s="1498"/>
      <c r="MYT26" s="1498"/>
      <c r="MYU26" s="1498"/>
      <c r="MYV26" s="1498"/>
      <c r="MYW26" s="1498"/>
      <c r="MYX26" s="1498"/>
      <c r="MYY26" s="1498"/>
      <c r="MYZ26" s="1498"/>
      <c r="MZA26" s="1498"/>
      <c r="MZB26" s="1498"/>
      <c r="MZC26" s="1498"/>
      <c r="MZD26" s="1498"/>
      <c r="MZE26" s="1498"/>
      <c r="MZF26" s="1498"/>
      <c r="MZG26" s="1498"/>
      <c r="MZH26" s="1498"/>
      <c r="MZI26" s="1498"/>
      <c r="MZJ26" s="1498"/>
      <c r="MZK26" s="1498"/>
      <c r="MZL26" s="1498"/>
      <c r="MZM26" s="1498"/>
      <c r="MZN26" s="1498"/>
      <c r="MZO26" s="1498"/>
      <c r="MZP26" s="1498"/>
      <c r="MZQ26" s="1498"/>
      <c r="MZR26" s="1498"/>
      <c r="MZS26" s="1498"/>
      <c r="MZT26" s="1498"/>
      <c r="MZU26" s="1498"/>
      <c r="MZV26" s="1498"/>
      <c r="MZW26" s="1498"/>
      <c r="MZX26" s="1498"/>
      <c r="MZY26" s="1498"/>
      <c r="MZZ26" s="1498"/>
      <c r="NAA26" s="1498"/>
      <c r="NAB26" s="1498"/>
      <c r="NAC26" s="1498"/>
      <c r="NAD26" s="1498"/>
      <c r="NAE26" s="1498"/>
      <c r="NAF26" s="1498"/>
      <c r="NAG26" s="1498"/>
      <c r="NAH26" s="1498"/>
      <c r="NAI26" s="1498"/>
      <c r="NAJ26" s="1498"/>
      <c r="NAK26" s="1498"/>
      <c r="NAL26" s="1498"/>
      <c r="NAM26" s="1498"/>
      <c r="NAN26" s="1498"/>
      <c r="NAO26" s="1498"/>
      <c r="NAP26" s="1498"/>
      <c r="NAQ26" s="1498"/>
      <c r="NAR26" s="1498"/>
      <c r="NAS26" s="1498"/>
      <c r="NAT26" s="1498"/>
      <c r="NAU26" s="1498"/>
      <c r="NAV26" s="1498"/>
      <c r="NAW26" s="1498"/>
      <c r="NAX26" s="1498"/>
      <c r="NAY26" s="1498"/>
      <c r="NAZ26" s="1498"/>
      <c r="NBA26" s="1498"/>
      <c r="NBB26" s="1498"/>
      <c r="NBC26" s="1498"/>
      <c r="NBD26" s="1498"/>
      <c r="NBE26" s="1498"/>
      <c r="NBF26" s="1498"/>
      <c r="NBG26" s="1498"/>
      <c r="NBH26" s="1498"/>
      <c r="NBI26" s="1498"/>
      <c r="NBJ26" s="1498"/>
      <c r="NBK26" s="1498"/>
      <c r="NBL26" s="1498"/>
      <c r="NBM26" s="1498"/>
      <c r="NBN26" s="1498"/>
      <c r="NBO26" s="1498"/>
      <c r="NBP26" s="1498"/>
      <c r="NBQ26" s="1498"/>
      <c r="NBR26" s="1498"/>
      <c r="NBS26" s="1498"/>
      <c r="NBT26" s="1498"/>
      <c r="NBU26" s="1498"/>
      <c r="NBV26" s="1498"/>
      <c r="NBW26" s="1498"/>
      <c r="NBX26" s="1498"/>
      <c r="NBY26" s="1498"/>
      <c r="NBZ26" s="1498"/>
      <c r="NCA26" s="1498"/>
      <c r="NCB26" s="1498"/>
      <c r="NCC26" s="1498"/>
      <c r="NCD26" s="1498"/>
      <c r="NCE26" s="1498"/>
      <c r="NCF26" s="1498"/>
      <c r="NCG26" s="1498"/>
      <c r="NCH26" s="1498"/>
      <c r="NCI26" s="1498"/>
      <c r="NCJ26" s="1498"/>
      <c r="NCK26" s="1498"/>
      <c r="NCL26" s="1498"/>
      <c r="NCM26" s="1498"/>
      <c r="NCN26" s="1498"/>
      <c r="NCO26" s="1498"/>
      <c r="NCP26" s="1498"/>
      <c r="NCQ26" s="1498"/>
      <c r="NCR26" s="1498"/>
      <c r="NCS26" s="1498"/>
      <c r="NCT26" s="1498"/>
      <c r="NCU26" s="1498"/>
      <c r="NCV26" s="1498"/>
      <c r="NCW26" s="1498"/>
      <c r="NCX26" s="1498"/>
      <c r="NCY26" s="1498"/>
      <c r="NCZ26" s="1498"/>
      <c r="NDA26" s="1498"/>
      <c r="NDB26" s="1498"/>
      <c r="NDC26" s="1498"/>
      <c r="NDD26" s="1498"/>
      <c r="NDE26" s="1498"/>
      <c r="NDF26" s="1498"/>
      <c r="NDG26" s="1498"/>
      <c r="NDH26" s="1498"/>
      <c r="NDI26" s="1498"/>
      <c r="NDJ26" s="1498"/>
      <c r="NDK26" s="1498"/>
      <c r="NDL26" s="1498"/>
      <c r="NDM26" s="1498"/>
      <c r="NDN26" s="1498"/>
      <c r="NDO26" s="1498"/>
      <c r="NDP26" s="1498"/>
      <c r="NDQ26" s="1498"/>
      <c r="NDR26" s="1498"/>
      <c r="NDS26" s="1498"/>
      <c r="NDT26" s="1498"/>
      <c r="NDU26" s="1498"/>
      <c r="NDV26" s="1498"/>
      <c r="NDW26" s="1498"/>
      <c r="NDX26" s="1498"/>
      <c r="NDY26" s="1498"/>
      <c r="NDZ26" s="1498"/>
      <c r="NEA26" s="1498"/>
      <c r="NEB26" s="1498"/>
      <c r="NEC26" s="1498"/>
      <c r="NED26" s="1498"/>
      <c r="NEE26" s="1498"/>
      <c r="NEF26" s="1498"/>
      <c r="NEG26" s="1498"/>
      <c r="NEH26" s="1498"/>
      <c r="NEI26" s="1498"/>
      <c r="NEJ26" s="1498"/>
      <c r="NEK26" s="1498"/>
      <c r="NEL26" s="1498"/>
      <c r="NEM26" s="1498"/>
      <c r="NEN26" s="1498"/>
      <c r="NEO26" s="1498"/>
      <c r="NEP26" s="1498"/>
      <c r="NEQ26" s="1498"/>
      <c r="NER26" s="1498"/>
      <c r="NES26" s="1498"/>
      <c r="NET26" s="1498"/>
      <c r="NEU26" s="1498"/>
      <c r="NEV26" s="1498"/>
      <c r="NEW26" s="1498"/>
      <c r="NEX26" s="1498"/>
      <c r="NEY26" s="1498"/>
      <c r="NEZ26" s="1498"/>
      <c r="NFA26" s="1498"/>
      <c r="NFB26" s="1498"/>
      <c r="NFC26" s="1498"/>
      <c r="NFD26" s="1498"/>
      <c r="NFE26" s="1498"/>
      <c r="NFF26" s="1498"/>
      <c r="NFG26" s="1498"/>
      <c r="NFH26" s="1498"/>
      <c r="NFI26" s="1498"/>
      <c r="NFJ26" s="1498"/>
      <c r="NFK26" s="1498"/>
      <c r="NFL26" s="1498"/>
      <c r="NFM26" s="1498"/>
      <c r="NFN26" s="1498"/>
      <c r="NFO26" s="1498"/>
      <c r="NFP26" s="1498"/>
      <c r="NFQ26" s="1498"/>
      <c r="NFR26" s="1498"/>
      <c r="NFS26" s="1498"/>
      <c r="NFT26" s="1498"/>
      <c r="NFU26" s="1498"/>
      <c r="NFV26" s="1498"/>
      <c r="NFW26" s="1498"/>
      <c r="NFX26" s="1498"/>
      <c r="NFY26" s="1498"/>
      <c r="NFZ26" s="1498"/>
      <c r="NGA26" s="1498"/>
      <c r="NGB26" s="1498"/>
      <c r="NGC26" s="1498"/>
      <c r="NGD26" s="1498"/>
      <c r="NGE26" s="1498"/>
      <c r="NGF26" s="1498"/>
      <c r="NGG26" s="1498"/>
      <c r="NGH26" s="1498"/>
      <c r="NGI26" s="1498"/>
      <c r="NGJ26" s="1498"/>
      <c r="NGK26" s="1498"/>
      <c r="NGL26" s="1498"/>
      <c r="NGM26" s="1498"/>
      <c r="NGN26" s="1498"/>
      <c r="NGO26" s="1498"/>
      <c r="NGP26" s="1498"/>
      <c r="NGQ26" s="1498"/>
      <c r="NGR26" s="1498"/>
      <c r="NGS26" s="1498"/>
      <c r="NGT26" s="1498"/>
      <c r="NGU26" s="1498"/>
      <c r="NGV26" s="1498"/>
      <c r="NGW26" s="1498"/>
      <c r="NGX26" s="1498"/>
      <c r="NGY26" s="1498"/>
      <c r="NGZ26" s="1498"/>
      <c r="NHA26" s="1498"/>
      <c r="NHB26" s="1498"/>
      <c r="NHC26" s="1498"/>
      <c r="NHD26" s="1498"/>
      <c r="NHE26" s="1498"/>
      <c r="NHF26" s="1498"/>
      <c r="NHG26" s="1498"/>
      <c r="NHH26" s="1498"/>
      <c r="NHI26" s="1498"/>
      <c r="NHJ26" s="1498"/>
      <c r="NHK26" s="1498"/>
      <c r="NHL26" s="1498"/>
      <c r="NHM26" s="1498"/>
      <c r="NHN26" s="1498"/>
      <c r="NHO26" s="1498"/>
      <c r="NHP26" s="1498"/>
      <c r="NHQ26" s="1498"/>
      <c r="NHR26" s="1498"/>
      <c r="NHS26" s="1498"/>
      <c r="NHT26" s="1498"/>
      <c r="NHU26" s="1498"/>
      <c r="NHV26" s="1498"/>
      <c r="NHW26" s="1498"/>
      <c r="NHX26" s="1498"/>
      <c r="NHY26" s="1498"/>
      <c r="NHZ26" s="1498"/>
      <c r="NIA26" s="1498"/>
      <c r="NIB26" s="1498"/>
      <c r="NIC26" s="1498"/>
      <c r="NID26" s="1498"/>
      <c r="NIE26" s="1498"/>
      <c r="NIF26" s="1498"/>
      <c r="NIG26" s="1498"/>
      <c r="NIH26" s="1498"/>
      <c r="NII26" s="1498"/>
      <c r="NIJ26" s="1498"/>
      <c r="NIK26" s="1498"/>
      <c r="NIL26" s="1498"/>
      <c r="NIM26" s="1498"/>
      <c r="NIN26" s="1498"/>
      <c r="NIO26" s="1498"/>
      <c r="NIP26" s="1498"/>
      <c r="NIQ26" s="1498"/>
      <c r="NIR26" s="1498"/>
      <c r="NIS26" s="1498"/>
      <c r="NIT26" s="1498"/>
      <c r="NIU26" s="1498"/>
      <c r="NIV26" s="1498"/>
      <c r="NIW26" s="1498"/>
      <c r="NIX26" s="1498"/>
      <c r="NIY26" s="1498"/>
      <c r="NIZ26" s="1498"/>
      <c r="NJA26" s="1498"/>
      <c r="NJB26" s="1498"/>
      <c r="NJC26" s="1498"/>
      <c r="NJD26" s="1498"/>
      <c r="NJE26" s="1498"/>
      <c r="NJF26" s="1498"/>
      <c r="NJG26" s="1498"/>
      <c r="NJH26" s="1498"/>
      <c r="NJI26" s="1498"/>
      <c r="NJJ26" s="1498"/>
      <c r="NJK26" s="1498"/>
      <c r="NJL26" s="1498"/>
      <c r="NJM26" s="1498"/>
      <c r="NJN26" s="1498"/>
      <c r="NJO26" s="1498"/>
      <c r="NJP26" s="1498"/>
      <c r="NJQ26" s="1498"/>
      <c r="NJR26" s="1498"/>
      <c r="NJS26" s="1498"/>
      <c r="NJT26" s="1498"/>
      <c r="NJU26" s="1498"/>
      <c r="NJV26" s="1498"/>
      <c r="NJW26" s="1498"/>
      <c r="NJX26" s="1498"/>
      <c r="NJY26" s="1498"/>
      <c r="NJZ26" s="1498"/>
      <c r="NKA26" s="1498"/>
      <c r="NKB26" s="1498"/>
      <c r="NKC26" s="1498"/>
      <c r="NKD26" s="1498"/>
      <c r="NKE26" s="1498"/>
      <c r="NKF26" s="1498"/>
      <c r="NKG26" s="1498"/>
      <c r="NKH26" s="1498"/>
      <c r="NKI26" s="1498"/>
      <c r="NKJ26" s="1498"/>
      <c r="NKK26" s="1498"/>
      <c r="NKL26" s="1498"/>
      <c r="NKM26" s="1498"/>
      <c r="NKN26" s="1498"/>
      <c r="NKO26" s="1498"/>
      <c r="NKP26" s="1498"/>
      <c r="NKQ26" s="1498"/>
      <c r="NKR26" s="1498"/>
      <c r="NKS26" s="1498"/>
      <c r="NKT26" s="1498"/>
      <c r="NKU26" s="1498"/>
      <c r="NKV26" s="1498"/>
      <c r="NKW26" s="1498"/>
      <c r="NKX26" s="1498"/>
      <c r="NKY26" s="1498"/>
      <c r="NKZ26" s="1498"/>
      <c r="NLA26" s="1498"/>
      <c r="NLB26" s="1498"/>
      <c r="NLC26" s="1498"/>
      <c r="NLD26" s="1498"/>
      <c r="NLE26" s="1498"/>
      <c r="NLF26" s="1498"/>
      <c r="NLG26" s="1498"/>
      <c r="NLH26" s="1498"/>
      <c r="NLI26" s="1498"/>
      <c r="NLJ26" s="1498"/>
      <c r="NLK26" s="1498"/>
      <c r="NLL26" s="1498"/>
      <c r="NLM26" s="1498"/>
      <c r="NLN26" s="1498"/>
      <c r="NLO26" s="1498"/>
      <c r="NLP26" s="1498"/>
      <c r="NLQ26" s="1498"/>
      <c r="NLR26" s="1498"/>
      <c r="NLS26" s="1498"/>
      <c r="NLT26" s="1498"/>
      <c r="NLU26" s="1498"/>
      <c r="NLV26" s="1498"/>
      <c r="NLW26" s="1498"/>
      <c r="NLX26" s="1498"/>
      <c r="NLY26" s="1498"/>
      <c r="NLZ26" s="1498"/>
      <c r="NMA26" s="1498"/>
      <c r="NMB26" s="1498"/>
      <c r="NMC26" s="1498"/>
      <c r="NMD26" s="1498"/>
      <c r="NME26" s="1498"/>
      <c r="NMF26" s="1498"/>
      <c r="NMG26" s="1498"/>
      <c r="NMH26" s="1498"/>
      <c r="NMI26" s="1498"/>
      <c r="NMJ26" s="1498"/>
      <c r="NMK26" s="1498"/>
      <c r="NML26" s="1498"/>
      <c r="NMM26" s="1498"/>
      <c r="NMN26" s="1498"/>
      <c r="NMO26" s="1498"/>
      <c r="NMP26" s="1498"/>
      <c r="NMQ26" s="1498"/>
      <c r="NMR26" s="1498"/>
      <c r="NMS26" s="1498"/>
      <c r="NMT26" s="1498"/>
      <c r="NMU26" s="1498"/>
      <c r="NMV26" s="1498"/>
      <c r="NMW26" s="1498"/>
      <c r="NMX26" s="1498"/>
      <c r="NMY26" s="1498"/>
      <c r="NMZ26" s="1498"/>
      <c r="NNA26" s="1498"/>
      <c r="NNB26" s="1498"/>
      <c r="NNC26" s="1498"/>
      <c r="NND26" s="1498"/>
      <c r="NNE26" s="1498"/>
      <c r="NNF26" s="1498"/>
      <c r="NNG26" s="1498"/>
      <c r="NNH26" s="1498"/>
      <c r="NNI26" s="1498"/>
      <c r="NNJ26" s="1498"/>
      <c r="NNK26" s="1498"/>
      <c r="NNL26" s="1498"/>
      <c r="NNM26" s="1498"/>
      <c r="NNN26" s="1498"/>
      <c r="NNO26" s="1498"/>
      <c r="NNP26" s="1498"/>
      <c r="NNQ26" s="1498"/>
      <c r="NNR26" s="1498"/>
      <c r="NNS26" s="1498"/>
      <c r="NNT26" s="1498"/>
      <c r="NNU26" s="1498"/>
      <c r="NNV26" s="1498"/>
      <c r="NNW26" s="1498"/>
      <c r="NNX26" s="1498"/>
      <c r="NNY26" s="1498"/>
      <c r="NNZ26" s="1498"/>
      <c r="NOA26" s="1498"/>
      <c r="NOB26" s="1498"/>
      <c r="NOC26" s="1498"/>
      <c r="NOD26" s="1498"/>
      <c r="NOE26" s="1498"/>
      <c r="NOF26" s="1498"/>
      <c r="NOG26" s="1498"/>
      <c r="NOH26" s="1498"/>
      <c r="NOI26" s="1498"/>
      <c r="NOJ26" s="1498"/>
      <c r="NOK26" s="1498"/>
      <c r="NOL26" s="1498"/>
      <c r="NOM26" s="1498"/>
      <c r="NON26" s="1498"/>
      <c r="NOO26" s="1498"/>
      <c r="NOP26" s="1498"/>
      <c r="NOQ26" s="1498"/>
      <c r="NOR26" s="1498"/>
      <c r="NOS26" s="1498"/>
      <c r="NOT26" s="1498"/>
      <c r="NOU26" s="1498"/>
      <c r="NOV26" s="1498"/>
      <c r="NOW26" s="1498"/>
      <c r="NOX26" s="1498"/>
      <c r="NOY26" s="1498"/>
      <c r="NOZ26" s="1498"/>
      <c r="NPA26" s="1498"/>
      <c r="NPB26" s="1498"/>
      <c r="NPC26" s="1498"/>
      <c r="NPD26" s="1498"/>
      <c r="NPE26" s="1498"/>
      <c r="NPF26" s="1498"/>
      <c r="NPG26" s="1498"/>
      <c r="NPH26" s="1498"/>
      <c r="NPI26" s="1498"/>
      <c r="NPJ26" s="1498"/>
      <c r="NPK26" s="1498"/>
      <c r="NPL26" s="1498"/>
      <c r="NPM26" s="1498"/>
      <c r="NPN26" s="1498"/>
      <c r="NPO26" s="1498"/>
      <c r="NPP26" s="1498"/>
      <c r="NPQ26" s="1498"/>
      <c r="NPR26" s="1498"/>
      <c r="NPS26" s="1498"/>
      <c r="NPT26" s="1498"/>
      <c r="NPU26" s="1498"/>
      <c r="NPV26" s="1498"/>
      <c r="NPW26" s="1498"/>
      <c r="NPX26" s="1498"/>
      <c r="NPY26" s="1498"/>
      <c r="NPZ26" s="1498"/>
      <c r="NQA26" s="1498"/>
      <c r="NQB26" s="1498"/>
      <c r="NQC26" s="1498"/>
      <c r="NQD26" s="1498"/>
      <c r="NQE26" s="1498"/>
      <c r="NQF26" s="1498"/>
      <c r="NQG26" s="1498"/>
      <c r="NQH26" s="1498"/>
      <c r="NQI26" s="1498"/>
      <c r="NQJ26" s="1498"/>
      <c r="NQK26" s="1498"/>
      <c r="NQL26" s="1498"/>
      <c r="NQM26" s="1498"/>
      <c r="NQN26" s="1498"/>
      <c r="NQO26" s="1498"/>
      <c r="NQP26" s="1498"/>
      <c r="NQQ26" s="1498"/>
      <c r="NQR26" s="1498"/>
      <c r="NQS26" s="1498"/>
      <c r="NQT26" s="1498"/>
      <c r="NQU26" s="1498"/>
      <c r="NQV26" s="1498"/>
      <c r="NQW26" s="1498"/>
      <c r="NQX26" s="1498"/>
      <c r="NQY26" s="1498"/>
      <c r="NQZ26" s="1498"/>
      <c r="NRA26" s="1498"/>
      <c r="NRB26" s="1498"/>
      <c r="NRC26" s="1498"/>
      <c r="NRD26" s="1498"/>
      <c r="NRE26" s="1498"/>
      <c r="NRF26" s="1498"/>
      <c r="NRG26" s="1498"/>
      <c r="NRH26" s="1498"/>
      <c r="NRI26" s="1498"/>
      <c r="NRJ26" s="1498"/>
      <c r="NRK26" s="1498"/>
      <c r="NRL26" s="1498"/>
      <c r="NRM26" s="1498"/>
      <c r="NRN26" s="1498"/>
      <c r="NRO26" s="1498"/>
      <c r="NRP26" s="1498"/>
      <c r="NRQ26" s="1498"/>
      <c r="NRR26" s="1498"/>
      <c r="NRS26" s="1498"/>
      <c r="NRT26" s="1498"/>
      <c r="NRU26" s="1498"/>
      <c r="NRV26" s="1498"/>
      <c r="NRW26" s="1498"/>
      <c r="NRX26" s="1498"/>
      <c r="NRY26" s="1498"/>
      <c r="NRZ26" s="1498"/>
      <c r="NSA26" s="1498"/>
      <c r="NSB26" s="1498"/>
      <c r="NSC26" s="1498"/>
      <c r="NSD26" s="1498"/>
      <c r="NSE26" s="1498"/>
      <c r="NSF26" s="1498"/>
      <c r="NSG26" s="1498"/>
      <c r="NSH26" s="1498"/>
      <c r="NSI26" s="1498"/>
      <c r="NSJ26" s="1498"/>
      <c r="NSK26" s="1498"/>
      <c r="NSL26" s="1498"/>
      <c r="NSM26" s="1498"/>
      <c r="NSN26" s="1498"/>
      <c r="NSO26" s="1498"/>
      <c r="NSP26" s="1498"/>
      <c r="NSQ26" s="1498"/>
      <c r="NSR26" s="1498"/>
      <c r="NSS26" s="1498"/>
      <c r="NST26" s="1498"/>
      <c r="NSU26" s="1498"/>
      <c r="NSV26" s="1498"/>
      <c r="NSW26" s="1498"/>
      <c r="NSX26" s="1498"/>
      <c r="NSY26" s="1498"/>
      <c r="NSZ26" s="1498"/>
      <c r="NTA26" s="1498"/>
      <c r="NTB26" s="1498"/>
      <c r="NTC26" s="1498"/>
      <c r="NTD26" s="1498"/>
      <c r="NTE26" s="1498"/>
      <c r="NTF26" s="1498"/>
      <c r="NTG26" s="1498"/>
      <c r="NTH26" s="1498"/>
      <c r="NTI26" s="1498"/>
      <c r="NTJ26" s="1498"/>
      <c r="NTK26" s="1498"/>
      <c r="NTL26" s="1498"/>
      <c r="NTM26" s="1498"/>
      <c r="NTN26" s="1498"/>
      <c r="NTO26" s="1498"/>
      <c r="NTP26" s="1498"/>
      <c r="NTQ26" s="1498"/>
      <c r="NTR26" s="1498"/>
      <c r="NTS26" s="1498"/>
      <c r="NTT26" s="1498"/>
      <c r="NTU26" s="1498"/>
      <c r="NTV26" s="1498"/>
      <c r="NTW26" s="1498"/>
      <c r="NTX26" s="1498"/>
      <c r="NTY26" s="1498"/>
      <c r="NTZ26" s="1498"/>
      <c r="NUA26" s="1498"/>
      <c r="NUB26" s="1498"/>
      <c r="NUC26" s="1498"/>
      <c r="NUD26" s="1498"/>
      <c r="NUE26" s="1498"/>
      <c r="NUF26" s="1498"/>
      <c r="NUG26" s="1498"/>
      <c r="NUH26" s="1498"/>
      <c r="NUI26" s="1498"/>
      <c r="NUJ26" s="1498"/>
      <c r="NUK26" s="1498"/>
      <c r="NUL26" s="1498"/>
      <c r="NUM26" s="1498"/>
      <c r="NUN26" s="1498"/>
      <c r="NUO26" s="1498"/>
      <c r="NUP26" s="1498"/>
      <c r="NUQ26" s="1498"/>
      <c r="NUR26" s="1498"/>
      <c r="NUS26" s="1498"/>
      <c r="NUT26" s="1498"/>
      <c r="NUU26" s="1498"/>
      <c r="NUV26" s="1498"/>
      <c r="NUW26" s="1498"/>
      <c r="NUX26" s="1498"/>
      <c r="NUY26" s="1498"/>
      <c r="NUZ26" s="1498"/>
      <c r="NVA26" s="1498"/>
      <c r="NVB26" s="1498"/>
      <c r="NVC26" s="1498"/>
      <c r="NVD26" s="1498"/>
      <c r="NVE26" s="1498"/>
      <c r="NVF26" s="1498"/>
      <c r="NVG26" s="1498"/>
      <c r="NVH26" s="1498"/>
      <c r="NVI26" s="1498"/>
      <c r="NVJ26" s="1498"/>
      <c r="NVK26" s="1498"/>
      <c r="NVL26" s="1498"/>
      <c r="NVM26" s="1498"/>
      <c r="NVN26" s="1498"/>
      <c r="NVO26" s="1498"/>
      <c r="NVP26" s="1498"/>
      <c r="NVQ26" s="1498"/>
      <c r="NVR26" s="1498"/>
      <c r="NVS26" s="1498"/>
      <c r="NVT26" s="1498"/>
      <c r="NVU26" s="1498"/>
      <c r="NVV26" s="1498"/>
      <c r="NVW26" s="1498"/>
      <c r="NVX26" s="1498"/>
      <c r="NVY26" s="1498"/>
      <c r="NVZ26" s="1498"/>
      <c r="NWA26" s="1498"/>
      <c r="NWB26" s="1498"/>
      <c r="NWC26" s="1498"/>
      <c r="NWD26" s="1498"/>
      <c r="NWE26" s="1498"/>
      <c r="NWF26" s="1498"/>
      <c r="NWG26" s="1498"/>
      <c r="NWH26" s="1498"/>
      <c r="NWI26" s="1498"/>
      <c r="NWJ26" s="1498"/>
      <c r="NWK26" s="1498"/>
      <c r="NWL26" s="1498"/>
      <c r="NWM26" s="1498"/>
      <c r="NWN26" s="1498"/>
      <c r="NWO26" s="1498"/>
      <c r="NWP26" s="1498"/>
      <c r="NWQ26" s="1498"/>
      <c r="NWR26" s="1498"/>
      <c r="NWS26" s="1498"/>
      <c r="NWT26" s="1498"/>
      <c r="NWU26" s="1498"/>
      <c r="NWV26" s="1498"/>
      <c r="NWW26" s="1498"/>
      <c r="NWX26" s="1498"/>
      <c r="NWY26" s="1498"/>
      <c r="NWZ26" s="1498"/>
      <c r="NXA26" s="1498"/>
      <c r="NXB26" s="1498"/>
      <c r="NXC26" s="1498"/>
      <c r="NXD26" s="1498"/>
      <c r="NXE26" s="1498"/>
      <c r="NXF26" s="1498"/>
      <c r="NXG26" s="1498"/>
      <c r="NXH26" s="1498"/>
      <c r="NXI26" s="1498"/>
      <c r="NXJ26" s="1498"/>
      <c r="NXK26" s="1498"/>
      <c r="NXL26" s="1498"/>
      <c r="NXM26" s="1498"/>
      <c r="NXN26" s="1498"/>
      <c r="NXO26" s="1498"/>
      <c r="NXP26" s="1498"/>
      <c r="NXQ26" s="1498"/>
      <c r="NXR26" s="1498"/>
      <c r="NXS26" s="1498"/>
      <c r="NXT26" s="1498"/>
      <c r="NXU26" s="1498"/>
      <c r="NXV26" s="1498"/>
      <c r="NXW26" s="1498"/>
      <c r="NXX26" s="1498"/>
      <c r="NXY26" s="1498"/>
      <c r="NXZ26" s="1498"/>
      <c r="NYA26" s="1498"/>
      <c r="NYB26" s="1498"/>
      <c r="NYC26" s="1498"/>
      <c r="NYD26" s="1498"/>
      <c r="NYE26" s="1498"/>
      <c r="NYF26" s="1498"/>
      <c r="NYG26" s="1498"/>
      <c r="NYH26" s="1498"/>
      <c r="NYI26" s="1498"/>
      <c r="NYJ26" s="1498"/>
      <c r="NYK26" s="1498"/>
      <c r="NYL26" s="1498"/>
      <c r="NYM26" s="1498"/>
      <c r="NYN26" s="1498"/>
      <c r="NYO26" s="1498"/>
      <c r="NYP26" s="1498"/>
      <c r="NYQ26" s="1498"/>
      <c r="NYR26" s="1498"/>
      <c r="NYS26" s="1498"/>
      <c r="NYT26" s="1498"/>
      <c r="NYU26" s="1498"/>
      <c r="NYV26" s="1498"/>
      <c r="NYW26" s="1498"/>
      <c r="NYX26" s="1498"/>
      <c r="NYY26" s="1498"/>
      <c r="NYZ26" s="1498"/>
      <c r="NZA26" s="1498"/>
      <c r="NZB26" s="1498"/>
      <c r="NZC26" s="1498"/>
      <c r="NZD26" s="1498"/>
      <c r="NZE26" s="1498"/>
      <c r="NZF26" s="1498"/>
      <c r="NZG26" s="1498"/>
      <c r="NZH26" s="1498"/>
      <c r="NZI26" s="1498"/>
      <c r="NZJ26" s="1498"/>
      <c r="NZK26" s="1498"/>
      <c r="NZL26" s="1498"/>
      <c r="NZM26" s="1498"/>
      <c r="NZN26" s="1498"/>
      <c r="NZO26" s="1498"/>
      <c r="NZP26" s="1498"/>
      <c r="NZQ26" s="1498"/>
      <c r="NZR26" s="1498"/>
      <c r="NZS26" s="1498"/>
      <c r="NZT26" s="1498"/>
      <c r="NZU26" s="1498"/>
      <c r="NZV26" s="1498"/>
      <c r="NZW26" s="1498"/>
      <c r="NZX26" s="1498"/>
      <c r="NZY26" s="1498"/>
      <c r="NZZ26" s="1498"/>
      <c r="OAA26" s="1498"/>
      <c r="OAB26" s="1498"/>
      <c r="OAC26" s="1498"/>
      <c r="OAD26" s="1498"/>
      <c r="OAE26" s="1498"/>
      <c r="OAF26" s="1498"/>
      <c r="OAG26" s="1498"/>
      <c r="OAH26" s="1498"/>
      <c r="OAI26" s="1498"/>
      <c r="OAJ26" s="1498"/>
      <c r="OAK26" s="1498"/>
      <c r="OAL26" s="1498"/>
      <c r="OAM26" s="1498"/>
      <c r="OAN26" s="1498"/>
      <c r="OAO26" s="1498"/>
      <c r="OAP26" s="1498"/>
      <c r="OAQ26" s="1498"/>
      <c r="OAR26" s="1498"/>
      <c r="OAS26" s="1498"/>
      <c r="OAT26" s="1498"/>
      <c r="OAU26" s="1498"/>
      <c r="OAV26" s="1498"/>
      <c r="OAW26" s="1498"/>
      <c r="OAX26" s="1498"/>
      <c r="OAY26" s="1498"/>
      <c r="OAZ26" s="1498"/>
      <c r="OBA26" s="1498"/>
      <c r="OBB26" s="1498"/>
      <c r="OBC26" s="1498"/>
      <c r="OBD26" s="1498"/>
      <c r="OBE26" s="1498"/>
      <c r="OBF26" s="1498"/>
      <c r="OBG26" s="1498"/>
      <c r="OBH26" s="1498"/>
      <c r="OBI26" s="1498"/>
      <c r="OBJ26" s="1498"/>
      <c r="OBK26" s="1498"/>
      <c r="OBL26" s="1498"/>
      <c r="OBM26" s="1498"/>
      <c r="OBN26" s="1498"/>
      <c r="OBO26" s="1498"/>
      <c r="OBP26" s="1498"/>
      <c r="OBQ26" s="1498"/>
      <c r="OBR26" s="1498"/>
      <c r="OBS26" s="1498"/>
      <c r="OBT26" s="1498"/>
      <c r="OBU26" s="1498"/>
      <c r="OBV26" s="1498"/>
      <c r="OBW26" s="1498"/>
      <c r="OBX26" s="1498"/>
      <c r="OBY26" s="1498"/>
      <c r="OBZ26" s="1498"/>
      <c r="OCA26" s="1498"/>
      <c r="OCB26" s="1498"/>
      <c r="OCC26" s="1498"/>
      <c r="OCD26" s="1498"/>
      <c r="OCE26" s="1498"/>
      <c r="OCF26" s="1498"/>
      <c r="OCG26" s="1498"/>
      <c r="OCH26" s="1498"/>
      <c r="OCI26" s="1498"/>
      <c r="OCJ26" s="1498"/>
      <c r="OCK26" s="1498"/>
      <c r="OCL26" s="1498"/>
      <c r="OCM26" s="1498"/>
      <c r="OCN26" s="1498"/>
      <c r="OCO26" s="1498"/>
      <c r="OCP26" s="1498"/>
      <c r="OCQ26" s="1498"/>
      <c r="OCR26" s="1498"/>
      <c r="OCS26" s="1498"/>
      <c r="OCT26" s="1498"/>
      <c r="OCU26" s="1498"/>
      <c r="OCV26" s="1498"/>
      <c r="OCW26" s="1498"/>
      <c r="OCX26" s="1498"/>
      <c r="OCY26" s="1498"/>
      <c r="OCZ26" s="1498"/>
      <c r="ODA26" s="1498"/>
      <c r="ODB26" s="1498"/>
      <c r="ODC26" s="1498"/>
      <c r="ODD26" s="1498"/>
      <c r="ODE26" s="1498"/>
      <c r="ODF26" s="1498"/>
      <c r="ODG26" s="1498"/>
      <c r="ODH26" s="1498"/>
      <c r="ODI26" s="1498"/>
      <c r="ODJ26" s="1498"/>
      <c r="ODK26" s="1498"/>
      <c r="ODL26" s="1498"/>
      <c r="ODM26" s="1498"/>
      <c r="ODN26" s="1498"/>
      <c r="ODO26" s="1498"/>
      <c r="ODP26" s="1498"/>
      <c r="ODQ26" s="1498"/>
      <c r="ODR26" s="1498"/>
      <c r="ODS26" s="1498"/>
      <c r="ODT26" s="1498"/>
      <c r="ODU26" s="1498"/>
      <c r="ODV26" s="1498"/>
      <c r="ODW26" s="1498"/>
      <c r="ODX26" s="1498"/>
      <c r="ODY26" s="1498"/>
      <c r="ODZ26" s="1498"/>
      <c r="OEA26" s="1498"/>
      <c r="OEB26" s="1498"/>
      <c r="OEC26" s="1498"/>
      <c r="OED26" s="1498"/>
      <c r="OEE26" s="1498"/>
      <c r="OEF26" s="1498"/>
      <c r="OEG26" s="1498"/>
      <c r="OEH26" s="1498"/>
      <c r="OEI26" s="1498"/>
      <c r="OEJ26" s="1498"/>
      <c r="OEK26" s="1498"/>
      <c r="OEL26" s="1498"/>
      <c r="OEM26" s="1498"/>
      <c r="OEN26" s="1498"/>
      <c r="OEO26" s="1498"/>
      <c r="OEP26" s="1498"/>
      <c r="OEQ26" s="1498"/>
      <c r="OER26" s="1498"/>
      <c r="OES26" s="1498"/>
      <c r="OET26" s="1498"/>
      <c r="OEU26" s="1498"/>
      <c r="OEV26" s="1498"/>
      <c r="OEW26" s="1498"/>
      <c r="OEX26" s="1498"/>
      <c r="OEY26" s="1498"/>
      <c r="OEZ26" s="1498"/>
      <c r="OFA26" s="1498"/>
      <c r="OFB26" s="1498"/>
      <c r="OFC26" s="1498"/>
      <c r="OFD26" s="1498"/>
      <c r="OFE26" s="1498"/>
      <c r="OFF26" s="1498"/>
      <c r="OFG26" s="1498"/>
      <c r="OFH26" s="1498"/>
      <c r="OFI26" s="1498"/>
      <c r="OFJ26" s="1498"/>
      <c r="OFK26" s="1498"/>
      <c r="OFL26" s="1498"/>
      <c r="OFM26" s="1498"/>
      <c r="OFN26" s="1498"/>
      <c r="OFO26" s="1498"/>
      <c r="OFP26" s="1498"/>
      <c r="OFQ26" s="1498"/>
      <c r="OFR26" s="1498"/>
      <c r="OFS26" s="1498"/>
      <c r="OFT26" s="1498"/>
      <c r="OFU26" s="1498"/>
      <c r="OFV26" s="1498"/>
      <c r="OFW26" s="1498"/>
      <c r="OFX26" s="1498"/>
      <c r="OFY26" s="1498"/>
      <c r="OFZ26" s="1498"/>
      <c r="OGA26" s="1498"/>
      <c r="OGB26" s="1498"/>
      <c r="OGC26" s="1498"/>
      <c r="OGD26" s="1498"/>
      <c r="OGE26" s="1498"/>
      <c r="OGF26" s="1498"/>
      <c r="OGG26" s="1498"/>
      <c r="OGH26" s="1498"/>
      <c r="OGI26" s="1498"/>
      <c r="OGJ26" s="1498"/>
      <c r="OGK26" s="1498"/>
      <c r="OGL26" s="1498"/>
      <c r="OGM26" s="1498"/>
      <c r="OGN26" s="1498"/>
      <c r="OGO26" s="1498"/>
      <c r="OGP26" s="1498"/>
      <c r="OGQ26" s="1498"/>
      <c r="OGR26" s="1498"/>
      <c r="OGS26" s="1498"/>
      <c r="OGT26" s="1498"/>
      <c r="OGU26" s="1498"/>
      <c r="OGV26" s="1498"/>
      <c r="OGW26" s="1498"/>
      <c r="OGX26" s="1498"/>
      <c r="OGY26" s="1498"/>
      <c r="OGZ26" s="1498"/>
      <c r="OHA26" s="1498"/>
      <c r="OHB26" s="1498"/>
      <c r="OHC26" s="1498"/>
      <c r="OHD26" s="1498"/>
      <c r="OHE26" s="1498"/>
      <c r="OHF26" s="1498"/>
      <c r="OHG26" s="1498"/>
      <c r="OHH26" s="1498"/>
      <c r="OHI26" s="1498"/>
      <c r="OHJ26" s="1498"/>
      <c r="OHK26" s="1498"/>
      <c r="OHL26" s="1498"/>
      <c r="OHM26" s="1498"/>
      <c r="OHN26" s="1498"/>
      <c r="OHO26" s="1498"/>
      <c r="OHP26" s="1498"/>
      <c r="OHQ26" s="1498"/>
      <c r="OHR26" s="1498"/>
      <c r="OHS26" s="1498"/>
      <c r="OHT26" s="1498"/>
      <c r="OHU26" s="1498"/>
      <c r="OHV26" s="1498"/>
      <c r="OHW26" s="1498"/>
      <c r="OHX26" s="1498"/>
      <c r="OHY26" s="1498"/>
      <c r="OHZ26" s="1498"/>
      <c r="OIA26" s="1498"/>
      <c r="OIB26" s="1498"/>
      <c r="OIC26" s="1498"/>
      <c r="OID26" s="1498"/>
      <c r="OIE26" s="1498"/>
      <c r="OIF26" s="1498"/>
      <c r="OIG26" s="1498"/>
      <c r="OIH26" s="1498"/>
      <c r="OII26" s="1498"/>
      <c r="OIJ26" s="1498"/>
      <c r="OIK26" s="1498"/>
      <c r="OIL26" s="1498"/>
      <c r="OIM26" s="1498"/>
      <c r="OIN26" s="1498"/>
      <c r="OIO26" s="1498"/>
      <c r="OIP26" s="1498"/>
      <c r="OIQ26" s="1498"/>
      <c r="OIR26" s="1498"/>
      <c r="OIS26" s="1498"/>
      <c r="OIT26" s="1498"/>
      <c r="OIU26" s="1498"/>
      <c r="OIV26" s="1498"/>
      <c r="OIW26" s="1498"/>
      <c r="OIX26" s="1498"/>
      <c r="OIY26" s="1498"/>
      <c r="OIZ26" s="1498"/>
      <c r="OJA26" s="1498"/>
      <c r="OJB26" s="1498"/>
      <c r="OJC26" s="1498"/>
      <c r="OJD26" s="1498"/>
      <c r="OJE26" s="1498"/>
      <c r="OJF26" s="1498"/>
      <c r="OJG26" s="1498"/>
      <c r="OJH26" s="1498"/>
      <c r="OJI26" s="1498"/>
      <c r="OJJ26" s="1498"/>
      <c r="OJK26" s="1498"/>
      <c r="OJL26" s="1498"/>
      <c r="OJM26" s="1498"/>
      <c r="OJN26" s="1498"/>
      <c r="OJO26" s="1498"/>
      <c r="OJP26" s="1498"/>
      <c r="OJQ26" s="1498"/>
      <c r="OJR26" s="1498"/>
      <c r="OJS26" s="1498"/>
      <c r="OJT26" s="1498"/>
      <c r="OJU26" s="1498"/>
      <c r="OJV26" s="1498"/>
      <c r="OJW26" s="1498"/>
      <c r="OJX26" s="1498"/>
      <c r="OJY26" s="1498"/>
      <c r="OJZ26" s="1498"/>
      <c r="OKA26" s="1498"/>
      <c r="OKB26" s="1498"/>
      <c r="OKC26" s="1498"/>
      <c r="OKD26" s="1498"/>
      <c r="OKE26" s="1498"/>
      <c r="OKF26" s="1498"/>
      <c r="OKG26" s="1498"/>
      <c r="OKH26" s="1498"/>
      <c r="OKI26" s="1498"/>
      <c r="OKJ26" s="1498"/>
      <c r="OKK26" s="1498"/>
      <c r="OKL26" s="1498"/>
      <c r="OKM26" s="1498"/>
      <c r="OKN26" s="1498"/>
      <c r="OKO26" s="1498"/>
      <c r="OKP26" s="1498"/>
      <c r="OKQ26" s="1498"/>
      <c r="OKR26" s="1498"/>
      <c r="OKS26" s="1498"/>
      <c r="OKT26" s="1498"/>
      <c r="OKU26" s="1498"/>
      <c r="OKV26" s="1498"/>
      <c r="OKW26" s="1498"/>
      <c r="OKX26" s="1498"/>
      <c r="OKY26" s="1498"/>
      <c r="OKZ26" s="1498"/>
      <c r="OLA26" s="1498"/>
      <c r="OLB26" s="1498"/>
      <c r="OLC26" s="1498"/>
      <c r="OLD26" s="1498"/>
      <c r="OLE26" s="1498"/>
      <c r="OLF26" s="1498"/>
      <c r="OLG26" s="1498"/>
      <c r="OLH26" s="1498"/>
      <c r="OLI26" s="1498"/>
      <c r="OLJ26" s="1498"/>
      <c r="OLK26" s="1498"/>
      <c r="OLL26" s="1498"/>
      <c r="OLM26" s="1498"/>
      <c r="OLN26" s="1498"/>
      <c r="OLO26" s="1498"/>
      <c r="OLP26" s="1498"/>
      <c r="OLQ26" s="1498"/>
      <c r="OLR26" s="1498"/>
      <c r="OLS26" s="1498"/>
      <c r="OLT26" s="1498"/>
      <c r="OLU26" s="1498"/>
      <c r="OLV26" s="1498"/>
      <c r="OLW26" s="1498"/>
      <c r="OLX26" s="1498"/>
      <c r="OLY26" s="1498"/>
      <c r="OLZ26" s="1498"/>
      <c r="OMA26" s="1498"/>
      <c r="OMB26" s="1498"/>
      <c r="OMC26" s="1498"/>
      <c r="OMD26" s="1498"/>
      <c r="OME26" s="1498"/>
      <c r="OMF26" s="1498"/>
      <c r="OMG26" s="1498"/>
      <c r="OMH26" s="1498"/>
      <c r="OMI26" s="1498"/>
      <c r="OMJ26" s="1498"/>
      <c r="OMK26" s="1498"/>
      <c r="OML26" s="1498"/>
      <c r="OMM26" s="1498"/>
      <c r="OMN26" s="1498"/>
      <c r="OMO26" s="1498"/>
      <c r="OMP26" s="1498"/>
      <c r="OMQ26" s="1498"/>
      <c r="OMR26" s="1498"/>
      <c r="OMS26" s="1498"/>
      <c r="OMT26" s="1498"/>
      <c r="OMU26" s="1498"/>
      <c r="OMV26" s="1498"/>
      <c r="OMW26" s="1498"/>
      <c r="OMX26" s="1498"/>
      <c r="OMY26" s="1498"/>
      <c r="OMZ26" s="1498"/>
      <c r="ONA26" s="1498"/>
      <c r="ONB26" s="1498"/>
      <c r="ONC26" s="1498"/>
      <c r="OND26" s="1498"/>
      <c r="ONE26" s="1498"/>
      <c r="ONF26" s="1498"/>
      <c r="ONG26" s="1498"/>
      <c r="ONH26" s="1498"/>
      <c r="ONI26" s="1498"/>
      <c r="ONJ26" s="1498"/>
      <c r="ONK26" s="1498"/>
      <c r="ONL26" s="1498"/>
      <c r="ONM26" s="1498"/>
      <c r="ONN26" s="1498"/>
      <c r="ONO26" s="1498"/>
      <c r="ONP26" s="1498"/>
      <c r="ONQ26" s="1498"/>
      <c r="ONR26" s="1498"/>
      <c r="ONS26" s="1498"/>
      <c r="ONT26" s="1498"/>
      <c r="ONU26" s="1498"/>
      <c r="ONV26" s="1498"/>
      <c r="ONW26" s="1498"/>
      <c r="ONX26" s="1498"/>
      <c r="ONY26" s="1498"/>
      <c r="ONZ26" s="1498"/>
      <c r="OOA26" s="1498"/>
      <c r="OOB26" s="1498"/>
      <c r="OOC26" s="1498"/>
      <c r="OOD26" s="1498"/>
      <c r="OOE26" s="1498"/>
      <c r="OOF26" s="1498"/>
      <c r="OOG26" s="1498"/>
      <c r="OOH26" s="1498"/>
      <c r="OOI26" s="1498"/>
      <c r="OOJ26" s="1498"/>
      <c r="OOK26" s="1498"/>
      <c r="OOL26" s="1498"/>
      <c r="OOM26" s="1498"/>
      <c r="OON26" s="1498"/>
      <c r="OOO26" s="1498"/>
      <c r="OOP26" s="1498"/>
      <c r="OOQ26" s="1498"/>
      <c r="OOR26" s="1498"/>
      <c r="OOS26" s="1498"/>
      <c r="OOT26" s="1498"/>
      <c r="OOU26" s="1498"/>
      <c r="OOV26" s="1498"/>
      <c r="OOW26" s="1498"/>
      <c r="OOX26" s="1498"/>
      <c r="OOY26" s="1498"/>
      <c r="OOZ26" s="1498"/>
      <c r="OPA26" s="1498"/>
      <c r="OPB26" s="1498"/>
      <c r="OPC26" s="1498"/>
      <c r="OPD26" s="1498"/>
      <c r="OPE26" s="1498"/>
      <c r="OPF26" s="1498"/>
      <c r="OPG26" s="1498"/>
      <c r="OPH26" s="1498"/>
      <c r="OPI26" s="1498"/>
      <c r="OPJ26" s="1498"/>
      <c r="OPK26" s="1498"/>
      <c r="OPL26" s="1498"/>
      <c r="OPM26" s="1498"/>
      <c r="OPN26" s="1498"/>
      <c r="OPO26" s="1498"/>
      <c r="OPP26" s="1498"/>
      <c r="OPQ26" s="1498"/>
      <c r="OPR26" s="1498"/>
      <c r="OPS26" s="1498"/>
      <c r="OPT26" s="1498"/>
      <c r="OPU26" s="1498"/>
      <c r="OPV26" s="1498"/>
      <c r="OPW26" s="1498"/>
      <c r="OPX26" s="1498"/>
      <c r="OPY26" s="1498"/>
      <c r="OPZ26" s="1498"/>
      <c r="OQA26" s="1498"/>
      <c r="OQB26" s="1498"/>
      <c r="OQC26" s="1498"/>
      <c r="OQD26" s="1498"/>
      <c r="OQE26" s="1498"/>
      <c r="OQF26" s="1498"/>
      <c r="OQG26" s="1498"/>
      <c r="OQH26" s="1498"/>
      <c r="OQI26" s="1498"/>
      <c r="OQJ26" s="1498"/>
      <c r="OQK26" s="1498"/>
      <c r="OQL26" s="1498"/>
      <c r="OQM26" s="1498"/>
      <c r="OQN26" s="1498"/>
      <c r="OQO26" s="1498"/>
      <c r="OQP26" s="1498"/>
      <c r="OQQ26" s="1498"/>
      <c r="OQR26" s="1498"/>
      <c r="OQS26" s="1498"/>
      <c r="OQT26" s="1498"/>
      <c r="OQU26" s="1498"/>
      <c r="OQV26" s="1498"/>
      <c r="OQW26" s="1498"/>
      <c r="OQX26" s="1498"/>
      <c r="OQY26" s="1498"/>
      <c r="OQZ26" s="1498"/>
      <c r="ORA26" s="1498"/>
      <c r="ORB26" s="1498"/>
      <c r="ORC26" s="1498"/>
      <c r="ORD26" s="1498"/>
      <c r="ORE26" s="1498"/>
      <c r="ORF26" s="1498"/>
      <c r="ORG26" s="1498"/>
      <c r="ORH26" s="1498"/>
      <c r="ORI26" s="1498"/>
      <c r="ORJ26" s="1498"/>
      <c r="ORK26" s="1498"/>
      <c r="ORL26" s="1498"/>
      <c r="ORM26" s="1498"/>
      <c r="ORN26" s="1498"/>
      <c r="ORO26" s="1498"/>
      <c r="ORP26" s="1498"/>
      <c r="ORQ26" s="1498"/>
      <c r="ORR26" s="1498"/>
      <c r="ORS26" s="1498"/>
      <c r="ORT26" s="1498"/>
      <c r="ORU26" s="1498"/>
      <c r="ORV26" s="1498"/>
      <c r="ORW26" s="1498"/>
      <c r="ORX26" s="1498"/>
      <c r="ORY26" s="1498"/>
      <c r="ORZ26" s="1498"/>
      <c r="OSA26" s="1498"/>
      <c r="OSB26" s="1498"/>
      <c r="OSC26" s="1498"/>
      <c r="OSD26" s="1498"/>
      <c r="OSE26" s="1498"/>
      <c r="OSF26" s="1498"/>
      <c r="OSG26" s="1498"/>
      <c r="OSH26" s="1498"/>
      <c r="OSI26" s="1498"/>
      <c r="OSJ26" s="1498"/>
      <c r="OSK26" s="1498"/>
      <c r="OSL26" s="1498"/>
      <c r="OSM26" s="1498"/>
      <c r="OSN26" s="1498"/>
      <c r="OSO26" s="1498"/>
      <c r="OSP26" s="1498"/>
      <c r="OSQ26" s="1498"/>
      <c r="OSR26" s="1498"/>
      <c r="OSS26" s="1498"/>
      <c r="OST26" s="1498"/>
      <c r="OSU26" s="1498"/>
      <c r="OSV26" s="1498"/>
      <c r="OSW26" s="1498"/>
      <c r="OSX26" s="1498"/>
      <c r="OSY26" s="1498"/>
      <c r="OSZ26" s="1498"/>
      <c r="OTA26" s="1498"/>
      <c r="OTB26" s="1498"/>
      <c r="OTC26" s="1498"/>
      <c r="OTD26" s="1498"/>
      <c r="OTE26" s="1498"/>
      <c r="OTF26" s="1498"/>
      <c r="OTG26" s="1498"/>
      <c r="OTH26" s="1498"/>
      <c r="OTI26" s="1498"/>
      <c r="OTJ26" s="1498"/>
      <c r="OTK26" s="1498"/>
      <c r="OTL26" s="1498"/>
      <c r="OTM26" s="1498"/>
      <c r="OTN26" s="1498"/>
      <c r="OTO26" s="1498"/>
      <c r="OTP26" s="1498"/>
      <c r="OTQ26" s="1498"/>
      <c r="OTR26" s="1498"/>
      <c r="OTS26" s="1498"/>
      <c r="OTT26" s="1498"/>
      <c r="OTU26" s="1498"/>
      <c r="OTV26" s="1498"/>
      <c r="OTW26" s="1498"/>
      <c r="OTX26" s="1498"/>
      <c r="OTY26" s="1498"/>
      <c r="OTZ26" s="1498"/>
      <c r="OUA26" s="1498"/>
      <c r="OUB26" s="1498"/>
      <c r="OUC26" s="1498"/>
      <c r="OUD26" s="1498"/>
      <c r="OUE26" s="1498"/>
      <c r="OUF26" s="1498"/>
      <c r="OUG26" s="1498"/>
      <c r="OUH26" s="1498"/>
      <c r="OUI26" s="1498"/>
      <c r="OUJ26" s="1498"/>
      <c r="OUK26" s="1498"/>
      <c r="OUL26" s="1498"/>
      <c r="OUM26" s="1498"/>
      <c r="OUN26" s="1498"/>
      <c r="OUO26" s="1498"/>
      <c r="OUP26" s="1498"/>
      <c r="OUQ26" s="1498"/>
      <c r="OUR26" s="1498"/>
      <c r="OUS26" s="1498"/>
      <c r="OUT26" s="1498"/>
      <c r="OUU26" s="1498"/>
      <c r="OUV26" s="1498"/>
      <c r="OUW26" s="1498"/>
      <c r="OUX26" s="1498"/>
      <c r="OUY26" s="1498"/>
      <c r="OUZ26" s="1498"/>
      <c r="OVA26" s="1498"/>
      <c r="OVB26" s="1498"/>
      <c r="OVC26" s="1498"/>
      <c r="OVD26" s="1498"/>
      <c r="OVE26" s="1498"/>
      <c r="OVF26" s="1498"/>
      <c r="OVG26" s="1498"/>
      <c r="OVH26" s="1498"/>
      <c r="OVI26" s="1498"/>
      <c r="OVJ26" s="1498"/>
      <c r="OVK26" s="1498"/>
      <c r="OVL26" s="1498"/>
      <c r="OVM26" s="1498"/>
      <c r="OVN26" s="1498"/>
      <c r="OVO26" s="1498"/>
      <c r="OVP26" s="1498"/>
      <c r="OVQ26" s="1498"/>
      <c r="OVR26" s="1498"/>
      <c r="OVS26" s="1498"/>
      <c r="OVT26" s="1498"/>
      <c r="OVU26" s="1498"/>
      <c r="OVV26" s="1498"/>
      <c r="OVW26" s="1498"/>
      <c r="OVX26" s="1498"/>
      <c r="OVY26" s="1498"/>
      <c r="OVZ26" s="1498"/>
      <c r="OWA26" s="1498"/>
      <c r="OWB26" s="1498"/>
      <c r="OWC26" s="1498"/>
      <c r="OWD26" s="1498"/>
      <c r="OWE26" s="1498"/>
      <c r="OWF26" s="1498"/>
      <c r="OWG26" s="1498"/>
      <c r="OWH26" s="1498"/>
      <c r="OWI26" s="1498"/>
      <c r="OWJ26" s="1498"/>
      <c r="OWK26" s="1498"/>
      <c r="OWL26" s="1498"/>
      <c r="OWM26" s="1498"/>
      <c r="OWN26" s="1498"/>
      <c r="OWO26" s="1498"/>
      <c r="OWP26" s="1498"/>
      <c r="OWQ26" s="1498"/>
      <c r="OWR26" s="1498"/>
      <c r="OWS26" s="1498"/>
      <c r="OWT26" s="1498"/>
      <c r="OWU26" s="1498"/>
      <c r="OWV26" s="1498"/>
      <c r="OWW26" s="1498"/>
      <c r="OWX26" s="1498"/>
      <c r="OWY26" s="1498"/>
      <c r="OWZ26" s="1498"/>
      <c r="OXA26" s="1498"/>
      <c r="OXB26" s="1498"/>
      <c r="OXC26" s="1498"/>
      <c r="OXD26" s="1498"/>
      <c r="OXE26" s="1498"/>
      <c r="OXF26" s="1498"/>
      <c r="OXG26" s="1498"/>
      <c r="OXH26" s="1498"/>
      <c r="OXI26" s="1498"/>
      <c r="OXJ26" s="1498"/>
      <c r="OXK26" s="1498"/>
      <c r="OXL26" s="1498"/>
      <c r="OXM26" s="1498"/>
      <c r="OXN26" s="1498"/>
      <c r="OXO26" s="1498"/>
      <c r="OXP26" s="1498"/>
      <c r="OXQ26" s="1498"/>
      <c r="OXR26" s="1498"/>
      <c r="OXS26" s="1498"/>
      <c r="OXT26" s="1498"/>
      <c r="OXU26" s="1498"/>
      <c r="OXV26" s="1498"/>
      <c r="OXW26" s="1498"/>
      <c r="OXX26" s="1498"/>
      <c r="OXY26" s="1498"/>
      <c r="OXZ26" s="1498"/>
      <c r="OYA26" s="1498"/>
      <c r="OYB26" s="1498"/>
      <c r="OYC26" s="1498"/>
      <c r="OYD26" s="1498"/>
      <c r="OYE26" s="1498"/>
      <c r="OYF26" s="1498"/>
      <c r="OYG26" s="1498"/>
      <c r="OYH26" s="1498"/>
      <c r="OYI26" s="1498"/>
      <c r="OYJ26" s="1498"/>
      <c r="OYK26" s="1498"/>
      <c r="OYL26" s="1498"/>
      <c r="OYM26" s="1498"/>
      <c r="OYN26" s="1498"/>
      <c r="OYO26" s="1498"/>
      <c r="OYP26" s="1498"/>
      <c r="OYQ26" s="1498"/>
      <c r="OYR26" s="1498"/>
      <c r="OYS26" s="1498"/>
      <c r="OYT26" s="1498"/>
      <c r="OYU26" s="1498"/>
      <c r="OYV26" s="1498"/>
      <c r="OYW26" s="1498"/>
      <c r="OYX26" s="1498"/>
      <c r="OYY26" s="1498"/>
      <c r="OYZ26" s="1498"/>
      <c r="OZA26" s="1498"/>
      <c r="OZB26" s="1498"/>
      <c r="OZC26" s="1498"/>
      <c r="OZD26" s="1498"/>
      <c r="OZE26" s="1498"/>
      <c r="OZF26" s="1498"/>
      <c r="OZG26" s="1498"/>
      <c r="OZH26" s="1498"/>
      <c r="OZI26" s="1498"/>
      <c r="OZJ26" s="1498"/>
      <c r="OZK26" s="1498"/>
      <c r="OZL26" s="1498"/>
      <c r="OZM26" s="1498"/>
      <c r="OZN26" s="1498"/>
      <c r="OZO26" s="1498"/>
      <c r="OZP26" s="1498"/>
      <c r="OZQ26" s="1498"/>
      <c r="OZR26" s="1498"/>
      <c r="OZS26" s="1498"/>
      <c r="OZT26" s="1498"/>
      <c r="OZU26" s="1498"/>
      <c r="OZV26" s="1498"/>
      <c r="OZW26" s="1498"/>
      <c r="OZX26" s="1498"/>
      <c r="OZY26" s="1498"/>
      <c r="OZZ26" s="1498"/>
      <c r="PAA26" s="1498"/>
      <c r="PAB26" s="1498"/>
      <c r="PAC26" s="1498"/>
      <c r="PAD26" s="1498"/>
      <c r="PAE26" s="1498"/>
      <c r="PAF26" s="1498"/>
      <c r="PAG26" s="1498"/>
      <c r="PAH26" s="1498"/>
      <c r="PAI26" s="1498"/>
      <c r="PAJ26" s="1498"/>
      <c r="PAK26" s="1498"/>
      <c r="PAL26" s="1498"/>
      <c r="PAM26" s="1498"/>
      <c r="PAN26" s="1498"/>
      <c r="PAO26" s="1498"/>
      <c r="PAP26" s="1498"/>
      <c r="PAQ26" s="1498"/>
      <c r="PAR26" s="1498"/>
      <c r="PAS26" s="1498"/>
      <c r="PAT26" s="1498"/>
      <c r="PAU26" s="1498"/>
      <c r="PAV26" s="1498"/>
      <c r="PAW26" s="1498"/>
      <c r="PAX26" s="1498"/>
      <c r="PAY26" s="1498"/>
      <c r="PAZ26" s="1498"/>
      <c r="PBA26" s="1498"/>
      <c r="PBB26" s="1498"/>
      <c r="PBC26" s="1498"/>
      <c r="PBD26" s="1498"/>
      <c r="PBE26" s="1498"/>
      <c r="PBF26" s="1498"/>
      <c r="PBG26" s="1498"/>
      <c r="PBH26" s="1498"/>
      <c r="PBI26" s="1498"/>
      <c r="PBJ26" s="1498"/>
      <c r="PBK26" s="1498"/>
      <c r="PBL26" s="1498"/>
      <c r="PBM26" s="1498"/>
      <c r="PBN26" s="1498"/>
      <c r="PBO26" s="1498"/>
      <c r="PBP26" s="1498"/>
      <c r="PBQ26" s="1498"/>
      <c r="PBR26" s="1498"/>
      <c r="PBS26" s="1498"/>
      <c r="PBT26" s="1498"/>
      <c r="PBU26" s="1498"/>
      <c r="PBV26" s="1498"/>
      <c r="PBW26" s="1498"/>
      <c r="PBX26" s="1498"/>
      <c r="PBY26" s="1498"/>
      <c r="PBZ26" s="1498"/>
      <c r="PCA26" s="1498"/>
      <c r="PCB26" s="1498"/>
      <c r="PCC26" s="1498"/>
      <c r="PCD26" s="1498"/>
      <c r="PCE26" s="1498"/>
      <c r="PCF26" s="1498"/>
      <c r="PCG26" s="1498"/>
      <c r="PCH26" s="1498"/>
      <c r="PCI26" s="1498"/>
      <c r="PCJ26" s="1498"/>
      <c r="PCK26" s="1498"/>
      <c r="PCL26" s="1498"/>
      <c r="PCM26" s="1498"/>
      <c r="PCN26" s="1498"/>
      <c r="PCO26" s="1498"/>
      <c r="PCP26" s="1498"/>
      <c r="PCQ26" s="1498"/>
      <c r="PCR26" s="1498"/>
      <c r="PCS26" s="1498"/>
      <c r="PCT26" s="1498"/>
      <c r="PCU26" s="1498"/>
      <c r="PCV26" s="1498"/>
      <c r="PCW26" s="1498"/>
      <c r="PCX26" s="1498"/>
      <c r="PCY26" s="1498"/>
      <c r="PCZ26" s="1498"/>
      <c r="PDA26" s="1498"/>
      <c r="PDB26" s="1498"/>
      <c r="PDC26" s="1498"/>
      <c r="PDD26" s="1498"/>
      <c r="PDE26" s="1498"/>
      <c r="PDF26" s="1498"/>
      <c r="PDG26" s="1498"/>
      <c r="PDH26" s="1498"/>
      <c r="PDI26" s="1498"/>
      <c r="PDJ26" s="1498"/>
      <c r="PDK26" s="1498"/>
      <c r="PDL26" s="1498"/>
      <c r="PDM26" s="1498"/>
      <c r="PDN26" s="1498"/>
      <c r="PDO26" s="1498"/>
      <c r="PDP26" s="1498"/>
      <c r="PDQ26" s="1498"/>
      <c r="PDR26" s="1498"/>
      <c r="PDS26" s="1498"/>
      <c r="PDT26" s="1498"/>
      <c r="PDU26" s="1498"/>
      <c r="PDV26" s="1498"/>
      <c r="PDW26" s="1498"/>
      <c r="PDX26" s="1498"/>
      <c r="PDY26" s="1498"/>
      <c r="PDZ26" s="1498"/>
      <c r="PEA26" s="1498"/>
      <c r="PEB26" s="1498"/>
      <c r="PEC26" s="1498"/>
      <c r="PED26" s="1498"/>
      <c r="PEE26" s="1498"/>
      <c r="PEF26" s="1498"/>
      <c r="PEG26" s="1498"/>
      <c r="PEH26" s="1498"/>
      <c r="PEI26" s="1498"/>
      <c r="PEJ26" s="1498"/>
      <c r="PEK26" s="1498"/>
      <c r="PEL26" s="1498"/>
      <c r="PEM26" s="1498"/>
      <c r="PEN26" s="1498"/>
      <c r="PEO26" s="1498"/>
      <c r="PEP26" s="1498"/>
      <c r="PEQ26" s="1498"/>
      <c r="PER26" s="1498"/>
      <c r="PES26" s="1498"/>
      <c r="PET26" s="1498"/>
      <c r="PEU26" s="1498"/>
      <c r="PEV26" s="1498"/>
      <c r="PEW26" s="1498"/>
      <c r="PEX26" s="1498"/>
      <c r="PEY26" s="1498"/>
      <c r="PEZ26" s="1498"/>
      <c r="PFA26" s="1498"/>
      <c r="PFB26" s="1498"/>
      <c r="PFC26" s="1498"/>
      <c r="PFD26" s="1498"/>
      <c r="PFE26" s="1498"/>
      <c r="PFF26" s="1498"/>
      <c r="PFG26" s="1498"/>
      <c r="PFH26" s="1498"/>
      <c r="PFI26" s="1498"/>
      <c r="PFJ26" s="1498"/>
      <c r="PFK26" s="1498"/>
      <c r="PFL26" s="1498"/>
      <c r="PFM26" s="1498"/>
      <c r="PFN26" s="1498"/>
      <c r="PFO26" s="1498"/>
      <c r="PFP26" s="1498"/>
      <c r="PFQ26" s="1498"/>
      <c r="PFR26" s="1498"/>
      <c r="PFS26" s="1498"/>
      <c r="PFT26" s="1498"/>
      <c r="PFU26" s="1498"/>
      <c r="PFV26" s="1498"/>
      <c r="PFW26" s="1498"/>
      <c r="PFX26" s="1498"/>
      <c r="PFY26" s="1498"/>
      <c r="PFZ26" s="1498"/>
      <c r="PGA26" s="1498"/>
      <c r="PGB26" s="1498"/>
      <c r="PGC26" s="1498"/>
      <c r="PGD26" s="1498"/>
      <c r="PGE26" s="1498"/>
      <c r="PGF26" s="1498"/>
      <c r="PGG26" s="1498"/>
      <c r="PGH26" s="1498"/>
      <c r="PGI26" s="1498"/>
      <c r="PGJ26" s="1498"/>
      <c r="PGK26" s="1498"/>
      <c r="PGL26" s="1498"/>
      <c r="PGM26" s="1498"/>
      <c r="PGN26" s="1498"/>
      <c r="PGO26" s="1498"/>
      <c r="PGP26" s="1498"/>
      <c r="PGQ26" s="1498"/>
      <c r="PGR26" s="1498"/>
      <c r="PGS26" s="1498"/>
      <c r="PGT26" s="1498"/>
      <c r="PGU26" s="1498"/>
      <c r="PGV26" s="1498"/>
      <c r="PGW26" s="1498"/>
      <c r="PGX26" s="1498"/>
      <c r="PGY26" s="1498"/>
      <c r="PGZ26" s="1498"/>
      <c r="PHA26" s="1498"/>
      <c r="PHB26" s="1498"/>
      <c r="PHC26" s="1498"/>
      <c r="PHD26" s="1498"/>
      <c r="PHE26" s="1498"/>
      <c r="PHF26" s="1498"/>
      <c r="PHG26" s="1498"/>
      <c r="PHH26" s="1498"/>
      <c r="PHI26" s="1498"/>
      <c r="PHJ26" s="1498"/>
      <c r="PHK26" s="1498"/>
      <c r="PHL26" s="1498"/>
      <c r="PHM26" s="1498"/>
      <c r="PHN26" s="1498"/>
      <c r="PHO26" s="1498"/>
      <c r="PHP26" s="1498"/>
      <c r="PHQ26" s="1498"/>
      <c r="PHR26" s="1498"/>
      <c r="PHS26" s="1498"/>
      <c r="PHT26" s="1498"/>
      <c r="PHU26" s="1498"/>
      <c r="PHV26" s="1498"/>
      <c r="PHW26" s="1498"/>
      <c r="PHX26" s="1498"/>
      <c r="PHY26" s="1498"/>
      <c r="PHZ26" s="1498"/>
      <c r="PIA26" s="1498"/>
      <c r="PIB26" s="1498"/>
      <c r="PIC26" s="1498"/>
      <c r="PID26" s="1498"/>
      <c r="PIE26" s="1498"/>
      <c r="PIF26" s="1498"/>
      <c r="PIG26" s="1498"/>
      <c r="PIH26" s="1498"/>
      <c r="PII26" s="1498"/>
      <c r="PIJ26" s="1498"/>
      <c r="PIK26" s="1498"/>
      <c r="PIL26" s="1498"/>
      <c r="PIM26" s="1498"/>
      <c r="PIN26" s="1498"/>
      <c r="PIO26" s="1498"/>
      <c r="PIP26" s="1498"/>
      <c r="PIQ26" s="1498"/>
      <c r="PIR26" s="1498"/>
      <c r="PIS26" s="1498"/>
      <c r="PIT26" s="1498"/>
      <c r="PIU26" s="1498"/>
      <c r="PIV26" s="1498"/>
      <c r="PIW26" s="1498"/>
      <c r="PIX26" s="1498"/>
      <c r="PIY26" s="1498"/>
      <c r="PIZ26" s="1498"/>
      <c r="PJA26" s="1498"/>
      <c r="PJB26" s="1498"/>
      <c r="PJC26" s="1498"/>
      <c r="PJD26" s="1498"/>
      <c r="PJE26" s="1498"/>
      <c r="PJF26" s="1498"/>
      <c r="PJG26" s="1498"/>
      <c r="PJH26" s="1498"/>
      <c r="PJI26" s="1498"/>
      <c r="PJJ26" s="1498"/>
      <c r="PJK26" s="1498"/>
      <c r="PJL26" s="1498"/>
      <c r="PJM26" s="1498"/>
      <c r="PJN26" s="1498"/>
      <c r="PJO26" s="1498"/>
      <c r="PJP26" s="1498"/>
      <c r="PJQ26" s="1498"/>
      <c r="PJR26" s="1498"/>
      <c r="PJS26" s="1498"/>
      <c r="PJT26" s="1498"/>
      <c r="PJU26" s="1498"/>
      <c r="PJV26" s="1498"/>
      <c r="PJW26" s="1498"/>
      <c r="PJX26" s="1498"/>
      <c r="PJY26" s="1498"/>
      <c r="PJZ26" s="1498"/>
      <c r="PKA26" s="1498"/>
      <c r="PKB26" s="1498"/>
      <c r="PKC26" s="1498"/>
      <c r="PKD26" s="1498"/>
      <c r="PKE26" s="1498"/>
      <c r="PKF26" s="1498"/>
      <c r="PKG26" s="1498"/>
      <c r="PKH26" s="1498"/>
      <c r="PKI26" s="1498"/>
      <c r="PKJ26" s="1498"/>
      <c r="PKK26" s="1498"/>
      <c r="PKL26" s="1498"/>
      <c r="PKM26" s="1498"/>
      <c r="PKN26" s="1498"/>
      <c r="PKO26" s="1498"/>
      <c r="PKP26" s="1498"/>
      <c r="PKQ26" s="1498"/>
      <c r="PKR26" s="1498"/>
      <c r="PKS26" s="1498"/>
      <c r="PKT26" s="1498"/>
      <c r="PKU26" s="1498"/>
      <c r="PKV26" s="1498"/>
      <c r="PKW26" s="1498"/>
      <c r="PKX26" s="1498"/>
      <c r="PKY26" s="1498"/>
      <c r="PKZ26" s="1498"/>
      <c r="PLA26" s="1498"/>
      <c r="PLB26" s="1498"/>
      <c r="PLC26" s="1498"/>
      <c r="PLD26" s="1498"/>
      <c r="PLE26" s="1498"/>
      <c r="PLF26" s="1498"/>
      <c r="PLG26" s="1498"/>
      <c r="PLH26" s="1498"/>
      <c r="PLI26" s="1498"/>
      <c r="PLJ26" s="1498"/>
      <c r="PLK26" s="1498"/>
      <c r="PLL26" s="1498"/>
      <c r="PLM26" s="1498"/>
      <c r="PLN26" s="1498"/>
      <c r="PLO26" s="1498"/>
      <c r="PLP26" s="1498"/>
      <c r="PLQ26" s="1498"/>
      <c r="PLR26" s="1498"/>
      <c r="PLS26" s="1498"/>
      <c r="PLT26" s="1498"/>
      <c r="PLU26" s="1498"/>
      <c r="PLV26" s="1498"/>
      <c r="PLW26" s="1498"/>
      <c r="PLX26" s="1498"/>
      <c r="PLY26" s="1498"/>
      <c r="PLZ26" s="1498"/>
      <c r="PMA26" s="1498"/>
      <c r="PMB26" s="1498"/>
      <c r="PMC26" s="1498"/>
      <c r="PMD26" s="1498"/>
      <c r="PME26" s="1498"/>
      <c r="PMF26" s="1498"/>
      <c r="PMG26" s="1498"/>
      <c r="PMH26" s="1498"/>
      <c r="PMI26" s="1498"/>
      <c r="PMJ26" s="1498"/>
      <c r="PMK26" s="1498"/>
      <c r="PML26" s="1498"/>
      <c r="PMM26" s="1498"/>
      <c r="PMN26" s="1498"/>
      <c r="PMO26" s="1498"/>
      <c r="PMP26" s="1498"/>
      <c r="PMQ26" s="1498"/>
      <c r="PMR26" s="1498"/>
      <c r="PMS26" s="1498"/>
      <c r="PMT26" s="1498"/>
      <c r="PMU26" s="1498"/>
      <c r="PMV26" s="1498"/>
      <c r="PMW26" s="1498"/>
      <c r="PMX26" s="1498"/>
      <c r="PMY26" s="1498"/>
      <c r="PMZ26" s="1498"/>
      <c r="PNA26" s="1498"/>
      <c r="PNB26" s="1498"/>
      <c r="PNC26" s="1498"/>
      <c r="PND26" s="1498"/>
      <c r="PNE26" s="1498"/>
      <c r="PNF26" s="1498"/>
      <c r="PNG26" s="1498"/>
      <c r="PNH26" s="1498"/>
      <c r="PNI26" s="1498"/>
      <c r="PNJ26" s="1498"/>
      <c r="PNK26" s="1498"/>
      <c r="PNL26" s="1498"/>
      <c r="PNM26" s="1498"/>
      <c r="PNN26" s="1498"/>
      <c r="PNO26" s="1498"/>
      <c r="PNP26" s="1498"/>
      <c r="PNQ26" s="1498"/>
      <c r="PNR26" s="1498"/>
      <c r="PNS26" s="1498"/>
      <c r="PNT26" s="1498"/>
      <c r="PNU26" s="1498"/>
      <c r="PNV26" s="1498"/>
      <c r="PNW26" s="1498"/>
      <c r="PNX26" s="1498"/>
      <c r="PNY26" s="1498"/>
      <c r="PNZ26" s="1498"/>
      <c r="POA26" s="1498"/>
      <c r="POB26" s="1498"/>
      <c r="POC26" s="1498"/>
      <c r="POD26" s="1498"/>
      <c r="POE26" s="1498"/>
      <c r="POF26" s="1498"/>
      <c r="POG26" s="1498"/>
      <c r="POH26" s="1498"/>
      <c r="POI26" s="1498"/>
      <c r="POJ26" s="1498"/>
      <c r="POK26" s="1498"/>
      <c r="POL26" s="1498"/>
      <c r="POM26" s="1498"/>
      <c r="PON26" s="1498"/>
      <c r="POO26" s="1498"/>
      <c r="POP26" s="1498"/>
      <c r="POQ26" s="1498"/>
      <c r="POR26" s="1498"/>
      <c r="POS26" s="1498"/>
      <c r="POT26" s="1498"/>
      <c r="POU26" s="1498"/>
      <c r="POV26" s="1498"/>
      <c r="POW26" s="1498"/>
      <c r="POX26" s="1498"/>
      <c r="POY26" s="1498"/>
      <c r="POZ26" s="1498"/>
      <c r="PPA26" s="1498"/>
      <c r="PPB26" s="1498"/>
      <c r="PPC26" s="1498"/>
      <c r="PPD26" s="1498"/>
      <c r="PPE26" s="1498"/>
      <c r="PPF26" s="1498"/>
      <c r="PPG26" s="1498"/>
      <c r="PPH26" s="1498"/>
      <c r="PPI26" s="1498"/>
      <c r="PPJ26" s="1498"/>
      <c r="PPK26" s="1498"/>
      <c r="PPL26" s="1498"/>
      <c r="PPM26" s="1498"/>
      <c r="PPN26" s="1498"/>
      <c r="PPO26" s="1498"/>
      <c r="PPP26" s="1498"/>
      <c r="PPQ26" s="1498"/>
      <c r="PPR26" s="1498"/>
      <c r="PPS26" s="1498"/>
      <c r="PPT26" s="1498"/>
      <c r="PPU26" s="1498"/>
      <c r="PPV26" s="1498"/>
      <c r="PPW26" s="1498"/>
      <c r="PPX26" s="1498"/>
      <c r="PPY26" s="1498"/>
      <c r="PPZ26" s="1498"/>
      <c r="PQA26" s="1498"/>
      <c r="PQB26" s="1498"/>
      <c r="PQC26" s="1498"/>
      <c r="PQD26" s="1498"/>
      <c r="PQE26" s="1498"/>
      <c r="PQF26" s="1498"/>
      <c r="PQG26" s="1498"/>
      <c r="PQH26" s="1498"/>
      <c r="PQI26" s="1498"/>
      <c r="PQJ26" s="1498"/>
      <c r="PQK26" s="1498"/>
      <c r="PQL26" s="1498"/>
      <c r="PQM26" s="1498"/>
      <c r="PQN26" s="1498"/>
      <c r="PQO26" s="1498"/>
      <c r="PQP26" s="1498"/>
      <c r="PQQ26" s="1498"/>
      <c r="PQR26" s="1498"/>
      <c r="PQS26" s="1498"/>
      <c r="PQT26" s="1498"/>
      <c r="PQU26" s="1498"/>
      <c r="PQV26" s="1498"/>
      <c r="PQW26" s="1498"/>
      <c r="PQX26" s="1498"/>
      <c r="PQY26" s="1498"/>
      <c r="PQZ26" s="1498"/>
      <c r="PRA26" s="1498"/>
      <c r="PRB26" s="1498"/>
      <c r="PRC26" s="1498"/>
      <c r="PRD26" s="1498"/>
      <c r="PRE26" s="1498"/>
      <c r="PRF26" s="1498"/>
      <c r="PRG26" s="1498"/>
      <c r="PRH26" s="1498"/>
      <c r="PRI26" s="1498"/>
      <c r="PRJ26" s="1498"/>
      <c r="PRK26" s="1498"/>
      <c r="PRL26" s="1498"/>
      <c r="PRM26" s="1498"/>
      <c r="PRN26" s="1498"/>
      <c r="PRO26" s="1498"/>
      <c r="PRP26" s="1498"/>
      <c r="PRQ26" s="1498"/>
      <c r="PRR26" s="1498"/>
      <c r="PRS26" s="1498"/>
      <c r="PRT26" s="1498"/>
      <c r="PRU26" s="1498"/>
      <c r="PRV26" s="1498"/>
      <c r="PRW26" s="1498"/>
      <c r="PRX26" s="1498"/>
      <c r="PRY26" s="1498"/>
      <c r="PRZ26" s="1498"/>
      <c r="PSA26" s="1498"/>
      <c r="PSB26" s="1498"/>
      <c r="PSC26" s="1498"/>
      <c r="PSD26" s="1498"/>
      <c r="PSE26" s="1498"/>
      <c r="PSF26" s="1498"/>
      <c r="PSG26" s="1498"/>
      <c r="PSH26" s="1498"/>
      <c r="PSI26" s="1498"/>
      <c r="PSJ26" s="1498"/>
      <c r="PSK26" s="1498"/>
      <c r="PSL26" s="1498"/>
      <c r="PSM26" s="1498"/>
      <c r="PSN26" s="1498"/>
      <c r="PSO26" s="1498"/>
      <c r="PSP26" s="1498"/>
      <c r="PSQ26" s="1498"/>
      <c r="PSR26" s="1498"/>
      <c r="PSS26" s="1498"/>
      <c r="PST26" s="1498"/>
      <c r="PSU26" s="1498"/>
      <c r="PSV26" s="1498"/>
      <c r="PSW26" s="1498"/>
      <c r="PSX26" s="1498"/>
      <c r="PSY26" s="1498"/>
      <c r="PSZ26" s="1498"/>
      <c r="PTA26" s="1498"/>
      <c r="PTB26" s="1498"/>
      <c r="PTC26" s="1498"/>
      <c r="PTD26" s="1498"/>
      <c r="PTE26" s="1498"/>
      <c r="PTF26" s="1498"/>
      <c r="PTG26" s="1498"/>
      <c r="PTH26" s="1498"/>
      <c r="PTI26" s="1498"/>
      <c r="PTJ26" s="1498"/>
      <c r="PTK26" s="1498"/>
      <c r="PTL26" s="1498"/>
      <c r="PTM26" s="1498"/>
      <c r="PTN26" s="1498"/>
      <c r="PTO26" s="1498"/>
      <c r="PTP26" s="1498"/>
      <c r="PTQ26" s="1498"/>
      <c r="PTR26" s="1498"/>
      <c r="PTS26" s="1498"/>
      <c r="PTT26" s="1498"/>
      <c r="PTU26" s="1498"/>
      <c r="PTV26" s="1498"/>
      <c r="PTW26" s="1498"/>
      <c r="PTX26" s="1498"/>
      <c r="PTY26" s="1498"/>
      <c r="PTZ26" s="1498"/>
      <c r="PUA26" s="1498"/>
      <c r="PUB26" s="1498"/>
      <c r="PUC26" s="1498"/>
      <c r="PUD26" s="1498"/>
      <c r="PUE26" s="1498"/>
      <c r="PUF26" s="1498"/>
      <c r="PUG26" s="1498"/>
      <c r="PUH26" s="1498"/>
      <c r="PUI26" s="1498"/>
      <c r="PUJ26" s="1498"/>
      <c r="PUK26" s="1498"/>
      <c r="PUL26" s="1498"/>
      <c r="PUM26" s="1498"/>
      <c r="PUN26" s="1498"/>
      <c r="PUO26" s="1498"/>
      <c r="PUP26" s="1498"/>
      <c r="PUQ26" s="1498"/>
      <c r="PUR26" s="1498"/>
      <c r="PUS26" s="1498"/>
      <c r="PUT26" s="1498"/>
      <c r="PUU26" s="1498"/>
      <c r="PUV26" s="1498"/>
      <c r="PUW26" s="1498"/>
      <c r="PUX26" s="1498"/>
      <c r="PUY26" s="1498"/>
      <c r="PUZ26" s="1498"/>
      <c r="PVA26" s="1498"/>
      <c r="PVB26" s="1498"/>
      <c r="PVC26" s="1498"/>
      <c r="PVD26" s="1498"/>
      <c r="PVE26" s="1498"/>
      <c r="PVF26" s="1498"/>
      <c r="PVG26" s="1498"/>
      <c r="PVH26" s="1498"/>
      <c r="PVI26" s="1498"/>
      <c r="PVJ26" s="1498"/>
      <c r="PVK26" s="1498"/>
      <c r="PVL26" s="1498"/>
      <c r="PVM26" s="1498"/>
      <c r="PVN26" s="1498"/>
      <c r="PVO26" s="1498"/>
      <c r="PVP26" s="1498"/>
      <c r="PVQ26" s="1498"/>
      <c r="PVR26" s="1498"/>
      <c r="PVS26" s="1498"/>
      <c r="PVT26" s="1498"/>
      <c r="PVU26" s="1498"/>
      <c r="PVV26" s="1498"/>
      <c r="PVW26" s="1498"/>
      <c r="PVX26" s="1498"/>
      <c r="PVY26" s="1498"/>
      <c r="PVZ26" s="1498"/>
      <c r="PWA26" s="1498"/>
      <c r="PWB26" s="1498"/>
      <c r="PWC26" s="1498"/>
      <c r="PWD26" s="1498"/>
      <c r="PWE26" s="1498"/>
      <c r="PWF26" s="1498"/>
      <c r="PWG26" s="1498"/>
      <c r="PWH26" s="1498"/>
      <c r="PWI26" s="1498"/>
      <c r="PWJ26" s="1498"/>
      <c r="PWK26" s="1498"/>
      <c r="PWL26" s="1498"/>
      <c r="PWM26" s="1498"/>
      <c r="PWN26" s="1498"/>
      <c r="PWO26" s="1498"/>
      <c r="PWP26" s="1498"/>
      <c r="PWQ26" s="1498"/>
      <c r="PWR26" s="1498"/>
      <c r="PWS26" s="1498"/>
      <c r="PWT26" s="1498"/>
      <c r="PWU26" s="1498"/>
      <c r="PWV26" s="1498"/>
      <c r="PWW26" s="1498"/>
      <c r="PWX26" s="1498"/>
      <c r="PWY26" s="1498"/>
      <c r="PWZ26" s="1498"/>
      <c r="PXA26" s="1498"/>
      <c r="PXB26" s="1498"/>
      <c r="PXC26" s="1498"/>
      <c r="PXD26" s="1498"/>
      <c r="PXE26" s="1498"/>
      <c r="PXF26" s="1498"/>
      <c r="PXG26" s="1498"/>
      <c r="PXH26" s="1498"/>
      <c r="PXI26" s="1498"/>
      <c r="PXJ26" s="1498"/>
      <c r="PXK26" s="1498"/>
      <c r="PXL26" s="1498"/>
      <c r="PXM26" s="1498"/>
      <c r="PXN26" s="1498"/>
      <c r="PXO26" s="1498"/>
      <c r="PXP26" s="1498"/>
      <c r="PXQ26" s="1498"/>
      <c r="PXR26" s="1498"/>
      <c r="PXS26" s="1498"/>
      <c r="PXT26" s="1498"/>
      <c r="PXU26" s="1498"/>
      <c r="PXV26" s="1498"/>
      <c r="PXW26" s="1498"/>
      <c r="PXX26" s="1498"/>
      <c r="PXY26" s="1498"/>
      <c r="PXZ26" s="1498"/>
      <c r="PYA26" s="1498"/>
      <c r="PYB26" s="1498"/>
      <c r="PYC26" s="1498"/>
      <c r="PYD26" s="1498"/>
      <c r="PYE26" s="1498"/>
      <c r="PYF26" s="1498"/>
      <c r="PYG26" s="1498"/>
      <c r="PYH26" s="1498"/>
      <c r="PYI26" s="1498"/>
      <c r="PYJ26" s="1498"/>
      <c r="PYK26" s="1498"/>
      <c r="PYL26" s="1498"/>
      <c r="PYM26" s="1498"/>
      <c r="PYN26" s="1498"/>
      <c r="PYO26" s="1498"/>
      <c r="PYP26" s="1498"/>
      <c r="PYQ26" s="1498"/>
      <c r="PYR26" s="1498"/>
      <c r="PYS26" s="1498"/>
      <c r="PYT26" s="1498"/>
      <c r="PYU26" s="1498"/>
      <c r="PYV26" s="1498"/>
      <c r="PYW26" s="1498"/>
      <c r="PYX26" s="1498"/>
      <c r="PYY26" s="1498"/>
      <c r="PYZ26" s="1498"/>
      <c r="PZA26" s="1498"/>
      <c r="PZB26" s="1498"/>
      <c r="PZC26" s="1498"/>
      <c r="PZD26" s="1498"/>
      <c r="PZE26" s="1498"/>
      <c r="PZF26" s="1498"/>
      <c r="PZG26" s="1498"/>
      <c r="PZH26" s="1498"/>
      <c r="PZI26" s="1498"/>
      <c r="PZJ26" s="1498"/>
      <c r="PZK26" s="1498"/>
      <c r="PZL26" s="1498"/>
      <c r="PZM26" s="1498"/>
      <c r="PZN26" s="1498"/>
      <c r="PZO26" s="1498"/>
      <c r="PZP26" s="1498"/>
      <c r="PZQ26" s="1498"/>
      <c r="PZR26" s="1498"/>
      <c r="PZS26" s="1498"/>
      <c r="PZT26" s="1498"/>
      <c r="PZU26" s="1498"/>
      <c r="PZV26" s="1498"/>
      <c r="PZW26" s="1498"/>
      <c r="PZX26" s="1498"/>
      <c r="PZY26" s="1498"/>
      <c r="PZZ26" s="1498"/>
      <c r="QAA26" s="1498"/>
      <c r="QAB26" s="1498"/>
      <c r="QAC26" s="1498"/>
      <c r="QAD26" s="1498"/>
      <c r="QAE26" s="1498"/>
      <c r="QAF26" s="1498"/>
      <c r="QAG26" s="1498"/>
      <c r="QAH26" s="1498"/>
      <c r="QAI26" s="1498"/>
      <c r="QAJ26" s="1498"/>
      <c r="QAK26" s="1498"/>
      <c r="QAL26" s="1498"/>
      <c r="QAM26" s="1498"/>
      <c r="QAN26" s="1498"/>
      <c r="QAO26" s="1498"/>
      <c r="QAP26" s="1498"/>
      <c r="QAQ26" s="1498"/>
      <c r="QAR26" s="1498"/>
      <c r="QAS26" s="1498"/>
      <c r="QAT26" s="1498"/>
      <c r="QAU26" s="1498"/>
      <c r="QAV26" s="1498"/>
      <c r="QAW26" s="1498"/>
      <c r="QAX26" s="1498"/>
      <c r="QAY26" s="1498"/>
      <c r="QAZ26" s="1498"/>
      <c r="QBA26" s="1498"/>
      <c r="QBB26" s="1498"/>
      <c r="QBC26" s="1498"/>
      <c r="QBD26" s="1498"/>
      <c r="QBE26" s="1498"/>
      <c r="QBF26" s="1498"/>
      <c r="QBG26" s="1498"/>
      <c r="QBH26" s="1498"/>
      <c r="QBI26" s="1498"/>
      <c r="QBJ26" s="1498"/>
      <c r="QBK26" s="1498"/>
      <c r="QBL26" s="1498"/>
      <c r="QBM26" s="1498"/>
      <c r="QBN26" s="1498"/>
      <c r="QBO26" s="1498"/>
      <c r="QBP26" s="1498"/>
      <c r="QBQ26" s="1498"/>
      <c r="QBR26" s="1498"/>
      <c r="QBS26" s="1498"/>
      <c r="QBT26" s="1498"/>
      <c r="QBU26" s="1498"/>
      <c r="QBV26" s="1498"/>
      <c r="QBW26" s="1498"/>
      <c r="QBX26" s="1498"/>
      <c r="QBY26" s="1498"/>
      <c r="QBZ26" s="1498"/>
      <c r="QCA26" s="1498"/>
      <c r="QCB26" s="1498"/>
      <c r="QCC26" s="1498"/>
      <c r="QCD26" s="1498"/>
      <c r="QCE26" s="1498"/>
      <c r="QCF26" s="1498"/>
      <c r="QCG26" s="1498"/>
      <c r="QCH26" s="1498"/>
      <c r="QCI26" s="1498"/>
      <c r="QCJ26" s="1498"/>
      <c r="QCK26" s="1498"/>
      <c r="QCL26" s="1498"/>
      <c r="QCM26" s="1498"/>
      <c r="QCN26" s="1498"/>
      <c r="QCO26" s="1498"/>
      <c r="QCP26" s="1498"/>
      <c r="QCQ26" s="1498"/>
      <c r="QCR26" s="1498"/>
      <c r="QCS26" s="1498"/>
      <c r="QCT26" s="1498"/>
      <c r="QCU26" s="1498"/>
      <c r="QCV26" s="1498"/>
      <c r="QCW26" s="1498"/>
      <c r="QCX26" s="1498"/>
      <c r="QCY26" s="1498"/>
      <c r="QCZ26" s="1498"/>
      <c r="QDA26" s="1498"/>
      <c r="QDB26" s="1498"/>
      <c r="QDC26" s="1498"/>
      <c r="QDD26" s="1498"/>
      <c r="QDE26" s="1498"/>
      <c r="QDF26" s="1498"/>
      <c r="QDG26" s="1498"/>
      <c r="QDH26" s="1498"/>
      <c r="QDI26" s="1498"/>
      <c r="QDJ26" s="1498"/>
      <c r="QDK26" s="1498"/>
      <c r="QDL26" s="1498"/>
      <c r="QDM26" s="1498"/>
      <c r="QDN26" s="1498"/>
      <c r="QDO26" s="1498"/>
      <c r="QDP26" s="1498"/>
      <c r="QDQ26" s="1498"/>
      <c r="QDR26" s="1498"/>
      <c r="QDS26" s="1498"/>
      <c r="QDT26" s="1498"/>
      <c r="QDU26" s="1498"/>
      <c r="QDV26" s="1498"/>
      <c r="QDW26" s="1498"/>
      <c r="QDX26" s="1498"/>
      <c r="QDY26" s="1498"/>
      <c r="QDZ26" s="1498"/>
      <c r="QEA26" s="1498"/>
      <c r="QEB26" s="1498"/>
      <c r="QEC26" s="1498"/>
      <c r="QED26" s="1498"/>
      <c r="QEE26" s="1498"/>
      <c r="QEF26" s="1498"/>
      <c r="QEG26" s="1498"/>
      <c r="QEH26" s="1498"/>
      <c r="QEI26" s="1498"/>
      <c r="QEJ26" s="1498"/>
      <c r="QEK26" s="1498"/>
      <c r="QEL26" s="1498"/>
      <c r="QEM26" s="1498"/>
      <c r="QEN26" s="1498"/>
      <c r="QEO26" s="1498"/>
      <c r="QEP26" s="1498"/>
      <c r="QEQ26" s="1498"/>
      <c r="QER26" s="1498"/>
      <c r="QES26" s="1498"/>
      <c r="QET26" s="1498"/>
      <c r="QEU26" s="1498"/>
      <c r="QEV26" s="1498"/>
      <c r="QEW26" s="1498"/>
      <c r="QEX26" s="1498"/>
      <c r="QEY26" s="1498"/>
      <c r="QEZ26" s="1498"/>
      <c r="QFA26" s="1498"/>
      <c r="QFB26" s="1498"/>
      <c r="QFC26" s="1498"/>
      <c r="QFD26" s="1498"/>
      <c r="QFE26" s="1498"/>
      <c r="QFF26" s="1498"/>
      <c r="QFG26" s="1498"/>
      <c r="QFH26" s="1498"/>
      <c r="QFI26" s="1498"/>
      <c r="QFJ26" s="1498"/>
      <c r="QFK26" s="1498"/>
      <c r="QFL26" s="1498"/>
      <c r="QFM26" s="1498"/>
      <c r="QFN26" s="1498"/>
      <c r="QFO26" s="1498"/>
      <c r="QFP26" s="1498"/>
      <c r="QFQ26" s="1498"/>
      <c r="QFR26" s="1498"/>
      <c r="QFS26" s="1498"/>
      <c r="QFT26" s="1498"/>
      <c r="QFU26" s="1498"/>
      <c r="QFV26" s="1498"/>
      <c r="QFW26" s="1498"/>
      <c r="QFX26" s="1498"/>
      <c r="QFY26" s="1498"/>
      <c r="QFZ26" s="1498"/>
      <c r="QGA26" s="1498"/>
      <c r="QGB26" s="1498"/>
      <c r="QGC26" s="1498"/>
      <c r="QGD26" s="1498"/>
      <c r="QGE26" s="1498"/>
      <c r="QGF26" s="1498"/>
      <c r="QGG26" s="1498"/>
      <c r="QGH26" s="1498"/>
      <c r="QGI26" s="1498"/>
      <c r="QGJ26" s="1498"/>
      <c r="QGK26" s="1498"/>
      <c r="QGL26" s="1498"/>
      <c r="QGM26" s="1498"/>
      <c r="QGN26" s="1498"/>
      <c r="QGO26" s="1498"/>
      <c r="QGP26" s="1498"/>
      <c r="QGQ26" s="1498"/>
      <c r="QGR26" s="1498"/>
      <c r="QGS26" s="1498"/>
      <c r="QGT26" s="1498"/>
      <c r="QGU26" s="1498"/>
      <c r="QGV26" s="1498"/>
      <c r="QGW26" s="1498"/>
      <c r="QGX26" s="1498"/>
      <c r="QGY26" s="1498"/>
      <c r="QGZ26" s="1498"/>
      <c r="QHA26" s="1498"/>
      <c r="QHB26" s="1498"/>
      <c r="QHC26" s="1498"/>
      <c r="QHD26" s="1498"/>
      <c r="QHE26" s="1498"/>
      <c r="QHF26" s="1498"/>
      <c r="QHG26" s="1498"/>
      <c r="QHH26" s="1498"/>
      <c r="QHI26" s="1498"/>
      <c r="QHJ26" s="1498"/>
      <c r="QHK26" s="1498"/>
      <c r="QHL26" s="1498"/>
      <c r="QHM26" s="1498"/>
      <c r="QHN26" s="1498"/>
      <c r="QHO26" s="1498"/>
      <c r="QHP26" s="1498"/>
      <c r="QHQ26" s="1498"/>
      <c r="QHR26" s="1498"/>
      <c r="QHS26" s="1498"/>
      <c r="QHT26" s="1498"/>
      <c r="QHU26" s="1498"/>
      <c r="QHV26" s="1498"/>
      <c r="QHW26" s="1498"/>
      <c r="QHX26" s="1498"/>
      <c r="QHY26" s="1498"/>
      <c r="QHZ26" s="1498"/>
      <c r="QIA26" s="1498"/>
      <c r="QIB26" s="1498"/>
      <c r="QIC26" s="1498"/>
      <c r="QID26" s="1498"/>
      <c r="QIE26" s="1498"/>
      <c r="QIF26" s="1498"/>
      <c r="QIG26" s="1498"/>
      <c r="QIH26" s="1498"/>
      <c r="QII26" s="1498"/>
      <c r="QIJ26" s="1498"/>
      <c r="QIK26" s="1498"/>
      <c r="QIL26" s="1498"/>
      <c r="QIM26" s="1498"/>
      <c r="QIN26" s="1498"/>
      <c r="QIO26" s="1498"/>
      <c r="QIP26" s="1498"/>
      <c r="QIQ26" s="1498"/>
      <c r="QIR26" s="1498"/>
      <c r="QIS26" s="1498"/>
      <c r="QIT26" s="1498"/>
      <c r="QIU26" s="1498"/>
      <c r="QIV26" s="1498"/>
      <c r="QIW26" s="1498"/>
      <c r="QIX26" s="1498"/>
      <c r="QIY26" s="1498"/>
      <c r="QIZ26" s="1498"/>
      <c r="QJA26" s="1498"/>
      <c r="QJB26" s="1498"/>
      <c r="QJC26" s="1498"/>
      <c r="QJD26" s="1498"/>
      <c r="QJE26" s="1498"/>
      <c r="QJF26" s="1498"/>
      <c r="QJG26" s="1498"/>
      <c r="QJH26" s="1498"/>
      <c r="QJI26" s="1498"/>
      <c r="QJJ26" s="1498"/>
      <c r="QJK26" s="1498"/>
      <c r="QJL26" s="1498"/>
      <c r="QJM26" s="1498"/>
      <c r="QJN26" s="1498"/>
      <c r="QJO26" s="1498"/>
      <c r="QJP26" s="1498"/>
      <c r="QJQ26" s="1498"/>
      <c r="QJR26" s="1498"/>
      <c r="QJS26" s="1498"/>
      <c r="QJT26" s="1498"/>
      <c r="QJU26" s="1498"/>
      <c r="QJV26" s="1498"/>
      <c r="QJW26" s="1498"/>
      <c r="QJX26" s="1498"/>
      <c r="QJY26" s="1498"/>
      <c r="QJZ26" s="1498"/>
      <c r="QKA26" s="1498"/>
      <c r="QKB26" s="1498"/>
      <c r="QKC26" s="1498"/>
      <c r="QKD26" s="1498"/>
      <c r="QKE26" s="1498"/>
      <c r="QKF26" s="1498"/>
      <c r="QKG26" s="1498"/>
      <c r="QKH26" s="1498"/>
      <c r="QKI26" s="1498"/>
      <c r="QKJ26" s="1498"/>
      <c r="QKK26" s="1498"/>
      <c r="QKL26" s="1498"/>
      <c r="QKM26" s="1498"/>
      <c r="QKN26" s="1498"/>
      <c r="QKO26" s="1498"/>
      <c r="QKP26" s="1498"/>
      <c r="QKQ26" s="1498"/>
      <c r="QKR26" s="1498"/>
      <c r="QKS26" s="1498"/>
      <c r="QKT26" s="1498"/>
      <c r="QKU26" s="1498"/>
      <c r="QKV26" s="1498"/>
      <c r="QKW26" s="1498"/>
      <c r="QKX26" s="1498"/>
      <c r="QKY26" s="1498"/>
      <c r="QKZ26" s="1498"/>
      <c r="QLA26" s="1498"/>
      <c r="QLB26" s="1498"/>
      <c r="QLC26" s="1498"/>
      <c r="QLD26" s="1498"/>
      <c r="QLE26" s="1498"/>
      <c r="QLF26" s="1498"/>
      <c r="QLG26" s="1498"/>
      <c r="QLH26" s="1498"/>
      <c r="QLI26" s="1498"/>
      <c r="QLJ26" s="1498"/>
      <c r="QLK26" s="1498"/>
      <c r="QLL26" s="1498"/>
      <c r="QLM26" s="1498"/>
      <c r="QLN26" s="1498"/>
      <c r="QLO26" s="1498"/>
      <c r="QLP26" s="1498"/>
      <c r="QLQ26" s="1498"/>
      <c r="QLR26" s="1498"/>
      <c r="QLS26" s="1498"/>
      <c r="QLT26" s="1498"/>
      <c r="QLU26" s="1498"/>
      <c r="QLV26" s="1498"/>
      <c r="QLW26" s="1498"/>
      <c r="QLX26" s="1498"/>
      <c r="QLY26" s="1498"/>
      <c r="QLZ26" s="1498"/>
      <c r="QMA26" s="1498"/>
      <c r="QMB26" s="1498"/>
      <c r="QMC26" s="1498"/>
      <c r="QMD26" s="1498"/>
      <c r="QME26" s="1498"/>
      <c r="QMF26" s="1498"/>
      <c r="QMG26" s="1498"/>
      <c r="QMH26" s="1498"/>
      <c r="QMI26" s="1498"/>
      <c r="QMJ26" s="1498"/>
      <c r="QMK26" s="1498"/>
      <c r="QML26" s="1498"/>
      <c r="QMM26" s="1498"/>
      <c r="QMN26" s="1498"/>
      <c r="QMO26" s="1498"/>
      <c r="QMP26" s="1498"/>
      <c r="QMQ26" s="1498"/>
      <c r="QMR26" s="1498"/>
      <c r="QMS26" s="1498"/>
      <c r="QMT26" s="1498"/>
      <c r="QMU26" s="1498"/>
      <c r="QMV26" s="1498"/>
      <c r="QMW26" s="1498"/>
      <c r="QMX26" s="1498"/>
      <c r="QMY26" s="1498"/>
      <c r="QMZ26" s="1498"/>
      <c r="QNA26" s="1498"/>
      <c r="QNB26" s="1498"/>
      <c r="QNC26" s="1498"/>
      <c r="QND26" s="1498"/>
      <c r="QNE26" s="1498"/>
      <c r="QNF26" s="1498"/>
      <c r="QNG26" s="1498"/>
      <c r="QNH26" s="1498"/>
      <c r="QNI26" s="1498"/>
      <c r="QNJ26" s="1498"/>
      <c r="QNK26" s="1498"/>
      <c r="QNL26" s="1498"/>
      <c r="QNM26" s="1498"/>
      <c r="QNN26" s="1498"/>
      <c r="QNO26" s="1498"/>
      <c r="QNP26" s="1498"/>
      <c r="QNQ26" s="1498"/>
      <c r="QNR26" s="1498"/>
      <c r="QNS26" s="1498"/>
      <c r="QNT26" s="1498"/>
      <c r="QNU26" s="1498"/>
      <c r="QNV26" s="1498"/>
      <c r="QNW26" s="1498"/>
      <c r="QNX26" s="1498"/>
      <c r="QNY26" s="1498"/>
      <c r="QNZ26" s="1498"/>
      <c r="QOA26" s="1498"/>
      <c r="QOB26" s="1498"/>
      <c r="QOC26" s="1498"/>
      <c r="QOD26" s="1498"/>
      <c r="QOE26" s="1498"/>
      <c r="QOF26" s="1498"/>
      <c r="QOG26" s="1498"/>
      <c r="QOH26" s="1498"/>
      <c r="QOI26" s="1498"/>
      <c r="QOJ26" s="1498"/>
      <c r="QOK26" s="1498"/>
      <c r="QOL26" s="1498"/>
      <c r="QOM26" s="1498"/>
      <c r="QON26" s="1498"/>
      <c r="QOO26" s="1498"/>
      <c r="QOP26" s="1498"/>
      <c r="QOQ26" s="1498"/>
      <c r="QOR26" s="1498"/>
      <c r="QOS26" s="1498"/>
      <c r="QOT26" s="1498"/>
      <c r="QOU26" s="1498"/>
      <c r="QOV26" s="1498"/>
      <c r="QOW26" s="1498"/>
      <c r="QOX26" s="1498"/>
      <c r="QOY26" s="1498"/>
      <c r="QOZ26" s="1498"/>
      <c r="QPA26" s="1498"/>
      <c r="QPB26" s="1498"/>
      <c r="QPC26" s="1498"/>
      <c r="QPD26" s="1498"/>
      <c r="QPE26" s="1498"/>
      <c r="QPF26" s="1498"/>
      <c r="QPG26" s="1498"/>
      <c r="QPH26" s="1498"/>
      <c r="QPI26" s="1498"/>
      <c r="QPJ26" s="1498"/>
      <c r="QPK26" s="1498"/>
      <c r="QPL26" s="1498"/>
      <c r="QPM26" s="1498"/>
      <c r="QPN26" s="1498"/>
      <c r="QPO26" s="1498"/>
      <c r="QPP26" s="1498"/>
      <c r="QPQ26" s="1498"/>
      <c r="QPR26" s="1498"/>
      <c r="QPS26" s="1498"/>
      <c r="QPT26" s="1498"/>
      <c r="QPU26" s="1498"/>
      <c r="QPV26" s="1498"/>
      <c r="QPW26" s="1498"/>
      <c r="QPX26" s="1498"/>
      <c r="QPY26" s="1498"/>
      <c r="QPZ26" s="1498"/>
      <c r="QQA26" s="1498"/>
      <c r="QQB26" s="1498"/>
      <c r="QQC26" s="1498"/>
      <c r="QQD26" s="1498"/>
      <c r="QQE26" s="1498"/>
      <c r="QQF26" s="1498"/>
      <c r="QQG26" s="1498"/>
      <c r="QQH26" s="1498"/>
      <c r="QQI26" s="1498"/>
      <c r="QQJ26" s="1498"/>
      <c r="QQK26" s="1498"/>
      <c r="QQL26" s="1498"/>
      <c r="QQM26" s="1498"/>
      <c r="QQN26" s="1498"/>
      <c r="QQO26" s="1498"/>
      <c r="QQP26" s="1498"/>
      <c r="QQQ26" s="1498"/>
      <c r="QQR26" s="1498"/>
      <c r="QQS26" s="1498"/>
      <c r="QQT26" s="1498"/>
      <c r="QQU26" s="1498"/>
      <c r="QQV26" s="1498"/>
      <c r="QQW26" s="1498"/>
      <c r="QQX26" s="1498"/>
      <c r="QQY26" s="1498"/>
      <c r="QQZ26" s="1498"/>
      <c r="QRA26" s="1498"/>
      <c r="QRB26" s="1498"/>
      <c r="QRC26" s="1498"/>
      <c r="QRD26" s="1498"/>
      <c r="QRE26" s="1498"/>
      <c r="QRF26" s="1498"/>
      <c r="QRG26" s="1498"/>
      <c r="QRH26" s="1498"/>
      <c r="QRI26" s="1498"/>
      <c r="QRJ26" s="1498"/>
      <c r="QRK26" s="1498"/>
      <c r="QRL26" s="1498"/>
      <c r="QRM26" s="1498"/>
      <c r="QRN26" s="1498"/>
      <c r="QRO26" s="1498"/>
      <c r="QRP26" s="1498"/>
      <c r="QRQ26" s="1498"/>
      <c r="QRR26" s="1498"/>
      <c r="QRS26" s="1498"/>
      <c r="QRT26" s="1498"/>
      <c r="QRU26" s="1498"/>
      <c r="QRV26" s="1498"/>
      <c r="QRW26" s="1498"/>
      <c r="QRX26" s="1498"/>
      <c r="QRY26" s="1498"/>
      <c r="QRZ26" s="1498"/>
      <c r="QSA26" s="1498"/>
      <c r="QSB26" s="1498"/>
      <c r="QSC26" s="1498"/>
      <c r="QSD26" s="1498"/>
      <c r="QSE26" s="1498"/>
      <c r="QSF26" s="1498"/>
      <c r="QSG26" s="1498"/>
      <c r="QSH26" s="1498"/>
      <c r="QSI26" s="1498"/>
      <c r="QSJ26" s="1498"/>
      <c r="QSK26" s="1498"/>
      <c r="QSL26" s="1498"/>
      <c r="QSM26" s="1498"/>
      <c r="QSN26" s="1498"/>
      <c r="QSO26" s="1498"/>
      <c r="QSP26" s="1498"/>
      <c r="QSQ26" s="1498"/>
      <c r="QSR26" s="1498"/>
      <c r="QSS26" s="1498"/>
      <c r="QST26" s="1498"/>
      <c r="QSU26" s="1498"/>
      <c r="QSV26" s="1498"/>
      <c r="QSW26" s="1498"/>
      <c r="QSX26" s="1498"/>
      <c r="QSY26" s="1498"/>
      <c r="QSZ26" s="1498"/>
      <c r="QTA26" s="1498"/>
      <c r="QTB26" s="1498"/>
      <c r="QTC26" s="1498"/>
      <c r="QTD26" s="1498"/>
      <c r="QTE26" s="1498"/>
      <c r="QTF26" s="1498"/>
      <c r="QTG26" s="1498"/>
      <c r="QTH26" s="1498"/>
      <c r="QTI26" s="1498"/>
      <c r="QTJ26" s="1498"/>
      <c r="QTK26" s="1498"/>
      <c r="QTL26" s="1498"/>
      <c r="QTM26" s="1498"/>
      <c r="QTN26" s="1498"/>
      <c r="QTO26" s="1498"/>
      <c r="QTP26" s="1498"/>
      <c r="QTQ26" s="1498"/>
      <c r="QTR26" s="1498"/>
      <c r="QTS26" s="1498"/>
      <c r="QTT26" s="1498"/>
      <c r="QTU26" s="1498"/>
      <c r="QTV26" s="1498"/>
      <c r="QTW26" s="1498"/>
      <c r="QTX26" s="1498"/>
      <c r="QTY26" s="1498"/>
      <c r="QTZ26" s="1498"/>
      <c r="QUA26" s="1498"/>
      <c r="QUB26" s="1498"/>
      <c r="QUC26" s="1498"/>
      <c r="QUD26" s="1498"/>
      <c r="QUE26" s="1498"/>
      <c r="QUF26" s="1498"/>
      <c r="QUG26" s="1498"/>
      <c r="QUH26" s="1498"/>
      <c r="QUI26" s="1498"/>
      <c r="QUJ26" s="1498"/>
      <c r="QUK26" s="1498"/>
      <c r="QUL26" s="1498"/>
      <c r="QUM26" s="1498"/>
      <c r="QUN26" s="1498"/>
      <c r="QUO26" s="1498"/>
      <c r="QUP26" s="1498"/>
      <c r="QUQ26" s="1498"/>
      <c r="QUR26" s="1498"/>
      <c r="QUS26" s="1498"/>
      <c r="QUT26" s="1498"/>
      <c r="QUU26" s="1498"/>
      <c r="QUV26" s="1498"/>
      <c r="QUW26" s="1498"/>
      <c r="QUX26" s="1498"/>
      <c r="QUY26" s="1498"/>
      <c r="QUZ26" s="1498"/>
      <c r="QVA26" s="1498"/>
      <c r="QVB26" s="1498"/>
      <c r="QVC26" s="1498"/>
      <c r="QVD26" s="1498"/>
      <c r="QVE26" s="1498"/>
      <c r="QVF26" s="1498"/>
      <c r="QVG26" s="1498"/>
      <c r="QVH26" s="1498"/>
      <c r="QVI26" s="1498"/>
      <c r="QVJ26" s="1498"/>
      <c r="QVK26" s="1498"/>
      <c r="QVL26" s="1498"/>
      <c r="QVM26" s="1498"/>
      <c r="QVN26" s="1498"/>
      <c r="QVO26" s="1498"/>
      <c r="QVP26" s="1498"/>
      <c r="QVQ26" s="1498"/>
      <c r="QVR26" s="1498"/>
      <c r="QVS26" s="1498"/>
      <c r="QVT26" s="1498"/>
      <c r="QVU26" s="1498"/>
      <c r="QVV26" s="1498"/>
      <c r="QVW26" s="1498"/>
      <c r="QVX26" s="1498"/>
      <c r="QVY26" s="1498"/>
      <c r="QVZ26" s="1498"/>
      <c r="QWA26" s="1498"/>
      <c r="QWB26" s="1498"/>
      <c r="QWC26" s="1498"/>
      <c r="QWD26" s="1498"/>
      <c r="QWE26" s="1498"/>
      <c r="QWF26" s="1498"/>
      <c r="QWG26" s="1498"/>
      <c r="QWH26" s="1498"/>
      <c r="QWI26" s="1498"/>
      <c r="QWJ26" s="1498"/>
      <c r="QWK26" s="1498"/>
      <c r="QWL26" s="1498"/>
      <c r="QWM26" s="1498"/>
      <c r="QWN26" s="1498"/>
      <c r="QWO26" s="1498"/>
      <c r="QWP26" s="1498"/>
      <c r="QWQ26" s="1498"/>
      <c r="QWR26" s="1498"/>
      <c r="QWS26" s="1498"/>
      <c r="QWT26" s="1498"/>
      <c r="QWU26" s="1498"/>
      <c r="QWV26" s="1498"/>
      <c r="QWW26" s="1498"/>
      <c r="QWX26" s="1498"/>
      <c r="QWY26" s="1498"/>
      <c r="QWZ26" s="1498"/>
      <c r="QXA26" s="1498"/>
      <c r="QXB26" s="1498"/>
      <c r="QXC26" s="1498"/>
      <c r="QXD26" s="1498"/>
      <c r="QXE26" s="1498"/>
      <c r="QXF26" s="1498"/>
      <c r="QXG26" s="1498"/>
      <c r="QXH26" s="1498"/>
      <c r="QXI26" s="1498"/>
      <c r="QXJ26" s="1498"/>
      <c r="QXK26" s="1498"/>
      <c r="QXL26" s="1498"/>
      <c r="QXM26" s="1498"/>
      <c r="QXN26" s="1498"/>
      <c r="QXO26" s="1498"/>
      <c r="QXP26" s="1498"/>
      <c r="QXQ26" s="1498"/>
      <c r="QXR26" s="1498"/>
      <c r="QXS26" s="1498"/>
      <c r="QXT26" s="1498"/>
      <c r="QXU26" s="1498"/>
      <c r="QXV26" s="1498"/>
      <c r="QXW26" s="1498"/>
      <c r="QXX26" s="1498"/>
      <c r="QXY26" s="1498"/>
      <c r="QXZ26" s="1498"/>
      <c r="QYA26" s="1498"/>
      <c r="QYB26" s="1498"/>
      <c r="QYC26" s="1498"/>
      <c r="QYD26" s="1498"/>
      <c r="QYE26" s="1498"/>
      <c r="QYF26" s="1498"/>
      <c r="QYG26" s="1498"/>
      <c r="QYH26" s="1498"/>
      <c r="QYI26" s="1498"/>
      <c r="QYJ26" s="1498"/>
      <c r="QYK26" s="1498"/>
      <c r="QYL26" s="1498"/>
      <c r="QYM26" s="1498"/>
      <c r="QYN26" s="1498"/>
      <c r="QYO26" s="1498"/>
      <c r="QYP26" s="1498"/>
      <c r="QYQ26" s="1498"/>
      <c r="QYR26" s="1498"/>
      <c r="QYS26" s="1498"/>
      <c r="QYT26" s="1498"/>
      <c r="QYU26" s="1498"/>
      <c r="QYV26" s="1498"/>
      <c r="QYW26" s="1498"/>
      <c r="QYX26" s="1498"/>
      <c r="QYY26" s="1498"/>
      <c r="QYZ26" s="1498"/>
      <c r="QZA26" s="1498"/>
      <c r="QZB26" s="1498"/>
      <c r="QZC26" s="1498"/>
      <c r="QZD26" s="1498"/>
      <c r="QZE26" s="1498"/>
      <c r="QZF26" s="1498"/>
      <c r="QZG26" s="1498"/>
      <c r="QZH26" s="1498"/>
      <c r="QZI26" s="1498"/>
      <c r="QZJ26" s="1498"/>
      <c r="QZK26" s="1498"/>
      <c r="QZL26" s="1498"/>
      <c r="QZM26" s="1498"/>
      <c r="QZN26" s="1498"/>
      <c r="QZO26" s="1498"/>
      <c r="QZP26" s="1498"/>
      <c r="QZQ26" s="1498"/>
      <c r="QZR26" s="1498"/>
      <c r="QZS26" s="1498"/>
      <c r="QZT26" s="1498"/>
      <c r="QZU26" s="1498"/>
      <c r="QZV26" s="1498"/>
      <c r="QZW26" s="1498"/>
      <c r="QZX26" s="1498"/>
      <c r="QZY26" s="1498"/>
      <c r="QZZ26" s="1498"/>
      <c r="RAA26" s="1498"/>
      <c r="RAB26" s="1498"/>
      <c r="RAC26" s="1498"/>
      <c r="RAD26" s="1498"/>
      <c r="RAE26" s="1498"/>
      <c r="RAF26" s="1498"/>
      <c r="RAG26" s="1498"/>
      <c r="RAH26" s="1498"/>
      <c r="RAI26" s="1498"/>
      <c r="RAJ26" s="1498"/>
      <c r="RAK26" s="1498"/>
      <c r="RAL26" s="1498"/>
      <c r="RAM26" s="1498"/>
      <c r="RAN26" s="1498"/>
      <c r="RAO26" s="1498"/>
      <c r="RAP26" s="1498"/>
      <c r="RAQ26" s="1498"/>
      <c r="RAR26" s="1498"/>
      <c r="RAS26" s="1498"/>
      <c r="RAT26" s="1498"/>
      <c r="RAU26" s="1498"/>
      <c r="RAV26" s="1498"/>
      <c r="RAW26" s="1498"/>
      <c r="RAX26" s="1498"/>
      <c r="RAY26" s="1498"/>
      <c r="RAZ26" s="1498"/>
      <c r="RBA26" s="1498"/>
      <c r="RBB26" s="1498"/>
      <c r="RBC26" s="1498"/>
      <c r="RBD26" s="1498"/>
      <c r="RBE26" s="1498"/>
      <c r="RBF26" s="1498"/>
      <c r="RBG26" s="1498"/>
      <c r="RBH26" s="1498"/>
      <c r="RBI26" s="1498"/>
      <c r="RBJ26" s="1498"/>
      <c r="RBK26" s="1498"/>
      <c r="RBL26" s="1498"/>
      <c r="RBM26" s="1498"/>
      <c r="RBN26" s="1498"/>
      <c r="RBO26" s="1498"/>
      <c r="RBP26" s="1498"/>
      <c r="RBQ26" s="1498"/>
      <c r="RBR26" s="1498"/>
      <c r="RBS26" s="1498"/>
      <c r="RBT26" s="1498"/>
      <c r="RBU26" s="1498"/>
      <c r="RBV26" s="1498"/>
      <c r="RBW26" s="1498"/>
      <c r="RBX26" s="1498"/>
      <c r="RBY26" s="1498"/>
      <c r="RBZ26" s="1498"/>
      <c r="RCA26" s="1498"/>
      <c r="RCB26" s="1498"/>
      <c r="RCC26" s="1498"/>
      <c r="RCD26" s="1498"/>
      <c r="RCE26" s="1498"/>
      <c r="RCF26" s="1498"/>
      <c r="RCG26" s="1498"/>
      <c r="RCH26" s="1498"/>
      <c r="RCI26" s="1498"/>
      <c r="RCJ26" s="1498"/>
      <c r="RCK26" s="1498"/>
      <c r="RCL26" s="1498"/>
      <c r="RCM26" s="1498"/>
      <c r="RCN26" s="1498"/>
      <c r="RCO26" s="1498"/>
      <c r="RCP26" s="1498"/>
      <c r="RCQ26" s="1498"/>
      <c r="RCR26" s="1498"/>
      <c r="RCS26" s="1498"/>
      <c r="RCT26" s="1498"/>
      <c r="RCU26" s="1498"/>
      <c r="RCV26" s="1498"/>
      <c r="RCW26" s="1498"/>
      <c r="RCX26" s="1498"/>
      <c r="RCY26" s="1498"/>
      <c r="RCZ26" s="1498"/>
      <c r="RDA26" s="1498"/>
      <c r="RDB26" s="1498"/>
      <c r="RDC26" s="1498"/>
      <c r="RDD26" s="1498"/>
      <c r="RDE26" s="1498"/>
      <c r="RDF26" s="1498"/>
      <c r="RDG26" s="1498"/>
      <c r="RDH26" s="1498"/>
      <c r="RDI26" s="1498"/>
      <c r="RDJ26" s="1498"/>
      <c r="RDK26" s="1498"/>
      <c r="RDL26" s="1498"/>
      <c r="RDM26" s="1498"/>
      <c r="RDN26" s="1498"/>
      <c r="RDO26" s="1498"/>
      <c r="RDP26" s="1498"/>
      <c r="RDQ26" s="1498"/>
      <c r="RDR26" s="1498"/>
      <c r="RDS26" s="1498"/>
      <c r="RDT26" s="1498"/>
      <c r="RDU26" s="1498"/>
      <c r="RDV26" s="1498"/>
      <c r="RDW26" s="1498"/>
      <c r="RDX26" s="1498"/>
      <c r="RDY26" s="1498"/>
      <c r="RDZ26" s="1498"/>
      <c r="REA26" s="1498"/>
      <c r="REB26" s="1498"/>
      <c r="REC26" s="1498"/>
      <c r="RED26" s="1498"/>
      <c r="REE26" s="1498"/>
      <c r="REF26" s="1498"/>
      <c r="REG26" s="1498"/>
      <c r="REH26" s="1498"/>
      <c r="REI26" s="1498"/>
      <c r="REJ26" s="1498"/>
      <c r="REK26" s="1498"/>
      <c r="REL26" s="1498"/>
      <c r="REM26" s="1498"/>
      <c r="REN26" s="1498"/>
      <c r="REO26" s="1498"/>
      <c r="REP26" s="1498"/>
      <c r="REQ26" s="1498"/>
      <c r="RER26" s="1498"/>
      <c r="RES26" s="1498"/>
      <c r="RET26" s="1498"/>
      <c r="REU26" s="1498"/>
      <c r="REV26" s="1498"/>
      <c r="REW26" s="1498"/>
      <c r="REX26" s="1498"/>
      <c r="REY26" s="1498"/>
      <c r="REZ26" s="1498"/>
      <c r="RFA26" s="1498"/>
      <c r="RFB26" s="1498"/>
      <c r="RFC26" s="1498"/>
      <c r="RFD26" s="1498"/>
      <c r="RFE26" s="1498"/>
      <c r="RFF26" s="1498"/>
      <c r="RFG26" s="1498"/>
      <c r="RFH26" s="1498"/>
      <c r="RFI26" s="1498"/>
      <c r="RFJ26" s="1498"/>
      <c r="RFK26" s="1498"/>
      <c r="RFL26" s="1498"/>
      <c r="RFM26" s="1498"/>
      <c r="RFN26" s="1498"/>
      <c r="RFO26" s="1498"/>
      <c r="RFP26" s="1498"/>
      <c r="RFQ26" s="1498"/>
      <c r="RFR26" s="1498"/>
      <c r="RFS26" s="1498"/>
      <c r="RFT26" s="1498"/>
      <c r="RFU26" s="1498"/>
      <c r="RFV26" s="1498"/>
      <c r="RFW26" s="1498"/>
      <c r="RFX26" s="1498"/>
      <c r="RFY26" s="1498"/>
      <c r="RFZ26" s="1498"/>
      <c r="RGA26" s="1498"/>
      <c r="RGB26" s="1498"/>
      <c r="RGC26" s="1498"/>
      <c r="RGD26" s="1498"/>
      <c r="RGE26" s="1498"/>
      <c r="RGF26" s="1498"/>
      <c r="RGG26" s="1498"/>
      <c r="RGH26" s="1498"/>
      <c r="RGI26" s="1498"/>
      <c r="RGJ26" s="1498"/>
      <c r="RGK26" s="1498"/>
      <c r="RGL26" s="1498"/>
      <c r="RGM26" s="1498"/>
      <c r="RGN26" s="1498"/>
      <c r="RGO26" s="1498"/>
      <c r="RGP26" s="1498"/>
      <c r="RGQ26" s="1498"/>
      <c r="RGR26" s="1498"/>
      <c r="RGS26" s="1498"/>
      <c r="RGT26" s="1498"/>
      <c r="RGU26" s="1498"/>
      <c r="RGV26" s="1498"/>
      <c r="RGW26" s="1498"/>
      <c r="RGX26" s="1498"/>
      <c r="RGY26" s="1498"/>
      <c r="RGZ26" s="1498"/>
      <c r="RHA26" s="1498"/>
      <c r="RHB26" s="1498"/>
      <c r="RHC26" s="1498"/>
      <c r="RHD26" s="1498"/>
      <c r="RHE26" s="1498"/>
      <c r="RHF26" s="1498"/>
      <c r="RHG26" s="1498"/>
      <c r="RHH26" s="1498"/>
      <c r="RHI26" s="1498"/>
      <c r="RHJ26" s="1498"/>
      <c r="RHK26" s="1498"/>
      <c r="RHL26" s="1498"/>
      <c r="RHM26" s="1498"/>
      <c r="RHN26" s="1498"/>
      <c r="RHO26" s="1498"/>
      <c r="RHP26" s="1498"/>
      <c r="RHQ26" s="1498"/>
      <c r="RHR26" s="1498"/>
      <c r="RHS26" s="1498"/>
      <c r="RHT26" s="1498"/>
      <c r="RHU26" s="1498"/>
      <c r="RHV26" s="1498"/>
      <c r="RHW26" s="1498"/>
      <c r="RHX26" s="1498"/>
      <c r="RHY26" s="1498"/>
      <c r="RHZ26" s="1498"/>
      <c r="RIA26" s="1498"/>
      <c r="RIB26" s="1498"/>
      <c r="RIC26" s="1498"/>
      <c r="RID26" s="1498"/>
      <c r="RIE26" s="1498"/>
      <c r="RIF26" s="1498"/>
      <c r="RIG26" s="1498"/>
      <c r="RIH26" s="1498"/>
      <c r="RII26" s="1498"/>
      <c r="RIJ26" s="1498"/>
      <c r="RIK26" s="1498"/>
      <c r="RIL26" s="1498"/>
      <c r="RIM26" s="1498"/>
      <c r="RIN26" s="1498"/>
      <c r="RIO26" s="1498"/>
      <c r="RIP26" s="1498"/>
      <c r="RIQ26" s="1498"/>
      <c r="RIR26" s="1498"/>
      <c r="RIS26" s="1498"/>
      <c r="RIT26" s="1498"/>
      <c r="RIU26" s="1498"/>
      <c r="RIV26" s="1498"/>
      <c r="RIW26" s="1498"/>
      <c r="RIX26" s="1498"/>
      <c r="RIY26" s="1498"/>
      <c r="RIZ26" s="1498"/>
      <c r="RJA26" s="1498"/>
      <c r="RJB26" s="1498"/>
      <c r="RJC26" s="1498"/>
      <c r="RJD26" s="1498"/>
      <c r="RJE26" s="1498"/>
      <c r="RJF26" s="1498"/>
      <c r="RJG26" s="1498"/>
      <c r="RJH26" s="1498"/>
      <c r="RJI26" s="1498"/>
      <c r="RJJ26" s="1498"/>
      <c r="RJK26" s="1498"/>
      <c r="RJL26" s="1498"/>
      <c r="RJM26" s="1498"/>
      <c r="RJN26" s="1498"/>
      <c r="RJO26" s="1498"/>
      <c r="RJP26" s="1498"/>
      <c r="RJQ26" s="1498"/>
      <c r="RJR26" s="1498"/>
      <c r="RJS26" s="1498"/>
      <c r="RJT26" s="1498"/>
      <c r="RJU26" s="1498"/>
      <c r="RJV26" s="1498"/>
      <c r="RJW26" s="1498"/>
      <c r="RJX26" s="1498"/>
      <c r="RJY26" s="1498"/>
      <c r="RJZ26" s="1498"/>
      <c r="RKA26" s="1498"/>
      <c r="RKB26" s="1498"/>
      <c r="RKC26" s="1498"/>
      <c r="RKD26" s="1498"/>
      <c r="RKE26" s="1498"/>
      <c r="RKF26" s="1498"/>
      <c r="RKG26" s="1498"/>
      <c r="RKH26" s="1498"/>
      <c r="RKI26" s="1498"/>
      <c r="RKJ26" s="1498"/>
      <c r="RKK26" s="1498"/>
      <c r="RKL26" s="1498"/>
      <c r="RKM26" s="1498"/>
      <c r="RKN26" s="1498"/>
      <c r="RKO26" s="1498"/>
      <c r="RKP26" s="1498"/>
      <c r="RKQ26" s="1498"/>
      <c r="RKR26" s="1498"/>
      <c r="RKS26" s="1498"/>
      <c r="RKT26" s="1498"/>
      <c r="RKU26" s="1498"/>
      <c r="RKV26" s="1498"/>
      <c r="RKW26" s="1498"/>
      <c r="RKX26" s="1498"/>
      <c r="RKY26" s="1498"/>
      <c r="RKZ26" s="1498"/>
      <c r="RLA26" s="1498"/>
      <c r="RLB26" s="1498"/>
      <c r="RLC26" s="1498"/>
      <c r="RLD26" s="1498"/>
      <c r="RLE26" s="1498"/>
      <c r="RLF26" s="1498"/>
      <c r="RLG26" s="1498"/>
      <c r="RLH26" s="1498"/>
      <c r="RLI26" s="1498"/>
      <c r="RLJ26" s="1498"/>
      <c r="RLK26" s="1498"/>
      <c r="RLL26" s="1498"/>
      <c r="RLM26" s="1498"/>
      <c r="RLN26" s="1498"/>
      <c r="RLO26" s="1498"/>
      <c r="RLP26" s="1498"/>
      <c r="RLQ26" s="1498"/>
      <c r="RLR26" s="1498"/>
      <c r="RLS26" s="1498"/>
      <c r="RLT26" s="1498"/>
      <c r="RLU26" s="1498"/>
      <c r="RLV26" s="1498"/>
      <c r="RLW26" s="1498"/>
      <c r="RLX26" s="1498"/>
      <c r="RLY26" s="1498"/>
      <c r="RLZ26" s="1498"/>
      <c r="RMA26" s="1498"/>
      <c r="RMB26" s="1498"/>
      <c r="RMC26" s="1498"/>
      <c r="RMD26" s="1498"/>
      <c r="RME26" s="1498"/>
      <c r="RMF26" s="1498"/>
      <c r="RMG26" s="1498"/>
      <c r="RMH26" s="1498"/>
      <c r="RMI26" s="1498"/>
      <c r="RMJ26" s="1498"/>
      <c r="RMK26" s="1498"/>
      <c r="RML26" s="1498"/>
      <c r="RMM26" s="1498"/>
      <c r="RMN26" s="1498"/>
      <c r="RMO26" s="1498"/>
      <c r="RMP26" s="1498"/>
      <c r="RMQ26" s="1498"/>
      <c r="RMR26" s="1498"/>
      <c r="RMS26" s="1498"/>
      <c r="RMT26" s="1498"/>
      <c r="RMU26" s="1498"/>
      <c r="RMV26" s="1498"/>
      <c r="RMW26" s="1498"/>
      <c r="RMX26" s="1498"/>
      <c r="RMY26" s="1498"/>
      <c r="RMZ26" s="1498"/>
      <c r="RNA26" s="1498"/>
      <c r="RNB26" s="1498"/>
      <c r="RNC26" s="1498"/>
      <c r="RND26" s="1498"/>
      <c r="RNE26" s="1498"/>
      <c r="RNF26" s="1498"/>
      <c r="RNG26" s="1498"/>
      <c r="RNH26" s="1498"/>
      <c r="RNI26" s="1498"/>
      <c r="RNJ26" s="1498"/>
      <c r="RNK26" s="1498"/>
      <c r="RNL26" s="1498"/>
      <c r="RNM26" s="1498"/>
      <c r="RNN26" s="1498"/>
      <c r="RNO26" s="1498"/>
      <c r="RNP26" s="1498"/>
      <c r="RNQ26" s="1498"/>
      <c r="RNR26" s="1498"/>
      <c r="RNS26" s="1498"/>
      <c r="RNT26" s="1498"/>
      <c r="RNU26" s="1498"/>
      <c r="RNV26" s="1498"/>
      <c r="RNW26" s="1498"/>
      <c r="RNX26" s="1498"/>
      <c r="RNY26" s="1498"/>
      <c r="RNZ26" s="1498"/>
      <c r="ROA26" s="1498"/>
      <c r="ROB26" s="1498"/>
      <c r="ROC26" s="1498"/>
      <c r="ROD26" s="1498"/>
      <c r="ROE26" s="1498"/>
      <c r="ROF26" s="1498"/>
      <c r="ROG26" s="1498"/>
      <c r="ROH26" s="1498"/>
      <c r="ROI26" s="1498"/>
      <c r="ROJ26" s="1498"/>
      <c r="ROK26" s="1498"/>
      <c r="ROL26" s="1498"/>
      <c r="ROM26" s="1498"/>
      <c r="RON26" s="1498"/>
      <c r="ROO26" s="1498"/>
      <c r="ROP26" s="1498"/>
      <c r="ROQ26" s="1498"/>
      <c r="ROR26" s="1498"/>
      <c r="ROS26" s="1498"/>
      <c r="ROT26" s="1498"/>
      <c r="ROU26" s="1498"/>
      <c r="ROV26" s="1498"/>
      <c r="ROW26" s="1498"/>
      <c r="ROX26" s="1498"/>
      <c r="ROY26" s="1498"/>
      <c r="ROZ26" s="1498"/>
      <c r="RPA26" s="1498"/>
      <c r="RPB26" s="1498"/>
      <c r="RPC26" s="1498"/>
      <c r="RPD26" s="1498"/>
      <c r="RPE26" s="1498"/>
      <c r="RPF26" s="1498"/>
      <c r="RPG26" s="1498"/>
      <c r="RPH26" s="1498"/>
      <c r="RPI26" s="1498"/>
      <c r="RPJ26" s="1498"/>
      <c r="RPK26" s="1498"/>
      <c r="RPL26" s="1498"/>
      <c r="RPM26" s="1498"/>
      <c r="RPN26" s="1498"/>
      <c r="RPO26" s="1498"/>
      <c r="RPP26" s="1498"/>
      <c r="RPQ26" s="1498"/>
      <c r="RPR26" s="1498"/>
      <c r="RPS26" s="1498"/>
      <c r="RPT26" s="1498"/>
      <c r="RPU26" s="1498"/>
      <c r="RPV26" s="1498"/>
      <c r="RPW26" s="1498"/>
      <c r="RPX26" s="1498"/>
      <c r="RPY26" s="1498"/>
      <c r="RPZ26" s="1498"/>
      <c r="RQA26" s="1498"/>
      <c r="RQB26" s="1498"/>
      <c r="RQC26" s="1498"/>
      <c r="RQD26" s="1498"/>
      <c r="RQE26" s="1498"/>
      <c r="RQF26" s="1498"/>
      <c r="RQG26" s="1498"/>
      <c r="RQH26" s="1498"/>
      <c r="RQI26" s="1498"/>
      <c r="RQJ26" s="1498"/>
      <c r="RQK26" s="1498"/>
      <c r="RQL26" s="1498"/>
      <c r="RQM26" s="1498"/>
      <c r="RQN26" s="1498"/>
      <c r="RQO26" s="1498"/>
      <c r="RQP26" s="1498"/>
      <c r="RQQ26" s="1498"/>
      <c r="RQR26" s="1498"/>
      <c r="RQS26" s="1498"/>
      <c r="RQT26" s="1498"/>
      <c r="RQU26" s="1498"/>
      <c r="RQV26" s="1498"/>
      <c r="RQW26" s="1498"/>
      <c r="RQX26" s="1498"/>
      <c r="RQY26" s="1498"/>
      <c r="RQZ26" s="1498"/>
      <c r="RRA26" s="1498"/>
      <c r="RRB26" s="1498"/>
      <c r="RRC26" s="1498"/>
      <c r="RRD26" s="1498"/>
      <c r="RRE26" s="1498"/>
      <c r="RRF26" s="1498"/>
      <c r="RRG26" s="1498"/>
      <c r="RRH26" s="1498"/>
      <c r="RRI26" s="1498"/>
      <c r="RRJ26" s="1498"/>
      <c r="RRK26" s="1498"/>
      <c r="RRL26" s="1498"/>
      <c r="RRM26" s="1498"/>
      <c r="RRN26" s="1498"/>
      <c r="RRO26" s="1498"/>
      <c r="RRP26" s="1498"/>
      <c r="RRQ26" s="1498"/>
      <c r="RRR26" s="1498"/>
      <c r="RRS26" s="1498"/>
      <c r="RRT26" s="1498"/>
      <c r="RRU26" s="1498"/>
      <c r="RRV26" s="1498"/>
      <c r="RRW26" s="1498"/>
      <c r="RRX26" s="1498"/>
      <c r="RRY26" s="1498"/>
      <c r="RRZ26" s="1498"/>
      <c r="RSA26" s="1498"/>
      <c r="RSB26" s="1498"/>
      <c r="RSC26" s="1498"/>
      <c r="RSD26" s="1498"/>
      <c r="RSE26" s="1498"/>
      <c r="RSF26" s="1498"/>
      <c r="RSG26" s="1498"/>
      <c r="RSH26" s="1498"/>
      <c r="RSI26" s="1498"/>
      <c r="RSJ26" s="1498"/>
      <c r="RSK26" s="1498"/>
      <c r="RSL26" s="1498"/>
      <c r="RSM26" s="1498"/>
      <c r="RSN26" s="1498"/>
      <c r="RSO26" s="1498"/>
      <c r="RSP26" s="1498"/>
      <c r="RSQ26" s="1498"/>
      <c r="RSR26" s="1498"/>
      <c r="RSS26" s="1498"/>
      <c r="RST26" s="1498"/>
      <c r="RSU26" s="1498"/>
      <c r="RSV26" s="1498"/>
      <c r="RSW26" s="1498"/>
      <c r="RSX26" s="1498"/>
      <c r="RSY26" s="1498"/>
      <c r="RSZ26" s="1498"/>
      <c r="RTA26" s="1498"/>
      <c r="RTB26" s="1498"/>
      <c r="RTC26" s="1498"/>
      <c r="RTD26" s="1498"/>
      <c r="RTE26" s="1498"/>
      <c r="RTF26" s="1498"/>
      <c r="RTG26" s="1498"/>
      <c r="RTH26" s="1498"/>
      <c r="RTI26" s="1498"/>
      <c r="RTJ26" s="1498"/>
      <c r="RTK26" s="1498"/>
      <c r="RTL26" s="1498"/>
      <c r="RTM26" s="1498"/>
      <c r="RTN26" s="1498"/>
      <c r="RTO26" s="1498"/>
      <c r="RTP26" s="1498"/>
      <c r="RTQ26" s="1498"/>
      <c r="RTR26" s="1498"/>
      <c r="RTS26" s="1498"/>
      <c r="RTT26" s="1498"/>
      <c r="RTU26" s="1498"/>
      <c r="RTV26" s="1498"/>
      <c r="RTW26" s="1498"/>
      <c r="RTX26" s="1498"/>
      <c r="RTY26" s="1498"/>
      <c r="RTZ26" s="1498"/>
      <c r="RUA26" s="1498"/>
      <c r="RUB26" s="1498"/>
      <c r="RUC26" s="1498"/>
      <c r="RUD26" s="1498"/>
      <c r="RUE26" s="1498"/>
      <c r="RUF26" s="1498"/>
      <c r="RUG26" s="1498"/>
      <c r="RUH26" s="1498"/>
      <c r="RUI26" s="1498"/>
      <c r="RUJ26" s="1498"/>
      <c r="RUK26" s="1498"/>
      <c r="RUL26" s="1498"/>
      <c r="RUM26" s="1498"/>
      <c r="RUN26" s="1498"/>
      <c r="RUO26" s="1498"/>
      <c r="RUP26" s="1498"/>
      <c r="RUQ26" s="1498"/>
      <c r="RUR26" s="1498"/>
      <c r="RUS26" s="1498"/>
      <c r="RUT26" s="1498"/>
      <c r="RUU26" s="1498"/>
      <c r="RUV26" s="1498"/>
      <c r="RUW26" s="1498"/>
      <c r="RUX26" s="1498"/>
      <c r="RUY26" s="1498"/>
      <c r="RUZ26" s="1498"/>
      <c r="RVA26" s="1498"/>
      <c r="RVB26" s="1498"/>
      <c r="RVC26" s="1498"/>
      <c r="RVD26" s="1498"/>
      <c r="RVE26" s="1498"/>
      <c r="RVF26" s="1498"/>
      <c r="RVG26" s="1498"/>
      <c r="RVH26" s="1498"/>
      <c r="RVI26" s="1498"/>
      <c r="RVJ26" s="1498"/>
      <c r="RVK26" s="1498"/>
      <c r="RVL26" s="1498"/>
      <c r="RVM26" s="1498"/>
      <c r="RVN26" s="1498"/>
      <c r="RVO26" s="1498"/>
      <c r="RVP26" s="1498"/>
      <c r="RVQ26" s="1498"/>
      <c r="RVR26" s="1498"/>
      <c r="RVS26" s="1498"/>
      <c r="RVT26" s="1498"/>
      <c r="RVU26" s="1498"/>
      <c r="RVV26" s="1498"/>
      <c r="RVW26" s="1498"/>
      <c r="RVX26" s="1498"/>
      <c r="RVY26" s="1498"/>
      <c r="RVZ26" s="1498"/>
      <c r="RWA26" s="1498"/>
      <c r="RWB26" s="1498"/>
      <c r="RWC26" s="1498"/>
      <c r="RWD26" s="1498"/>
      <c r="RWE26" s="1498"/>
      <c r="RWF26" s="1498"/>
      <c r="RWG26" s="1498"/>
      <c r="RWH26" s="1498"/>
      <c r="RWI26" s="1498"/>
      <c r="RWJ26" s="1498"/>
      <c r="RWK26" s="1498"/>
      <c r="RWL26" s="1498"/>
      <c r="RWM26" s="1498"/>
      <c r="RWN26" s="1498"/>
      <c r="RWO26" s="1498"/>
      <c r="RWP26" s="1498"/>
      <c r="RWQ26" s="1498"/>
      <c r="RWR26" s="1498"/>
      <c r="RWS26" s="1498"/>
      <c r="RWT26" s="1498"/>
      <c r="RWU26" s="1498"/>
      <c r="RWV26" s="1498"/>
      <c r="RWW26" s="1498"/>
      <c r="RWX26" s="1498"/>
      <c r="RWY26" s="1498"/>
      <c r="RWZ26" s="1498"/>
      <c r="RXA26" s="1498"/>
      <c r="RXB26" s="1498"/>
      <c r="RXC26" s="1498"/>
      <c r="RXD26" s="1498"/>
      <c r="RXE26" s="1498"/>
      <c r="RXF26" s="1498"/>
      <c r="RXG26" s="1498"/>
      <c r="RXH26" s="1498"/>
      <c r="RXI26" s="1498"/>
      <c r="RXJ26" s="1498"/>
      <c r="RXK26" s="1498"/>
      <c r="RXL26" s="1498"/>
      <c r="RXM26" s="1498"/>
      <c r="RXN26" s="1498"/>
      <c r="RXO26" s="1498"/>
      <c r="RXP26" s="1498"/>
      <c r="RXQ26" s="1498"/>
      <c r="RXR26" s="1498"/>
      <c r="RXS26" s="1498"/>
      <c r="RXT26" s="1498"/>
      <c r="RXU26" s="1498"/>
      <c r="RXV26" s="1498"/>
      <c r="RXW26" s="1498"/>
      <c r="RXX26" s="1498"/>
      <c r="RXY26" s="1498"/>
      <c r="RXZ26" s="1498"/>
      <c r="RYA26" s="1498"/>
      <c r="RYB26" s="1498"/>
      <c r="RYC26" s="1498"/>
      <c r="RYD26" s="1498"/>
      <c r="RYE26" s="1498"/>
      <c r="RYF26" s="1498"/>
      <c r="RYG26" s="1498"/>
      <c r="RYH26" s="1498"/>
      <c r="RYI26" s="1498"/>
      <c r="RYJ26" s="1498"/>
      <c r="RYK26" s="1498"/>
      <c r="RYL26" s="1498"/>
      <c r="RYM26" s="1498"/>
      <c r="RYN26" s="1498"/>
      <c r="RYO26" s="1498"/>
      <c r="RYP26" s="1498"/>
      <c r="RYQ26" s="1498"/>
      <c r="RYR26" s="1498"/>
      <c r="RYS26" s="1498"/>
      <c r="RYT26" s="1498"/>
      <c r="RYU26" s="1498"/>
      <c r="RYV26" s="1498"/>
      <c r="RYW26" s="1498"/>
      <c r="RYX26" s="1498"/>
      <c r="RYY26" s="1498"/>
      <c r="RYZ26" s="1498"/>
      <c r="RZA26" s="1498"/>
      <c r="RZB26" s="1498"/>
      <c r="RZC26" s="1498"/>
      <c r="RZD26" s="1498"/>
      <c r="RZE26" s="1498"/>
      <c r="RZF26" s="1498"/>
      <c r="RZG26" s="1498"/>
      <c r="RZH26" s="1498"/>
      <c r="RZI26" s="1498"/>
      <c r="RZJ26" s="1498"/>
      <c r="RZK26" s="1498"/>
      <c r="RZL26" s="1498"/>
      <c r="RZM26" s="1498"/>
      <c r="RZN26" s="1498"/>
      <c r="RZO26" s="1498"/>
      <c r="RZP26" s="1498"/>
      <c r="RZQ26" s="1498"/>
      <c r="RZR26" s="1498"/>
      <c r="RZS26" s="1498"/>
      <c r="RZT26" s="1498"/>
      <c r="RZU26" s="1498"/>
      <c r="RZV26" s="1498"/>
      <c r="RZW26" s="1498"/>
      <c r="RZX26" s="1498"/>
      <c r="RZY26" s="1498"/>
      <c r="RZZ26" s="1498"/>
      <c r="SAA26" s="1498"/>
      <c r="SAB26" s="1498"/>
      <c r="SAC26" s="1498"/>
      <c r="SAD26" s="1498"/>
      <c r="SAE26" s="1498"/>
      <c r="SAF26" s="1498"/>
      <c r="SAG26" s="1498"/>
      <c r="SAH26" s="1498"/>
      <c r="SAI26" s="1498"/>
      <c r="SAJ26" s="1498"/>
      <c r="SAK26" s="1498"/>
      <c r="SAL26" s="1498"/>
      <c r="SAM26" s="1498"/>
      <c r="SAN26" s="1498"/>
      <c r="SAO26" s="1498"/>
      <c r="SAP26" s="1498"/>
      <c r="SAQ26" s="1498"/>
      <c r="SAR26" s="1498"/>
      <c r="SAS26" s="1498"/>
      <c r="SAT26" s="1498"/>
      <c r="SAU26" s="1498"/>
      <c r="SAV26" s="1498"/>
      <c r="SAW26" s="1498"/>
      <c r="SAX26" s="1498"/>
      <c r="SAY26" s="1498"/>
      <c r="SAZ26" s="1498"/>
      <c r="SBA26" s="1498"/>
      <c r="SBB26" s="1498"/>
      <c r="SBC26" s="1498"/>
      <c r="SBD26" s="1498"/>
      <c r="SBE26" s="1498"/>
      <c r="SBF26" s="1498"/>
      <c r="SBG26" s="1498"/>
      <c r="SBH26" s="1498"/>
      <c r="SBI26" s="1498"/>
      <c r="SBJ26" s="1498"/>
      <c r="SBK26" s="1498"/>
      <c r="SBL26" s="1498"/>
      <c r="SBM26" s="1498"/>
      <c r="SBN26" s="1498"/>
      <c r="SBO26" s="1498"/>
      <c r="SBP26" s="1498"/>
      <c r="SBQ26" s="1498"/>
      <c r="SBR26" s="1498"/>
      <c r="SBS26" s="1498"/>
      <c r="SBT26" s="1498"/>
      <c r="SBU26" s="1498"/>
      <c r="SBV26" s="1498"/>
      <c r="SBW26" s="1498"/>
      <c r="SBX26" s="1498"/>
      <c r="SBY26" s="1498"/>
      <c r="SBZ26" s="1498"/>
      <c r="SCA26" s="1498"/>
      <c r="SCB26" s="1498"/>
      <c r="SCC26" s="1498"/>
      <c r="SCD26" s="1498"/>
      <c r="SCE26" s="1498"/>
      <c r="SCF26" s="1498"/>
      <c r="SCG26" s="1498"/>
      <c r="SCH26" s="1498"/>
      <c r="SCI26" s="1498"/>
      <c r="SCJ26" s="1498"/>
      <c r="SCK26" s="1498"/>
      <c r="SCL26" s="1498"/>
      <c r="SCM26" s="1498"/>
      <c r="SCN26" s="1498"/>
      <c r="SCO26" s="1498"/>
      <c r="SCP26" s="1498"/>
      <c r="SCQ26" s="1498"/>
      <c r="SCR26" s="1498"/>
      <c r="SCS26" s="1498"/>
      <c r="SCT26" s="1498"/>
      <c r="SCU26" s="1498"/>
      <c r="SCV26" s="1498"/>
      <c r="SCW26" s="1498"/>
      <c r="SCX26" s="1498"/>
      <c r="SCY26" s="1498"/>
      <c r="SCZ26" s="1498"/>
      <c r="SDA26" s="1498"/>
      <c r="SDB26" s="1498"/>
      <c r="SDC26" s="1498"/>
      <c r="SDD26" s="1498"/>
      <c r="SDE26" s="1498"/>
      <c r="SDF26" s="1498"/>
      <c r="SDG26" s="1498"/>
      <c r="SDH26" s="1498"/>
      <c r="SDI26" s="1498"/>
      <c r="SDJ26" s="1498"/>
      <c r="SDK26" s="1498"/>
      <c r="SDL26" s="1498"/>
      <c r="SDM26" s="1498"/>
      <c r="SDN26" s="1498"/>
      <c r="SDO26" s="1498"/>
      <c r="SDP26" s="1498"/>
      <c r="SDQ26" s="1498"/>
      <c r="SDR26" s="1498"/>
      <c r="SDS26" s="1498"/>
      <c r="SDT26" s="1498"/>
      <c r="SDU26" s="1498"/>
      <c r="SDV26" s="1498"/>
      <c r="SDW26" s="1498"/>
      <c r="SDX26" s="1498"/>
      <c r="SDY26" s="1498"/>
      <c r="SDZ26" s="1498"/>
      <c r="SEA26" s="1498"/>
      <c r="SEB26" s="1498"/>
      <c r="SEC26" s="1498"/>
      <c r="SED26" s="1498"/>
      <c r="SEE26" s="1498"/>
      <c r="SEF26" s="1498"/>
      <c r="SEG26" s="1498"/>
      <c r="SEH26" s="1498"/>
      <c r="SEI26" s="1498"/>
      <c r="SEJ26" s="1498"/>
      <c r="SEK26" s="1498"/>
      <c r="SEL26" s="1498"/>
      <c r="SEM26" s="1498"/>
      <c r="SEN26" s="1498"/>
      <c r="SEO26" s="1498"/>
      <c r="SEP26" s="1498"/>
      <c r="SEQ26" s="1498"/>
      <c r="SER26" s="1498"/>
      <c r="SES26" s="1498"/>
      <c r="SET26" s="1498"/>
      <c r="SEU26" s="1498"/>
      <c r="SEV26" s="1498"/>
      <c r="SEW26" s="1498"/>
      <c r="SEX26" s="1498"/>
      <c r="SEY26" s="1498"/>
      <c r="SEZ26" s="1498"/>
      <c r="SFA26" s="1498"/>
      <c r="SFB26" s="1498"/>
      <c r="SFC26" s="1498"/>
      <c r="SFD26" s="1498"/>
      <c r="SFE26" s="1498"/>
      <c r="SFF26" s="1498"/>
      <c r="SFG26" s="1498"/>
      <c r="SFH26" s="1498"/>
      <c r="SFI26" s="1498"/>
      <c r="SFJ26" s="1498"/>
      <c r="SFK26" s="1498"/>
      <c r="SFL26" s="1498"/>
      <c r="SFM26" s="1498"/>
      <c r="SFN26" s="1498"/>
      <c r="SFO26" s="1498"/>
      <c r="SFP26" s="1498"/>
      <c r="SFQ26" s="1498"/>
      <c r="SFR26" s="1498"/>
      <c r="SFS26" s="1498"/>
      <c r="SFT26" s="1498"/>
      <c r="SFU26" s="1498"/>
      <c r="SFV26" s="1498"/>
      <c r="SFW26" s="1498"/>
      <c r="SFX26" s="1498"/>
      <c r="SFY26" s="1498"/>
      <c r="SFZ26" s="1498"/>
      <c r="SGA26" s="1498"/>
      <c r="SGB26" s="1498"/>
      <c r="SGC26" s="1498"/>
      <c r="SGD26" s="1498"/>
      <c r="SGE26" s="1498"/>
      <c r="SGF26" s="1498"/>
      <c r="SGG26" s="1498"/>
      <c r="SGH26" s="1498"/>
      <c r="SGI26" s="1498"/>
      <c r="SGJ26" s="1498"/>
      <c r="SGK26" s="1498"/>
      <c r="SGL26" s="1498"/>
      <c r="SGM26" s="1498"/>
      <c r="SGN26" s="1498"/>
      <c r="SGO26" s="1498"/>
      <c r="SGP26" s="1498"/>
      <c r="SGQ26" s="1498"/>
      <c r="SGR26" s="1498"/>
      <c r="SGS26" s="1498"/>
      <c r="SGT26" s="1498"/>
      <c r="SGU26" s="1498"/>
      <c r="SGV26" s="1498"/>
      <c r="SGW26" s="1498"/>
      <c r="SGX26" s="1498"/>
      <c r="SGY26" s="1498"/>
      <c r="SGZ26" s="1498"/>
      <c r="SHA26" s="1498"/>
      <c r="SHB26" s="1498"/>
      <c r="SHC26" s="1498"/>
      <c r="SHD26" s="1498"/>
      <c r="SHE26" s="1498"/>
      <c r="SHF26" s="1498"/>
      <c r="SHG26" s="1498"/>
      <c r="SHH26" s="1498"/>
      <c r="SHI26" s="1498"/>
      <c r="SHJ26" s="1498"/>
      <c r="SHK26" s="1498"/>
      <c r="SHL26" s="1498"/>
      <c r="SHM26" s="1498"/>
      <c r="SHN26" s="1498"/>
      <c r="SHO26" s="1498"/>
      <c r="SHP26" s="1498"/>
      <c r="SHQ26" s="1498"/>
      <c r="SHR26" s="1498"/>
      <c r="SHS26" s="1498"/>
      <c r="SHT26" s="1498"/>
      <c r="SHU26" s="1498"/>
      <c r="SHV26" s="1498"/>
      <c r="SHW26" s="1498"/>
      <c r="SHX26" s="1498"/>
      <c r="SHY26" s="1498"/>
      <c r="SHZ26" s="1498"/>
      <c r="SIA26" s="1498"/>
      <c r="SIB26" s="1498"/>
      <c r="SIC26" s="1498"/>
      <c r="SID26" s="1498"/>
      <c r="SIE26" s="1498"/>
      <c r="SIF26" s="1498"/>
      <c r="SIG26" s="1498"/>
      <c r="SIH26" s="1498"/>
      <c r="SII26" s="1498"/>
      <c r="SIJ26" s="1498"/>
      <c r="SIK26" s="1498"/>
      <c r="SIL26" s="1498"/>
      <c r="SIM26" s="1498"/>
      <c r="SIN26" s="1498"/>
      <c r="SIO26" s="1498"/>
      <c r="SIP26" s="1498"/>
      <c r="SIQ26" s="1498"/>
      <c r="SIR26" s="1498"/>
      <c r="SIS26" s="1498"/>
      <c r="SIT26" s="1498"/>
      <c r="SIU26" s="1498"/>
      <c r="SIV26" s="1498"/>
      <c r="SIW26" s="1498"/>
      <c r="SIX26" s="1498"/>
      <c r="SIY26" s="1498"/>
      <c r="SIZ26" s="1498"/>
      <c r="SJA26" s="1498"/>
      <c r="SJB26" s="1498"/>
      <c r="SJC26" s="1498"/>
      <c r="SJD26" s="1498"/>
      <c r="SJE26" s="1498"/>
      <c r="SJF26" s="1498"/>
      <c r="SJG26" s="1498"/>
      <c r="SJH26" s="1498"/>
      <c r="SJI26" s="1498"/>
      <c r="SJJ26" s="1498"/>
      <c r="SJK26" s="1498"/>
      <c r="SJL26" s="1498"/>
      <c r="SJM26" s="1498"/>
      <c r="SJN26" s="1498"/>
      <c r="SJO26" s="1498"/>
      <c r="SJP26" s="1498"/>
      <c r="SJQ26" s="1498"/>
      <c r="SJR26" s="1498"/>
      <c r="SJS26" s="1498"/>
      <c r="SJT26" s="1498"/>
      <c r="SJU26" s="1498"/>
      <c r="SJV26" s="1498"/>
      <c r="SJW26" s="1498"/>
      <c r="SJX26" s="1498"/>
      <c r="SJY26" s="1498"/>
      <c r="SJZ26" s="1498"/>
      <c r="SKA26" s="1498"/>
      <c r="SKB26" s="1498"/>
      <c r="SKC26" s="1498"/>
      <c r="SKD26" s="1498"/>
      <c r="SKE26" s="1498"/>
      <c r="SKF26" s="1498"/>
      <c r="SKG26" s="1498"/>
      <c r="SKH26" s="1498"/>
      <c r="SKI26" s="1498"/>
      <c r="SKJ26" s="1498"/>
      <c r="SKK26" s="1498"/>
      <c r="SKL26" s="1498"/>
      <c r="SKM26" s="1498"/>
      <c r="SKN26" s="1498"/>
      <c r="SKO26" s="1498"/>
      <c r="SKP26" s="1498"/>
      <c r="SKQ26" s="1498"/>
      <c r="SKR26" s="1498"/>
      <c r="SKS26" s="1498"/>
      <c r="SKT26" s="1498"/>
      <c r="SKU26" s="1498"/>
      <c r="SKV26" s="1498"/>
      <c r="SKW26" s="1498"/>
      <c r="SKX26" s="1498"/>
      <c r="SKY26" s="1498"/>
      <c r="SKZ26" s="1498"/>
      <c r="SLA26" s="1498"/>
      <c r="SLB26" s="1498"/>
      <c r="SLC26" s="1498"/>
      <c r="SLD26" s="1498"/>
      <c r="SLE26" s="1498"/>
      <c r="SLF26" s="1498"/>
      <c r="SLG26" s="1498"/>
      <c r="SLH26" s="1498"/>
      <c r="SLI26" s="1498"/>
      <c r="SLJ26" s="1498"/>
      <c r="SLK26" s="1498"/>
      <c r="SLL26" s="1498"/>
      <c r="SLM26" s="1498"/>
      <c r="SLN26" s="1498"/>
      <c r="SLO26" s="1498"/>
      <c r="SLP26" s="1498"/>
      <c r="SLQ26" s="1498"/>
      <c r="SLR26" s="1498"/>
      <c r="SLS26" s="1498"/>
      <c r="SLT26" s="1498"/>
      <c r="SLU26" s="1498"/>
      <c r="SLV26" s="1498"/>
      <c r="SLW26" s="1498"/>
      <c r="SLX26" s="1498"/>
      <c r="SLY26" s="1498"/>
      <c r="SLZ26" s="1498"/>
      <c r="SMA26" s="1498"/>
      <c r="SMB26" s="1498"/>
      <c r="SMC26" s="1498"/>
      <c r="SMD26" s="1498"/>
      <c r="SME26" s="1498"/>
      <c r="SMF26" s="1498"/>
      <c r="SMG26" s="1498"/>
      <c r="SMH26" s="1498"/>
      <c r="SMI26" s="1498"/>
      <c r="SMJ26" s="1498"/>
      <c r="SMK26" s="1498"/>
      <c r="SML26" s="1498"/>
      <c r="SMM26" s="1498"/>
      <c r="SMN26" s="1498"/>
      <c r="SMO26" s="1498"/>
      <c r="SMP26" s="1498"/>
      <c r="SMQ26" s="1498"/>
      <c r="SMR26" s="1498"/>
      <c r="SMS26" s="1498"/>
      <c r="SMT26" s="1498"/>
      <c r="SMU26" s="1498"/>
      <c r="SMV26" s="1498"/>
      <c r="SMW26" s="1498"/>
      <c r="SMX26" s="1498"/>
      <c r="SMY26" s="1498"/>
      <c r="SMZ26" s="1498"/>
      <c r="SNA26" s="1498"/>
      <c r="SNB26" s="1498"/>
      <c r="SNC26" s="1498"/>
      <c r="SND26" s="1498"/>
      <c r="SNE26" s="1498"/>
      <c r="SNF26" s="1498"/>
      <c r="SNG26" s="1498"/>
      <c r="SNH26" s="1498"/>
      <c r="SNI26" s="1498"/>
      <c r="SNJ26" s="1498"/>
      <c r="SNK26" s="1498"/>
      <c r="SNL26" s="1498"/>
      <c r="SNM26" s="1498"/>
      <c r="SNN26" s="1498"/>
      <c r="SNO26" s="1498"/>
      <c r="SNP26" s="1498"/>
      <c r="SNQ26" s="1498"/>
      <c r="SNR26" s="1498"/>
      <c r="SNS26" s="1498"/>
      <c r="SNT26" s="1498"/>
      <c r="SNU26" s="1498"/>
      <c r="SNV26" s="1498"/>
      <c r="SNW26" s="1498"/>
      <c r="SNX26" s="1498"/>
      <c r="SNY26" s="1498"/>
      <c r="SNZ26" s="1498"/>
      <c r="SOA26" s="1498"/>
      <c r="SOB26" s="1498"/>
      <c r="SOC26" s="1498"/>
      <c r="SOD26" s="1498"/>
      <c r="SOE26" s="1498"/>
      <c r="SOF26" s="1498"/>
      <c r="SOG26" s="1498"/>
      <c r="SOH26" s="1498"/>
      <c r="SOI26" s="1498"/>
      <c r="SOJ26" s="1498"/>
      <c r="SOK26" s="1498"/>
      <c r="SOL26" s="1498"/>
      <c r="SOM26" s="1498"/>
      <c r="SON26" s="1498"/>
      <c r="SOO26" s="1498"/>
      <c r="SOP26" s="1498"/>
      <c r="SOQ26" s="1498"/>
      <c r="SOR26" s="1498"/>
      <c r="SOS26" s="1498"/>
      <c r="SOT26" s="1498"/>
      <c r="SOU26" s="1498"/>
      <c r="SOV26" s="1498"/>
      <c r="SOW26" s="1498"/>
      <c r="SOX26" s="1498"/>
      <c r="SOY26" s="1498"/>
      <c r="SOZ26" s="1498"/>
      <c r="SPA26" s="1498"/>
      <c r="SPB26" s="1498"/>
      <c r="SPC26" s="1498"/>
      <c r="SPD26" s="1498"/>
      <c r="SPE26" s="1498"/>
      <c r="SPF26" s="1498"/>
      <c r="SPG26" s="1498"/>
      <c r="SPH26" s="1498"/>
      <c r="SPI26" s="1498"/>
      <c r="SPJ26" s="1498"/>
      <c r="SPK26" s="1498"/>
      <c r="SPL26" s="1498"/>
      <c r="SPM26" s="1498"/>
      <c r="SPN26" s="1498"/>
      <c r="SPO26" s="1498"/>
      <c r="SPP26" s="1498"/>
      <c r="SPQ26" s="1498"/>
      <c r="SPR26" s="1498"/>
      <c r="SPS26" s="1498"/>
      <c r="SPT26" s="1498"/>
      <c r="SPU26" s="1498"/>
      <c r="SPV26" s="1498"/>
      <c r="SPW26" s="1498"/>
      <c r="SPX26" s="1498"/>
      <c r="SPY26" s="1498"/>
      <c r="SPZ26" s="1498"/>
      <c r="SQA26" s="1498"/>
      <c r="SQB26" s="1498"/>
      <c r="SQC26" s="1498"/>
      <c r="SQD26" s="1498"/>
      <c r="SQE26" s="1498"/>
      <c r="SQF26" s="1498"/>
      <c r="SQG26" s="1498"/>
      <c r="SQH26" s="1498"/>
      <c r="SQI26" s="1498"/>
      <c r="SQJ26" s="1498"/>
      <c r="SQK26" s="1498"/>
      <c r="SQL26" s="1498"/>
      <c r="SQM26" s="1498"/>
      <c r="SQN26" s="1498"/>
      <c r="SQO26" s="1498"/>
      <c r="SQP26" s="1498"/>
      <c r="SQQ26" s="1498"/>
      <c r="SQR26" s="1498"/>
      <c r="SQS26" s="1498"/>
      <c r="SQT26" s="1498"/>
      <c r="SQU26" s="1498"/>
      <c r="SQV26" s="1498"/>
      <c r="SQW26" s="1498"/>
      <c r="SQX26" s="1498"/>
      <c r="SQY26" s="1498"/>
      <c r="SQZ26" s="1498"/>
      <c r="SRA26" s="1498"/>
      <c r="SRB26" s="1498"/>
      <c r="SRC26" s="1498"/>
      <c r="SRD26" s="1498"/>
      <c r="SRE26" s="1498"/>
      <c r="SRF26" s="1498"/>
      <c r="SRG26" s="1498"/>
      <c r="SRH26" s="1498"/>
      <c r="SRI26" s="1498"/>
      <c r="SRJ26" s="1498"/>
      <c r="SRK26" s="1498"/>
      <c r="SRL26" s="1498"/>
      <c r="SRM26" s="1498"/>
      <c r="SRN26" s="1498"/>
      <c r="SRO26" s="1498"/>
      <c r="SRP26" s="1498"/>
      <c r="SRQ26" s="1498"/>
      <c r="SRR26" s="1498"/>
      <c r="SRS26" s="1498"/>
      <c r="SRT26" s="1498"/>
      <c r="SRU26" s="1498"/>
      <c r="SRV26" s="1498"/>
      <c r="SRW26" s="1498"/>
      <c r="SRX26" s="1498"/>
      <c r="SRY26" s="1498"/>
      <c r="SRZ26" s="1498"/>
      <c r="SSA26" s="1498"/>
      <c r="SSB26" s="1498"/>
      <c r="SSC26" s="1498"/>
      <c r="SSD26" s="1498"/>
      <c r="SSE26" s="1498"/>
      <c r="SSF26" s="1498"/>
      <c r="SSG26" s="1498"/>
      <c r="SSH26" s="1498"/>
      <c r="SSI26" s="1498"/>
      <c r="SSJ26" s="1498"/>
      <c r="SSK26" s="1498"/>
      <c r="SSL26" s="1498"/>
      <c r="SSM26" s="1498"/>
      <c r="SSN26" s="1498"/>
      <c r="SSO26" s="1498"/>
      <c r="SSP26" s="1498"/>
      <c r="SSQ26" s="1498"/>
      <c r="SSR26" s="1498"/>
      <c r="SSS26" s="1498"/>
      <c r="SST26" s="1498"/>
      <c r="SSU26" s="1498"/>
      <c r="SSV26" s="1498"/>
      <c r="SSW26" s="1498"/>
      <c r="SSX26" s="1498"/>
      <c r="SSY26" s="1498"/>
      <c r="SSZ26" s="1498"/>
      <c r="STA26" s="1498"/>
      <c r="STB26" s="1498"/>
      <c r="STC26" s="1498"/>
      <c r="STD26" s="1498"/>
      <c r="STE26" s="1498"/>
      <c r="STF26" s="1498"/>
      <c r="STG26" s="1498"/>
      <c r="STH26" s="1498"/>
      <c r="STI26" s="1498"/>
      <c r="STJ26" s="1498"/>
      <c r="STK26" s="1498"/>
      <c r="STL26" s="1498"/>
      <c r="STM26" s="1498"/>
      <c r="STN26" s="1498"/>
      <c r="STO26" s="1498"/>
      <c r="STP26" s="1498"/>
      <c r="STQ26" s="1498"/>
      <c r="STR26" s="1498"/>
      <c r="STS26" s="1498"/>
      <c r="STT26" s="1498"/>
      <c r="STU26" s="1498"/>
      <c r="STV26" s="1498"/>
      <c r="STW26" s="1498"/>
      <c r="STX26" s="1498"/>
      <c r="STY26" s="1498"/>
      <c r="STZ26" s="1498"/>
      <c r="SUA26" s="1498"/>
      <c r="SUB26" s="1498"/>
      <c r="SUC26" s="1498"/>
      <c r="SUD26" s="1498"/>
      <c r="SUE26" s="1498"/>
      <c r="SUF26" s="1498"/>
      <c r="SUG26" s="1498"/>
      <c r="SUH26" s="1498"/>
      <c r="SUI26" s="1498"/>
      <c r="SUJ26" s="1498"/>
      <c r="SUK26" s="1498"/>
      <c r="SUL26" s="1498"/>
      <c r="SUM26" s="1498"/>
      <c r="SUN26" s="1498"/>
      <c r="SUO26" s="1498"/>
      <c r="SUP26" s="1498"/>
      <c r="SUQ26" s="1498"/>
      <c r="SUR26" s="1498"/>
      <c r="SUS26" s="1498"/>
      <c r="SUT26" s="1498"/>
      <c r="SUU26" s="1498"/>
      <c r="SUV26" s="1498"/>
      <c r="SUW26" s="1498"/>
      <c r="SUX26" s="1498"/>
      <c r="SUY26" s="1498"/>
      <c r="SUZ26" s="1498"/>
      <c r="SVA26" s="1498"/>
      <c r="SVB26" s="1498"/>
      <c r="SVC26" s="1498"/>
      <c r="SVD26" s="1498"/>
      <c r="SVE26" s="1498"/>
      <c r="SVF26" s="1498"/>
      <c r="SVG26" s="1498"/>
      <c r="SVH26" s="1498"/>
      <c r="SVI26" s="1498"/>
      <c r="SVJ26" s="1498"/>
      <c r="SVK26" s="1498"/>
      <c r="SVL26" s="1498"/>
      <c r="SVM26" s="1498"/>
      <c r="SVN26" s="1498"/>
      <c r="SVO26" s="1498"/>
      <c r="SVP26" s="1498"/>
      <c r="SVQ26" s="1498"/>
      <c r="SVR26" s="1498"/>
      <c r="SVS26" s="1498"/>
      <c r="SVT26" s="1498"/>
      <c r="SVU26" s="1498"/>
      <c r="SVV26" s="1498"/>
      <c r="SVW26" s="1498"/>
      <c r="SVX26" s="1498"/>
      <c r="SVY26" s="1498"/>
      <c r="SVZ26" s="1498"/>
      <c r="SWA26" s="1498"/>
      <c r="SWB26" s="1498"/>
      <c r="SWC26" s="1498"/>
      <c r="SWD26" s="1498"/>
      <c r="SWE26" s="1498"/>
      <c r="SWF26" s="1498"/>
      <c r="SWG26" s="1498"/>
      <c r="SWH26" s="1498"/>
      <c r="SWI26" s="1498"/>
      <c r="SWJ26" s="1498"/>
      <c r="SWK26" s="1498"/>
      <c r="SWL26" s="1498"/>
      <c r="SWM26" s="1498"/>
      <c r="SWN26" s="1498"/>
      <c r="SWO26" s="1498"/>
      <c r="SWP26" s="1498"/>
      <c r="SWQ26" s="1498"/>
      <c r="SWR26" s="1498"/>
      <c r="SWS26" s="1498"/>
      <c r="SWT26" s="1498"/>
      <c r="SWU26" s="1498"/>
      <c r="SWV26" s="1498"/>
      <c r="SWW26" s="1498"/>
      <c r="SWX26" s="1498"/>
      <c r="SWY26" s="1498"/>
      <c r="SWZ26" s="1498"/>
      <c r="SXA26" s="1498"/>
      <c r="SXB26" s="1498"/>
      <c r="SXC26" s="1498"/>
      <c r="SXD26" s="1498"/>
      <c r="SXE26" s="1498"/>
      <c r="SXF26" s="1498"/>
      <c r="SXG26" s="1498"/>
      <c r="SXH26" s="1498"/>
      <c r="SXI26" s="1498"/>
      <c r="SXJ26" s="1498"/>
      <c r="SXK26" s="1498"/>
      <c r="SXL26" s="1498"/>
      <c r="SXM26" s="1498"/>
      <c r="SXN26" s="1498"/>
      <c r="SXO26" s="1498"/>
      <c r="SXP26" s="1498"/>
      <c r="SXQ26" s="1498"/>
      <c r="SXR26" s="1498"/>
      <c r="SXS26" s="1498"/>
      <c r="SXT26" s="1498"/>
      <c r="SXU26" s="1498"/>
      <c r="SXV26" s="1498"/>
      <c r="SXW26" s="1498"/>
      <c r="SXX26" s="1498"/>
      <c r="SXY26" s="1498"/>
      <c r="SXZ26" s="1498"/>
      <c r="SYA26" s="1498"/>
      <c r="SYB26" s="1498"/>
      <c r="SYC26" s="1498"/>
      <c r="SYD26" s="1498"/>
      <c r="SYE26" s="1498"/>
      <c r="SYF26" s="1498"/>
      <c r="SYG26" s="1498"/>
      <c r="SYH26" s="1498"/>
      <c r="SYI26" s="1498"/>
      <c r="SYJ26" s="1498"/>
      <c r="SYK26" s="1498"/>
      <c r="SYL26" s="1498"/>
      <c r="SYM26" s="1498"/>
      <c r="SYN26" s="1498"/>
      <c r="SYO26" s="1498"/>
      <c r="SYP26" s="1498"/>
      <c r="SYQ26" s="1498"/>
      <c r="SYR26" s="1498"/>
      <c r="SYS26" s="1498"/>
      <c r="SYT26" s="1498"/>
      <c r="SYU26" s="1498"/>
      <c r="SYV26" s="1498"/>
      <c r="SYW26" s="1498"/>
      <c r="SYX26" s="1498"/>
      <c r="SYY26" s="1498"/>
      <c r="SYZ26" s="1498"/>
      <c r="SZA26" s="1498"/>
      <c r="SZB26" s="1498"/>
      <c r="SZC26" s="1498"/>
      <c r="SZD26" s="1498"/>
      <c r="SZE26" s="1498"/>
      <c r="SZF26" s="1498"/>
      <c r="SZG26" s="1498"/>
      <c r="SZH26" s="1498"/>
      <c r="SZI26" s="1498"/>
      <c r="SZJ26" s="1498"/>
      <c r="SZK26" s="1498"/>
      <c r="SZL26" s="1498"/>
      <c r="SZM26" s="1498"/>
      <c r="SZN26" s="1498"/>
      <c r="SZO26" s="1498"/>
      <c r="SZP26" s="1498"/>
      <c r="SZQ26" s="1498"/>
      <c r="SZR26" s="1498"/>
      <c r="SZS26" s="1498"/>
      <c r="SZT26" s="1498"/>
      <c r="SZU26" s="1498"/>
      <c r="SZV26" s="1498"/>
      <c r="SZW26" s="1498"/>
      <c r="SZX26" s="1498"/>
      <c r="SZY26" s="1498"/>
      <c r="SZZ26" s="1498"/>
      <c r="TAA26" s="1498"/>
      <c r="TAB26" s="1498"/>
      <c r="TAC26" s="1498"/>
      <c r="TAD26" s="1498"/>
      <c r="TAE26" s="1498"/>
      <c r="TAF26" s="1498"/>
      <c r="TAG26" s="1498"/>
      <c r="TAH26" s="1498"/>
      <c r="TAI26" s="1498"/>
      <c r="TAJ26" s="1498"/>
      <c r="TAK26" s="1498"/>
      <c r="TAL26" s="1498"/>
      <c r="TAM26" s="1498"/>
      <c r="TAN26" s="1498"/>
      <c r="TAO26" s="1498"/>
      <c r="TAP26" s="1498"/>
      <c r="TAQ26" s="1498"/>
      <c r="TAR26" s="1498"/>
      <c r="TAS26" s="1498"/>
      <c r="TAT26" s="1498"/>
      <c r="TAU26" s="1498"/>
      <c r="TAV26" s="1498"/>
      <c r="TAW26" s="1498"/>
      <c r="TAX26" s="1498"/>
      <c r="TAY26" s="1498"/>
      <c r="TAZ26" s="1498"/>
      <c r="TBA26" s="1498"/>
      <c r="TBB26" s="1498"/>
      <c r="TBC26" s="1498"/>
      <c r="TBD26" s="1498"/>
      <c r="TBE26" s="1498"/>
      <c r="TBF26" s="1498"/>
      <c r="TBG26" s="1498"/>
      <c r="TBH26" s="1498"/>
      <c r="TBI26" s="1498"/>
      <c r="TBJ26" s="1498"/>
      <c r="TBK26" s="1498"/>
      <c r="TBL26" s="1498"/>
      <c r="TBM26" s="1498"/>
      <c r="TBN26" s="1498"/>
      <c r="TBO26" s="1498"/>
      <c r="TBP26" s="1498"/>
      <c r="TBQ26" s="1498"/>
      <c r="TBR26" s="1498"/>
      <c r="TBS26" s="1498"/>
      <c r="TBT26" s="1498"/>
      <c r="TBU26" s="1498"/>
      <c r="TBV26" s="1498"/>
      <c r="TBW26" s="1498"/>
      <c r="TBX26" s="1498"/>
      <c r="TBY26" s="1498"/>
      <c r="TBZ26" s="1498"/>
      <c r="TCA26" s="1498"/>
      <c r="TCB26" s="1498"/>
      <c r="TCC26" s="1498"/>
      <c r="TCD26" s="1498"/>
      <c r="TCE26" s="1498"/>
      <c r="TCF26" s="1498"/>
      <c r="TCG26" s="1498"/>
      <c r="TCH26" s="1498"/>
      <c r="TCI26" s="1498"/>
      <c r="TCJ26" s="1498"/>
      <c r="TCK26" s="1498"/>
      <c r="TCL26" s="1498"/>
      <c r="TCM26" s="1498"/>
      <c r="TCN26" s="1498"/>
      <c r="TCO26" s="1498"/>
      <c r="TCP26" s="1498"/>
      <c r="TCQ26" s="1498"/>
      <c r="TCR26" s="1498"/>
      <c r="TCS26" s="1498"/>
      <c r="TCT26" s="1498"/>
      <c r="TCU26" s="1498"/>
      <c r="TCV26" s="1498"/>
      <c r="TCW26" s="1498"/>
      <c r="TCX26" s="1498"/>
      <c r="TCY26" s="1498"/>
      <c r="TCZ26" s="1498"/>
      <c r="TDA26" s="1498"/>
      <c r="TDB26" s="1498"/>
      <c r="TDC26" s="1498"/>
      <c r="TDD26" s="1498"/>
      <c r="TDE26" s="1498"/>
      <c r="TDF26" s="1498"/>
      <c r="TDG26" s="1498"/>
      <c r="TDH26" s="1498"/>
      <c r="TDI26" s="1498"/>
      <c r="TDJ26" s="1498"/>
      <c r="TDK26" s="1498"/>
      <c r="TDL26" s="1498"/>
      <c r="TDM26" s="1498"/>
      <c r="TDN26" s="1498"/>
      <c r="TDO26" s="1498"/>
      <c r="TDP26" s="1498"/>
      <c r="TDQ26" s="1498"/>
      <c r="TDR26" s="1498"/>
      <c r="TDS26" s="1498"/>
      <c r="TDT26" s="1498"/>
      <c r="TDU26" s="1498"/>
      <c r="TDV26" s="1498"/>
      <c r="TDW26" s="1498"/>
      <c r="TDX26" s="1498"/>
      <c r="TDY26" s="1498"/>
      <c r="TDZ26" s="1498"/>
      <c r="TEA26" s="1498"/>
      <c r="TEB26" s="1498"/>
      <c r="TEC26" s="1498"/>
      <c r="TED26" s="1498"/>
      <c r="TEE26" s="1498"/>
      <c r="TEF26" s="1498"/>
      <c r="TEG26" s="1498"/>
      <c r="TEH26" s="1498"/>
      <c r="TEI26" s="1498"/>
      <c r="TEJ26" s="1498"/>
      <c r="TEK26" s="1498"/>
      <c r="TEL26" s="1498"/>
      <c r="TEM26" s="1498"/>
      <c r="TEN26" s="1498"/>
      <c r="TEO26" s="1498"/>
      <c r="TEP26" s="1498"/>
      <c r="TEQ26" s="1498"/>
      <c r="TER26" s="1498"/>
      <c r="TES26" s="1498"/>
      <c r="TET26" s="1498"/>
      <c r="TEU26" s="1498"/>
      <c r="TEV26" s="1498"/>
      <c r="TEW26" s="1498"/>
      <c r="TEX26" s="1498"/>
      <c r="TEY26" s="1498"/>
      <c r="TEZ26" s="1498"/>
      <c r="TFA26" s="1498"/>
      <c r="TFB26" s="1498"/>
      <c r="TFC26" s="1498"/>
      <c r="TFD26" s="1498"/>
      <c r="TFE26" s="1498"/>
      <c r="TFF26" s="1498"/>
      <c r="TFG26" s="1498"/>
      <c r="TFH26" s="1498"/>
      <c r="TFI26" s="1498"/>
      <c r="TFJ26" s="1498"/>
      <c r="TFK26" s="1498"/>
      <c r="TFL26" s="1498"/>
      <c r="TFM26" s="1498"/>
      <c r="TFN26" s="1498"/>
      <c r="TFO26" s="1498"/>
      <c r="TFP26" s="1498"/>
      <c r="TFQ26" s="1498"/>
      <c r="TFR26" s="1498"/>
      <c r="TFS26" s="1498"/>
      <c r="TFT26" s="1498"/>
      <c r="TFU26" s="1498"/>
      <c r="TFV26" s="1498"/>
      <c r="TFW26" s="1498"/>
      <c r="TFX26" s="1498"/>
      <c r="TFY26" s="1498"/>
      <c r="TFZ26" s="1498"/>
      <c r="TGA26" s="1498"/>
      <c r="TGB26" s="1498"/>
      <c r="TGC26" s="1498"/>
      <c r="TGD26" s="1498"/>
      <c r="TGE26" s="1498"/>
      <c r="TGF26" s="1498"/>
      <c r="TGG26" s="1498"/>
      <c r="TGH26" s="1498"/>
      <c r="TGI26" s="1498"/>
      <c r="TGJ26" s="1498"/>
      <c r="TGK26" s="1498"/>
      <c r="TGL26" s="1498"/>
      <c r="TGM26" s="1498"/>
      <c r="TGN26" s="1498"/>
      <c r="TGO26" s="1498"/>
      <c r="TGP26" s="1498"/>
      <c r="TGQ26" s="1498"/>
      <c r="TGR26" s="1498"/>
      <c r="TGS26" s="1498"/>
      <c r="TGT26" s="1498"/>
      <c r="TGU26" s="1498"/>
      <c r="TGV26" s="1498"/>
      <c r="TGW26" s="1498"/>
      <c r="TGX26" s="1498"/>
      <c r="TGY26" s="1498"/>
      <c r="TGZ26" s="1498"/>
      <c r="THA26" s="1498"/>
      <c r="THB26" s="1498"/>
      <c r="THC26" s="1498"/>
      <c r="THD26" s="1498"/>
      <c r="THE26" s="1498"/>
      <c r="THF26" s="1498"/>
      <c r="THG26" s="1498"/>
      <c r="THH26" s="1498"/>
      <c r="THI26" s="1498"/>
      <c r="THJ26" s="1498"/>
      <c r="THK26" s="1498"/>
      <c r="THL26" s="1498"/>
      <c r="THM26" s="1498"/>
      <c r="THN26" s="1498"/>
      <c r="THO26" s="1498"/>
      <c r="THP26" s="1498"/>
      <c r="THQ26" s="1498"/>
      <c r="THR26" s="1498"/>
      <c r="THS26" s="1498"/>
      <c r="THT26" s="1498"/>
      <c r="THU26" s="1498"/>
      <c r="THV26" s="1498"/>
      <c r="THW26" s="1498"/>
      <c r="THX26" s="1498"/>
      <c r="THY26" s="1498"/>
      <c r="THZ26" s="1498"/>
      <c r="TIA26" s="1498"/>
      <c r="TIB26" s="1498"/>
      <c r="TIC26" s="1498"/>
      <c r="TID26" s="1498"/>
      <c r="TIE26" s="1498"/>
      <c r="TIF26" s="1498"/>
      <c r="TIG26" s="1498"/>
      <c r="TIH26" s="1498"/>
      <c r="TII26" s="1498"/>
      <c r="TIJ26" s="1498"/>
      <c r="TIK26" s="1498"/>
      <c r="TIL26" s="1498"/>
      <c r="TIM26" s="1498"/>
      <c r="TIN26" s="1498"/>
      <c r="TIO26" s="1498"/>
      <c r="TIP26" s="1498"/>
      <c r="TIQ26" s="1498"/>
      <c r="TIR26" s="1498"/>
      <c r="TIS26" s="1498"/>
      <c r="TIT26" s="1498"/>
      <c r="TIU26" s="1498"/>
      <c r="TIV26" s="1498"/>
      <c r="TIW26" s="1498"/>
      <c r="TIX26" s="1498"/>
      <c r="TIY26" s="1498"/>
      <c r="TIZ26" s="1498"/>
      <c r="TJA26" s="1498"/>
      <c r="TJB26" s="1498"/>
      <c r="TJC26" s="1498"/>
      <c r="TJD26" s="1498"/>
      <c r="TJE26" s="1498"/>
      <c r="TJF26" s="1498"/>
      <c r="TJG26" s="1498"/>
      <c r="TJH26" s="1498"/>
      <c r="TJI26" s="1498"/>
      <c r="TJJ26" s="1498"/>
      <c r="TJK26" s="1498"/>
      <c r="TJL26" s="1498"/>
      <c r="TJM26" s="1498"/>
      <c r="TJN26" s="1498"/>
      <c r="TJO26" s="1498"/>
      <c r="TJP26" s="1498"/>
      <c r="TJQ26" s="1498"/>
      <c r="TJR26" s="1498"/>
      <c r="TJS26" s="1498"/>
      <c r="TJT26" s="1498"/>
      <c r="TJU26" s="1498"/>
      <c r="TJV26" s="1498"/>
      <c r="TJW26" s="1498"/>
      <c r="TJX26" s="1498"/>
      <c r="TJY26" s="1498"/>
      <c r="TJZ26" s="1498"/>
      <c r="TKA26" s="1498"/>
      <c r="TKB26" s="1498"/>
      <c r="TKC26" s="1498"/>
      <c r="TKD26" s="1498"/>
      <c r="TKE26" s="1498"/>
      <c r="TKF26" s="1498"/>
      <c r="TKG26" s="1498"/>
      <c r="TKH26" s="1498"/>
      <c r="TKI26" s="1498"/>
      <c r="TKJ26" s="1498"/>
      <c r="TKK26" s="1498"/>
      <c r="TKL26" s="1498"/>
      <c r="TKM26" s="1498"/>
      <c r="TKN26" s="1498"/>
      <c r="TKO26" s="1498"/>
      <c r="TKP26" s="1498"/>
      <c r="TKQ26" s="1498"/>
      <c r="TKR26" s="1498"/>
      <c r="TKS26" s="1498"/>
      <c r="TKT26" s="1498"/>
      <c r="TKU26" s="1498"/>
      <c r="TKV26" s="1498"/>
      <c r="TKW26" s="1498"/>
      <c r="TKX26" s="1498"/>
      <c r="TKY26" s="1498"/>
      <c r="TKZ26" s="1498"/>
      <c r="TLA26" s="1498"/>
      <c r="TLB26" s="1498"/>
      <c r="TLC26" s="1498"/>
      <c r="TLD26" s="1498"/>
      <c r="TLE26" s="1498"/>
      <c r="TLF26" s="1498"/>
      <c r="TLG26" s="1498"/>
      <c r="TLH26" s="1498"/>
      <c r="TLI26" s="1498"/>
      <c r="TLJ26" s="1498"/>
      <c r="TLK26" s="1498"/>
      <c r="TLL26" s="1498"/>
      <c r="TLM26" s="1498"/>
      <c r="TLN26" s="1498"/>
      <c r="TLO26" s="1498"/>
      <c r="TLP26" s="1498"/>
      <c r="TLQ26" s="1498"/>
      <c r="TLR26" s="1498"/>
      <c r="TLS26" s="1498"/>
      <c r="TLT26" s="1498"/>
      <c r="TLU26" s="1498"/>
      <c r="TLV26" s="1498"/>
      <c r="TLW26" s="1498"/>
      <c r="TLX26" s="1498"/>
      <c r="TLY26" s="1498"/>
      <c r="TLZ26" s="1498"/>
      <c r="TMA26" s="1498"/>
      <c r="TMB26" s="1498"/>
      <c r="TMC26" s="1498"/>
      <c r="TMD26" s="1498"/>
      <c r="TME26" s="1498"/>
      <c r="TMF26" s="1498"/>
      <c r="TMG26" s="1498"/>
      <c r="TMH26" s="1498"/>
      <c r="TMI26" s="1498"/>
      <c r="TMJ26" s="1498"/>
      <c r="TMK26" s="1498"/>
      <c r="TML26" s="1498"/>
      <c r="TMM26" s="1498"/>
      <c r="TMN26" s="1498"/>
      <c r="TMO26" s="1498"/>
      <c r="TMP26" s="1498"/>
      <c r="TMQ26" s="1498"/>
      <c r="TMR26" s="1498"/>
      <c r="TMS26" s="1498"/>
      <c r="TMT26" s="1498"/>
      <c r="TMU26" s="1498"/>
      <c r="TMV26" s="1498"/>
      <c r="TMW26" s="1498"/>
      <c r="TMX26" s="1498"/>
      <c r="TMY26" s="1498"/>
      <c r="TMZ26" s="1498"/>
      <c r="TNA26" s="1498"/>
      <c r="TNB26" s="1498"/>
      <c r="TNC26" s="1498"/>
      <c r="TND26" s="1498"/>
      <c r="TNE26" s="1498"/>
      <c r="TNF26" s="1498"/>
      <c r="TNG26" s="1498"/>
      <c r="TNH26" s="1498"/>
      <c r="TNI26" s="1498"/>
      <c r="TNJ26" s="1498"/>
      <c r="TNK26" s="1498"/>
      <c r="TNL26" s="1498"/>
      <c r="TNM26" s="1498"/>
      <c r="TNN26" s="1498"/>
      <c r="TNO26" s="1498"/>
      <c r="TNP26" s="1498"/>
      <c r="TNQ26" s="1498"/>
      <c r="TNR26" s="1498"/>
      <c r="TNS26" s="1498"/>
      <c r="TNT26" s="1498"/>
      <c r="TNU26" s="1498"/>
      <c r="TNV26" s="1498"/>
      <c r="TNW26" s="1498"/>
      <c r="TNX26" s="1498"/>
      <c r="TNY26" s="1498"/>
      <c r="TNZ26" s="1498"/>
      <c r="TOA26" s="1498"/>
      <c r="TOB26" s="1498"/>
      <c r="TOC26" s="1498"/>
      <c r="TOD26" s="1498"/>
      <c r="TOE26" s="1498"/>
      <c r="TOF26" s="1498"/>
      <c r="TOG26" s="1498"/>
      <c r="TOH26" s="1498"/>
      <c r="TOI26" s="1498"/>
      <c r="TOJ26" s="1498"/>
      <c r="TOK26" s="1498"/>
      <c r="TOL26" s="1498"/>
      <c r="TOM26" s="1498"/>
      <c r="TON26" s="1498"/>
      <c r="TOO26" s="1498"/>
      <c r="TOP26" s="1498"/>
      <c r="TOQ26" s="1498"/>
      <c r="TOR26" s="1498"/>
      <c r="TOS26" s="1498"/>
      <c r="TOT26" s="1498"/>
      <c r="TOU26" s="1498"/>
      <c r="TOV26" s="1498"/>
      <c r="TOW26" s="1498"/>
      <c r="TOX26" s="1498"/>
      <c r="TOY26" s="1498"/>
      <c r="TOZ26" s="1498"/>
      <c r="TPA26" s="1498"/>
      <c r="TPB26" s="1498"/>
      <c r="TPC26" s="1498"/>
      <c r="TPD26" s="1498"/>
      <c r="TPE26" s="1498"/>
      <c r="TPF26" s="1498"/>
      <c r="TPG26" s="1498"/>
      <c r="TPH26" s="1498"/>
      <c r="TPI26" s="1498"/>
      <c r="TPJ26" s="1498"/>
      <c r="TPK26" s="1498"/>
      <c r="TPL26" s="1498"/>
      <c r="TPM26" s="1498"/>
      <c r="TPN26" s="1498"/>
      <c r="TPO26" s="1498"/>
      <c r="TPP26" s="1498"/>
      <c r="TPQ26" s="1498"/>
      <c r="TPR26" s="1498"/>
      <c r="TPS26" s="1498"/>
      <c r="TPT26" s="1498"/>
      <c r="TPU26" s="1498"/>
      <c r="TPV26" s="1498"/>
      <c r="TPW26" s="1498"/>
      <c r="TPX26" s="1498"/>
      <c r="TPY26" s="1498"/>
      <c r="TPZ26" s="1498"/>
      <c r="TQA26" s="1498"/>
      <c r="TQB26" s="1498"/>
      <c r="TQC26" s="1498"/>
      <c r="TQD26" s="1498"/>
      <c r="TQE26" s="1498"/>
      <c r="TQF26" s="1498"/>
      <c r="TQG26" s="1498"/>
      <c r="TQH26" s="1498"/>
      <c r="TQI26" s="1498"/>
      <c r="TQJ26" s="1498"/>
      <c r="TQK26" s="1498"/>
      <c r="TQL26" s="1498"/>
      <c r="TQM26" s="1498"/>
      <c r="TQN26" s="1498"/>
      <c r="TQO26" s="1498"/>
      <c r="TQP26" s="1498"/>
      <c r="TQQ26" s="1498"/>
      <c r="TQR26" s="1498"/>
      <c r="TQS26" s="1498"/>
      <c r="TQT26" s="1498"/>
      <c r="TQU26" s="1498"/>
      <c r="TQV26" s="1498"/>
      <c r="TQW26" s="1498"/>
      <c r="TQX26" s="1498"/>
      <c r="TQY26" s="1498"/>
      <c r="TQZ26" s="1498"/>
      <c r="TRA26" s="1498"/>
      <c r="TRB26" s="1498"/>
      <c r="TRC26" s="1498"/>
      <c r="TRD26" s="1498"/>
      <c r="TRE26" s="1498"/>
      <c r="TRF26" s="1498"/>
      <c r="TRG26" s="1498"/>
      <c r="TRH26" s="1498"/>
      <c r="TRI26" s="1498"/>
      <c r="TRJ26" s="1498"/>
      <c r="TRK26" s="1498"/>
      <c r="TRL26" s="1498"/>
      <c r="TRM26" s="1498"/>
      <c r="TRN26" s="1498"/>
      <c r="TRO26" s="1498"/>
      <c r="TRP26" s="1498"/>
      <c r="TRQ26" s="1498"/>
      <c r="TRR26" s="1498"/>
      <c r="TRS26" s="1498"/>
      <c r="TRT26" s="1498"/>
      <c r="TRU26" s="1498"/>
      <c r="TRV26" s="1498"/>
      <c r="TRW26" s="1498"/>
      <c r="TRX26" s="1498"/>
      <c r="TRY26" s="1498"/>
      <c r="TRZ26" s="1498"/>
      <c r="TSA26" s="1498"/>
      <c r="TSB26" s="1498"/>
      <c r="TSC26" s="1498"/>
      <c r="TSD26" s="1498"/>
      <c r="TSE26" s="1498"/>
      <c r="TSF26" s="1498"/>
      <c r="TSG26" s="1498"/>
      <c r="TSH26" s="1498"/>
      <c r="TSI26" s="1498"/>
      <c r="TSJ26" s="1498"/>
      <c r="TSK26" s="1498"/>
      <c r="TSL26" s="1498"/>
      <c r="TSM26" s="1498"/>
      <c r="TSN26" s="1498"/>
      <c r="TSO26" s="1498"/>
      <c r="TSP26" s="1498"/>
      <c r="TSQ26" s="1498"/>
      <c r="TSR26" s="1498"/>
      <c r="TSS26" s="1498"/>
      <c r="TST26" s="1498"/>
      <c r="TSU26" s="1498"/>
      <c r="TSV26" s="1498"/>
      <c r="TSW26" s="1498"/>
      <c r="TSX26" s="1498"/>
      <c r="TSY26" s="1498"/>
      <c r="TSZ26" s="1498"/>
      <c r="TTA26" s="1498"/>
      <c r="TTB26" s="1498"/>
      <c r="TTC26" s="1498"/>
      <c r="TTD26" s="1498"/>
      <c r="TTE26" s="1498"/>
      <c r="TTF26" s="1498"/>
      <c r="TTG26" s="1498"/>
      <c r="TTH26" s="1498"/>
      <c r="TTI26" s="1498"/>
      <c r="TTJ26" s="1498"/>
      <c r="TTK26" s="1498"/>
      <c r="TTL26" s="1498"/>
      <c r="TTM26" s="1498"/>
      <c r="TTN26" s="1498"/>
      <c r="TTO26" s="1498"/>
      <c r="TTP26" s="1498"/>
      <c r="TTQ26" s="1498"/>
      <c r="TTR26" s="1498"/>
      <c r="TTS26" s="1498"/>
      <c r="TTT26" s="1498"/>
      <c r="TTU26" s="1498"/>
      <c r="TTV26" s="1498"/>
      <c r="TTW26" s="1498"/>
      <c r="TTX26" s="1498"/>
      <c r="TTY26" s="1498"/>
      <c r="TTZ26" s="1498"/>
      <c r="TUA26" s="1498"/>
      <c r="TUB26" s="1498"/>
      <c r="TUC26" s="1498"/>
      <c r="TUD26" s="1498"/>
      <c r="TUE26" s="1498"/>
      <c r="TUF26" s="1498"/>
      <c r="TUG26" s="1498"/>
      <c r="TUH26" s="1498"/>
      <c r="TUI26" s="1498"/>
      <c r="TUJ26" s="1498"/>
      <c r="TUK26" s="1498"/>
      <c r="TUL26" s="1498"/>
      <c r="TUM26" s="1498"/>
      <c r="TUN26" s="1498"/>
      <c r="TUO26" s="1498"/>
      <c r="TUP26" s="1498"/>
      <c r="TUQ26" s="1498"/>
      <c r="TUR26" s="1498"/>
      <c r="TUS26" s="1498"/>
      <c r="TUT26" s="1498"/>
      <c r="TUU26" s="1498"/>
      <c r="TUV26" s="1498"/>
      <c r="TUW26" s="1498"/>
      <c r="TUX26" s="1498"/>
      <c r="TUY26" s="1498"/>
      <c r="TUZ26" s="1498"/>
      <c r="TVA26" s="1498"/>
      <c r="TVB26" s="1498"/>
      <c r="TVC26" s="1498"/>
      <c r="TVD26" s="1498"/>
      <c r="TVE26" s="1498"/>
      <c r="TVF26" s="1498"/>
      <c r="TVG26" s="1498"/>
      <c r="TVH26" s="1498"/>
      <c r="TVI26" s="1498"/>
      <c r="TVJ26" s="1498"/>
      <c r="TVK26" s="1498"/>
      <c r="TVL26" s="1498"/>
      <c r="TVM26" s="1498"/>
      <c r="TVN26" s="1498"/>
      <c r="TVO26" s="1498"/>
      <c r="TVP26" s="1498"/>
      <c r="TVQ26" s="1498"/>
      <c r="TVR26" s="1498"/>
      <c r="TVS26" s="1498"/>
      <c r="TVT26" s="1498"/>
      <c r="TVU26" s="1498"/>
      <c r="TVV26" s="1498"/>
      <c r="TVW26" s="1498"/>
      <c r="TVX26" s="1498"/>
      <c r="TVY26" s="1498"/>
      <c r="TVZ26" s="1498"/>
      <c r="TWA26" s="1498"/>
      <c r="TWB26" s="1498"/>
      <c r="TWC26" s="1498"/>
      <c r="TWD26" s="1498"/>
      <c r="TWE26" s="1498"/>
      <c r="TWF26" s="1498"/>
      <c r="TWG26" s="1498"/>
      <c r="TWH26" s="1498"/>
      <c r="TWI26" s="1498"/>
      <c r="TWJ26" s="1498"/>
      <c r="TWK26" s="1498"/>
      <c r="TWL26" s="1498"/>
      <c r="TWM26" s="1498"/>
      <c r="TWN26" s="1498"/>
      <c r="TWO26" s="1498"/>
      <c r="TWP26" s="1498"/>
      <c r="TWQ26" s="1498"/>
      <c r="TWR26" s="1498"/>
      <c r="TWS26" s="1498"/>
      <c r="TWT26" s="1498"/>
      <c r="TWU26" s="1498"/>
      <c r="TWV26" s="1498"/>
      <c r="TWW26" s="1498"/>
      <c r="TWX26" s="1498"/>
      <c r="TWY26" s="1498"/>
      <c r="TWZ26" s="1498"/>
      <c r="TXA26" s="1498"/>
      <c r="TXB26" s="1498"/>
      <c r="TXC26" s="1498"/>
      <c r="TXD26" s="1498"/>
      <c r="TXE26" s="1498"/>
      <c r="TXF26" s="1498"/>
      <c r="TXG26" s="1498"/>
      <c r="TXH26" s="1498"/>
      <c r="TXI26" s="1498"/>
      <c r="TXJ26" s="1498"/>
      <c r="TXK26" s="1498"/>
      <c r="TXL26" s="1498"/>
      <c r="TXM26" s="1498"/>
      <c r="TXN26" s="1498"/>
      <c r="TXO26" s="1498"/>
      <c r="TXP26" s="1498"/>
      <c r="TXQ26" s="1498"/>
      <c r="TXR26" s="1498"/>
      <c r="TXS26" s="1498"/>
      <c r="TXT26" s="1498"/>
      <c r="TXU26" s="1498"/>
      <c r="TXV26" s="1498"/>
      <c r="TXW26" s="1498"/>
      <c r="TXX26" s="1498"/>
      <c r="TXY26" s="1498"/>
      <c r="TXZ26" s="1498"/>
      <c r="TYA26" s="1498"/>
      <c r="TYB26" s="1498"/>
      <c r="TYC26" s="1498"/>
      <c r="TYD26" s="1498"/>
      <c r="TYE26" s="1498"/>
      <c r="TYF26" s="1498"/>
      <c r="TYG26" s="1498"/>
      <c r="TYH26" s="1498"/>
      <c r="TYI26" s="1498"/>
      <c r="TYJ26" s="1498"/>
      <c r="TYK26" s="1498"/>
      <c r="TYL26" s="1498"/>
      <c r="TYM26" s="1498"/>
      <c r="TYN26" s="1498"/>
      <c r="TYO26" s="1498"/>
      <c r="TYP26" s="1498"/>
      <c r="TYQ26" s="1498"/>
      <c r="TYR26" s="1498"/>
      <c r="TYS26" s="1498"/>
      <c r="TYT26" s="1498"/>
      <c r="TYU26" s="1498"/>
      <c r="TYV26" s="1498"/>
      <c r="TYW26" s="1498"/>
      <c r="TYX26" s="1498"/>
      <c r="TYY26" s="1498"/>
      <c r="TYZ26" s="1498"/>
      <c r="TZA26" s="1498"/>
      <c r="TZB26" s="1498"/>
      <c r="TZC26" s="1498"/>
      <c r="TZD26" s="1498"/>
      <c r="TZE26" s="1498"/>
      <c r="TZF26" s="1498"/>
      <c r="TZG26" s="1498"/>
      <c r="TZH26" s="1498"/>
      <c r="TZI26" s="1498"/>
      <c r="TZJ26" s="1498"/>
      <c r="TZK26" s="1498"/>
      <c r="TZL26" s="1498"/>
      <c r="TZM26" s="1498"/>
      <c r="TZN26" s="1498"/>
      <c r="TZO26" s="1498"/>
      <c r="TZP26" s="1498"/>
      <c r="TZQ26" s="1498"/>
      <c r="TZR26" s="1498"/>
      <c r="TZS26" s="1498"/>
      <c r="TZT26" s="1498"/>
      <c r="TZU26" s="1498"/>
      <c r="TZV26" s="1498"/>
      <c r="TZW26" s="1498"/>
      <c r="TZX26" s="1498"/>
      <c r="TZY26" s="1498"/>
      <c r="TZZ26" s="1498"/>
      <c r="UAA26" s="1498"/>
      <c r="UAB26" s="1498"/>
      <c r="UAC26" s="1498"/>
      <c r="UAD26" s="1498"/>
      <c r="UAE26" s="1498"/>
      <c r="UAF26" s="1498"/>
      <c r="UAG26" s="1498"/>
      <c r="UAH26" s="1498"/>
      <c r="UAI26" s="1498"/>
      <c r="UAJ26" s="1498"/>
      <c r="UAK26" s="1498"/>
      <c r="UAL26" s="1498"/>
      <c r="UAM26" s="1498"/>
      <c r="UAN26" s="1498"/>
      <c r="UAO26" s="1498"/>
      <c r="UAP26" s="1498"/>
      <c r="UAQ26" s="1498"/>
      <c r="UAR26" s="1498"/>
      <c r="UAS26" s="1498"/>
      <c r="UAT26" s="1498"/>
      <c r="UAU26" s="1498"/>
      <c r="UAV26" s="1498"/>
      <c r="UAW26" s="1498"/>
      <c r="UAX26" s="1498"/>
      <c r="UAY26" s="1498"/>
      <c r="UAZ26" s="1498"/>
      <c r="UBA26" s="1498"/>
      <c r="UBB26" s="1498"/>
      <c r="UBC26" s="1498"/>
      <c r="UBD26" s="1498"/>
      <c r="UBE26" s="1498"/>
      <c r="UBF26" s="1498"/>
      <c r="UBG26" s="1498"/>
      <c r="UBH26" s="1498"/>
      <c r="UBI26" s="1498"/>
      <c r="UBJ26" s="1498"/>
      <c r="UBK26" s="1498"/>
      <c r="UBL26" s="1498"/>
      <c r="UBM26" s="1498"/>
      <c r="UBN26" s="1498"/>
      <c r="UBO26" s="1498"/>
      <c r="UBP26" s="1498"/>
      <c r="UBQ26" s="1498"/>
      <c r="UBR26" s="1498"/>
      <c r="UBS26" s="1498"/>
      <c r="UBT26" s="1498"/>
      <c r="UBU26" s="1498"/>
      <c r="UBV26" s="1498"/>
      <c r="UBW26" s="1498"/>
      <c r="UBX26" s="1498"/>
      <c r="UBY26" s="1498"/>
      <c r="UBZ26" s="1498"/>
      <c r="UCA26" s="1498"/>
      <c r="UCB26" s="1498"/>
      <c r="UCC26" s="1498"/>
      <c r="UCD26" s="1498"/>
      <c r="UCE26" s="1498"/>
      <c r="UCF26" s="1498"/>
      <c r="UCG26" s="1498"/>
      <c r="UCH26" s="1498"/>
      <c r="UCI26" s="1498"/>
      <c r="UCJ26" s="1498"/>
      <c r="UCK26" s="1498"/>
      <c r="UCL26" s="1498"/>
      <c r="UCM26" s="1498"/>
      <c r="UCN26" s="1498"/>
      <c r="UCO26" s="1498"/>
      <c r="UCP26" s="1498"/>
      <c r="UCQ26" s="1498"/>
      <c r="UCR26" s="1498"/>
      <c r="UCS26" s="1498"/>
      <c r="UCT26" s="1498"/>
      <c r="UCU26" s="1498"/>
      <c r="UCV26" s="1498"/>
      <c r="UCW26" s="1498"/>
      <c r="UCX26" s="1498"/>
      <c r="UCY26" s="1498"/>
      <c r="UCZ26" s="1498"/>
      <c r="UDA26" s="1498"/>
      <c r="UDB26" s="1498"/>
      <c r="UDC26" s="1498"/>
      <c r="UDD26" s="1498"/>
      <c r="UDE26" s="1498"/>
      <c r="UDF26" s="1498"/>
      <c r="UDG26" s="1498"/>
      <c r="UDH26" s="1498"/>
      <c r="UDI26" s="1498"/>
      <c r="UDJ26" s="1498"/>
      <c r="UDK26" s="1498"/>
      <c r="UDL26" s="1498"/>
      <c r="UDM26" s="1498"/>
      <c r="UDN26" s="1498"/>
      <c r="UDO26" s="1498"/>
      <c r="UDP26" s="1498"/>
      <c r="UDQ26" s="1498"/>
      <c r="UDR26" s="1498"/>
      <c r="UDS26" s="1498"/>
      <c r="UDT26" s="1498"/>
      <c r="UDU26" s="1498"/>
      <c r="UDV26" s="1498"/>
      <c r="UDW26" s="1498"/>
      <c r="UDX26" s="1498"/>
      <c r="UDY26" s="1498"/>
      <c r="UDZ26" s="1498"/>
      <c r="UEA26" s="1498"/>
      <c r="UEB26" s="1498"/>
      <c r="UEC26" s="1498"/>
      <c r="UED26" s="1498"/>
      <c r="UEE26" s="1498"/>
      <c r="UEF26" s="1498"/>
      <c r="UEG26" s="1498"/>
      <c r="UEH26" s="1498"/>
      <c r="UEI26" s="1498"/>
      <c r="UEJ26" s="1498"/>
      <c r="UEK26" s="1498"/>
      <c r="UEL26" s="1498"/>
      <c r="UEM26" s="1498"/>
      <c r="UEN26" s="1498"/>
      <c r="UEO26" s="1498"/>
      <c r="UEP26" s="1498"/>
      <c r="UEQ26" s="1498"/>
      <c r="UER26" s="1498"/>
      <c r="UES26" s="1498"/>
      <c r="UET26" s="1498"/>
      <c r="UEU26" s="1498"/>
      <c r="UEV26" s="1498"/>
      <c r="UEW26" s="1498"/>
      <c r="UEX26" s="1498"/>
      <c r="UEY26" s="1498"/>
      <c r="UEZ26" s="1498"/>
      <c r="UFA26" s="1498"/>
      <c r="UFB26" s="1498"/>
      <c r="UFC26" s="1498"/>
      <c r="UFD26" s="1498"/>
      <c r="UFE26" s="1498"/>
      <c r="UFF26" s="1498"/>
      <c r="UFG26" s="1498"/>
      <c r="UFH26" s="1498"/>
      <c r="UFI26" s="1498"/>
      <c r="UFJ26" s="1498"/>
      <c r="UFK26" s="1498"/>
      <c r="UFL26" s="1498"/>
      <c r="UFM26" s="1498"/>
      <c r="UFN26" s="1498"/>
      <c r="UFO26" s="1498"/>
      <c r="UFP26" s="1498"/>
      <c r="UFQ26" s="1498"/>
      <c r="UFR26" s="1498"/>
      <c r="UFS26" s="1498"/>
      <c r="UFT26" s="1498"/>
      <c r="UFU26" s="1498"/>
      <c r="UFV26" s="1498"/>
      <c r="UFW26" s="1498"/>
      <c r="UFX26" s="1498"/>
      <c r="UFY26" s="1498"/>
      <c r="UFZ26" s="1498"/>
      <c r="UGA26" s="1498"/>
      <c r="UGB26" s="1498"/>
      <c r="UGC26" s="1498"/>
      <c r="UGD26" s="1498"/>
      <c r="UGE26" s="1498"/>
      <c r="UGF26" s="1498"/>
      <c r="UGG26" s="1498"/>
      <c r="UGH26" s="1498"/>
      <c r="UGI26" s="1498"/>
      <c r="UGJ26" s="1498"/>
      <c r="UGK26" s="1498"/>
      <c r="UGL26" s="1498"/>
      <c r="UGM26" s="1498"/>
      <c r="UGN26" s="1498"/>
      <c r="UGO26" s="1498"/>
      <c r="UGP26" s="1498"/>
      <c r="UGQ26" s="1498"/>
      <c r="UGR26" s="1498"/>
      <c r="UGS26" s="1498"/>
      <c r="UGT26" s="1498"/>
      <c r="UGU26" s="1498"/>
      <c r="UGV26" s="1498"/>
      <c r="UGW26" s="1498"/>
      <c r="UGX26" s="1498"/>
      <c r="UGY26" s="1498"/>
      <c r="UGZ26" s="1498"/>
      <c r="UHA26" s="1498"/>
      <c r="UHB26" s="1498"/>
      <c r="UHC26" s="1498"/>
      <c r="UHD26" s="1498"/>
      <c r="UHE26" s="1498"/>
      <c r="UHF26" s="1498"/>
      <c r="UHG26" s="1498"/>
      <c r="UHH26" s="1498"/>
      <c r="UHI26" s="1498"/>
      <c r="UHJ26" s="1498"/>
      <c r="UHK26" s="1498"/>
      <c r="UHL26" s="1498"/>
      <c r="UHM26" s="1498"/>
      <c r="UHN26" s="1498"/>
      <c r="UHO26" s="1498"/>
      <c r="UHP26" s="1498"/>
      <c r="UHQ26" s="1498"/>
      <c r="UHR26" s="1498"/>
      <c r="UHS26" s="1498"/>
      <c r="UHT26" s="1498"/>
      <c r="UHU26" s="1498"/>
      <c r="UHV26" s="1498"/>
      <c r="UHW26" s="1498"/>
      <c r="UHX26" s="1498"/>
      <c r="UHY26" s="1498"/>
      <c r="UHZ26" s="1498"/>
      <c r="UIA26" s="1498"/>
      <c r="UIB26" s="1498"/>
      <c r="UIC26" s="1498"/>
      <c r="UID26" s="1498"/>
      <c r="UIE26" s="1498"/>
      <c r="UIF26" s="1498"/>
      <c r="UIG26" s="1498"/>
      <c r="UIH26" s="1498"/>
      <c r="UII26" s="1498"/>
      <c r="UIJ26" s="1498"/>
      <c r="UIK26" s="1498"/>
      <c r="UIL26" s="1498"/>
      <c r="UIM26" s="1498"/>
      <c r="UIN26" s="1498"/>
      <c r="UIO26" s="1498"/>
      <c r="UIP26" s="1498"/>
      <c r="UIQ26" s="1498"/>
      <c r="UIR26" s="1498"/>
      <c r="UIS26" s="1498"/>
      <c r="UIT26" s="1498"/>
      <c r="UIU26" s="1498"/>
      <c r="UIV26" s="1498"/>
      <c r="UIW26" s="1498"/>
      <c r="UIX26" s="1498"/>
      <c r="UIY26" s="1498"/>
      <c r="UIZ26" s="1498"/>
      <c r="UJA26" s="1498"/>
      <c r="UJB26" s="1498"/>
      <c r="UJC26" s="1498"/>
      <c r="UJD26" s="1498"/>
      <c r="UJE26" s="1498"/>
      <c r="UJF26" s="1498"/>
      <c r="UJG26" s="1498"/>
      <c r="UJH26" s="1498"/>
      <c r="UJI26" s="1498"/>
      <c r="UJJ26" s="1498"/>
      <c r="UJK26" s="1498"/>
      <c r="UJL26" s="1498"/>
      <c r="UJM26" s="1498"/>
      <c r="UJN26" s="1498"/>
      <c r="UJO26" s="1498"/>
      <c r="UJP26" s="1498"/>
      <c r="UJQ26" s="1498"/>
      <c r="UJR26" s="1498"/>
      <c r="UJS26" s="1498"/>
      <c r="UJT26" s="1498"/>
      <c r="UJU26" s="1498"/>
      <c r="UJV26" s="1498"/>
      <c r="UJW26" s="1498"/>
      <c r="UJX26" s="1498"/>
      <c r="UJY26" s="1498"/>
      <c r="UJZ26" s="1498"/>
      <c r="UKA26" s="1498"/>
      <c r="UKB26" s="1498"/>
      <c r="UKC26" s="1498"/>
      <c r="UKD26" s="1498"/>
      <c r="UKE26" s="1498"/>
      <c r="UKF26" s="1498"/>
      <c r="UKG26" s="1498"/>
      <c r="UKH26" s="1498"/>
      <c r="UKI26" s="1498"/>
      <c r="UKJ26" s="1498"/>
      <c r="UKK26" s="1498"/>
      <c r="UKL26" s="1498"/>
      <c r="UKM26" s="1498"/>
      <c r="UKN26" s="1498"/>
      <c r="UKO26" s="1498"/>
      <c r="UKP26" s="1498"/>
      <c r="UKQ26" s="1498"/>
      <c r="UKR26" s="1498"/>
      <c r="UKS26" s="1498"/>
      <c r="UKT26" s="1498"/>
      <c r="UKU26" s="1498"/>
      <c r="UKV26" s="1498"/>
      <c r="UKW26" s="1498"/>
      <c r="UKX26" s="1498"/>
      <c r="UKY26" s="1498"/>
      <c r="UKZ26" s="1498"/>
      <c r="ULA26" s="1498"/>
      <c r="ULB26" s="1498"/>
      <c r="ULC26" s="1498"/>
      <c r="ULD26" s="1498"/>
      <c r="ULE26" s="1498"/>
      <c r="ULF26" s="1498"/>
      <c r="ULG26" s="1498"/>
      <c r="ULH26" s="1498"/>
      <c r="ULI26" s="1498"/>
      <c r="ULJ26" s="1498"/>
      <c r="ULK26" s="1498"/>
      <c r="ULL26" s="1498"/>
      <c r="ULM26" s="1498"/>
      <c r="ULN26" s="1498"/>
      <c r="ULO26" s="1498"/>
      <c r="ULP26" s="1498"/>
      <c r="ULQ26" s="1498"/>
      <c r="ULR26" s="1498"/>
      <c r="ULS26" s="1498"/>
      <c r="ULT26" s="1498"/>
      <c r="ULU26" s="1498"/>
      <c r="ULV26" s="1498"/>
      <c r="ULW26" s="1498"/>
      <c r="ULX26" s="1498"/>
      <c r="ULY26" s="1498"/>
      <c r="ULZ26" s="1498"/>
      <c r="UMA26" s="1498"/>
      <c r="UMB26" s="1498"/>
      <c r="UMC26" s="1498"/>
      <c r="UMD26" s="1498"/>
      <c r="UME26" s="1498"/>
      <c r="UMF26" s="1498"/>
      <c r="UMG26" s="1498"/>
      <c r="UMH26" s="1498"/>
      <c r="UMI26" s="1498"/>
      <c r="UMJ26" s="1498"/>
      <c r="UMK26" s="1498"/>
      <c r="UML26" s="1498"/>
      <c r="UMM26" s="1498"/>
      <c r="UMN26" s="1498"/>
      <c r="UMO26" s="1498"/>
      <c r="UMP26" s="1498"/>
      <c r="UMQ26" s="1498"/>
      <c r="UMR26" s="1498"/>
      <c r="UMS26" s="1498"/>
      <c r="UMT26" s="1498"/>
      <c r="UMU26" s="1498"/>
      <c r="UMV26" s="1498"/>
      <c r="UMW26" s="1498"/>
      <c r="UMX26" s="1498"/>
      <c r="UMY26" s="1498"/>
      <c r="UMZ26" s="1498"/>
      <c r="UNA26" s="1498"/>
      <c r="UNB26" s="1498"/>
      <c r="UNC26" s="1498"/>
      <c r="UND26" s="1498"/>
      <c r="UNE26" s="1498"/>
      <c r="UNF26" s="1498"/>
      <c r="UNG26" s="1498"/>
      <c r="UNH26" s="1498"/>
      <c r="UNI26" s="1498"/>
      <c r="UNJ26" s="1498"/>
      <c r="UNK26" s="1498"/>
      <c r="UNL26" s="1498"/>
      <c r="UNM26" s="1498"/>
      <c r="UNN26" s="1498"/>
      <c r="UNO26" s="1498"/>
      <c r="UNP26" s="1498"/>
      <c r="UNQ26" s="1498"/>
      <c r="UNR26" s="1498"/>
      <c r="UNS26" s="1498"/>
      <c r="UNT26" s="1498"/>
      <c r="UNU26" s="1498"/>
      <c r="UNV26" s="1498"/>
      <c r="UNW26" s="1498"/>
      <c r="UNX26" s="1498"/>
      <c r="UNY26" s="1498"/>
      <c r="UNZ26" s="1498"/>
      <c r="UOA26" s="1498"/>
      <c r="UOB26" s="1498"/>
      <c r="UOC26" s="1498"/>
      <c r="UOD26" s="1498"/>
      <c r="UOE26" s="1498"/>
      <c r="UOF26" s="1498"/>
      <c r="UOG26" s="1498"/>
      <c r="UOH26" s="1498"/>
      <c r="UOI26" s="1498"/>
      <c r="UOJ26" s="1498"/>
      <c r="UOK26" s="1498"/>
      <c r="UOL26" s="1498"/>
      <c r="UOM26" s="1498"/>
      <c r="UON26" s="1498"/>
      <c r="UOO26" s="1498"/>
      <c r="UOP26" s="1498"/>
      <c r="UOQ26" s="1498"/>
      <c r="UOR26" s="1498"/>
      <c r="UOS26" s="1498"/>
      <c r="UOT26" s="1498"/>
      <c r="UOU26" s="1498"/>
      <c r="UOV26" s="1498"/>
      <c r="UOW26" s="1498"/>
      <c r="UOX26" s="1498"/>
      <c r="UOY26" s="1498"/>
      <c r="UOZ26" s="1498"/>
      <c r="UPA26" s="1498"/>
      <c r="UPB26" s="1498"/>
      <c r="UPC26" s="1498"/>
      <c r="UPD26" s="1498"/>
      <c r="UPE26" s="1498"/>
      <c r="UPF26" s="1498"/>
      <c r="UPG26" s="1498"/>
      <c r="UPH26" s="1498"/>
      <c r="UPI26" s="1498"/>
      <c r="UPJ26" s="1498"/>
      <c r="UPK26" s="1498"/>
      <c r="UPL26" s="1498"/>
      <c r="UPM26" s="1498"/>
      <c r="UPN26" s="1498"/>
      <c r="UPO26" s="1498"/>
      <c r="UPP26" s="1498"/>
      <c r="UPQ26" s="1498"/>
      <c r="UPR26" s="1498"/>
      <c r="UPS26" s="1498"/>
      <c r="UPT26" s="1498"/>
      <c r="UPU26" s="1498"/>
      <c r="UPV26" s="1498"/>
      <c r="UPW26" s="1498"/>
      <c r="UPX26" s="1498"/>
      <c r="UPY26" s="1498"/>
      <c r="UPZ26" s="1498"/>
      <c r="UQA26" s="1498"/>
      <c r="UQB26" s="1498"/>
      <c r="UQC26" s="1498"/>
      <c r="UQD26" s="1498"/>
      <c r="UQE26" s="1498"/>
      <c r="UQF26" s="1498"/>
      <c r="UQG26" s="1498"/>
      <c r="UQH26" s="1498"/>
      <c r="UQI26" s="1498"/>
      <c r="UQJ26" s="1498"/>
      <c r="UQK26" s="1498"/>
      <c r="UQL26" s="1498"/>
      <c r="UQM26" s="1498"/>
      <c r="UQN26" s="1498"/>
      <c r="UQO26" s="1498"/>
      <c r="UQP26" s="1498"/>
      <c r="UQQ26" s="1498"/>
      <c r="UQR26" s="1498"/>
      <c r="UQS26" s="1498"/>
      <c r="UQT26" s="1498"/>
      <c r="UQU26" s="1498"/>
      <c r="UQV26" s="1498"/>
      <c r="UQW26" s="1498"/>
      <c r="UQX26" s="1498"/>
      <c r="UQY26" s="1498"/>
      <c r="UQZ26" s="1498"/>
      <c r="URA26" s="1498"/>
      <c r="URB26" s="1498"/>
      <c r="URC26" s="1498"/>
      <c r="URD26" s="1498"/>
      <c r="URE26" s="1498"/>
      <c r="URF26" s="1498"/>
      <c r="URG26" s="1498"/>
      <c r="URH26" s="1498"/>
      <c r="URI26" s="1498"/>
      <c r="URJ26" s="1498"/>
      <c r="URK26" s="1498"/>
      <c r="URL26" s="1498"/>
      <c r="URM26" s="1498"/>
      <c r="URN26" s="1498"/>
      <c r="URO26" s="1498"/>
      <c r="URP26" s="1498"/>
      <c r="URQ26" s="1498"/>
      <c r="URR26" s="1498"/>
      <c r="URS26" s="1498"/>
      <c r="URT26" s="1498"/>
      <c r="URU26" s="1498"/>
      <c r="URV26" s="1498"/>
      <c r="URW26" s="1498"/>
      <c r="URX26" s="1498"/>
      <c r="URY26" s="1498"/>
      <c r="URZ26" s="1498"/>
      <c r="USA26" s="1498"/>
      <c r="USB26" s="1498"/>
      <c r="USC26" s="1498"/>
      <c r="USD26" s="1498"/>
      <c r="USE26" s="1498"/>
      <c r="USF26" s="1498"/>
      <c r="USG26" s="1498"/>
      <c r="USH26" s="1498"/>
      <c r="USI26" s="1498"/>
      <c r="USJ26" s="1498"/>
      <c r="USK26" s="1498"/>
      <c r="USL26" s="1498"/>
      <c r="USM26" s="1498"/>
      <c r="USN26" s="1498"/>
      <c r="USO26" s="1498"/>
      <c r="USP26" s="1498"/>
      <c r="USQ26" s="1498"/>
      <c r="USR26" s="1498"/>
      <c r="USS26" s="1498"/>
      <c r="UST26" s="1498"/>
      <c r="USU26" s="1498"/>
      <c r="USV26" s="1498"/>
      <c r="USW26" s="1498"/>
      <c r="USX26" s="1498"/>
      <c r="USY26" s="1498"/>
      <c r="USZ26" s="1498"/>
      <c r="UTA26" s="1498"/>
      <c r="UTB26" s="1498"/>
      <c r="UTC26" s="1498"/>
      <c r="UTD26" s="1498"/>
      <c r="UTE26" s="1498"/>
      <c r="UTF26" s="1498"/>
      <c r="UTG26" s="1498"/>
      <c r="UTH26" s="1498"/>
      <c r="UTI26" s="1498"/>
      <c r="UTJ26" s="1498"/>
      <c r="UTK26" s="1498"/>
      <c r="UTL26" s="1498"/>
      <c r="UTM26" s="1498"/>
      <c r="UTN26" s="1498"/>
      <c r="UTO26" s="1498"/>
      <c r="UTP26" s="1498"/>
      <c r="UTQ26" s="1498"/>
      <c r="UTR26" s="1498"/>
      <c r="UTS26" s="1498"/>
      <c r="UTT26" s="1498"/>
      <c r="UTU26" s="1498"/>
      <c r="UTV26" s="1498"/>
      <c r="UTW26" s="1498"/>
      <c r="UTX26" s="1498"/>
      <c r="UTY26" s="1498"/>
      <c r="UTZ26" s="1498"/>
      <c r="UUA26" s="1498"/>
      <c r="UUB26" s="1498"/>
      <c r="UUC26" s="1498"/>
      <c r="UUD26" s="1498"/>
      <c r="UUE26" s="1498"/>
      <c r="UUF26" s="1498"/>
      <c r="UUG26" s="1498"/>
      <c r="UUH26" s="1498"/>
      <c r="UUI26" s="1498"/>
      <c r="UUJ26" s="1498"/>
      <c r="UUK26" s="1498"/>
      <c r="UUL26" s="1498"/>
      <c r="UUM26" s="1498"/>
      <c r="UUN26" s="1498"/>
      <c r="UUO26" s="1498"/>
      <c r="UUP26" s="1498"/>
      <c r="UUQ26" s="1498"/>
      <c r="UUR26" s="1498"/>
      <c r="UUS26" s="1498"/>
      <c r="UUT26" s="1498"/>
      <c r="UUU26" s="1498"/>
      <c r="UUV26" s="1498"/>
      <c r="UUW26" s="1498"/>
      <c r="UUX26" s="1498"/>
      <c r="UUY26" s="1498"/>
      <c r="UUZ26" s="1498"/>
      <c r="UVA26" s="1498"/>
      <c r="UVB26" s="1498"/>
      <c r="UVC26" s="1498"/>
      <c r="UVD26" s="1498"/>
      <c r="UVE26" s="1498"/>
      <c r="UVF26" s="1498"/>
      <c r="UVG26" s="1498"/>
      <c r="UVH26" s="1498"/>
      <c r="UVI26" s="1498"/>
      <c r="UVJ26" s="1498"/>
      <c r="UVK26" s="1498"/>
      <c r="UVL26" s="1498"/>
      <c r="UVM26" s="1498"/>
      <c r="UVN26" s="1498"/>
      <c r="UVO26" s="1498"/>
      <c r="UVP26" s="1498"/>
      <c r="UVQ26" s="1498"/>
      <c r="UVR26" s="1498"/>
      <c r="UVS26" s="1498"/>
      <c r="UVT26" s="1498"/>
      <c r="UVU26" s="1498"/>
      <c r="UVV26" s="1498"/>
      <c r="UVW26" s="1498"/>
      <c r="UVX26" s="1498"/>
      <c r="UVY26" s="1498"/>
      <c r="UVZ26" s="1498"/>
      <c r="UWA26" s="1498"/>
      <c r="UWB26" s="1498"/>
      <c r="UWC26" s="1498"/>
      <c r="UWD26" s="1498"/>
      <c r="UWE26" s="1498"/>
      <c r="UWF26" s="1498"/>
      <c r="UWG26" s="1498"/>
      <c r="UWH26" s="1498"/>
      <c r="UWI26" s="1498"/>
      <c r="UWJ26" s="1498"/>
      <c r="UWK26" s="1498"/>
      <c r="UWL26" s="1498"/>
      <c r="UWM26" s="1498"/>
      <c r="UWN26" s="1498"/>
      <c r="UWO26" s="1498"/>
      <c r="UWP26" s="1498"/>
      <c r="UWQ26" s="1498"/>
      <c r="UWR26" s="1498"/>
      <c r="UWS26" s="1498"/>
      <c r="UWT26" s="1498"/>
      <c r="UWU26" s="1498"/>
      <c r="UWV26" s="1498"/>
      <c r="UWW26" s="1498"/>
      <c r="UWX26" s="1498"/>
      <c r="UWY26" s="1498"/>
      <c r="UWZ26" s="1498"/>
      <c r="UXA26" s="1498"/>
      <c r="UXB26" s="1498"/>
      <c r="UXC26" s="1498"/>
      <c r="UXD26" s="1498"/>
      <c r="UXE26" s="1498"/>
      <c r="UXF26" s="1498"/>
      <c r="UXG26" s="1498"/>
      <c r="UXH26" s="1498"/>
      <c r="UXI26" s="1498"/>
      <c r="UXJ26" s="1498"/>
      <c r="UXK26" s="1498"/>
      <c r="UXL26" s="1498"/>
      <c r="UXM26" s="1498"/>
      <c r="UXN26" s="1498"/>
      <c r="UXO26" s="1498"/>
      <c r="UXP26" s="1498"/>
      <c r="UXQ26" s="1498"/>
      <c r="UXR26" s="1498"/>
      <c r="UXS26" s="1498"/>
      <c r="UXT26" s="1498"/>
      <c r="UXU26" s="1498"/>
      <c r="UXV26" s="1498"/>
      <c r="UXW26" s="1498"/>
      <c r="UXX26" s="1498"/>
      <c r="UXY26" s="1498"/>
      <c r="UXZ26" s="1498"/>
      <c r="UYA26" s="1498"/>
      <c r="UYB26" s="1498"/>
      <c r="UYC26" s="1498"/>
      <c r="UYD26" s="1498"/>
      <c r="UYE26" s="1498"/>
      <c r="UYF26" s="1498"/>
      <c r="UYG26" s="1498"/>
      <c r="UYH26" s="1498"/>
      <c r="UYI26" s="1498"/>
      <c r="UYJ26" s="1498"/>
      <c r="UYK26" s="1498"/>
      <c r="UYL26" s="1498"/>
      <c r="UYM26" s="1498"/>
      <c r="UYN26" s="1498"/>
      <c r="UYO26" s="1498"/>
      <c r="UYP26" s="1498"/>
      <c r="UYQ26" s="1498"/>
      <c r="UYR26" s="1498"/>
      <c r="UYS26" s="1498"/>
      <c r="UYT26" s="1498"/>
      <c r="UYU26" s="1498"/>
      <c r="UYV26" s="1498"/>
      <c r="UYW26" s="1498"/>
      <c r="UYX26" s="1498"/>
      <c r="UYY26" s="1498"/>
      <c r="UYZ26" s="1498"/>
      <c r="UZA26" s="1498"/>
      <c r="UZB26" s="1498"/>
      <c r="UZC26" s="1498"/>
      <c r="UZD26" s="1498"/>
      <c r="UZE26" s="1498"/>
      <c r="UZF26" s="1498"/>
      <c r="UZG26" s="1498"/>
      <c r="UZH26" s="1498"/>
      <c r="UZI26" s="1498"/>
      <c r="UZJ26" s="1498"/>
      <c r="UZK26" s="1498"/>
      <c r="UZL26" s="1498"/>
      <c r="UZM26" s="1498"/>
      <c r="UZN26" s="1498"/>
      <c r="UZO26" s="1498"/>
      <c r="UZP26" s="1498"/>
      <c r="UZQ26" s="1498"/>
      <c r="UZR26" s="1498"/>
      <c r="UZS26" s="1498"/>
      <c r="UZT26" s="1498"/>
      <c r="UZU26" s="1498"/>
      <c r="UZV26" s="1498"/>
      <c r="UZW26" s="1498"/>
      <c r="UZX26" s="1498"/>
      <c r="UZY26" s="1498"/>
      <c r="UZZ26" s="1498"/>
      <c r="VAA26" s="1498"/>
      <c r="VAB26" s="1498"/>
      <c r="VAC26" s="1498"/>
      <c r="VAD26" s="1498"/>
      <c r="VAE26" s="1498"/>
      <c r="VAF26" s="1498"/>
      <c r="VAG26" s="1498"/>
      <c r="VAH26" s="1498"/>
      <c r="VAI26" s="1498"/>
      <c r="VAJ26" s="1498"/>
      <c r="VAK26" s="1498"/>
      <c r="VAL26" s="1498"/>
      <c r="VAM26" s="1498"/>
      <c r="VAN26" s="1498"/>
      <c r="VAO26" s="1498"/>
      <c r="VAP26" s="1498"/>
      <c r="VAQ26" s="1498"/>
      <c r="VAR26" s="1498"/>
      <c r="VAS26" s="1498"/>
      <c r="VAT26" s="1498"/>
      <c r="VAU26" s="1498"/>
      <c r="VAV26" s="1498"/>
      <c r="VAW26" s="1498"/>
      <c r="VAX26" s="1498"/>
      <c r="VAY26" s="1498"/>
      <c r="VAZ26" s="1498"/>
      <c r="VBA26" s="1498"/>
      <c r="VBB26" s="1498"/>
      <c r="VBC26" s="1498"/>
      <c r="VBD26" s="1498"/>
      <c r="VBE26" s="1498"/>
      <c r="VBF26" s="1498"/>
      <c r="VBG26" s="1498"/>
      <c r="VBH26" s="1498"/>
      <c r="VBI26" s="1498"/>
      <c r="VBJ26" s="1498"/>
      <c r="VBK26" s="1498"/>
      <c r="VBL26" s="1498"/>
      <c r="VBM26" s="1498"/>
      <c r="VBN26" s="1498"/>
      <c r="VBO26" s="1498"/>
      <c r="VBP26" s="1498"/>
      <c r="VBQ26" s="1498"/>
      <c r="VBR26" s="1498"/>
      <c r="VBS26" s="1498"/>
      <c r="VBT26" s="1498"/>
      <c r="VBU26" s="1498"/>
      <c r="VBV26" s="1498"/>
      <c r="VBW26" s="1498"/>
      <c r="VBX26" s="1498"/>
      <c r="VBY26" s="1498"/>
      <c r="VBZ26" s="1498"/>
      <c r="VCA26" s="1498"/>
      <c r="VCB26" s="1498"/>
      <c r="VCC26" s="1498"/>
      <c r="VCD26" s="1498"/>
      <c r="VCE26" s="1498"/>
      <c r="VCF26" s="1498"/>
      <c r="VCG26" s="1498"/>
      <c r="VCH26" s="1498"/>
      <c r="VCI26" s="1498"/>
      <c r="VCJ26" s="1498"/>
      <c r="VCK26" s="1498"/>
      <c r="VCL26" s="1498"/>
      <c r="VCM26" s="1498"/>
      <c r="VCN26" s="1498"/>
      <c r="VCO26" s="1498"/>
      <c r="VCP26" s="1498"/>
      <c r="VCQ26" s="1498"/>
      <c r="VCR26" s="1498"/>
      <c r="VCS26" s="1498"/>
      <c r="VCT26" s="1498"/>
      <c r="VCU26" s="1498"/>
      <c r="VCV26" s="1498"/>
      <c r="VCW26" s="1498"/>
      <c r="VCX26" s="1498"/>
      <c r="VCY26" s="1498"/>
      <c r="VCZ26" s="1498"/>
      <c r="VDA26" s="1498"/>
      <c r="VDB26" s="1498"/>
      <c r="VDC26" s="1498"/>
      <c r="VDD26" s="1498"/>
      <c r="VDE26" s="1498"/>
      <c r="VDF26" s="1498"/>
      <c r="VDG26" s="1498"/>
      <c r="VDH26" s="1498"/>
      <c r="VDI26" s="1498"/>
      <c r="VDJ26" s="1498"/>
      <c r="VDK26" s="1498"/>
      <c r="VDL26" s="1498"/>
      <c r="VDM26" s="1498"/>
      <c r="VDN26" s="1498"/>
      <c r="VDO26" s="1498"/>
      <c r="VDP26" s="1498"/>
      <c r="VDQ26" s="1498"/>
      <c r="VDR26" s="1498"/>
      <c r="VDS26" s="1498"/>
      <c r="VDT26" s="1498"/>
      <c r="VDU26" s="1498"/>
      <c r="VDV26" s="1498"/>
      <c r="VDW26" s="1498"/>
      <c r="VDX26" s="1498"/>
      <c r="VDY26" s="1498"/>
      <c r="VDZ26" s="1498"/>
      <c r="VEA26" s="1498"/>
      <c r="VEB26" s="1498"/>
      <c r="VEC26" s="1498"/>
      <c r="VED26" s="1498"/>
      <c r="VEE26" s="1498"/>
      <c r="VEF26" s="1498"/>
      <c r="VEG26" s="1498"/>
      <c r="VEH26" s="1498"/>
      <c r="VEI26" s="1498"/>
      <c r="VEJ26" s="1498"/>
      <c r="VEK26" s="1498"/>
      <c r="VEL26" s="1498"/>
      <c r="VEM26" s="1498"/>
      <c r="VEN26" s="1498"/>
      <c r="VEO26" s="1498"/>
      <c r="VEP26" s="1498"/>
      <c r="VEQ26" s="1498"/>
      <c r="VER26" s="1498"/>
      <c r="VES26" s="1498"/>
      <c r="VET26" s="1498"/>
      <c r="VEU26" s="1498"/>
      <c r="VEV26" s="1498"/>
      <c r="VEW26" s="1498"/>
      <c r="VEX26" s="1498"/>
      <c r="VEY26" s="1498"/>
      <c r="VEZ26" s="1498"/>
      <c r="VFA26" s="1498"/>
      <c r="VFB26" s="1498"/>
      <c r="VFC26" s="1498"/>
      <c r="VFD26" s="1498"/>
      <c r="VFE26" s="1498"/>
      <c r="VFF26" s="1498"/>
      <c r="VFG26" s="1498"/>
      <c r="VFH26" s="1498"/>
      <c r="VFI26" s="1498"/>
      <c r="VFJ26" s="1498"/>
      <c r="VFK26" s="1498"/>
      <c r="VFL26" s="1498"/>
      <c r="VFM26" s="1498"/>
      <c r="VFN26" s="1498"/>
      <c r="VFO26" s="1498"/>
      <c r="VFP26" s="1498"/>
      <c r="VFQ26" s="1498"/>
      <c r="VFR26" s="1498"/>
      <c r="VFS26" s="1498"/>
      <c r="VFT26" s="1498"/>
      <c r="VFU26" s="1498"/>
      <c r="VFV26" s="1498"/>
      <c r="VFW26" s="1498"/>
      <c r="VFX26" s="1498"/>
      <c r="VFY26" s="1498"/>
      <c r="VFZ26" s="1498"/>
      <c r="VGA26" s="1498"/>
      <c r="VGB26" s="1498"/>
      <c r="VGC26" s="1498"/>
      <c r="VGD26" s="1498"/>
      <c r="VGE26" s="1498"/>
      <c r="VGF26" s="1498"/>
      <c r="VGG26" s="1498"/>
      <c r="VGH26" s="1498"/>
      <c r="VGI26" s="1498"/>
      <c r="VGJ26" s="1498"/>
      <c r="VGK26" s="1498"/>
      <c r="VGL26" s="1498"/>
      <c r="VGM26" s="1498"/>
      <c r="VGN26" s="1498"/>
      <c r="VGO26" s="1498"/>
      <c r="VGP26" s="1498"/>
      <c r="VGQ26" s="1498"/>
      <c r="VGR26" s="1498"/>
      <c r="VGS26" s="1498"/>
      <c r="VGT26" s="1498"/>
      <c r="VGU26" s="1498"/>
      <c r="VGV26" s="1498"/>
      <c r="VGW26" s="1498"/>
      <c r="VGX26" s="1498"/>
      <c r="VGY26" s="1498"/>
      <c r="VGZ26" s="1498"/>
      <c r="VHA26" s="1498"/>
      <c r="VHB26" s="1498"/>
      <c r="VHC26" s="1498"/>
      <c r="VHD26" s="1498"/>
      <c r="VHE26" s="1498"/>
      <c r="VHF26" s="1498"/>
      <c r="VHG26" s="1498"/>
      <c r="VHH26" s="1498"/>
      <c r="VHI26" s="1498"/>
      <c r="VHJ26" s="1498"/>
      <c r="VHK26" s="1498"/>
      <c r="VHL26" s="1498"/>
      <c r="VHM26" s="1498"/>
      <c r="VHN26" s="1498"/>
      <c r="VHO26" s="1498"/>
      <c r="VHP26" s="1498"/>
      <c r="VHQ26" s="1498"/>
      <c r="VHR26" s="1498"/>
      <c r="VHS26" s="1498"/>
      <c r="VHT26" s="1498"/>
      <c r="VHU26" s="1498"/>
      <c r="VHV26" s="1498"/>
      <c r="VHW26" s="1498"/>
      <c r="VHX26" s="1498"/>
      <c r="VHY26" s="1498"/>
      <c r="VHZ26" s="1498"/>
      <c r="VIA26" s="1498"/>
      <c r="VIB26" s="1498"/>
      <c r="VIC26" s="1498"/>
      <c r="VID26" s="1498"/>
      <c r="VIE26" s="1498"/>
      <c r="VIF26" s="1498"/>
      <c r="VIG26" s="1498"/>
      <c r="VIH26" s="1498"/>
      <c r="VII26" s="1498"/>
      <c r="VIJ26" s="1498"/>
      <c r="VIK26" s="1498"/>
      <c r="VIL26" s="1498"/>
      <c r="VIM26" s="1498"/>
      <c r="VIN26" s="1498"/>
      <c r="VIO26" s="1498"/>
      <c r="VIP26" s="1498"/>
      <c r="VIQ26" s="1498"/>
      <c r="VIR26" s="1498"/>
      <c r="VIS26" s="1498"/>
      <c r="VIT26" s="1498"/>
      <c r="VIU26" s="1498"/>
      <c r="VIV26" s="1498"/>
      <c r="VIW26" s="1498"/>
      <c r="VIX26" s="1498"/>
      <c r="VIY26" s="1498"/>
      <c r="VIZ26" s="1498"/>
      <c r="VJA26" s="1498"/>
      <c r="VJB26" s="1498"/>
      <c r="VJC26" s="1498"/>
      <c r="VJD26" s="1498"/>
      <c r="VJE26" s="1498"/>
      <c r="VJF26" s="1498"/>
      <c r="VJG26" s="1498"/>
      <c r="VJH26" s="1498"/>
      <c r="VJI26" s="1498"/>
      <c r="VJJ26" s="1498"/>
      <c r="VJK26" s="1498"/>
      <c r="VJL26" s="1498"/>
      <c r="VJM26" s="1498"/>
      <c r="VJN26" s="1498"/>
      <c r="VJO26" s="1498"/>
      <c r="VJP26" s="1498"/>
      <c r="VJQ26" s="1498"/>
      <c r="VJR26" s="1498"/>
      <c r="VJS26" s="1498"/>
      <c r="VJT26" s="1498"/>
      <c r="VJU26" s="1498"/>
      <c r="VJV26" s="1498"/>
      <c r="VJW26" s="1498"/>
      <c r="VJX26" s="1498"/>
      <c r="VJY26" s="1498"/>
      <c r="VJZ26" s="1498"/>
      <c r="VKA26" s="1498"/>
      <c r="VKB26" s="1498"/>
      <c r="VKC26" s="1498"/>
      <c r="VKD26" s="1498"/>
      <c r="VKE26" s="1498"/>
      <c r="VKF26" s="1498"/>
      <c r="VKG26" s="1498"/>
      <c r="VKH26" s="1498"/>
      <c r="VKI26" s="1498"/>
      <c r="VKJ26" s="1498"/>
      <c r="VKK26" s="1498"/>
      <c r="VKL26" s="1498"/>
      <c r="VKM26" s="1498"/>
      <c r="VKN26" s="1498"/>
      <c r="VKO26" s="1498"/>
      <c r="VKP26" s="1498"/>
      <c r="VKQ26" s="1498"/>
      <c r="VKR26" s="1498"/>
      <c r="VKS26" s="1498"/>
      <c r="VKT26" s="1498"/>
      <c r="VKU26" s="1498"/>
      <c r="VKV26" s="1498"/>
      <c r="VKW26" s="1498"/>
      <c r="VKX26" s="1498"/>
      <c r="VKY26" s="1498"/>
      <c r="VKZ26" s="1498"/>
      <c r="VLA26" s="1498"/>
      <c r="VLB26" s="1498"/>
      <c r="VLC26" s="1498"/>
      <c r="VLD26" s="1498"/>
      <c r="VLE26" s="1498"/>
      <c r="VLF26" s="1498"/>
      <c r="VLG26" s="1498"/>
      <c r="VLH26" s="1498"/>
      <c r="VLI26" s="1498"/>
      <c r="VLJ26" s="1498"/>
      <c r="VLK26" s="1498"/>
      <c r="VLL26" s="1498"/>
      <c r="VLM26" s="1498"/>
      <c r="VLN26" s="1498"/>
      <c r="VLO26" s="1498"/>
      <c r="VLP26" s="1498"/>
      <c r="VLQ26" s="1498"/>
      <c r="VLR26" s="1498"/>
      <c r="VLS26" s="1498"/>
      <c r="VLT26" s="1498"/>
      <c r="VLU26" s="1498"/>
      <c r="VLV26" s="1498"/>
      <c r="VLW26" s="1498"/>
      <c r="VLX26" s="1498"/>
      <c r="VLY26" s="1498"/>
      <c r="VLZ26" s="1498"/>
      <c r="VMA26" s="1498"/>
      <c r="VMB26" s="1498"/>
      <c r="VMC26" s="1498"/>
      <c r="VMD26" s="1498"/>
      <c r="VME26" s="1498"/>
      <c r="VMF26" s="1498"/>
      <c r="VMG26" s="1498"/>
      <c r="VMH26" s="1498"/>
      <c r="VMI26" s="1498"/>
      <c r="VMJ26" s="1498"/>
      <c r="VMK26" s="1498"/>
      <c r="VML26" s="1498"/>
      <c r="VMM26" s="1498"/>
      <c r="VMN26" s="1498"/>
      <c r="VMO26" s="1498"/>
      <c r="VMP26" s="1498"/>
      <c r="VMQ26" s="1498"/>
      <c r="VMR26" s="1498"/>
      <c r="VMS26" s="1498"/>
      <c r="VMT26" s="1498"/>
      <c r="VMU26" s="1498"/>
      <c r="VMV26" s="1498"/>
      <c r="VMW26" s="1498"/>
      <c r="VMX26" s="1498"/>
      <c r="VMY26" s="1498"/>
      <c r="VMZ26" s="1498"/>
      <c r="VNA26" s="1498"/>
      <c r="VNB26" s="1498"/>
      <c r="VNC26" s="1498"/>
      <c r="VND26" s="1498"/>
      <c r="VNE26" s="1498"/>
      <c r="VNF26" s="1498"/>
      <c r="VNG26" s="1498"/>
      <c r="VNH26" s="1498"/>
      <c r="VNI26" s="1498"/>
      <c r="VNJ26" s="1498"/>
      <c r="VNK26" s="1498"/>
      <c r="VNL26" s="1498"/>
      <c r="VNM26" s="1498"/>
      <c r="VNN26" s="1498"/>
      <c r="VNO26" s="1498"/>
      <c r="VNP26" s="1498"/>
      <c r="VNQ26" s="1498"/>
      <c r="VNR26" s="1498"/>
      <c r="VNS26" s="1498"/>
      <c r="VNT26" s="1498"/>
      <c r="VNU26" s="1498"/>
      <c r="VNV26" s="1498"/>
      <c r="VNW26" s="1498"/>
      <c r="VNX26" s="1498"/>
      <c r="VNY26" s="1498"/>
      <c r="VNZ26" s="1498"/>
      <c r="VOA26" s="1498"/>
      <c r="VOB26" s="1498"/>
      <c r="VOC26" s="1498"/>
      <c r="VOD26" s="1498"/>
      <c r="VOE26" s="1498"/>
      <c r="VOF26" s="1498"/>
      <c r="VOG26" s="1498"/>
      <c r="VOH26" s="1498"/>
      <c r="VOI26" s="1498"/>
      <c r="VOJ26" s="1498"/>
      <c r="VOK26" s="1498"/>
      <c r="VOL26" s="1498"/>
      <c r="VOM26" s="1498"/>
      <c r="VON26" s="1498"/>
      <c r="VOO26" s="1498"/>
      <c r="VOP26" s="1498"/>
      <c r="VOQ26" s="1498"/>
      <c r="VOR26" s="1498"/>
      <c r="VOS26" s="1498"/>
      <c r="VOT26" s="1498"/>
      <c r="VOU26" s="1498"/>
      <c r="VOV26" s="1498"/>
      <c r="VOW26" s="1498"/>
      <c r="VOX26" s="1498"/>
      <c r="VOY26" s="1498"/>
      <c r="VOZ26" s="1498"/>
      <c r="VPA26" s="1498"/>
      <c r="VPB26" s="1498"/>
      <c r="VPC26" s="1498"/>
      <c r="VPD26" s="1498"/>
      <c r="VPE26" s="1498"/>
      <c r="VPF26" s="1498"/>
      <c r="VPG26" s="1498"/>
      <c r="VPH26" s="1498"/>
      <c r="VPI26" s="1498"/>
      <c r="VPJ26" s="1498"/>
      <c r="VPK26" s="1498"/>
      <c r="VPL26" s="1498"/>
      <c r="VPM26" s="1498"/>
      <c r="VPN26" s="1498"/>
      <c r="VPO26" s="1498"/>
      <c r="VPP26" s="1498"/>
      <c r="VPQ26" s="1498"/>
      <c r="VPR26" s="1498"/>
      <c r="VPS26" s="1498"/>
      <c r="VPT26" s="1498"/>
      <c r="VPU26" s="1498"/>
      <c r="VPV26" s="1498"/>
      <c r="VPW26" s="1498"/>
      <c r="VPX26" s="1498"/>
      <c r="VPY26" s="1498"/>
      <c r="VPZ26" s="1498"/>
      <c r="VQA26" s="1498"/>
      <c r="VQB26" s="1498"/>
      <c r="VQC26" s="1498"/>
      <c r="VQD26" s="1498"/>
      <c r="VQE26" s="1498"/>
      <c r="VQF26" s="1498"/>
      <c r="VQG26" s="1498"/>
      <c r="VQH26" s="1498"/>
      <c r="VQI26" s="1498"/>
      <c r="VQJ26" s="1498"/>
      <c r="VQK26" s="1498"/>
      <c r="VQL26" s="1498"/>
      <c r="VQM26" s="1498"/>
      <c r="VQN26" s="1498"/>
      <c r="VQO26" s="1498"/>
      <c r="VQP26" s="1498"/>
      <c r="VQQ26" s="1498"/>
      <c r="VQR26" s="1498"/>
      <c r="VQS26" s="1498"/>
      <c r="VQT26" s="1498"/>
      <c r="VQU26" s="1498"/>
      <c r="VQV26" s="1498"/>
      <c r="VQW26" s="1498"/>
      <c r="VQX26" s="1498"/>
      <c r="VQY26" s="1498"/>
      <c r="VQZ26" s="1498"/>
      <c r="VRA26" s="1498"/>
      <c r="VRB26" s="1498"/>
      <c r="VRC26" s="1498"/>
      <c r="VRD26" s="1498"/>
      <c r="VRE26" s="1498"/>
      <c r="VRF26" s="1498"/>
      <c r="VRG26" s="1498"/>
      <c r="VRH26" s="1498"/>
      <c r="VRI26" s="1498"/>
      <c r="VRJ26" s="1498"/>
      <c r="VRK26" s="1498"/>
      <c r="VRL26" s="1498"/>
      <c r="VRM26" s="1498"/>
      <c r="VRN26" s="1498"/>
      <c r="VRO26" s="1498"/>
      <c r="VRP26" s="1498"/>
      <c r="VRQ26" s="1498"/>
      <c r="VRR26" s="1498"/>
      <c r="VRS26" s="1498"/>
      <c r="VRT26" s="1498"/>
      <c r="VRU26" s="1498"/>
      <c r="VRV26" s="1498"/>
      <c r="VRW26" s="1498"/>
      <c r="VRX26" s="1498"/>
      <c r="VRY26" s="1498"/>
      <c r="VRZ26" s="1498"/>
      <c r="VSA26" s="1498"/>
      <c r="VSB26" s="1498"/>
      <c r="VSC26" s="1498"/>
      <c r="VSD26" s="1498"/>
      <c r="VSE26" s="1498"/>
      <c r="VSF26" s="1498"/>
      <c r="VSG26" s="1498"/>
      <c r="VSH26" s="1498"/>
      <c r="VSI26" s="1498"/>
      <c r="VSJ26" s="1498"/>
      <c r="VSK26" s="1498"/>
      <c r="VSL26" s="1498"/>
      <c r="VSM26" s="1498"/>
      <c r="VSN26" s="1498"/>
      <c r="VSO26" s="1498"/>
      <c r="VSP26" s="1498"/>
      <c r="VSQ26" s="1498"/>
      <c r="VSR26" s="1498"/>
      <c r="VSS26" s="1498"/>
      <c r="VST26" s="1498"/>
      <c r="VSU26" s="1498"/>
      <c r="VSV26" s="1498"/>
      <c r="VSW26" s="1498"/>
      <c r="VSX26" s="1498"/>
      <c r="VSY26" s="1498"/>
      <c r="VSZ26" s="1498"/>
      <c r="VTA26" s="1498"/>
      <c r="VTB26" s="1498"/>
      <c r="VTC26" s="1498"/>
      <c r="VTD26" s="1498"/>
      <c r="VTE26" s="1498"/>
      <c r="VTF26" s="1498"/>
      <c r="VTG26" s="1498"/>
      <c r="VTH26" s="1498"/>
      <c r="VTI26" s="1498"/>
      <c r="VTJ26" s="1498"/>
      <c r="VTK26" s="1498"/>
      <c r="VTL26" s="1498"/>
      <c r="VTM26" s="1498"/>
      <c r="VTN26" s="1498"/>
      <c r="VTO26" s="1498"/>
      <c r="VTP26" s="1498"/>
      <c r="VTQ26" s="1498"/>
      <c r="VTR26" s="1498"/>
      <c r="VTS26" s="1498"/>
      <c r="VTT26" s="1498"/>
      <c r="VTU26" s="1498"/>
      <c r="VTV26" s="1498"/>
      <c r="VTW26" s="1498"/>
      <c r="VTX26" s="1498"/>
      <c r="VTY26" s="1498"/>
      <c r="VTZ26" s="1498"/>
      <c r="VUA26" s="1498"/>
      <c r="VUB26" s="1498"/>
      <c r="VUC26" s="1498"/>
      <c r="VUD26" s="1498"/>
      <c r="VUE26" s="1498"/>
      <c r="VUF26" s="1498"/>
      <c r="VUG26" s="1498"/>
      <c r="VUH26" s="1498"/>
      <c r="VUI26" s="1498"/>
      <c r="VUJ26" s="1498"/>
      <c r="VUK26" s="1498"/>
      <c r="VUL26" s="1498"/>
      <c r="VUM26" s="1498"/>
      <c r="VUN26" s="1498"/>
      <c r="VUO26" s="1498"/>
      <c r="VUP26" s="1498"/>
      <c r="VUQ26" s="1498"/>
      <c r="VUR26" s="1498"/>
      <c r="VUS26" s="1498"/>
      <c r="VUT26" s="1498"/>
      <c r="VUU26" s="1498"/>
      <c r="VUV26" s="1498"/>
      <c r="VUW26" s="1498"/>
      <c r="VUX26" s="1498"/>
      <c r="VUY26" s="1498"/>
      <c r="VUZ26" s="1498"/>
      <c r="VVA26" s="1498"/>
      <c r="VVB26" s="1498"/>
      <c r="VVC26" s="1498"/>
      <c r="VVD26" s="1498"/>
      <c r="VVE26" s="1498"/>
      <c r="VVF26" s="1498"/>
      <c r="VVG26" s="1498"/>
      <c r="VVH26" s="1498"/>
      <c r="VVI26" s="1498"/>
      <c r="VVJ26" s="1498"/>
      <c r="VVK26" s="1498"/>
      <c r="VVL26" s="1498"/>
      <c r="VVM26" s="1498"/>
      <c r="VVN26" s="1498"/>
      <c r="VVO26" s="1498"/>
      <c r="VVP26" s="1498"/>
      <c r="VVQ26" s="1498"/>
      <c r="VVR26" s="1498"/>
      <c r="VVS26" s="1498"/>
      <c r="VVT26" s="1498"/>
      <c r="VVU26" s="1498"/>
      <c r="VVV26" s="1498"/>
      <c r="VVW26" s="1498"/>
      <c r="VVX26" s="1498"/>
      <c r="VVY26" s="1498"/>
      <c r="VVZ26" s="1498"/>
      <c r="VWA26" s="1498"/>
      <c r="VWB26" s="1498"/>
      <c r="VWC26" s="1498"/>
      <c r="VWD26" s="1498"/>
      <c r="VWE26" s="1498"/>
      <c r="VWF26" s="1498"/>
      <c r="VWG26" s="1498"/>
      <c r="VWH26" s="1498"/>
      <c r="VWI26" s="1498"/>
      <c r="VWJ26" s="1498"/>
      <c r="VWK26" s="1498"/>
      <c r="VWL26" s="1498"/>
      <c r="VWM26" s="1498"/>
      <c r="VWN26" s="1498"/>
      <c r="VWO26" s="1498"/>
      <c r="VWP26" s="1498"/>
      <c r="VWQ26" s="1498"/>
      <c r="VWR26" s="1498"/>
      <c r="VWS26" s="1498"/>
      <c r="VWT26" s="1498"/>
      <c r="VWU26" s="1498"/>
      <c r="VWV26" s="1498"/>
      <c r="VWW26" s="1498"/>
      <c r="VWX26" s="1498"/>
      <c r="VWY26" s="1498"/>
      <c r="VWZ26" s="1498"/>
      <c r="VXA26" s="1498"/>
      <c r="VXB26" s="1498"/>
      <c r="VXC26" s="1498"/>
      <c r="VXD26" s="1498"/>
      <c r="VXE26" s="1498"/>
      <c r="VXF26" s="1498"/>
      <c r="VXG26" s="1498"/>
      <c r="VXH26" s="1498"/>
      <c r="VXI26" s="1498"/>
      <c r="VXJ26" s="1498"/>
      <c r="VXK26" s="1498"/>
      <c r="VXL26" s="1498"/>
      <c r="VXM26" s="1498"/>
      <c r="VXN26" s="1498"/>
      <c r="VXO26" s="1498"/>
      <c r="VXP26" s="1498"/>
      <c r="VXQ26" s="1498"/>
      <c r="VXR26" s="1498"/>
      <c r="VXS26" s="1498"/>
      <c r="VXT26" s="1498"/>
      <c r="VXU26" s="1498"/>
      <c r="VXV26" s="1498"/>
      <c r="VXW26" s="1498"/>
      <c r="VXX26" s="1498"/>
      <c r="VXY26" s="1498"/>
      <c r="VXZ26" s="1498"/>
      <c r="VYA26" s="1498"/>
      <c r="VYB26" s="1498"/>
      <c r="VYC26" s="1498"/>
      <c r="VYD26" s="1498"/>
      <c r="VYE26" s="1498"/>
      <c r="VYF26" s="1498"/>
      <c r="VYG26" s="1498"/>
      <c r="VYH26" s="1498"/>
      <c r="VYI26" s="1498"/>
      <c r="VYJ26" s="1498"/>
      <c r="VYK26" s="1498"/>
      <c r="VYL26" s="1498"/>
      <c r="VYM26" s="1498"/>
      <c r="VYN26" s="1498"/>
      <c r="VYO26" s="1498"/>
      <c r="VYP26" s="1498"/>
      <c r="VYQ26" s="1498"/>
      <c r="VYR26" s="1498"/>
      <c r="VYS26" s="1498"/>
      <c r="VYT26" s="1498"/>
      <c r="VYU26" s="1498"/>
      <c r="VYV26" s="1498"/>
      <c r="VYW26" s="1498"/>
      <c r="VYX26" s="1498"/>
      <c r="VYY26" s="1498"/>
      <c r="VYZ26" s="1498"/>
      <c r="VZA26" s="1498"/>
      <c r="VZB26" s="1498"/>
      <c r="VZC26" s="1498"/>
      <c r="VZD26" s="1498"/>
      <c r="VZE26" s="1498"/>
      <c r="VZF26" s="1498"/>
      <c r="VZG26" s="1498"/>
      <c r="VZH26" s="1498"/>
      <c r="VZI26" s="1498"/>
      <c r="VZJ26" s="1498"/>
      <c r="VZK26" s="1498"/>
      <c r="VZL26" s="1498"/>
      <c r="VZM26" s="1498"/>
      <c r="VZN26" s="1498"/>
      <c r="VZO26" s="1498"/>
      <c r="VZP26" s="1498"/>
      <c r="VZQ26" s="1498"/>
      <c r="VZR26" s="1498"/>
      <c r="VZS26" s="1498"/>
      <c r="VZT26" s="1498"/>
      <c r="VZU26" s="1498"/>
      <c r="VZV26" s="1498"/>
      <c r="VZW26" s="1498"/>
      <c r="VZX26" s="1498"/>
      <c r="VZY26" s="1498"/>
      <c r="VZZ26" s="1498"/>
      <c r="WAA26" s="1498"/>
      <c r="WAB26" s="1498"/>
      <c r="WAC26" s="1498"/>
      <c r="WAD26" s="1498"/>
      <c r="WAE26" s="1498"/>
      <c r="WAF26" s="1498"/>
      <c r="WAG26" s="1498"/>
      <c r="WAH26" s="1498"/>
      <c r="WAI26" s="1498"/>
      <c r="WAJ26" s="1498"/>
      <c r="WAK26" s="1498"/>
      <c r="WAL26" s="1498"/>
      <c r="WAM26" s="1498"/>
      <c r="WAN26" s="1498"/>
      <c r="WAO26" s="1498"/>
      <c r="WAP26" s="1498"/>
      <c r="WAQ26" s="1498"/>
      <c r="WAR26" s="1498"/>
      <c r="WAS26" s="1498"/>
      <c r="WAT26" s="1498"/>
      <c r="WAU26" s="1498"/>
      <c r="WAV26" s="1498"/>
      <c r="WAW26" s="1498"/>
      <c r="WAX26" s="1498"/>
      <c r="WAY26" s="1498"/>
      <c r="WAZ26" s="1498"/>
      <c r="WBA26" s="1498"/>
      <c r="WBB26" s="1498"/>
      <c r="WBC26" s="1498"/>
      <c r="WBD26" s="1498"/>
      <c r="WBE26" s="1498"/>
      <c r="WBF26" s="1498"/>
      <c r="WBG26" s="1498"/>
      <c r="WBH26" s="1498"/>
      <c r="WBI26" s="1498"/>
      <c r="WBJ26" s="1498"/>
      <c r="WBK26" s="1498"/>
      <c r="WBL26" s="1498"/>
      <c r="WBM26" s="1498"/>
      <c r="WBN26" s="1498"/>
      <c r="WBO26" s="1498"/>
      <c r="WBP26" s="1498"/>
      <c r="WBQ26" s="1498"/>
      <c r="WBR26" s="1498"/>
      <c r="WBS26" s="1498"/>
      <c r="WBT26" s="1498"/>
      <c r="WBU26" s="1498"/>
      <c r="WBV26" s="1498"/>
      <c r="WBW26" s="1498"/>
      <c r="WBX26" s="1498"/>
      <c r="WBY26" s="1498"/>
      <c r="WBZ26" s="1498"/>
      <c r="WCA26" s="1498"/>
      <c r="WCB26" s="1498"/>
      <c r="WCC26" s="1498"/>
      <c r="WCD26" s="1498"/>
      <c r="WCE26" s="1498"/>
      <c r="WCF26" s="1498"/>
      <c r="WCG26" s="1498"/>
      <c r="WCH26" s="1498"/>
      <c r="WCI26" s="1498"/>
      <c r="WCJ26" s="1498"/>
      <c r="WCK26" s="1498"/>
      <c r="WCL26" s="1498"/>
      <c r="WCM26" s="1498"/>
      <c r="WCN26" s="1498"/>
      <c r="WCO26" s="1498"/>
      <c r="WCP26" s="1498"/>
      <c r="WCQ26" s="1498"/>
      <c r="WCR26" s="1498"/>
      <c r="WCS26" s="1498"/>
      <c r="WCT26" s="1498"/>
      <c r="WCU26" s="1498"/>
      <c r="WCV26" s="1498"/>
      <c r="WCW26" s="1498"/>
      <c r="WCX26" s="1498"/>
      <c r="WCY26" s="1498"/>
      <c r="WCZ26" s="1498"/>
      <c r="WDA26" s="1498"/>
      <c r="WDB26" s="1498"/>
      <c r="WDC26" s="1498"/>
      <c r="WDD26" s="1498"/>
      <c r="WDE26" s="1498"/>
      <c r="WDF26" s="1498"/>
      <c r="WDG26" s="1498"/>
      <c r="WDH26" s="1498"/>
      <c r="WDI26" s="1498"/>
      <c r="WDJ26" s="1498"/>
      <c r="WDK26" s="1498"/>
      <c r="WDL26" s="1498"/>
      <c r="WDM26" s="1498"/>
      <c r="WDN26" s="1498"/>
      <c r="WDO26" s="1498"/>
      <c r="WDP26" s="1498"/>
      <c r="WDQ26" s="1498"/>
      <c r="WDR26" s="1498"/>
      <c r="WDS26" s="1498"/>
      <c r="WDT26" s="1498"/>
      <c r="WDU26" s="1498"/>
      <c r="WDV26" s="1498"/>
      <c r="WDW26" s="1498"/>
      <c r="WDX26" s="1498"/>
      <c r="WDY26" s="1498"/>
      <c r="WDZ26" s="1498"/>
      <c r="WEA26" s="1498"/>
      <c r="WEB26" s="1498"/>
      <c r="WEC26" s="1498"/>
      <c r="WED26" s="1498"/>
      <c r="WEE26" s="1498"/>
      <c r="WEF26" s="1498"/>
      <c r="WEG26" s="1498"/>
      <c r="WEH26" s="1498"/>
      <c r="WEI26" s="1498"/>
      <c r="WEJ26" s="1498"/>
      <c r="WEK26" s="1498"/>
      <c r="WEL26" s="1498"/>
      <c r="WEM26" s="1498"/>
      <c r="WEN26" s="1498"/>
      <c r="WEO26" s="1498"/>
      <c r="WEP26" s="1498"/>
      <c r="WEQ26" s="1498"/>
      <c r="WER26" s="1498"/>
      <c r="WES26" s="1498"/>
      <c r="WET26" s="1498"/>
      <c r="WEU26" s="1498"/>
      <c r="WEV26" s="1498"/>
      <c r="WEW26" s="1498"/>
      <c r="WEX26" s="1498"/>
      <c r="WEY26" s="1498"/>
      <c r="WEZ26" s="1498"/>
      <c r="WFA26" s="1498"/>
      <c r="WFB26" s="1498"/>
      <c r="WFC26" s="1498"/>
      <c r="WFD26" s="1498"/>
      <c r="WFE26" s="1498"/>
      <c r="WFF26" s="1498"/>
      <c r="WFG26" s="1498"/>
      <c r="WFH26" s="1498"/>
      <c r="WFI26" s="1498"/>
      <c r="WFJ26" s="1498"/>
      <c r="WFK26" s="1498"/>
      <c r="WFL26" s="1498"/>
      <c r="WFM26" s="1498"/>
      <c r="WFN26" s="1498"/>
      <c r="WFO26" s="1498"/>
      <c r="WFP26" s="1498"/>
      <c r="WFQ26" s="1498"/>
      <c r="WFR26" s="1498"/>
      <c r="WFS26" s="1498"/>
      <c r="WFT26" s="1498"/>
      <c r="WFU26" s="1498"/>
      <c r="WFV26" s="1498"/>
      <c r="WFW26" s="1498"/>
      <c r="WFX26" s="1498"/>
      <c r="WFY26" s="1498"/>
      <c r="WFZ26" s="1498"/>
      <c r="WGA26" s="1498"/>
      <c r="WGB26" s="1498"/>
      <c r="WGC26" s="1498"/>
      <c r="WGD26" s="1498"/>
      <c r="WGE26" s="1498"/>
      <c r="WGF26" s="1498"/>
      <c r="WGG26" s="1498"/>
      <c r="WGH26" s="1498"/>
      <c r="WGI26" s="1498"/>
      <c r="WGJ26" s="1498"/>
      <c r="WGK26" s="1498"/>
      <c r="WGL26" s="1498"/>
      <c r="WGM26" s="1498"/>
      <c r="WGN26" s="1498"/>
      <c r="WGO26" s="1498"/>
      <c r="WGP26" s="1498"/>
      <c r="WGQ26" s="1498"/>
      <c r="WGR26" s="1498"/>
      <c r="WGS26" s="1498"/>
      <c r="WGT26" s="1498"/>
      <c r="WGU26" s="1498"/>
      <c r="WGV26" s="1498"/>
      <c r="WGW26" s="1498"/>
      <c r="WGX26" s="1498"/>
      <c r="WGY26" s="1498"/>
      <c r="WGZ26" s="1498"/>
      <c r="WHA26" s="1498"/>
      <c r="WHB26" s="1498"/>
      <c r="WHC26" s="1498"/>
      <c r="WHD26" s="1498"/>
      <c r="WHE26" s="1498"/>
      <c r="WHF26" s="1498"/>
      <c r="WHG26" s="1498"/>
      <c r="WHH26" s="1498"/>
      <c r="WHI26" s="1498"/>
      <c r="WHJ26" s="1498"/>
      <c r="WHK26" s="1498"/>
      <c r="WHL26" s="1498"/>
      <c r="WHM26" s="1498"/>
      <c r="WHN26" s="1498"/>
      <c r="WHO26" s="1498"/>
      <c r="WHP26" s="1498"/>
      <c r="WHQ26" s="1498"/>
      <c r="WHR26" s="1498"/>
      <c r="WHS26" s="1498"/>
      <c r="WHT26" s="1498"/>
      <c r="WHU26" s="1498"/>
      <c r="WHV26" s="1498"/>
      <c r="WHW26" s="1498"/>
      <c r="WHX26" s="1498"/>
      <c r="WHY26" s="1498"/>
      <c r="WHZ26" s="1498"/>
      <c r="WIA26" s="1498"/>
      <c r="WIB26" s="1498"/>
      <c r="WIC26" s="1498"/>
      <c r="WID26" s="1498"/>
      <c r="WIE26" s="1498"/>
      <c r="WIF26" s="1498"/>
      <c r="WIG26" s="1498"/>
      <c r="WIH26" s="1498"/>
      <c r="WII26" s="1498"/>
      <c r="WIJ26" s="1498"/>
      <c r="WIK26" s="1498"/>
      <c r="WIL26" s="1498"/>
      <c r="WIM26" s="1498"/>
      <c r="WIN26" s="1498"/>
      <c r="WIO26" s="1498"/>
      <c r="WIP26" s="1498"/>
      <c r="WIQ26" s="1498"/>
      <c r="WIR26" s="1498"/>
      <c r="WIS26" s="1498"/>
      <c r="WIT26" s="1498"/>
      <c r="WIU26" s="1498"/>
      <c r="WIV26" s="1498"/>
      <c r="WIW26" s="1498"/>
      <c r="WIX26" s="1498"/>
      <c r="WIY26" s="1498"/>
      <c r="WIZ26" s="1498"/>
      <c r="WJA26" s="1498"/>
      <c r="WJB26" s="1498"/>
      <c r="WJC26" s="1498"/>
      <c r="WJD26" s="1498"/>
      <c r="WJE26" s="1498"/>
      <c r="WJF26" s="1498"/>
      <c r="WJG26" s="1498"/>
      <c r="WJH26" s="1498"/>
      <c r="WJI26" s="1498"/>
      <c r="WJJ26" s="1498"/>
      <c r="WJK26" s="1498"/>
      <c r="WJL26" s="1498"/>
      <c r="WJM26" s="1498"/>
      <c r="WJN26" s="1498"/>
      <c r="WJO26" s="1498"/>
      <c r="WJP26" s="1498"/>
      <c r="WJQ26" s="1498"/>
      <c r="WJR26" s="1498"/>
      <c r="WJS26" s="1498"/>
      <c r="WJT26" s="1498"/>
      <c r="WJU26" s="1498"/>
      <c r="WJV26" s="1498"/>
      <c r="WJW26" s="1498"/>
      <c r="WJX26" s="1498"/>
      <c r="WJY26" s="1498"/>
      <c r="WJZ26" s="1498"/>
      <c r="WKA26" s="1498"/>
      <c r="WKB26" s="1498"/>
      <c r="WKC26" s="1498"/>
      <c r="WKD26" s="1498"/>
      <c r="WKE26" s="1498"/>
      <c r="WKF26" s="1498"/>
      <c r="WKG26" s="1498"/>
      <c r="WKH26" s="1498"/>
      <c r="WKI26" s="1498"/>
      <c r="WKJ26" s="1498"/>
      <c r="WKK26" s="1498"/>
      <c r="WKL26" s="1498"/>
      <c r="WKM26" s="1498"/>
      <c r="WKN26" s="1498"/>
      <c r="WKO26" s="1498"/>
      <c r="WKP26" s="1498"/>
      <c r="WKQ26" s="1498"/>
      <c r="WKR26" s="1498"/>
      <c r="WKS26" s="1498"/>
      <c r="WKT26" s="1498"/>
      <c r="WKU26" s="1498"/>
      <c r="WKV26" s="1498"/>
      <c r="WKW26" s="1498"/>
      <c r="WKX26" s="1498"/>
      <c r="WKY26" s="1498"/>
      <c r="WKZ26" s="1498"/>
      <c r="WLA26" s="1498"/>
      <c r="WLB26" s="1498"/>
      <c r="WLC26" s="1498"/>
      <c r="WLD26" s="1498"/>
      <c r="WLE26" s="1498"/>
      <c r="WLF26" s="1498"/>
      <c r="WLG26" s="1498"/>
      <c r="WLH26" s="1498"/>
      <c r="WLI26" s="1498"/>
      <c r="WLJ26" s="1498"/>
      <c r="WLK26" s="1498"/>
      <c r="WLL26" s="1498"/>
      <c r="WLM26" s="1498"/>
      <c r="WLN26" s="1498"/>
      <c r="WLO26" s="1498"/>
      <c r="WLP26" s="1498"/>
      <c r="WLQ26" s="1498"/>
      <c r="WLR26" s="1498"/>
      <c r="WLS26" s="1498"/>
      <c r="WLT26" s="1498"/>
      <c r="WLU26" s="1498"/>
      <c r="WLV26" s="1498"/>
      <c r="WLW26" s="1498"/>
      <c r="WLX26" s="1498"/>
      <c r="WLY26" s="1498"/>
      <c r="WLZ26" s="1498"/>
      <c r="WMA26" s="1498"/>
      <c r="WMB26" s="1498"/>
      <c r="WMC26" s="1498"/>
      <c r="WMD26" s="1498"/>
      <c r="WME26" s="1498"/>
      <c r="WMF26" s="1498"/>
      <c r="WMG26" s="1498"/>
      <c r="WMH26" s="1498"/>
      <c r="WMI26" s="1498"/>
      <c r="WMJ26" s="1498"/>
      <c r="WMK26" s="1498"/>
      <c r="WML26" s="1498"/>
      <c r="WMM26" s="1498"/>
      <c r="WMN26" s="1498"/>
      <c r="WMO26" s="1498"/>
      <c r="WMP26" s="1498"/>
      <c r="WMQ26" s="1498"/>
      <c r="WMR26" s="1498"/>
      <c r="WMS26" s="1498"/>
      <c r="WMT26" s="1498"/>
      <c r="WMU26" s="1498"/>
      <c r="WMV26" s="1498"/>
      <c r="WMW26" s="1498"/>
      <c r="WMX26" s="1498"/>
      <c r="WMY26" s="1498"/>
      <c r="WMZ26" s="1498"/>
      <c r="WNA26" s="1498"/>
      <c r="WNB26" s="1498"/>
      <c r="WNC26" s="1498"/>
      <c r="WND26" s="1498"/>
      <c r="WNE26" s="1498"/>
      <c r="WNF26" s="1498"/>
      <c r="WNG26" s="1498"/>
      <c r="WNH26" s="1498"/>
      <c r="WNI26" s="1498"/>
      <c r="WNJ26" s="1498"/>
      <c r="WNK26" s="1498"/>
      <c r="WNL26" s="1498"/>
      <c r="WNM26" s="1498"/>
      <c r="WNN26" s="1498"/>
      <c r="WNO26" s="1498"/>
      <c r="WNP26" s="1498"/>
      <c r="WNQ26" s="1498"/>
      <c r="WNR26" s="1498"/>
      <c r="WNS26" s="1498"/>
      <c r="WNT26" s="1498"/>
      <c r="WNU26" s="1498"/>
      <c r="WNV26" s="1498"/>
      <c r="WNW26" s="1498"/>
      <c r="WNX26" s="1498"/>
      <c r="WNY26" s="1498"/>
      <c r="WNZ26" s="1498"/>
      <c r="WOA26" s="1498"/>
      <c r="WOB26" s="1498"/>
      <c r="WOC26" s="1498"/>
      <c r="WOD26" s="1498"/>
      <c r="WOE26" s="1498"/>
      <c r="WOF26" s="1498"/>
      <c r="WOG26" s="1498"/>
      <c r="WOH26" s="1498"/>
      <c r="WOI26" s="1498"/>
      <c r="WOJ26" s="1498"/>
      <c r="WOK26" s="1498"/>
      <c r="WOL26" s="1498"/>
      <c r="WOM26" s="1498"/>
      <c r="WON26" s="1498"/>
      <c r="WOO26" s="1498"/>
      <c r="WOP26" s="1498"/>
      <c r="WOQ26" s="1498"/>
      <c r="WOR26" s="1498"/>
      <c r="WOS26" s="1498"/>
      <c r="WOT26" s="1498"/>
      <c r="WOU26" s="1498"/>
      <c r="WOV26" s="1498"/>
      <c r="WOW26" s="1498"/>
      <c r="WOX26" s="1498"/>
      <c r="WOY26" s="1498"/>
      <c r="WOZ26" s="1498"/>
      <c r="WPA26" s="1498"/>
      <c r="WPB26" s="1498"/>
      <c r="WPC26" s="1498"/>
      <c r="WPD26" s="1498"/>
      <c r="WPE26" s="1498"/>
      <c r="WPF26" s="1498"/>
      <c r="WPG26" s="1498"/>
      <c r="WPH26" s="1498"/>
      <c r="WPI26" s="1498"/>
      <c r="WPJ26" s="1498"/>
      <c r="WPK26" s="1498"/>
      <c r="WPL26" s="1498"/>
      <c r="WPM26" s="1498"/>
      <c r="WPN26" s="1498"/>
      <c r="WPO26" s="1498"/>
      <c r="WPP26" s="1498"/>
      <c r="WPQ26" s="1498"/>
      <c r="WPR26" s="1498"/>
      <c r="WPS26" s="1498"/>
      <c r="WPT26" s="1498"/>
      <c r="WPU26" s="1498"/>
      <c r="WPV26" s="1498"/>
      <c r="WPW26" s="1498"/>
      <c r="WPX26" s="1498"/>
      <c r="WPY26" s="1498"/>
      <c r="WPZ26" s="1498"/>
      <c r="WQA26" s="1498"/>
      <c r="WQB26" s="1498"/>
      <c r="WQC26" s="1498"/>
      <c r="WQD26" s="1498"/>
      <c r="WQE26" s="1498"/>
      <c r="WQF26" s="1498"/>
      <c r="WQG26" s="1498"/>
      <c r="WQH26" s="1498"/>
      <c r="WQI26" s="1498"/>
      <c r="WQJ26" s="1498"/>
      <c r="WQK26" s="1498"/>
      <c r="WQL26" s="1498"/>
      <c r="WQM26" s="1498"/>
      <c r="WQN26" s="1498"/>
      <c r="WQO26" s="1498"/>
      <c r="WQP26" s="1498"/>
      <c r="WQQ26" s="1498"/>
      <c r="WQR26" s="1498"/>
      <c r="WQS26" s="1498"/>
      <c r="WQT26" s="1498"/>
      <c r="WQU26" s="1498"/>
      <c r="WQV26" s="1498"/>
      <c r="WQW26" s="1498"/>
      <c r="WQX26" s="1498"/>
      <c r="WQY26" s="1498"/>
      <c r="WQZ26" s="1498"/>
      <c r="WRA26" s="1498"/>
      <c r="WRB26" s="1498"/>
      <c r="WRC26" s="1498"/>
      <c r="WRD26" s="1498"/>
      <c r="WRE26" s="1498"/>
      <c r="WRF26" s="1498"/>
      <c r="WRG26" s="1498"/>
      <c r="WRH26" s="1498"/>
      <c r="WRI26" s="1498"/>
      <c r="WRJ26" s="1498"/>
      <c r="WRK26" s="1498"/>
      <c r="WRL26" s="1498"/>
      <c r="WRM26" s="1498"/>
      <c r="WRN26" s="1498"/>
      <c r="WRO26" s="1498"/>
      <c r="WRP26" s="1498"/>
      <c r="WRQ26" s="1498"/>
      <c r="WRR26" s="1498"/>
      <c r="WRS26" s="1498"/>
      <c r="WRT26" s="1498"/>
      <c r="WRU26" s="1498"/>
      <c r="WRV26" s="1498"/>
      <c r="WRW26" s="1498"/>
      <c r="WRX26" s="1498"/>
      <c r="WRY26" s="1498"/>
      <c r="WRZ26" s="1498"/>
      <c r="WSA26" s="1498"/>
      <c r="WSB26" s="1498"/>
      <c r="WSC26" s="1498"/>
      <c r="WSD26" s="1498"/>
      <c r="WSE26" s="1498"/>
      <c r="WSF26" s="1498"/>
      <c r="WSG26" s="1498"/>
      <c r="WSH26" s="1498"/>
      <c r="WSI26" s="1498"/>
      <c r="WSJ26" s="1498"/>
      <c r="WSK26" s="1498"/>
      <c r="WSL26" s="1498"/>
      <c r="WSM26" s="1498"/>
      <c r="WSN26" s="1498"/>
      <c r="WSO26" s="1498"/>
      <c r="WSP26" s="1498"/>
      <c r="WSQ26" s="1498"/>
      <c r="WSR26" s="1498"/>
      <c r="WSS26" s="1498"/>
      <c r="WST26" s="1498"/>
      <c r="WSU26" s="1498"/>
      <c r="WSV26" s="1498"/>
      <c r="WSW26" s="1498"/>
      <c r="WSX26" s="1498"/>
      <c r="WSY26" s="1498"/>
      <c r="WSZ26" s="1498"/>
      <c r="WTA26" s="1498"/>
      <c r="WTB26" s="1498"/>
      <c r="WTC26" s="1498"/>
      <c r="WTD26" s="1498"/>
      <c r="WTE26" s="1498"/>
      <c r="WTF26" s="1498"/>
      <c r="WTG26" s="1498"/>
      <c r="WTH26" s="1498"/>
      <c r="WTI26" s="1498"/>
      <c r="WTJ26" s="1498"/>
      <c r="WTK26" s="1498"/>
      <c r="WTL26" s="1498"/>
      <c r="WTM26" s="1498"/>
      <c r="WTN26" s="1498"/>
      <c r="WTO26" s="1498"/>
      <c r="WTP26" s="1498"/>
      <c r="WTQ26" s="1498"/>
      <c r="WTR26" s="1498"/>
      <c r="WTS26" s="1498"/>
      <c r="WTT26" s="1498"/>
      <c r="WTU26" s="1498"/>
      <c r="WTV26" s="1498"/>
      <c r="WTW26" s="1498"/>
      <c r="WTX26" s="1498"/>
      <c r="WTY26" s="1498"/>
      <c r="WTZ26" s="1498"/>
      <c r="WUA26" s="1498"/>
      <c r="WUB26" s="1498"/>
      <c r="WUC26" s="1498"/>
      <c r="WUD26" s="1498"/>
      <c r="WUE26" s="1498"/>
      <c r="WUF26" s="1498"/>
      <c r="WUG26" s="1498"/>
      <c r="WUH26" s="1498"/>
      <c r="WUI26" s="1498"/>
      <c r="WUJ26" s="1498"/>
      <c r="WUK26" s="1498"/>
      <c r="WUL26" s="1498"/>
      <c r="WUM26" s="1498"/>
      <c r="WUN26" s="1498"/>
      <c r="WUO26" s="1498"/>
      <c r="WUP26" s="1498"/>
      <c r="WUQ26" s="1498"/>
      <c r="WUR26" s="1498"/>
      <c r="WUS26" s="1498"/>
      <c r="WUT26" s="1498"/>
      <c r="WUU26" s="1498"/>
      <c r="WUV26" s="1498"/>
      <c r="WUW26" s="1498"/>
      <c r="WUX26" s="1498"/>
      <c r="WUY26" s="1498"/>
      <c r="WUZ26" s="1498"/>
      <c r="WVA26" s="1498"/>
      <c r="WVB26" s="1498"/>
      <c r="WVC26" s="1498"/>
      <c r="WVD26" s="1498"/>
      <c r="WVE26" s="1498"/>
      <c r="WVF26" s="1498"/>
      <c r="WVG26" s="1498"/>
      <c r="WVH26" s="1498"/>
      <c r="WVI26" s="1498"/>
      <c r="WVJ26" s="1498"/>
      <c r="WVK26" s="1498"/>
      <c r="WVL26" s="1498"/>
      <c r="WVM26" s="1498"/>
      <c r="WVN26" s="1498"/>
      <c r="WVO26" s="1498"/>
      <c r="WVP26" s="1498"/>
      <c r="WVQ26" s="1498"/>
      <c r="WVR26" s="1498"/>
      <c r="WVS26" s="1498"/>
      <c r="WVT26" s="1498"/>
      <c r="WVU26" s="1498"/>
      <c r="WVV26" s="1498"/>
      <c r="WVW26" s="1498"/>
      <c r="WVX26" s="1498"/>
      <c r="WVY26" s="1498"/>
      <c r="WVZ26" s="1498"/>
      <c r="WWA26" s="1498"/>
      <c r="WWB26" s="1498"/>
      <c r="WWC26" s="1498"/>
      <c r="WWD26" s="1498"/>
      <c r="WWE26" s="1498"/>
      <c r="WWF26" s="1498"/>
      <c r="WWG26" s="1498"/>
      <c r="WWH26" s="1498"/>
      <c r="WWI26" s="1498"/>
      <c r="WWJ26" s="1498"/>
      <c r="WWK26" s="1498"/>
      <c r="WWL26" s="1498"/>
      <c r="WWM26" s="1498"/>
      <c r="WWN26" s="1498"/>
      <c r="WWO26" s="1498"/>
      <c r="WWP26" s="1498"/>
      <c r="WWQ26" s="1498"/>
      <c r="WWR26" s="1498"/>
      <c r="WWS26" s="1498"/>
      <c r="WWT26" s="1498"/>
      <c r="WWU26" s="1498"/>
      <c r="WWV26" s="1498"/>
      <c r="WWW26" s="1498"/>
      <c r="WWX26" s="1498"/>
      <c r="WWY26" s="1498"/>
      <c r="WWZ26" s="1498"/>
      <c r="WXA26" s="1498"/>
      <c r="WXB26" s="1498"/>
      <c r="WXC26" s="1498"/>
      <c r="WXD26" s="1498"/>
      <c r="WXE26" s="1498"/>
      <c r="WXF26" s="1498"/>
      <c r="WXG26" s="1498"/>
      <c r="WXH26" s="1498"/>
      <c r="WXI26" s="1498"/>
      <c r="WXJ26" s="1498"/>
      <c r="WXK26" s="1498"/>
      <c r="WXL26" s="1498"/>
      <c r="WXM26" s="1498"/>
      <c r="WXN26" s="1498"/>
      <c r="WXO26" s="1498"/>
      <c r="WXP26" s="1498"/>
      <c r="WXQ26" s="1498"/>
      <c r="WXR26" s="1498"/>
      <c r="WXS26" s="1498"/>
      <c r="WXT26" s="1498"/>
      <c r="WXU26" s="1498"/>
      <c r="WXV26" s="1498"/>
      <c r="WXW26" s="1498"/>
      <c r="WXX26" s="1498"/>
      <c r="WXY26" s="1498"/>
      <c r="WXZ26" s="1498"/>
      <c r="WYA26" s="1498"/>
      <c r="WYB26" s="1498"/>
      <c r="WYC26" s="1498"/>
      <c r="WYD26" s="1498"/>
      <c r="WYE26" s="1498"/>
      <c r="WYF26" s="1498"/>
      <c r="WYG26" s="1498"/>
      <c r="WYH26" s="1498"/>
      <c r="WYI26" s="1498"/>
      <c r="WYJ26" s="1498"/>
      <c r="WYK26" s="1498"/>
      <c r="WYL26" s="1498"/>
      <c r="WYM26" s="1498"/>
      <c r="WYN26" s="1498"/>
      <c r="WYO26" s="1498"/>
      <c r="WYP26" s="1498"/>
      <c r="WYQ26" s="1498"/>
      <c r="WYR26" s="1498"/>
      <c r="WYS26" s="1498"/>
      <c r="WYT26" s="1498"/>
      <c r="WYU26" s="1498"/>
      <c r="WYV26" s="1498"/>
      <c r="WYW26" s="1498"/>
      <c r="WYX26" s="1498"/>
      <c r="WYY26" s="1498"/>
      <c r="WYZ26" s="1498"/>
      <c r="WZA26" s="1498"/>
      <c r="WZB26" s="1498"/>
      <c r="WZC26" s="1498"/>
      <c r="WZD26" s="1498"/>
      <c r="WZE26" s="1498"/>
      <c r="WZF26" s="1498"/>
      <c r="WZG26" s="1498"/>
      <c r="WZH26" s="1498"/>
      <c r="WZI26" s="1498"/>
      <c r="WZJ26" s="1498"/>
      <c r="WZK26" s="1498"/>
      <c r="WZL26" s="1498"/>
      <c r="WZM26" s="1498"/>
      <c r="WZN26" s="1498"/>
      <c r="WZO26" s="1498"/>
      <c r="WZP26" s="1498"/>
      <c r="WZQ26" s="1498"/>
      <c r="WZR26" s="1498"/>
      <c r="WZS26" s="1498"/>
      <c r="WZT26" s="1498"/>
      <c r="WZU26" s="1498"/>
      <c r="WZV26" s="1498"/>
      <c r="WZW26" s="1498"/>
      <c r="WZX26" s="1498"/>
      <c r="WZY26" s="1498"/>
      <c r="WZZ26" s="1498"/>
      <c r="XAA26" s="1498"/>
      <c r="XAB26" s="1498"/>
      <c r="XAC26" s="1498"/>
      <c r="XAD26" s="1498"/>
      <c r="XAE26" s="1498"/>
      <c r="XAF26" s="1498"/>
      <c r="XAG26" s="1498"/>
      <c r="XAH26" s="1498"/>
      <c r="XAI26" s="1498"/>
      <c r="XAJ26" s="1498"/>
      <c r="XAK26" s="1498"/>
      <c r="XAL26" s="1498"/>
      <c r="XAM26" s="1498"/>
      <c r="XAN26" s="1498"/>
      <c r="XAO26" s="1498"/>
      <c r="XAP26" s="1498"/>
      <c r="XAQ26" s="1498"/>
      <c r="XAR26" s="1498"/>
      <c r="XAS26" s="1498"/>
      <c r="XAT26" s="1498"/>
      <c r="XAU26" s="1498"/>
      <c r="XAV26" s="1498"/>
      <c r="XAW26" s="1498"/>
      <c r="XAX26" s="1498"/>
      <c r="XAY26" s="1498"/>
      <c r="XAZ26" s="1498"/>
      <c r="XBA26" s="1498"/>
      <c r="XBB26" s="1498"/>
      <c r="XBC26" s="1498"/>
      <c r="XBD26" s="1498"/>
      <c r="XBE26" s="1498"/>
      <c r="XBF26" s="1498"/>
      <c r="XBG26" s="1498"/>
      <c r="XBH26" s="1498"/>
      <c r="XBI26" s="1498"/>
      <c r="XBJ26" s="1498"/>
      <c r="XBK26" s="1498"/>
      <c r="XBL26" s="1498"/>
      <c r="XBM26" s="1498"/>
      <c r="XBN26" s="1498"/>
      <c r="XBO26" s="1498"/>
      <c r="XBP26" s="1498"/>
      <c r="XBQ26" s="1498"/>
      <c r="XBR26" s="1498"/>
      <c r="XBS26" s="1498"/>
      <c r="XBT26" s="1498"/>
      <c r="XBU26" s="1498"/>
      <c r="XBV26" s="1498"/>
      <c r="XBW26" s="1498"/>
      <c r="XBX26" s="1498"/>
      <c r="XBY26" s="1498"/>
      <c r="XBZ26" s="1498"/>
      <c r="XCA26" s="1498"/>
      <c r="XCB26" s="1498"/>
      <c r="XCC26" s="1498"/>
      <c r="XCD26" s="1498"/>
      <c r="XCE26" s="1498"/>
      <c r="XCF26" s="1498"/>
      <c r="XCG26" s="1498"/>
      <c r="XCH26" s="1498"/>
      <c r="XCI26" s="1498"/>
      <c r="XCJ26" s="1498"/>
      <c r="XCK26" s="1498"/>
      <c r="XCL26" s="1498"/>
      <c r="XCM26" s="1498"/>
      <c r="XCN26" s="1498"/>
      <c r="XCO26" s="1498"/>
      <c r="XCP26" s="1498"/>
      <c r="XCQ26" s="1498"/>
      <c r="XCR26" s="1498"/>
      <c r="XCS26" s="1498"/>
      <c r="XCT26" s="1498"/>
      <c r="XCU26" s="1498"/>
      <c r="XCV26" s="1498"/>
      <c r="XCW26" s="1498"/>
      <c r="XCX26" s="1498"/>
      <c r="XCY26" s="1498"/>
      <c r="XCZ26" s="1498"/>
      <c r="XDA26" s="1498"/>
      <c r="XDB26" s="1498"/>
      <c r="XDC26" s="1498"/>
      <c r="XDD26" s="1498"/>
      <c r="XDE26" s="1498"/>
      <c r="XDF26" s="1498"/>
      <c r="XDG26" s="1498"/>
      <c r="XDH26" s="1498"/>
      <c r="XDI26" s="1498"/>
      <c r="XDJ26" s="1498"/>
      <c r="XDK26" s="1498"/>
      <c r="XDL26" s="1498"/>
      <c r="XDM26" s="1498"/>
      <c r="XDN26" s="1498"/>
      <c r="XDO26" s="1498"/>
      <c r="XDP26" s="1498"/>
      <c r="XDQ26" s="1498"/>
      <c r="XDR26" s="1498"/>
      <c r="XDS26" s="1498"/>
      <c r="XDT26" s="1498"/>
      <c r="XDU26" s="1498"/>
      <c r="XDV26" s="1498"/>
      <c r="XDW26" s="1498"/>
      <c r="XDX26" s="1498"/>
      <c r="XDY26" s="1498"/>
      <c r="XDZ26" s="1498"/>
      <c r="XEA26" s="1498"/>
      <c r="XEB26" s="1498"/>
      <c r="XEC26" s="1498"/>
      <c r="XED26" s="1498"/>
      <c r="XEE26" s="1498"/>
      <c r="XEF26" s="1498"/>
      <c r="XEG26" s="1498"/>
      <c r="XEH26" s="1498"/>
      <c r="XEI26" s="1498"/>
      <c r="XEJ26" s="1498"/>
      <c r="XEK26" s="1498"/>
      <c r="XEL26" s="1498"/>
      <c r="XEM26" s="1498"/>
      <c r="XEN26" s="1498"/>
      <c r="XEO26" s="1498"/>
      <c r="XEP26" s="1498"/>
      <c r="XEQ26" s="1498"/>
      <c r="XER26" s="1498"/>
      <c r="XES26" s="1498"/>
      <c r="XET26" s="1498"/>
      <c r="XEU26" s="1498"/>
      <c r="XEV26" s="1498"/>
      <c r="XEW26" s="1498"/>
      <c r="XEX26" s="1498"/>
      <c r="XEY26" s="1498"/>
      <c r="XEZ26" s="1498"/>
      <c r="XFA26" s="1498"/>
      <c r="XFB26" s="1498"/>
      <c r="XFC26" s="1498"/>
    </row>
    <row r="27" spans="1:16384" s="141" customFormat="1">
      <c r="A27" s="140"/>
      <c r="B27" s="1498"/>
      <c r="C27" s="1838"/>
      <c r="D27" s="1838"/>
      <c r="E27" s="1838"/>
      <c r="F27" s="1838"/>
      <c r="G27" s="1839"/>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81"/>
      <c r="AW27" s="1481"/>
      <c r="AX27" s="1481"/>
      <c r="AY27" s="1481"/>
      <c r="AZ27" s="2175"/>
      <c r="BA27" s="2175"/>
      <c r="BB27" s="2175"/>
      <c r="BC27" s="2175"/>
      <c r="BD27" s="2175"/>
      <c r="BE27" s="2175"/>
      <c r="BF27" s="2175"/>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c r="KO27" s="1498"/>
      <c r="KP27" s="1498"/>
      <c r="KQ27" s="1498"/>
      <c r="KR27" s="1498"/>
      <c r="KS27" s="1498"/>
      <c r="KT27" s="1498"/>
      <c r="KU27" s="1498"/>
      <c r="KV27" s="1498"/>
      <c r="KW27" s="1498"/>
      <c r="KX27" s="1498"/>
      <c r="KY27" s="1498"/>
      <c r="KZ27" s="1498"/>
      <c r="LA27" s="1498"/>
      <c r="LB27" s="1498"/>
      <c r="LC27" s="1498"/>
      <c r="LD27" s="1498"/>
      <c r="LE27" s="1498"/>
      <c r="LF27" s="1498"/>
      <c r="LG27" s="1498"/>
      <c r="LH27" s="1498"/>
      <c r="LI27" s="1498"/>
      <c r="LJ27" s="1498"/>
      <c r="LK27" s="1498"/>
      <c r="LL27" s="1498"/>
      <c r="LM27" s="1498"/>
      <c r="LN27" s="1498"/>
      <c r="LO27" s="1498"/>
      <c r="LP27" s="1498"/>
      <c r="LQ27" s="1498"/>
      <c r="LR27" s="1498"/>
      <c r="LS27" s="1498"/>
      <c r="LT27" s="1498"/>
      <c r="LU27" s="1498"/>
      <c r="LV27" s="1498"/>
      <c r="LW27" s="1498"/>
      <c r="LX27" s="1498"/>
      <c r="LY27" s="1498"/>
      <c r="LZ27" s="1498"/>
      <c r="MA27" s="1498"/>
      <c r="MB27" s="1498"/>
      <c r="MC27" s="1498"/>
      <c r="MD27" s="1498"/>
      <c r="ME27" s="1498"/>
      <c r="MF27" s="1498"/>
      <c r="MG27" s="1498"/>
      <c r="MH27" s="1498"/>
      <c r="MI27" s="1498"/>
      <c r="MJ27" s="1498"/>
      <c r="MK27" s="1498"/>
      <c r="ML27" s="1498"/>
      <c r="MM27" s="1498"/>
      <c r="MN27" s="1498"/>
      <c r="MO27" s="1498"/>
      <c r="MP27" s="1498"/>
      <c r="MQ27" s="1498"/>
      <c r="MR27" s="1498"/>
      <c r="MS27" s="1498"/>
      <c r="MT27" s="1498"/>
      <c r="MU27" s="1498"/>
      <c r="MV27" s="1498"/>
      <c r="MW27" s="1498"/>
      <c r="MX27" s="1498"/>
      <c r="MY27" s="1498"/>
      <c r="MZ27" s="1498"/>
      <c r="NA27" s="1498"/>
      <c r="NB27" s="1498"/>
      <c r="NC27" s="1498"/>
      <c r="ND27" s="1498"/>
      <c r="NE27" s="1498"/>
      <c r="NF27" s="1498"/>
      <c r="NG27" s="1498"/>
      <c r="NH27" s="1498"/>
      <c r="NI27" s="1498"/>
      <c r="NJ27" s="1498"/>
      <c r="NK27" s="1498"/>
      <c r="NL27" s="1498"/>
      <c r="NM27" s="1498"/>
      <c r="NN27" s="1498"/>
      <c r="NO27" s="1498"/>
      <c r="NP27" s="1498"/>
      <c r="NQ27" s="1498"/>
      <c r="NR27" s="1498"/>
      <c r="NS27" s="1498"/>
      <c r="NT27" s="1498"/>
      <c r="NU27" s="1498"/>
      <c r="NV27" s="1498"/>
      <c r="NW27" s="1498"/>
      <c r="NX27" s="1498"/>
      <c r="NY27" s="1498"/>
      <c r="NZ27" s="1498"/>
      <c r="OA27" s="1498"/>
      <c r="OB27" s="1498"/>
      <c r="OC27" s="1498"/>
      <c r="OD27" s="1498"/>
      <c r="OE27" s="1498"/>
      <c r="OF27" s="1498"/>
      <c r="OG27" s="1498"/>
      <c r="OH27" s="1498"/>
      <c r="OI27" s="1498"/>
      <c r="OJ27" s="1498"/>
      <c r="OK27" s="1498"/>
      <c r="OL27" s="1498"/>
      <c r="OM27" s="1498"/>
      <c r="ON27" s="1498"/>
      <c r="OO27" s="1498"/>
      <c r="OP27" s="1498"/>
      <c r="OQ27" s="1498"/>
      <c r="OR27" s="1498"/>
      <c r="OS27" s="1498"/>
      <c r="OT27" s="1498"/>
      <c r="OU27" s="1498"/>
      <c r="OV27" s="1498"/>
      <c r="OW27" s="1498"/>
      <c r="OX27" s="1498"/>
      <c r="OY27" s="1498"/>
      <c r="OZ27" s="1498"/>
      <c r="PA27" s="1498"/>
      <c r="PB27" s="1498"/>
      <c r="PC27" s="1498"/>
      <c r="PD27" s="1498"/>
      <c r="PE27" s="1498"/>
      <c r="PF27" s="1498"/>
      <c r="PG27" s="1498"/>
      <c r="PH27" s="1498"/>
      <c r="PI27" s="1498"/>
      <c r="PJ27" s="1498"/>
      <c r="PK27" s="1498"/>
      <c r="PL27" s="1498"/>
      <c r="PM27" s="1498"/>
      <c r="PN27" s="1498"/>
      <c r="PO27" s="1498"/>
      <c r="PP27" s="1498"/>
      <c r="PQ27" s="1498"/>
      <c r="PR27" s="1498"/>
      <c r="PS27" s="1498"/>
      <c r="PT27" s="1498"/>
      <c r="PU27" s="1498"/>
      <c r="PV27" s="1498"/>
      <c r="PW27" s="1498"/>
      <c r="PX27" s="1498"/>
      <c r="PY27" s="1498"/>
      <c r="PZ27" s="1498"/>
      <c r="QA27" s="1498"/>
      <c r="QB27" s="1498"/>
      <c r="QC27" s="1498"/>
      <c r="QD27" s="1498"/>
      <c r="QE27" s="1498"/>
      <c r="QF27" s="1498"/>
      <c r="QG27" s="1498"/>
      <c r="QH27" s="1498"/>
      <c r="QI27" s="1498"/>
      <c r="QJ27" s="1498"/>
      <c r="QK27" s="1498"/>
      <c r="QL27" s="1498"/>
      <c r="QM27" s="1498"/>
      <c r="QN27" s="1498"/>
      <c r="QO27" s="1498"/>
      <c r="QP27" s="1498"/>
      <c r="QQ27" s="1498"/>
      <c r="QR27" s="1498"/>
      <c r="QS27" s="1498"/>
      <c r="QT27" s="1498"/>
      <c r="QU27" s="1498"/>
      <c r="QV27" s="1498"/>
      <c r="QW27" s="1498"/>
      <c r="QX27" s="1498"/>
      <c r="QY27" s="1498"/>
      <c r="QZ27" s="1498"/>
      <c r="RA27" s="1498"/>
      <c r="RB27" s="1498"/>
      <c r="RC27" s="1498"/>
      <c r="RD27" s="1498"/>
      <c r="RE27" s="1498"/>
      <c r="RF27" s="1498"/>
      <c r="RG27" s="1498"/>
      <c r="RH27" s="1498"/>
      <c r="RI27" s="1498"/>
      <c r="RJ27" s="1498"/>
      <c r="RK27" s="1498"/>
      <c r="RL27" s="1498"/>
      <c r="RM27" s="1498"/>
      <c r="RN27" s="1498"/>
      <c r="RO27" s="1498"/>
      <c r="RP27" s="1498"/>
      <c r="RQ27" s="1498"/>
      <c r="RR27" s="1498"/>
      <c r="RS27" s="1498"/>
      <c r="RT27" s="1498"/>
      <c r="RU27" s="1498"/>
      <c r="RV27" s="1498"/>
      <c r="RW27" s="1498"/>
      <c r="RX27" s="1498"/>
      <c r="RY27" s="1498"/>
      <c r="RZ27" s="1498"/>
      <c r="SA27" s="1498"/>
      <c r="SB27" s="1498"/>
      <c r="SC27" s="1498"/>
      <c r="SD27" s="1498"/>
      <c r="SE27" s="1498"/>
      <c r="SF27" s="1498"/>
      <c r="SG27" s="1498"/>
      <c r="SH27" s="1498"/>
      <c r="SI27" s="1498"/>
      <c r="SJ27" s="1498"/>
      <c r="SK27" s="1498"/>
      <c r="SL27" s="1498"/>
      <c r="SM27" s="1498"/>
      <c r="SN27" s="1498"/>
      <c r="SO27" s="1498"/>
      <c r="SP27" s="1498"/>
      <c r="SQ27" s="1498"/>
      <c r="SR27" s="1498"/>
      <c r="SS27" s="1498"/>
      <c r="ST27" s="1498"/>
      <c r="SU27" s="1498"/>
      <c r="SV27" s="1498"/>
      <c r="SW27" s="1498"/>
      <c r="SX27" s="1498"/>
      <c r="SY27" s="1498"/>
      <c r="SZ27" s="1498"/>
      <c r="TA27" s="1498"/>
      <c r="TB27" s="1498"/>
      <c r="TC27" s="1498"/>
      <c r="TD27" s="1498"/>
      <c r="TE27" s="1498"/>
      <c r="TF27" s="1498"/>
      <c r="TG27" s="1498"/>
      <c r="TH27" s="1498"/>
      <c r="TI27" s="1498"/>
      <c r="TJ27" s="1498"/>
      <c r="TK27" s="1498"/>
      <c r="TL27" s="1498"/>
      <c r="TM27" s="1498"/>
      <c r="TN27" s="1498"/>
      <c r="TO27" s="1498"/>
      <c r="TP27" s="1498"/>
      <c r="TQ27" s="1498"/>
      <c r="TR27" s="1498"/>
      <c r="TS27" s="1498"/>
      <c r="TT27" s="1498"/>
      <c r="TU27" s="1498"/>
      <c r="TV27" s="1498"/>
      <c r="TW27" s="1498"/>
      <c r="TX27" s="1498"/>
      <c r="TY27" s="1498"/>
      <c r="TZ27" s="1498"/>
      <c r="UA27" s="1498"/>
      <c r="UB27" s="1498"/>
      <c r="UC27" s="1498"/>
      <c r="UD27" s="1498"/>
      <c r="UE27" s="1498"/>
      <c r="UF27" s="1498"/>
      <c r="UG27" s="1498"/>
      <c r="UH27" s="1498"/>
      <c r="UI27" s="1498"/>
      <c r="UJ27" s="1498"/>
      <c r="UK27" s="1498"/>
      <c r="UL27" s="1498"/>
      <c r="UM27" s="1498"/>
      <c r="UN27" s="1498"/>
      <c r="UO27" s="1498"/>
      <c r="UP27" s="1498"/>
      <c r="UQ27" s="1498"/>
      <c r="UR27" s="1498"/>
      <c r="US27" s="1498"/>
      <c r="UT27" s="1498"/>
      <c r="UU27" s="1498"/>
      <c r="UV27" s="1498"/>
      <c r="UW27" s="1498"/>
      <c r="UX27" s="1498"/>
      <c r="UY27" s="1498"/>
      <c r="UZ27" s="1498"/>
      <c r="VA27" s="1498"/>
      <c r="VB27" s="1498"/>
      <c r="VC27" s="1498"/>
      <c r="VD27" s="1498"/>
      <c r="VE27" s="1498"/>
      <c r="VF27" s="1498"/>
      <c r="VG27" s="1498"/>
      <c r="VH27" s="1498"/>
      <c r="VI27" s="1498"/>
      <c r="VJ27" s="1498"/>
      <c r="VK27" s="1498"/>
      <c r="VL27" s="1498"/>
      <c r="VM27" s="1498"/>
      <c r="VN27" s="1498"/>
      <c r="VO27" s="1498"/>
      <c r="VP27" s="1498"/>
      <c r="VQ27" s="1498"/>
      <c r="VR27" s="1498"/>
      <c r="VS27" s="1498"/>
      <c r="VT27" s="1498"/>
      <c r="VU27" s="1498"/>
      <c r="VV27" s="1498"/>
      <c r="VW27" s="1498"/>
      <c r="VX27" s="1498"/>
      <c r="VY27" s="1498"/>
      <c r="VZ27" s="1498"/>
      <c r="WA27" s="1498"/>
      <c r="WB27" s="1498"/>
      <c r="WC27" s="1498"/>
      <c r="WD27" s="1498"/>
      <c r="WE27" s="1498"/>
      <c r="WF27" s="1498"/>
      <c r="WG27" s="1498"/>
      <c r="WH27" s="1498"/>
      <c r="WI27" s="1498"/>
      <c r="WJ27" s="1498"/>
      <c r="WK27" s="1498"/>
      <c r="WL27" s="1498"/>
      <c r="WM27" s="1498"/>
      <c r="WN27" s="1498"/>
      <c r="WO27" s="1498"/>
      <c r="WP27" s="1498"/>
      <c r="WQ27" s="1498"/>
      <c r="WR27" s="1498"/>
      <c r="WS27" s="1498"/>
      <c r="WT27" s="1498"/>
      <c r="WU27" s="1498"/>
      <c r="WV27" s="1498"/>
      <c r="WW27" s="1498"/>
      <c r="WX27" s="1498"/>
      <c r="WY27" s="1498"/>
      <c r="WZ27" s="1498"/>
      <c r="XA27" s="1498"/>
      <c r="XB27" s="1498"/>
      <c r="XC27" s="1498"/>
      <c r="XD27" s="1498"/>
      <c r="XE27" s="1498"/>
      <c r="XF27" s="1498"/>
      <c r="XG27" s="1498"/>
      <c r="XH27" s="1498"/>
      <c r="XI27" s="1498"/>
      <c r="XJ27" s="1498"/>
      <c r="XK27" s="1498"/>
      <c r="XL27" s="1498"/>
      <c r="XM27" s="1498"/>
      <c r="XN27" s="1498"/>
      <c r="XO27" s="1498"/>
      <c r="XP27" s="1498"/>
      <c r="XQ27" s="1498"/>
      <c r="XR27" s="1498"/>
      <c r="XS27" s="1498"/>
      <c r="XT27" s="1498"/>
      <c r="XU27" s="1498"/>
      <c r="XV27" s="1498"/>
      <c r="XW27" s="1498"/>
      <c r="XX27" s="1498"/>
      <c r="XY27" s="1498"/>
      <c r="XZ27" s="1498"/>
      <c r="YA27" s="1498"/>
      <c r="YB27" s="1498"/>
      <c r="YC27" s="1498"/>
      <c r="YD27" s="1498"/>
      <c r="YE27" s="1498"/>
      <c r="YF27" s="1498"/>
      <c r="YG27" s="1498"/>
      <c r="YH27" s="1498"/>
      <c r="YI27" s="1498"/>
      <c r="YJ27" s="1498"/>
      <c r="YK27" s="1498"/>
      <c r="YL27" s="1498"/>
      <c r="YM27" s="1498"/>
      <c r="YN27" s="1498"/>
      <c r="YO27" s="1498"/>
      <c r="YP27" s="1498"/>
      <c r="YQ27" s="1498"/>
      <c r="YR27" s="1498"/>
      <c r="YS27" s="1498"/>
      <c r="YT27" s="1498"/>
      <c r="YU27" s="1498"/>
      <c r="YV27" s="1498"/>
      <c r="YW27" s="1498"/>
      <c r="YX27" s="1498"/>
      <c r="YY27" s="1498"/>
      <c r="YZ27" s="1498"/>
      <c r="ZA27" s="1498"/>
      <c r="ZB27" s="1498"/>
      <c r="ZC27" s="1498"/>
      <c r="ZD27" s="1498"/>
      <c r="ZE27" s="1498"/>
      <c r="ZF27" s="1498"/>
      <c r="ZG27" s="1498"/>
      <c r="ZH27" s="1498"/>
      <c r="ZI27" s="1498"/>
      <c r="ZJ27" s="1498"/>
      <c r="ZK27" s="1498"/>
      <c r="ZL27" s="1498"/>
      <c r="ZM27" s="1498"/>
      <c r="ZN27" s="1498"/>
      <c r="ZO27" s="1498"/>
      <c r="ZP27" s="1498"/>
      <c r="ZQ27" s="1498"/>
      <c r="ZR27" s="1498"/>
      <c r="ZS27" s="1498"/>
      <c r="ZT27" s="1498"/>
      <c r="ZU27" s="1498"/>
      <c r="ZV27" s="1498"/>
      <c r="ZW27" s="1498"/>
      <c r="ZX27" s="1498"/>
      <c r="ZY27" s="1498"/>
      <c r="ZZ27" s="1498"/>
      <c r="AAA27" s="1498"/>
      <c r="AAB27" s="1498"/>
      <c r="AAC27" s="1498"/>
      <c r="AAD27" s="1498"/>
      <c r="AAE27" s="1498"/>
      <c r="AAF27" s="1498"/>
      <c r="AAG27" s="1498"/>
      <c r="AAH27" s="1498"/>
      <c r="AAI27" s="1498"/>
      <c r="AAJ27" s="1498"/>
      <c r="AAK27" s="1498"/>
      <c r="AAL27" s="1498"/>
      <c r="AAM27" s="1498"/>
      <c r="AAN27" s="1498"/>
      <c r="AAO27" s="1498"/>
      <c r="AAP27" s="1498"/>
      <c r="AAQ27" s="1498"/>
      <c r="AAR27" s="1498"/>
      <c r="AAS27" s="1498"/>
      <c r="AAT27" s="1498"/>
      <c r="AAU27" s="1498"/>
      <c r="AAV27" s="1498"/>
      <c r="AAW27" s="1498"/>
      <c r="AAX27" s="1498"/>
      <c r="AAY27" s="1498"/>
      <c r="AAZ27" s="1498"/>
      <c r="ABA27" s="1498"/>
      <c r="ABB27" s="1498"/>
      <c r="ABC27" s="1498"/>
      <c r="ABD27" s="1498"/>
      <c r="ABE27" s="1498"/>
      <c r="ABF27" s="1498"/>
      <c r="ABG27" s="1498"/>
      <c r="ABH27" s="1498"/>
      <c r="ABI27" s="1498"/>
      <c r="ABJ27" s="1498"/>
      <c r="ABK27" s="1498"/>
      <c r="ABL27" s="1498"/>
      <c r="ABM27" s="1498"/>
      <c r="ABN27" s="1498"/>
      <c r="ABO27" s="1498"/>
      <c r="ABP27" s="1498"/>
      <c r="ABQ27" s="1498"/>
      <c r="ABR27" s="1498"/>
      <c r="ABS27" s="1498"/>
      <c r="ABT27" s="1498"/>
      <c r="ABU27" s="1498"/>
      <c r="ABV27" s="1498"/>
      <c r="ABW27" s="1498"/>
      <c r="ABX27" s="1498"/>
      <c r="ABY27" s="1498"/>
      <c r="ABZ27" s="1498"/>
      <c r="ACA27" s="1498"/>
      <c r="ACB27" s="1498"/>
      <c r="ACC27" s="1498"/>
      <c r="ACD27" s="1498"/>
      <c r="ACE27" s="1498"/>
      <c r="ACF27" s="1498"/>
      <c r="ACG27" s="1498"/>
      <c r="ACH27" s="1498"/>
      <c r="ACI27" s="1498"/>
      <c r="ACJ27" s="1498"/>
      <c r="ACK27" s="1498"/>
      <c r="ACL27" s="1498"/>
      <c r="ACM27" s="1498"/>
      <c r="ACN27" s="1498"/>
      <c r="ACO27" s="1498"/>
      <c r="ACP27" s="1498"/>
      <c r="ACQ27" s="1498"/>
      <c r="ACR27" s="1498"/>
      <c r="ACS27" s="1498"/>
      <c r="ACT27" s="1498"/>
      <c r="ACU27" s="1498"/>
      <c r="ACV27" s="1498"/>
      <c r="ACW27" s="1498"/>
      <c r="ACX27" s="1498"/>
      <c r="ACY27" s="1498"/>
      <c r="ACZ27" s="1498"/>
      <c r="ADA27" s="1498"/>
      <c r="ADB27" s="1498"/>
      <c r="ADC27" s="1498"/>
      <c r="ADD27" s="1498"/>
      <c r="ADE27" s="1498"/>
      <c r="ADF27" s="1498"/>
      <c r="ADG27" s="1498"/>
      <c r="ADH27" s="1498"/>
      <c r="ADI27" s="1498"/>
      <c r="ADJ27" s="1498"/>
      <c r="ADK27" s="1498"/>
      <c r="ADL27" s="1498"/>
      <c r="ADM27" s="1498"/>
      <c r="ADN27" s="1498"/>
      <c r="ADO27" s="1498"/>
      <c r="ADP27" s="1498"/>
      <c r="ADQ27" s="1498"/>
      <c r="ADR27" s="1498"/>
      <c r="ADS27" s="1498"/>
      <c r="ADT27" s="1498"/>
      <c r="ADU27" s="1498"/>
      <c r="ADV27" s="1498"/>
      <c r="ADW27" s="1498"/>
      <c r="ADX27" s="1498"/>
      <c r="ADY27" s="1498"/>
      <c r="ADZ27" s="1498"/>
      <c r="AEA27" s="1498"/>
      <c r="AEB27" s="1498"/>
      <c r="AEC27" s="1498"/>
      <c r="AED27" s="1498"/>
      <c r="AEE27" s="1498"/>
      <c r="AEF27" s="1498"/>
      <c r="AEG27" s="1498"/>
      <c r="AEH27" s="1498"/>
      <c r="AEI27" s="1498"/>
      <c r="AEJ27" s="1498"/>
      <c r="AEK27" s="1498"/>
      <c r="AEL27" s="1498"/>
      <c r="AEM27" s="1498"/>
      <c r="AEN27" s="1498"/>
      <c r="AEO27" s="1498"/>
      <c r="AEP27" s="1498"/>
      <c r="AEQ27" s="1498"/>
      <c r="AER27" s="1498"/>
      <c r="AES27" s="1498"/>
      <c r="AET27" s="1498"/>
      <c r="AEU27" s="1498"/>
      <c r="AEV27" s="1498"/>
      <c r="AEW27" s="1498"/>
      <c r="AEX27" s="1498"/>
      <c r="AEY27" s="1498"/>
      <c r="AEZ27" s="1498"/>
      <c r="AFA27" s="1498"/>
      <c r="AFB27" s="1498"/>
      <c r="AFC27" s="1498"/>
      <c r="AFD27" s="1498"/>
      <c r="AFE27" s="1498"/>
      <c r="AFF27" s="1498"/>
      <c r="AFG27" s="1498"/>
      <c r="AFH27" s="1498"/>
      <c r="AFI27" s="1498"/>
      <c r="AFJ27" s="1498"/>
      <c r="AFK27" s="1498"/>
      <c r="AFL27" s="1498"/>
      <c r="AFM27" s="1498"/>
      <c r="AFN27" s="1498"/>
      <c r="AFO27" s="1498"/>
      <c r="AFP27" s="1498"/>
      <c r="AFQ27" s="1498"/>
      <c r="AFR27" s="1498"/>
      <c r="AFS27" s="1498"/>
      <c r="AFT27" s="1498"/>
      <c r="AFU27" s="1498"/>
      <c r="AFV27" s="1498"/>
      <c r="AFW27" s="1498"/>
      <c r="AFX27" s="1498"/>
      <c r="AFY27" s="1498"/>
      <c r="AFZ27" s="1498"/>
      <c r="AGA27" s="1498"/>
      <c r="AGB27" s="1498"/>
      <c r="AGC27" s="1498"/>
      <c r="AGD27" s="1498"/>
      <c r="AGE27" s="1498"/>
      <c r="AGF27" s="1498"/>
      <c r="AGG27" s="1498"/>
      <c r="AGH27" s="1498"/>
      <c r="AGI27" s="1498"/>
      <c r="AGJ27" s="1498"/>
      <c r="AGK27" s="1498"/>
      <c r="AGL27" s="1498"/>
      <c r="AGM27" s="1498"/>
      <c r="AGN27" s="1498"/>
      <c r="AGO27" s="1498"/>
      <c r="AGP27" s="1498"/>
      <c r="AGQ27" s="1498"/>
      <c r="AGR27" s="1498"/>
      <c r="AGS27" s="1498"/>
      <c r="AGT27" s="1498"/>
      <c r="AGU27" s="1498"/>
      <c r="AGV27" s="1498"/>
      <c r="AGW27" s="1498"/>
      <c r="AGX27" s="1498"/>
      <c r="AGY27" s="1498"/>
      <c r="AGZ27" s="1498"/>
      <c r="AHA27" s="1498"/>
      <c r="AHB27" s="1498"/>
      <c r="AHC27" s="1498"/>
      <c r="AHD27" s="1498"/>
      <c r="AHE27" s="1498"/>
      <c r="AHF27" s="1498"/>
      <c r="AHG27" s="1498"/>
      <c r="AHH27" s="1498"/>
      <c r="AHI27" s="1498"/>
      <c r="AHJ27" s="1498"/>
      <c r="AHK27" s="1498"/>
      <c r="AHL27" s="1498"/>
      <c r="AHM27" s="1498"/>
      <c r="AHN27" s="1498"/>
      <c r="AHO27" s="1498"/>
      <c r="AHP27" s="1498"/>
      <c r="AHQ27" s="1498"/>
      <c r="AHR27" s="1498"/>
      <c r="AHS27" s="1498"/>
      <c r="AHT27" s="1498"/>
      <c r="AHU27" s="1498"/>
      <c r="AHV27" s="1498"/>
      <c r="AHW27" s="1498"/>
      <c r="AHX27" s="1498"/>
      <c r="AHY27" s="1498"/>
      <c r="AHZ27" s="1498"/>
      <c r="AIA27" s="1498"/>
      <c r="AIB27" s="1498"/>
      <c r="AIC27" s="1498"/>
      <c r="AID27" s="1498"/>
      <c r="AIE27" s="1498"/>
      <c r="AIF27" s="1498"/>
      <c r="AIG27" s="1498"/>
      <c r="AIH27" s="1498"/>
      <c r="AII27" s="1498"/>
      <c r="AIJ27" s="1498"/>
      <c r="AIK27" s="1498"/>
      <c r="AIL27" s="1498"/>
      <c r="AIM27" s="1498"/>
      <c r="AIN27" s="1498"/>
      <c r="AIO27" s="1498"/>
      <c r="AIP27" s="1498"/>
      <c r="AIQ27" s="1498"/>
      <c r="AIR27" s="1498"/>
      <c r="AIS27" s="1498"/>
      <c r="AIT27" s="1498"/>
      <c r="AIU27" s="1498"/>
      <c r="AIV27" s="1498"/>
      <c r="AIW27" s="1498"/>
      <c r="AIX27" s="1498"/>
      <c r="AIY27" s="1498"/>
      <c r="AIZ27" s="1498"/>
      <c r="AJA27" s="1498"/>
      <c r="AJB27" s="1498"/>
      <c r="AJC27" s="1498"/>
      <c r="AJD27" s="1498"/>
      <c r="AJE27" s="1498"/>
      <c r="AJF27" s="1498"/>
      <c r="AJG27" s="1498"/>
      <c r="AJH27" s="1498"/>
      <c r="AJI27" s="1498"/>
      <c r="AJJ27" s="1498"/>
      <c r="AJK27" s="1498"/>
      <c r="AJL27" s="1498"/>
      <c r="AJM27" s="1498"/>
      <c r="AJN27" s="1498"/>
      <c r="AJO27" s="1498"/>
      <c r="AJP27" s="1498"/>
      <c r="AJQ27" s="1498"/>
      <c r="AJR27" s="1498"/>
      <c r="AJS27" s="1498"/>
      <c r="AJT27" s="1498"/>
      <c r="AJU27" s="1498"/>
      <c r="AJV27" s="1498"/>
      <c r="AJW27" s="1498"/>
      <c r="AJX27" s="1498"/>
      <c r="AJY27" s="1498"/>
      <c r="AJZ27" s="1498"/>
      <c r="AKA27" s="1498"/>
      <c r="AKB27" s="1498"/>
      <c r="AKC27" s="1498"/>
      <c r="AKD27" s="1498"/>
      <c r="AKE27" s="1498"/>
      <c r="AKF27" s="1498"/>
      <c r="AKG27" s="1498"/>
      <c r="AKH27" s="1498"/>
      <c r="AKI27" s="1498"/>
      <c r="AKJ27" s="1498"/>
      <c r="AKK27" s="1498"/>
      <c r="AKL27" s="1498"/>
      <c r="AKM27" s="1498"/>
      <c r="AKN27" s="1498"/>
      <c r="AKO27" s="1498"/>
      <c r="AKP27" s="1498"/>
      <c r="AKQ27" s="1498"/>
      <c r="AKR27" s="1498"/>
      <c r="AKS27" s="1498"/>
      <c r="AKT27" s="1498"/>
      <c r="AKU27" s="1498"/>
      <c r="AKV27" s="1498"/>
      <c r="AKW27" s="1498"/>
      <c r="AKX27" s="1498"/>
      <c r="AKY27" s="1498"/>
      <c r="AKZ27" s="1498"/>
      <c r="ALA27" s="1498"/>
      <c r="ALB27" s="1498"/>
      <c r="ALC27" s="1498"/>
      <c r="ALD27" s="1498"/>
      <c r="ALE27" s="1498"/>
      <c r="ALF27" s="1498"/>
      <c r="ALG27" s="1498"/>
      <c r="ALH27" s="1498"/>
      <c r="ALI27" s="1498"/>
      <c r="ALJ27" s="1498"/>
      <c r="ALK27" s="1498"/>
      <c r="ALL27" s="1498"/>
      <c r="ALM27" s="1498"/>
      <c r="ALN27" s="1498"/>
      <c r="ALO27" s="1498"/>
      <c r="ALP27" s="1498"/>
      <c r="ALQ27" s="1498"/>
      <c r="ALR27" s="1498"/>
      <c r="ALS27" s="1498"/>
      <c r="ALT27" s="1498"/>
      <c r="ALU27" s="1498"/>
      <c r="ALV27" s="1498"/>
      <c r="ALW27" s="1498"/>
      <c r="ALX27" s="1498"/>
      <c r="ALY27" s="1498"/>
      <c r="ALZ27" s="1498"/>
      <c r="AMA27" s="1498"/>
      <c r="AMB27" s="1498"/>
      <c r="AMC27" s="1498"/>
      <c r="AMD27" s="1498"/>
      <c r="AME27" s="1498"/>
      <c r="AMF27" s="1498"/>
      <c r="AMG27" s="1498"/>
      <c r="AMH27" s="1498"/>
      <c r="AMI27" s="1498"/>
      <c r="AMJ27" s="1498"/>
      <c r="AMK27" s="1498"/>
      <c r="AML27" s="1498"/>
      <c r="AMM27" s="1498"/>
      <c r="AMN27" s="1498"/>
      <c r="AMO27" s="1498"/>
      <c r="AMP27" s="1498"/>
      <c r="AMQ27" s="1498"/>
      <c r="AMR27" s="1498"/>
      <c r="AMS27" s="1498"/>
      <c r="AMT27" s="1498"/>
      <c r="AMU27" s="1498"/>
      <c r="AMV27" s="1498"/>
      <c r="AMW27" s="1498"/>
      <c r="AMX27" s="1498"/>
      <c r="AMY27" s="1498"/>
      <c r="AMZ27" s="1498"/>
      <c r="ANA27" s="1498"/>
      <c r="ANB27" s="1498"/>
      <c r="ANC27" s="1498"/>
      <c r="AND27" s="1498"/>
      <c r="ANE27" s="1498"/>
      <c r="ANF27" s="1498"/>
      <c r="ANG27" s="1498"/>
      <c r="ANH27" s="1498"/>
      <c r="ANI27" s="1498"/>
      <c r="ANJ27" s="1498"/>
      <c r="ANK27" s="1498"/>
      <c r="ANL27" s="1498"/>
      <c r="ANM27" s="1498"/>
      <c r="ANN27" s="1498"/>
      <c r="ANO27" s="1498"/>
      <c r="ANP27" s="1498"/>
      <c r="ANQ27" s="1498"/>
      <c r="ANR27" s="1498"/>
      <c r="ANS27" s="1498"/>
      <c r="ANT27" s="1498"/>
      <c r="ANU27" s="1498"/>
      <c r="ANV27" s="1498"/>
      <c r="ANW27" s="1498"/>
      <c r="ANX27" s="1498"/>
      <c r="ANY27" s="1498"/>
      <c r="ANZ27" s="1498"/>
      <c r="AOA27" s="1498"/>
      <c r="AOB27" s="1498"/>
      <c r="AOC27" s="1498"/>
      <c r="AOD27" s="1498"/>
      <c r="AOE27" s="1498"/>
      <c r="AOF27" s="1498"/>
      <c r="AOG27" s="1498"/>
      <c r="AOH27" s="1498"/>
      <c r="AOI27" s="1498"/>
      <c r="AOJ27" s="1498"/>
      <c r="AOK27" s="1498"/>
      <c r="AOL27" s="1498"/>
      <c r="AOM27" s="1498"/>
      <c r="AON27" s="1498"/>
      <c r="AOO27" s="1498"/>
      <c r="AOP27" s="1498"/>
      <c r="AOQ27" s="1498"/>
      <c r="AOR27" s="1498"/>
      <c r="AOS27" s="1498"/>
      <c r="AOT27" s="1498"/>
      <c r="AOU27" s="1498"/>
      <c r="AOV27" s="1498"/>
      <c r="AOW27" s="1498"/>
      <c r="AOX27" s="1498"/>
      <c r="AOY27" s="1498"/>
      <c r="AOZ27" s="1498"/>
      <c r="APA27" s="1498"/>
      <c r="APB27" s="1498"/>
      <c r="APC27" s="1498"/>
      <c r="APD27" s="1498"/>
      <c r="APE27" s="1498"/>
      <c r="APF27" s="1498"/>
      <c r="APG27" s="1498"/>
      <c r="APH27" s="1498"/>
      <c r="API27" s="1498"/>
      <c r="APJ27" s="1498"/>
      <c r="APK27" s="1498"/>
      <c r="APL27" s="1498"/>
      <c r="APM27" s="1498"/>
      <c r="APN27" s="1498"/>
      <c r="APO27" s="1498"/>
      <c r="APP27" s="1498"/>
      <c r="APQ27" s="1498"/>
      <c r="APR27" s="1498"/>
      <c r="APS27" s="1498"/>
      <c r="APT27" s="1498"/>
      <c r="APU27" s="1498"/>
      <c r="APV27" s="1498"/>
      <c r="APW27" s="1498"/>
      <c r="APX27" s="1498"/>
      <c r="APY27" s="1498"/>
      <c r="APZ27" s="1498"/>
      <c r="AQA27" s="1498"/>
      <c r="AQB27" s="1498"/>
      <c r="AQC27" s="1498"/>
      <c r="AQD27" s="1498"/>
      <c r="AQE27" s="1498"/>
      <c r="AQF27" s="1498"/>
      <c r="AQG27" s="1498"/>
      <c r="AQH27" s="1498"/>
      <c r="AQI27" s="1498"/>
      <c r="AQJ27" s="1498"/>
      <c r="AQK27" s="1498"/>
      <c r="AQL27" s="1498"/>
      <c r="AQM27" s="1498"/>
      <c r="AQN27" s="1498"/>
      <c r="AQO27" s="1498"/>
      <c r="AQP27" s="1498"/>
      <c r="AQQ27" s="1498"/>
      <c r="AQR27" s="1498"/>
      <c r="AQS27" s="1498"/>
      <c r="AQT27" s="1498"/>
      <c r="AQU27" s="1498"/>
      <c r="AQV27" s="1498"/>
      <c r="AQW27" s="1498"/>
      <c r="AQX27" s="1498"/>
      <c r="AQY27" s="1498"/>
      <c r="AQZ27" s="1498"/>
      <c r="ARA27" s="1498"/>
      <c r="ARB27" s="1498"/>
      <c r="ARC27" s="1498"/>
      <c r="ARD27" s="1498"/>
      <c r="ARE27" s="1498"/>
      <c r="ARF27" s="1498"/>
      <c r="ARG27" s="1498"/>
      <c r="ARH27" s="1498"/>
      <c r="ARI27" s="1498"/>
      <c r="ARJ27" s="1498"/>
      <c r="ARK27" s="1498"/>
      <c r="ARL27" s="1498"/>
      <c r="ARM27" s="1498"/>
      <c r="ARN27" s="1498"/>
      <c r="ARO27" s="1498"/>
      <c r="ARP27" s="1498"/>
      <c r="ARQ27" s="1498"/>
      <c r="ARR27" s="1498"/>
      <c r="ARS27" s="1498"/>
      <c r="ART27" s="1498"/>
      <c r="ARU27" s="1498"/>
      <c r="ARV27" s="1498"/>
      <c r="ARW27" s="1498"/>
      <c r="ARX27" s="1498"/>
      <c r="ARY27" s="1498"/>
      <c r="ARZ27" s="1498"/>
      <c r="ASA27" s="1498"/>
      <c r="ASB27" s="1498"/>
      <c r="ASC27" s="1498"/>
      <c r="ASD27" s="1498"/>
      <c r="ASE27" s="1498"/>
      <c r="ASF27" s="1498"/>
      <c r="ASG27" s="1498"/>
      <c r="ASH27" s="1498"/>
      <c r="ASI27" s="1498"/>
      <c r="ASJ27" s="1498"/>
      <c r="ASK27" s="1498"/>
      <c r="ASL27" s="1498"/>
      <c r="ASM27" s="1498"/>
      <c r="ASN27" s="1498"/>
      <c r="ASO27" s="1498"/>
      <c r="ASP27" s="1498"/>
      <c r="ASQ27" s="1498"/>
      <c r="ASR27" s="1498"/>
      <c r="ASS27" s="1498"/>
      <c r="AST27" s="1498"/>
      <c r="ASU27" s="1498"/>
      <c r="ASV27" s="1498"/>
      <c r="ASW27" s="1498"/>
      <c r="ASX27" s="1498"/>
      <c r="ASY27" s="1498"/>
      <c r="ASZ27" s="1498"/>
      <c r="ATA27" s="1498"/>
      <c r="ATB27" s="1498"/>
      <c r="ATC27" s="1498"/>
      <c r="ATD27" s="1498"/>
      <c r="ATE27" s="1498"/>
      <c r="ATF27" s="1498"/>
      <c r="ATG27" s="1498"/>
      <c r="ATH27" s="1498"/>
      <c r="ATI27" s="1498"/>
      <c r="ATJ27" s="1498"/>
      <c r="ATK27" s="1498"/>
      <c r="ATL27" s="1498"/>
      <c r="ATM27" s="1498"/>
      <c r="ATN27" s="1498"/>
      <c r="ATO27" s="1498"/>
      <c r="ATP27" s="1498"/>
      <c r="ATQ27" s="1498"/>
      <c r="ATR27" s="1498"/>
      <c r="ATS27" s="1498"/>
      <c r="ATT27" s="1498"/>
      <c r="ATU27" s="1498"/>
      <c r="ATV27" s="1498"/>
      <c r="ATW27" s="1498"/>
      <c r="ATX27" s="1498"/>
      <c r="ATY27" s="1498"/>
      <c r="ATZ27" s="1498"/>
      <c r="AUA27" s="1498"/>
      <c r="AUB27" s="1498"/>
      <c r="AUC27" s="1498"/>
      <c r="AUD27" s="1498"/>
      <c r="AUE27" s="1498"/>
      <c r="AUF27" s="1498"/>
      <c r="AUG27" s="1498"/>
      <c r="AUH27" s="1498"/>
      <c r="AUI27" s="1498"/>
      <c r="AUJ27" s="1498"/>
      <c r="AUK27" s="1498"/>
      <c r="AUL27" s="1498"/>
      <c r="AUM27" s="1498"/>
      <c r="AUN27" s="1498"/>
      <c r="AUO27" s="1498"/>
      <c r="AUP27" s="1498"/>
      <c r="AUQ27" s="1498"/>
      <c r="AUR27" s="1498"/>
      <c r="AUS27" s="1498"/>
      <c r="AUT27" s="1498"/>
      <c r="AUU27" s="1498"/>
      <c r="AUV27" s="1498"/>
      <c r="AUW27" s="1498"/>
      <c r="AUX27" s="1498"/>
      <c r="AUY27" s="1498"/>
      <c r="AUZ27" s="1498"/>
      <c r="AVA27" s="1498"/>
      <c r="AVB27" s="1498"/>
      <c r="AVC27" s="1498"/>
      <c r="AVD27" s="1498"/>
      <c r="AVE27" s="1498"/>
      <c r="AVF27" s="1498"/>
      <c r="AVG27" s="1498"/>
      <c r="AVH27" s="1498"/>
      <c r="AVI27" s="1498"/>
      <c r="AVJ27" s="1498"/>
      <c r="AVK27" s="1498"/>
      <c r="AVL27" s="1498"/>
      <c r="AVM27" s="1498"/>
      <c r="AVN27" s="1498"/>
      <c r="AVO27" s="1498"/>
      <c r="AVP27" s="1498"/>
      <c r="AVQ27" s="1498"/>
      <c r="AVR27" s="1498"/>
      <c r="AVS27" s="1498"/>
      <c r="AVT27" s="1498"/>
      <c r="AVU27" s="1498"/>
      <c r="AVV27" s="1498"/>
      <c r="AVW27" s="1498"/>
      <c r="AVX27" s="1498"/>
      <c r="AVY27" s="1498"/>
      <c r="AVZ27" s="1498"/>
      <c r="AWA27" s="1498"/>
      <c r="AWB27" s="1498"/>
      <c r="AWC27" s="1498"/>
      <c r="AWD27" s="1498"/>
      <c r="AWE27" s="1498"/>
      <c r="AWF27" s="1498"/>
      <c r="AWG27" s="1498"/>
      <c r="AWH27" s="1498"/>
      <c r="AWI27" s="1498"/>
      <c r="AWJ27" s="1498"/>
      <c r="AWK27" s="1498"/>
      <c r="AWL27" s="1498"/>
      <c r="AWM27" s="1498"/>
      <c r="AWN27" s="1498"/>
      <c r="AWO27" s="1498"/>
      <c r="AWP27" s="1498"/>
      <c r="AWQ27" s="1498"/>
      <c r="AWR27" s="1498"/>
      <c r="AWS27" s="1498"/>
      <c r="AWT27" s="1498"/>
      <c r="AWU27" s="1498"/>
      <c r="AWV27" s="1498"/>
      <c r="AWW27" s="1498"/>
      <c r="AWX27" s="1498"/>
      <c r="AWY27" s="1498"/>
      <c r="AWZ27" s="1498"/>
      <c r="AXA27" s="1498"/>
      <c r="AXB27" s="1498"/>
      <c r="AXC27" s="1498"/>
      <c r="AXD27" s="1498"/>
      <c r="AXE27" s="1498"/>
      <c r="AXF27" s="1498"/>
      <c r="AXG27" s="1498"/>
      <c r="AXH27" s="1498"/>
      <c r="AXI27" s="1498"/>
      <c r="AXJ27" s="1498"/>
      <c r="AXK27" s="1498"/>
      <c r="AXL27" s="1498"/>
      <c r="AXM27" s="1498"/>
      <c r="AXN27" s="1498"/>
      <c r="AXO27" s="1498"/>
      <c r="AXP27" s="1498"/>
      <c r="AXQ27" s="1498"/>
      <c r="AXR27" s="1498"/>
      <c r="AXS27" s="1498"/>
      <c r="AXT27" s="1498"/>
      <c r="AXU27" s="1498"/>
      <c r="AXV27" s="1498"/>
      <c r="AXW27" s="1498"/>
      <c r="AXX27" s="1498"/>
      <c r="AXY27" s="1498"/>
      <c r="AXZ27" s="1498"/>
      <c r="AYA27" s="1498"/>
      <c r="AYB27" s="1498"/>
      <c r="AYC27" s="1498"/>
      <c r="AYD27" s="1498"/>
      <c r="AYE27" s="1498"/>
      <c r="AYF27" s="1498"/>
      <c r="AYG27" s="1498"/>
      <c r="AYH27" s="1498"/>
      <c r="AYI27" s="1498"/>
      <c r="AYJ27" s="1498"/>
      <c r="AYK27" s="1498"/>
      <c r="AYL27" s="1498"/>
      <c r="AYM27" s="1498"/>
      <c r="AYN27" s="1498"/>
      <c r="AYO27" s="1498"/>
      <c r="AYP27" s="1498"/>
      <c r="AYQ27" s="1498"/>
      <c r="AYR27" s="1498"/>
      <c r="AYS27" s="1498"/>
      <c r="AYT27" s="1498"/>
      <c r="AYU27" s="1498"/>
      <c r="AYV27" s="1498"/>
      <c r="AYW27" s="1498"/>
      <c r="AYX27" s="1498"/>
      <c r="AYY27" s="1498"/>
      <c r="AYZ27" s="1498"/>
      <c r="AZA27" s="1498"/>
      <c r="AZB27" s="1498"/>
      <c r="AZC27" s="1498"/>
      <c r="AZD27" s="1498"/>
      <c r="AZE27" s="1498"/>
      <c r="AZF27" s="1498"/>
      <c r="AZG27" s="1498"/>
      <c r="AZH27" s="1498"/>
      <c r="AZI27" s="1498"/>
      <c r="AZJ27" s="1498"/>
      <c r="AZK27" s="1498"/>
      <c r="AZL27" s="1498"/>
      <c r="AZM27" s="1498"/>
      <c r="AZN27" s="1498"/>
      <c r="AZO27" s="1498"/>
      <c r="AZP27" s="1498"/>
      <c r="AZQ27" s="1498"/>
      <c r="AZR27" s="1498"/>
      <c r="AZS27" s="1498"/>
      <c r="AZT27" s="1498"/>
      <c r="AZU27" s="1498"/>
      <c r="AZV27" s="1498"/>
      <c r="AZW27" s="1498"/>
      <c r="AZX27" s="1498"/>
      <c r="AZY27" s="1498"/>
      <c r="AZZ27" s="1498"/>
      <c r="BAA27" s="1498"/>
      <c r="BAB27" s="1498"/>
      <c r="BAC27" s="1498"/>
      <c r="BAD27" s="1498"/>
      <c r="BAE27" s="1498"/>
      <c r="BAF27" s="1498"/>
      <c r="BAG27" s="1498"/>
      <c r="BAH27" s="1498"/>
      <c r="BAI27" s="1498"/>
      <c r="BAJ27" s="1498"/>
      <c r="BAK27" s="1498"/>
      <c r="BAL27" s="1498"/>
      <c r="BAM27" s="1498"/>
      <c r="BAN27" s="1498"/>
      <c r="BAO27" s="1498"/>
      <c r="BAP27" s="1498"/>
      <c r="BAQ27" s="1498"/>
      <c r="BAR27" s="1498"/>
      <c r="BAS27" s="1498"/>
      <c r="BAT27" s="1498"/>
      <c r="BAU27" s="1498"/>
      <c r="BAV27" s="1498"/>
      <c r="BAW27" s="1498"/>
      <c r="BAX27" s="1498"/>
      <c r="BAY27" s="1498"/>
      <c r="BAZ27" s="1498"/>
      <c r="BBA27" s="1498"/>
      <c r="BBB27" s="1498"/>
      <c r="BBC27" s="1498"/>
      <c r="BBD27" s="1498"/>
      <c r="BBE27" s="1498"/>
      <c r="BBF27" s="1498"/>
      <c r="BBG27" s="1498"/>
      <c r="BBH27" s="1498"/>
      <c r="BBI27" s="1498"/>
      <c r="BBJ27" s="1498"/>
      <c r="BBK27" s="1498"/>
      <c r="BBL27" s="1498"/>
      <c r="BBM27" s="1498"/>
      <c r="BBN27" s="1498"/>
      <c r="BBO27" s="1498"/>
      <c r="BBP27" s="1498"/>
      <c r="BBQ27" s="1498"/>
      <c r="BBR27" s="1498"/>
      <c r="BBS27" s="1498"/>
      <c r="BBT27" s="1498"/>
      <c r="BBU27" s="1498"/>
      <c r="BBV27" s="1498"/>
      <c r="BBW27" s="1498"/>
      <c r="BBX27" s="1498"/>
      <c r="BBY27" s="1498"/>
      <c r="BBZ27" s="1498"/>
      <c r="BCA27" s="1498"/>
      <c r="BCB27" s="1498"/>
      <c r="BCC27" s="1498"/>
      <c r="BCD27" s="1498"/>
      <c r="BCE27" s="1498"/>
      <c r="BCF27" s="1498"/>
      <c r="BCG27" s="1498"/>
      <c r="BCH27" s="1498"/>
      <c r="BCI27" s="1498"/>
      <c r="BCJ27" s="1498"/>
      <c r="BCK27" s="1498"/>
      <c r="BCL27" s="1498"/>
      <c r="BCM27" s="1498"/>
      <c r="BCN27" s="1498"/>
      <c r="BCO27" s="1498"/>
      <c r="BCP27" s="1498"/>
      <c r="BCQ27" s="1498"/>
      <c r="BCR27" s="1498"/>
      <c r="BCS27" s="1498"/>
      <c r="BCT27" s="1498"/>
      <c r="BCU27" s="1498"/>
      <c r="BCV27" s="1498"/>
      <c r="BCW27" s="1498"/>
      <c r="BCX27" s="1498"/>
      <c r="BCY27" s="1498"/>
      <c r="BCZ27" s="1498"/>
      <c r="BDA27" s="1498"/>
      <c r="BDB27" s="1498"/>
      <c r="BDC27" s="1498"/>
      <c r="BDD27" s="1498"/>
      <c r="BDE27" s="1498"/>
      <c r="BDF27" s="1498"/>
      <c r="BDG27" s="1498"/>
      <c r="BDH27" s="1498"/>
      <c r="BDI27" s="1498"/>
      <c r="BDJ27" s="1498"/>
      <c r="BDK27" s="1498"/>
      <c r="BDL27" s="1498"/>
      <c r="BDM27" s="1498"/>
      <c r="BDN27" s="1498"/>
      <c r="BDO27" s="1498"/>
      <c r="BDP27" s="1498"/>
      <c r="BDQ27" s="1498"/>
      <c r="BDR27" s="1498"/>
      <c r="BDS27" s="1498"/>
      <c r="BDT27" s="1498"/>
      <c r="BDU27" s="1498"/>
      <c r="BDV27" s="1498"/>
      <c r="BDW27" s="1498"/>
      <c r="BDX27" s="1498"/>
      <c r="BDY27" s="1498"/>
      <c r="BDZ27" s="1498"/>
      <c r="BEA27" s="1498"/>
      <c r="BEB27" s="1498"/>
      <c r="BEC27" s="1498"/>
      <c r="BED27" s="1498"/>
      <c r="BEE27" s="1498"/>
      <c r="BEF27" s="1498"/>
      <c r="BEG27" s="1498"/>
      <c r="BEH27" s="1498"/>
      <c r="BEI27" s="1498"/>
      <c r="BEJ27" s="1498"/>
      <c r="BEK27" s="1498"/>
      <c r="BEL27" s="1498"/>
      <c r="BEM27" s="1498"/>
      <c r="BEN27" s="1498"/>
      <c r="BEO27" s="1498"/>
      <c r="BEP27" s="1498"/>
      <c r="BEQ27" s="1498"/>
      <c r="BER27" s="1498"/>
      <c r="BES27" s="1498"/>
      <c r="BET27" s="1498"/>
      <c r="BEU27" s="1498"/>
      <c r="BEV27" s="1498"/>
      <c r="BEW27" s="1498"/>
      <c r="BEX27" s="1498"/>
      <c r="BEY27" s="1498"/>
      <c r="BEZ27" s="1498"/>
      <c r="BFA27" s="1498"/>
      <c r="BFB27" s="1498"/>
      <c r="BFC27" s="1498"/>
      <c r="BFD27" s="1498"/>
      <c r="BFE27" s="1498"/>
      <c r="BFF27" s="1498"/>
      <c r="BFG27" s="1498"/>
      <c r="BFH27" s="1498"/>
      <c r="BFI27" s="1498"/>
      <c r="BFJ27" s="1498"/>
      <c r="BFK27" s="1498"/>
      <c r="BFL27" s="1498"/>
      <c r="BFM27" s="1498"/>
      <c r="BFN27" s="1498"/>
      <c r="BFO27" s="1498"/>
      <c r="BFP27" s="1498"/>
      <c r="BFQ27" s="1498"/>
      <c r="BFR27" s="1498"/>
      <c r="BFS27" s="1498"/>
      <c r="BFT27" s="1498"/>
      <c r="BFU27" s="1498"/>
      <c r="BFV27" s="1498"/>
      <c r="BFW27" s="1498"/>
      <c r="BFX27" s="1498"/>
      <c r="BFY27" s="1498"/>
      <c r="BFZ27" s="1498"/>
      <c r="BGA27" s="1498"/>
      <c r="BGB27" s="1498"/>
      <c r="BGC27" s="1498"/>
      <c r="BGD27" s="1498"/>
      <c r="BGE27" s="1498"/>
      <c r="BGF27" s="1498"/>
      <c r="BGG27" s="1498"/>
      <c r="BGH27" s="1498"/>
      <c r="BGI27" s="1498"/>
      <c r="BGJ27" s="1498"/>
      <c r="BGK27" s="1498"/>
      <c r="BGL27" s="1498"/>
      <c r="BGM27" s="1498"/>
      <c r="BGN27" s="1498"/>
      <c r="BGO27" s="1498"/>
      <c r="BGP27" s="1498"/>
      <c r="BGQ27" s="1498"/>
      <c r="BGR27" s="1498"/>
      <c r="BGS27" s="1498"/>
      <c r="BGT27" s="1498"/>
      <c r="BGU27" s="1498"/>
      <c r="BGV27" s="1498"/>
      <c r="BGW27" s="1498"/>
      <c r="BGX27" s="1498"/>
      <c r="BGY27" s="1498"/>
      <c r="BGZ27" s="1498"/>
      <c r="BHA27" s="1498"/>
      <c r="BHB27" s="1498"/>
      <c r="BHC27" s="1498"/>
      <c r="BHD27" s="1498"/>
      <c r="BHE27" s="1498"/>
      <c r="BHF27" s="1498"/>
      <c r="BHG27" s="1498"/>
      <c r="BHH27" s="1498"/>
      <c r="BHI27" s="1498"/>
      <c r="BHJ27" s="1498"/>
      <c r="BHK27" s="1498"/>
      <c r="BHL27" s="1498"/>
      <c r="BHM27" s="1498"/>
      <c r="BHN27" s="1498"/>
      <c r="BHO27" s="1498"/>
      <c r="BHP27" s="1498"/>
      <c r="BHQ27" s="1498"/>
      <c r="BHR27" s="1498"/>
      <c r="BHS27" s="1498"/>
      <c r="BHT27" s="1498"/>
      <c r="BHU27" s="1498"/>
      <c r="BHV27" s="1498"/>
      <c r="BHW27" s="1498"/>
      <c r="BHX27" s="1498"/>
      <c r="BHY27" s="1498"/>
      <c r="BHZ27" s="1498"/>
      <c r="BIA27" s="1498"/>
      <c r="BIB27" s="1498"/>
      <c r="BIC27" s="1498"/>
      <c r="BID27" s="1498"/>
      <c r="BIE27" s="1498"/>
      <c r="BIF27" s="1498"/>
      <c r="BIG27" s="1498"/>
      <c r="BIH27" s="1498"/>
      <c r="BII27" s="1498"/>
      <c r="BIJ27" s="1498"/>
      <c r="BIK27" s="1498"/>
      <c r="BIL27" s="1498"/>
      <c r="BIM27" s="1498"/>
      <c r="BIN27" s="1498"/>
      <c r="BIO27" s="1498"/>
      <c r="BIP27" s="1498"/>
      <c r="BIQ27" s="1498"/>
      <c r="BIR27" s="1498"/>
      <c r="BIS27" s="1498"/>
      <c r="BIT27" s="1498"/>
      <c r="BIU27" s="1498"/>
      <c r="BIV27" s="1498"/>
      <c r="BIW27" s="1498"/>
      <c r="BIX27" s="1498"/>
      <c r="BIY27" s="1498"/>
      <c r="BIZ27" s="1498"/>
      <c r="BJA27" s="1498"/>
      <c r="BJB27" s="1498"/>
      <c r="BJC27" s="1498"/>
      <c r="BJD27" s="1498"/>
      <c r="BJE27" s="1498"/>
      <c r="BJF27" s="1498"/>
      <c r="BJG27" s="1498"/>
      <c r="BJH27" s="1498"/>
      <c r="BJI27" s="1498"/>
      <c r="BJJ27" s="1498"/>
      <c r="BJK27" s="1498"/>
      <c r="BJL27" s="1498"/>
      <c r="BJM27" s="1498"/>
      <c r="BJN27" s="1498"/>
      <c r="BJO27" s="1498"/>
      <c r="BJP27" s="1498"/>
      <c r="BJQ27" s="1498"/>
      <c r="BJR27" s="1498"/>
      <c r="BJS27" s="1498"/>
      <c r="BJT27" s="1498"/>
      <c r="BJU27" s="1498"/>
      <c r="BJV27" s="1498"/>
      <c r="BJW27" s="1498"/>
      <c r="BJX27" s="1498"/>
      <c r="BJY27" s="1498"/>
      <c r="BJZ27" s="1498"/>
      <c r="BKA27" s="1498"/>
      <c r="BKB27" s="1498"/>
      <c r="BKC27" s="1498"/>
      <c r="BKD27" s="1498"/>
      <c r="BKE27" s="1498"/>
      <c r="BKF27" s="1498"/>
      <c r="BKG27" s="1498"/>
      <c r="BKH27" s="1498"/>
      <c r="BKI27" s="1498"/>
      <c r="BKJ27" s="1498"/>
      <c r="BKK27" s="1498"/>
      <c r="BKL27" s="1498"/>
      <c r="BKM27" s="1498"/>
      <c r="BKN27" s="1498"/>
      <c r="BKO27" s="1498"/>
      <c r="BKP27" s="1498"/>
      <c r="BKQ27" s="1498"/>
      <c r="BKR27" s="1498"/>
      <c r="BKS27" s="1498"/>
      <c r="BKT27" s="1498"/>
      <c r="BKU27" s="1498"/>
      <c r="BKV27" s="1498"/>
      <c r="BKW27" s="1498"/>
      <c r="BKX27" s="1498"/>
      <c r="BKY27" s="1498"/>
      <c r="BKZ27" s="1498"/>
      <c r="BLA27" s="1498"/>
      <c r="BLB27" s="1498"/>
      <c r="BLC27" s="1498"/>
      <c r="BLD27" s="1498"/>
      <c r="BLE27" s="1498"/>
      <c r="BLF27" s="1498"/>
      <c r="BLG27" s="1498"/>
      <c r="BLH27" s="1498"/>
      <c r="BLI27" s="1498"/>
      <c r="BLJ27" s="1498"/>
      <c r="BLK27" s="1498"/>
      <c r="BLL27" s="1498"/>
      <c r="BLM27" s="1498"/>
      <c r="BLN27" s="1498"/>
      <c r="BLO27" s="1498"/>
      <c r="BLP27" s="1498"/>
      <c r="BLQ27" s="1498"/>
      <c r="BLR27" s="1498"/>
      <c r="BLS27" s="1498"/>
      <c r="BLT27" s="1498"/>
      <c r="BLU27" s="1498"/>
      <c r="BLV27" s="1498"/>
      <c r="BLW27" s="1498"/>
      <c r="BLX27" s="1498"/>
      <c r="BLY27" s="1498"/>
      <c r="BLZ27" s="1498"/>
      <c r="BMA27" s="1498"/>
      <c r="BMB27" s="1498"/>
      <c r="BMC27" s="1498"/>
      <c r="BMD27" s="1498"/>
      <c r="BME27" s="1498"/>
      <c r="BMF27" s="1498"/>
      <c r="BMG27" s="1498"/>
      <c r="BMH27" s="1498"/>
      <c r="BMI27" s="1498"/>
      <c r="BMJ27" s="1498"/>
      <c r="BMK27" s="1498"/>
      <c r="BML27" s="1498"/>
      <c r="BMM27" s="1498"/>
      <c r="BMN27" s="1498"/>
      <c r="BMO27" s="1498"/>
      <c r="BMP27" s="1498"/>
      <c r="BMQ27" s="1498"/>
      <c r="BMR27" s="1498"/>
      <c r="BMS27" s="1498"/>
      <c r="BMT27" s="1498"/>
      <c r="BMU27" s="1498"/>
      <c r="BMV27" s="1498"/>
      <c r="BMW27" s="1498"/>
      <c r="BMX27" s="1498"/>
      <c r="BMY27" s="1498"/>
      <c r="BMZ27" s="1498"/>
      <c r="BNA27" s="1498"/>
      <c r="BNB27" s="1498"/>
      <c r="BNC27" s="1498"/>
      <c r="BND27" s="1498"/>
      <c r="BNE27" s="1498"/>
      <c r="BNF27" s="1498"/>
      <c r="BNG27" s="1498"/>
      <c r="BNH27" s="1498"/>
      <c r="BNI27" s="1498"/>
      <c r="BNJ27" s="1498"/>
      <c r="BNK27" s="1498"/>
      <c r="BNL27" s="1498"/>
      <c r="BNM27" s="1498"/>
      <c r="BNN27" s="1498"/>
      <c r="BNO27" s="1498"/>
      <c r="BNP27" s="1498"/>
      <c r="BNQ27" s="1498"/>
      <c r="BNR27" s="1498"/>
      <c r="BNS27" s="1498"/>
      <c r="BNT27" s="1498"/>
      <c r="BNU27" s="1498"/>
      <c r="BNV27" s="1498"/>
      <c r="BNW27" s="1498"/>
      <c r="BNX27" s="1498"/>
      <c r="BNY27" s="1498"/>
      <c r="BNZ27" s="1498"/>
      <c r="BOA27" s="1498"/>
      <c r="BOB27" s="1498"/>
      <c r="BOC27" s="1498"/>
      <c r="BOD27" s="1498"/>
      <c r="BOE27" s="1498"/>
      <c r="BOF27" s="1498"/>
      <c r="BOG27" s="1498"/>
      <c r="BOH27" s="1498"/>
      <c r="BOI27" s="1498"/>
      <c r="BOJ27" s="1498"/>
      <c r="BOK27" s="1498"/>
      <c r="BOL27" s="1498"/>
      <c r="BOM27" s="1498"/>
      <c r="BON27" s="1498"/>
      <c r="BOO27" s="1498"/>
      <c r="BOP27" s="1498"/>
      <c r="BOQ27" s="1498"/>
      <c r="BOR27" s="1498"/>
      <c r="BOS27" s="1498"/>
      <c r="BOT27" s="1498"/>
      <c r="BOU27" s="1498"/>
      <c r="BOV27" s="1498"/>
      <c r="BOW27" s="1498"/>
      <c r="BOX27" s="1498"/>
      <c r="BOY27" s="1498"/>
      <c r="BOZ27" s="1498"/>
      <c r="BPA27" s="1498"/>
      <c r="BPB27" s="1498"/>
      <c r="BPC27" s="1498"/>
      <c r="BPD27" s="1498"/>
      <c r="BPE27" s="1498"/>
      <c r="BPF27" s="1498"/>
      <c r="BPG27" s="1498"/>
      <c r="BPH27" s="1498"/>
      <c r="BPI27" s="1498"/>
      <c r="BPJ27" s="1498"/>
      <c r="BPK27" s="1498"/>
      <c r="BPL27" s="1498"/>
      <c r="BPM27" s="1498"/>
      <c r="BPN27" s="1498"/>
      <c r="BPO27" s="1498"/>
      <c r="BPP27" s="1498"/>
      <c r="BPQ27" s="1498"/>
      <c r="BPR27" s="1498"/>
      <c r="BPS27" s="1498"/>
      <c r="BPT27" s="1498"/>
      <c r="BPU27" s="1498"/>
      <c r="BPV27" s="1498"/>
      <c r="BPW27" s="1498"/>
      <c r="BPX27" s="1498"/>
      <c r="BPY27" s="1498"/>
      <c r="BPZ27" s="1498"/>
      <c r="BQA27" s="1498"/>
      <c r="BQB27" s="1498"/>
      <c r="BQC27" s="1498"/>
      <c r="BQD27" s="1498"/>
      <c r="BQE27" s="1498"/>
      <c r="BQF27" s="1498"/>
      <c r="BQG27" s="1498"/>
      <c r="BQH27" s="1498"/>
      <c r="BQI27" s="1498"/>
      <c r="BQJ27" s="1498"/>
      <c r="BQK27" s="1498"/>
      <c r="BQL27" s="1498"/>
      <c r="BQM27" s="1498"/>
      <c r="BQN27" s="1498"/>
      <c r="BQO27" s="1498"/>
      <c r="BQP27" s="1498"/>
      <c r="BQQ27" s="1498"/>
      <c r="BQR27" s="1498"/>
      <c r="BQS27" s="1498"/>
      <c r="BQT27" s="1498"/>
      <c r="BQU27" s="1498"/>
      <c r="BQV27" s="1498"/>
      <c r="BQW27" s="1498"/>
      <c r="BQX27" s="1498"/>
      <c r="BQY27" s="1498"/>
      <c r="BQZ27" s="1498"/>
      <c r="BRA27" s="1498"/>
      <c r="BRB27" s="1498"/>
      <c r="BRC27" s="1498"/>
      <c r="BRD27" s="1498"/>
      <c r="BRE27" s="1498"/>
      <c r="BRF27" s="1498"/>
      <c r="BRG27" s="1498"/>
      <c r="BRH27" s="1498"/>
      <c r="BRI27" s="1498"/>
      <c r="BRJ27" s="1498"/>
      <c r="BRK27" s="1498"/>
      <c r="BRL27" s="1498"/>
      <c r="BRM27" s="1498"/>
      <c r="BRN27" s="1498"/>
      <c r="BRO27" s="1498"/>
      <c r="BRP27" s="1498"/>
      <c r="BRQ27" s="1498"/>
      <c r="BRR27" s="1498"/>
      <c r="BRS27" s="1498"/>
      <c r="BRT27" s="1498"/>
      <c r="BRU27" s="1498"/>
      <c r="BRV27" s="1498"/>
      <c r="BRW27" s="1498"/>
      <c r="BRX27" s="1498"/>
      <c r="BRY27" s="1498"/>
      <c r="BRZ27" s="1498"/>
      <c r="BSA27" s="1498"/>
      <c r="BSB27" s="1498"/>
      <c r="BSC27" s="1498"/>
      <c r="BSD27" s="1498"/>
      <c r="BSE27" s="1498"/>
      <c r="BSF27" s="1498"/>
      <c r="BSG27" s="1498"/>
      <c r="BSH27" s="1498"/>
      <c r="BSI27" s="1498"/>
      <c r="BSJ27" s="1498"/>
      <c r="BSK27" s="1498"/>
      <c r="BSL27" s="1498"/>
      <c r="BSM27" s="1498"/>
      <c r="BSN27" s="1498"/>
      <c r="BSO27" s="1498"/>
      <c r="BSP27" s="1498"/>
      <c r="BSQ27" s="1498"/>
      <c r="BSR27" s="1498"/>
      <c r="BSS27" s="1498"/>
      <c r="BST27" s="1498"/>
      <c r="BSU27" s="1498"/>
      <c r="BSV27" s="1498"/>
      <c r="BSW27" s="1498"/>
      <c r="BSX27" s="1498"/>
      <c r="BSY27" s="1498"/>
      <c r="BSZ27" s="1498"/>
      <c r="BTA27" s="1498"/>
      <c r="BTB27" s="1498"/>
      <c r="BTC27" s="1498"/>
      <c r="BTD27" s="1498"/>
      <c r="BTE27" s="1498"/>
      <c r="BTF27" s="1498"/>
      <c r="BTG27" s="1498"/>
      <c r="BTH27" s="1498"/>
      <c r="BTI27" s="1498"/>
      <c r="BTJ27" s="1498"/>
      <c r="BTK27" s="1498"/>
      <c r="BTL27" s="1498"/>
      <c r="BTM27" s="1498"/>
      <c r="BTN27" s="1498"/>
      <c r="BTO27" s="1498"/>
      <c r="BTP27" s="1498"/>
      <c r="BTQ27" s="1498"/>
      <c r="BTR27" s="1498"/>
      <c r="BTS27" s="1498"/>
      <c r="BTT27" s="1498"/>
      <c r="BTU27" s="1498"/>
      <c r="BTV27" s="1498"/>
      <c r="BTW27" s="1498"/>
      <c r="BTX27" s="1498"/>
      <c r="BTY27" s="1498"/>
      <c r="BTZ27" s="1498"/>
      <c r="BUA27" s="1498"/>
      <c r="BUB27" s="1498"/>
      <c r="BUC27" s="1498"/>
      <c r="BUD27" s="1498"/>
      <c r="BUE27" s="1498"/>
      <c r="BUF27" s="1498"/>
      <c r="BUG27" s="1498"/>
      <c r="BUH27" s="1498"/>
      <c r="BUI27" s="1498"/>
      <c r="BUJ27" s="1498"/>
      <c r="BUK27" s="1498"/>
      <c r="BUL27" s="1498"/>
      <c r="BUM27" s="1498"/>
      <c r="BUN27" s="1498"/>
      <c r="BUO27" s="1498"/>
      <c r="BUP27" s="1498"/>
      <c r="BUQ27" s="1498"/>
      <c r="BUR27" s="1498"/>
      <c r="BUS27" s="1498"/>
      <c r="BUT27" s="1498"/>
      <c r="BUU27" s="1498"/>
      <c r="BUV27" s="1498"/>
      <c r="BUW27" s="1498"/>
      <c r="BUX27" s="1498"/>
      <c r="BUY27" s="1498"/>
      <c r="BUZ27" s="1498"/>
      <c r="BVA27" s="1498"/>
      <c r="BVB27" s="1498"/>
      <c r="BVC27" s="1498"/>
      <c r="BVD27" s="1498"/>
      <c r="BVE27" s="1498"/>
      <c r="BVF27" s="1498"/>
      <c r="BVG27" s="1498"/>
      <c r="BVH27" s="1498"/>
      <c r="BVI27" s="1498"/>
      <c r="BVJ27" s="1498"/>
      <c r="BVK27" s="1498"/>
      <c r="BVL27" s="1498"/>
      <c r="BVM27" s="1498"/>
      <c r="BVN27" s="1498"/>
      <c r="BVO27" s="1498"/>
      <c r="BVP27" s="1498"/>
      <c r="BVQ27" s="1498"/>
      <c r="BVR27" s="1498"/>
      <c r="BVS27" s="1498"/>
      <c r="BVT27" s="1498"/>
      <c r="BVU27" s="1498"/>
      <c r="BVV27" s="1498"/>
      <c r="BVW27" s="1498"/>
      <c r="BVX27" s="1498"/>
      <c r="BVY27" s="1498"/>
      <c r="BVZ27" s="1498"/>
      <c r="BWA27" s="1498"/>
      <c r="BWB27" s="1498"/>
      <c r="BWC27" s="1498"/>
      <c r="BWD27" s="1498"/>
      <c r="BWE27" s="1498"/>
      <c r="BWF27" s="1498"/>
      <c r="BWG27" s="1498"/>
      <c r="BWH27" s="1498"/>
      <c r="BWI27" s="1498"/>
      <c r="BWJ27" s="1498"/>
      <c r="BWK27" s="1498"/>
      <c r="BWL27" s="1498"/>
      <c r="BWM27" s="1498"/>
      <c r="BWN27" s="1498"/>
      <c r="BWO27" s="1498"/>
      <c r="BWP27" s="1498"/>
      <c r="BWQ27" s="1498"/>
      <c r="BWR27" s="1498"/>
      <c r="BWS27" s="1498"/>
      <c r="BWT27" s="1498"/>
      <c r="BWU27" s="1498"/>
      <c r="BWV27" s="1498"/>
      <c r="BWW27" s="1498"/>
      <c r="BWX27" s="1498"/>
      <c r="BWY27" s="1498"/>
      <c r="BWZ27" s="1498"/>
      <c r="BXA27" s="1498"/>
      <c r="BXB27" s="1498"/>
      <c r="BXC27" s="1498"/>
      <c r="BXD27" s="1498"/>
      <c r="BXE27" s="1498"/>
      <c r="BXF27" s="1498"/>
      <c r="BXG27" s="1498"/>
      <c r="BXH27" s="1498"/>
      <c r="BXI27" s="1498"/>
      <c r="BXJ27" s="1498"/>
      <c r="BXK27" s="1498"/>
      <c r="BXL27" s="1498"/>
      <c r="BXM27" s="1498"/>
      <c r="BXN27" s="1498"/>
      <c r="BXO27" s="1498"/>
      <c r="BXP27" s="1498"/>
      <c r="BXQ27" s="1498"/>
      <c r="BXR27" s="1498"/>
      <c r="BXS27" s="1498"/>
      <c r="BXT27" s="1498"/>
      <c r="BXU27" s="1498"/>
      <c r="BXV27" s="1498"/>
      <c r="BXW27" s="1498"/>
      <c r="BXX27" s="1498"/>
      <c r="BXY27" s="1498"/>
      <c r="BXZ27" s="1498"/>
      <c r="BYA27" s="1498"/>
      <c r="BYB27" s="1498"/>
      <c r="BYC27" s="1498"/>
      <c r="BYD27" s="1498"/>
      <c r="BYE27" s="1498"/>
      <c r="BYF27" s="1498"/>
      <c r="BYG27" s="1498"/>
      <c r="BYH27" s="1498"/>
      <c r="BYI27" s="1498"/>
      <c r="BYJ27" s="1498"/>
      <c r="BYK27" s="1498"/>
      <c r="BYL27" s="1498"/>
      <c r="BYM27" s="1498"/>
      <c r="BYN27" s="1498"/>
      <c r="BYO27" s="1498"/>
      <c r="BYP27" s="1498"/>
      <c r="BYQ27" s="1498"/>
      <c r="BYR27" s="1498"/>
      <c r="BYS27" s="1498"/>
      <c r="BYT27" s="1498"/>
      <c r="BYU27" s="1498"/>
      <c r="BYV27" s="1498"/>
      <c r="BYW27" s="1498"/>
      <c r="BYX27" s="1498"/>
      <c r="BYY27" s="1498"/>
      <c r="BYZ27" s="1498"/>
      <c r="BZA27" s="1498"/>
      <c r="BZB27" s="1498"/>
      <c r="BZC27" s="1498"/>
      <c r="BZD27" s="1498"/>
      <c r="BZE27" s="1498"/>
      <c r="BZF27" s="1498"/>
      <c r="BZG27" s="1498"/>
      <c r="BZH27" s="1498"/>
      <c r="BZI27" s="1498"/>
      <c r="BZJ27" s="1498"/>
      <c r="BZK27" s="1498"/>
      <c r="BZL27" s="1498"/>
      <c r="BZM27" s="1498"/>
      <c r="BZN27" s="1498"/>
      <c r="BZO27" s="1498"/>
      <c r="BZP27" s="1498"/>
      <c r="BZQ27" s="1498"/>
      <c r="BZR27" s="1498"/>
      <c r="BZS27" s="1498"/>
      <c r="BZT27" s="1498"/>
      <c r="BZU27" s="1498"/>
      <c r="BZV27" s="1498"/>
      <c r="BZW27" s="1498"/>
      <c r="BZX27" s="1498"/>
      <c r="BZY27" s="1498"/>
      <c r="BZZ27" s="1498"/>
      <c r="CAA27" s="1498"/>
      <c r="CAB27" s="1498"/>
      <c r="CAC27" s="1498"/>
      <c r="CAD27" s="1498"/>
      <c r="CAE27" s="1498"/>
      <c r="CAF27" s="1498"/>
      <c r="CAG27" s="1498"/>
      <c r="CAH27" s="1498"/>
      <c r="CAI27" s="1498"/>
      <c r="CAJ27" s="1498"/>
      <c r="CAK27" s="1498"/>
      <c r="CAL27" s="1498"/>
      <c r="CAM27" s="1498"/>
      <c r="CAN27" s="1498"/>
      <c r="CAO27" s="1498"/>
      <c r="CAP27" s="1498"/>
      <c r="CAQ27" s="1498"/>
      <c r="CAR27" s="1498"/>
      <c r="CAS27" s="1498"/>
      <c r="CAT27" s="1498"/>
      <c r="CAU27" s="1498"/>
      <c r="CAV27" s="1498"/>
      <c r="CAW27" s="1498"/>
      <c r="CAX27" s="1498"/>
      <c r="CAY27" s="1498"/>
      <c r="CAZ27" s="1498"/>
      <c r="CBA27" s="1498"/>
      <c r="CBB27" s="1498"/>
      <c r="CBC27" s="1498"/>
      <c r="CBD27" s="1498"/>
      <c r="CBE27" s="1498"/>
      <c r="CBF27" s="1498"/>
      <c r="CBG27" s="1498"/>
      <c r="CBH27" s="1498"/>
      <c r="CBI27" s="1498"/>
      <c r="CBJ27" s="1498"/>
      <c r="CBK27" s="1498"/>
      <c r="CBL27" s="1498"/>
      <c r="CBM27" s="1498"/>
      <c r="CBN27" s="1498"/>
      <c r="CBO27" s="1498"/>
      <c r="CBP27" s="1498"/>
      <c r="CBQ27" s="1498"/>
      <c r="CBR27" s="1498"/>
      <c r="CBS27" s="1498"/>
      <c r="CBT27" s="1498"/>
      <c r="CBU27" s="1498"/>
      <c r="CBV27" s="1498"/>
      <c r="CBW27" s="1498"/>
      <c r="CBX27" s="1498"/>
      <c r="CBY27" s="1498"/>
      <c r="CBZ27" s="1498"/>
      <c r="CCA27" s="1498"/>
      <c r="CCB27" s="1498"/>
      <c r="CCC27" s="1498"/>
      <c r="CCD27" s="1498"/>
      <c r="CCE27" s="1498"/>
      <c r="CCF27" s="1498"/>
      <c r="CCG27" s="1498"/>
      <c r="CCH27" s="1498"/>
      <c r="CCI27" s="1498"/>
      <c r="CCJ27" s="1498"/>
      <c r="CCK27" s="1498"/>
      <c r="CCL27" s="1498"/>
      <c r="CCM27" s="1498"/>
      <c r="CCN27" s="1498"/>
      <c r="CCO27" s="1498"/>
      <c r="CCP27" s="1498"/>
      <c r="CCQ27" s="1498"/>
      <c r="CCR27" s="1498"/>
      <c r="CCS27" s="1498"/>
      <c r="CCT27" s="1498"/>
      <c r="CCU27" s="1498"/>
      <c r="CCV27" s="1498"/>
      <c r="CCW27" s="1498"/>
      <c r="CCX27" s="1498"/>
      <c r="CCY27" s="1498"/>
      <c r="CCZ27" s="1498"/>
      <c r="CDA27" s="1498"/>
      <c r="CDB27" s="1498"/>
      <c r="CDC27" s="1498"/>
      <c r="CDD27" s="1498"/>
      <c r="CDE27" s="1498"/>
      <c r="CDF27" s="1498"/>
      <c r="CDG27" s="1498"/>
      <c r="CDH27" s="1498"/>
      <c r="CDI27" s="1498"/>
      <c r="CDJ27" s="1498"/>
      <c r="CDK27" s="1498"/>
      <c r="CDL27" s="1498"/>
      <c r="CDM27" s="1498"/>
      <c r="CDN27" s="1498"/>
      <c r="CDO27" s="1498"/>
      <c r="CDP27" s="1498"/>
      <c r="CDQ27" s="1498"/>
      <c r="CDR27" s="1498"/>
      <c r="CDS27" s="1498"/>
      <c r="CDT27" s="1498"/>
      <c r="CDU27" s="1498"/>
      <c r="CDV27" s="1498"/>
      <c r="CDW27" s="1498"/>
      <c r="CDX27" s="1498"/>
      <c r="CDY27" s="1498"/>
      <c r="CDZ27" s="1498"/>
      <c r="CEA27" s="1498"/>
      <c r="CEB27" s="1498"/>
      <c r="CEC27" s="1498"/>
      <c r="CED27" s="1498"/>
      <c r="CEE27" s="1498"/>
      <c r="CEF27" s="1498"/>
      <c r="CEG27" s="1498"/>
      <c r="CEH27" s="1498"/>
      <c r="CEI27" s="1498"/>
      <c r="CEJ27" s="1498"/>
      <c r="CEK27" s="1498"/>
      <c r="CEL27" s="1498"/>
      <c r="CEM27" s="1498"/>
      <c r="CEN27" s="1498"/>
      <c r="CEO27" s="1498"/>
      <c r="CEP27" s="1498"/>
      <c r="CEQ27" s="1498"/>
      <c r="CER27" s="1498"/>
      <c r="CES27" s="1498"/>
      <c r="CET27" s="1498"/>
      <c r="CEU27" s="1498"/>
      <c r="CEV27" s="1498"/>
      <c r="CEW27" s="1498"/>
      <c r="CEX27" s="1498"/>
      <c r="CEY27" s="1498"/>
      <c r="CEZ27" s="1498"/>
      <c r="CFA27" s="1498"/>
      <c r="CFB27" s="1498"/>
      <c r="CFC27" s="1498"/>
      <c r="CFD27" s="1498"/>
      <c r="CFE27" s="1498"/>
      <c r="CFF27" s="1498"/>
      <c r="CFG27" s="1498"/>
      <c r="CFH27" s="1498"/>
      <c r="CFI27" s="1498"/>
      <c r="CFJ27" s="1498"/>
      <c r="CFK27" s="1498"/>
      <c r="CFL27" s="1498"/>
      <c r="CFM27" s="1498"/>
      <c r="CFN27" s="1498"/>
      <c r="CFO27" s="1498"/>
      <c r="CFP27" s="1498"/>
      <c r="CFQ27" s="1498"/>
      <c r="CFR27" s="1498"/>
      <c r="CFS27" s="1498"/>
      <c r="CFT27" s="1498"/>
      <c r="CFU27" s="1498"/>
      <c r="CFV27" s="1498"/>
      <c r="CFW27" s="1498"/>
      <c r="CFX27" s="1498"/>
      <c r="CFY27" s="1498"/>
      <c r="CFZ27" s="1498"/>
      <c r="CGA27" s="1498"/>
      <c r="CGB27" s="1498"/>
      <c r="CGC27" s="1498"/>
      <c r="CGD27" s="1498"/>
      <c r="CGE27" s="1498"/>
      <c r="CGF27" s="1498"/>
      <c r="CGG27" s="1498"/>
      <c r="CGH27" s="1498"/>
      <c r="CGI27" s="1498"/>
      <c r="CGJ27" s="1498"/>
      <c r="CGK27" s="1498"/>
      <c r="CGL27" s="1498"/>
      <c r="CGM27" s="1498"/>
      <c r="CGN27" s="1498"/>
      <c r="CGO27" s="1498"/>
      <c r="CGP27" s="1498"/>
      <c r="CGQ27" s="1498"/>
      <c r="CGR27" s="1498"/>
      <c r="CGS27" s="1498"/>
      <c r="CGT27" s="1498"/>
      <c r="CGU27" s="1498"/>
      <c r="CGV27" s="1498"/>
      <c r="CGW27" s="1498"/>
      <c r="CGX27" s="1498"/>
      <c r="CGY27" s="1498"/>
      <c r="CGZ27" s="1498"/>
      <c r="CHA27" s="1498"/>
      <c r="CHB27" s="1498"/>
      <c r="CHC27" s="1498"/>
      <c r="CHD27" s="1498"/>
      <c r="CHE27" s="1498"/>
      <c r="CHF27" s="1498"/>
      <c r="CHG27" s="1498"/>
      <c r="CHH27" s="1498"/>
      <c r="CHI27" s="1498"/>
      <c r="CHJ27" s="1498"/>
      <c r="CHK27" s="1498"/>
      <c r="CHL27" s="1498"/>
      <c r="CHM27" s="1498"/>
      <c r="CHN27" s="1498"/>
      <c r="CHO27" s="1498"/>
      <c r="CHP27" s="1498"/>
      <c r="CHQ27" s="1498"/>
      <c r="CHR27" s="1498"/>
      <c r="CHS27" s="1498"/>
      <c r="CHT27" s="1498"/>
      <c r="CHU27" s="1498"/>
      <c r="CHV27" s="1498"/>
      <c r="CHW27" s="1498"/>
      <c r="CHX27" s="1498"/>
      <c r="CHY27" s="1498"/>
      <c r="CHZ27" s="1498"/>
      <c r="CIA27" s="1498"/>
      <c r="CIB27" s="1498"/>
      <c r="CIC27" s="1498"/>
      <c r="CID27" s="1498"/>
      <c r="CIE27" s="1498"/>
      <c r="CIF27" s="1498"/>
      <c r="CIG27" s="1498"/>
      <c r="CIH27" s="1498"/>
      <c r="CII27" s="1498"/>
      <c r="CIJ27" s="1498"/>
      <c r="CIK27" s="1498"/>
      <c r="CIL27" s="1498"/>
      <c r="CIM27" s="1498"/>
      <c r="CIN27" s="1498"/>
      <c r="CIO27" s="1498"/>
      <c r="CIP27" s="1498"/>
      <c r="CIQ27" s="1498"/>
      <c r="CIR27" s="1498"/>
      <c r="CIS27" s="1498"/>
      <c r="CIT27" s="1498"/>
      <c r="CIU27" s="1498"/>
      <c r="CIV27" s="1498"/>
      <c r="CIW27" s="1498"/>
      <c r="CIX27" s="1498"/>
      <c r="CIY27" s="1498"/>
      <c r="CIZ27" s="1498"/>
      <c r="CJA27" s="1498"/>
      <c r="CJB27" s="1498"/>
      <c r="CJC27" s="1498"/>
      <c r="CJD27" s="1498"/>
      <c r="CJE27" s="1498"/>
      <c r="CJF27" s="1498"/>
      <c r="CJG27" s="1498"/>
      <c r="CJH27" s="1498"/>
      <c r="CJI27" s="1498"/>
      <c r="CJJ27" s="1498"/>
      <c r="CJK27" s="1498"/>
      <c r="CJL27" s="1498"/>
      <c r="CJM27" s="1498"/>
      <c r="CJN27" s="1498"/>
      <c r="CJO27" s="1498"/>
      <c r="CJP27" s="1498"/>
      <c r="CJQ27" s="1498"/>
      <c r="CJR27" s="1498"/>
      <c r="CJS27" s="1498"/>
      <c r="CJT27" s="1498"/>
      <c r="CJU27" s="1498"/>
      <c r="CJV27" s="1498"/>
      <c r="CJW27" s="1498"/>
      <c r="CJX27" s="1498"/>
      <c r="CJY27" s="1498"/>
      <c r="CJZ27" s="1498"/>
      <c r="CKA27" s="1498"/>
      <c r="CKB27" s="1498"/>
      <c r="CKC27" s="1498"/>
      <c r="CKD27" s="1498"/>
      <c r="CKE27" s="1498"/>
      <c r="CKF27" s="1498"/>
      <c r="CKG27" s="1498"/>
      <c r="CKH27" s="1498"/>
      <c r="CKI27" s="1498"/>
      <c r="CKJ27" s="1498"/>
      <c r="CKK27" s="1498"/>
      <c r="CKL27" s="1498"/>
      <c r="CKM27" s="1498"/>
      <c r="CKN27" s="1498"/>
      <c r="CKO27" s="1498"/>
      <c r="CKP27" s="1498"/>
      <c r="CKQ27" s="1498"/>
      <c r="CKR27" s="1498"/>
      <c r="CKS27" s="1498"/>
      <c r="CKT27" s="1498"/>
      <c r="CKU27" s="1498"/>
      <c r="CKV27" s="1498"/>
      <c r="CKW27" s="1498"/>
      <c r="CKX27" s="1498"/>
      <c r="CKY27" s="1498"/>
      <c r="CKZ27" s="1498"/>
      <c r="CLA27" s="1498"/>
      <c r="CLB27" s="1498"/>
      <c r="CLC27" s="1498"/>
      <c r="CLD27" s="1498"/>
      <c r="CLE27" s="1498"/>
      <c r="CLF27" s="1498"/>
      <c r="CLG27" s="1498"/>
      <c r="CLH27" s="1498"/>
      <c r="CLI27" s="1498"/>
      <c r="CLJ27" s="1498"/>
      <c r="CLK27" s="1498"/>
      <c r="CLL27" s="1498"/>
      <c r="CLM27" s="1498"/>
      <c r="CLN27" s="1498"/>
      <c r="CLO27" s="1498"/>
      <c r="CLP27" s="1498"/>
      <c r="CLQ27" s="1498"/>
      <c r="CLR27" s="1498"/>
      <c r="CLS27" s="1498"/>
      <c r="CLT27" s="1498"/>
      <c r="CLU27" s="1498"/>
      <c r="CLV27" s="1498"/>
      <c r="CLW27" s="1498"/>
      <c r="CLX27" s="1498"/>
      <c r="CLY27" s="1498"/>
      <c r="CLZ27" s="1498"/>
      <c r="CMA27" s="1498"/>
      <c r="CMB27" s="1498"/>
      <c r="CMC27" s="1498"/>
      <c r="CMD27" s="1498"/>
      <c r="CME27" s="1498"/>
      <c r="CMF27" s="1498"/>
      <c r="CMG27" s="1498"/>
      <c r="CMH27" s="1498"/>
      <c r="CMI27" s="1498"/>
      <c r="CMJ27" s="1498"/>
      <c r="CMK27" s="1498"/>
      <c r="CML27" s="1498"/>
      <c r="CMM27" s="1498"/>
      <c r="CMN27" s="1498"/>
      <c r="CMO27" s="1498"/>
      <c r="CMP27" s="1498"/>
      <c r="CMQ27" s="1498"/>
      <c r="CMR27" s="1498"/>
      <c r="CMS27" s="1498"/>
      <c r="CMT27" s="1498"/>
      <c r="CMU27" s="1498"/>
      <c r="CMV27" s="1498"/>
      <c r="CMW27" s="1498"/>
      <c r="CMX27" s="1498"/>
      <c r="CMY27" s="1498"/>
      <c r="CMZ27" s="1498"/>
      <c r="CNA27" s="1498"/>
      <c r="CNB27" s="1498"/>
      <c r="CNC27" s="1498"/>
      <c r="CND27" s="1498"/>
      <c r="CNE27" s="1498"/>
      <c r="CNF27" s="1498"/>
      <c r="CNG27" s="1498"/>
      <c r="CNH27" s="1498"/>
      <c r="CNI27" s="1498"/>
      <c r="CNJ27" s="1498"/>
      <c r="CNK27" s="1498"/>
      <c r="CNL27" s="1498"/>
      <c r="CNM27" s="1498"/>
      <c r="CNN27" s="1498"/>
      <c r="CNO27" s="1498"/>
      <c r="CNP27" s="1498"/>
      <c r="CNQ27" s="1498"/>
      <c r="CNR27" s="1498"/>
      <c r="CNS27" s="1498"/>
      <c r="CNT27" s="1498"/>
      <c r="CNU27" s="1498"/>
      <c r="CNV27" s="1498"/>
      <c r="CNW27" s="1498"/>
      <c r="CNX27" s="1498"/>
      <c r="CNY27" s="1498"/>
      <c r="CNZ27" s="1498"/>
      <c r="COA27" s="1498"/>
      <c r="COB27" s="1498"/>
      <c r="COC27" s="1498"/>
      <c r="COD27" s="1498"/>
      <c r="COE27" s="1498"/>
      <c r="COF27" s="1498"/>
      <c r="COG27" s="1498"/>
      <c r="COH27" s="1498"/>
      <c r="COI27" s="1498"/>
      <c r="COJ27" s="1498"/>
      <c r="COK27" s="1498"/>
      <c r="COL27" s="1498"/>
      <c r="COM27" s="1498"/>
      <c r="CON27" s="1498"/>
      <c r="COO27" s="1498"/>
      <c r="COP27" s="1498"/>
      <c r="COQ27" s="1498"/>
      <c r="COR27" s="1498"/>
      <c r="COS27" s="1498"/>
      <c r="COT27" s="1498"/>
      <c r="COU27" s="1498"/>
      <c r="COV27" s="1498"/>
      <c r="COW27" s="1498"/>
      <c r="COX27" s="1498"/>
      <c r="COY27" s="1498"/>
      <c r="COZ27" s="1498"/>
      <c r="CPA27" s="1498"/>
      <c r="CPB27" s="1498"/>
      <c r="CPC27" s="1498"/>
      <c r="CPD27" s="1498"/>
      <c r="CPE27" s="1498"/>
      <c r="CPF27" s="1498"/>
      <c r="CPG27" s="1498"/>
      <c r="CPH27" s="1498"/>
      <c r="CPI27" s="1498"/>
      <c r="CPJ27" s="1498"/>
      <c r="CPK27" s="1498"/>
      <c r="CPL27" s="1498"/>
      <c r="CPM27" s="1498"/>
      <c r="CPN27" s="1498"/>
      <c r="CPO27" s="1498"/>
      <c r="CPP27" s="1498"/>
      <c r="CPQ27" s="1498"/>
      <c r="CPR27" s="1498"/>
      <c r="CPS27" s="1498"/>
      <c r="CPT27" s="1498"/>
      <c r="CPU27" s="1498"/>
      <c r="CPV27" s="1498"/>
      <c r="CPW27" s="1498"/>
      <c r="CPX27" s="1498"/>
      <c r="CPY27" s="1498"/>
      <c r="CPZ27" s="1498"/>
      <c r="CQA27" s="1498"/>
      <c r="CQB27" s="1498"/>
      <c r="CQC27" s="1498"/>
      <c r="CQD27" s="1498"/>
      <c r="CQE27" s="1498"/>
      <c r="CQF27" s="1498"/>
      <c r="CQG27" s="1498"/>
      <c r="CQH27" s="1498"/>
      <c r="CQI27" s="1498"/>
      <c r="CQJ27" s="1498"/>
      <c r="CQK27" s="1498"/>
      <c r="CQL27" s="1498"/>
      <c r="CQM27" s="1498"/>
      <c r="CQN27" s="1498"/>
      <c r="CQO27" s="1498"/>
      <c r="CQP27" s="1498"/>
      <c r="CQQ27" s="1498"/>
      <c r="CQR27" s="1498"/>
      <c r="CQS27" s="1498"/>
      <c r="CQT27" s="1498"/>
      <c r="CQU27" s="1498"/>
      <c r="CQV27" s="1498"/>
      <c r="CQW27" s="1498"/>
      <c r="CQX27" s="1498"/>
      <c r="CQY27" s="1498"/>
      <c r="CQZ27" s="1498"/>
      <c r="CRA27" s="1498"/>
      <c r="CRB27" s="1498"/>
      <c r="CRC27" s="1498"/>
      <c r="CRD27" s="1498"/>
      <c r="CRE27" s="1498"/>
      <c r="CRF27" s="1498"/>
      <c r="CRG27" s="1498"/>
      <c r="CRH27" s="1498"/>
      <c r="CRI27" s="1498"/>
      <c r="CRJ27" s="1498"/>
      <c r="CRK27" s="1498"/>
      <c r="CRL27" s="1498"/>
      <c r="CRM27" s="1498"/>
      <c r="CRN27" s="1498"/>
      <c r="CRO27" s="1498"/>
      <c r="CRP27" s="1498"/>
      <c r="CRQ27" s="1498"/>
      <c r="CRR27" s="1498"/>
      <c r="CRS27" s="1498"/>
      <c r="CRT27" s="1498"/>
      <c r="CRU27" s="1498"/>
      <c r="CRV27" s="1498"/>
      <c r="CRW27" s="1498"/>
      <c r="CRX27" s="1498"/>
      <c r="CRY27" s="1498"/>
      <c r="CRZ27" s="1498"/>
      <c r="CSA27" s="1498"/>
      <c r="CSB27" s="1498"/>
      <c r="CSC27" s="1498"/>
      <c r="CSD27" s="1498"/>
      <c r="CSE27" s="1498"/>
      <c r="CSF27" s="1498"/>
      <c r="CSG27" s="1498"/>
      <c r="CSH27" s="1498"/>
      <c r="CSI27" s="1498"/>
      <c r="CSJ27" s="1498"/>
      <c r="CSK27" s="1498"/>
      <c r="CSL27" s="1498"/>
      <c r="CSM27" s="1498"/>
      <c r="CSN27" s="1498"/>
      <c r="CSO27" s="1498"/>
      <c r="CSP27" s="1498"/>
      <c r="CSQ27" s="1498"/>
      <c r="CSR27" s="1498"/>
      <c r="CSS27" s="1498"/>
      <c r="CST27" s="1498"/>
      <c r="CSU27" s="1498"/>
      <c r="CSV27" s="1498"/>
      <c r="CSW27" s="1498"/>
      <c r="CSX27" s="1498"/>
      <c r="CSY27" s="1498"/>
      <c r="CSZ27" s="1498"/>
      <c r="CTA27" s="1498"/>
      <c r="CTB27" s="1498"/>
      <c r="CTC27" s="1498"/>
      <c r="CTD27" s="1498"/>
      <c r="CTE27" s="1498"/>
      <c r="CTF27" s="1498"/>
      <c r="CTG27" s="1498"/>
      <c r="CTH27" s="1498"/>
      <c r="CTI27" s="1498"/>
      <c r="CTJ27" s="1498"/>
      <c r="CTK27" s="1498"/>
      <c r="CTL27" s="1498"/>
      <c r="CTM27" s="1498"/>
      <c r="CTN27" s="1498"/>
      <c r="CTO27" s="1498"/>
      <c r="CTP27" s="1498"/>
      <c r="CTQ27" s="1498"/>
      <c r="CTR27" s="1498"/>
      <c r="CTS27" s="1498"/>
      <c r="CTT27" s="1498"/>
      <c r="CTU27" s="1498"/>
      <c r="CTV27" s="1498"/>
      <c r="CTW27" s="1498"/>
      <c r="CTX27" s="1498"/>
      <c r="CTY27" s="1498"/>
      <c r="CTZ27" s="1498"/>
      <c r="CUA27" s="1498"/>
      <c r="CUB27" s="1498"/>
      <c r="CUC27" s="1498"/>
      <c r="CUD27" s="1498"/>
      <c r="CUE27" s="1498"/>
      <c r="CUF27" s="1498"/>
      <c r="CUG27" s="1498"/>
      <c r="CUH27" s="1498"/>
      <c r="CUI27" s="1498"/>
      <c r="CUJ27" s="1498"/>
      <c r="CUK27" s="1498"/>
      <c r="CUL27" s="1498"/>
      <c r="CUM27" s="1498"/>
      <c r="CUN27" s="1498"/>
      <c r="CUO27" s="1498"/>
      <c r="CUP27" s="1498"/>
      <c r="CUQ27" s="1498"/>
      <c r="CUR27" s="1498"/>
      <c r="CUS27" s="1498"/>
      <c r="CUT27" s="1498"/>
      <c r="CUU27" s="1498"/>
      <c r="CUV27" s="1498"/>
      <c r="CUW27" s="1498"/>
      <c r="CUX27" s="1498"/>
      <c r="CUY27" s="1498"/>
      <c r="CUZ27" s="1498"/>
      <c r="CVA27" s="1498"/>
      <c r="CVB27" s="1498"/>
      <c r="CVC27" s="1498"/>
      <c r="CVD27" s="1498"/>
      <c r="CVE27" s="1498"/>
      <c r="CVF27" s="1498"/>
      <c r="CVG27" s="1498"/>
      <c r="CVH27" s="1498"/>
      <c r="CVI27" s="1498"/>
      <c r="CVJ27" s="1498"/>
      <c r="CVK27" s="1498"/>
      <c r="CVL27" s="1498"/>
      <c r="CVM27" s="1498"/>
      <c r="CVN27" s="1498"/>
      <c r="CVO27" s="1498"/>
      <c r="CVP27" s="1498"/>
      <c r="CVQ27" s="1498"/>
      <c r="CVR27" s="1498"/>
      <c r="CVS27" s="1498"/>
      <c r="CVT27" s="1498"/>
      <c r="CVU27" s="1498"/>
      <c r="CVV27" s="1498"/>
      <c r="CVW27" s="1498"/>
      <c r="CVX27" s="1498"/>
      <c r="CVY27" s="1498"/>
      <c r="CVZ27" s="1498"/>
      <c r="CWA27" s="1498"/>
      <c r="CWB27" s="1498"/>
      <c r="CWC27" s="1498"/>
      <c r="CWD27" s="1498"/>
      <c r="CWE27" s="1498"/>
      <c r="CWF27" s="1498"/>
      <c r="CWG27" s="1498"/>
      <c r="CWH27" s="1498"/>
      <c r="CWI27" s="1498"/>
      <c r="CWJ27" s="1498"/>
      <c r="CWK27" s="1498"/>
      <c r="CWL27" s="1498"/>
      <c r="CWM27" s="1498"/>
      <c r="CWN27" s="1498"/>
      <c r="CWO27" s="1498"/>
      <c r="CWP27" s="1498"/>
      <c r="CWQ27" s="1498"/>
      <c r="CWR27" s="1498"/>
      <c r="CWS27" s="1498"/>
      <c r="CWT27" s="1498"/>
      <c r="CWU27" s="1498"/>
      <c r="CWV27" s="1498"/>
      <c r="CWW27" s="1498"/>
      <c r="CWX27" s="1498"/>
      <c r="CWY27" s="1498"/>
      <c r="CWZ27" s="1498"/>
      <c r="CXA27" s="1498"/>
      <c r="CXB27" s="1498"/>
      <c r="CXC27" s="1498"/>
      <c r="CXD27" s="1498"/>
      <c r="CXE27" s="1498"/>
      <c r="CXF27" s="1498"/>
      <c r="CXG27" s="1498"/>
      <c r="CXH27" s="1498"/>
      <c r="CXI27" s="1498"/>
      <c r="CXJ27" s="1498"/>
      <c r="CXK27" s="1498"/>
      <c r="CXL27" s="1498"/>
      <c r="CXM27" s="1498"/>
      <c r="CXN27" s="1498"/>
      <c r="CXO27" s="1498"/>
      <c r="CXP27" s="1498"/>
      <c r="CXQ27" s="1498"/>
      <c r="CXR27" s="1498"/>
      <c r="CXS27" s="1498"/>
      <c r="CXT27" s="1498"/>
      <c r="CXU27" s="1498"/>
      <c r="CXV27" s="1498"/>
      <c r="CXW27" s="1498"/>
      <c r="CXX27" s="1498"/>
      <c r="CXY27" s="1498"/>
      <c r="CXZ27" s="1498"/>
      <c r="CYA27" s="1498"/>
      <c r="CYB27" s="1498"/>
      <c r="CYC27" s="1498"/>
      <c r="CYD27" s="1498"/>
      <c r="CYE27" s="1498"/>
      <c r="CYF27" s="1498"/>
      <c r="CYG27" s="1498"/>
      <c r="CYH27" s="1498"/>
      <c r="CYI27" s="1498"/>
      <c r="CYJ27" s="1498"/>
      <c r="CYK27" s="1498"/>
      <c r="CYL27" s="1498"/>
      <c r="CYM27" s="1498"/>
      <c r="CYN27" s="1498"/>
      <c r="CYO27" s="1498"/>
      <c r="CYP27" s="1498"/>
      <c r="CYQ27" s="1498"/>
      <c r="CYR27" s="1498"/>
      <c r="CYS27" s="1498"/>
      <c r="CYT27" s="1498"/>
      <c r="CYU27" s="1498"/>
      <c r="CYV27" s="1498"/>
      <c r="CYW27" s="1498"/>
      <c r="CYX27" s="1498"/>
      <c r="CYY27" s="1498"/>
      <c r="CYZ27" s="1498"/>
      <c r="CZA27" s="1498"/>
      <c r="CZB27" s="1498"/>
      <c r="CZC27" s="1498"/>
      <c r="CZD27" s="1498"/>
      <c r="CZE27" s="1498"/>
      <c r="CZF27" s="1498"/>
      <c r="CZG27" s="1498"/>
      <c r="CZH27" s="1498"/>
      <c r="CZI27" s="1498"/>
      <c r="CZJ27" s="1498"/>
      <c r="CZK27" s="1498"/>
      <c r="CZL27" s="1498"/>
      <c r="CZM27" s="1498"/>
      <c r="CZN27" s="1498"/>
      <c r="CZO27" s="1498"/>
      <c r="CZP27" s="1498"/>
      <c r="CZQ27" s="1498"/>
      <c r="CZR27" s="1498"/>
      <c r="CZS27" s="1498"/>
      <c r="CZT27" s="1498"/>
      <c r="CZU27" s="1498"/>
      <c r="CZV27" s="1498"/>
      <c r="CZW27" s="1498"/>
      <c r="CZX27" s="1498"/>
      <c r="CZY27" s="1498"/>
      <c r="CZZ27" s="1498"/>
      <c r="DAA27" s="1498"/>
      <c r="DAB27" s="1498"/>
      <c r="DAC27" s="1498"/>
      <c r="DAD27" s="1498"/>
      <c r="DAE27" s="1498"/>
      <c r="DAF27" s="1498"/>
      <c r="DAG27" s="1498"/>
      <c r="DAH27" s="1498"/>
      <c r="DAI27" s="1498"/>
      <c r="DAJ27" s="1498"/>
      <c r="DAK27" s="1498"/>
      <c r="DAL27" s="1498"/>
      <c r="DAM27" s="1498"/>
      <c r="DAN27" s="1498"/>
      <c r="DAO27" s="1498"/>
      <c r="DAP27" s="1498"/>
      <c r="DAQ27" s="1498"/>
      <c r="DAR27" s="1498"/>
      <c r="DAS27" s="1498"/>
      <c r="DAT27" s="1498"/>
      <c r="DAU27" s="1498"/>
      <c r="DAV27" s="1498"/>
      <c r="DAW27" s="1498"/>
      <c r="DAX27" s="1498"/>
      <c r="DAY27" s="1498"/>
      <c r="DAZ27" s="1498"/>
      <c r="DBA27" s="1498"/>
      <c r="DBB27" s="1498"/>
      <c r="DBC27" s="1498"/>
      <c r="DBD27" s="1498"/>
      <c r="DBE27" s="1498"/>
      <c r="DBF27" s="1498"/>
      <c r="DBG27" s="1498"/>
      <c r="DBH27" s="1498"/>
      <c r="DBI27" s="1498"/>
      <c r="DBJ27" s="1498"/>
      <c r="DBK27" s="1498"/>
      <c r="DBL27" s="1498"/>
      <c r="DBM27" s="1498"/>
      <c r="DBN27" s="1498"/>
      <c r="DBO27" s="1498"/>
      <c r="DBP27" s="1498"/>
      <c r="DBQ27" s="1498"/>
      <c r="DBR27" s="1498"/>
      <c r="DBS27" s="1498"/>
      <c r="DBT27" s="1498"/>
      <c r="DBU27" s="1498"/>
      <c r="DBV27" s="1498"/>
      <c r="DBW27" s="1498"/>
      <c r="DBX27" s="1498"/>
      <c r="DBY27" s="1498"/>
      <c r="DBZ27" s="1498"/>
      <c r="DCA27" s="1498"/>
      <c r="DCB27" s="1498"/>
      <c r="DCC27" s="1498"/>
      <c r="DCD27" s="1498"/>
      <c r="DCE27" s="1498"/>
      <c r="DCF27" s="1498"/>
      <c r="DCG27" s="1498"/>
      <c r="DCH27" s="1498"/>
      <c r="DCI27" s="1498"/>
      <c r="DCJ27" s="1498"/>
      <c r="DCK27" s="1498"/>
      <c r="DCL27" s="1498"/>
      <c r="DCM27" s="1498"/>
      <c r="DCN27" s="1498"/>
      <c r="DCO27" s="1498"/>
      <c r="DCP27" s="1498"/>
      <c r="DCQ27" s="1498"/>
      <c r="DCR27" s="1498"/>
      <c r="DCS27" s="1498"/>
      <c r="DCT27" s="1498"/>
      <c r="DCU27" s="1498"/>
      <c r="DCV27" s="1498"/>
      <c r="DCW27" s="1498"/>
      <c r="DCX27" s="1498"/>
      <c r="DCY27" s="1498"/>
      <c r="DCZ27" s="1498"/>
      <c r="DDA27" s="1498"/>
      <c r="DDB27" s="1498"/>
      <c r="DDC27" s="1498"/>
      <c r="DDD27" s="1498"/>
      <c r="DDE27" s="1498"/>
      <c r="DDF27" s="1498"/>
      <c r="DDG27" s="1498"/>
      <c r="DDH27" s="1498"/>
      <c r="DDI27" s="1498"/>
      <c r="DDJ27" s="1498"/>
      <c r="DDK27" s="1498"/>
      <c r="DDL27" s="1498"/>
      <c r="DDM27" s="1498"/>
      <c r="DDN27" s="1498"/>
      <c r="DDO27" s="1498"/>
      <c r="DDP27" s="1498"/>
      <c r="DDQ27" s="1498"/>
      <c r="DDR27" s="1498"/>
      <c r="DDS27" s="1498"/>
      <c r="DDT27" s="1498"/>
      <c r="DDU27" s="1498"/>
      <c r="DDV27" s="1498"/>
      <c r="DDW27" s="1498"/>
      <c r="DDX27" s="1498"/>
      <c r="DDY27" s="1498"/>
      <c r="DDZ27" s="1498"/>
      <c r="DEA27" s="1498"/>
      <c r="DEB27" s="1498"/>
      <c r="DEC27" s="1498"/>
      <c r="DED27" s="1498"/>
      <c r="DEE27" s="1498"/>
      <c r="DEF27" s="1498"/>
      <c r="DEG27" s="1498"/>
      <c r="DEH27" s="1498"/>
      <c r="DEI27" s="1498"/>
      <c r="DEJ27" s="1498"/>
      <c r="DEK27" s="1498"/>
      <c r="DEL27" s="1498"/>
      <c r="DEM27" s="1498"/>
      <c r="DEN27" s="1498"/>
      <c r="DEO27" s="1498"/>
      <c r="DEP27" s="1498"/>
      <c r="DEQ27" s="1498"/>
      <c r="DER27" s="1498"/>
      <c r="DES27" s="1498"/>
      <c r="DET27" s="1498"/>
      <c r="DEU27" s="1498"/>
      <c r="DEV27" s="1498"/>
      <c r="DEW27" s="1498"/>
      <c r="DEX27" s="1498"/>
      <c r="DEY27" s="1498"/>
      <c r="DEZ27" s="1498"/>
      <c r="DFA27" s="1498"/>
      <c r="DFB27" s="1498"/>
      <c r="DFC27" s="1498"/>
      <c r="DFD27" s="1498"/>
      <c r="DFE27" s="1498"/>
      <c r="DFF27" s="1498"/>
      <c r="DFG27" s="1498"/>
      <c r="DFH27" s="1498"/>
      <c r="DFI27" s="1498"/>
      <c r="DFJ27" s="1498"/>
      <c r="DFK27" s="1498"/>
      <c r="DFL27" s="1498"/>
      <c r="DFM27" s="1498"/>
      <c r="DFN27" s="1498"/>
      <c r="DFO27" s="1498"/>
      <c r="DFP27" s="1498"/>
      <c r="DFQ27" s="1498"/>
      <c r="DFR27" s="1498"/>
      <c r="DFS27" s="1498"/>
      <c r="DFT27" s="1498"/>
      <c r="DFU27" s="1498"/>
      <c r="DFV27" s="1498"/>
      <c r="DFW27" s="1498"/>
      <c r="DFX27" s="1498"/>
      <c r="DFY27" s="1498"/>
      <c r="DFZ27" s="1498"/>
      <c r="DGA27" s="1498"/>
      <c r="DGB27" s="1498"/>
      <c r="DGC27" s="1498"/>
      <c r="DGD27" s="1498"/>
      <c r="DGE27" s="1498"/>
      <c r="DGF27" s="1498"/>
      <c r="DGG27" s="1498"/>
      <c r="DGH27" s="1498"/>
      <c r="DGI27" s="1498"/>
      <c r="DGJ27" s="1498"/>
      <c r="DGK27" s="1498"/>
      <c r="DGL27" s="1498"/>
      <c r="DGM27" s="1498"/>
      <c r="DGN27" s="1498"/>
      <c r="DGO27" s="1498"/>
      <c r="DGP27" s="1498"/>
      <c r="DGQ27" s="1498"/>
      <c r="DGR27" s="1498"/>
      <c r="DGS27" s="1498"/>
      <c r="DGT27" s="1498"/>
      <c r="DGU27" s="1498"/>
      <c r="DGV27" s="1498"/>
      <c r="DGW27" s="1498"/>
      <c r="DGX27" s="1498"/>
      <c r="DGY27" s="1498"/>
      <c r="DGZ27" s="1498"/>
      <c r="DHA27" s="1498"/>
      <c r="DHB27" s="1498"/>
      <c r="DHC27" s="1498"/>
      <c r="DHD27" s="1498"/>
      <c r="DHE27" s="1498"/>
      <c r="DHF27" s="1498"/>
      <c r="DHG27" s="1498"/>
      <c r="DHH27" s="1498"/>
      <c r="DHI27" s="1498"/>
      <c r="DHJ27" s="1498"/>
      <c r="DHK27" s="1498"/>
      <c r="DHL27" s="1498"/>
      <c r="DHM27" s="1498"/>
      <c r="DHN27" s="1498"/>
      <c r="DHO27" s="1498"/>
      <c r="DHP27" s="1498"/>
      <c r="DHQ27" s="1498"/>
      <c r="DHR27" s="1498"/>
      <c r="DHS27" s="1498"/>
      <c r="DHT27" s="1498"/>
      <c r="DHU27" s="1498"/>
      <c r="DHV27" s="1498"/>
      <c r="DHW27" s="1498"/>
      <c r="DHX27" s="1498"/>
      <c r="DHY27" s="1498"/>
      <c r="DHZ27" s="1498"/>
      <c r="DIA27" s="1498"/>
      <c r="DIB27" s="1498"/>
      <c r="DIC27" s="1498"/>
      <c r="DID27" s="1498"/>
      <c r="DIE27" s="1498"/>
      <c r="DIF27" s="1498"/>
      <c r="DIG27" s="1498"/>
      <c r="DIH27" s="1498"/>
      <c r="DII27" s="1498"/>
      <c r="DIJ27" s="1498"/>
      <c r="DIK27" s="1498"/>
      <c r="DIL27" s="1498"/>
      <c r="DIM27" s="1498"/>
      <c r="DIN27" s="1498"/>
      <c r="DIO27" s="1498"/>
      <c r="DIP27" s="1498"/>
      <c r="DIQ27" s="1498"/>
      <c r="DIR27" s="1498"/>
      <c r="DIS27" s="1498"/>
      <c r="DIT27" s="1498"/>
      <c r="DIU27" s="1498"/>
      <c r="DIV27" s="1498"/>
      <c r="DIW27" s="1498"/>
      <c r="DIX27" s="1498"/>
      <c r="DIY27" s="1498"/>
      <c r="DIZ27" s="1498"/>
      <c r="DJA27" s="1498"/>
      <c r="DJB27" s="1498"/>
      <c r="DJC27" s="1498"/>
      <c r="DJD27" s="1498"/>
      <c r="DJE27" s="1498"/>
      <c r="DJF27" s="1498"/>
      <c r="DJG27" s="1498"/>
      <c r="DJH27" s="1498"/>
      <c r="DJI27" s="1498"/>
      <c r="DJJ27" s="1498"/>
      <c r="DJK27" s="1498"/>
      <c r="DJL27" s="1498"/>
      <c r="DJM27" s="1498"/>
      <c r="DJN27" s="1498"/>
      <c r="DJO27" s="1498"/>
      <c r="DJP27" s="1498"/>
      <c r="DJQ27" s="1498"/>
      <c r="DJR27" s="1498"/>
      <c r="DJS27" s="1498"/>
      <c r="DJT27" s="1498"/>
      <c r="DJU27" s="1498"/>
      <c r="DJV27" s="1498"/>
      <c r="DJW27" s="1498"/>
      <c r="DJX27" s="1498"/>
      <c r="DJY27" s="1498"/>
      <c r="DJZ27" s="1498"/>
      <c r="DKA27" s="1498"/>
      <c r="DKB27" s="1498"/>
      <c r="DKC27" s="1498"/>
      <c r="DKD27" s="1498"/>
      <c r="DKE27" s="1498"/>
      <c r="DKF27" s="1498"/>
      <c r="DKG27" s="1498"/>
      <c r="DKH27" s="1498"/>
      <c r="DKI27" s="1498"/>
      <c r="DKJ27" s="1498"/>
      <c r="DKK27" s="1498"/>
      <c r="DKL27" s="1498"/>
      <c r="DKM27" s="1498"/>
      <c r="DKN27" s="1498"/>
      <c r="DKO27" s="1498"/>
      <c r="DKP27" s="1498"/>
      <c r="DKQ27" s="1498"/>
      <c r="DKR27" s="1498"/>
      <c r="DKS27" s="1498"/>
      <c r="DKT27" s="1498"/>
      <c r="DKU27" s="1498"/>
      <c r="DKV27" s="1498"/>
      <c r="DKW27" s="1498"/>
      <c r="DKX27" s="1498"/>
      <c r="DKY27" s="1498"/>
      <c r="DKZ27" s="1498"/>
      <c r="DLA27" s="1498"/>
      <c r="DLB27" s="1498"/>
      <c r="DLC27" s="1498"/>
      <c r="DLD27" s="1498"/>
      <c r="DLE27" s="1498"/>
      <c r="DLF27" s="1498"/>
      <c r="DLG27" s="1498"/>
      <c r="DLH27" s="1498"/>
      <c r="DLI27" s="1498"/>
      <c r="DLJ27" s="1498"/>
      <c r="DLK27" s="1498"/>
      <c r="DLL27" s="1498"/>
      <c r="DLM27" s="1498"/>
      <c r="DLN27" s="1498"/>
      <c r="DLO27" s="1498"/>
      <c r="DLP27" s="1498"/>
      <c r="DLQ27" s="1498"/>
      <c r="DLR27" s="1498"/>
      <c r="DLS27" s="1498"/>
      <c r="DLT27" s="1498"/>
      <c r="DLU27" s="1498"/>
      <c r="DLV27" s="1498"/>
      <c r="DLW27" s="1498"/>
      <c r="DLX27" s="1498"/>
      <c r="DLY27" s="1498"/>
      <c r="DLZ27" s="1498"/>
      <c r="DMA27" s="1498"/>
      <c r="DMB27" s="1498"/>
      <c r="DMC27" s="1498"/>
      <c r="DMD27" s="1498"/>
      <c r="DME27" s="1498"/>
      <c r="DMF27" s="1498"/>
      <c r="DMG27" s="1498"/>
      <c r="DMH27" s="1498"/>
      <c r="DMI27" s="1498"/>
      <c r="DMJ27" s="1498"/>
      <c r="DMK27" s="1498"/>
      <c r="DML27" s="1498"/>
      <c r="DMM27" s="1498"/>
      <c r="DMN27" s="1498"/>
      <c r="DMO27" s="1498"/>
      <c r="DMP27" s="1498"/>
      <c r="DMQ27" s="1498"/>
      <c r="DMR27" s="1498"/>
      <c r="DMS27" s="1498"/>
      <c r="DMT27" s="1498"/>
      <c r="DMU27" s="1498"/>
      <c r="DMV27" s="1498"/>
      <c r="DMW27" s="1498"/>
      <c r="DMX27" s="1498"/>
      <c r="DMY27" s="1498"/>
      <c r="DMZ27" s="1498"/>
      <c r="DNA27" s="1498"/>
      <c r="DNB27" s="1498"/>
      <c r="DNC27" s="1498"/>
      <c r="DND27" s="1498"/>
      <c r="DNE27" s="1498"/>
      <c r="DNF27" s="1498"/>
      <c r="DNG27" s="1498"/>
      <c r="DNH27" s="1498"/>
      <c r="DNI27" s="1498"/>
      <c r="DNJ27" s="1498"/>
      <c r="DNK27" s="1498"/>
      <c r="DNL27" s="1498"/>
      <c r="DNM27" s="1498"/>
      <c r="DNN27" s="1498"/>
      <c r="DNO27" s="1498"/>
      <c r="DNP27" s="1498"/>
      <c r="DNQ27" s="1498"/>
      <c r="DNR27" s="1498"/>
      <c r="DNS27" s="1498"/>
      <c r="DNT27" s="1498"/>
      <c r="DNU27" s="1498"/>
      <c r="DNV27" s="1498"/>
      <c r="DNW27" s="1498"/>
      <c r="DNX27" s="1498"/>
      <c r="DNY27" s="1498"/>
      <c r="DNZ27" s="1498"/>
      <c r="DOA27" s="1498"/>
      <c r="DOB27" s="1498"/>
      <c r="DOC27" s="1498"/>
      <c r="DOD27" s="1498"/>
      <c r="DOE27" s="1498"/>
      <c r="DOF27" s="1498"/>
      <c r="DOG27" s="1498"/>
      <c r="DOH27" s="1498"/>
      <c r="DOI27" s="1498"/>
      <c r="DOJ27" s="1498"/>
      <c r="DOK27" s="1498"/>
      <c r="DOL27" s="1498"/>
      <c r="DOM27" s="1498"/>
      <c r="DON27" s="1498"/>
      <c r="DOO27" s="1498"/>
      <c r="DOP27" s="1498"/>
      <c r="DOQ27" s="1498"/>
      <c r="DOR27" s="1498"/>
      <c r="DOS27" s="1498"/>
      <c r="DOT27" s="1498"/>
      <c r="DOU27" s="1498"/>
      <c r="DOV27" s="1498"/>
      <c r="DOW27" s="1498"/>
      <c r="DOX27" s="1498"/>
      <c r="DOY27" s="1498"/>
      <c r="DOZ27" s="1498"/>
      <c r="DPA27" s="1498"/>
      <c r="DPB27" s="1498"/>
      <c r="DPC27" s="1498"/>
      <c r="DPD27" s="1498"/>
      <c r="DPE27" s="1498"/>
      <c r="DPF27" s="1498"/>
      <c r="DPG27" s="1498"/>
      <c r="DPH27" s="1498"/>
      <c r="DPI27" s="1498"/>
      <c r="DPJ27" s="1498"/>
      <c r="DPK27" s="1498"/>
      <c r="DPL27" s="1498"/>
      <c r="DPM27" s="1498"/>
      <c r="DPN27" s="1498"/>
      <c r="DPO27" s="1498"/>
      <c r="DPP27" s="1498"/>
      <c r="DPQ27" s="1498"/>
      <c r="DPR27" s="1498"/>
      <c r="DPS27" s="1498"/>
      <c r="DPT27" s="1498"/>
      <c r="DPU27" s="1498"/>
      <c r="DPV27" s="1498"/>
      <c r="DPW27" s="1498"/>
      <c r="DPX27" s="1498"/>
      <c r="DPY27" s="1498"/>
      <c r="DPZ27" s="1498"/>
      <c r="DQA27" s="1498"/>
      <c r="DQB27" s="1498"/>
      <c r="DQC27" s="1498"/>
      <c r="DQD27" s="1498"/>
      <c r="DQE27" s="1498"/>
      <c r="DQF27" s="1498"/>
      <c r="DQG27" s="1498"/>
      <c r="DQH27" s="1498"/>
      <c r="DQI27" s="1498"/>
      <c r="DQJ27" s="1498"/>
      <c r="DQK27" s="1498"/>
      <c r="DQL27" s="1498"/>
      <c r="DQM27" s="1498"/>
      <c r="DQN27" s="1498"/>
      <c r="DQO27" s="1498"/>
      <c r="DQP27" s="1498"/>
      <c r="DQQ27" s="1498"/>
      <c r="DQR27" s="1498"/>
      <c r="DQS27" s="1498"/>
      <c r="DQT27" s="1498"/>
      <c r="DQU27" s="1498"/>
      <c r="DQV27" s="1498"/>
      <c r="DQW27" s="1498"/>
      <c r="DQX27" s="1498"/>
      <c r="DQY27" s="1498"/>
      <c r="DQZ27" s="1498"/>
      <c r="DRA27" s="1498"/>
      <c r="DRB27" s="1498"/>
      <c r="DRC27" s="1498"/>
      <c r="DRD27" s="1498"/>
      <c r="DRE27" s="1498"/>
      <c r="DRF27" s="1498"/>
      <c r="DRG27" s="1498"/>
      <c r="DRH27" s="1498"/>
      <c r="DRI27" s="1498"/>
      <c r="DRJ27" s="1498"/>
      <c r="DRK27" s="1498"/>
      <c r="DRL27" s="1498"/>
      <c r="DRM27" s="1498"/>
      <c r="DRN27" s="1498"/>
      <c r="DRO27" s="1498"/>
      <c r="DRP27" s="1498"/>
      <c r="DRQ27" s="1498"/>
      <c r="DRR27" s="1498"/>
      <c r="DRS27" s="1498"/>
      <c r="DRT27" s="1498"/>
      <c r="DRU27" s="1498"/>
      <c r="DRV27" s="1498"/>
      <c r="DRW27" s="1498"/>
      <c r="DRX27" s="1498"/>
      <c r="DRY27" s="1498"/>
      <c r="DRZ27" s="1498"/>
      <c r="DSA27" s="1498"/>
      <c r="DSB27" s="1498"/>
      <c r="DSC27" s="1498"/>
      <c r="DSD27" s="1498"/>
      <c r="DSE27" s="1498"/>
      <c r="DSF27" s="1498"/>
      <c r="DSG27" s="1498"/>
      <c r="DSH27" s="1498"/>
      <c r="DSI27" s="1498"/>
      <c r="DSJ27" s="1498"/>
      <c r="DSK27" s="1498"/>
      <c r="DSL27" s="1498"/>
      <c r="DSM27" s="1498"/>
      <c r="DSN27" s="1498"/>
      <c r="DSO27" s="1498"/>
      <c r="DSP27" s="1498"/>
      <c r="DSQ27" s="1498"/>
      <c r="DSR27" s="1498"/>
      <c r="DSS27" s="1498"/>
      <c r="DST27" s="1498"/>
      <c r="DSU27" s="1498"/>
      <c r="DSV27" s="1498"/>
      <c r="DSW27" s="1498"/>
      <c r="DSX27" s="1498"/>
      <c r="DSY27" s="1498"/>
      <c r="DSZ27" s="1498"/>
      <c r="DTA27" s="1498"/>
      <c r="DTB27" s="1498"/>
      <c r="DTC27" s="1498"/>
      <c r="DTD27" s="1498"/>
      <c r="DTE27" s="1498"/>
      <c r="DTF27" s="1498"/>
      <c r="DTG27" s="1498"/>
      <c r="DTH27" s="1498"/>
      <c r="DTI27" s="1498"/>
      <c r="DTJ27" s="1498"/>
      <c r="DTK27" s="1498"/>
      <c r="DTL27" s="1498"/>
      <c r="DTM27" s="1498"/>
      <c r="DTN27" s="1498"/>
      <c r="DTO27" s="1498"/>
      <c r="DTP27" s="1498"/>
      <c r="DTQ27" s="1498"/>
      <c r="DTR27" s="1498"/>
      <c r="DTS27" s="1498"/>
      <c r="DTT27" s="1498"/>
      <c r="DTU27" s="1498"/>
      <c r="DTV27" s="1498"/>
      <c r="DTW27" s="1498"/>
      <c r="DTX27" s="1498"/>
      <c r="DTY27" s="1498"/>
      <c r="DTZ27" s="1498"/>
      <c r="DUA27" s="1498"/>
      <c r="DUB27" s="1498"/>
      <c r="DUC27" s="1498"/>
      <c r="DUD27" s="1498"/>
      <c r="DUE27" s="1498"/>
      <c r="DUF27" s="1498"/>
      <c r="DUG27" s="1498"/>
      <c r="DUH27" s="1498"/>
      <c r="DUI27" s="1498"/>
      <c r="DUJ27" s="1498"/>
      <c r="DUK27" s="1498"/>
      <c r="DUL27" s="1498"/>
      <c r="DUM27" s="1498"/>
      <c r="DUN27" s="1498"/>
      <c r="DUO27" s="1498"/>
      <c r="DUP27" s="1498"/>
      <c r="DUQ27" s="1498"/>
      <c r="DUR27" s="1498"/>
      <c r="DUS27" s="1498"/>
      <c r="DUT27" s="1498"/>
      <c r="DUU27" s="1498"/>
      <c r="DUV27" s="1498"/>
      <c r="DUW27" s="1498"/>
      <c r="DUX27" s="1498"/>
      <c r="DUY27" s="1498"/>
      <c r="DUZ27" s="1498"/>
      <c r="DVA27" s="1498"/>
      <c r="DVB27" s="1498"/>
      <c r="DVC27" s="1498"/>
      <c r="DVD27" s="1498"/>
      <c r="DVE27" s="1498"/>
      <c r="DVF27" s="1498"/>
      <c r="DVG27" s="1498"/>
      <c r="DVH27" s="1498"/>
      <c r="DVI27" s="1498"/>
      <c r="DVJ27" s="1498"/>
      <c r="DVK27" s="1498"/>
      <c r="DVL27" s="1498"/>
      <c r="DVM27" s="1498"/>
      <c r="DVN27" s="1498"/>
      <c r="DVO27" s="1498"/>
      <c r="DVP27" s="1498"/>
      <c r="DVQ27" s="1498"/>
      <c r="DVR27" s="1498"/>
      <c r="DVS27" s="1498"/>
      <c r="DVT27" s="1498"/>
      <c r="DVU27" s="1498"/>
      <c r="DVV27" s="1498"/>
      <c r="DVW27" s="1498"/>
      <c r="DVX27" s="1498"/>
      <c r="DVY27" s="1498"/>
      <c r="DVZ27" s="1498"/>
      <c r="DWA27" s="1498"/>
      <c r="DWB27" s="1498"/>
      <c r="DWC27" s="1498"/>
      <c r="DWD27" s="1498"/>
      <c r="DWE27" s="1498"/>
      <c r="DWF27" s="1498"/>
      <c r="DWG27" s="1498"/>
      <c r="DWH27" s="1498"/>
      <c r="DWI27" s="1498"/>
      <c r="DWJ27" s="1498"/>
      <c r="DWK27" s="1498"/>
      <c r="DWL27" s="1498"/>
      <c r="DWM27" s="1498"/>
      <c r="DWN27" s="1498"/>
      <c r="DWO27" s="1498"/>
      <c r="DWP27" s="1498"/>
      <c r="DWQ27" s="1498"/>
      <c r="DWR27" s="1498"/>
      <c r="DWS27" s="1498"/>
      <c r="DWT27" s="1498"/>
      <c r="DWU27" s="1498"/>
      <c r="DWV27" s="1498"/>
      <c r="DWW27" s="1498"/>
      <c r="DWX27" s="1498"/>
      <c r="DWY27" s="1498"/>
      <c r="DWZ27" s="1498"/>
      <c r="DXA27" s="1498"/>
      <c r="DXB27" s="1498"/>
      <c r="DXC27" s="1498"/>
      <c r="DXD27" s="1498"/>
      <c r="DXE27" s="1498"/>
      <c r="DXF27" s="1498"/>
      <c r="DXG27" s="1498"/>
      <c r="DXH27" s="1498"/>
      <c r="DXI27" s="1498"/>
      <c r="DXJ27" s="1498"/>
      <c r="DXK27" s="1498"/>
      <c r="DXL27" s="1498"/>
      <c r="DXM27" s="1498"/>
      <c r="DXN27" s="1498"/>
      <c r="DXO27" s="1498"/>
      <c r="DXP27" s="1498"/>
      <c r="DXQ27" s="1498"/>
      <c r="DXR27" s="1498"/>
      <c r="DXS27" s="1498"/>
      <c r="DXT27" s="1498"/>
      <c r="DXU27" s="1498"/>
      <c r="DXV27" s="1498"/>
      <c r="DXW27" s="1498"/>
      <c r="DXX27" s="1498"/>
      <c r="DXY27" s="1498"/>
      <c r="DXZ27" s="1498"/>
      <c r="DYA27" s="1498"/>
      <c r="DYB27" s="1498"/>
      <c r="DYC27" s="1498"/>
      <c r="DYD27" s="1498"/>
      <c r="DYE27" s="1498"/>
      <c r="DYF27" s="1498"/>
      <c r="DYG27" s="1498"/>
      <c r="DYH27" s="1498"/>
      <c r="DYI27" s="1498"/>
      <c r="DYJ27" s="1498"/>
      <c r="DYK27" s="1498"/>
      <c r="DYL27" s="1498"/>
      <c r="DYM27" s="1498"/>
      <c r="DYN27" s="1498"/>
      <c r="DYO27" s="1498"/>
      <c r="DYP27" s="1498"/>
      <c r="DYQ27" s="1498"/>
      <c r="DYR27" s="1498"/>
      <c r="DYS27" s="1498"/>
      <c r="DYT27" s="1498"/>
      <c r="DYU27" s="1498"/>
      <c r="DYV27" s="1498"/>
      <c r="DYW27" s="1498"/>
      <c r="DYX27" s="1498"/>
      <c r="DYY27" s="1498"/>
      <c r="DYZ27" s="1498"/>
      <c r="DZA27" s="1498"/>
      <c r="DZB27" s="1498"/>
      <c r="DZC27" s="1498"/>
      <c r="DZD27" s="1498"/>
      <c r="DZE27" s="1498"/>
      <c r="DZF27" s="1498"/>
      <c r="DZG27" s="1498"/>
      <c r="DZH27" s="1498"/>
      <c r="DZI27" s="1498"/>
      <c r="DZJ27" s="1498"/>
      <c r="DZK27" s="1498"/>
      <c r="DZL27" s="1498"/>
      <c r="DZM27" s="1498"/>
      <c r="DZN27" s="1498"/>
      <c r="DZO27" s="1498"/>
      <c r="DZP27" s="1498"/>
      <c r="DZQ27" s="1498"/>
      <c r="DZR27" s="1498"/>
      <c r="DZS27" s="1498"/>
      <c r="DZT27" s="1498"/>
      <c r="DZU27" s="1498"/>
      <c r="DZV27" s="1498"/>
      <c r="DZW27" s="1498"/>
      <c r="DZX27" s="1498"/>
      <c r="DZY27" s="1498"/>
      <c r="DZZ27" s="1498"/>
      <c r="EAA27" s="1498"/>
      <c r="EAB27" s="1498"/>
      <c r="EAC27" s="1498"/>
      <c r="EAD27" s="1498"/>
      <c r="EAE27" s="1498"/>
      <c r="EAF27" s="1498"/>
      <c r="EAG27" s="1498"/>
      <c r="EAH27" s="1498"/>
      <c r="EAI27" s="1498"/>
      <c r="EAJ27" s="1498"/>
      <c r="EAK27" s="1498"/>
      <c r="EAL27" s="1498"/>
      <c r="EAM27" s="1498"/>
      <c r="EAN27" s="1498"/>
      <c r="EAO27" s="1498"/>
      <c r="EAP27" s="1498"/>
      <c r="EAQ27" s="1498"/>
      <c r="EAR27" s="1498"/>
      <c r="EAS27" s="1498"/>
      <c r="EAT27" s="1498"/>
      <c r="EAU27" s="1498"/>
      <c r="EAV27" s="1498"/>
      <c r="EAW27" s="1498"/>
      <c r="EAX27" s="1498"/>
      <c r="EAY27" s="1498"/>
      <c r="EAZ27" s="1498"/>
      <c r="EBA27" s="1498"/>
      <c r="EBB27" s="1498"/>
      <c r="EBC27" s="1498"/>
      <c r="EBD27" s="1498"/>
      <c r="EBE27" s="1498"/>
      <c r="EBF27" s="1498"/>
      <c r="EBG27" s="1498"/>
      <c r="EBH27" s="1498"/>
      <c r="EBI27" s="1498"/>
      <c r="EBJ27" s="1498"/>
      <c r="EBK27" s="1498"/>
      <c r="EBL27" s="1498"/>
      <c r="EBM27" s="1498"/>
      <c r="EBN27" s="1498"/>
      <c r="EBO27" s="1498"/>
      <c r="EBP27" s="1498"/>
      <c r="EBQ27" s="1498"/>
      <c r="EBR27" s="1498"/>
      <c r="EBS27" s="1498"/>
      <c r="EBT27" s="1498"/>
      <c r="EBU27" s="1498"/>
      <c r="EBV27" s="1498"/>
      <c r="EBW27" s="1498"/>
      <c r="EBX27" s="1498"/>
      <c r="EBY27" s="1498"/>
      <c r="EBZ27" s="1498"/>
      <c r="ECA27" s="1498"/>
      <c r="ECB27" s="1498"/>
      <c r="ECC27" s="1498"/>
      <c r="ECD27" s="1498"/>
      <c r="ECE27" s="1498"/>
      <c r="ECF27" s="1498"/>
      <c r="ECG27" s="1498"/>
      <c r="ECH27" s="1498"/>
      <c r="ECI27" s="1498"/>
      <c r="ECJ27" s="1498"/>
      <c r="ECK27" s="1498"/>
      <c r="ECL27" s="1498"/>
      <c r="ECM27" s="1498"/>
      <c r="ECN27" s="1498"/>
      <c r="ECO27" s="1498"/>
      <c r="ECP27" s="1498"/>
      <c r="ECQ27" s="1498"/>
      <c r="ECR27" s="1498"/>
      <c r="ECS27" s="1498"/>
      <c r="ECT27" s="1498"/>
      <c r="ECU27" s="1498"/>
      <c r="ECV27" s="1498"/>
      <c r="ECW27" s="1498"/>
      <c r="ECX27" s="1498"/>
      <c r="ECY27" s="1498"/>
      <c r="ECZ27" s="1498"/>
      <c r="EDA27" s="1498"/>
      <c r="EDB27" s="1498"/>
      <c r="EDC27" s="1498"/>
      <c r="EDD27" s="1498"/>
      <c r="EDE27" s="1498"/>
      <c r="EDF27" s="1498"/>
      <c r="EDG27" s="1498"/>
      <c r="EDH27" s="1498"/>
      <c r="EDI27" s="1498"/>
      <c r="EDJ27" s="1498"/>
      <c r="EDK27" s="1498"/>
      <c r="EDL27" s="1498"/>
      <c r="EDM27" s="1498"/>
      <c r="EDN27" s="1498"/>
      <c r="EDO27" s="1498"/>
      <c r="EDP27" s="1498"/>
      <c r="EDQ27" s="1498"/>
      <c r="EDR27" s="1498"/>
      <c r="EDS27" s="1498"/>
      <c r="EDT27" s="1498"/>
      <c r="EDU27" s="1498"/>
      <c r="EDV27" s="1498"/>
      <c r="EDW27" s="1498"/>
      <c r="EDX27" s="1498"/>
      <c r="EDY27" s="1498"/>
      <c r="EDZ27" s="1498"/>
      <c r="EEA27" s="1498"/>
      <c r="EEB27" s="1498"/>
      <c r="EEC27" s="1498"/>
      <c r="EED27" s="1498"/>
      <c r="EEE27" s="1498"/>
      <c r="EEF27" s="1498"/>
      <c r="EEG27" s="1498"/>
      <c r="EEH27" s="1498"/>
      <c r="EEI27" s="1498"/>
      <c r="EEJ27" s="1498"/>
      <c r="EEK27" s="1498"/>
      <c r="EEL27" s="1498"/>
      <c r="EEM27" s="1498"/>
      <c r="EEN27" s="1498"/>
      <c r="EEO27" s="1498"/>
      <c r="EEP27" s="1498"/>
      <c r="EEQ27" s="1498"/>
      <c r="EER27" s="1498"/>
      <c r="EES27" s="1498"/>
      <c r="EET27" s="1498"/>
      <c r="EEU27" s="1498"/>
      <c r="EEV27" s="1498"/>
      <c r="EEW27" s="1498"/>
      <c r="EEX27" s="1498"/>
      <c r="EEY27" s="1498"/>
      <c r="EEZ27" s="1498"/>
      <c r="EFA27" s="1498"/>
      <c r="EFB27" s="1498"/>
      <c r="EFC27" s="1498"/>
      <c r="EFD27" s="1498"/>
      <c r="EFE27" s="1498"/>
      <c r="EFF27" s="1498"/>
      <c r="EFG27" s="1498"/>
      <c r="EFH27" s="1498"/>
      <c r="EFI27" s="1498"/>
      <c r="EFJ27" s="1498"/>
      <c r="EFK27" s="1498"/>
      <c r="EFL27" s="1498"/>
      <c r="EFM27" s="1498"/>
      <c r="EFN27" s="1498"/>
      <c r="EFO27" s="1498"/>
      <c r="EFP27" s="1498"/>
      <c r="EFQ27" s="1498"/>
      <c r="EFR27" s="1498"/>
      <c r="EFS27" s="1498"/>
      <c r="EFT27" s="1498"/>
      <c r="EFU27" s="1498"/>
      <c r="EFV27" s="1498"/>
      <c r="EFW27" s="1498"/>
      <c r="EFX27" s="1498"/>
      <c r="EFY27" s="1498"/>
      <c r="EFZ27" s="1498"/>
      <c r="EGA27" s="1498"/>
      <c r="EGB27" s="1498"/>
      <c r="EGC27" s="1498"/>
      <c r="EGD27" s="1498"/>
      <c r="EGE27" s="1498"/>
      <c r="EGF27" s="1498"/>
      <c r="EGG27" s="1498"/>
      <c r="EGH27" s="1498"/>
      <c r="EGI27" s="1498"/>
      <c r="EGJ27" s="1498"/>
      <c r="EGK27" s="1498"/>
      <c r="EGL27" s="1498"/>
      <c r="EGM27" s="1498"/>
      <c r="EGN27" s="1498"/>
      <c r="EGO27" s="1498"/>
      <c r="EGP27" s="1498"/>
      <c r="EGQ27" s="1498"/>
      <c r="EGR27" s="1498"/>
      <c r="EGS27" s="1498"/>
      <c r="EGT27" s="1498"/>
      <c r="EGU27" s="1498"/>
      <c r="EGV27" s="1498"/>
      <c r="EGW27" s="1498"/>
      <c r="EGX27" s="1498"/>
      <c r="EGY27" s="1498"/>
      <c r="EGZ27" s="1498"/>
      <c r="EHA27" s="1498"/>
      <c r="EHB27" s="1498"/>
      <c r="EHC27" s="1498"/>
      <c r="EHD27" s="1498"/>
      <c r="EHE27" s="1498"/>
      <c r="EHF27" s="1498"/>
      <c r="EHG27" s="1498"/>
      <c r="EHH27" s="1498"/>
      <c r="EHI27" s="1498"/>
      <c r="EHJ27" s="1498"/>
      <c r="EHK27" s="1498"/>
      <c r="EHL27" s="1498"/>
      <c r="EHM27" s="1498"/>
      <c r="EHN27" s="1498"/>
      <c r="EHO27" s="1498"/>
      <c r="EHP27" s="1498"/>
      <c r="EHQ27" s="1498"/>
      <c r="EHR27" s="1498"/>
      <c r="EHS27" s="1498"/>
      <c r="EHT27" s="1498"/>
      <c r="EHU27" s="1498"/>
      <c r="EHV27" s="1498"/>
      <c r="EHW27" s="1498"/>
      <c r="EHX27" s="1498"/>
      <c r="EHY27" s="1498"/>
      <c r="EHZ27" s="1498"/>
      <c r="EIA27" s="1498"/>
      <c r="EIB27" s="1498"/>
      <c r="EIC27" s="1498"/>
      <c r="EID27" s="1498"/>
      <c r="EIE27" s="1498"/>
      <c r="EIF27" s="1498"/>
      <c r="EIG27" s="1498"/>
      <c r="EIH27" s="1498"/>
      <c r="EII27" s="1498"/>
      <c r="EIJ27" s="1498"/>
      <c r="EIK27" s="1498"/>
      <c r="EIL27" s="1498"/>
      <c r="EIM27" s="1498"/>
      <c r="EIN27" s="1498"/>
      <c r="EIO27" s="1498"/>
      <c r="EIP27" s="1498"/>
      <c r="EIQ27" s="1498"/>
      <c r="EIR27" s="1498"/>
      <c r="EIS27" s="1498"/>
      <c r="EIT27" s="1498"/>
      <c r="EIU27" s="1498"/>
      <c r="EIV27" s="1498"/>
      <c r="EIW27" s="1498"/>
      <c r="EIX27" s="1498"/>
      <c r="EIY27" s="1498"/>
      <c r="EIZ27" s="1498"/>
      <c r="EJA27" s="1498"/>
      <c r="EJB27" s="1498"/>
      <c r="EJC27" s="1498"/>
      <c r="EJD27" s="1498"/>
      <c r="EJE27" s="1498"/>
      <c r="EJF27" s="1498"/>
      <c r="EJG27" s="1498"/>
      <c r="EJH27" s="1498"/>
      <c r="EJI27" s="1498"/>
      <c r="EJJ27" s="1498"/>
      <c r="EJK27" s="1498"/>
      <c r="EJL27" s="1498"/>
      <c r="EJM27" s="1498"/>
      <c r="EJN27" s="1498"/>
      <c r="EJO27" s="1498"/>
      <c r="EJP27" s="1498"/>
      <c r="EJQ27" s="1498"/>
      <c r="EJR27" s="1498"/>
      <c r="EJS27" s="1498"/>
      <c r="EJT27" s="1498"/>
      <c r="EJU27" s="1498"/>
      <c r="EJV27" s="1498"/>
      <c r="EJW27" s="1498"/>
      <c r="EJX27" s="1498"/>
      <c r="EJY27" s="1498"/>
      <c r="EJZ27" s="1498"/>
      <c r="EKA27" s="1498"/>
      <c r="EKB27" s="1498"/>
      <c r="EKC27" s="1498"/>
      <c r="EKD27" s="1498"/>
      <c r="EKE27" s="1498"/>
      <c r="EKF27" s="1498"/>
      <c r="EKG27" s="1498"/>
      <c r="EKH27" s="1498"/>
      <c r="EKI27" s="1498"/>
      <c r="EKJ27" s="1498"/>
      <c r="EKK27" s="1498"/>
      <c r="EKL27" s="1498"/>
      <c r="EKM27" s="1498"/>
      <c r="EKN27" s="1498"/>
      <c r="EKO27" s="1498"/>
      <c r="EKP27" s="1498"/>
      <c r="EKQ27" s="1498"/>
      <c r="EKR27" s="1498"/>
      <c r="EKS27" s="1498"/>
      <c r="EKT27" s="1498"/>
      <c r="EKU27" s="1498"/>
      <c r="EKV27" s="1498"/>
      <c r="EKW27" s="1498"/>
      <c r="EKX27" s="1498"/>
      <c r="EKY27" s="1498"/>
      <c r="EKZ27" s="1498"/>
      <c r="ELA27" s="1498"/>
      <c r="ELB27" s="1498"/>
      <c r="ELC27" s="1498"/>
      <c r="ELD27" s="1498"/>
      <c r="ELE27" s="1498"/>
      <c r="ELF27" s="1498"/>
      <c r="ELG27" s="1498"/>
      <c r="ELH27" s="1498"/>
      <c r="ELI27" s="1498"/>
      <c r="ELJ27" s="1498"/>
      <c r="ELK27" s="1498"/>
      <c r="ELL27" s="1498"/>
      <c r="ELM27" s="1498"/>
      <c r="ELN27" s="1498"/>
      <c r="ELO27" s="1498"/>
      <c r="ELP27" s="1498"/>
      <c r="ELQ27" s="1498"/>
      <c r="ELR27" s="1498"/>
      <c r="ELS27" s="1498"/>
      <c r="ELT27" s="1498"/>
      <c r="ELU27" s="1498"/>
      <c r="ELV27" s="1498"/>
      <c r="ELW27" s="1498"/>
      <c r="ELX27" s="1498"/>
      <c r="ELY27" s="1498"/>
      <c r="ELZ27" s="1498"/>
      <c r="EMA27" s="1498"/>
      <c r="EMB27" s="1498"/>
      <c r="EMC27" s="1498"/>
      <c r="EMD27" s="1498"/>
      <c r="EME27" s="1498"/>
      <c r="EMF27" s="1498"/>
      <c r="EMG27" s="1498"/>
      <c r="EMH27" s="1498"/>
      <c r="EMI27" s="1498"/>
      <c r="EMJ27" s="1498"/>
      <c r="EMK27" s="1498"/>
      <c r="EML27" s="1498"/>
      <c r="EMM27" s="1498"/>
      <c r="EMN27" s="1498"/>
      <c r="EMO27" s="1498"/>
      <c r="EMP27" s="1498"/>
      <c r="EMQ27" s="1498"/>
      <c r="EMR27" s="1498"/>
      <c r="EMS27" s="1498"/>
      <c r="EMT27" s="1498"/>
      <c r="EMU27" s="1498"/>
      <c r="EMV27" s="1498"/>
      <c r="EMW27" s="1498"/>
      <c r="EMX27" s="1498"/>
      <c r="EMY27" s="1498"/>
      <c r="EMZ27" s="1498"/>
      <c r="ENA27" s="1498"/>
      <c r="ENB27" s="1498"/>
      <c r="ENC27" s="1498"/>
      <c r="END27" s="1498"/>
      <c r="ENE27" s="1498"/>
      <c r="ENF27" s="1498"/>
      <c r="ENG27" s="1498"/>
      <c r="ENH27" s="1498"/>
      <c r="ENI27" s="1498"/>
      <c r="ENJ27" s="1498"/>
      <c r="ENK27" s="1498"/>
      <c r="ENL27" s="1498"/>
      <c r="ENM27" s="1498"/>
      <c r="ENN27" s="1498"/>
      <c r="ENO27" s="1498"/>
      <c r="ENP27" s="1498"/>
      <c r="ENQ27" s="1498"/>
      <c r="ENR27" s="1498"/>
      <c r="ENS27" s="1498"/>
      <c r="ENT27" s="1498"/>
      <c r="ENU27" s="1498"/>
      <c r="ENV27" s="1498"/>
      <c r="ENW27" s="1498"/>
      <c r="ENX27" s="1498"/>
      <c r="ENY27" s="1498"/>
      <c r="ENZ27" s="1498"/>
      <c r="EOA27" s="1498"/>
      <c r="EOB27" s="1498"/>
      <c r="EOC27" s="1498"/>
      <c r="EOD27" s="1498"/>
      <c r="EOE27" s="1498"/>
      <c r="EOF27" s="1498"/>
      <c r="EOG27" s="1498"/>
      <c r="EOH27" s="1498"/>
      <c r="EOI27" s="1498"/>
      <c r="EOJ27" s="1498"/>
      <c r="EOK27" s="1498"/>
      <c r="EOL27" s="1498"/>
      <c r="EOM27" s="1498"/>
      <c r="EON27" s="1498"/>
      <c r="EOO27" s="1498"/>
      <c r="EOP27" s="1498"/>
      <c r="EOQ27" s="1498"/>
      <c r="EOR27" s="1498"/>
      <c r="EOS27" s="1498"/>
      <c r="EOT27" s="1498"/>
      <c r="EOU27" s="1498"/>
      <c r="EOV27" s="1498"/>
      <c r="EOW27" s="1498"/>
      <c r="EOX27" s="1498"/>
      <c r="EOY27" s="1498"/>
      <c r="EOZ27" s="1498"/>
      <c r="EPA27" s="1498"/>
      <c r="EPB27" s="1498"/>
      <c r="EPC27" s="1498"/>
      <c r="EPD27" s="1498"/>
      <c r="EPE27" s="1498"/>
      <c r="EPF27" s="1498"/>
      <c r="EPG27" s="1498"/>
      <c r="EPH27" s="1498"/>
      <c r="EPI27" s="1498"/>
      <c r="EPJ27" s="1498"/>
      <c r="EPK27" s="1498"/>
      <c r="EPL27" s="1498"/>
      <c r="EPM27" s="1498"/>
      <c r="EPN27" s="1498"/>
      <c r="EPO27" s="1498"/>
      <c r="EPP27" s="1498"/>
      <c r="EPQ27" s="1498"/>
      <c r="EPR27" s="1498"/>
      <c r="EPS27" s="1498"/>
      <c r="EPT27" s="1498"/>
      <c r="EPU27" s="1498"/>
      <c r="EPV27" s="1498"/>
      <c r="EPW27" s="1498"/>
      <c r="EPX27" s="1498"/>
      <c r="EPY27" s="1498"/>
      <c r="EPZ27" s="1498"/>
      <c r="EQA27" s="1498"/>
      <c r="EQB27" s="1498"/>
      <c r="EQC27" s="1498"/>
      <c r="EQD27" s="1498"/>
      <c r="EQE27" s="1498"/>
      <c r="EQF27" s="1498"/>
      <c r="EQG27" s="1498"/>
      <c r="EQH27" s="1498"/>
      <c r="EQI27" s="1498"/>
      <c r="EQJ27" s="1498"/>
      <c r="EQK27" s="1498"/>
      <c r="EQL27" s="1498"/>
      <c r="EQM27" s="1498"/>
      <c r="EQN27" s="1498"/>
      <c r="EQO27" s="1498"/>
      <c r="EQP27" s="1498"/>
      <c r="EQQ27" s="1498"/>
      <c r="EQR27" s="1498"/>
      <c r="EQS27" s="1498"/>
      <c r="EQT27" s="1498"/>
      <c r="EQU27" s="1498"/>
      <c r="EQV27" s="1498"/>
      <c r="EQW27" s="1498"/>
      <c r="EQX27" s="1498"/>
      <c r="EQY27" s="1498"/>
      <c r="EQZ27" s="1498"/>
      <c r="ERA27" s="1498"/>
      <c r="ERB27" s="1498"/>
      <c r="ERC27" s="1498"/>
      <c r="ERD27" s="1498"/>
      <c r="ERE27" s="1498"/>
      <c r="ERF27" s="1498"/>
      <c r="ERG27" s="1498"/>
      <c r="ERH27" s="1498"/>
      <c r="ERI27" s="1498"/>
      <c r="ERJ27" s="1498"/>
      <c r="ERK27" s="1498"/>
      <c r="ERL27" s="1498"/>
      <c r="ERM27" s="1498"/>
      <c r="ERN27" s="1498"/>
      <c r="ERO27" s="1498"/>
      <c r="ERP27" s="1498"/>
      <c r="ERQ27" s="1498"/>
      <c r="ERR27" s="1498"/>
      <c r="ERS27" s="1498"/>
      <c r="ERT27" s="1498"/>
      <c r="ERU27" s="1498"/>
      <c r="ERV27" s="1498"/>
      <c r="ERW27" s="1498"/>
      <c r="ERX27" s="1498"/>
      <c r="ERY27" s="1498"/>
      <c r="ERZ27" s="1498"/>
      <c r="ESA27" s="1498"/>
      <c r="ESB27" s="1498"/>
      <c r="ESC27" s="1498"/>
      <c r="ESD27" s="1498"/>
      <c r="ESE27" s="1498"/>
      <c r="ESF27" s="1498"/>
      <c r="ESG27" s="1498"/>
      <c r="ESH27" s="1498"/>
      <c r="ESI27" s="1498"/>
      <c r="ESJ27" s="1498"/>
      <c r="ESK27" s="1498"/>
      <c r="ESL27" s="1498"/>
      <c r="ESM27" s="1498"/>
      <c r="ESN27" s="1498"/>
      <c r="ESO27" s="1498"/>
      <c r="ESP27" s="1498"/>
      <c r="ESQ27" s="1498"/>
      <c r="ESR27" s="1498"/>
      <c r="ESS27" s="1498"/>
      <c r="EST27" s="1498"/>
      <c r="ESU27" s="1498"/>
      <c r="ESV27" s="1498"/>
      <c r="ESW27" s="1498"/>
      <c r="ESX27" s="1498"/>
      <c r="ESY27" s="1498"/>
      <c r="ESZ27" s="1498"/>
      <c r="ETA27" s="1498"/>
      <c r="ETB27" s="1498"/>
      <c r="ETC27" s="1498"/>
      <c r="ETD27" s="1498"/>
      <c r="ETE27" s="1498"/>
      <c r="ETF27" s="1498"/>
      <c r="ETG27" s="1498"/>
      <c r="ETH27" s="1498"/>
      <c r="ETI27" s="1498"/>
      <c r="ETJ27" s="1498"/>
      <c r="ETK27" s="1498"/>
      <c r="ETL27" s="1498"/>
      <c r="ETM27" s="1498"/>
      <c r="ETN27" s="1498"/>
      <c r="ETO27" s="1498"/>
      <c r="ETP27" s="1498"/>
      <c r="ETQ27" s="1498"/>
      <c r="ETR27" s="1498"/>
      <c r="ETS27" s="1498"/>
      <c r="ETT27" s="1498"/>
      <c r="ETU27" s="1498"/>
      <c r="ETV27" s="1498"/>
      <c r="ETW27" s="1498"/>
      <c r="ETX27" s="1498"/>
      <c r="ETY27" s="1498"/>
      <c r="ETZ27" s="1498"/>
      <c r="EUA27" s="1498"/>
      <c r="EUB27" s="1498"/>
      <c r="EUC27" s="1498"/>
      <c r="EUD27" s="1498"/>
      <c r="EUE27" s="1498"/>
      <c r="EUF27" s="1498"/>
      <c r="EUG27" s="1498"/>
      <c r="EUH27" s="1498"/>
      <c r="EUI27" s="1498"/>
      <c r="EUJ27" s="1498"/>
      <c r="EUK27" s="1498"/>
      <c r="EUL27" s="1498"/>
      <c r="EUM27" s="1498"/>
      <c r="EUN27" s="1498"/>
      <c r="EUO27" s="1498"/>
      <c r="EUP27" s="1498"/>
      <c r="EUQ27" s="1498"/>
      <c r="EUR27" s="1498"/>
      <c r="EUS27" s="1498"/>
      <c r="EUT27" s="1498"/>
      <c r="EUU27" s="1498"/>
      <c r="EUV27" s="1498"/>
      <c r="EUW27" s="1498"/>
      <c r="EUX27" s="1498"/>
      <c r="EUY27" s="1498"/>
      <c r="EUZ27" s="1498"/>
      <c r="EVA27" s="1498"/>
      <c r="EVB27" s="1498"/>
      <c r="EVC27" s="1498"/>
      <c r="EVD27" s="1498"/>
      <c r="EVE27" s="1498"/>
      <c r="EVF27" s="1498"/>
      <c r="EVG27" s="1498"/>
      <c r="EVH27" s="1498"/>
      <c r="EVI27" s="1498"/>
      <c r="EVJ27" s="1498"/>
      <c r="EVK27" s="1498"/>
      <c r="EVL27" s="1498"/>
      <c r="EVM27" s="1498"/>
      <c r="EVN27" s="1498"/>
      <c r="EVO27" s="1498"/>
      <c r="EVP27" s="1498"/>
      <c r="EVQ27" s="1498"/>
      <c r="EVR27" s="1498"/>
      <c r="EVS27" s="1498"/>
      <c r="EVT27" s="1498"/>
      <c r="EVU27" s="1498"/>
      <c r="EVV27" s="1498"/>
      <c r="EVW27" s="1498"/>
      <c r="EVX27" s="1498"/>
      <c r="EVY27" s="1498"/>
      <c r="EVZ27" s="1498"/>
      <c r="EWA27" s="1498"/>
      <c r="EWB27" s="1498"/>
      <c r="EWC27" s="1498"/>
      <c r="EWD27" s="1498"/>
      <c r="EWE27" s="1498"/>
      <c r="EWF27" s="1498"/>
      <c r="EWG27" s="1498"/>
      <c r="EWH27" s="1498"/>
      <c r="EWI27" s="1498"/>
      <c r="EWJ27" s="1498"/>
      <c r="EWK27" s="1498"/>
      <c r="EWL27" s="1498"/>
      <c r="EWM27" s="1498"/>
      <c r="EWN27" s="1498"/>
      <c r="EWO27" s="1498"/>
      <c r="EWP27" s="1498"/>
      <c r="EWQ27" s="1498"/>
      <c r="EWR27" s="1498"/>
      <c r="EWS27" s="1498"/>
      <c r="EWT27" s="1498"/>
      <c r="EWU27" s="1498"/>
      <c r="EWV27" s="1498"/>
      <c r="EWW27" s="1498"/>
      <c r="EWX27" s="1498"/>
      <c r="EWY27" s="1498"/>
      <c r="EWZ27" s="1498"/>
      <c r="EXA27" s="1498"/>
      <c r="EXB27" s="1498"/>
      <c r="EXC27" s="1498"/>
      <c r="EXD27" s="1498"/>
      <c r="EXE27" s="1498"/>
      <c r="EXF27" s="1498"/>
      <c r="EXG27" s="1498"/>
      <c r="EXH27" s="1498"/>
      <c r="EXI27" s="1498"/>
      <c r="EXJ27" s="1498"/>
      <c r="EXK27" s="1498"/>
      <c r="EXL27" s="1498"/>
      <c r="EXM27" s="1498"/>
      <c r="EXN27" s="1498"/>
      <c r="EXO27" s="1498"/>
      <c r="EXP27" s="1498"/>
      <c r="EXQ27" s="1498"/>
      <c r="EXR27" s="1498"/>
      <c r="EXS27" s="1498"/>
      <c r="EXT27" s="1498"/>
      <c r="EXU27" s="1498"/>
      <c r="EXV27" s="1498"/>
      <c r="EXW27" s="1498"/>
      <c r="EXX27" s="1498"/>
      <c r="EXY27" s="1498"/>
      <c r="EXZ27" s="1498"/>
      <c r="EYA27" s="1498"/>
      <c r="EYB27" s="1498"/>
      <c r="EYC27" s="1498"/>
      <c r="EYD27" s="1498"/>
      <c r="EYE27" s="1498"/>
      <c r="EYF27" s="1498"/>
      <c r="EYG27" s="1498"/>
      <c r="EYH27" s="1498"/>
      <c r="EYI27" s="1498"/>
      <c r="EYJ27" s="1498"/>
      <c r="EYK27" s="1498"/>
      <c r="EYL27" s="1498"/>
      <c r="EYM27" s="1498"/>
      <c r="EYN27" s="1498"/>
      <c r="EYO27" s="1498"/>
      <c r="EYP27" s="1498"/>
      <c r="EYQ27" s="1498"/>
      <c r="EYR27" s="1498"/>
      <c r="EYS27" s="1498"/>
      <c r="EYT27" s="1498"/>
      <c r="EYU27" s="1498"/>
      <c r="EYV27" s="1498"/>
      <c r="EYW27" s="1498"/>
      <c r="EYX27" s="1498"/>
      <c r="EYY27" s="1498"/>
      <c r="EYZ27" s="1498"/>
      <c r="EZA27" s="1498"/>
      <c r="EZB27" s="1498"/>
      <c r="EZC27" s="1498"/>
      <c r="EZD27" s="1498"/>
      <c r="EZE27" s="1498"/>
      <c r="EZF27" s="1498"/>
      <c r="EZG27" s="1498"/>
      <c r="EZH27" s="1498"/>
      <c r="EZI27" s="1498"/>
      <c r="EZJ27" s="1498"/>
      <c r="EZK27" s="1498"/>
      <c r="EZL27" s="1498"/>
      <c r="EZM27" s="1498"/>
      <c r="EZN27" s="1498"/>
      <c r="EZO27" s="1498"/>
      <c r="EZP27" s="1498"/>
      <c r="EZQ27" s="1498"/>
      <c r="EZR27" s="1498"/>
      <c r="EZS27" s="1498"/>
      <c r="EZT27" s="1498"/>
      <c r="EZU27" s="1498"/>
      <c r="EZV27" s="1498"/>
      <c r="EZW27" s="1498"/>
      <c r="EZX27" s="1498"/>
      <c r="EZY27" s="1498"/>
      <c r="EZZ27" s="1498"/>
      <c r="FAA27" s="1498"/>
      <c r="FAB27" s="1498"/>
      <c r="FAC27" s="1498"/>
      <c r="FAD27" s="1498"/>
      <c r="FAE27" s="1498"/>
      <c r="FAF27" s="1498"/>
      <c r="FAG27" s="1498"/>
      <c r="FAH27" s="1498"/>
      <c r="FAI27" s="1498"/>
      <c r="FAJ27" s="1498"/>
      <c r="FAK27" s="1498"/>
      <c r="FAL27" s="1498"/>
      <c r="FAM27" s="1498"/>
      <c r="FAN27" s="1498"/>
      <c r="FAO27" s="1498"/>
      <c r="FAP27" s="1498"/>
      <c r="FAQ27" s="1498"/>
      <c r="FAR27" s="1498"/>
      <c r="FAS27" s="1498"/>
      <c r="FAT27" s="1498"/>
      <c r="FAU27" s="1498"/>
      <c r="FAV27" s="1498"/>
      <c r="FAW27" s="1498"/>
      <c r="FAX27" s="1498"/>
      <c r="FAY27" s="1498"/>
      <c r="FAZ27" s="1498"/>
      <c r="FBA27" s="1498"/>
      <c r="FBB27" s="1498"/>
      <c r="FBC27" s="1498"/>
      <c r="FBD27" s="1498"/>
      <c r="FBE27" s="1498"/>
      <c r="FBF27" s="1498"/>
      <c r="FBG27" s="1498"/>
      <c r="FBH27" s="1498"/>
      <c r="FBI27" s="1498"/>
      <c r="FBJ27" s="1498"/>
      <c r="FBK27" s="1498"/>
      <c r="FBL27" s="1498"/>
      <c r="FBM27" s="1498"/>
      <c r="FBN27" s="1498"/>
      <c r="FBO27" s="1498"/>
      <c r="FBP27" s="1498"/>
      <c r="FBQ27" s="1498"/>
      <c r="FBR27" s="1498"/>
      <c r="FBS27" s="1498"/>
      <c r="FBT27" s="1498"/>
      <c r="FBU27" s="1498"/>
      <c r="FBV27" s="1498"/>
      <c r="FBW27" s="1498"/>
      <c r="FBX27" s="1498"/>
      <c r="FBY27" s="1498"/>
      <c r="FBZ27" s="1498"/>
      <c r="FCA27" s="1498"/>
      <c r="FCB27" s="1498"/>
      <c r="FCC27" s="1498"/>
      <c r="FCD27" s="1498"/>
      <c r="FCE27" s="1498"/>
      <c r="FCF27" s="1498"/>
      <c r="FCG27" s="1498"/>
      <c r="FCH27" s="1498"/>
      <c r="FCI27" s="1498"/>
      <c r="FCJ27" s="1498"/>
      <c r="FCK27" s="1498"/>
      <c r="FCL27" s="1498"/>
      <c r="FCM27" s="1498"/>
      <c r="FCN27" s="1498"/>
      <c r="FCO27" s="1498"/>
      <c r="FCP27" s="1498"/>
      <c r="FCQ27" s="1498"/>
      <c r="FCR27" s="1498"/>
      <c r="FCS27" s="1498"/>
      <c r="FCT27" s="1498"/>
      <c r="FCU27" s="1498"/>
      <c r="FCV27" s="1498"/>
      <c r="FCW27" s="1498"/>
      <c r="FCX27" s="1498"/>
      <c r="FCY27" s="1498"/>
      <c r="FCZ27" s="1498"/>
      <c r="FDA27" s="1498"/>
      <c r="FDB27" s="1498"/>
      <c r="FDC27" s="1498"/>
      <c r="FDD27" s="1498"/>
      <c r="FDE27" s="1498"/>
      <c r="FDF27" s="1498"/>
      <c r="FDG27" s="1498"/>
      <c r="FDH27" s="1498"/>
      <c r="FDI27" s="1498"/>
      <c r="FDJ27" s="1498"/>
      <c r="FDK27" s="1498"/>
      <c r="FDL27" s="1498"/>
      <c r="FDM27" s="1498"/>
      <c r="FDN27" s="1498"/>
      <c r="FDO27" s="1498"/>
      <c r="FDP27" s="1498"/>
      <c r="FDQ27" s="1498"/>
      <c r="FDR27" s="1498"/>
      <c r="FDS27" s="1498"/>
      <c r="FDT27" s="1498"/>
      <c r="FDU27" s="1498"/>
      <c r="FDV27" s="1498"/>
      <c r="FDW27" s="1498"/>
      <c r="FDX27" s="1498"/>
      <c r="FDY27" s="1498"/>
      <c r="FDZ27" s="1498"/>
      <c r="FEA27" s="1498"/>
      <c r="FEB27" s="1498"/>
      <c r="FEC27" s="1498"/>
      <c r="FED27" s="1498"/>
      <c r="FEE27" s="1498"/>
      <c r="FEF27" s="1498"/>
      <c r="FEG27" s="1498"/>
      <c r="FEH27" s="1498"/>
      <c r="FEI27" s="1498"/>
      <c r="FEJ27" s="1498"/>
      <c r="FEK27" s="1498"/>
      <c r="FEL27" s="1498"/>
      <c r="FEM27" s="1498"/>
      <c r="FEN27" s="1498"/>
      <c r="FEO27" s="1498"/>
      <c r="FEP27" s="1498"/>
      <c r="FEQ27" s="1498"/>
      <c r="FER27" s="1498"/>
      <c r="FES27" s="1498"/>
      <c r="FET27" s="1498"/>
      <c r="FEU27" s="1498"/>
      <c r="FEV27" s="1498"/>
      <c r="FEW27" s="1498"/>
      <c r="FEX27" s="1498"/>
      <c r="FEY27" s="1498"/>
      <c r="FEZ27" s="1498"/>
      <c r="FFA27" s="1498"/>
      <c r="FFB27" s="1498"/>
      <c r="FFC27" s="1498"/>
      <c r="FFD27" s="1498"/>
      <c r="FFE27" s="1498"/>
      <c r="FFF27" s="1498"/>
      <c r="FFG27" s="1498"/>
      <c r="FFH27" s="1498"/>
      <c r="FFI27" s="1498"/>
      <c r="FFJ27" s="1498"/>
      <c r="FFK27" s="1498"/>
      <c r="FFL27" s="1498"/>
      <c r="FFM27" s="1498"/>
      <c r="FFN27" s="1498"/>
      <c r="FFO27" s="1498"/>
      <c r="FFP27" s="1498"/>
      <c r="FFQ27" s="1498"/>
      <c r="FFR27" s="1498"/>
      <c r="FFS27" s="1498"/>
      <c r="FFT27" s="1498"/>
      <c r="FFU27" s="1498"/>
      <c r="FFV27" s="1498"/>
      <c r="FFW27" s="1498"/>
      <c r="FFX27" s="1498"/>
      <c r="FFY27" s="1498"/>
      <c r="FFZ27" s="1498"/>
      <c r="FGA27" s="1498"/>
      <c r="FGB27" s="1498"/>
      <c r="FGC27" s="1498"/>
      <c r="FGD27" s="1498"/>
      <c r="FGE27" s="1498"/>
      <c r="FGF27" s="1498"/>
      <c r="FGG27" s="1498"/>
      <c r="FGH27" s="1498"/>
      <c r="FGI27" s="1498"/>
      <c r="FGJ27" s="1498"/>
      <c r="FGK27" s="1498"/>
      <c r="FGL27" s="1498"/>
      <c r="FGM27" s="1498"/>
      <c r="FGN27" s="1498"/>
      <c r="FGO27" s="1498"/>
      <c r="FGP27" s="1498"/>
      <c r="FGQ27" s="1498"/>
      <c r="FGR27" s="1498"/>
      <c r="FGS27" s="1498"/>
      <c r="FGT27" s="1498"/>
      <c r="FGU27" s="1498"/>
      <c r="FGV27" s="1498"/>
      <c r="FGW27" s="1498"/>
      <c r="FGX27" s="1498"/>
      <c r="FGY27" s="1498"/>
      <c r="FGZ27" s="1498"/>
      <c r="FHA27" s="1498"/>
      <c r="FHB27" s="1498"/>
      <c r="FHC27" s="1498"/>
      <c r="FHD27" s="1498"/>
      <c r="FHE27" s="1498"/>
      <c r="FHF27" s="1498"/>
      <c r="FHG27" s="1498"/>
      <c r="FHH27" s="1498"/>
      <c r="FHI27" s="1498"/>
      <c r="FHJ27" s="1498"/>
      <c r="FHK27" s="1498"/>
      <c r="FHL27" s="1498"/>
      <c r="FHM27" s="1498"/>
      <c r="FHN27" s="1498"/>
      <c r="FHO27" s="1498"/>
      <c r="FHP27" s="1498"/>
      <c r="FHQ27" s="1498"/>
      <c r="FHR27" s="1498"/>
      <c r="FHS27" s="1498"/>
      <c r="FHT27" s="1498"/>
      <c r="FHU27" s="1498"/>
      <c r="FHV27" s="1498"/>
      <c r="FHW27" s="1498"/>
      <c r="FHX27" s="1498"/>
      <c r="FHY27" s="1498"/>
      <c r="FHZ27" s="1498"/>
      <c r="FIA27" s="1498"/>
      <c r="FIB27" s="1498"/>
      <c r="FIC27" s="1498"/>
      <c r="FID27" s="1498"/>
      <c r="FIE27" s="1498"/>
      <c r="FIF27" s="1498"/>
      <c r="FIG27" s="1498"/>
      <c r="FIH27" s="1498"/>
      <c r="FII27" s="1498"/>
      <c r="FIJ27" s="1498"/>
      <c r="FIK27" s="1498"/>
      <c r="FIL27" s="1498"/>
      <c r="FIM27" s="1498"/>
      <c r="FIN27" s="1498"/>
      <c r="FIO27" s="1498"/>
      <c r="FIP27" s="1498"/>
      <c r="FIQ27" s="1498"/>
      <c r="FIR27" s="1498"/>
      <c r="FIS27" s="1498"/>
      <c r="FIT27" s="1498"/>
      <c r="FIU27" s="1498"/>
      <c r="FIV27" s="1498"/>
      <c r="FIW27" s="1498"/>
      <c r="FIX27" s="1498"/>
      <c r="FIY27" s="1498"/>
      <c r="FIZ27" s="1498"/>
      <c r="FJA27" s="1498"/>
      <c r="FJB27" s="1498"/>
      <c r="FJC27" s="1498"/>
      <c r="FJD27" s="1498"/>
      <c r="FJE27" s="1498"/>
      <c r="FJF27" s="1498"/>
      <c r="FJG27" s="1498"/>
      <c r="FJH27" s="1498"/>
      <c r="FJI27" s="1498"/>
      <c r="FJJ27" s="1498"/>
      <c r="FJK27" s="1498"/>
      <c r="FJL27" s="1498"/>
      <c r="FJM27" s="1498"/>
      <c r="FJN27" s="1498"/>
      <c r="FJO27" s="1498"/>
      <c r="FJP27" s="1498"/>
      <c r="FJQ27" s="1498"/>
      <c r="FJR27" s="1498"/>
      <c r="FJS27" s="1498"/>
      <c r="FJT27" s="1498"/>
      <c r="FJU27" s="1498"/>
      <c r="FJV27" s="1498"/>
      <c r="FJW27" s="1498"/>
      <c r="FJX27" s="1498"/>
      <c r="FJY27" s="1498"/>
      <c r="FJZ27" s="1498"/>
      <c r="FKA27" s="1498"/>
      <c r="FKB27" s="1498"/>
      <c r="FKC27" s="1498"/>
      <c r="FKD27" s="1498"/>
      <c r="FKE27" s="1498"/>
      <c r="FKF27" s="1498"/>
      <c r="FKG27" s="1498"/>
      <c r="FKH27" s="1498"/>
      <c r="FKI27" s="1498"/>
      <c r="FKJ27" s="1498"/>
      <c r="FKK27" s="1498"/>
      <c r="FKL27" s="1498"/>
      <c r="FKM27" s="1498"/>
      <c r="FKN27" s="1498"/>
      <c r="FKO27" s="1498"/>
      <c r="FKP27" s="1498"/>
      <c r="FKQ27" s="1498"/>
      <c r="FKR27" s="1498"/>
      <c r="FKS27" s="1498"/>
      <c r="FKT27" s="1498"/>
      <c r="FKU27" s="1498"/>
      <c r="FKV27" s="1498"/>
      <c r="FKW27" s="1498"/>
      <c r="FKX27" s="1498"/>
      <c r="FKY27" s="1498"/>
      <c r="FKZ27" s="1498"/>
      <c r="FLA27" s="1498"/>
      <c r="FLB27" s="1498"/>
      <c r="FLC27" s="1498"/>
      <c r="FLD27" s="1498"/>
      <c r="FLE27" s="1498"/>
      <c r="FLF27" s="1498"/>
      <c r="FLG27" s="1498"/>
      <c r="FLH27" s="1498"/>
      <c r="FLI27" s="1498"/>
      <c r="FLJ27" s="1498"/>
      <c r="FLK27" s="1498"/>
      <c r="FLL27" s="1498"/>
      <c r="FLM27" s="1498"/>
      <c r="FLN27" s="1498"/>
      <c r="FLO27" s="1498"/>
      <c r="FLP27" s="1498"/>
      <c r="FLQ27" s="1498"/>
      <c r="FLR27" s="1498"/>
      <c r="FLS27" s="1498"/>
      <c r="FLT27" s="1498"/>
      <c r="FLU27" s="1498"/>
      <c r="FLV27" s="1498"/>
      <c r="FLW27" s="1498"/>
      <c r="FLX27" s="1498"/>
      <c r="FLY27" s="1498"/>
      <c r="FLZ27" s="1498"/>
      <c r="FMA27" s="1498"/>
      <c r="FMB27" s="1498"/>
      <c r="FMC27" s="1498"/>
      <c r="FMD27" s="1498"/>
      <c r="FME27" s="1498"/>
      <c r="FMF27" s="1498"/>
      <c r="FMG27" s="1498"/>
      <c r="FMH27" s="1498"/>
      <c r="FMI27" s="1498"/>
      <c r="FMJ27" s="1498"/>
      <c r="FMK27" s="1498"/>
      <c r="FML27" s="1498"/>
      <c r="FMM27" s="1498"/>
      <c r="FMN27" s="1498"/>
      <c r="FMO27" s="1498"/>
      <c r="FMP27" s="1498"/>
      <c r="FMQ27" s="1498"/>
      <c r="FMR27" s="1498"/>
      <c r="FMS27" s="1498"/>
      <c r="FMT27" s="1498"/>
      <c r="FMU27" s="1498"/>
      <c r="FMV27" s="1498"/>
      <c r="FMW27" s="1498"/>
      <c r="FMX27" s="1498"/>
      <c r="FMY27" s="1498"/>
      <c r="FMZ27" s="1498"/>
      <c r="FNA27" s="1498"/>
      <c r="FNB27" s="1498"/>
      <c r="FNC27" s="1498"/>
      <c r="FND27" s="1498"/>
      <c r="FNE27" s="1498"/>
      <c r="FNF27" s="1498"/>
      <c r="FNG27" s="1498"/>
      <c r="FNH27" s="1498"/>
      <c r="FNI27" s="1498"/>
      <c r="FNJ27" s="1498"/>
      <c r="FNK27" s="1498"/>
      <c r="FNL27" s="1498"/>
      <c r="FNM27" s="1498"/>
      <c r="FNN27" s="1498"/>
      <c r="FNO27" s="1498"/>
      <c r="FNP27" s="1498"/>
      <c r="FNQ27" s="1498"/>
      <c r="FNR27" s="1498"/>
      <c r="FNS27" s="1498"/>
      <c r="FNT27" s="1498"/>
      <c r="FNU27" s="1498"/>
      <c r="FNV27" s="1498"/>
      <c r="FNW27" s="1498"/>
      <c r="FNX27" s="1498"/>
      <c r="FNY27" s="1498"/>
      <c r="FNZ27" s="1498"/>
      <c r="FOA27" s="1498"/>
      <c r="FOB27" s="1498"/>
      <c r="FOC27" s="1498"/>
      <c r="FOD27" s="1498"/>
      <c r="FOE27" s="1498"/>
      <c r="FOF27" s="1498"/>
      <c r="FOG27" s="1498"/>
      <c r="FOH27" s="1498"/>
      <c r="FOI27" s="1498"/>
      <c r="FOJ27" s="1498"/>
      <c r="FOK27" s="1498"/>
      <c r="FOL27" s="1498"/>
      <c r="FOM27" s="1498"/>
      <c r="FON27" s="1498"/>
      <c r="FOO27" s="1498"/>
      <c r="FOP27" s="1498"/>
      <c r="FOQ27" s="1498"/>
      <c r="FOR27" s="1498"/>
      <c r="FOS27" s="1498"/>
      <c r="FOT27" s="1498"/>
      <c r="FOU27" s="1498"/>
      <c r="FOV27" s="1498"/>
      <c r="FOW27" s="1498"/>
      <c r="FOX27" s="1498"/>
      <c r="FOY27" s="1498"/>
      <c r="FOZ27" s="1498"/>
      <c r="FPA27" s="1498"/>
      <c r="FPB27" s="1498"/>
      <c r="FPC27" s="1498"/>
      <c r="FPD27" s="1498"/>
      <c r="FPE27" s="1498"/>
      <c r="FPF27" s="1498"/>
      <c r="FPG27" s="1498"/>
      <c r="FPH27" s="1498"/>
      <c r="FPI27" s="1498"/>
      <c r="FPJ27" s="1498"/>
      <c r="FPK27" s="1498"/>
      <c r="FPL27" s="1498"/>
      <c r="FPM27" s="1498"/>
      <c r="FPN27" s="1498"/>
      <c r="FPO27" s="1498"/>
      <c r="FPP27" s="1498"/>
      <c r="FPQ27" s="1498"/>
      <c r="FPR27" s="1498"/>
      <c r="FPS27" s="1498"/>
      <c r="FPT27" s="1498"/>
      <c r="FPU27" s="1498"/>
      <c r="FPV27" s="1498"/>
      <c r="FPW27" s="1498"/>
      <c r="FPX27" s="1498"/>
      <c r="FPY27" s="1498"/>
      <c r="FPZ27" s="1498"/>
      <c r="FQA27" s="1498"/>
      <c r="FQB27" s="1498"/>
      <c r="FQC27" s="1498"/>
      <c r="FQD27" s="1498"/>
      <c r="FQE27" s="1498"/>
      <c r="FQF27" s="1498"/>
      <c r="FQG27" s="1498"/>
      <c r="FQH27" s="1498"/>
      <c r="FQI27" s="1498"/>
      <c r="FQJ27" s="1498"/>
      <c r="FQK27" s="1498"/>
      <c r="FQL27" s="1498"/>
      <c r="FQM27" s="1498"/>
      <c r="FQN27" s="1498"/>
      <c r="FQO27" s="1498"/>
      <c r="FQP27" s="1498"/>
      <c r="FQQ27" s="1498"/>
      <c r="FQR27" s="1498"/>
      <c r="FQS27" s="1498"/>
      <c r="FQT27" s="1498"/>
      <c r="FQU27" s="1498"/>
      <c r="FQV27" s="1498"/>
      <c r="FQW27" s="1498"/>
      <c r="FQX27" s="1498"/>
      <c r="FQY27" s="1498"/>
      <c r="FQZ27" s="1498"/>
      <c r="FRA27" s="1498"/>
      <c r="FRB27" s="1498"/>
      <c r="FRC27" s="1498"/>
      <c r="FRD27" s="1498"/>
      <c r="FRE27" s="1498"/>
      <c r="FRF27" s="1498"/>
      <c r="FRG27" s="1498"/>
      <c r="FRH27" s="1498"/>
      <c r="FRI27" s="1498"/>
      <c r="FRJ27" s="1498"/>
      <c r="FRK27" s="1498"/>
      <c r="FRL27" s="1498"/>
      <c r="FRM27" s="1498"/>
      <c r="FRN27" s="1498"/>
      <c r="FRO27" s="1498"/>
      <c r="FRP27" s="1498"/>
      <c r="FRQ27" s="1498"/>
      <c r="FRR27" s="1498"/>
      <c r="FRS27" s="1498"/>
      <c r="FRT27" s="1498"/>
      <c r="FRU27" s="1498"/>
      <c r="FRV27" s="1498"/>
      <c r="FRW27" s="1498"/>
      <c r="FRX27" s="1498"/>
      <c r="FRY27" s="1498"/>
      <c r="FRZ27" s="1498"/>
      <c r="FSA27" s="1498"/>
      <c r="FSB27" s="1498"/>
      <c r="FSC27" s="1498"/>
      <c r="FSD27" s="1498"/>
      <c r="FSE27" s="1498"/>
      <c r="FSF27" s="1498"/>
      <c r="FSG27" s="1498"/>
      <c r="FSH27" s="1498"/>
      <c r="FSI27" s="1498"/>
      <c r="FSJ27" s="1498"/>
      <c r="FSK27" s="1498"/>
      <c r="FSL27" s="1498"/>
      <c r="FSM27" s="1498"/>
      <c r="FSN27" s="1498"/>
      <c r="FSO27" s="1498"/>
      <c r="FSP27" s="1498"/>
      <c r="FSQ27" s="1498"/>
      <c r="FSR27" s="1498"/>
      <c r="FSS27" s="1498"/>
      <c r="FST27" s="1498"/>
      <c r="FSU27" s="1498"/>
      <c r="FSV27" s="1498"/>
      <c r="FSW27" s="1498"/>
      <c r="FSX27" s="1498"/>
      <c r="FSY27" s="1498"/>
      <c r="FSZ27" s="1498"/>
      <c r="FTA27" s="1498"/>
      <c r="FTB27" s="1498"/>
      <c r="FTC27" s="1498"/>
      <c r="FTD27" s="1498"/>
      <c r="FTE27" s="1498"/>
      <c r="FTF27" s="1498"/>
      <c r="FTG27" s="1498"/>
      <c r="FTH27" s="1498"/>
      <c r="FTI27" s="1498"/>
      <c r="FTJ27" s="1498"/>
      <c r="FTK27" s="1498"/>
      <c r="FTL27" s="1498"/>
      <c r="FTM27" s="1498"/>
      <c r="FTN27" s="1498"/>
      <c r="FTO27" s="1498"/>
      <c r="FTP27" s="1498"/>
      <c r="FTQ27" s="1498"/>
      <c r="FTR27" s="1498"/>
      <c r="FTS27" s="1498"/>
      <c r="FTT27" s="1498"/>
      <c r="FTU27" s="1498"/>
      <c r="FTV27" s="1498"/>
      <c r="FTW27" s="1498"/>
      <c r="FTX27" s="1498"/>
      <c r="FTY27" s="1498"/>
      <c r="FTZ27" s="1498"/>
      <c r="FUA27" s="1498"/>
      <c r="FUB27" s="1498"/>
      <c r="FUC27" s="1498"/>
      <c r="FUD27" s="1498"/>
      <c r="FUE27" s="1498"/>
      <c r="FUF27" s="1498"/>
      <c r="FUG27" s="1498"/>
      <c r="FUH27" s="1498"/>
      <c r="FUI27" s="1498"/>
      <c r="FUJ27" s="1498"/>
      <c r="FUK27" s="1498"/>
      <c r="FUL27" s="1498"/>
      <c r="FUM27" s="1498"/>
      <c r="FUN27" s="1498"/>
      <c r="FUO27" s="1498"/>
      <c r="FUP27" s="1498"/>
      <c r="FUQ27" s="1498"/>
      <c r="FUR27" s="1498"/>
      <c r="FUS27" s="1498"/>
      <c r="FUT27" s="1498"/>
      <c r="FUU27" s="1498"/>
      <c r="FUV27" s="1498"/>
      <c r="FUW27" s="1498"/>
      <c r="FUX27" s="1498"/>
      <c r="FUY27" s="1498"/>
      <c r="FUZ27" s="1498"/>
      <c r="FVA27" s="1498"/>
      <c r="FVB27" s="1498"/>
      <c r="FVC27" s="1498"/>
      <c r="FVD27" s="1498"/>
      <c r="FVE27" s="1498"/>
      <c r="FVF27" s="1498"/>
      <c r="FVG27" s="1498"/>
      <c r="FVH27" s="1498"/>
      <c r="FVI27" s="1498"/>
      <c r="FVJ27" s="1498"/>
      <c r="FVK27" s="1498"/>
      <c r="FVL27" s="1498"/>
      <c r="FVM27" s="1498"/>
      <c r="FVN27" s="1498"/>
      <c r="FVO27" s="1498"/>
      <c r="FVP27" s="1498"/>
      <c r="FVQ27" s="1498"/>
      <c r="FVR27" s="1498"/>
      <c r="FVS27" s="1498"/>
      <c r="FVT27" s="1498"/>
      <c r="FVU27" s="1498"/>
      <c r="FVV27" s="1498"/>
      <c r="FVW27" s="1498"/>
      <c r="FVX27" s="1498"/>
      <c r="FVY27" s="1498"/>
      <c r="FVZ27" s="1498"/>
      <c r="FWA27" s="1498"/>
      <c r="FWB27" s="1498"/>
      <c r="FWC27" s="1498"/>
      <c r="FWD27" s="1498"/>
      <c r="FWE27" s="1498"/>
      <c r="FWF27" s="1498"/>
      <c r="FWG27" s="1498"/>
      <c r="FWH27" s="1498"/>
      <c r="FWI27" s="1498"/>
      <c r="FWJ27" s="1498"/>
      <c r="FWK27" s="1498"/>
      <c r="FWL27" s="1498"/>
      <c r="FWM27" s="1498"/>
      <c r="FWN27" s="1498"/>
      <c r="FWO27" s="1498"/>
      <c r="FWP27" s="1498"/>
      <c r="FWQ27" s="1498"/>
      <c r="FWR27" s="1498"/>
      <c r="FWS27" s="1498"/>
      <c r="FWT27" s="1498"/>
      <c r="FWU27" s="1498"/>
      <c r="FWV27" s="1498"/>
      <c r="FWW27" s="1498"/>
      <c r="FWX27" s="1498"/>
      <c r="FWY27" s="1498"/>
      <c r="FWZ27" s="1498"/>
      <c r="FXA27" s="1498"/>
      <c r="FXB27" s="1498"/>
      <c r="FXC27" s="1498"/>
      <c r="FXD27" s="1498"/>
      <c r="FXE27" s="1498"/>
      <c r="FXF27" s="1498"/>
      <c r="FXG27" s="1498"/>
      <c r="FXH27" s="1498"/>
      <c r="FXI27" s="1498"/>
      <c r="FXJ27" s="1498"/>
      <c r="FXK27" s="1498"/>
      <c r="FXL27" s="1498"/>
      <c r="FXM27" s="1498"/>
      <c r="FXN27" s="1498"/>
      <c r="FXO27" s="1498"/>
      <c r="FXP27" s="1498"/>
      <c r="FXQ27" s="1498"/>
      <c r="FXR27" s="1498"/>
      <c r="FXS27" s="1498"/>
      <c r="FXT27" s="1498"/>
      <c r="FXU27" s="1498"/>
      <c r="FXV27" s="1498"/>
      <c r="FXW27" s="1498"/>
      <c r="FXX27" s="1498"/>
      <c r="FXY27" s="1498"/>
      <c r="FXZ27" s="1498"/>
      <c r="FYA27" s="1498"/>
      <c r="FYB27" s="1498"/>
      <c r="FYC27" s="1498"/>
      <c r="FYD27" s="1498"/>
      <c r="FYE27" s="1498"/>
      <c r="FYF27" s="1498"/>
      <c r="FYG27" s="1498"/>
      <c r="FYH27" s="1498"/>
      <c r="FYI27" s="1498"/>
      <c r="FYJ27" s="1498"/>
      <c r="FYK27" s="1498"/>
      <c r="FYL27" s="1498"/>
      <c r="FYM27" s="1498"/>
      <c r="FYN27" s="1498"/>
      <c r="FYO27" s="1498"/>
      <c r="FYP27" s="1498"/>
      <c r="FYQ27" s="1498"/>
      <c r="FYR27" s="1498"/>
      <c r="FYS27" s="1498"/>
      <c r="FYT27" s="1498"/>
      <c r="FYU27" s="1498"/>
      <c r="FYV27" s="1498"/>
      <c r="FYW27" s="1498"/>
      <c r="FYX27" s="1498"/>
      <c r="FYY27" s="1498"/>
      <c r="FYZ27" s="1498"/>
      <c r="FZA27" s="1498"/>
      <c r="FZB27" s="1498"/>
      <c r="FZC27" s="1498"/>
      <c r="FZD27" s="1498"/>
      <c r="FZE27" s="1498"/>
      <c r="FZF27" s="1498"/>
      <c r="FZG27" s="1498"/>
      <c r="FZH27" s="1498"/>
      <c r="FZI27" s="1498"/>
      <c r="FZJ27" s="1498"/>
      <c r="FZK27" s="1498"/>
      <c r="FZL27" s="1498"/>
      <c r="FZM27" s="1498"/>
      <c r="FZN27" s="1498"/>
      <c r="FZO27" s="1498"/>
      <c r="FZP27" s="1498"/>
      <c r="FZQ27" s="1498"/>
      <c r="FZR27" s="1498"/>
      <c r="FZS27" s="1498"/>
      <c r="FZT27" s="1498"/>
      <c r="FZU27" s="1498"/>
      <c r="FZV27" s="1498"/>
      <c r="FZW27" s="1498"/>
      <c r="FZX27" s="1498"/>
      <c r="FZY27" s="1498"/>
      <c r="FZZ27" s="1498"/>
      <c r="GAA27" s="1498"/>
      <c r="GAB27" s="1498"/>
      <c r="GAC27" s="1498"/>
      <c r="GAD27" s="1498"/>
      <c r="GAE27" s="1498"/>
      <c r="GAF27" s="1498"/>
      <c r="GAG27" s="1498"/>
      <c r="GAH27" s="1498"/>
      <c r="GAI27" s="1498"/>
      <c r="GAJ27" s="1498"/>
      <c r="GAK27" s="1498"/>
      <c r="GAL27" s="1498"/>
      <c r="GAM27" s="1498"/>
      <c r="GAN27" s="1498"/>
      <c r="GAO27" s="1498"/>
      <c r="GAP27" s="1498"/>
      <c r="GAQ27" s="1498"/>
      <c r="GAR27" s="1498"/>
      <c r="GAS27" s="1498"/>
      <c r="GAT27" s="1498"/>
      <c r="GAU27" s="1498"/>
      <c r="GAV27" s="1498"/>
      <c r="GAW27" s="1498"/>
      <c r="GAX27" s="1498"/>
      <c r="GAY27" s="1498"/>
      <c r="GAZ27" s="1498"/>
      <c r="GBA27" s="1498"/>
      <c r="GBB27" s="1498"/>
      <c r="GBC27" s="1498"/>
      <c r="GBD27" s="1498"/>
      <c r="GBE27" s="1498"/>
      <c r="GBF27" s="1498"/>
      <c r="GBG27" s="1498"/>
      <c r="GBH27" s="1498"/>
      <c r="GBI27" s="1498"/>
      <c r="GBJ27" s="1498"/>
      <c r="GBK27" s="1498"/>
      <c r="GBL27" s="1498"/>
      <c r="GBM27" s="1498"/>
      <c r="GBN27" s="1498"/>
      <c r="GBO27" s="1498"/>
      <c r="GBP27" s="1498"/>
      <c r="GBQ27" s="1498"/>
      <c r="GBR27" s="1498"/>
      <c r="GBS27" s="1498"/>
      <c r="GBT27" s="1498"/>
      <c r="GBU27" s="1498"/>
      <c r="GBV27" s="1498"/>
      <c r="GBW27" s="1498"/>
      <c r="GBX27" s="1498"/>
      <c r="GBY27" s="1498"/>
      <c r="GBZ27" s="1498"/>
      <c r="GCA27" s="1498"/>
      <c r="GCB27" s="1498"/>
      <c r="GCC27" s="1498"/>
      <c r="GCD27" s="1498"/>
      <c r="GCE27" s="1498"/>
      <c r="GCF27" s="1498"/>
      <c r="GCG27" s="1498"/>
      <c r="GCH27" s="1498"/>
      <c r="GCI27" s="1498"/>
      <c r="GCJ27" s="1498"/>
      <c r="GCK27" s="1498"/>
      <c r="GCL27" s="1498"/>
      <c r="GCM27" s="1498"/>
      <c r="GCN27" s="1498"/>
      <c r="GCO27" s="1498"/>
      <c r="GCP27" s="1498"/>
      <c r="GCQ27" s="1498"/>
      <c r="GCR27" s="1498"/>
      <c r="GCS27" s="1498"/>
      <c r="GCT27" s="1498"/>
      <c r="GCU27" s="1498"/>
      <c r="GCV27" s="1498"/>
      <c r="GCW27" s="1498"/>
      <c r="GCX27" s="1498"/>
      <c r="GCY27" s="1498"/>
      <c r="GCZ27" s="1498"/>
      <c r="GDA27" s="1498"/>
      <c r="GDB27" s="1498"/>
      <c r="GDC27" s="1498"/>
      <c r="GDD27" s="1498"/>
      <c r="GDE27" s="1498"/>
      <c r="GDF27" s="1498"/>
      <c r="GDG27" s="1498"/>
      <c r="GDH27" s="1498"/>
      <c r="GDI27" s="1498"/>
      <c r="GDJ27" s="1498"/>
      <c r="GDK27" s="1498"/>
      <c r="GDL27" s="1498"/>
      <c r="GDM27" s="1498"/>
      <c r="GDN27" s="1498"/>
      <c r="GDO27" s="1498"/>
      <c r="GDP27" s="1498"/>
      <c r="GDQ27" s="1498"/>
      <c r="GDR27" s="1498"/>
      <c r="GDS27" s="1498"/>
      <c r="GDT27" s="1498"/>
      <c r="GDU27" s="1498"/>
      <c r="GDV27" s="1498"/>
      <c r="GDW27" s="1498"/>
      <c r="GDX27" s="1498"/>
      <c r="GDY27" s="1498"/>
      <c r="GDZ27" s="1498"/>
      <c r="GEA27" s="1498"/>
      <c r="GEB27" s="1498"/>
      <c r="GEC27" s="1498"/>
      <c r="GED27" s="1498"/>
      <c r="GEE27" s="1498"/>
      <c r="GEF27" s="1498"/>
      <c r="GEG27" s="1498"/>
      <c r="GEH27" s="1498"/>
      <c r="GEI27" s="1498"/>
      <c r="GEJ27" s="1498"/>
      <c r="GEK27" s="1498"/>
      <c r="GEL27" s="1498"/>
      <c r="GEM27" s="1498"/>
      <c r="GEN27" s="1498"/>
      <c r="GEO27" s="1498"/>
      <c r="GEP27" s="1498"/>
      <c r="GEQ27" s="1498"/>
      <c r="GER27" s="1498"/>
      <c r="GES27" s="1498"/>
      <c r="GET27" s="1498"/>
      <c r="GEU27" s="1498"/>
      <c r="GEV27" s="1498"/>
      <c r="GEW27" s="1498"/>
      <c r="GEX27" s="1498"/>
      <c r="GEY27" s="1498"/>
      <c r="GEZ27" s="1498"/>
      <c r="GFA27" s="1498"/>
      <c r="GFB27" s="1498"/>
      <c r="GFC27" s="1498"/>
      <c r="GFD27" s="1498"/>
      <c r="GFE27" s="1498"/>
      <c r="GFF27" s="1498"/>
      <c r="GFG27" s="1498"/>
      <c r="GFH27" s="1498"/>
      <c r="GFI27" s="1498"/>
      <c r="GFJ27" s="1498"/>
      <c r="GFK27" s="1498"/>
      <c r="GFL27" s="1498"/>
      <c r="GFM27" s="1498"/>
      <c r="GFN27" s="1498"/>
      <c r="GFO27" s="1498"/>
      <c r="GFP27" s="1498"/>
      <c r="GFQ27" s="1498"/>
      <c r="GFR27" s="1498"/>
      <c r="GFS27" s="1498"/>
      <c r="GFT27" s="1498"/>
      <c r="GFU27" s="1498"/>
      <c r="GFV27" s="1498"/>
      <c r="GFW27" s="1498"/>
      <c r="GFX27" s="1498"/>
      <c r="GFY27" s="1498"/>
      <c r="GFZ27" s="1498"/>
      <c r="GGA27" s="1498"/>
      <c r="GGB27" s="1498"/>
      <c r="GGC27" s="1498"/>
      <c r="GGD27" s="1498"/>
      <c r="GGE27" s="1498"/>
      <c r="GGF27" s="1498"/>
      <c r="GGG27" s="1498"/>
      <c r="GGH27" s="1498"/>
      <c r="GGI27" s="1498"/>
      <c r="GGJ27" s="1498"/>
      <c r="GGK27" s="1498"/>
      <c r="GGL27" s="1498"/>
      <c r="GGM27" s="1498"/>
      <c r="GGN27" s="1498"/>
      <c r="GGO27" s="1498"/>
      <c r="GGP27" s="1498"/>
      <c r="GGQ27" s="1498"/>
      <c r="GGR27" s="1498"/>
      <c r="GGS27" s="1498"/>
      <c r="GGT27" s="1498"/>
      <c r="GGU27" s="1498"/>
      <c r="GGV27" s="1498"/>
      <c r="GGW27" s="1498"/>
      <c r="GGX27" s="1498"/>
      <c r="GGY27" s="1498"/>
      <c r="GGZ27" s="1498"/>
      <c r="GHA27" s="1498"/>
      <c r="GHB27" s="1498"/>
      <c r="GHC27" s="1498"/>
      <c r="GHD27" s="1498"/>
      <c r="GHE27" s="1498"/>
      <c r="GHF27" s="1498"/>
      <c r="GHG27" s="1498"/>
      <c r="GHH27" s="1498"/>
      <c r="GHI27" s="1498"/>
      <c r="GHJ27" s="1498"/>
      <c r="GHK27" s="1498"/>
      <c r="GHL27" s="1498"/>
      <c r="GHM27" s="1498"/>
      <c r="GHN27" s="1498"/>
      <c r="GHO27" s="1498"/>
      <c r="GHP27" s="1498"/>
      <c r="GHQ27" s="1498"/>
      <c r="GHR27" s="1498"/>
      <c r="GHS27" s="1498"/>
      <c r="GHT27" s="1498"/>
      <c r="GHU27" s="1498"/>
      <c r="GHV27" s="1498"/>
      <c r="GHW27" s="1498"/>
      <c r="GHX27" s="1498"/>
      <c r="GHY27" s="1498"/>
      <c r="GHZ27" s="1498"/>
      <c r="GIA27" s="1498"/>
      <c r="GIB27" s="1498"/>
      <c r="GIC27" s="1498"/>
      <c r="GID27" s="1498"/>
      <c r="GIE27" s="1498"/>
      <c r="GIF27" s="1498"/>
      <c r="GIG27" s="1498"/>
      <c r="GIH27" s="1498"/>
      <c r="GII27" s="1498"/>
      <c r="GIJ27" s="1498"/>
      <c r="GIK27" s="1498"/>
      <c r="GIL27" s="1498"/>
      <c r="GIM27" s="1498"/>
      <c r="GIN27" s="1498"/>
      <c r="GIO27" s="1498"/>
      <c r="GIP27" s="1498"/>
      <c r="GIQ27" s="1498"/>
      <c r="GIR27" s="1498"/>
      <c r="GIS27" s="1498"/>
      <c r="GIT27" s="1498"/>
      <c r="GIU27" s="1498"/>
      <c r="GIV27" s="1498"/>
      <c r="GIW27" s="1498"/>
      <c r="GIX27" s="1498"/>
      <c r="GIY27" s="1498"/>
      <c r="GIZ27" s="1498"/>
      <c r="GJA27" s="1498"/>
      <c r="GJB27" s="1498"/>
      <c r="GJC27" s="1498"/>
      <c r="GJD27" s="1498"/>
      <c r="GJE27" s="1498"/>
      <c r="GJF27" s="1498"/>
      <c r="GJG27" s="1498"/>
      <c r="GJH27" s="1498"/>
      <c r="GJI27" s="1498"/>
      <c r="GJJ27" s="1498"/>
      <c r="GJK27" s="1498"/>
      <c r="GJL27" s="1498"/>
      <c r="GJM27" s="1498"/>
      <c r="GJN27" s="1498"/>
      <c r="GJO27" s="1498"/>
      <c r="GJP27" s="1498"/>
      <c r="GJQ27" s="1498"/>
      <c r="GJR27" s="1498"/>
      <c r="GJS27" s="1498"/>
      <c r="GJT27" s="1498"/>
      <c r="GJU27" s="1498"/>
      <c r="GJV27" s="1498"/>
      <c r="GJW27" s="1498"/>
      <c r="GJX27" s="1498"/>
      <c r="GJY27" s="1498"/>
      <c r="GJZ27" s="1498"/>
      <c r="GKA27" s="1498"/>
      <c r="GKB27" s="1498"/>
      <c r="GKC27" s="1498"/>
      <c r="GKD27" s="1498"/>
      <c r="GKE27" s="1498"/>
      <c r="GKF27" s="1498"/>
      <c r="GKG27" s="1498"/>
      <c r="GKH27" s="1498"/>
      <c r="GKI27" s="1498"/>
      <c r="GKJ27" s="1498"/>
      <c r="GKK27" s="1498"/>
      <c r="GKL27" s="1498"/>
      <c r="GKM27" s="1498"/>
      <c r="GKN27" s="1498"/>
      <c r="GKO27" s="1498"/>
      <c r="GKP27" s="1498"/>
      <c r="GKQ27" s="1498"/>
      <c r="GKR27" s="1498"/>
      <c r="GKS27" s="1498"/>
      <c r="GKT27" s="1498"/>
      <c r="GKU27" s="1498"/>
      <c r="GKV27" s="1498"/>
      <c r="GKW27" s="1498"/>
      <c r="GKX27" s="1498"/>
      <c r="GKY27" s="1498"/>
      <c r="GKZ27" s="1498"/>
      <c r="GLA27" s="1498"/>
      <c r="GLB27" s="1498"/>
      <c r="GLC27" s="1498"/>
      <c r="GLD27" s="1498"/>
      <c r="GLE27" s="1498"/>
      <c r="GLF27" s="1498"/>
      <c r="GLG27" s="1498"/>
      <c r="GLH27" s="1498"/>
      <c r="GLI27" s="1498"/>
      <c r="GLJ27" s="1498"/>
      <c r="GLK27" s="1498"/>
      <c r="GLL27" s="1498"/>
      <c r="GLM27" s="1498"/>
      <c r="GLN27" s="1498"/>
      <c r="GLO27" s="1498"/>
      <c r="GLP27" s="1498"/>
      <c r="GLQ27" s="1498"/>
      <c r="GLR27" s="1498"/>
      <c r="GLS27" s="1498"/>
      <c r="GLT27" s="1498"/>
      <c r="GLU27" s="1498"/>
      <c r="GLV27" s="1498"/>
      <c r="GLW27" s="1498"/>
      <c r="GLX27" s="1498"/>
      <c r="GLY27" s="1498"/>
      <c r="GLZ27" s="1498"/>
      <c r="GMA27" s="1498"/>
      <c r="GMB27" s="1498"/>
      <c r="GMC27" s="1498"/>
      <c r="GMD27" s="1498"/>
      <c r="GME27" s="1498"/>
      <c r="GMF27" s="1498"/>
      <c r="GMG27" s="1498"/>
      <c r="GMH27" s="1498"/>
      <c r="GMI27" s="1498"/>
      <c r="GMJ27" s="1498"/>
      <c r="GMK27" s="1498"/>
      <c r="GML27" s="1498"/>
      <c r="GMM27" s="1498"/>
      <c r="GMN27" s="1498"/>
      <c r="GMO27" s="1498"/>
      <c r="GMP27" s="1498"/>
      <c r="GMQ27" s="1498"/>
      <c r="GMR27" s="1498"/>
      <c r="GMS27" s="1498"/>
      <c r="GMT27" s="1498"/>
      <c r="GMU27" s="1498"/>
      <c r="GMV27" s="1498"/>
      <c r="GMW27" s="1498"/>
      <c r="GMX27" s="1498"/>
      <c r="GMY27" s="1498"/>
      <c r="GMZ27" s="1498"/>
      <c r="GNA27" s="1498"/>
      <c r="GNB27" s="1498"/>
      <c r="GNC27" s="1498"/>
      <c r="GND27" s="1498"/>
      <c r="GNE27" s="1498"/>
      <c r="GNF27" s="1498"/>
      <c r="GNG27" s="1498"/>
      <c r="GNH27" s="1498"/>
      <c r="GNI27" s="1498"/>
      <c r="GNJ27" s="1498"/>
      <c r="GNK27" s="1498"/>
      <c r="GNL27" s="1498"/>
      <c r="GNM27" s="1498"/>
      <c r="GNN27" s="1498"/>
      <c r="GNO27" s="1498"/>
      <c r="GNP27" s="1498"/>
      <c r="GNQ27" s="1498"/>
      <c r="GNR27" s="1498"/>
      <c r="GNS27" s="1498"/>
      <c r="GNT27" s="1498"/>
      <c r="GNU27" s="1498"/>
      <c r="GNV27" s="1498"/>
      <c r="GNW27" s="1498"/>
      <c r="GNX27" s="1498"/>
      <c r="GNY27" s="1498"/>
      <c r="GNZ27" s="1498"/>
      <c r="GOA27" s="1498"/>
      <c r="GOB27" s="1498"/>
      <c r="GOC27" s="1498"/>
      <c r="GOD27" s="1498"/>
      <c r="GOE27" s="1498"/>
      <c r="GOF27" s="1498"/>
      <c r="GOG27" s="1498"/>
      <c r="GOH27" s="1498"/>
      <c r="GOI27" s="1498"/>
      <c r="GOJ27" s="1498"/>
      <c r="GOK27" s="1498"/>
      <c r="GOL27" s="1498"/>
      <c r="GOM27" s="1498"/>
      <c r="GON27" s="1498"/>
      <c r="GOO27" s="1498"/>
      <c r="GOP27" s="1498"/>
      <c r="GOQ27" s="1498"/>
      <c r="GOR27" s="1498"/>
      <c r="GOS27" s="1498"/>
      <c r="GOT27" s="1498"/>
      <c r="GOU27" s="1498"/>
      <c r="GOV27" s="1498"/>
      <c r="GOW27" s="1498"/>
      <c r="GOX27" s="1498"/>
      <c r="GOY27" s="1498"/>
      <c r="GOZ27" s="1498"/>
      <c r="GPA27" s="1498"/>
      <c r="GPB27" s="1498"/>
      <c r="GPC27" s="1498"/>
      <c r="GPD27" s="1498"/>
      <c r="GPE27" s="1498"/>
      <c r="GPF27" s="1498"/>
      <c r="GPG27" s="1498"/>
      <c r="GPH27" s="1498"/>
      <c r="GPI27" s="1498"/>
      <c r="GPJ27" s="1498"/>
      <c r="GPK27" s="1498"/>
      <c r="GPL27" s="1498"/>
      <c r="GPM27" s="1498"/>
      <c r="GPN27" s="1498"/>
      <c r="GPO27" s="1498"/>
      <c r="GPP27" s="1498"/>
      <c r="GPQ27" s="1498"/>
      <c r="GPR27" s="1498"/>
      <c r="GPS27" s="1498"/>
      <c r="GPT27" s="1498"/>
      <c r="GPU27" s="1498"/>
      <c r="GPV27" s="1498"/>
      <c r="GPW27" s="1498"/>
      <c r="GPX27" s="1498"/>
      <c r="GPY27" s="1498"/>
      <c r="GPZ27" s="1498"/>
      <c r="GQA27" s="1498"/>
      <c r="GQB27" s="1498"/>
      <c r="GQC27" s="1498"/>
      <c r="GQD27" s="1498"/>
      <c r="GQE27" s="1498"/>
      <c r="GQF27" s="1498"/>
      <c r="GQG27" s="1498"/>
      <c r="GQH27" s="1498"/>
      <c r="GQI27" s="1498"/>
      <c r="GQJ27" s="1498"/>
      <c r="GQK27" s="1498"/>
      <c r="GQL27" s="1498"/>
      <c r="GQM27" s="1498"/>
      <c r="GQN27" s="1498"/>
      <c r="GQO27" s="1498"/>
      <c r="GQP27" s="1498"/>
      <c r="GQQ27" s="1498"/>
      <c r="GQR27" s="1498"/>
      <c r="GQS27" s="1498"/>
      <c r="GQT27" s="1498"/>
      <c r="GQU27" s="1498"/>
      <c r="GQV27" s="1498"/>
      <c r="GQW27" s="1498"/>
      <c r="GQX27" s="1498"/>
      <c r="GQY27" s="1498"/>
      <c r="GQZ27" s="1498"/>
      <c r="GRA27" s="1498"/>
      <c r="GRB27" s="1498"/>
      <c r="GRC27" s="1498"/>
      <c r="GRD27" s="1498"/>
      <c r="GRE27" s="1498"/>
      <c r="GRF27" s="1498"/>
      <c r="GRG27" s="1498"/>
      <c r="GRH27" s="1498"/>
      <c r="GRI27" s="1498"/>
      <c r="GRJ27" s="1498"/>
      <c r="GRK27" s="1498"/>
      <c r="GRL27" s="1498"/>
      <c r="GRM27" s="1498"/>
      <c r="GRN27" s="1498"/>
      <c r="GRO27" s="1498"/>
      <c r="GRP27" s="1498"/>
      <c r="GRQ27" s="1498"/>
      <c r="GRR27" s="1498"/>
      <c r="GRS27" s="1498"/>
      <c r="GRT27" s="1498"/>
      <c r="GRU27" s="1498"/>
      <c r="GRV27" s="1498"/>
      <c r="GRW27" s="1498"/>
      <c r="GRX27" s="1498"/>
      <c r="GRY27" s="1498"/>
      <c r="GRZ27" s="1498"/>
      <c r="GSA27" s="1498"/>
      <c r="GSB27" s="1498"/>
      <c r="GSC27" s="1498"/>
      <c r="GSD27" s="1498"/>
      <c r="GSE27" s="1498"/>
      <c r="GSF27" s="1498"/>
      <c r="GSG27" s="1498"/>
      <c r="GSH27" s="1498"/>
      <c r="GSI27" s="1498"/>
      <c r="GSJ27" s="1498"/>
      <c r="GSK27" s="1498"/>
      <c r="GSL27" s="1498"/>
      <c r="GSM27" s="1498"/>
      <c r="GSN27" s="1498"/>
      <c r="GSO27" s="1498"/>
      <c r="GSP27" s="1498"/>
      <c r="GSQ27" s="1498"/>
      <c r="GSR27" s="1498"/>
      <c r="GSS27" s="1498"/>
      <c r="GST27" s="1498"/>
      <c r="GSU27" s="1498"/>
      <c r="GSV27" s="1498"/>
      <c r="GSW27" s="1498"/>
      <c r="GSX27" s="1498"/>
      <c r="GSY27" s="1498"/>
      <c r="GSZ27" s="1498"/>
      <c r="GTA27" s="1498"/>
      <c r="GTB27" s="1498"/>
      <c r="GTC27" s="1498"/>
      <c r="GTD27" s="1498"/>
      <c r="GTE27" s="1498"/>
      <c r="GTF27" s="1498"/>
      <c r="GTG27" s="1498"/>
      <c r="GTH27" s="1498"/>
      <c r="GTI27" s="1498"/>
      <c r="GTJ27" s="1498"/>
      <c r="GTK27" s="1498"/>
      <c r="GTL27" s="1498"/>
      <c r="GTM27" s="1498"/>
      <c r="GTN27" s="1498"/>
      <c r="GTO27" s="1498"/>
      <c r="GTP27" s="1498"/>
      <c r="GTQ27" s="1498"/>
      <c r="GTR27" s="1498"/>
      <c r="GTS27" s="1498"/>
      <c r="GTT27" s="1498"/>
      <c r="GTU27" s="1498"/>
      <c r="GTV27" s="1498"/>
      <c r="GTW27" s="1498"/>
      <c r="GTX27" s="1498"/>
      <c r="GTY27" s="1498"/>
      <c r="GTZ27" s="1498"/>
      <c r="GUA27" s="1498"/>
      <c r="GUB27" s="1498"/>
      <c r="GUC27" s="1498"/>
      <c r="GUD27" s="1498"/>
      <c r="GUE27" s="1498"/>
      <c r="GUF27" s="1498"/>
      <c r="GUG27" s="1498"/>
      <c r="GUH27" s="1498"/>
      <c r="GUI27" s="1498"/>
      <c r="GUJ27" s="1498"/>
      <c r="GUK27" s="1498"/>
      <c r="GUL27" s="1498"/>
      <c r="GUM27" s="1498"/>
      <c r="GUN27" s="1498"/>
      <c r="GUO27" s="1498"/>
      <c r="GUP27" s="1498"/>
      <c r="GUQ27" s="1498"/>
      <c r="GUR27" s="1498"/>
      <c r="GUS27" s="1498"/>
      <c r="GUT27" s="1498"/>
      <c r="GUU27" s="1498"/>
      <c r="GUV27" s="1498"/>
      <c r="GUW27" s="1498"/>
      <c r="GUX27" s="1498"/>
      <c r="GUY27" s="1498"/>
      <c r="GUZ27" s="1498"/>
      <c r="GVA27" s="1498"/>
      <c r="GVB27" s="1498"/>
      <c r="GVC27" s="1498"/>
      <c r="GVD27" s="1498"/>
      <c r="GVE27" s="1498"/>
      <c r="GVF27" s="1498"/>
      <c r="GVG27" s="1498"/>
      <c r="GVH27" s="1498"/>
      <c r="GVI27" s="1498"/>
      <c r="GVJ27" s="1498"/>
      <c r="GVK27" s="1498"/>
      <c r="GVL27" s="1498"/>
      <c r="GVM27" s="1498"/>
      <c r="GVN27" s="1498"/>
      <c r="GVO27" s="1498"/>
      <c r="GVP27" s="1498"/>
      <c r="GVQ27" s="1498"/>
      <c r="GVR27" s="1498"/>
      <c r="GVS27" s="1498"/>
      <c r="GVT27" s="1498"/>
      <c r="GVU27" s="1498"/>
      <c r="GVV27" s="1498"/>
      <c r="GVW27" s="1498"/>
      <c r="GVX27" s="1498"/>
      <c r="GVY27" s="1498"/>
      <c r="GVZ27" s="1498"/>
      <c r="GWA27" s="1498"/>
      <c r="GWB27" s="1498"/>
      <c r="GWC27" s="1498"/>
      <c r="GWD27" s="1498"/>
      <c r="GWE27" s="1498"/>
      <c r="GWF27" s="1498"/>
      <c r="GWG27" s="1498"/>
      <c r="GWH27" s="1498"/>
      <c r="GWI27" s="1498"/>
      <c r="GWJ27" s="1498"/>
      <c r="GWK27" s="1498"/>
      <c r="GWL27" s="1498"/>
      <c r="GWM27" s="1498"/>
      <c r="GWN27" s="1498"/>
      <c r="GWO27" s="1498"/>
      <c r="GWP27" s="1498"/>
      <c r="GWQ27" s="1498"/>
      <c r="GWR27" s="1498"/>
      <c r="GWS27" s="1498"/>
      <c r="GWT27" s="1498"/>
      <c r="GWU27" s="1498"/>
      <c r="GWV27" s="1498"/>
      <c r="GWW27" s="1498"/>
      <c r="GWX27" s="1498"/>
      <c r="GWY27" s="1498"/>
      <c r="GWZ27" s="1498"/>
      <c r="GXA27" s="1498"/>
      <c r="GXB27" s="1498"/>
      <c r="GXC27" s="1498"/>
      <c r="GXD27" s="1498"/>
      <c r="GXE27" s="1498"/>
      <c r="GXF27" s="1498"/>
      <c r="GXG27" s="1498"/>
      <c r="GXH27" s="1498"/>
      <c r="GXI27" s="1498"/>
      <c r="GXJ27" s="1498"/>
      <c r="GXK27" s="1498"/>
      <c r="GXL27" s="1498"/>
      <c r="GXM27" s="1498"/>
      <c r="GXN27" s="1498"/>
      <c r="GXO27" s="1498"/>
      <c r="GXP27" s="1498"/>
      <c r="GXQ27" s="1498"/>
      <c r="GXR27" s="1498"/>
      <c r="GXS27" s="1498"/>
      <c r="GXT27" s="1498"/>
      <c r="GXU27" s="1498"/>
      <c r="GXV27" s="1498"/>
      <c r="GXW27" s="1498"/>
      <c r="GXX27" s="1498"/>
      <c r="GXY27" s="1498"/>
      <c r="GXZ27" s="1498"/>
      <c r="GYA27" s="1498"/>
      <c r="GYB27" s="1498"/>
      <c r="GYC27" s="1498"/>
      <c r="GYD27" s="1498"/>
      <c r="GYE27" s="1498"/>
      <c r="GYF27" s="1498"/>
      <c r="GYG27" s="1498"/>
      <c r="GYH27" s="1498"/>
      <c r="GYI27" s="1498"/>
      <c r="GYJ27" s="1498"/>
      <c r="GYK27" s="1498"/>
      <c r="GYL27" s="1498"/>
      <c r="GYM27" s="1498"/>
      <c r="GYN27" s="1498"/>
      <c r="GYO27" s="1498"/>
      <c r="GYP27" s="1498"/>
      <c r="GYQ27" s="1498"/>
      <c r="GYR27" s="1498"/>
      <c r="GYS27" s="1498"/>
      <c r="GYT27" s="1498"/>
      <c r="GYU27" s="1498"/>
      <c r="GYV27" s="1498"/>
      <c r="GYW27" s="1498"/>
      <c r="GYX27" s="1498"/>
      <c r="GYY27" s="1498"/>
      <c r="GYZ27" s="1498"/>
      <c r="GZA27" s="1498"/>
      <c r="GZB27" s="1498"/>
      <c r="GZC27" s="1498"/>
      <c r="GZD27" s="1498"/>
      <c r="GZE27" s="1498"/>
      <c r="GZF27" s="1498"/>
      <c r="GZG27" s="1498"/>
      <c r="GZH27" s="1498"/>
      <c r="GZI27" s="1498"/>
      <c r="GZJ27" s="1498"/>
      <c r="GZK27" s="1498"/>
      <c r="GZL27" s="1498"/>
      <c r="GZM27" s="1498"/>
      <c r="GZN27" s="1498"/>
      <c r="GZO27" s="1498"/>
      <c r="GZP27" s="1498"/>
      <c r="GZQ27" s="1498"/>
      <c r="GZR27" s="1498"/>
      <c r="GZS27" s="1498"/>
      <c r="GZT27" s="1498"/>
      <c r="GZU27" s="1498"/>
      <c r="GZV27" s="1498"/>
      <c r="GZW27" s="1498"/>
      <c r="GZX27" s="1498"/>
      <c r="GZY27" s="1498"/>
      <c r="GZZ27" s="1498"/>
      <c r="HAA27" s="1498"/>
      <c r="HAB27" s="1498"/>
      <c r="HAC27" s="1498"/>
      <c r="HAD27" s="1498"/>
      <c r="HAE27" s="1498"/>
      <c r="HAF27" s="1498"/>
      <c r="HAG27" s="1498"/>
      <c r="HAH27" s="1498"/>
      <c r="HAI27" s="1498"/>
      <c r="HAJ27" s="1498"/>
      <c r="HAK27" s="1498"/>
      <c r="HAL27" s="1498"/>
      <c r="HAM27" s="1498"/>
      <c r="HAN27" s="1498"/>
      <c r="HAO27" s="1498"/>
      <c r="HAP27" s="1498"/>
      <c r="HAQ27" s="1498"/>
      <c r="HAR27" s="1498"/>
      <c r="HAS27" s="1498"/>
      <c r="HAT27" s="1498"/>
      <c r="HAU27" s="1498"/>
      <c r="HAV27" s="1498"/>
      <c r="HAW27" s="1498"/>
      <c r="HAX27" s="1498"/>
      <c r="HAY27" s="1498"/>
      <c r="HAZ27" s="1498"/>
      <c r="HBA27" s="1498"/>
      <c r="HBB27" s="1498"/>
      <c r="HBC27" s="1498"/>
      <c r="HBD27" s="1498"/>
      <c r="HBE27" s="1498"/>
      <c r="HBF27" s="1498"/>
      <c r="HBG27" s="1498"/>
      <c r="HBH27" s="1498"/>
      <c r="HBI27" s="1498"/>
      <c r="HBJ27" s="1498"/>
      <c r="HBK27" s="1498"/>
      <c r="HBL27" s="1498"/>
      <c r="HBM27" s="1498"/>
      <c r="HBN27" s="1498"/>
      <c r="HBO27" s="1498"/>
      <c r="HBP27" s="1498"/>
      <c r="HBQ27" s="1498"/>
      <c r="HBR27" s="1498"/>
      <c r="HBS27" s="1498"/>
      <c r="HBT27" s="1498"/>
      <c r="HBU27" s="1498"/>
      <c r="HBV27" s="1498"/>
      <c r="HBW27" s="1498"/>
      <c r="HBX27" s="1498"/>
      <c r="HBY27" s="1498"/>
      <c r="HBZ27" s="1498"/>
      <c r="HCA27" s="1498"/>
      <c r="HCB27" s="1498"/>
      <c r="HCC27" s="1498"/>
      <c r="HCD27" s="1498"/>
      <c r="HCE27" s="1498"/>
      <c r="HCF27" s="1498"/>
      <c r="HCG27" s="1498"/>
      <c r="HCH27" s="1498"/>
      <c r="HCI27" s="1498"/>
      <c r="HCJ27" s="1498"/>
      <c r="HCK27" s="1498"/>
      <c r="HCL27" s="1498"/>
      <c r="HCM27" s="1498"/>
      <c r="HCN27" s="1498"/>
      <c r="HCO27" s="1498"/>
      <c r="HCP27" s="1498"/>
      <c r="HCQ27" s="1498"/>
      <c r="HCR27" s="1498"/>
      <c r="HCS27" s="1498"/>
      <c r="HCT27" s="1498"/>
      <c r="HCU27" s="1498"/>
      <c r="HCV27" s="1498"/>
      <c r="HCW27" s="1498"/>
      <c r="HCX27" s="1498"/>
      <c r="HCY27" s="1498"/>
      <c r="HCZ27" s="1498"/>
      <c r="HDA27" s="1498"/>
      <c r="HDB27" s="1498"/>
      <c r="HDC27" s="1498"/>
      <c r="HDD27" s="1498"/>
      <c r="HDE27" s="1498"/>
      <c r="HDF27" s="1498"/>
      <c r="HDG27" s="1498"/>
      <c r="HDH27" s="1498"/>
      <c r="HDI27" s="1498"/>
      <c r="HDJ27" s="1498"/>
      <c r="HDK27" s="1498"/>
      <c r="HDL27" s="1498"/>
      <c r="HDM27" s="1498"/>
      <c r="HDN27" s="1498"/>
      <c r="HDO27" s="1498"/>
      <c r="HDP27" s="1498"/>
      <c r="HDQ27" s="1498"/>
      <c r="HDR27" s="1498"/>
      <c r="HDS27" s="1498"/>
      <c r="HDT27" s="1498"/>
      <c r="HDU27" s="1498"/>
      <c r="HDV27" s="1498"/>
      <c r="HDW27" s="1498"/>
      <c r="HDX27" s="1498"/>
      <c r="HDY27" s="1498"/>
      <c r="HDZ27" s="1498"/>
      <c r="HEA27" s="1498"/>
      <c r="HEB27" s="1498"/>
      <c r="HEC27" s="1498"/>
      <c r="HED27" s="1498"/>
      <c r="HEE27" s="1498"/>
      <c r="HEF27" s="1498"/>
      <c r="HEG27" s="1498"/>
      <c r="HEH27" s="1498"/>
      <c r="HEI27" s="1498"/>
      <c r="HEJ27" s="1498"/>
      <c r="HEK27" s="1498"/>
      <c r="HEL27" s="1498"/>
      <c r="HEM27" s="1498"/>
      <c r="HEN27" s="1498"/>
      <c r="HEO27" s="1498"/>
      <c r="HEP27" s="1498"/>
      <c r="HEQ27" s="1498"/>
      <c r="HER27" s="1498"/>
      <c r="HES27" s="1498"/>
      <c r="HET27" s="1498"/>
      <c r="HEU27" s="1498"/>
      <c r="HEV27" s="1498"/>
      <c r="HEW27" s="1498"/>
      <c r="HEX27" s="1498"/>
      <c r="HEY27" s="1498"/>
      <c r="HEZ27" s="1498"/>
      <c r="HFA27" s="1498"/>
      <c r="HFB27" s="1498"/>
      <c r="HFC27" s="1498"/>
      <c r="HFD27" s="1498"/>
      <c r="HFE27" s="1498"/>
      <c r="HFF27" s="1498"/>
      <c r="HFG27" s="1498"/>
      <c r="HFH27" s="1498"/>
      <c r="HFI27" s="1498"/>
      <c r="HFJ27" s="1498"/>
      <c r="HFK27" s="1498"/>
      <c r="HFL27" s="1498"/>
      <c r="HFM27" s="1498"/>
      <c r="HFN27" s="1498"/>
      <c r="HFO27" s="1498"/>
      <c r="HFP27" s="1498"/>
      <c r="HFQ27" s="1498"/>
      <c r="HFR27" s="1498"/>
      <c r="HFS27" s="1498"/>
      <c r="HFT27" s="1498"/>
      <c r="HFU27" s="1498"/>
      <c r="HFV27" s="1498"/>
      <c r="HFW27" s="1498"/>
      <c r="HFX27" s="1498"/>
      <c r="HFY27" s="1498"/>
      <c r="HFZ27" s="1498"/>
      <c r="HGA27" s="1498"/>
      <c r="HGB27" s="1498"/>
      <c r="HGC27" s="1498"/>
      <c r="HGD27" s="1498"/>
      <c r="HGE27" s="1498"/>
      <c r="HGF27" s="1498"/>
      <c r="HGG27" s="1498"/>
      <c r="HGH27" s="1498"/>
      <c r="HGI27" s="1498"/>
      <c r="HGJ27" s="1498"/>
      <c r="HGK27" s="1498"/>
      <c r="HGL27" s="1498"/>
      <c r="HGM27" s="1498"/>
      <c r="HGN27" s="1498"/>
      <c r="HGO27" s="1498"/>
      <c r="HGP27" s="1498"/>
      <c r="HGQ27" s="1498"/>
      <c r="HGR27" s="1498"/>
      <c r="HGS27" s="1498"/>
      <c r="HGT27" s="1498"/>
      <c r="HGU27" s="1498"/>
      <c r="HGV27" s="1498"/>
      <c r="HGW27" s="1498"/>
      <c r="HGX27" s="1498"/>
      <c r="HGY27" s="1498"/>
      <c r="HGZ27" s="1498"/>
      <c r="HHA27" s="1498"/>
      <c r="HHB27" s="1498"/>
      <c r="HHC27" s="1498"/>
      <c r="HHD27" s="1498"/>
      <c r="HHE27" s="1498"/>
      <c r="HHF27" s="1498"/>
      <c r="HHG27" s="1498"/>
      <c r="HHH27" s="1498"/>
      <c r="HHI27" s="1498"/>
      <c r="HHJ27" s="1498"/>
      <c r="HHK27" s="1498"/>
      <c r="HHL27" s="1498"/>
      <c r="HHM27" s="1498"/>
      <c r="HHN27" s="1498"/>
      <c r="HHO27" s="1498"/>
      <c r="HHP27" s="1498"/>
      <c r="HHQ27" s="1498"/>
      <c r="HHR27" s="1498"/>
      <c r="HHS27" s="1498"/>
      <c r="HHT27" s="1498"/>
      <c r="HHU27" s="1498"/>
      <c r="HHV27" s="1498"/>
      <c r="HHW27" s="1498"/>
      <c r="HHX27" s="1498"/>
      <c r="HHY27" s="1498"/>
      <c r="HHZ27" s="1498"/>
      <c r="HIA27" s="1498"/>
      <c r="HIB27" s="1498"/>
      <c r="HIC27" s="1498"/>
      <c r="HID27" s="1498"/>
      <c r="HIE27" s="1498"/>
      <c r="HIF27" s="1498"/>
      <c r="HIG27" s="1498"/>
      <c r="HIH27" s="1498"/>
      <c r="HII27" s="1498"/>
      <c r="HIJ27" s="1498"/>
      <c r="HIK27" s="1498"/>
      <c r="HIL27" s="1498"/>
      <c r="HIM27" s="1498"/>
      <c r="HIN27" s="1498"/>
      <c r="HIO27" s="1498"/>
      <c r="HIP27" s="1498"/>
      <c r="HIQ27" s="1498"/>
      <c r="HIR27" s="1498"/>
      <c r="HIS27" s="1498"/>
      <c r="HIT27" s="1498"/>
      <c r="HIU27" s="1498"/>
      <c r="HIV27" s="1498"/>
      <c r="HIW27" s="1498"/>
      <c r="HIX27" s="1498"/>
      <c r="HIY27" s="1498"/>
      <c r="HIZ27" s="1498"/>
      <c r="HJA27" s="1498"/>
      <c r="HJB27" s="1498"/>
      <c r="HJC27" s="1498"/>
      <c r="HJD27" s="1498"/>
      <c r="HJE27" s="1498"/>
      <c r="HJF27" s="1498"/>
      <c r="HJG27" s="1498"/>
      <c r="HJH27" s="1498"/>
      <c r="HJI27" s="1498"/>
      <c r="HJJ27" s="1498"/>
      <c r="HJK27" s="1498"/>
      <c r="HJL27" s="1498"/>
      <c r="HJM27" s="1498"/>
      <c r="HJN27" s="1498"/>
      <c r="HJO27" s="1498"/>
      <c r="HJP27" s="1498"/>
      <c r="HJQ27" s="1498"/>
      <c r="HJR27" s="1498"/>
      <c r="HJS27" s="1498"/>
      <c r="HJT27" s="1498"/>
      <c r="HJU27" s="1498"/>
      <c r="HJV27" s="1498"/>
      <c r="HJW27" s="1498"/>
      <c r="HJX27" s="1498"/>
      <c r="HJY27" s="1498"/>
      <c r="HJZ27" s="1498"/>
      <c r="HKA27" s="1498"/>
      <c r="HKB27" s="1498"/>
      <c r="HKC27" s="1498"/>
      <c r="HKD27" s="1498"/>
      <c r="HKE27" s="1498"/>
      <c r="HKF27" s="1498"/>
      <c r="HKG27" s="1498"/>
      <c r="HKH27" s="1498"/>
      <c r="HKI27" s="1498"/>
      <c r="HKJ27" s="1498"/>
      <c r="HKK27" s="1498"/>
      <c r="HKL27" s="1498"/>
      <c r="HKM27" s="1498"/>
      <c r="HKN27" s="1498"/>
      <c r="HKO27" s="1498"/>
      <c r="HKP27" s="1498"/>
      <c r="HKQ27" s="1498"/>
      <c r="HKR27" s="1498"/>
      <c r="HKS27" s="1498"/>
      <c r="HKT27" s="1498"/>
      <c r="HKU27" s="1498"/>
      <c r="HKV27" s="1498"/>
      <c r="HKW27" s="1498"/>
      <c r="HKX27" s="1498"/>
      <c r="HKY27" s="1498"/>
      <c r="HKZ27" s="1498"/>
      <c r="HLA27" s="1498"/>
      <c r="HLB27" s="1498"/>
      <c r="HLC27" s="1498"/>
      <c r="HLD27" s="1498"/>
      <c r="HLE27" s="1498"/>
      <c r="HLF27" s="1498"/>
      <c r="HLG27" s="1498"/>
      <c r="HLH27" s="1498"/>
      <c r="HLI27" s="1498"/>
      <c r="HLJ27" s="1498"/>
      <c r="HLK27" s="1498"/>
      <c r="HLL27" s="1498"/>
      <c r="HLM27" s="1498"/>
      <c r="HLN27" s="1498"/>
      <c r="HLO27" s="1498"/>
      <c r="HLP27" s="1498"/>
      <c r="HLQ27" s="1498"/>
      <c r="HLR27" s="1498"/>
      <c r="HLS27" s="1498"/>
      <c r="HLT27" s="1498"/>
      <c r="HLU27" s="1498"/>
      <c r="HLV27" s="1498"/>
      <c r="HLW27" s="1498"/>
      <c r="HLX27" s="1498"/>
      <c r="HLY27" s="1498"/>
      <c r="HLZ27" s="1498"/>
      <c r="HMA27" s="1498"/>
      <c r="HMB27" s="1498"/>
      <c r="HMC27" s="1498"/>
      <c r="HMD27" s="1498"/>
      <c r="HME27" s="1498"/>
      <c r="HMF27" s="1498"/>
      <c r="HMG27" s="1498"/>
      <c r="HMH27" s="1498"/>
      <c r="HMI27" s="1498"/>
      <c r="HMJ27" s="1498"/>
      <c r="HMK27" s="1498"/>
      <c r="HML27" s="1498"/>
      <c r="HMM27" s="1498"/>
      <c r="HMN27" s="1498"/>
      <c r="HMO27" s="1498"/>
      <c r="HMP27" s="1498"/>
      <c r="HMQ27" s="1498"/>
      <c r="HMR27" s="1498"/>
      <c r="HMS27" s="1498"/>
      <c r="HMT27" s="1498"/>
      <c r="HMU27" s="1498"/>
      <c r="HMV27" s="1498"/>
      <c r="HMW27" s="1498"/>
      <c r="HMX27" s="1498"/>
      <c r="HMY27" s="1498"/>
      <c r="HMZ27" s="1498"/>
      <c r="HNA27" s="1498"/>
      <c r="HNB27" s="1498"/>
      <c r="HNC27" s="1498"/>
      <c r="HND27" s="1498"/>
      <c r="HNE27" s="1498"/>
      <c r="HNF27" s="1498"/>
      <c r="HNG27" s="1498"/>
      <c r="HNH27" s="1498"/>
      <c r="HNI27" s="1498"/>
      <c r="HNJ27" s="1498"/>
      <c r="HNK27" s="1498"/>
      <c r="HNL27" s="1498"/>
      <c r="HNM27" s="1498"/>
      <c r="HNN27" s="1498"/>
      <c r="HNO27" s="1498"/>
      <c r="HNP27" s="1498"/>
      <c r="HNQ27" s="1498"/>
      <c r="HNR27" s="1498"/>
      <c r="HNS27" s="1498"/>
      <c r="HNT27" s="1498"/>
      <c r="HNU27" s="1498"/>
      <c r="HNV27" s="1498"/>
      <c r="HNW27" s="1498"/>
      <c r="HNX27" s="1498"/>
      <c r="HNY27" s="1498"/>
      <c r="HNZ27" s="1498"/>
      <c r="HOA27" s="1498"/>
      <c r="HOB27" s="1498"/>
      <c r="HOC27" s="1498"/>
      <c r="HOD27" s="1498"/>
      <c r="HOE27" s="1498"/>
      <c r="HOF27" s="1498"/>
      <c r="HOG27" s="1498"/>
      <c r="HOH27" s="1498"/>
      <c r="HOI27" s="1498"/>
      <c r="HOJ27" s="1498"/>
      <c r="HOK27" s="1498"/>
      <c r="HOL27" s="1498"/>
      <c r="HOM27" s="1498"/>
      <c r="HON27" s="1498"/>
      <c r="HOO27" s="1498"/>
      <c r="HOP27" s="1498"/>
      <c r="HOQ27" s="1498"/>
      <c r="HOR27" s="1498"/>
      <c r="HOS27" s="1498"/>
      <c r="HOT27" s="1498"/>
      <c r="HOU27" s="1498"/>
      <c r="HOV27" s="1498"/>
      <c r="HOW27" s="1498"/>
      <c r="HOX27" s="1498"/>
      <c r="HOY27" s="1498"/>
      <c r="HOZ27" s="1498"/>
      <c r="HPA27" s="1498"/>
      <c r="HPB27" s="1498"/>
      <c r="HPC27" s="1498"/>
      <c r="HPD27" s="1498"/>
      <c r="HPE27" s="1498"/>
      <c r="HPF27" s="1498"/>
      <c r="HPG27" s="1498"/>
      <c r="HPH27" s="1498"/>
      <c r="HPI27" s="1498"/>
      <c r="HPJ27" s="1498"/>
      <c r="HPK27" s="1498"/>
      <c r="HPL27" s="1498"/>
      <c r="HPM27" s="1498"/>
      <c r="HPN27" s="1498"/>
      <c r="HPO27" s="1498"/>
      <c r="HPP27" s="1498"/>
      <c r="HPQ27" s="1498"/>
      <c r="HPR27" s="1498"/>
      <c r="HPS27" s="1498"/>
      <c r="HPT27" s="1498"/>
      <c r="HPU27" s="1498"/>
      <c r="HPV27" s="1498"/>
      <c r="HPW27" s="1498"/>
      <c r="HPX27" s="1498"/>
      <c r="HPY27" s="1498"/>
      <c r="HPZ27" s="1498"/>
      <c r="HQA27" s="1498"/>
      <c r="HQB27" s="1498"/>
      <c r="HQC27" s="1498"/>
      <c r="HQD27" s="1498"/>
      <c r="HQE27" s="1498"/>
      <c r="HQF27" s="1498"/>
      <c r="HQG27" s="1498"/>
      <c r="HQH27" s="1498"/>
      <c r="HQI27" s="1498"/>
      <c r="HQJ27" s="1498"/>
      <c r="HQK27" s="1498"/>
      <c r="HQL27" s="1498"/>
      <c r="HQM27" s="1498"/>
      <c r="HQN27" s="1498"/>
      <c r="HQO27" s="1498"/>
      <c r="HQP27" s="1498"/>
      <c r="HQQ27" s="1498"/>
      <c r="HQR27" s="1498"/>
      <c r="HQS27" s="1498"/>
      <c r="HQT27" s="1498"/>
      <c r="HQU27" s="1498"/>
      <c r="HQV27" s="1498"/>
      <c r="HQW27" s="1498"/>
      <c r="HQX27" s="1498"/>
      <c r="HQY27" s="1498"/>
      <c r="HQZ27" s="1498"/>
      <c r="HRA27" s="1498"/>
      <c r="HRB27" s="1498"/>
      <c r="HRC27" s="1498"/>
      <c r="HRD27" s="1498"/>
      <c r="HRE27" s="1498"/>
      <c r="HRF27" s="1498"/>
      <c r="HRG27" s="1498"/>
      <c r="HRH27" s="1498"/>
      <c r="HRI27" s="1498"/>
      <c r="HRJ27" s="1498"/>
      <c r="HRK27" s="1498"/>
      <c r="HRL27" s="1498"/>
      <c r="HRM27" s="1498"/>
      <c r="HRN27" s="1498"/>
      <c r="HRO27" s="1498"/>
      <c r="HRP27" s="1498"/>
      <c r="HRQ27" s="1498"/>
      <c r="HRR27" s="1498"/>
      <c r="HRS27" s="1498"/>
      <c r="HRT27" s="1498"/>
      <c r="HRU27" s="1498"/>
      <c r="HRV27" s="1498"/>
      <c r="HRW27" s="1498"/>
      <c r="HRX27" s="1498"/>
      <c r="HRY27" s="1498"/>
      <c r="HRZ27" s="1498"/>
      <c r="HSA27" s="1498"/>
      <c r="HSB27" s="1498"/>
      <c r="HSC27" s="1498"/>
      <c r="HSD27" s="1498"/>
      <c r="HSE27" s="1498"/>
      <c r="HSF27" s="1498"/>
      <c r="HSG27" s="1498"/>
      <c r="HSH27" s="1498"/>
      <c r="HSI27" s="1498"/>
      <c r="HSJ27" s="1498"/>
      <c r="HSK27" s="1498"/>
      <c r="HSL27" s="1498"/>
      <c r="HSM27" s="1498"/>
      <c r="HSN27" s="1498"/>
      <c r="HSO27" s="1498"/>
      <c r="HSP27" s="1498"/>
      <c r="HSQ27" s="1498"/>
      <c r="HSR27" s="1498"/>
      <c r="HSS27" s="1498"/>
      <c r="HST27" s="1498"/>
      <c r="HSU27" s="1498"/>
      <c r="HSV27" s="1498"/>
      <c r="HSW27" s="1498"/>
      <c r="HSX27" s="1498"/>
      <c r="HSY27" s="1498"/>
      <c r="HSZ27" s="1498"/>
      <c r="HTA27" s="1498"/>
      <c r="HTB27" s="1498"/>
      <c r="HTC27" s="1498"/>
      <c r="HTD27" s="1498"/>
      <c r="HTE27" s="1498"/>
      <c r="HTF27" s="1498"/>
      <c r="HTG27" s="1498"/>
      <c r="HTH27" s="1498"/>
      <c r="HTI27" s="1498"/>
      <c r="HTJ27" s="1498"/>
      <c r="HTK27" s="1498"/>
      <c r="HTL27" s="1498"/>
      <c r="HTM27" s="1498"/>
      <c r="HTN27" s="1498"/>
      <c r="HTO27" s="1498"/>
      <c r="HTP27" s="1498"/>
      <c r="HTQ27" s="1498"/>
      <c r="HTR27" s="1498"/>
      <c r="HTS27" s="1498"/>
      <c r="HTT27" s="1498"/>
      <c r="HTU27" s="1498"/>
      <c r="HTV27" s="1498"/>
      <c r="HTW27" s="1498"/>
      <c r="HTX27" s="1498"/>
      <c r="HTY27" s="1498"/>
      <c r="HTZ27" s="1498"/>
      <c r="HUA27" s="1498"/>
      <c r="HUB27" s="1498"/>
      <c r="HUC27" s="1498"/>
      <c r="HUD27" s="1498"/>
      <c r="HUE27" s="1498"/>
      <c r="HUF27" s="1498"/>
      <c r="HUG27" s="1498"/>
      <c r="HUH27" s="1498"/>
      <c r="HUI27" s="1498"/>
      <c r="HUJ27" s="1498"/>
      <c r="HUK27" s="1498"/>
      <c r="HUL27" s="1498"/>
      <c r="HUM27" s="1498"/>
      <c r="HUN27" s="1498"/>
      <c r="HUO27" s="1498"/>
      <c r="HUP27" s="1498"/>
      <c r="HUQ27" s="1498"/>
      <c r="HUR27" s="1498"/>
      <c r="HUS27" s="1498"/>
      <c r="HUT27" s="1498"/>
      <c r="HUU27" s="1498"/>
      <c r="HUV27" s="1498"/>
      <c r="HUW27" s="1498"/>
      <c r="HUX27" s="1498"/>
      <c r="HUY27" s="1498"/>
      <c r="HUZ27" s="1498"/>
      <c r="HVA27" s="1498"/>
      <c r="HVB27" s="1498"/>
      <c r="HVC27" s="1498"/>
      <c r="HVD27" s="1498"/>
      <c r="HVE27" s="1498"/>
      <c r="HVF27" s="1498"/>
      <c r="HVG27" s="1498"/>
      <c r="HVH27" s="1498"/>
      <c r="HVI27" s="1498"/>
      <c r="HVJ27" s="1498"/>
      <c r="HVK27" s="1498"/>
      <c r="HVL27" s="1498"/>
      <c r="HVM27" s="1498"/>
      <c r="HVN27" s="1498"/>
      <c r="HVO27" s="1498"/>
      <c r="HVP27" s="1498"/>
      <c r="HVQ27" s="1498"/>
      <c r="HVR27" s="1498"/>
      <c r="HVS27" s="1498"/>
      <c r="HVT27" s="1498"/>
      <c r="HVU27" s="1498"/>
      <c r="HVV27" s="1498"/>
      <c r="HVW27" s="1498"/>
      <c r="HVX27" s="1498"/>
      <c r="HVY27" s="1498"/>
      <c r="HVZ27" s="1498"/>
      <c r="HWA27" s="1498"/>
      <c r="HWB27" s="1498"/>
      <c r="HWC27" s="1498"/>
      <c r="HWD27" s="1498"/>
      <c r="HWE27" s="1498"/>
      <c r="HWF27" s="1498"/>
      <c r="HWG27" s="1498"/>
      <c r="HWH27" s="1498"/>
      <c r="HWI27" s="1498"/>
      <c r="HWJ27" s="1498"/>
      <c r="HWK27" s="1498"/>
      <c r="HWL27" s="1498"/>
      <c r="HWM27" s="1498"/>
      <c r="HWN27" s="1498"/>
      <c r="HWO27" s="1498"/>
      <c r="HWP27" s="1498"/>
      <c r="HWQ27" s="1498"/>
      <c r="HWR27" s="1498"/>
      <c r="HWS27" s="1498"/>
      <c r="HWT27" s="1498"/>
      <c r="HWU27" s="1498"/>
      <c r="HWV27" s="1498"/>
      <c r="HWW27" s="1498"/>
      <c r="HWX27" s="1498"/>
      <c r="HWY27" s="1498"/>
      <c r="HWZ27" s="1498"/>
      <c r="HXA27" s="1498"/>
      <c r="HXB27" s="1498"/>
      <c r="HXC27" s="1498"/>
      <c r="HXD27" s="1498"/>
      <c r="HXE27" s="1498"/>
      <c r="HXF27" s="1498"/>
      <c r="HXG27" s="1498"/>
      <c r="HXH27" s="1498"/>
      <c r="HXI27" s="1498"/>
      <c r="HXJ27" s="1498"/>
      <c r="HXK27" s="1498"/>
      <c r="HXL27" s="1498"/>
      <c r="HXM27" s="1498"/>
      <c r="HXN27" s="1498"/>
      <c r="HXO27" s="1498"/>
      <c r="HXP27" s="1498"/>
      <c r="HXQ27" s="1498"/>
      <c r="HXR27" s="1498"/>
      <c r="HXS27" s="1498"/>
      <c r="HXT27" s="1498"/>
      <c r="HXU27" s="1498"/>
      <c r="HXV27" s="1498"/>
      <c r="HXW27" s="1498"/>
      <c r="HXX27" s="1498"/>
      <c r="HXY27" s="1498"/>
      <c r="HXZ27" s="1498"/>
      <c r="HYA27" s="1498"/>
      <c r="HYB27" s="1498"/>
      <c r="HYC27" s="1498"/>
      <c r="HYD27" s="1498"/>
      <c r="HYE27" s="1498"/>
      <c r="HYF27" s="1498"/>
      <c r="HYG27" s="1498"/>
      <c r="HYH27" s="1498"/>
      <c r="HYI27" s="1498"/>
      <c r="HYJ27" s="1498"/>
      <c r="HYK27" s="1498"/>
      <c r="HYL27" s="1498"/>
      <c r="HYM27" s="1498"/>
      <c r="HYN27" s="1498"/>
      <c r="HYO27" s="1498"/>
      <c r="HYP27" s="1498"/>
      <c r="HYQ27" s="1498"/>
      <c r="HYR27" s="1498"/>
      <c r="HYS27" s="1498"/>
      <c r="HYT27" s="1498"/>
      <c r="HYU27" s="1498"/>
      <c r="HYV27" s="1498"/>
      <c r="HYW27" s="1498"/>
      <c r="HYX27" s="1498"/>
      <c r="HYY27" s="1498"/>
      <c r="HYZ27" s="1498"/>
      <c r="HZA27" s="1498"/>
      <c r="HZB27" s="1498"/>
      <c r="HZC27" s="1498"/>
      <c r="HZD27" s="1498"/>
      <c r="HZE27" s="1498"/>
      <c r="HZF27" s="1498"/>
      <c r="HZG27" s="1498"/>
      <c r="HZH27" s="1498"/>
      <c r="HZI27" s="1498"/>
      <c r="HZJ27" s="1498"/>
      <c r="HZK27" s="1498"/>
      <c r="HZL27" s="1498"/>
      <c r="HZM27" s="1498"/>
      <c r="HZN27" s="1498"/>
      <c r="HZO27" s="1498"/>
      <c r="HZP27" s="1498"/>
      <c r="HZQ27" s="1498"/>
      <c r="HZR27" s="1498"/>
      <c r="HZS27" s="1498"/>
      <c r="HZT27" s="1498"/>
      <c r="HZU27" s="1498"/>
      <c r="HZV27" s="1498"/>
      <c r="HZW27" s="1498"/>
      <c r="HZX27" s="1498"/>
      <c r="HZY27" s="1498"/>
      <c r="HZZ27" s="1498"/>
      <c r="IAA27" s="1498"/>
      <c r="IAB27" s="1498"/>
      <c r="IAC27" s="1498"/>
      <c r="IAD27" s="1498"/>
      <c r="IAE27" s="1498"/>
      <c r="IAF27" s="1498"/>
      <c r="IAG27" s="1498"/>
      <c r="IAH27" s="1498"/>
      <c r="IAI27" s="1498"/>
      <c r="IAJ27" s="1498"/>
      <c r="IAK27" s="1498"/>
      <c r="IAL27" s="1498"/>
      <c r="IAM27" s="1498"/>
      <c r="IAN27" s="1498"/>
      <c r="IAO27" s="1498"/>
      <c r="IAP27" s="1498"/>
      <c r="IAQ27" s="1498"/>
      <c r="IAR27" s="1498"/>
      <c r="IAS27" s="1498"/>
      <c r="IAT27" s="1498"/>
      <c r="IAU27" s="1498"/>
      <c r="IAV27" s="1498"/>
      <c r="IAW27" s="1498"/>
      <c r="IAX27" s="1498"/>
      <c r="IAY27" s="1498"/>
      <c r="IAZ27" s="1498"/>
      <c r="IBA27" s="1498"/>
      <c r="IBB27" s="1498"/>
      <c r="IBC27" s="1498"/>
      <c r="IBD27" s="1498"/>
      <c r="IBE27" s="1498"/>
      <c r="IBF27" s="1498"/>
      <c r="IBG27" s="1498"/>
      <c r="IBH27" s="1498"/>
      <c r="IBI27" s="1498"/>
      <c r="IBJ27" s="1498"/>
      <c r="IBK27" s="1498"/>
      <c r="IBL27" s="1498"/>
      <c r="IBM27" s="1498"/>
      <c r="IBN27" s="1498"/>
      <c r="IBO27" s="1498"/>
      <c r="IBP27" s="1498"/>
      <c r="IBQ27" s="1498"/>
      <c r="IBR27" s="1498"/>
      <c r="IBS27" s="1498"/>
      <c r="IBT27" s="1498"/>
      <c r="IBU27" s="1498"/>
      <c r="IBV27" s="1498"/>
      <c r="IBW27" s="1498"/>
      <c r="IBX27" s="1498"/>
      <c r="IBY27" s="1498"/>
      <c r="IBZ27" s="1498"/>
      <c r="ICA27" s="1498"/>
      <c r="ICB27" s="1498"/>
      <c r="ICC27" s="1498"/>
      <c r="ICD27" s="1498"/>
      <c r="ICE27" s="1498"/>
      <c r="ICF27" s="1498"/>
      <c r="ICG27" s="1498"/>
      <c r="ICH27" s="1498"/>
      <c r="ICI27" s="1498"/>
      <c r="ICJ27" s="1498"/>
      <c r="ICK27" s="1498"/>
      <c r="ICL27" s="1498"/>
      <c r="ICM27" s="1498"/>
      <c r="ICN27" s="1498"/>
      <c r="ICO27" s="1498"/>
      <c r="ICP27" s="1498"/>
      <c r="ICQ27" s="1498"/>
      <c r="ICR27" s="1498"/>
      <c r="ICS27" s="1498"/>
      <c r="ICT27" s="1498"/>
      <c r="ICU27" s="1498"/>
      <c r="ICV27" s="1498"/>
      <c r="ICW27" s="1498"/>
      <c r="ICX27" s="1498"/>
      <c r="ICY27" s="1498"/>
      <c r="ICZ27" s="1498"/>
      <c r="IDA27" s="1498"/>
      <c r="IDB27" s="1498"/>
      <c r="IDC27" s="1498"/>
      <c r="IDD27" s="1498"/>
      <c r="IDE27" s="1498"/>
      <c r="IDF27" s="1498"/>
      <c r="IDG27" s="1498"/>
      <c r="IDH27" s="1498"/>
      <c r="IDI27" s="1498"/>
      <c r="IDJ27" s="1498"/>
      <c r="IDK27" s="1498"/>
      <c r="IDL27" s="1498"/>
      <c r="IDM27" s="1498"/>
      <c r="IDN27" s="1498"/>
      <c r="IDO27" s="1498"/>
      <c r="IDP27" s="1498"/>
      <c r="IDQ27" s="1498"/>
      <c r="IDR27" s="1498"/>
      <c r="IDS27" s="1498"/>
      <c r="IDT27" s="1498"/>
      <c r="IDU27" s="1498"/>
      <c r="IDV27" s="1498"/>
      <c r="IDW27" s="1498"/>
      <c r="IDX27" s="1498"/>
      <c r="IDY27" s="1498"/>
      <c r="IDZ27" s="1498"/>
      <c r="IEA27" s="1498"/>
      <c r="IEB27" s="1498"/>
      <c r="IEC27" s="1498"/>
      <c r="IED27" s="1498"/>
      <c r="IEE27" s="1498"/>
      <c r="IEF27" s="1498"/>
      <c r="IEG27" s="1498"/>
      <c r="IEH27" s="1498"/>
      <c r="IEI27" s="1498"/>
      <c r="IEJ27" s="1498"/>
      <c r="IEK27" s="1498"/>
      <c r="IEL27" s="1498"/>
      <c r="IEM27" s="1498"/>
      <c r="IEN27" s="1498"/>
      <c r="IEO27" s="1498"/>
      <c r="IEP27" s="1498"/>
      <c r="IEQ27" s="1498"/>
      <c r="IER27" s="1498"/>
      <c r="IES27" s="1498"/>
      <c r="IET27" s="1498"/>
      <c r="IEU27" s="1498"/>
      <c r="IEV27" s="1498"/>
      <c r="IEW27" s="1498"/>
      <c r="IEX27" s="1498"/>
      <c r="IEY27" s="1498"/>
      <c r="IEZ27" s="1498"/>
      <c r="IFA27" s="1498"/>
      <c r="IFB27" s="1498"/>
      <c r="IFC27" s="1498"/>
      <c r="IFD27" s="1498"/>
      <c r="IFE27" s="1498"/>
      <c r="IFF27" s="1498"/>
      <c r="IFG27" s="1498"/>
      <c r="IFH27" s="1498"/>
      <c r="IFI27" s="1498"/>
      <c r="IFJ27" s="1498"/>
      <c r="IFK27" s="1498"/>
      <c r="IFL27" s="1498"/>
      <c r="IFM27" s="1498"/>
      <c r="IFN27" s="1498"/>
      <c r="IFO27" s="1498"/>
      <c r="IFP27" s="1498"/>
      <c r="IFQ27" s="1498"/>
      <c r="IFR27" s="1498"/>
      <c r="IFS27" s="1498"/>
      <c r="IFT27" s="1498"/>
      <c r="IFU27" s="1498"/>
      <c r="IFV27" s="1498"/>
      <c r="IFW27" s="1498"/>
      <c r="IFX27" s="1498"/>
      <c r="IFY27" s="1498"/>
      <c r="IFZ27" s="1498"/>
      <c r="IGA27" s="1498"/>
      <c r="IGB27" s="1498"/>
      <c r="IGC27" s="1498"/>
      <c r="IGD27" s="1498"/>
      <c r="IGE27" s="1498"/>
      <c r="IGF27" s="1498"/>
      <c r="IGG27" s="1498"/>
      <c r="IGH27" s="1498"/>
      <c r="IGI27" s="1498"/>
      <c r="IGJ27" s="1498"/>
      <c r="IGK27" s="1498"/>
      <c r="IGL27" s="1498"/>
      <c r="IGM27" s="1498"/>
      <c r="IGN27" s="1498"/>
      <c r="IGO27" s="1498"/>
      <c r="IGP27" s="1498"/>
      <c r="IGQ27" s="1498"/>
      <c r="IGR27" s="1498"/>
      <c r="IGS27" s="1498"/>
      <c r="IGT27" s="1498"/>
      <c r="IGU27" s="1498"/>
      <c r="IGV27" s="1498"/>
      <c r="IGW27" s="1498"/>
      <c r="IGX27" s="1498"/>
      <c r="IGY27" s="1498"/>
      <c r="IGZ27" s="1498"/>
      <c r="IHA27" s="1498"/>
      <c r="IHB27" s="1498"/>
      <c r="IHC27" s="1498"/>
      <c r="IHD27" s="1498"/>
      <c r="IHE27" s="1498"/>
      <c r="IHF27" s="1498"/>
      <c r="IHG27" s="1498"/>
      <c r="IHH27" s="1498"/>
      <c r="IHI27" s="1498"/>
      <c r="IHJ27" s="1498"/>
      <c r="IHK27" s="1498"/>
      <c r="IHL27" s="1498"/>
      <c r="IHM27" s="1498"/>
      <c r="IHN27" s="1498"/>
      <c r="IHO27" s="1498"/>
      <c r="IHP27" s="1498"/>
      <c r="IHQ27" s="1498"/>
      <c r="IHR27" s="1498"/>
      <c r="IHS27" s="1498"/>
      <c r="IHT27" s="1498"/>
      <c r="IHU27" s="1498"/>
      <c r="IHV27" s="1498"/>
      <c r="IHW27" s="1498"/>
      <c r="IHX27" s="1498"/>
      <c r="IHY27" s="1498"/>
      <c r="IHZ27" s="1498"/>
      <c r="IIA27" s="1498"/>
      <c r="IIB27" s="1498"/>
      <c r="IIC27" s="1498"/>
      <c r="IID27" s="1498"/>
      <c r="IIE27" s="1498"/>
      <c r="IIF27" s="1498"/>
      <c r="IIG27" s="1498"/>
      <c r="IIH27" s="1498"/>
      <c r="III27" s="1498"/>
      <c r="IIJ27" s="1498"/>
      <c r="IIK27" s="1498"/>
      <c r="IIL27" s="1498"/>
      <c r="IIM27" s="1498"/>
      <c r="IIN27" s="1498"/>
      <c r="IIO27" s="1498"/>
      <c r="IIP27" s="1498"/>
      <c r="IIQ27" s="1498"/>
      <c r="IIR27" s="1498"/>
      <c r="IIS27" s="1498"/>
      <c r="IIT27" s="1498"/>
      <c r="IIU27" s="1498"/>
      <c r="IIV27" s="1498"/>
      <c r="IIW27" s="1498"/>
      <c r="IIX27" s="1498"/>
      <c r="IIY27" s="1498"/>
      <c r="IIZ27" s="1498"/>
      <c r="IJA27" s="1498"/>
      <c r="IJB27" s="1498"/>
      <c r="IJC27" s="1498"/>
      <c r="IJD27" s="1498"/>
      <c r="IJE27" s="1498"/>
      <c r="IJF27" s="1498"/>
      <c r="IJG27" s="1498"/>
      <c r="IJH27" s="1498"/>
      <c r="IJI27" s="1498"/>
      <c r="IJJ27" s="1498"/>
      <c r="IJK27" s="1498"/>
      <c r="IJL27" s="1498"/>
      <c r="IJM27" s="1498"/>
      <c r="IJN27" s="1498"/>
      <c r="IJO27" s="1498"/>
      <c r="IJP27" s="1498"/>
      <c r="IJQ27" s="1498"/>
      <c r="IJR27" s="1498"/>
      <c r="IJS27" s="1498"/>
      <c r="IJT27" s="1498"/>
      <c r="IJU27" s="1498"/>
      <c r="IJV27" s="1498"/>
      <c r="IJW27" s="1498"/>
      <c r="IJX27" s="1498"/>
      <c r="IJY27" s="1498"/>
      <c r="IJZ27" s="1498"/>
      <c r="IKA27" s="1498"/>
      <c r="IKB27" s="1498"/>
      <c r="IKC27" s="1498"/>
      <c r="IKD27" s="1498"/>
      <c r="IKE27" s="1498"/>
      <c r="IKF27" s="1498"/>
      <c r="IKG27" s="1498"/>
      <c r="IKH27" s="1498"/>
      <c r="IKI27" s="1498"/>
      <c r="IKJ27" s="1498"/>
      <c r="IKK27" s="1498"/>
      <c r="IKL27" s="1498"/>
      <c r="IKM27" s="1498"/>
      <c r="IKN27" s="1498"/>
      <c r="IKO27" s="1498"/>
      <c r="IKP27" s="1498"/>
      <c r="IKQ27" s="1498"/>
      <c r="IKR27" s="1498"/>
      <c r="IKS27" s="1498"/>
      <c r="IKT27" s="1498"/>
      <c r="IKU27" s="1498"/>
      <c r="IKV27" s="1498"/>
      <c r="IKW27" s="1498"/>
      <c r="IKX27" s="1498"/>
      <c r="IKY27" s="1498"/>
      <c r="IKZ27" s="1498"/>
      <c r="ILA27" s="1498"/>
      <c r="ILB27" s="1498"/>
      <c r="ILC27" s="1498"/>
      <c r="ILD27" s="1498"/>
      <c r="ILE27" s="1498"/>
      <c r="ILF27" s="1498"/>
      <c r="ILG27" s="1498"/>
      <c r="ILH27" s="1498"/>
      <c r="ILI27" s="1498"/>
      <c r="ILJ27" s="1498"/>
      <c r="ILK27" s="1498"/>
      <c r="ILL27" s="1498"/>
      <c r="ILM27" s="1498"/>
      <c r="ILN27" s="1498"/>
      <c r="ILO27" s="1498"/>
      <c r="ILP27" s="1498"/>
      <c r="ILQ27" s="1498"/>
      <c r="ILR27" s="1498"/>
      <c r="ILS27" s="1498"/>
      <c r="ILT27" s="1498"/>
      <c r="ILU27" s="1498"/>
      <c r="ILV27" s="1498"/>
      <c r="ILW27" s="1498"/>
      <c r="ILX27" s="1498"/>
      <c r="ILY27" s="1498"/>
      <c r="ILZ27" s="1498"/>
      <c r="IMA27" s="1498"/>
      <c r="IMB27" s="1498"/>
      <c r="IMC27" s="1498"/>
      <c r="IMD27" s="1498"/>
      <c r="IME27" s="1498"/>
      <c r="IMF27" s="1498"/>
      <c r="IMG27" s="1498"/>
      <c r="IMH27" s="1498"/>
      <c r="IMI27" s="1498"/>
      <c r="IMJ27" s="1498"/>
      <c r="IMK27" s="1498"/>
      <c r="IML27" s="1498"/>
      <c r="IMM27" s="1498"/>
      <c r="IMN27" s="1498"/>
      <c r="IMO27" s="1498"/>
      <c r="IMP27" s="1498"/>
      <c r="IMQ27" s="1498"/>
      <c r="IMR27" s="1498"/>
      <c r="IMS27" s="1498"/>
      <c r="IMT27" s="1498"/>
      <c r="IMU27" s="1498"/>
      <c r="IMV27" s="1498"/>
      <c r="IMW27" s="1498"/>
      <c r="IMX27" s="1498"/>
      <c r="IMY27" s="1498"/>
      <c r="IMZ27" s="1498"/>
      <c r="INA27" s="1498"/>
      <c r="INB27" s="1498"/>
      <c r="INC27" s="1498"/>
      <c r="IND27" s="1498"/>
      <c r="INE27" s="1498"/>
      <c r="INF27" s="1498"/>
      <c r="ING27" s="1498"/>
      <c r="INH27" s="1498"/>
      <c r="INI27" s="1498"/>
      <c r="INJ27" s="1498"/>
      <c r="INK27" s="1498"/>
      <c r="INL27" s="1498"/>
      <c r="INM27" s="1498"/>
      <c r="INN27" s="1498"/>
      <c r="INO27" s="1498"/>
      <c r="INP27" s="1498"/>
      <c r="INQ27" s="1498"/>
      <c r="INR27" s="1498"/>
      <c r="INS27" s="1498"/>
      <c r="INT27" s="1498"/>
      <c r="INU27" s="1498"/>
      <c r="INV27" s="1498"/>
      <c r="INW27" s="1498"/>
      <c r="INX27" s="1498"/>
      <c r="INY27" s="1498"/>
      <c r="INZ27" s="1498"/>
      <c r="IOA27" s="1498"/>
      <c r="IOB27" s="1498"/>
      <c r="IOC27" s="1498"/>
      <c r="IOD27" s="1498"/>
      <c r="IOE27" s="1498"/>
      <c r="IOF27" s="1498"/>
      <c r="IOG27" s="1498"/>
      <c r="IOH27" s="1498"/>
      <c r="IOI27" s="1498"/>
      <c r="IOJ27" s="1498"/>
      <c r="IOK27" s="1498"/>
      <c r="IOL27" s="1498"/>
      <c r="IOM27" s="1498"/>
      <c r="ION27" s="1498"/>
      <c r="IOO27" s="1498"/>
      <c r="IOP27" s="1498"/>
      <c r="IOQ27" s="1498"/>
      <c r="IOR27" s="1498"/>
      <c r="IOS27" s="1498"/>
      <c r="IOT27" s="1498"/>
      <c r="IOU27" s="1498"/>
      <c r="IOV27" s="1498"/>
      <c r="IOW27" s="1498"/>
      <c r="IOX27" s="1498"/>
      <c r="IOY27" s="1498"/>
      <c r="IOZ27" s="1498"/>
      <c r="IPA27" s="1498"/>
      <c r="IPB27" s="1498"/>
      <c r="IPC27" s="1498"/>
      <c r="IPD27" s="1498"/>
      <c r="IPE27" s="1498"/>
      <c r="IPF27" s="1498"/>
      <c r="IPG27" s="1498"/>
      <c r="IPH27" s="1498"/>
      <c r="IPI27" s="1498"/>
      <c r="IPJ27" s="1498"/>
      <c r="IPK27" s="1498"/>
      <c r="IPL27" s="1498"/>
      <c r="IPM27" s="1498"/>
      <c r="IPN27" s="1498"/>
      <c r="IPO27" s="1498"/>
      <c r="IPP27" s="1498"/>
      <c r="IPQ27" s="1498"/>
      <c r="IPR27" s="1498"/>
      <c r="IPS27" s="1498"/>
      <c r="IPT27" s="1498"/>
      <c r="IPU27" s="1498"/>
      <c r="IPV27" s="1498"/>
      <c r="IPW27" s="1498"/>
      <c r="IPX27" s="1498"/>
      <c r="IPY27" s="1498"/>
      <c r="IPZ27" s="1498"/>
      <c r="IQA27" s="1498"/>
      <c r="IQB27" s="1498"/>
      <c r="IQC27" s="1498"/>
      <c r="IQD27" s="1498"/>
      <c r="IQE27" s="1498"/>
      <c r="IQF27" s="1498"/>
      <c r="IQG27" s="1498"/>
      <c r="IQH27" s="1498"/>
      <c r="IQI27" s="1498"/>
      <c r="IQJ27" s="1498"/>
      <c r="IQK27" s="1498"/>
      <c r="IQL27" s="1498"/>
      <c r="IQM27" s="1498"/>
      <c r="IQN27" s="1498"/>
      <c r="IQO27" s="1498"/>
      <c r="IQP27" s="1498"/>
      <c r="IQQ27" s="1498"/>
      <c r="IQR27" s="1498"/>
      <c r="IQS27" s="1498"/>
      <c r="IQT27" s="1498"/>
      <c r="IQU27" s="1498"/>
      <c r="IQV27" s="1498"/>
      <c r="IQW27" s="1498"/>
      <c r="IQX27" s="1498"/>
      <c r="IQY27" s="1498"/>
      <c r="IQZ27" s="1498"/>
      <c r="IRA27" s="1498"/>
      <c r="IRB27" s="1498"/>
      <c r="IRC27" s="1498"/>
      <c r="IRD27" s="1498"/>
      <c r="IRE27" s="1498"/>
      <c r="IRF27" s="1498"/>
      <c r="IRG27" s="1498"/>
      <c r="IRH27" s="1498"/>
      <c r="IRI27" s="1498"/>
      <c r="IRJ27" s="1498"/>
      <c r="IRK27" s="1498"/>
      <c r="IRL27" s="1498"/>
      <c r="IRM27" s="1498"/>
      <c r="IRN27" s="1498"/>
      <c r="IRO27" s="1498"/>
      <c r="IRP27" s="1498"/>
      <c r="IRQ27" s="1498"/>
      <c r="IRR27" s="1498"/>
      <c r="IRS27" s="1498"/>
      <c r="IRT27" s="1498"/>
      <c r="IRU27" s="1498"/>
      <c r="IRV27" s="1498"/>
      <c r="IRW27" s="1498"/>
      <c r="IRX27" s="1498"/>
      <c r="IRY27" s="1498"/>
      <c r="IRZ27" s="1498"/>
      <c r="ISA27" s="1498"/>
      <c r="ISB27" s="1498"/>
      <c r="ISC27" s="1498"/>
      <c r="ISD27" s="1498"/>
      <c r="ISE27" s="1498"/>
      <c r="ISF27" s="1498"/>
      <c r="ISG27" s="1498"/>
      <c r="ISH27" s="1498"/>
      <c r="ISI27" s="1498"/>
      <c r="ISJ27" s="1498"/>
      <c r="ISK27" s="1498"/>
      <c r="ISL27" s="1498"/>
      <c r="ISM27" s="1498"/>
      <c r="ISN27" s="1498"/>
      <c r="ISO27" s="1498"/>
      <c r="ISP27" s="1498"/>
      <c r="ISQ27" s="1498"/>
      <c r="ISR27" s="1498"/>
      <c r="ISS27" s="1498"/>
      <c r="IST27" s="1498"/>
      <c r="ISU27" s="1498"/>
      <c r="ISV27" s="1498"/>
      <c r="ISW27" s="1498"/>
      <c r="ISX27" s="1498"/>
      <c r="ISY27" s="1498"/>
      <c r="ISZ27" s="1498"/>
      <c r="ITA27" s="1498"/>
      <c r="ITB27" s="1498"/>
      <c r="ITC27" s="1498"/>
      <c r="ITD27" s="1498"/>
      <c r="ITE27" s="1498"/>
      <c r="ITF27" s="1498"/>
      <c r="ITG27" s="1498"/>
      <c r="ITH27" s="1498"/>
      <c r="ITI27" s="1498"/>
      <c r="ITJ27" s="1498"/>
      <c r="ITK27" s="1498"/>
      <c r="ITL27" s="1498"/>
      <c r="ITM27" s="1498"/>
      <c r="ITN27" s="1498"/>
      <c r="ITO27" s="1498"/>
      <c r="ITP27" s="1498"/>
      <c r="ITQ27" s="1498"/>
      <c r="ITR27" s="1498"/>
      <c r="ITS27" s="1498"/>
      <c r="ITT27" s="1498"/>
      <c r="ITU27" s="1498"/>
      <c r="ITV27" s="1498"/>
      <c r="ITW27" s="1498"/>
      <c r="ITX27" s="1498"/>
      <c r="ITY27" s="1498"/>
      <c r="ITZ27" s="1498"/>
      <c r="IUA27" s="1498"/>
      <c r="IUB27" s="1498"/>
      <c r="IUC27" s="1498"/>
      <c r="IUD27" s="1498"/>
      <c r="IUE27" s="1498"/>
      <c r="IUF27" s="1498"/>
      <c r="IUG27" s="1498"/>
      <c r="IUH27" s="1498"/>
      <c r="IUI27" s="1498"/>
      <c r="IUJ27" s="1498"/>
      <c r="IUK27" s="1498"/>
      <c r="IUL27" s="1498"/>
      <c r="IUM27" s="1498"/>
      <c r="IUN27" s="1498"/>
      <c r="IUO27" s="1498"/>
      <c r="IUP27" s="1498"/>
      <c r="IUQ27" s="1498"/>
      <c r="IUR27" s="1498"/>
      <c r="IUS27" s="1498"/>
      <c r="IUT27" s="1498"/>
      <c r="IUU27" s="1498"/>
      <c r="IUV27" s="1498"/>
      <c r="IUW27" s="1498"/>
      <c r="IUX27" s="1498"/>
      <c r="IUY27" s="1498"/>
      <c r="IUZ27" s="1498"/>
      <c r="IVA27" s="1498"/>
      <c r="IVB27" s="1498"/>
      <c r="IVC27" s="1498"/>
      <c r="IVD27" s="1498"/>
      <c r="IVE27" s="1498"/>
      <c r="IVF27" s="1498"/>
      <c r="IVG27" s="1498"/>
      <c r="IVH27" s="1498"/>
      <c r="IVI27" s="1498"/>
      <c r="IVJ27" s="1498"/>
      <c r="IVK27" s="1498"/>
      <c r="IVL27" s="1498"/>
      <c r="IVM27" s="1498"/>
      <c r="IVN27" s="1498"/>
      <c r="IVO27" s="1498"/>
      <c r="IVP27" s="1498"/>
      <c r="IVQ27" s="1498"/>
      <c r="IVR27" s="1498"/>
      <c r="IVS27" s="1498"/>
      <c r="IVT27" s="1498"/>
      <c r="IVU27" s="1498"/>
      <c r="IVV27" s="1498"/>
      <c r="IVW27" s="1498"/>
      <c r="IVX27" s="1498"/>
      <c r="IVY27" s="1498"/>
      <c r="IVZ27" s="1498"/>
      <c r="IWA27" s="1498"/>
      <c r="IWB27" s="1498"/>
      <c r="IWC27" s="1498"/>
      <c r="IWD27" s="1498"/>
      <c r="IWE27" s="1498"/>
      <c r="IWF27" s="1498"/>
      <c r="IWG27" s="1498"/>
      <c r="IWH27" s="1498"/>
      <c r="IWI27" s="1498"/>
      <c r="IWJ27" s="1498"/>
      <c r="IWK27" s="1498"/>
      <c r="IWL27" s="1498"/>
      <c r="IWM27" s="1498"/>
      <c r="IWN27" s="1498"/>
      <c r="IWO27" s="1498"/>
      <c r="IWP27" s="1498"/>
      <c r="IWQ27" s="1498"/>
      <c r="IWR27" s="1498"/>
      <c r="IWS27" s="1498"/>
      <c r="IWT27" s="1498"/>
      <c r="IWU27" s="1498"/>
      <c r="IWV27" s="1498"/>
      <c r="IWW27" s="1498"/>
      <c r="IWX27" s="1498"/>
      <c r="IWY27" s="1498"/>
      <c r="IWZ27" s="1498"/>
      <c r="IXA27" s="1498"/>
      <c r="IXB27" s="1498"/>
      <c r="IXC27" s="1498"/>
      <c r="IXD27" s="1498"/>
      <c r="IXE27" s="1498"/>
      <c r="IXF27" s="1498"/>
      <c r="IXG27" s="1498"/>
      <c r="IXH27" s="1498"/>
      <c r="IXI27" s="1498"/>
      <c r="IXJ27" s="1498"/>
      <c r="IXK27" s="1498"/>
      <c r="IXL27" s="1498"/>
      <c r="IXM27" s="1498"/>
      <c r="IXN27" s="1498"/>
      <c r="IXO27" s="1498"/>
      <c r="IXP27" s="1498"/>
      <c r="IXQ27" s="1498"/>
      <c r="IXR27" s="1498"/>
      <c r="IXS27" s="1498"/>
      <c r="IXT27" s="1498"/>
      <c r="IXU27" s="1498"/>
      <c r="IXV27" s="1498"/>
      <c r="IXW27" s="1498"/>
      <c r="IXX27" s="1498"/>
      <c r="IXY27" s="1498"/>
      <c r="IXZ27" s="1498"/>
      <c r="IYA27" s="1498"/>
      <c r="IYB27" s="1498"/>
      <c r="IYC27" s="1498"/>
      <c r="IYD27" s="1498"/>
      <c r="IYE27" s="1498"/>
      <c r="IYF27" s="1498"/>
      <c r="IYG27" s="1498"/>
      <c r="IYH27" s="1498"/>
      <c r="IYI27" s="1498"/>
      <c r="IYJ27" s="1498"/>
      <c r="IYK27" s="1498"/>
      <c r="IYL27" s="1498"/>
      <c r="IYM27" s="1498"/>
      <c r="IYN27" s="1498"/>
      <c r="IYO27" s="1498"/>
      <c r="IYP27" s="1498"/>
      <c r="IYQ27" s="1498"/>
      <c r="IYR27" s="1498"/>
      <c r="IYS27" s="1498"/>
      <c r="IYT27" s="1498"/>
      <c r="IYU27" s="1498"/>
      <c r="IYV27" s="1498"/>
      <c r="IYW27" s="1498"/>
      <c r="IYX27" s="1498"/>
      <c r="IYY27" s="1498"/>
      <c r="IYZ27" s="1498"/>
      <c r="IZA27" s="1498"/>
      <c r="IZB27" s="1498"/>
      <c r="IZC27" s="1498"/>
      <c r="IZD27" s="1498"/>
      <c r="IZE27" s="1498"/>
      <c r="IZF27" s="1498"/>
      <c r="IZG27" s="1498"/>
      <c r="IZH27" s="1498"/>
      <c r="IZI27" s="1498"/>
      <c r="IZJ27" s="1498"/>
      <c r="IZK27" s="1498"/>
      <c r="IZL27" s="1498"/>
      <c r="IZM27" s="1498"/>
      <c r="IZN27" s="1498"/>
      <c r="IZO27" s="1498"/>
      <c r="IZP27" s="1498"/>
      <c r="IZQ27" s="1498"/>
      <c r="IZR27" s="1498"/>
      <c r="IZS27" s="1498"/>
      <c r="IZT27" s="1498"/>
      <c r="IZU27" s="1498"/>
      <c r="IZV27" s="1498"/>
      <c r="IZW27" s="1498"/>
      <c r="IZX27" s="1498"/>
      <c r="IZY27" s="1498"/>
      <c r="IZZ27" s="1498"/>
      <c r="JAA27" s="1498"/>
      <c r="JAB27" s="1498"/>
      <c r="JAC27" s="1498"/>
      <c r="JAD27" s="1498"/>
      <c r="JAE27" s="1498"/>
      <c r="JAF27" s="1498"/>
      <c r="JAG27" s="1498"/>
      <c r="JAH27" s="1498"/>
      <c r="JAI27" s="1498"/>
      <c r="JAJ27" s="1498"/>
      <c r="JAK27" s="1498"/>
      <c r="JAL27" s="1498"/>
      <c r="JAM27" s="1498"/>
      <c r="JAN27" s="1498"/>
      <c r="JAO27" s="1498"/>
      <c r="JAP27" s="1498"/>
      <c r="JAQ27" s="1498"/>
      <c r="JAR27" s="1498"/>
      <c r="JAS27" s="1498"/>
      <c r="JAT27" s="1498"/>
      <c r="JAU27" s="1498"/>
      <c r="JAV27" s="1498"/>
      <c r="JAW27" s="1498"/>
      <c r="JAX27" s="1498"/>
      <c r="JAY27" s="1498"/>
      <c r="JAZ27" s="1498"/>
      <c r="JBA27" s="1498"/>
      <c r="JBB27" s="1498"/>
      <c r="JBC27" s="1498"/>
      <c r="JBD27" s="1498"/>
      <c r="JBE27" s="1498"/>
      <c r="JBF27" s="1498"/>
      <c r="JBG27" s="1498"/>
      <c r="JBH27" s="1498"/>
      <c r="JBI27" s="1498"/>
      <c r="JBJ27" s="1498"/>
      <c r="JBK27" s="1498"/>
      <c r="JBL27" s="1498"/>
      <c r="JBM27" s="1498"/>
      <c r="JBN27" s="1498"/>
      <c r="JBO27" s="1498"/>
      <c r="JBP27" s="1498"/>
      <c r="JBQ27" s="1498"/>
      <c r="JBR27" s="1498"/>
      <c r="JBS27" s="1498"/>
      <c r="JBT27" s="1498"/>
      <c r="JBU27" s="1498"/>
      <c r="JBV27" s="1498"/>
      <c r="JBW27" s="1498"/>
      <c r="JBX27" s="1498"/>
      <c r="JBY27" s="1498"/>
      <c r="JBZ27" s="1498"/>
      <c r="JCA27" s="1498"/>
      <c r="JCB27" s="1498"/>
      <c r="JCC27" s="1498"/>
      <c r="JCD27" s="1498"/>
      <c r="JCE27" s="1498"/>
      <c r="JCF27" s="1498"/>
      <c r="JCG27" s="1498"/>
      <c r="JCH27" s="1498"/>
      <c r="JCI27" s="1498"/>
      <c r="JCJ27" s="1498"/>
      <c r="JCK27" s="1498"/>
      <c r="JCL27" s="1498"/>
      <c r="JCM27" s="1498"/>
      <c r="JCN27" s="1498"/>
      <c r="JCO27" s="1498"/>
      <c r="JCP27" s="1498"/>
      <c r="JCQ27" s="1498"/>
      <c r="JCR27" s="1498"/>
      <c r="JCS27" s="1498"/>
      <c r="JCT27" s="1498"/>
      <c r="JCU27" s="1498"/>
      <c r="JCV27" s="1498"/>
      <c r="JCW27" s="1498"/>
      <c r="JCX27" s="1498"/>
      <c r="JCY27" s="1498"/>
      <c r="JCZ27" s="1498"/>
      <c r="JDA27" s="1498"/>
      <c r="JDB27" s="1498"/>
      <c r="JDC27" s="1498"/>
      <c r="JDD27" s="1498"/>
      <c r="JDE27" s="1498"/>
      <c r="JDF27" s="1498"/>
      <c r="JDG27" s="1498"/>
      <c r="JDH27" s="1498"/>
      <c r="JDI27" s="1498"/>
      <c r="JDJ27" s="1498"/>
      <c r="JDK27" s="1498"/>
      <c r="JDL27" s="1498"/>
      <c r="JDM27" s="1498"/>
      <c r="JDN27" s="1498"/>
      <c r="JDO27" s="1498"/>
      <c r="JDP27" s="1498"/>
      <c r="JDQ27" s="1498"/>
      <c r="JDR27" s="1498"/>
      <c r="JDS27" s="1498"/>
      <c r="JDT27" s="1498"/>
      <c r="JDU27" s="1498"/>
      <c r="JDV27" s="1498"/>
      <c r="JDW27" s="1498"/>
      <c r="JDX27" s="1498"/>
      <c r="JDY27" s="1498"/>
      <c r="JDZ27" s="1498"/>
      <c r="JEA27" s="1498"/>
      <c r="JEB27" s="1498"/>
      <c r="JEC27" s="1498"/>
      <c r="JED27" s="1498"/>
      <c r="JEE27" s="1498"/>
      <c r="JEF27" s="1498"/>
      <c r="JEG27" s="1498"/>
      <c r="JEH27" s="1498"/>
      <c r="JEI27" s="1498"/>
      <c r="JEJ27" s="1498"/>
      <c r="JEK27" s="1498"/>
      <c r="JEL27" s="1498"/>
      <c r="JEM27" s="1498"/>
      <c r="JEN27" s="1498"/>
      <c r="JEO27" s="1498"/>
      <c r="JEP27" s="1498"/>
      <c r="JEQ27" s="1498"/>
      <c r="JER27" s="1498"/>
      <c r="JES27" s="1498"/>
      <c r="JET27" s="1498"/>
      <c r="JEU27" s="1498"/>
      <c r="JEV27" s="1498"/>
      <c r="JEW27" s="1498"/>
      <c r="JEX27" s="1498"/>
      <c r="JEY27" s="1498"/>
      <c r="JEZ27" s="1498"/>
      <c r="JFA27" s="1498"/>
      <c r="JFB27" s="1498"/>
      <c r="JFC27" s="1498"/>
      <c r="JFD27" s="1498"/>
      <c r="JFE27" s="1498"/>
      <c r="JFF27" s="1498"/>
      <c r="JFG27" s="1498"/>
      <c r="JFH27" s="1498"/>
      <c r="JFI27" s="1498"/>
      <c r="JFJ27" s="1498"/>
      <c r="JFK27" s="1498"/>
      <c r="JFL27" s="1498"/>
      <c r="JFM27" s="1498"/>
      <c r="JFN27" s="1498"/>
      <c r="JFO27" s="1498"/>
      <c r="JFP27" s="1498"/>
      <c r="JFQ27" s="1498"/>
      <c r="JFR27" s="1498"/>
      <c r="JFS27" s="1498"/>
      <c r="JFT27" s="1498"/>
      <c r="JFU27" s="1498"/>
      <c r="JFV27" s="1498"/>
      <c r="JFW27" s="1498"/>
      <c r="JFX27" s="1498"/>
      <c r="JFY27" s="1498"/>
      <c r="JFZ27" s="1498"/>
      <c r="JGA27" s="1498"/>
      <c r="JGB27" s="1498"/>
      <c r="JGC27" s="1498"/>
      <c r="JGD27" s="1498"/>
      <c r="JGE27" s="1498"/>
      <c r="JGF27" s="1498"/>
      <c r="JGG27" s="1498"/>
      <c r="JGH27" s="1498"/>
      <c r="JGI27" s="1498"/>
      <c r="JGJ27" s="1498"/>
      <c r="JGK27" s="1498"/>
      <c r="JGL27" s="1498"/>
      <c r="JGM27" s="1498"/>
      <c r="JGN27" s="1498"/>
      <c r="JGO27" s="1498"/>
      <c r="JGP27" s="1498"/>
      <c r="JGQ27" s="1498"/>
      <c r="JGR27" s="1498"/>
      <c r="JGS27" s="1498"/>
      <c r="JGT27" s="1498"/>
      <c r="JGU27" s="1498"/>
      <c r="JGV27" s="1498"/>
      <c r="JGW27" s="1498"/>
      <c r="JGX27" s="1498"/>
      <c r="JGY27" s="1498"/>
      <c r="JGZ27" s="1498"/>
      <c r="JHA27" s="1498"/>
      <c r="JHB27" s="1498"/>
      <c r="JHC27" s="1498"/>
      <c r="JHD27" s="1498"/>
      <c r="JHE27" s="1498"/>
      <c r="JHF27" s="1498"/>
      <c r="JHG27" s="1498"/>
      <c r="JHH27" s="1498"/>
      <c r="JHI27" s="1498"/>
      <c r="JHJ27" s="1498"/>
      <c r="JHK27" s="1498"/>
      <c r="JHL27" s="1498"/>
      <c r="JHM27" s="1498"/>
      <c r="JHN27" s="1498"/>
      <c r="JHO27" s="1498"/>
      <c r="JHP27" s="1498"/>
      <c r="JHQ27" s="1498"/>
      <c r="JHR27" s="1498"/>
      <c r="JHS27" s="1498"/>
      <c r="JHT27" s="1498"/>
      <c r="JHU27" s="1498"/>
      <c r="JHV27" s="1498"/>
      <c r="JHW27" s="1498"/>
      <c r="JHX27" s="1498"/>
      <c r="JHY27" s="1498"/>
      <c r="JHZ27" s="1498"/>
      <c r="JIA27" s="1498"/>
      <c r="JIB27" s="1498"/>
      <c r="JIC27" s="1498"/>
      <c r="JID27" s="1498"/>
      <c r="JIE27" s="1498"/>
      <c r="JIF27" s="1498"/>
      <c r="JIG27" s="1498"/>
      <c r="JIH27" s="1498"/>
      <c r="JII27" s="1498"/>
      <c r="JIJ27" s="1498"/>
      <c r="JIK27" s="1498"/>
      <c r="JIL27" s="1498"/>
      <c r="JIM27" s="1498"/>
      <c r="JIN27" s="1498"/>
      <c r="JIO27" s="1498"/>
      <c r="JIP27" s="1498"/>
      <c r="JIQ27" s="1498"/>
      <c r="JIR27" s="1498"/>
      <c r="JIS27" s="1498"/>
      <c r="JIT27" s="1498"/>
      <c r="JIU27" s="1498"/>
      <c r="JIV27" s="1498"/>
      <c r="JIW27" s="1498"/>
      <c r="JIX27" s="1498"/>
      <c r="JIY27" s="1498"/>
      <c r="JIZ27" s="1498"/>
      <c r="JJA27" s="1498"/>
      <c r="JJB27" s="1498"/>
      <c r="JJC27" s="1498"/>
      <c r="JJD27" s="1498"/>
      <c r="JJE27" s="1498"/>
      <c r="JJF27" s="1498"/>
      <c r="JJG27" s="1498"/>
      <c r="JJH27" s="1498"/>
      <c r="JJI27" s="1498"/>
      <c r="JJJ27" s="1498"/>
      <c r="JJK27" s="1498"/>
      <c r="JJL27" s="1498"/>
      <c r="JJM27" s="1498"/>
      <c r="JJN27" s="1498"/>
      <c r="JJO27" s="1498"/>
      <c r="JJP27" s="1498"/>
      <c r="JJQ27" s="1498"/>
      <c r="JJR27" s="1498"/>
      <c r="JJS27" s="1498"/>
      <c r="JJT27" s="1498"/>
      <c r="JJU27" s="1498"/>
      <c r="JJV27" s="1498"/>
      <c r="JJW27" s="1498"/>
      <c r="JJX27" s="1498"/>
      <c r="JJY27" s="1498"/>
      <c r="JJZ27" s="1498"/>
      <c r="JKA27" s="1498"/>
      <c r="JKB27" s="1498"/>
      <c r="JKC27" s="1498"/>
      <c r="JKD27" s="1498"/>
      <c r="JKE27" s="1498"/>
      <c r="JKF27" s="1498"/>
      <c r="JKG27" s="1498"/>
      <c r="JKH27" s="1498"/>
      <c r="JKI27" s="1498"/>
      <c r="JKJ27" s="1498"/>
      <c r="JKK27" s="1498"/>
      <c r="JKL27" s="1498"/>
      <c r="JKM27" s="1498"/>
      <c r="JKN27" s="1498"/>
      <c r="JKO27" s="1498"/>
      <c r="JKP27" s="1498"/>
      <c r="JKQ27" s="1498"/>
      <c r="JKR27" s="1498"/>
      <c r="JKS27" s="1498"/>
      <c r="JKT27" s="1498"/>
      <c r="JKU27" s="1498"/>
      <c r="JKV27" s="1498"/>
      <c r="JKW27" s="1498"/>
      <c r="JKX27" s="1498"/>
      <c r="JKY27" s="1498"/>
      <c r="JKZ27" s="1498"/>
      <c r="JLA27" s="1498"/>
      <c r="JLB27" s="1498"/>
      <c r="JLC27" s="1498"/>
      <c r="JLD27" s="1498"/>
      <c r="JLE27" s="1498"/>
      <c r="JLF27" s="1498"/>
      <c r="JLG27" s="1498"/>
      <c r="JLH27" s="1498"/>
      <c r="JLI27" s="1498"/>
      <c r="JLJ27" s="1498"/>
      <c r="JLK27" s="1498"/>
      <c r="JLL27" s="1498"/>
      <c r="JLM27" s="1498"/>
      <c r="JLN27" s="1498"/>
      <c r="JLO27" s="1498"/>
      <c r="JLP27" s="1498"/>
      <c r="JLQ27" s="1498"/>
      <c r="JLR27" s="1498"/>
      <c r="JLS27" s="1498"/>
      <c r="JLT27" s="1498"/>
      <c r="JLU27" s="1498"/>
      <c r="JLV27" s="1498"/>
      <c r="JLW27" s="1498"/>
      <c r="JLX27" s="1498"/>
      <c r="JLY27" s="1498"/>
      <c r="JLZ27" s="1498"/>
      <c r="JMA27" s="1498"/>
      <c r="JMB27" s="1498"/>
      <c r="JMC27" s="1498"/>
      <c r="JMD27" s="1498"/>
      <c r="JME27" s="1498"/>
      <c r="JMF27" s="1498"/>
      <c r="JMG27" s="1498"/>
      <c r="JMH27" s="1498"/>
      <c r="JMI27" s="1498"/>
      <c r="JMJ27" s="1498"/>
      <c r="JMK27" s="1498"/>
      <c r="JML27" s="1498"/>
      <c r="JMM27" s="1498"/>
      <c r="JMN27" s="1498"/>
      <c r="JMO27" s="1498"/>
      <c r="JMP27" s="1498"/>
      <c r="JMQ27" s="1498"/>
      <c r="JMR27" s="1498"/>
      <c r="JMS27" s="1498"/>
      <c r="JMT27" s="1498"/>
      <c r="JMU27" s="1498"/>
      <c r="JMV27" s="1498"/>
      <c r="JMW27" s="1498"/>
      <c r="JMX27" s="1498"/>
      <c r="JMY27" s="1498"/>
      <c r="JMZ27" s="1498"/>
      <c r="JNA27" s="1498"/>
      <c r="JNB27" s="1498"/>
      <c r="JNC27" s="1498"/>
      <c r="JND27" s="1498"/>
      <c r="JNE27" s="1498"/>
      <c r="JNF27" s="1498"/>
      <c r="JNG27" s="1498"/>
      <c r="JNH27" s="1498"/>
      <c r="JNI27" s="1498"/>
      <c r="JNJ27" s="1498"/>
      <c r="JNK27" s="1498"/>
      <c r="JNL27" s="1498"/>
      <c r="JNM27" s="1498"/>
      <c r="JNN27" s="1498"/>
      <c r="JNO27" s="1498"/>
      <c r="JNP27" s="1498"/>
      <c r="JNQ27" s="1498"/>
      <c r="JNR27" s="1498"/>
      <c r="JNS27" s="1498"/>
      <c r="JNT27" s="1498"/>
      <c r="JNU27" s="1498"/>
      <c r="JNV27" s="1498"/>
      <c r="JNW27" s="1498"/>
      <c r="JNX27" s="1498"/>
      <c r="JNY27" s="1498"/>
      <c r="JNZ27" s="1498"/>
      <c r="JOA27" s="1498"/>
      <c r="JOB27" s="1498"/>
      <c r="JOC27" s="1498"/>
      <c r="JOD27" s="1498"/>
      <c r="JOE27" s="1498"/>
      <c r="JOF27" s="1498"/>
      <c r="JOG27" s="1498"/>
      <c r="JOH27" s="1498"/>
      <c r="JOI27" s="1498"/>
      <c r="JOJ27" s="1498"/>
      <c r="JOK27" s="1498"/>
      <c r="JOL27" s="1498"/>
      <c r="JOM27" s="1498"/>
      <c r="JON27" s="1498"/>
      <c r="JOO27" s="1498"/>
      <c r="JOP27" s="1498"/>
      <c r="JOQ27" s="1498"/>
      <c r="JOR27" s="1498"/>
      <c r="JOS27" s="1498"/>
      <c r="JOT27" s="1498"/>
      <c r="JOU27" s="1498"/>
      <c r="JOV27" s="1498"/>
      <c r="JOW27" s="1498"/>
      <c r="JOX27" s="1498"/>
      <c r="JOY27" s="1498"/>
      <c r="JOZ27" s="1498"/>
      <c r="JPA27" s="1498"/>
      <c r="JPB27" s="1498"/>
      <c r="JPC27" s="1498"/>
      <c r="JPD27" s="1498"/>
      <c r="JPE27" s="1498"/>
      <c r="JPF27" s="1498"/>
      <c r="JPG27" s="1498"/>
      <c r="JPH27" s="1498"/>
      <c r="JPI27" s="1498"/>
      <c r="JPJ27" s="1498"/>
      <c r="JPK27" s="1498"/>
      <c r="JPL27" s="1498"/>
      <c r="JPM27" s="1498"/>
      <c r="JPN27" s="1498"/>
      <c r="JPO27" s="1498"/>
      <c r="JPP27" s="1498"/>
      <c r="JPQ27" s="1498"/>
      <c r="JPR27" s="1498"/>
      <c r="JPS27" s="1498"/>
      <c r="JPT27" s="1498"/>
      <c r="JPU27" s="1498"/>
      <c r="JPV27" s="1498"/>
      <c r="JPW27" s="1498"/>
      <c r="JPX27" s="1498"/>
      <c r="JPY27" s="1498"/>
      <c r="JPZ27" s="1498"/>
      <c r="JQA27" s="1498"/>
      <c r="JQB27" s="1498"/>
      <c r="JQC27" s="1498"/>
      <c r="JQD27" s="1498"/>
      <c r="JQE27" s="1498"/>
      <c r="JQF27" s="1498"/>
      <c r="JQG27" s="1498"/>
      <c r="JQH27" s="1498"/>
      <c r="JQI27" s="1498"/>
      <c r="JQJ27" s="1498"/>
      <c r="JQK27" s="1498"/>
      <c r="JQL27" s="1498"/>
      <c r="JQM27" s="1498"/>
      <c r="JQN27" s="1498"/>
      <c r="JQO27" s="1498"/>
      <c r="JQP27" s="1498"/>
      <c r="JQQ27" s="1498"/>
      <c r="JQR27" s="1498"/>
      <c r="JQS27" s="1498"/>
      <c r="JQT27" s="1498"/>
      <c r="JQU27" s="1498"/>
      <c r="JQV27" s="1498"/>
      <c r="JQW27" s="1498"/>
      <c r="JQX27" s="1498"/>
      <c r="JQY27" s="1498"/>
      <c r="JQZ27" s="1498"/>
      <c r="JRA27" s="1498"/>
      <c r="JRB27" s="1498"/>
      <c r="JRC27" s="1498"/>
      <c r="JRD27" s="1498"/>
      <c r="JRE27" s="1498"/>
      <c r="JRF27" s="1498"/>
      <c r="JRG27" s="1498"/>
      <c r="JRH27" s="1498"/>
      <c r="JRI27" s="1498"/>
      <c r="JRJ27" s="1498"/>
      <c r="JRK27" s="1498"/>
      <c r="JRL27" s="1498"/>
      <c r="JRM27" s="1498"/>
      <c r="JRN27" s="1498"/>
      <c r="JRO27" s="1498"/>
      <c r="JRP27" s="1498"/>
      <c r="JRQ27" s="1498"/>
      <c r="JRR27" s="1498"/>
      <c r="JRS27" s="1498"/>
      <c r="JRT27" s="1498"/>
      <c r="JRU27" s="1498"/>
      <c r="JRV27" s="1498"/>
      <c r="JRW27" s="1498"/>
      <c r="JRX27" s="1498"/>
      <c r="JRY27" s="1498"/>
      <c r="JRZ27" s="1498"/>
      <c r="JSA27" s="1498"/>
      <c r="JSB27" s="1498"/>
      <c r="JSC27" s="1498"/>
      <c r="JSD27" s="1498"/>
      <c r="JSE27" s="1498"/>
      <c r="JSF27" s="1498"/>
      <c r="JSG27" s="1498"/>
      <c r="JSH27" s="1498"/>
      <c r="JSI27" s="1498"/>
      <c r="JSJ27" s="1498"/>
      <c r="JSK27" s="1498"/>
      <c r="JSL27" s="1498"/>
      <c r="JSM27" s="1498"/>
      <c r="JSN27" s="1498"/>
      <c r="JSO27" s="1498"/>
      <c r="JSP27" s="1498"/>
      <c r="JSQ27" s="1498"/>
      <c r="JSR27" s="1498"/>
      <c r="JSS27" s="1498"/>
      <c r="JST27" s="1498"/>
      <c r="JSU27" s="1498"/>
      <c r="JSV27" s="1498"/>
      <c r="JSW27" s="1498"/>
      <c r="JSX27" s="1498"/>
      <c r="JSY27" s="1498"/>
      <c r="JSZ27" s="1498"/>
      <c r="JTA27" s="1498"/>
      <c r="JTB27" s="1498"/>
      <c r="JTC27" s="1498"/>
      <c r="JTD27" s="1498"/>
      <c r="JTE27" s="1498"/>
      <c r="JTF27" s="1498"/>
      <c r="JTG27" s="1498"/>
      <c r="JTH27" s="1498"/>
      <c r="JTI27" s="1498"/>
      <c r="JTJ27" s="1498"/>
      <c r="JTK27" s="1498"/>
      <c r="JTL27" s="1498"/>
      <c r="JTM27" s="1498"/>
      <c r="JTN27" s="1498"/>
      <c r="JTO27" s="1498"/>
      <c r="JTP27" s="1498"/>
      <c r="JTQ27" s="1498"/>
      <c r="JTR27" s="1498"/>
      <c r="JTS27" s="1498"/>
      <c r="JTT27" s="1498"/>
      <c r="JTU27" s="1498"/>
      <c r="JTV27" s="1498"/>
      <c r="JTW27" s="1498"/>
      <c r="JTX27" s="1498"/>
      <c r="JTY27" s="1498"/>
      <c r="JTZ27" s="1498"/>
      <c r="JUA27" s="1498"/>
      <c r="JUB27" s="1498"/>
      <c r="JUC27" s="1498"/>
      <c r="JUD27" s="1498"/>
      <c r="JUE27" s="1498"/>
      <c r="JUF27" s="1498"/>
      <c r="JUG27" s="1498"/>
      <c r="JUH27" s="1498"/>
      <c r="JUI27" s="1498"/>
      <c r="JUJ27" s="1498"/>
      <c r="JUK27" s="1498"/>
      <c r="JUL27" s="1498"/>
      <c r="JUM27" s="1498"/>
      <c r="JUN27" s="1498"/>
      <c r="JUO27" s="1498"/>
      <c r="JUP27" s="1498"/>
      <c r="JUQ27" s="1498"/>
      <c r="JUR27" s="1498"/>
      <c r="JUS27" s="1498"/>
      <c r="JUT27" s="1498"/>
      <c r="JUU27" s="1498"/>
      <c r="JUV27" s="1498"/>
      <c r="JUW27" s="1498"/>
      <c r="JUX27" s="1498"/>
      <c r="JUY27" s="1498"/>
      <c r="JUZ27" s="1498"/>
      <c r="JVA27" s="1498"/>
      <c r="JVB27" s="1498"/>
      <c r="JVC27" s="1498"/>
      <c r="JVD27" s="1498"/>
      <c r="JVE27" s="1498"/>
      <c r="JVF27" s="1498"/>
      <c r="JVG27" s="1498"/>
      <c r="JVH27" s="1498"/>
      <c r="JVI27" s="1498"/>
      <c r="JVJ27" s="1498"/>
      <c r="JVK27" s="1498"/>
      <c r="JVL27" s="1498"/>
      <c r="JVM27" s="1498"/>
      <c r="JVN27" s="1498"/>
      <c r="JVO27" s="1498"/>
      <c r="JVP27" s="1498"/>
      <c r="JVQ27" s="1498"/>
      <c r="JVR27" s="1498"/>
      <c r="JVS27" s="1498"/>
      <c r="JVT27" s="1498"/>
      <c r="JVU27" s="1498"/>
      <c r="JVV27" s="1498"/>
      <c r="JVW27" s="1498"/>
      <c r="JVX27" s="1498"/>
      <c r="JVY27" s="1498"/>
      <c r="JVZ27" s="1498"/>
      <c r="JWA27" s="1498"/>
      <c r="JWB27" s="1498"/>
      <c r="JWC27" s="1498"/>
      <c r="JWD27" s="1498"/>
      <c r="JWE27" s="1498"/>
      <c r="JWF27" s="1498"/>
      <c r="JWG27" s="1498"/>
      <c r="JWH27" s="1498"/>
      <c r="JWI27" s="1498"/>
      <c r="JWJ27" s="1498"/>
      <c r="JWK27" s="1498"/>
      <c r="JWL27" s="1498"/>
      <c r="JWM27" s="1498"/>
      <c r="JWN27" s="1498"/>
      <c r="JWO27" s="1498"/>
      <c r="JWP27" s="1498"/>
      <c r="JWQ27" s="1498"/>
      <c r="JWR27" s="1498"/>
      <c r="JWS27" s="1498"/>
      <c r="JWT27" s="1498"/>
      <c r="JWU27" s="1498"/>
      <c r="JWV27" s="1498"/>
      <c r="JWW27" s="1498"/>
      <c r="JWX27" s="1498"/>
      <c r="JWY27" s="1498"/>
      <c r="JWZ27" s="1498"/>
      <c r="JXA27" s="1498"/>
      <c r="JXB27" s="1498"/>
      <c r="JXC27" s="1498"/>
      <c r="JXD27" s="1498"/>
      <c r="JXE27" s="1498"/>
      <c r="JXF27" s="1498"/>
      <c r="JXG27" s="1498"/>
      <c r="JXH27" s="1498"/>
      <c r="JXI27" s="1498"/>
      <c r="JXJ27" s="1498"/>
      <c r="JXK27" s="1498"/>
      <c r="JXL27" s="1498"/>
      <c r="JXM27" s="1498"/>
      <c r="JXN27" s="1498"/>
      <c r="JXO27" s="1498"/>
      <c r="JXP27" s="1498"/>
      <c r="JXQ27" s="1498"/>
      <c r="JXR27" s="1498"/>
      <c r="JXS27" s="1498"/>
      <c r="JXT27" s="1498"/>
      <c r="JXU27" s="1498"/>
      <c r="JXV27" s="1498"/>
      <c r="JXW27" s="1498"/>
      <c r="JXX27" s="1498"/>
      <c r="JXY27" s="1498"/>
      <c r="JXZ27" s="1498"/>
      <c r="JYA27" s="1498"/>
      <c r="JYB27" s="1498"/>
      <c r="JYC27" s="1498"/>
      <c r="JYD27" s="1498"/>
      <c r="JYE27" s="1498"/>
      <c r="JYF27" s="1498"/>
      <c r="JYG27" s="1498"/>
      <c r="JYH27" s="1498"/>
      <c r="JYI27" s="1498"/>
      <c r="JYJ27" s="1498"/>
      <c r="JYK27" s="1498"/>
      <c r="JYL27" s="1498"/>
      <c r="JYM27" s="1498"/>
      <c r="JYN27" s="1498"/>
      <c r="JYO27" s="1498"/>
      <c r="JYP27" s="1498"/>
      <c r="JYQ27" s="1498"/>
      <c r="JYR27" s="1498"/>
      <c r="JYS27" s="1498"/>
      <c r="JYT27" s="1498"/>
      <c r="JYU27" s="1498"/>
      <c r="JYV27" s="1498"/>
      <c r="JYW27" s="1498"/>
      <c r="JYX27" s="1498"/>
      <c r="JYY27" s="1498"/>
      <c r="JYZ27" s="1498"/>
      <c r="JZA27" s="1498"/>
      <c r="JZB27" s="1498"/>
      <c r="JZC27" s="1498"/>
      <c r="JZD27" s="1498"/>
      <c r="JZE27" s="1498"/>
      <c r="JZF27" s="1498"/>
      <c r="JZG27" s="1498"/>
      <c r="JZH27" s="1498"/>
      <c r="JZI27" s="1498"/>
      <c r="JZJ27" s="1498"/>
      <c r="JZK27" s="1498"/>
      <c r="JZL27" s="1498"/>
      <c r="JZM27" s="1498"/>
      <c r="JZN27" s="1498"/>
      <c r="JZO27" s="1498"/>
      <c r="JZP27" s="1498"/>
      <c r="JZQ27" s="1498"/>
      <c r="JZR27" s="1498"/>
      <c r="JZS27" s="1498"/>
      <c r="JZT27" s="1498"/>
      <c r="JZU27" s="1498"/>
      <c r="JZV27" s="1498"/>
      <c r="JZW27" s="1498"/>
      <c r="JZX27" s="1498"/>
      <c r="JZY27" s="1498"/>
      <c r="JZZ27" s="1498"/>
      <c r="KAA27" s="1498"/>
      <c r="KAB27" s="1498"/>
      <c r="KAC27" s="1498"/>
      <c r="KAD27" s="1498"/>
      <c r="KAE27" s="1498"/>
      <c r="KAF27" s="1498"/>
      <c r="KAG27" s="1498"/>
      <c r="KAH27" s="1498"/>
      <c r="KAI27" s="1498"/>
      <c r="KAJ27" s="1498"/>
      <c r="KAK27" s="1498"/>
      <c r="KAL27" s="1498"/>
      <c r="KAM27" s="1498"/>
      <c r="KAN27" s="1498"/>
      <c r="KAO27" s="1498"/>
      <c r="KAP27" s="1498"/>
      <c r="KAQ27" s="1498"/>
      <c r="KAR27" s="1498"/>
      <c r="KAS27" s="1498"/>
      <c r="KAT27" s="1498"/>
      <c r="KAU27" s="1498"/>
      <c r="KAV27" s="1498"/>
      <c r="KAW27" s="1498"/>
      <c r="KAX27" s="1498"/>
      <c r="KAY27" s="1498"/>
      <c r="KAZ27" s="1498"/>
      <c r="KBA27" s="1498"/>
      <c r="KBB27" s="1498"/>
      <c r="KBC27" s="1498"/>
      <c r="KBD27" s="1498"/>
      <c r="KBE27" s="1498"/>
      <c r="KBF27" s="1498"/>
      <c r="KBG27" s="1498"/>
      <c r="KBH27" s="1498"/>
      <c r="KBI27" s="1498"/>
      <c r="KBJ27" s="1498"/>
      <c r="KBK27" s="1498"/>
      <c r="KBL27" s="1498"/>
      <c r="KBM27" s="1498"/>
      <c r="KBN27" s="1498"/>
      <c r="KBO27" s="1498"/>
      <c r="KBP27" s="1498"/>
      <c r="KBQ27" s="1498"/>
      <c r="KBR27" s="1498"/>
      <c r="KBS27" s="1498"/>
      <c r="KBT27" s="1498"/>
      <c r="KBU27" s="1498"/>
      <c r="KBV27" s="1498"/>
      <c r="KBW27" s="1498"/>
      <c r="KBX27" s="1498"/>
      <c r="KBY27" s="1498"/>
      <c r="KBZ27" s="1498"/>
      <c r="KCA27" s="1498"/>
      <c r="KCB27" s="1498"/>
      <c r="KCC27" s="1498"/>
      <c r="KCD27" s="1498"/>
      <c r="KCE27" s="1498"/>
      <c r="KCF27" s="1498"/>
      <c r="KCG27" s="1498"/>
      <c r="KCH27" s="1498"/>
      <c r="KCI27" s="1498"/>
      <c r="KCJ27" s="1498"/>
      <c r="KCK27" s="1498"/>
      <c r="KCL27" s="1498"/>
      <c r="KCM27" s="1498"/>
      <c r="KCN27" s="1498"/>
      <c r="KCO27" s="1498"/>
      <c r="KCP27" s="1498"/>
      <c r="KCQ27" s="1498"/>
      <c r="KCR27" s="1498"/>
      <c r="KCS27" s="1498"/>
      <c r="KCT27" s="1498"/>
      <c r="KCU27" s="1498"/>
      <c r="KCV27" s="1498"/>
      <c r="KCW27" s="1498"/>
      <c r="KCX27" s="1498"/>
      <c r="KCY27" s="1498"/>
      <c r="KCZ27" s="1498"/>
      <c r="KDA27" s="1498"/>
      <c r="KDB27" s="1498"/>
      <c r="KDC27" s="1498"/>
      <c r="KDD27" s="1498"/>
      <c r="KDE27" s="1498"/>
      <c r="KDF27" s="1498"/>
      <c r="KDG27" s="1498"/>
      <c r="KDH27" s="1498"/>
      <c r="KDI27" s="1498"/>
      <c r="KDJ27" s="1498"/>
      <c r="KDK27" s="1498"/>
      <c r="KDL27" s="1498"/>
      <c r="KDM27" s="1498"/>
      <c r="KDN27" s="1498"/>
      <c r="KDO27" s="1498"/>
      <c r="KDP27" s="1498"/>
      <c r="KDQ27" s="1498"/>
      <c r="KDR27" s="1498"/>
      <c r="KDS27" s="1498"/>
      <c r="KDT27" s="1498"/>
      <c r="KDU27" s="1498"/>
      <c r="KDV27" s="1498"/>
      <c r="KDW27" s="1498"/>
      <c r="KDX27" s="1498"/>
      <c r="KDY27" s="1498"/>
      <c r="KDZ27" s="1498"/>
      <c r="KEA27" s="1498"/>
      <c r="KEB27" s="1498"/>
      <c r="KEC27" s="1498"/>
      <c r="KED27" s="1498"/>
      <c r="KEE27" s="1498"/>
      <c r="KEF27" s="1498"/>
      <c r="KEG27" s="1498"/>
      <c r="KEH27" s="1498"/>
      <c r="KEI27" s="1498"/>
      <c r="KEJ27" s="1498"/>
      <c r="KEK27" s="1498"/>
      <c r="KEL27" s="1498"/>
      <c r="KEM27" s="1498"/>
      <c r="KEN27" s="1498"/>
      <c r="KEO27" s="1498"/>
      <c r="KEP27" s="1498"/>
      <c r="KEQ27" s="1498"/>
      <c r="KER27" s="1498"/>
      <c r="KES27" s="1498"/>
      <c r="KET27" s="1498"/>
      <c r="KEU27" s="1498"/>
      <c r="KEV27" s="1498"/>
      <c r="KEW27" s="1498"/>
      <c r="KEX27" s="1498"/>
      <c r="KEY27" s="1498"/>
      <c r="KEZ27" s="1498"/>
      <c r="KFA27" s="1498"/>
      <c r="KFB27" s="1498"/>
      <c r="KFC27" s="1498"/>
      <c r="KFD27" s="1498"/>
      <c r="KFE27" s="1498"/>
      <c r="KFF27" s="1498"/>
      <c r="KFG27" s="1498"/>
      <c r="KFH27" s="1498"/>
      <c r="KFI27" s="1498"/>
      <c r="KFJ27" s="1498"/>
      <c r="KFK27" s="1498"/>
      <c r="KFL27" s="1498"/>
      <c r="KFM27" s="1498"/>
      <c r="KFN27" s="1498"/>
      <c r="KFO27" s="1498"/>
      <c r="KFP27" s="1498"/>
      <c r="KFQ27" s="1498"/>
      <c r="KFR27" s="1498"/>
      <c r="KFS27" s="1498"/>
      <c r="KFT27" s="1498"/>
      <c r="KFU27" s="1498"/>
      <c r="KFV27" s="1498"/>
      <c r="KFW27" s="1498"/>
      <c r="KFX27" s="1498"/>
      <c r="KFY27" s="1498"/>
      <c r="KFZ27" s="1498"/>
      <c r="KGA27" s="1498"/>
      <c r="KGB27" s="1498"/>
      <c r="KGC27" s="1498"/>
      <c r="KGD27" s="1498"/>
      <c r="KGE27" s="1498"/>
      <c r="KGF27" s="1498"/>
      <c r="KGG27" s="1498"/>
      <c r="KGH27" s="1498"/>
      <c r="KGI27" s="1498"/>
      <c r="KGJ27" s="1498"/>
      <c r="KGK27" s="1498"/>
      <c r="KGL27" s="1498"/>
      <c r="KGM27" s="1498"/>
      <c r="KGN27" s="1498"/>
      <c r="KGO27" s="1498"/>
      <c r="KGP27" s="1498"/>
      <c r="KGQ27" s="1498"/>
      <c r="KGR27" s="1498"/>
      <c r="KGS27" s="1498"/>
      <c r="KGT27" s="1498"/>
      <c r="KGU27" s="1498"/>
      <c r="KGV27" s="1498"/>
      <c r="KGW27" s="1498"/>
      <c r="KGX27" s="1498"/>
      <c r="KGY27" s="1498"/>
      <c r="KGZ27" s="1498"/>
      <c r="KHA27" s="1498"/>
      <c r="KHB27" s="1498"/>
      <c r="KHC27" s="1498"/>
      <c r="KHD27" s="1498"/>
      <c r="KHE27" s="1498"/>
      <c r="KHF27" s="1498"/>
      <c r="KHG27" s="1498"/>
      <c r="KHH27" s="1498"/>
      <c r="KHI27" s="1498"/>
      <c r="KHJ27" s="1498"/>
      <c r="KHK27" s="1498"/>
      <c r="KHL27" s="1498"/>
      <c r="KHM27" s="1498"/>
      <c r="KHN27" s="1498"/>
      <c r="KHO27" s="1498"/>
      <c r="KHP27" s="1498"/>
      <c r="KHQ27" s="1498"/>
      <c r="KHR27" s="1498"/>
      <c r="KHS27" s="1498"/>
      <c r="KHT27" s="1498"/>
      <c r="KHU27" s="1498"/>
      <c r="KHV27" s="1498"/>
      <c r="KHW27" s="1498"/>
      <c r="KHX27" s="1498"/>
      <c r="KHY27" s="1498"/>
      <c r="KHZ27" s="1498"/>
      <c r="KIA27" s="1498"/>
      <c r="KIB27" s="1498"/>
      <c r="KIC27" s="1498"/>
      <c r="KID27" s="1498"/>
      <c r="KIE27" s="1498"/>
      <c r="KIF27" s="1498"/>
      <c r="KIG27" s="1498"/>
      <c r="KIH27" s="1498"/>
      <c r="KII27" s="1498"/>
      <c r="KIJ27" s="1498"/>
      <c r="KIK27" s="1498"/>
      <c r="KIL27" s="1498"/>
      <c r="KIM27" s="1498"/>
      <c r="KIN27" s="1498"/>
      <c r="KIO27" s="1498"/>
      <c r="KIP27" s="1498"/>
      <c r="KIQ27" s="1498"/>
      <c r="KIR27" s="1498"/>
      <c r="KIS27" s="1498"/>
      <c r="KIT27" s="1498"/>
      <c r="KIU27" s="1498"/>
      <c r="KIV27" s="1498"/>
      <c r="KIW27" s="1498"/>
      <c r="KIX27" s="1498"/>
      <c r="KIY27" s="1498"/>
      <c r="KIZ27" s="1498"/>
      <c r="KJA27" s="1498"/>
      <c r="KJB27" s="1498"/>
      <c r="KJC27" s="1498"/>
      <c r="KJD27" s="1498"/>
      <c r="KJE27" s="1498"/>
      <c r="KJF27" s="1498"/>
      <c r="KJG27" s="1498"/>
      <c r="KJH27" s="1498"/>
      <c r="KJI27" s="1498"/>
      <c r="KJJ27" s="1498"/>
      <c r="KJK27" s="1498"/>
      <c r="KJL27" s="1498"/>
      <c r="KJM27" s="1498"/>
      <c r="KJN27" s="1498"/>
      <c r="KJO27" s="1498"/>
      <c r="KJP27" s="1498"/>
      <c r="KJQ27" s="1498"/>
      <c r="KJR27" s="1498"/>
      <c r="KJS27" s="1498"/>
      <c r="KJT27" s="1498"/>
      <c r="KJU27" s="1498"/>
      <c r="KJV27" s="1498"/>
      <c r="KJW27" s="1498"/>
      <c r="KJX27" s="1498"/>
      <c r="KJY27" s="1498"/>
      <c r="KJZ27" s="1498"/>
      <c r="KKA27" s="1498"/>
      <c r="KKB27" s="1498"/>
      <c r="KKC27" s="1498"/>
      <c r="KKD27" s="1498"/>
      <c r="KKE27" s="1498"/>
      <c r="KKF27" s="1498"/>
      <c r="KKG27" s="1498"/>
      <c r="KKH27" s="1498"/>
      <c r="KKI27" s="1498"/>
      <c r="KKJ27" s="1498"/>
      <c r="KKK27" s="1498"/>
      <c r="KKL27" s="1498"/>
      <c r="KKM27" s="1498"/>
      <c r="KKN27" s="1498"/>
      <c r="KKO27" s="1498"/>
      <c r="KKP27" s="1498"/>
      <c r="KKQ27" s="1498"/>
      <c r="KKR27" s="1498"/>
      <c r="KKS27" s="1498"/>
      <c r="KKT27" s="1498"/>
      <c r="KKU27" s="1498"/>
      <c r="KKV27" s="1498"/>
      <c r="KKW27" s="1498"/>
      <c r="KKX27" s="1498"/>
      <c r="KKY27" s="1498"/>
      <c r="KKZ27" s="1498"/>
      <c r="KLA27" s="1498"/>
      <c r="KLB27" s="1498"/>
      <c r="KLC27" s="1498"/>
      <c r="KLD27" s="1498"/>
      <c r="KLE27" s="1498"/>
      <c r="KLF27" s="1498"/>
      <c r="KLG27" s="1498"/>
      <c r="KLH27" s="1498"/>
      <c r="KLI27" s="1498"/>
      <c r="KLJ27" s="1498"/>
      <c r="KLK27" s="1498"/>
      <c r="KLL27" s="1498"/>
      <c r="KLM27" s="1498"/>
      <c r="KLN27" s="1498"/>
      <c r="KLO27" s="1498"/>
      <c r="KLP27" s="1498"/>
      <c r="KLQ27" s="1498"/>
      <c r="KLR27" s="1498"/>
      <c r="KLS27" s="1498"/>
      <c r="KLT27" s="1498"/>
      <c r="KLU27" s="1498"/>
      <c r="KLV27" s="1498"/>
      <c r="KLW27" s="1498"/>
      <c r="KLX27" s="1498"/>
      <c r="KLY27" s="1498"/>
      <c r="KLZ27" s="1498"/>
      <c r="KMA27" s="1498"/>
      <c r="KMB27" s="1498"/>
      <c r="KMC27" s="1498"/>
      <c r="KMD27" s="1498"/>
      <c r="KME27" s="1498"/>
      <c r="KMF27" s="1498"/>
      <c r="KMG27" s="1498"/>
      <c r="KMH27" s="1498"/>
      <c r="KMI27" s="1498"/>
      <c r="KMJ27" s="1498"/>
      <c r="KMK27" s="1498"/>
      <c r="KML27" s="1498"/>
      <c r="KMM27" s="1498"/>
      <c r="KMN27" s="1498"/>
      <c r="KMO27" s="1498"/>
      <c r="KMP27" s="1498"/>
      <c r="KMQ27" s="1498"/>
      <c r="KMR27" s="1498"/>
      <c r="KMS27" s="1498"/>
      <c r="KMT27" s="1498"/>
      <c r="KMU27" s="1498"/>
      <c r="KMV27" s="1498"/>
      <c r="KMW27" s="1498"/>
      <c r="KMX27" s="1498"/>
      <c r="KMY27" s="1498"/>
      <c r="KMZ27" s="1498"/>
      <c r="KNA27" s="1498"/>
      <c r="KNB27" s="1498"/>
      <c r="KNC27" s="1498"/>
      <c r="KND27" s="1498"/>
      <c r="KNE27" s="1498"/>
      <c r="KNF27" s="1498"/>
      <c r="KNG27" s="1498"/>
      <c r="KNH27" s="1498"/>
      <c r="KNI27" s="1498"/>
      <c r="KNJ27" s="1498"/>
      <c r="KNK27" s="1498"/>
      <c r="KNL27" s="1498"/>
      <c r="KNM27" s="1498"/>
      <c r="KNN27" s="1498"/>
      <c r="KNO27" s="1498"/>
      <c r="KNP27" s="1498"/>
      <c r="KNQ27" s="1498"/>
      <c r="KNR27" s="1498"/>
      <c r="KNS27" s="1498"/>
      <c r="KNT27" s="1498"/>
      <c r="KNU27" s="1498"/>
      <c r="KNV27" s="1498"/>
      <c r="KNW27" s="1498"/>
      <c r="KNX27" s="1498"/>
      <c r="KNY27" s="1498"/>
      <c r="KNZ27" s="1498"/>
      <c r="KOA27" s="1498"/>
      <c r="KOB27" s="1498"/>
      <c r="KOC27" s="1498"/>
      <c r="KOD27" s="1498"/>
      <c r="KOE27" s="1498"/>
      <c r="KOF27" s="1498"/>
      <c r="KOG27" s="1498"/>
      <c r="KOH27" s="1498"/>
      <c r="KOI27" s="1498"/>
      <c r="KOJ27" s="1498"/>
      <c r="KOK27" s="1498"/>
      <c r="KOL27" s="1498"/>
      <c r="KOM27" s="1498"/>
      <c r="KON27" s="1498"/>
      <c r="KOO27" s="1498"/>
      <c r="KOP27" s="1498"/>
      <c r="KOQ27" s="1498"/>
      <c r="KOR27" s="1498"/>
      <c r="KOS27" s="1498"/>
      <c r="KOT27" s="1498"/>
      <c r="KOU27" s="1498"/>
      <c r="KOV27" s="1498"/>
      <c r="KOW27" s="1498"/>
      <c r="KOX27" s="1498"/>
      <c r="KOY27" s="1498"/>
      <c r="KOZ27" s="1498"/>
      <c r="KPA27" s="1498"/>
      <c r="KPB27" s="1498"/>
      <c r="KPC27" s="1498"/>
      <c r="KPD27" s="1498"/>
      <c r="KPE27" s="1498"/>
      <c r="KPF27" s="1498"/>
      <c r="KPG27" s="1498"/>
      <c r="KPH27" s="1498"/>
      <c r="KPI27" s="1498"/>
      <c r="KPJ27" s="1498"/>
      <c r="KPK27" s="1498"/>
      <c r="KPL27" s="1498"/>
      <c r="KPM27" s="1498"/>
      <c r="KPN27" s="1498"/>
      <c r="KPO27" s="1498"/>
      <c r="KPP27" s="1498"/>
      <c r="KPQ27" s="1498"/>
      <c r="KPR27" s="1498"/>
      <c r="KPS27" s="1498"/>
      <c r="KPT27" s="1498"/>
      <c r="KPU27" s="1498"/>
      <c r="KPV27" s="1498"/>
      <c r="KPW27" s="1498"/>
      <c r="KPX27" s="1498"/>
      <c r="KPY27" s="1498"/>
      <c r="KPZ27" s="1498"/>
      <c r="KQA27" s="1498"/>
      <c r="KQB27" s="1498"/>
      <c r="KQC27" s="1498"/>
      <c r="KQD27" s="1498"/>
      <c r="KQE27" s="1498"/>
      <c r="KQF27" s="1498"/>
      <c r="KQG27" s="1498"/>
      <c r="KQH27" s="1498"/>
      <c r="KQI27" s="1498"/>
      <c r="KQJ27" s="1498"/>
      <c r="KQK27" s="1498"/>
      <c r="KQL27" s="1498"/>
      <c r="KQM27" s="1498"/>
      <c r="KQN27" s="1498"/>
      <c r="KQO27" s="1498"/>
      <c r="KQP27" s="1498"/>
      <c r="KQQ27" s="1498"/>
      <c r="KQR27" s="1498"/>
      <c r="KQS27" s="1498"/>
      <c r="KQT27" s="1498"/>
      <c r="KQU27" s="1498"/>
      <c r="KQV27" s="1498"/>
      <c r="KQW27" s="1498"/>
      <c r="KQX27" s="1498"/>
      <c r="KQY27" s="1498"/>
      <c r="KQZ27" s="1498"/>
      <c r="KRA27" s="1498"/>
      <c r="KRB27" s="1498"/>
      <c r="KRC27" s="1498"/>
      <c r="KRD27" s="1498"/>
      <c r="KRE27" s="1498"/>
      <c r="KRF27" s="1498"/>
      <c r="KRG27" s="1498"/>
      <c r="KRH27" s="1498"/>
      <c r="KRI27" s="1498"/>
      <c r="KRJ27" s="1498"/>
      <c r="KRK27" s="1498"/>
      <c r="KRL27" s="1498"/>
      <c r="KRM27" s="1498"/>
      <c r="KRN27" s="1498"/>
      <c r="KRO27" s="1498"/>
      <c r="KRP27" s="1498"/>
      <c r="KRQ27" s="1498"/>
      <c r="KRR27" s="1498"/>
      <c r="KRS27" s="1498"/>
      <c r="KRT27" s="1498"/>
      <c r="KRU27" s="1498"/>
      <c r="KRV27" s="1498"/>
      <c r="KRW27" s="1498"/>
      <c r="KRX27" s="1498"/>
      <c r="KRY27" s="1498"/>
      <c r="KRZ27" s="1498"/>
      <c r="KSA27" s="1498"/>
      <c r="KSB27" s="1498"/>
      <c r="KSC27" s="1498"/>
      <c r="KSD27" s="1498"/>
      <c r="KSE27" s="1498"/>
      <c r="KSF27" s="1498"/>
      <c r="KSG27" s="1498"/>
      <c r="KSH27" s="1498"/>
      <c r="KSI27" s="1498"/>
      <c r="KSJ27" s="1498"/>
      <c r="KSK27" s="1498"/>
      <c r="KSL27" s="1498"/>
      <c r="KSM27" s="1498"/>
      <c r="KSN27" s="1498"/>
      <c r="KSO27" s="1498"/>
      <c r="KSP27" s="1498"/>
      <c r="KSQ27" s="1498"/>
      <c r="KSR27" s="1498"/>
      <c r="KSS27" s="1498"/>
      <c r="KST27" s="1498"/>
      <c r="KSU27" s="1498"/>
      <c r="KSV27" s="1498"/>
      <c r="KSW27" s="1498"/>
      <c r="KSX27" s="1498"/>
      <c r="KSY27" s="1498"/>
      <c r="KSZ27" s="1498"/>
      <c r="KTA27" s="1498"/>
      <c r="KTB27" s="1498"/>
      <c r="KTC27" s="1498"/>
      <c r="KTD27" s="1498"/>
      <c r="KTE27" s="1498"/>
      <c r="KTF27" s="1498"/>
      <c r="KTG27" s="1498"/>
      <c r="KTH27" s="1498"/>
      <c r="KTI27" s="1498"/>
      <c r="KTJ27" s="1498"/>
      <c r="KTK27" s="1498"/>
      <c r="KTL27" s="1498"/>
      <c r="KTM27" s="1498"/>
      <c r="KTN27" s="1498"/>
      <c r="KTO27" s="1498"/>
      <c r="KTP27" s="1498"/>
      <c r="KTQ27" s="1498"/>
      <c r="KTR27" s="1498"/>
      <c r="KTS27" s="1498"/>
      <c r="KTT27" s="1498"/>
      <c r="KTU27" s="1498"/>
      <c r="KTV27" s="1498"/>
      <c r="KTW27" s="1498"/>
      <c r="KTX27" s="1498"/>
      <c r="KTY27" s="1498"/>
      <c r="KTZ27" s="1498"/>
      <c r="KUA27" s="1498"/>
      <c r="KUB27" s="1498"/>
      <c r="KUC27" s="1498"/>
      <c r="KUD27" s="1498"/>
      <c r="KUE27" s="1498"/>
      <c r="KUF27" s="1498"/>
      <c r="KUG27" s="1498"/>
      <c r="KUH27" s="1498"/>
      <c r="KUI27" s="1498"/>
      <c r="KUJ27" s="1498"/>
      <c r="KUK27" s="1498"/>
      <c r="KUL27" s="1498"/>
      <c r="KUM27" s="1498"/>
      <c r="KUN27" s="1498"/>
      <c r="KUO27" s="1498"/>
      <c r="KUP27" s="1498"/>
      <c r="KUQ27" s="1498"/>
      <c r="KUR27" s="1498"/>
      <c r="KUS27" s="1498"/>
      <c r="KUT27" s="1498"/>
      <c r="KUU27" s="1498"/>
      <c r="KUV27" s="1498"/>
      <c r="KUW27" s="1498"/>
      <c r="KUX27" s="1498"/>
      <c r="KUY27" s="1498"/>
      <c r="KUZ27" s="1498"/>
      <c r="KVA27" s="1498"/>
      <c r="KVB27" s="1498"/>
      <c r="KVC27" s="1498"/>
      <c r="KVD27" s="1498"/>
      <c r="KVE27" s="1498"/>
      <c r="KVF27" s="1498"/>
      <c r="KVG27" s="1498"/>
      <c r="KVH27" s="1498"/>
      <c r="KVI27" s="1498"/>
      <c r="KVJ27" s="1498"/>
      <c r="KVK27" s="1498"/>
      <c r="KVL27" s="1498"/>
      <c r="KVM27" s="1498"/>
      <c r="KVN27" s="1498"/>
      <c r="KVO27" s="1498"/>
      <c r="KVP27" s="1498"/>
      <c r="KVQ27" s="1498"/>
      <c r="KVR27" s="1498"/>
      <c r="KVS27" s="1498"/>
      <c r="KVT27" s="1498"/>
      <c r="KVU27" s="1498"/>
      <c r="KVV27" s="1498"/>
      <c r="KVW27" s="1498"/>
      <c r="KVX27" s="1498"/>
      <c r="KVY27" s="1498"/>
      <c r="KVZ27" s="1498"/>
      <c r="KWA27" s="1498"/>
      <c r="KWB27" s="1498"/>
      <c r="KWC27" s="1498"/>
      <c r="KWD27" s="1498"/>
      <c r="KWE27" s="1498"/>
      <c r="KWF27" s="1498"/>
      <c r="KWG27" s="1498"/>
      <c r="KWH27" s="1498"/>
      <c r="KWI27" s="1498"/>
      <c r="KWJ27" s="1498"/>
      <c r="KWK27" s="1498"/>
      <c r="KWL27" s="1498"/>
      <c r="KWM27" s="1498"/>
      <c r="KWN27" s="1498"/>
      <c r="KWO27" s="1498"/>
      <c r="KWP27" s="1498"/>
      <c r="KWQ27" s="1498"/>
      <c r="KWR27" s="1498"/>
      <c r="KWS27" s="1498"/>
      <c r="KWT27" s="1498"/>
      <c r="KWU27" s="1498"/>
      <c r="KWV27" s="1498"/>
      <c r="KWW27" s="1498"/>
      <c r="KWX27" s="1498"/>
      <c r="KWY27" s="1498"/>
      <c r="KWZ27" s="1498"/>
      <c r="KXA27" s="1498"/>
      <c r="KXB27" s="1498"/>
      <c r="KXC27" s="1498"/>
      <c r="KXD27" s="1498"/>
      <c r="KXE27" s="1498"/>
      <c r="KXF27" s="1498"/>
      <c r="KXG27" s="1498"/>
      <c r="KXH27" s="1498"/>
      <c r="KXI27" s="1498"/>
      <c r="KXJ27" s="1498"/>
      <c r="KXK27" s="1498"/>
      <c r="KXL27" s="1498"/>
      <c r="KXM27" s="1498"/>
      <c r="KXN27" s="1498"/>
      <c r="KXO27" s="1498"/>
      <c r="KXP27" s="1498"/>
      <c r="KXQ27" s="1498"/>
      <c r="KXR27" s="1498"/>
      <c r="KXS27" s="1498"/>
      <c r="KXT27" s="1498"/>
      <c r="KXU27" s="1498"/>
      <c r="KXV27" s="1498"/>
      <c r="KXW27" s="1498"/>
      <c r="KXX27" s="1498"/>
      <c r="KXY27" s="1498"/>
      <c r="KXZ27" s="1498"/>
      <c r="KYA27" s="1498"/>
      <c r="KYB27" s="1498"/>
      <c r="KYC27" s="1498"/>
      <c r="KYD27" s="1498"/>
      <c r="KYE27" s="1498"/>
      <c r="KYF27" s="1498"/>
      <c r="KYG27" s="1498"/>
      <c r="KYH27" s="1498"/>
      <c r="KYI27" s="1498"/>
      <c r="KYJ27" s="1498"/>
      <c r="KYK27" s="1498"/>
      <c r="KYL27" s="1498"/>
      <c r="KYM27" s="1498"/>
      <c r="KYN27" s="1498"/>
      <c r="KYO27" s="1498"/>
      <c r="KYP27" s="1498"/>
      <c r="KYQ27" s="1498"/>
      <c r="KYR27" s="1498"/>
      <c r="KYS27" s="1498"/>
      <c r="KYT27" s="1498"/>
      <c r="KYU27" s="1498"/>
      <c r="KYV27" s="1498"/>
      <c r="KYW27" s="1498"/>
      <c r="KYX27" s="1498"/>
      <c r="KYY27" s="1498"/>
      <c r="KYZ27" s="1498"/>
      <c r="KZA27" s="1498"/>
      <c r="KZB27" s="1498"/>
      <c r="KZC27" s="1498"/>
      <c r="KZD27" s="1498"/>
      <c r="KZE27" s="1498"/>
      <c r="KZF27" s="1498"/>
      <c r="KZG27" s="1498"/>
      <c r="KZH27" s="1498"/>
      <c r="KZI27" s="1498"/>
      <c r="KZJ27" s="1498"/>
      <c r="KZK27" s="1498"/>
      <c r="KZL27" s="1498"/>
      <c r="KZM27" s="1498"/>
      <c r="KZN27" s="1498"/>
      <c r="KZO27" s="1498"/>
      <c r="KZP27" s="1498"/>
      <c r="KZQ27" s="1498"/>
      <c r="KZR27" s="1498"/>
      <c r="KZS27" s="1498"/>
      <c r="KZT27" s="1498"/>
      <c r="KZU27" s="1498"/>
      <c r="KZV27" s="1498"/>
      <c r="KZW27" s="1498"/>
      <c r="KZX27" s="1498"/>
      <c r="KZY27" s="1498"/>
      <c r="KZZ27" s="1498"/>
      <c r="LAA27" s="1498"/>
      <c r="LAB27" s="1498"/>
      <c r="LAC27" s="1498"/>
      <c r="LAD27" s="1498"/>
      <c r="LAE27" s="1498"/>
      <c r="LAF27" s="1498"/>
      <c r="LAG27" s="1498"/>
      <c r="LAH27" s="1498"/>
      <c r="LAI27" s="1498"/>
      <c r="LAJ27" s="1498"/>
      <c r="LAK27" s="1498"/>
      <c r="LAL27" s="1498"/>
      <c r="LAM27" s="1498"/>
      <c r="LAN27" s="1498"/>
      <c r="LAO27" s="1498"/>
      <c r="LAP27" s="1498"/>
      <c r="LAQ27" s="1498"/>
      <c r="LAR27" s="1498"/>
      <c r="LAS27" s="1498"/>
      <c r="LAT27" s="1498"/>
      <c r="LAU27" s="1498"/>
      <c r="LAV27" s="1498"/>
      <c r="LAW27" s="1498"/>
      <c r="LAX27" s="1498"/>
      <c r="LAY27" s="1498"/>
      <c r="LAZ27" s="1498"/>
      <c r="LBA27" s="1498"/>
      <c r="LBB27" s="1498"/>
      <c r="LBC27" s="1498"/>
      <c r="LBD27" s="1498"/>
      <c r="LBE27" s="1498"/>
      <c r="LBF27" s="1498"/>
      <c r="LBG27" s="1498"/>
      <c r="LBH27" s="1498"/>
      <c r="LBI27" s="1498"/>
      <c r="LBJ27" s="1498"/>
      <c r="LBK27" s="1498"/>
      <c r="LBL27" s="1498"/>
      <c r="LBM27" s="1498"/>
      <c r="LBN27" s="1498"/>
      <c r="LBO27" s="1498"/>
      <c r="LBP27" s="1498"/>
      <c r="LBQ27" s="1498"/>
      <c r="LBR27" s="1498"/>
      <c r="LBS27" s="1498"/>
      <c r="LBT27" s="1498"/>
      <c r="LBU27" s="1498"/>
      <c r="LBV27" s="1498"/>
      <c r="LBW27" s="1498"/>
      <c r="LBX27" s="1498"/>
      <c r="LBY27" s="1498"/>
      <c r="LBZ27" s="1498"/>
      <c r="LCA27" s="1498"/>
      <c r="LCB27" s="1498"/>
      <c r="LCC27" s="1498"/>
      <c r="LCD27" s="1498"/>
      <c r="LCE27" s="1498"/>
      <c r="LCF27" s="1498"/>
      <c r="LCG27" s="1498"/>
      <c r="LCH27" s="1498"/>
      <c r="LCI27" s="1498"/>
      <c r="LCJ27" s="1498"/>
      <c r="LCK27" s="1498"/>
      <c r="LCL27" s="1498"/>
      <c r="LCM27" s="1498"/>
      <c r="LCN27" s="1498"/>
      <c r="LCO27" s="1498"/>
      <c r="LCP27" s="1498"/>
      <c r="LCQ27" s="1498"/>
      <c r="LCR27" s="1498"/>
      <c r="LCS27" s="1498"/>
      <c r="LCT27" s="1498"/>
      <c r="LCU27" s="1498"/>
      <c r="LCV27" s="1498"/>
      <c r="LCW27" s="1498"/>
      <c r="LCX27" s="1498"/>
      <c r="LCY27" s="1498"/>
      <c r="LCZ27" s="1498"/>
      <c r="LDA27" s="1498"/>
      <c r="LDB27" s="1498"/>
      <c r="LDC27" s="1498"/>
      <c r="LDD27" s="1498"/>
      <c r="LDE27" s="1498"/>
      <c r="LDF27" s="1498"/>
      <c r="LDG27" s="1498"/>
      <c r="LDH27" s="1498"/>
      <c r="LDI27" s="1498"/>
      <c r="LDJ27" s="1498"/>
      <c r="LDK27" s="1498"/>
      <c r="LDL27" s="1498"/>
      <c r="LDM27" s="1498"/>
      <c r="LDN27" s="1498"/>
      <c r="LDO27" s="1498"/>
      <c r="LDP27" s="1498"/>
      <c r="LDQ27" s="1498"/>
      <c r="LDR27" s="1498"/>
      <c r="LDS27" s="1498"/>
      <c r="LDT27" s="1498"/>
      <c r="LDU27" s="1498"/>
      <c r="LDV27" s="1498"/>
      <c r="LDW27" s="1498"/>
      <c r="LDX27" s="1498"/>
      <c r="LDY27" s="1498"/>
      <c r="LDZ27" s="1498"/>
      <c r="LEA27" s="1498"/>
      <c r="LEB27" s="1498"/>
      <c r="LEC27" s="1498"/>
      <c r="LED27" s="1498"/>
      <c r="LEE27" s="1498"/>
      <c r="LEF27" s="1498"/>
      <c r="LEG27" s="1498"/>
      <c r="LEH27" s="1498"/>
      <c r="LEI27" s="1498"/>
      <c r="LEJ27" s="1498"/>
      <c r="LEK27" s="1498"/>
      <c r="LEL27" s="1498"/>
      <c r="LEM27" s="1498"/>
      <c r="LEN27" s="1498"/>
      <c r="LEO27" s="1498"/>
      <c r="LEP27" s="1498"/>
      <c r="LEQ27" s="1498"/>
      <c r="LER27" s="1498"/>
      <c r="LES27" s="1498"/>
      <c r="LET27" s="1498"/>
      <c r="LEU27" s="1498"/>
      <c r="LEV27" s="1498"/>
      <c r="LEW27" s="1498"/>
      <c r="LEX27" s="1498"/>
      <c r="LEY27" s="1498"/>
      <c r="LEZ27" s="1498"/>
      <c r="LFA27" s="1498"/>
      <c r="LFB27" s="1498"/>
      <c r="LFC27" s="1498"/>
      <c r="LFD27" s="1498"/>
      <c r="LFE27" s="1498"/>
      <c r="LFF27" s="1498"/>
      <c r="LFG27" s="1498"/>
      <c r="LFH27" s="1498"/>
      <c r="LFI27" s="1498"/>
      <c r="LFJ27" s="1498"/>
      <c r="LFK27" s="1498"/>
      <c r="LFL27" s="1498"/>
      <c r="LFM27" s="1498"/>
      <c r="LFN27" s="1498"/>
      <c r="LFO27" s="1498"/>
      <c r="LFP27" s="1498"/>
      <c r="LFQ27" s="1498"/>
      <c r="LFR27" s="1498"/>
      <c r="LFS27" s="1498"/>
      <c r="LFT27" s="1498"/>
      <c r="LFU27" s="1498"/>
      <c r="LFV27" s="1498"/>
      <c r="LFW27" s="1498"/>
      <c r="LFX27" s="1498"/>
      <c r="LFY27" s="1498"/>
      <c r="LFZ27" s="1498"/>
      <c r="LGA27" s="1498"/>
      <c r="LGB27" s="1498"/>
      <c r="LGC27" s="1498"/>
      <c r="LGD27" s="1498"/>
      <c r="LGE27" s="1498"/>
      <c r="LGF27" s="1498"/>
      <c r="LGG27" s="1498"/>
      <c r="LGH27" s="1498"/>
      <c r="LGI27" s="1498"/>
      <c r="LGJ27" s="1498"/>
      <c r="LGK27" s="1498"/>
      <c r="LGL27" s="1498"/>
      <c r="LGM27" s="1498"/>
      <c r="LGN27" s="1498"/>
      <c r="LGO27" s="1498"/>
      <c r="LGP27" s="1498"/>
      <c r="LGQ27" s="1498"/>
      <c r="LGR27" s="1498"/>
      <c r="LGS27" s="1498"/>
      <c r="LGT27" s="1498"/>
      <c r="LGU27" s="1498"/>
      <c r="LGV27" s="1498"/>
      <c r="LGW27" s="1498"/>
      <c r="LGX27" s="1498"/>
      <c r="LGY27" s="1498"/>
      <c r="LGZ27" s="1498"/>
      <c r="LHA27" s="1498"/>
      <c r="LHB27" s="1498"/>
      <c r="LHC27" s="1498"/>
      <c r="LHD27" s="1498"/>
      <c r="LHE27" s="1498"/>
      <c r="LHF27" s="1498"/>
      <c r="LHG27" s="1498"/>
      <c r="LHH27" s="1498"/>
      <c r="LHI27" s="1498"/>
      <c r="LHJ27" s="1498"/>
      <c r="LHK27" s="1498"/>
      <c r="LHL27" s="1498"/>
      <c r="LHM27" s="1498"/>
      <c r="LHN27" s="1498"/>
      <c r="LHO27" s="1498"/>
      <c r="LHP27" s="1498"/>
      <c r="LHQ27" s="1498"/>
      <c r="LHR27" s="1498"/>
      <c r="LHS27" s="1498"/>
      <c r="LHT27" s="1498"/>
      <c r="LHU27" s="1498"/>
      <c r="LHV27" s="1498"/>
      <c r="LHW27" s="1498"/>
      <c r="LHX27" s="1498"/>
      <c r="LHY27" s="1498"/>
      <c r="LHZ27" s="1498"/>
      <c r="LIA27" s="1498"/>
      <c r="LIB27" s="1498"/>
      <c r="LIC27" s="1498"/>
      <c r="LID27" s="1498"/>
      <c r="LIE27" s="1498"/>
      <c r="LIF27" s="1498"/>
      <c r="LIG27" s="1498"/>
      <c r="LIH27" s="1498"/>
      <c r="LII27" s="1498"/>
      <c r="LIJ27" s="1498"/>
      <c r="LIK27" s="1498"/>
      <c r="LIL27" s="1498"/>
      <c r="LIM27" s="1498"/>
      <c r="LIN27" s="1498"/>
      <c r="LIO27" s="1498"/>
      <c r="LIP27" s="1498"/>
      <c r="LIQ27" s="1498"/>
      <c r="LIR27" s="1498"/>
      <c r="LIS27" s="1498"/>
      <c r="LIT27" s="1498"/>
      <c r="LIU27" s="1498"/>
      <c r="LIV27" s="1498"/>
      <c r="LIW27" s="1498"/>
      <c r="LIX27" s="1498"/>
      <c r="LIY27" s="1498"/>
      <c r="LIZ27" s="1498"/>
      <c r="LJA27" s="1498"/>
      <c r="LJB27" s="1498"/>
      <c r="LJC27" s="1498"/>
      <c r="LJD27" s="1498"/>
      <c r="LJE27" s="1498"/>
      <c r="LJF27" s="1498"/>
      <c r="LJG27" s="1498"/>
      <c r="LJH27" s="1498"/>
      <c r="LJI27" s="1498"/>
      <c r="LJJ27" s="1498"/>
      <c r="LJK27" s="1498"/>
      <c r="LJL27" s="1498"/>
      <c r="LJM27" s="1498"/>
      <c r="LJN27" s="1498"/>
      <c r="LJO27" s="1498"/>
      <c r="LJP27" s="1498"/>
      <c r="LJQ27" s="1498"/>
      <c r="LJR27" s="1498"/>
      <c r="LJS27" s="1498"/>
      <c r="LJT27" s="1498"/>
      <c r="LJU27" s="1498"/>
      <c r="LJV27" s="1498"/>
      <c r="LJW27" s="1498"/>
      <c r="LJX27" s="1498"/>
      <c r="LJY27" s="1498"/>
      <c r="LJZ27" s="1498"/>
      <c r="LKA27" s="1498"/>
      <c r="LKB27" s="1498"/>
      <c r="LKC27" s="1498"/>
      <c r="LKD27" s="1498"/>
      <c r="LKE27" s="1498"/>
      <c r="LKF27" s="1498"/>
      <c r="LKG27" s="1498"/>
      <c r="LKH27" s="1498"/>
      <c r="LKI27" s="1498"/>
      <c r="LKJ27" s="1498"/>
      <c r="LKK27" s="1498"/>
      <c r="LKL27" s="1498"/>
      <c r="LKM27" s="1498"/>
      <c r="LKN27" s="1498"/>
      <c r="LKO27" s="1498"/>
      <c r="LKP27" s="1498"/>
      <c r="LKQ27" s="1498"/>
      <c r="LKR27" s="1498"/>
      <c r="LKS27" s="1498"/>
      <c r="LKT27" s="1498"/>
      <c r="LKU27" s="1498"/>
      <c r="LKV27" s="1498"/>
      <c r="LKW27" s="1498"/>
      <c r="LKX27" s="1498"/>
      <c r="LKY27" s="1498"/>
      <c r="LKZ27" s="1498"/>
      <c r="LLA27" s="1498"/>
      <c r="LLB27" s="1498"/>
      <c r="LLC27" s="1498"/>
      <c r="LLD27" s="1498"/>
      <c r="LLE27" s="1498"/>
      <c r="LLF27" s="1498"/>
      <c r="LLG27" s="1498"/>
      <c r="LLH27" s="1498"/>
      <c r="LLI27" s="1498"/>
      <c r="LLJ27" s="1498"/>
      <c r="LLK27" s="1498"/>
      <c r="LLL27" s="1498"/>
      <c r="LLM27" s="1498"/>
      <c r="LLN27" s="1498"/>
      <c r="LLO27" s="1498"/>
      <c r="LLP27" s="1498"/>
      <c r="LLQ27" s="1498"/>
      <c r="LLR27" s="1498"/>
      <c r="LLS27" s="1498"/>
      <c r="LLT27" s="1498"/>
      <c r="LLU27" s="1498"/>
      <c r="LLV27" s="1498"/>
      <c r="LLW27" s="1498"/>
      <c r="LLX27" s="1498"/>
      <c r="LLY27" s="1498"/>
      <c r="LLZ27" s="1498"/>
      <c r="LMA27" s="1498"/>
      <c r="LMB27" s="1498"/>
      <c r="LMC27" s="1498"/>
      <c r="LMD27" s="1498"/>
      <c r="LME27" s="1498"/>
      <c r="LMF27" s="1498"/>
      <c r="LMG27" s="1498"/>
      <c r="LMH27" s="1498"/>
      <c r="LMI27" s="1498"/>
      <c r="LMJ27" s="1498"/>
      <c r="LMK27" s="1498"/>
      <c r="LML27" s="1498"/>
      <c r="LMM27" s="1498"/>
      <c r="LMN27" s="1498"/>
      <c r="LMO27" s="1498"/>
      <c r="LMP27" s="1498"/>
      <c r="LMQ27" s="1498"/>
      <c r="LMR27" s="1498"/>
      <c r="LMS27" s="1498"/>
      <c r="LMT27" s="1498"/>
      <c r="LMU27" s="1498"/>
      <c r="LMV27" s="1498"/>
      <c r="LMW27" s="1498"/>
      <c r="LMX27" s="1498"/>
      <c r="LMY27" s="1498"/>
      <c r="LMZ27" s="1498"/>
      <c r="LNA27" s="1498"/>
      <c r="LNB27" s="1498"/>
      <c r="LNC27" s="1498"/>
      <c r="LND27" s="1498"/>
      <c r="LNE27" s="1498"/>
      <c r="LNF27" s="1498"/>
      <c r="LNG27" s="1498"/>
      <c r="LNH27" s="1498"/>
      <c r="LNI27" s="1498"/>
      <c r="LNJ27" s="1498"/>
      <c r="LNK27" s="1498"/>
      <c r="LNL27" s="1498"/>
      <c r="LNM27" s="1498"/>
      <c r="LNN27" s="1498"/>
      <c r="LNO27" s="1498"/>
      <c r="LNP27" s="1498"/>
      <c r="LNQ27" s="1498"/>
      <c r="LNR27" s="1498"/>
      <c r="LNS27" s="1498"/>
      <c r="LNT27" s="1498"/>
      <c r="LNU27" s="1498"/>
      <c r="LNV27" s="1498"/>
      <c r="LNW27" s="1498"/>
      <c r="LNX27" s="1498"/>
      <c r="LNY27" s="1498"/>
      <c r="LNZ27" s="1498"/>
      <c r="LOA27" s="1498"/>
      <c r="LOB27" s="1498"/>
      <c r="LOC27" s="1498"/>
      <c r="LOD27" s="1498"/>
      <c r="LOE27" s="1498"/>
      <c r="LOF27" s="1498"/>
      <c r="LOG27" s="1498"/>
      <c r="LOH27" s="1498"/>
      <c r="LOI27" s="1498"/>
      <c r="LOJ27" s="1498"/>
      <c r="LOK27" s="1498"/>
      <c r="LOL27" s="1498"/>
      <c r="LOM27" s="1498"/>
      <c r="LON27" s="1498"/>
      <c r="LOO27" s="1498"/>
      <c r="LOP27" s="1498"/>
      <c r="LOQ27" s="1498"/>
      <c r="LOR27" s="1498"/>
      <c r="LOS27" s="1498"/>
      <c r="LOT27" s="1498"/>
      <c r="LOU27" s="1498"/>
      <c r="LOV27" s="1498"/>
      <c r="LOW27" s="1498"/>
      <c r="LOX27" s="1498"/>
      <c r="LOY27" s="1498"/>
      <c r="LOZ27" s="1498"/>
      <c r="LPA27" s="1498"/>
      <c r="LPB27" s="1498"/>
      <c r="LPC27" s="1498"/>
      <c r="LPD27" s="1498"/>
      <c r="LPE27" s="1498"/>
      <c r="LPF27" s="1498"/>
      <c r="LPG27" s="1498"/>
      <c r="LPH27" s="1498"/>
      <c r="LPI27" s="1498"/>
      <c r="LPJ27" s="1498"/>
      <c r="LPK27" s="1498"/>
      <c r="LPL27" s="1498"/>
      <c r="LPM27" s="1498"/>
      <c r="LPN27" s="1498"/>
      <c r="LPO27" s="1498"/>
      <c r="LPP27" s="1498"/>
      <c r="LPQ27" s="1498"/>
      <c r="LPR27" s="1498"/>
      <c r="LPS27" s="1498"/>
      <c r="LPT27" s="1498"/>
      <c r="LPU27" s="1498"/>
      <c r="LPV27" s="1498"/>
      <c r="LPW27" s="1498"/>
      <c r="LPX27" s="1498"/>
      <c r="LPY27" s="1498"/>
      <c r="LPZ27" s="1498"/>
      <c r="LQA27" s="1498"/>
      <c r="LQB27" s="1498"/>
      <c r="LQC27" s="1498"/>
      <c r="LQD27" s="1498"/>
      <c r="LQE27" s="1498"/>
      <c r="LQF27" s="1498"/>
      <c r="LQG27" s="1498"/>
      <c r="LQH27" s="1498"/>
      <c r="LQI27" s="1498"/>
      <c r="LQJ27" s="1498"/>
      <c r="LQK27" s="1498"/>
      <c r="LQL27" s="1498"/>
      <c r="LQM27" s="1498"/>
      <c r="LQN27" s="1498"/>
      <c r="LQO27" s="1498"/>
      <c r="LQP27" s="1498"/>
      <c r="LQQ27" s="1498"/>
      <c r="LQR27" s="1498"/>
      <c r="LQS27" s="1498"/>
      <c r="LQT27" s="1498"/>
      <c r="LQU27" s="1498"/>
      <c r="LQV27" s="1498"/>
      <c r="LQW27" s="1498"/>
      <c r="LQX27" s="1498"/>
      <c r="LQY27" s="1498"/>
      <c r="LQZ27" s="1498"/>
      <c r="LRA27" s="1498"/>
      <c r="LRB27" s="1498"/>
      <c r="LRC27" s="1498"/>
      <c r="LRD27" s="1498"/>
      <c r="LRE27" s="1498"/>
      <c r="LRF27" s="1498"/>
      <c r="LRG27" s="1498"/>
      <c r="LRH27" s="1498"/>
      <c r="LRI27" s="1498"/>
      <c r="LRJ27" s="1498"/>
      <c r="LRK27" s="1498"/>
      <c r="LRL27" s="1498"/>
      <c r="LRM27" s="1498"/>
      <c r="LRN27" s="1498"/>
      <c r="LRO27" s="1498"/>
      <c r="LRP27" s="1498"/>
      <c r="LRQ27" s="1498"/>
      <c r="LRR27" s="1498"/>
      <c r="LRS27" s="1498"/>
      <c r="LRT27" s="1498"/>
      <c r="LRU27" s="1498"/>
      <c r="LRV27" s="1498"/>
      <c r="LRW27" s="1498"/>
      <c r="LRX27" s="1498"/>
      <c r="LRY27" s="1498"/>
      <c r="LRZ27" s="1498"/>
      <c r="LSA27" s="1498"/>
      <c r="LSB27" s="1498"/>
      <c r="LSC27" s="1498"/>
      <c r="LSD27" s="1498"/>
      <c r="LSE27" s="1498"/>
      <c r="LSF27" s="1498"/>
      <c r="LSG27" s="1498"/>
      <c r="LSH27" s="1498"/>
      <c r="LSI27" s="1498"/>
      <c r="LSJ27" s="1498"/>
      <c r="LSK27" s="1498"/>
      <c r="LSL27" s="1498"/>
      <c r="LSM27" s="1498"/>
      <c r="LSN27" s="1498"/>
      <c r="LSO27" s="1498"/>
      <c r="LSP27" s="1498"/>
      <c r="LSQ27" s="1498"/>
      <c r="LSR27" s="1498"/>
      <c r="LSS27" s="1498"/>
      <c r="LST27" s="1498"/>
      <c r="LSU27" s="1498"/>
      <c r="LSV27" s="1498"/>
      <c r="LSW27" s="1498"/>
      <c r="LSX27" s="1498"/>
      <c r="LSY27" s="1498"/>
      <c r="LSZ27" s="1498"/>
      <c r="LTA27" s="1498"/>
      <c r="LTB27" s="1498"/>
      <c r="LTC27" s="1498"/>
      <c r="LTD27" s="1498"/>
      <c r="LTE27" s="1498"/>
      <c r="LTF27" s="1498"/>
      <c r="LTG27" s="1498"/>
      <c r="LTH27" s="1498"/>
      <c r="LTI27" s="1498"/>
      <c r="LTJ27" s="1498"/>
      <c r="LTK27" s="1498"/>
      <c r="LTL27" s="1498"/>
      <c r="LTM27" s="1498"/>
      <c r="LTN27" s="1498"/>
      <c r="LTO27" s="1498"/>
      <c r="LTP27" s="1498"/>
      <c r="LTQ27" s="1498"/>
      <c r="LTR27" s="1498"/>
      <c r="LTS27" s="1498"/>
      <c r="LTT27" s="1498"/>
      <c r="LTU27" s="1498"/>
      <c r="LTV27" s="1498"/>
      <c r="LTW27" s="1498"/>
      <c r="LTX27" s="1498"/>
      <c r="LTY27" s="1498"/>
      <c r="LTZ27" s="1498"/>
      <c r="LUA27" s="1498"/>
      <c r="LUB27" s="1498"/>
      <c r="LUC27" s="1498"/>
      <c r="LUD27" s="1498"/>
      <c r="LUE27" s="1498"/>
      <c r="LUF27" s="1498"/>
      <c r="LUG27" s="1498"/>
      <c r="LUH27" s="1498"/>
      <c r="LUI27" s="1498"/>
      <c r="LUJ27" s="1498"/>
      <c r="LUK27" s="1498"/>
      <c r="LUL27" s="1498"/>
      <c r="LUM27" s="1498"/>
      <c r="LUN27" s="1498"/>
      <c r="LUO27" s="1498"/>
      <c r="LUP27" s="1498"/>
      <c r="LUQ27" s="1498"/>
      <c r="LUR27" s="1498"/>
      <c r="LUS27" s="1498"/>
      <c r="LUT27" s="1498"/>
      <c r="LUU27" s="1498"/>
      <c r="LUV27" s="1498"/>
      <c r="LUW27" s="1498"/>
      <c r="LUX27" s="1498"/>
      <c r="LUY27" s="1498"/>
      <c r="LUZ27" s="1498"/>
      <c r="LVA27" s="1498"/>
      <c r="LVB27" s="1498"/>
      <c r="LVC27" s="1498"/>
      <c r="LVD27" s="1498"/>
      <c r="LVE27" s="1498"/>
      <c r="LVF27" s="1498"/>
      <c r="LVG27" s="1498"/>
      <c r="LVH27" s="1498"/>
      <c r="LVI27" s="1498"/>
      <c r="LVJ27" s="1498"/>
      <c r="LVK27" s="1498"/>
      <c r="LVL27" s="1498"/>
      <c r="LVM27" s="1498"/>
      <c r="LVN27" s="1498"/>
      <c r="LVO27" s="1498"/>
      <c r="LVP27" s="1498"/>
      <c r="LVQ27" s="1498"/>
      <c r="LVR27" s="1498"/>
      <c r="LVS27" s="1498"/>
      <c r="LVT27" s="1498"/>
      <c r="LVU27" s="1498"/>
      <c r="LVV27" s="1498"/>
      <c r="LVW27" s="1498"/>
      <c r="LVX27" s="1498"/>
      <c r="LVY27" s="1498"/>
      <c r="LVZ27" s="1498"/>
      <c r="LWA27" s="1498"/>
      <c r="LWB27" s="1498"/>
      <c r="LWC27" s="1498"/>
      <c r="LWD27" s="1498"/>
      <c r="LWE27" s="1498"/>
      <c r="LWF27" s="1498"/>
      <c r="LWG27" s="1498"/>
      <c r="LWH27" s="1498"/>
      <c r="LWI27" s="1498"/>
      <c r="LWJ27" s="1498"/>
      <c r="LWK27" s="1498"/>
      <c r="LWL27" s="1498"/>
      <c r="LWM27" s="1498"/>
      <c r="LWN27" s="1498"/>
      <c r="LWO27" s="1498"/>
      <c r="LWP27" s="1498"/>
      <c r="LWQ27" s="1498"/>
      <c r="LWR27" s="1498"/>
      <c r="LWS27" s="1498"/>
      <c r="LWT27" s="1498"/>
      <c r="LWU27" s="1498"/>
      <c r="LWV27" s="1498"/>
      <c r="LWW27" s="1498"/>
      <c r="LWX27" s="1498"/>
      <c r="LWY27" s="1498"/>
      <c r="LWZ27" s="1498"/>
      <c r="LXA27" s="1498"/>
      <c r="LXB27" s="1498"/>
      <c r="LXC27" s="1498"/>
      <c r="LXD27" s="1498"/>
      <c r="LXE27" s="1498"/>
      <c r="LXF27" s="1498"/>
      <c r="LXG27" s="1498"/>
      <c r="LXH27" s="1498"/>
      <c r="LXI27" s="1498"/>
      <c r="LXJ27" s="1498"/>
      <c r="LXK27" s="1498"/>
      <c r="LXL27" s="1498"/>
      <c r="LXM27" s="1498"/>
      <c r="LXN27" s="1498"/>
      <c r="LXO27" s="1498"/>
      <c r="LXP27" s="1498"/>
      <c r="LXQ27" s="1498"/>
      <c r="LXR27" s="1498"/>
      <c r="LXS27" s="1498"/>
      <c r="LXT27" s="1498"/>
      <c r="LXU27" s="1498"/>
      <c r="LXV27" s="1498"/>
      <c r="LXW27" s="1498"/>
      <c r="LXX27" s="1498"/>
      <c r="LXY27" s="1498"/>
      <c r="LXZ27" s="1498"/>
      <c r="LYA27" s="1498"/>
      <c r="LYB27" s="1498"/>
      <c r="LYC27" s="1498"/>
      <c r="LYD27" s="1498"/>
      <c r="LYE27" s="1498"/>
      <c r="LYF27" s="1498"/>
      <c r="LYG27" s="1498"/>
      <c r="LYH27" s="1498"/>
      <c r="LYI27" s="1498"/>
      <c r="LYJ27" s="1498"/>
      <c r="LYK27" s="1498"/>
      <c r="LYL27" s="1498"/>
      <c r="LYM27" s="1498"/>
      <c r="LYN27" s="1498"/>
      <c r="LYO27" s="1498"/>
      <c r="LYP27" s="1498"/>
      <c r="LYQ27" s="1498"/>
      <c r="LYR27" s="1498"/>
      <c r="LYS27" s="1498"/>
      <c r="LYT27" s="1498"/>
      <c r="LYU27" s="1498"/>
      <c r="LYV27" s="1498"/>
      <c r="LYW27" s="1498"/>
      <c r="LYX27" s="1498"/>
      <c r="LYY27" s="1498"/>
      <c r="LYZ27" s="1498"/>
      <c r="LZA27" s="1498"/>
      <c r="LZB27" s="1498"/>
      <c r="LZC27" s="1498"/>
      <c r="LZD27" s="1498"/>
      <c r="LZE27" s="1498"/>
      <c r="LZF27" s="1498"/>
      <c r="LZG27" s="1498"/>
      <c r="LZH27" s="1498"/>
      <c r="LZI27" s="1498"/>
      <c r="LZJ27" s="1498"/>
      <c r="LZK27" s="1498"/>
      <c r="LZL27" s="1498"/>
      <c r="LZM27" s="1498"/>
      <c r="LZN27" s="1498"/>
      <c r="LZO27" s="1498"/>
      <c r="LZP27" s="1498"/>
      <c r="LZQ27" s="1498"/>
      <c r="LZR27" s="1498"/>
      <c r="LZS27" s="1498"/>
      <c r="LZT27" s="1498"/>
      <c r="LZU27" s="1498"/>
      <c r="LZV27" s="1498"/>
      <c r="LZW27" s="1498"/>
      <c r="LZX27" s="1498"/>
      <c r="LZY27" s="1498"/>
      <c r="LZZ27" s="1498"/>
      <c r="MAA27" s="1498"/>
      <c r="MAB27" s="1498"/>
      <c r="MAC27" s="1498"/>
      <c r="MAD27" s="1498"/>
      <c r="MAE27" s="1498"/>
      <c r="MAF27" s="1498"/>
      <c r="MAG27" s="1498"/>
      <c r="MAH27" s="1498"/>
      <c r="MAI27" s="1498"/>
      <c r="MAJ27" s="1498"/>
      <c r="MAK27" s="1498"/>
      <c r="MAL27" s="1498"/>
      <c r="MAM27" s="1498"/>
      <c r="MAN27" s="1498"/>
      <c r="MAO27" s="1498"/>
      <c r="MAP27" s="1498"/>
      <c r="MAQ27" s="1498"/>
      <c r="MAR27" s="1498"/>
      <c r="MAS27" s="1498"/>
      <c r="MAT27" s="1498"/>
      <c r="MAU27" s="1498"/>
      <c r="MAV27" s="1498"/>
      <c r="MAW27" s="1498"/>
      <c r="MAX27" s="1498"/>
      <c r="MAY27" s="1498"/>
      <c r="MAZ27" s="1498"/>
      <c r="MBA27" s="1498"/>
      <c r="MBB27" s="1498"/>
      <c r="MBC27" s="1498"/>
      <c r="MBD27" s="1498"/>
      <c r="MBE27" s="1498"/>
      <c r="MBF27" s="1498"/>
      <c r="MBG27" s="1498"/>
      <c r="MBH27" s="1498"/>
      <c r="MBI27" s="1498"/>
      <c r="MBJ27" s="1498"/>
      <c r="MBK27" s="1498"/>
      <c r="MBL27" s="1498"/>
      <c r="MBM27" s="1498"/>
      <c r="MBN27" s="1498"/>
      <c r="MBO27" s="1498"/>
      <c r="MBP27" s="1498"/>
      <c r="MBQ27" s="1498"/>
      <c r="MBR27" s="1498"/>
      <c r="MBS27" s="1498"/>
      <c r="MBT27" s="1498"/>
      <c r="MBU27" s="1498"/>
      <c r="MBV27" s="1498"/>
      <c r="MBW27" s="1498"/>
      <c r="MBX27" s="1498"/>
      <c r="MBY27" s="1498"/>
      <c r="MBZ27" s="1498"/>
      <c r="MCA27" s="1498"/>
      <c r="MCB27" s="1498"/>
      <c r="MCC27" s="1498"/>
      <c r="MCD27" s="1498"/>
      <c r="MCE27" s="1498"/>
      <c r="MCF27" s="1498"/>
      <c r="MCG27" s="1498"/>
      <c r="MCH27" s="1498"/>
      <c r="MCI27" s="1498"/>
      <c r="MCJ27" s="1498"/>
      <c r="MCK27" s="1498"/>
      <c r="MCL27" s="1498"/>
      <c r="MCM27" s="1498"/>
      <c r="MCN27" s="1498"/>
      <c r="MCO27" s="1498"/>
      <c r="MCP27" s="1498"/>
      <c r="MCQ27" s="1498"/>
      <c r="MCR27" s="1498"/>
      <c r="MCS27" s="1498"/>
      <c r="MCT27" s="1498"/>
      <c r="MCU27" s="1498"/>
      <c r="MCV27" s="1498"/>
      <c r="MCW27" s="1498"/>
      <c r="MCX27" s="1498"/>
      <c r="MCY27" s="1498"/>
      <c r="MCZ27" s="1498"/>
      <c r="MDA27" s="1498"/>
      <c r="MDB27" s="1498"/>
      <c r="MDC27" s="1498"/>
      <c r="MDD27" s="1498"/>
      <c r="MDE27" s="1498"/>
      <c r="MDF27" s="1498"/>
      <c r="MDG27" s="1498"/>
      <c r="MDH27" s="1498"/>
      <c r="MDI27" s="1498"/>
      <c r="MDJ27" s="1498"/>
      <c r="MDK27" s="1498"/>
      <c r="MDL27" s="1498"/>
      <c r="MDM27" s="1498"/>
      <c r="MDN27" s="1498"/>
      <c r="MDO27" s="1498"/>
      <c r="MDP27" s="1498"/>
      <c r="MDQ27" s="1498"/>
      <c r="MDR27" s="1498"/>
      <c r="MDS27" s="1498"/>
      <c r="MDT27" s="1498"/>
      <c r="MDU27" s="1498"/>
      <c r="MDV27" s="1498"/>
      <c r="MDW27" s="1498"/>
      <c r="MDX27" s="1498"/>
      <c r="MDY27" s="1498"/>
      <c r="MDZ27" s="1498"/>
      <c r="MEA27" s="1498"/>
      <c r="MEB27" s="1498"/>
      <c r="MEC27" s="1498"/>
      <c r="MED27" s="1498"/>
      <c r="MEE27" s="1498"/>
      <c r="MEF27" s="1498"/>
      <c r="MEG27" s="1498"/>
      <c r="MEH27" s="1498"/>
      <c r="MEI27" s="1498"/>
      <c r="MEJ27" s="1498"/>
      <c r="MEK27" s="1498"/>
      <c r="MEL27" s="1498"/>
      <c r="MEM27" s="1498"/>
      <c r="MEN27" s="1498"/>
      <c r="MEO27" s="1498"/>
      <c r="MEP27" s="1498"/>
      <c r="MEQ27" s="1498"/>
      <c r="MER27" s="1498"/>
      <c r="MES27" s="1498"/>
      <c r="MET27" s="1498"/>
      <c r="MEU27" s="1498"/>
      <c r="MEV27" s="1498"/>
      <c r="MEW27" s="1498"/>
      <c r="MEX27" s="1498"/>
      <c r="MEY27" s="1498"/>
      <c r="MEZ27" s="1498"/>
      <c r="MFA27" s="1498"/>
      <c r="MFB27" s="1498"/>
      <c r="MFC27" s="1498"/>
      <c r="MFD27" s="1498"/>
      <c r="MFE27" s="1498"/>
      <c r="MFF27" s="1498"/>
      <c r="MFG27" s="1498"/>
      <c r="MFH27" s="1498"/>
      <c r="MFI27" s="1498"/>
      <c r="MFJ27" s="1498"/>
      <c r="MFK27" s="1498"/>
      <c r="MFL27" s="1498"/>
      <c r="MFM27" s="1498"/>
      <c r="MFN27" s="1498"/>
      <c r="MFO27" s="1498"/>
      <c r="MFP27" s="1498"/>
      <c r="MFQ27" s="1498"/>
      <c r="MFR27" s="1498"/>
      <c r="MFS27" s="1498"/>
      <c r="MFT27" s="1498"/>
      <c r="MFU27" s="1498"/>
      <c r="MFV27" s="1498"/>
      <c r="MFW27" s="1498"/>
      <c r="MFX27" s="1498"/>
      <c r="MFY27" s="1498"/>
      <c r="MFZ27" s="1498"/>
      <c r="MGA27" s="1498"/>
      <c r="MGB27" s="1498"/>
      <c r="MGC27" s="1498"/>
      <c r="MGD27" s="1498"/>
      <c r="MGE27" s="1498"/>
      <c r="MGF27" s="1498"/>
      <c r="MGG27" s="1498"/>
      <c r="MGH27" s="1498"/>
      <c r="MGI27" s="1498"/>
      <c r="MGJ27" s="1498"/>
      <c r="MGK27" s="1498"/>
      <c r="MGL27" s="1498"/>
      <c r="MGM27" s="1498"/>
      <c r="MGN27" s="1498"/>
      <c r="MGO27" s="1498"/>
      <c r="MGP27" s="1498"/>
      <c r="MGQ27" s="1498"/>
      <c r="MGR27" s="1498"/>
      <c r="MGS27" s="1498"/>
      <c r="MGT27" s="1498"/>
      <c r="MGU27" s="1498"/>
      <c r="MGV27" s="1498"/>
      <c r="MGW27" s="1498"/>
      <c r="MGX27" s="1498"/>
      <c r="MGY27" s="1498"/>
      <c r="MGZ27" s="1498"/>
      <c r="MHA27" s="1498"/>
      <c r="MHB27" s="1498"/>
      <c r="MHC27" s="1498"/>
      <c r="MHD27" s="1498"/>
      <c r="MHE27" s="1498"/>
      <c r="MHF27" s="1498"/>
      <c r="MHG27" s="1498"/>
      <c r="MHH27" s="1498"/>
      <c r="MHI27" s="1498"/>
      <c r="MHJ27" s="1498"/>
      <c r="MHK27" s="1498"/>
      <c r="MHL27" s="1498"/>
      <c r="MHM27" s="1498"/>
      <c r="MHN27" s="1498"/>
      <c r="MHO27" s="1498"/>
      <c r="MHP27" s="1498"/>
      <c r="MHQ27" s="1498"/>
      <c r="MHR27" s="1498"/>
      <c r="MHS27" s="1498"/>
      <c r="MHT27" s="1498"/>
      <c r="MHU27" s="1498"/>
      <c r="MHV27" s="1498"/>
      <c r="MHW27" s="1498"/>
      <c r="MHX27" s="1498"/>
      <c r="MHY27" s="1498"/>
      <c r="MHZ27" s="1498"/>
      <c r="MIA27" s="1498"/>
      <c r="MIB27" s="1498"/>
      <c r="MIC27" s="1498"/>
      <c r="MID27" s="1498"/>
      <c r="MIE27" s="1498"/>
      <c r="MIF27" s="1498"/>
      <c r="MIG27" s="1498"/>
      <c r="MIH27" s="1498"/>
      <c r="MII27" s="1498"/>
      <c r="MIJ27" s="1498"/>
      <c r="MIK27" s="1498"/>
      <c r="MIL27" s="1498"/>
      <c r="MIM27" s="1498"/>
      <c r="MIN27" s="1498"/>
      <c r="MIO27" s="1498"/>
      <c r="MIP27" s="1498"/>
      <c r="MIQ27" s="1498"/>
      <c r="MIR27" s="1498"/>
      <c r="MIS27" s="1498"/>
      <c r="MIT27" s="1498"/>
      <c r="MIU27" s="1498"/>
      <c r="MIV27" s="1498"/>
      <c r="MIW27" s="1498"/>
      <c r="MIX27" s="1498"/>
      <c r="MIY27" s="1498"/>
      <c r="MIZ27" s="1498"/>
      <c r="MJA27" s="1498"/>
      <c r="MJB27" s="1498"/>
      <c r="MJC27" s="1498"/>
      <c r="MJD27" s="1498"/>
      <c r="MJE27" s="1498"/>
      <c r="MJF27" s="1498"/>
      <c r="MJG27" s="1498"/>
      <c r="MJH27" s="1498"/>
      <c r="MJI27" s="1498"/>
      <c r="MJJ27" s="1498"/>
      <c r="MJK27" s="1498"/>
      <c r="MJL27" s="1498"/>
      <c r="MJM27" s="1498"/>
      <c r="MJN27" s="1498"/>
      <c r="MJO27" s="1498"/>
      <c r="MJP27" s="1498"/>
      <c r="MJQ27" s="1498"/>
      <c r="MJR27" s="1498"/>
      <c r="MJS27" s="1498"/>
      <c r="MJT27" s="1498"/>
      <c r="MJU27" s="1498"/>
      <c r="MJV27" s="1498"/>
      <c r="MJW27" s="1498"/>
      <c r="MJX27" s="1498"/>
      <c r="MJY27" s="1498"/>
      <c r="MJZ27" s="1498"/>
      <c r="MKA27" s="1498"/>
      <c r="MKB27" s="1498"/>
      <c r="MKC27" s="1498"/>
      <c r="MKD27" s="1498"/>
      <c r="MKE27" s="1498"/>
      <c r="MKF27" s="1498"/>
      <c r="MKG27" s="1498"/>
      <c r="MKH27" s="1498"/>
      <c r="MKI27" s="1498"/>
      <c r="MKJ27" s="1498"/>
      <c r="MKK27" s="1498"/>
      <c r="MKL27" s="1498"/>
      <c r="MKM27" s="1498"/>
      <c r="MKN27" s="1498"/>
      <c r="MKO27" s="1498"/>
      <c r="MKP27" s="1498"/>
      <c r="MKQ27" s="1498"/>
      <c r="MKR27" s="1498"/>
      <c r="MKS27" s="1498"/>
      <c r="MKT27" s="1498"/>
      <c r="MKU27" s="1498"/>
      <c r="MKV27" s="1498"/>
      <c r="MKW27" s="1498"/>
      <c r="MKX27" s="1498"/>
      <c r="MKY27" s="1498"/>
      <c r="MKZ27" s="1498"/>
      <c r="MLA27" s="1498"/>
      <c r="MLB27" s="1498"/>
      <c r="MLC27" s="1498"/>
      <c r="MLD27" s="1498"/>
      <c r="MLE27" s="1498"/>
      <c r="MLF27" s="1498"/>
      <c r="MLG27" s="1498"/>
      <c r="MLH27" s="1498"/>
      <c r="MLI27" s="1498"/>
      <c r="MLJ27" s="1498"/>
      <c r="MLK27" s="1498"/>
      <c r="MLL27" s="1498"/>
      <c r="MLM27" s="1498"/>
      <c r="MLN27" s="1498"/>
      <c r="MLO27" s="1498"/>
      <c r="MLP27" s="1498"/>
      <c r="MLQ27" s="1498"/>
      <c r="MLR27" s="1498"/>
      <c r="MLS27" s="1498"/>
      <c r="MLT27" s="1498"/>
      <c r="MLU27" s="1498"/>
      <c r="MLV27" s="1498"/>
      <c r="MLW27" s="1498"/>
      <c r="MLX27" s="1498"/>
      <c r="MLY27" s="1498"/>
      <c r="MLZ27" s="1498"/>
      <c r="MMA27" s="1498"/>
      <c r="MMB27" s="1498"/>
      <c r="MMC27" s="1498"/>
      <c r="MMD27" s="1498"/>
      <c r="MME27" s="1498"/>
      <c r="MMF27" s="1498"/>
      <c r="MMG27" s="1498"/>
      <c r="MMH27" s="1498"/>
      <c r="MMI27" s="1498"/>
      <c r="MMJ27" s="1498"/>
      <c r="MMK27" s="1498"/>
      <c r="MML27" s="1498"/>
      <c r="MMM27" s="1498"/>
      <c r="MMN27" s="1498"/>
      <c r="MMO27" s="1498"/>
      <c r="MMP27" s="1498"/>
      <c r="MMQ27" s="1498"/>
      <c r="MMR27" s="1498"/>
      <c r="MMS27" s="1498"/>
      <c r="MMT27" s="1498"/>
      <c r="MMU27" s="1498"/>
      <c r="MMV27" s="1498"/>
      <c r="MMW27" s="1498"/>
      <c r="MMX27" s="1498"/>
      <c r="MMY27" s="1498"/>
      <c r="MMZ27" s="1498"/>
      <c r="MNA27" s="1498"/>
      <c r="MNB27" s="1498"/>
      <c r="MNC27" s="1498"/>
      <c r="MND27" s="1498"/>
      <c r="MNE27" s="1498"/>
      <c r="MNF27" s="1498"/>
      <c r="MNG27" s="1498"/>
      <c r="MNH27" s="1498"/>
      <c r="MNI27" s="1498"/>
      <c r="MNJ27" s="1498"/>
      <c r="MNK27" s="1498"/>
      <c r="MNL27" s="1498"/>
      <c r="MNM27" s="1498"/>
      <c r="MNN27" s="1498"/>
      <c r="MNO27" s="1498"/>
      <c r="MNP27" s="1498"/>
      <c r="MNQ27" s="1498"/>
      <c r="MNR27" s="1498"/>
      <c r="MNS27" s="1498"/>
      <c r="MNT27" s="1498"/>
      <c r="MNU27" s="1498"/>
      <c r="MNV27" s="1498"/>
      <c r="MNW27" s="1498"/>
      <c r="MNX27" s="1498"/>
      <c r="MNY27" s="1498"/>
      <c r="MNZ27" s="1498"/>
      <c r="MOA27" s="1498"/>
      <c r="MOB27" s="1498"/>
      <c r="MOC27" s="1498"/>
      <c r="MOD27" s="1498"/>
      <c r="MOE27" s="1498"/>
      <c r="MOF27" s="1498"/>
      <c r="MOG27" s="1498"/>
      <c r="MOH27" s="1498"/>
      <c r="MOI27" s="1498"/>
      <c r="MOJ27" s="1498"/>
      <c r="MOK27" s="1498"/>
      <c r="MOL27" s="1498"/>
      <c r="MOM27" s="1498"/>
      <c r="MON27" s="1498"/>
      <c r="MOO27" s="1498"/>
      <c r="MOP27" s="1498"/>
      <c r="MOQ27" s="1498"/>
      <c r="MOR27" s="1498"/>
      <c r="MOS27" s="1498"/>
      <c r="MOT27" s="1498"/>
      <c r="MOU27" s="1498"/>
      <c r="MOV27" s="1498"/>
      <c r="MOW27" s="1498"/>
      <c r="MOX27" s="1498"/>
      <c r="MOY27" s="1498"/>
      <c r="MOZ27" s="1498"/>
      <c r="MPA27" s="1498"/>
      <c r="MPB27" s="1498"/>
      <c r="MPC27" s="1498"/>
      <c r="MPD27" s="1498"/>
      <c r="MPE27" s="1498"/>
      <c r="MPF27" s="1498"/>
      <c r="MPG27" s="1498"/>
      <c r="MPH27" s="1498"/>
      <c r="MPI27" s="1498"/>
      <c r="MPJ27" s="1498"/>
      <c r="MPK27" s="1498"/>
      <c r="MPL27" s="1498"/>
      <c r="MPM27" s="1498"/>
      <c r="MPN27" s="1498"/>
      <c r="MPO27" s="1498"/>
      <c r="MPP27" s="1498"/>
      <c r="MPQ27" s="1498"/>
      <c r="MPR27" s="1498"/>
      <c r="MPS27" s="1498"/>
      <c r="MPT27" s="1498"/>
      <c r="MPU27" s="1498"/>
      <c r="MPV27" s="1498"/>
      <c r="MPW27" s="1498"/>
      <c r="MPX27" s="1498"/>
      <c r="MPY27" s="1498"/>
      <c r="MPZ27" s="1498"/>
      <c r="MQA27" s="1498"/>
      <c r="MQB27" s="1498"/>
      <c r="MQC27" s="1498"/>
      <c r="MQD27" s="1498"/>
      <c r="MQE27" s="1498"/>
      <c r="MQF27" s="1498"/>
      <c r="MQG27" s="1498"/>
      <c r="MQH27" s="1498"/>
      <c r="MQI27" s="1498"/>
      <c r="MQJ27" s="1498"/>
      <c r="MQK27" s="1498"/>
      <c r="MQL27" s="1498"/>
      <c r="MQM27" s="1498"/>
      <c r="MQN27" s="1498"/>
      <c r="MQO27" s="1498"/>
      <c r="MQP27" s="1498"/>
      <c r="MQQ27" s="1498"/>
      <c r="MQR27" s="1498"/>
      <c r="MQS27" s="1498"/>
      <c r="MQT27" s="1498"/>
      <c r="MQU27" s="1498"/>
      <c r="MQV27" s="1498"/>
      <c r="MQW27" s="1498"/>
      <c r="MQX27" s="1498"/>
      <c r="MQY27" s="1498"/>
      <c r="MQZ27" s="1498"/>
      <c r="MRA27" s="1498"/>
      <c r="MRB27" s="1498"/>
      <c r="MRC27" s="1498"/>
      <c r="MRD27" s="1498"/>
      <c r="MRE27" s="1498"/>
      <c r="MRF27" s="1498"/>
      <c r="MRG27" s="1498"/>
      <c r="MRH27" s="1498"/>
      <c r="MRI27" s="1498"/>
      <c r="MRJ27" s="1498"/>
      <c r="MRK27" s="1498"/>
      <c r="MRL27" s="1498"/>
      <c r="MRM27" s="1498"/>
      <c r="MRN27" s="1498"/>
      <c r="MRO27" s="1498"/>
      <c r="MRP27" s="1498"/>
      <c r="MRQ27" s="1498"/>
      <c r="MRR27" s="1498"/>
      <c r="MRS27" s="1498"/>
      <c r="MRT27" s="1498"/>
      <c r="MRU27" s="1498"/>
      <c r="MRV27" s="1498"/>
      <c r="MRW27" s="1498"/>
      <c r="MRX27" s="1498"/>
      <c r="MRY27" s="1498"/>
      <c r="MRZ27" s="1498"/>
      <c r="MSA27" s="1498"/>
      <c r="MSB27" s="1498"/>
      <c r="MSC27" s="1498"/>
      <c r="MSD27" s="1498"/>
      <c r="MSE27" s="1498"/>
      <c r="MSF27" s="1498"/>
      <c r="MSG27" s="1498"/>
      <c r="MSH27" s="1498"/>
      <c r="MSI27" s="1498"/>
      <c r="MSJ27" s="1498"/>
      <c r="MSK27" s="1498"/>
      <c r="MSL27" s="1498"/>
      <c r="MSM27" s="1498"/>
      <c r="MSN27" s="1498"/>
      <c r="MSO27" s="1498"/>
      <c r="MSP27" s="1498"/>
      <c r="MSQ27" s="1498"/>
      <c r="MSR27" s="1498"/>
      <c r="MSS27" s="1498"/>
      <c r="MST27" s="1498"/>
      <c r="MSU27" s="1498"/>
      <c r="MSV27" s="1498"/>
      <c r="MSW27" s="1498"/>
      <c r="MSX27" s="1498"/>
      <c r="MSY27" s="1498"/>
      <c r="MSZ27" s="1498"/>
      <c r="MTA27" s="1498"/>
      <c r="MTB27" s="1498"/>
      <c r="MTC27" s="1498"/>
      <c r="MTD27" s="1498"/>
      <c r="MTE27" s="1498"/>
      <c r="MTF27" s="1498"/>
      <c r="MTG27" s="1498"/>
      <c r="MTH27" s="1498"/>
      <c r="MTI27" s="1498"/>
      <c r="MTJ27" s="1498"/>
      <c r="MTK27" s="1498"/>
      <c r="MTL27" s="1498"/>
      <c r="MTM27" s="1498"/>
      <c r="MTN27" s="1498"/>
      <c r="MTO27" s="1498"/>
      <c r="MTP27" s="1498"/>
      <c r="MTQ27" s="1498"/>
      <c r="MTR27" s="1498"/>
      <c r="MTS27" s="1498"/>
      <c r="MTT27" s="1498"/>
      <c r="MTU27" s="1498"/>
      <c r="MTV27" s="1498"/>
      <c r="MTW27" s="1498"/>
      <c r="MTX27" s="1498"/>
      <c r="MTY27" s="1498"/>
      <c r="MTZ27" s="1498"/>
      <c r="MUA27" s="1498"/>
      <c r="MUB27" s="1498"/>
      <c r="MUC27" s="1498"/>
      <c r="MUD27" s="1498"/>
      <c r="MUE27" s="1498"/>
      <c r="MUF27" s="1498"/>
      <c r="MUG27" s="1498"/>
      <c r="MUH27" s="1498"/>
      <c r="MUI27" s="1498"/>
      <c r="MUJ27" s="1498"/>
      <c r="MUK27" s="1498"/>
      <c r="MUL27" s="1498"/>
      <c r="MUM27" s="1498"/>
      <c r="MUN27" s="1498"/>
      <c r="MUO27" s="1498"/>
      <c r="MUP27" s="1498"/>
      <c r="MUQ27" s="1498"/>
      <c r="MUR27" s="1498"/>
      <c r="MUS27" s="1498"/>
      <c r="MUT27" s="1498"/>
      <c r="MUU27" s="1498"/>
      <c r="MUV27" s="1498"/>
      <c r="MUW27" s="1498"/>
      <c r="MUX27" s="1498"/>
      <c r="MUY27" s="1498"/>
      <c r="MUZ27" s="1498"/>
      <c r="MVA27" s="1498"/>
      <c r="MVB27" s="1498"/>
      <c r="MVC27" s="1498"/>
      <c r="MVD27" s="1498"/>
      <c r="MVE27" s="1498"/>
      <c r="MVF27" s="1498"/>
      <c r="MVG27" s="1498"/>
      <c r="MVH27" s="1498"/>
      <c r="MVI27" s="1498"/>
      <c r="MVJ27" s="1498"/>
      <c r="MVK27" s="1498"/>
      <c r="MVL27" s="1498"/>
      <c r="MVM27" s="1498"/>
      <c r="MVN27" s="1498"/>
      <c r="MVO27" s="1498"/>
      <c r="MVP27" s="1498"/>
      <c r="MVQ27" s="1498"/>
      <c r="MVR27" s="1498"/>
      <c r="MVS27" s="1498"/>
      <c r="MVT27" s="1498"/>
      <c r="MVU27" s="1498"/>
      <c r="MVV27" s="1498"/>
      <c r="MVW27" s="1498"/>
      <c r="MVX27" s="1498"/>
      <c r="MVY27" s="1498"/>
      <c r="MVZ27" s="1498"/>
      <c r="MWA27" s="1498"/>
      <c r="MWB27" s="1498"/>
      <c r="MWC27" s="1498"/>
      <c r="MWD27" s="1498"/>
      <c r="MWE27" s="1498"/>
      <c r="MWF27" s="1498"/>
      <c r="MWG27" s="1498"/>
      <c r="MWH27" s="1498"/>
      <c r="MWI27" s="1498"/>
      <c r="MWJ27" s="1498"/>
      <c r="MWK27" s="1498"/>
      <c r="MWL27" s="1498"/>
      <c r="MWM27" s="1498"/>
      <c r="MWN27" s="1498"/>
      <c r="MWO27" s="1498"/>
      <c r="MWP27" s="1498"/>
      <c r="MWQ27" s="1498"/>
      <c r="MWR27" s="1498"/>
      <c r="MWS27" s="1498"/>
      <c r="MWT27" s="1498"/>
      <c r="MWU27" s="1498"/>
      <c r="MWV27" s="1498"/>
      <c r="MWW27" s="1498"/>
      <c r="MWX27" s="1498"/>
      <c r="MWY27" s="1498"/>
      <c r="MWZ27" s="1498"/>
      <c r="MXA27" s="1498"/>
      <c r="MXB27" s="1498"/>
      <c r="MXC27" s="1498"/>
      <c r="MXD27" s="1498"/>
      <c r="MXE27" s="1498"/>
      <c r="MXF27" s="1498"/>
      <c r="MXG27" s="1498"/>
      <c r="MXH27" s="1498"/>
      <c r="MXI27" s="1498"/>
      <c r="MXJ27" s="1498"/>
      <c r="MXK27" s="1498"/>
      <c r="MXL27" s="1498"/>
      <c r="MXM27" s="1498"/>
      <c r="MXN27" s="1498"/>
      <c r="MXO27" s="1498"/>
      <c r="MXP27" s="1498"/>
      <c r="MXQ27" s="1498"/>
      <c r="MXR27" s="1498"/>
      <c r="MXS27" s="1498"/>
      <c r="MXT27" s="1498"/>
      <c r="MXU27" s="1498"/>
      <c r="MXV27" s="1498"/>
      <c r="MXW27" s="1498"/>
      <c r="MXX27" s="1498"/>
      <c r="MXY27" s="1498"/>
      <c r="MXZ27" s="1498"/>
      <c r="MYA27" s="1498"/>
      <c r="MYB27" s="1498"/>
      <c r="MYC27" s="1498"/>
      <c r="MYD27" s="1498"/>
      <c r="MYE27" s="1498"/>
      <c r="MYF27" s="1498"/>
      <c r="MYG27" s="1498"/>
      <c r="MYH27" s="1498"/>
      <c r="MYI27" s="1498"/>
      <c r="MYJ27" s="1498"/>
      <c r="MYK27" s="1498"/>
      <c r="MYL27" s="1498"/>
      <c r="MYM27" s="1498"/>
      <c r="MYN27" s="1498"/>
      <c r="MYO27" s="1498"/>
      <c r="MYP27" s="1498"/>
      <c r="MYQ27" s="1498"/>
      <c r="MYR27" s="1498"/>
      <c r="MYS27" s="1498"/>
      <c r="MYT27" s="1498"/>
      <c r="MYU27" s="1498"/>
      <c r="MYV27" s="1498"/>
      <c r="MYW27" s="1498"/>
      <c r="MYX27" s="1498"/>
      <c r="MYY27" s="1498"/>
      <c r="MYZ27" s="1498"/>
      <c r="MZA27" s="1498"/>
      <c r="MZB27" s="1498"/>
      <c r="MZC27" s="1498"/>
      <c r="MZD27" s="1498"/>
      <c r="MZE27" s="1498"/>
      <c r="MZF27" s="1498"/>
      <c r="MZG27" s="1498"/>
      <c r="MZH27" s="1498"/>
      <c r="MZI27" s="1498"/>
      <c r="MZJ27" s="1498"/>
      <c r="MZK27" s="1498"/>
      <c r="MZL27" s="1498"/>
      <c r="MZM27" s="1498"/>
      <c r="MZN27" s="1498"/>
      <c r="MZO27" s="1498"/>
      <c r="MZP27" s="1498"/>
      <c r="MZQ27" s="1498"/>
      <c r="MZR27" s="1498"/>
      <c r="MZS27" s="1498"/>
      <c r="MZT27" s="1498"/>
      <c r="MZU27" s="1498"/>
      <c r="MZV27" s="1498"/>
      <c r="MZW27" s="1498"/>
      <c r="MZX27" s="1498"/>
      <c r="MZY27" s="1498"/>
      <c r="MZZ27" s="1498"/>
      <c r="NAA27" s="1498"/>
      <c r="NAB27" s="1498"/>
      <c r="NAC27" s="1498"/>
      <c r="NAD27" s="1498"/>
      <c r="NAE27" s="1498"/>
      <c r="NAF27" s="1498"/>
      <c r="NAG27" s="1498"/>
      <c r="NAH27" s="1498"/>
      <c r="NAI27" s="1498"/>
      <c r="NAJ27" s="1498"/>
      <c r="NAK27" s="1498"/>
      <c r="NAL27" s="1498"/>
      <c r="NAM27" s="1498"/>
      <c r="NAN27" s="1498"/>
      <c r="NAO27" s="1498"/>
      <c r="NAP27" s="1498"/>
      <c r="NAQ27" s="1498"/>
      <c r="NAR27" s="1498"/>
      <c r="NAS27" s="1498"/>
      <c r="NAT27" s="1498"/>
      <c r="NAU27" s="1498"/>
      <c r="NAV27" s="1498"/>
      <c r="NAW27" s="1498"/>
      <c r="NAX27" s="1498"/>
      <c r="NAY27" s="1498"/>
      <c r="NAZ27" s="1498"/>
      <c r="NBA27" s="1498"/>
      <c r="NBB27" s="1498"/>
      <c r="NBC27" s="1498"/>
      <c r="NBD27" s="1498"/>
      <c r="NBE27" s="1498"/>
      <c r="NBF27" s="1498"/>
      <c r="NBG27" s="1498"/>
      <c r="NBH27" s="1498"/>
      <c r="NBI27" s="1498"/>
      <c r="NBJ27" s="1498"/>
      <c r="NBK27" s="1498"/>
      <c r="NBL27" s="1498"/>
      <c r="NBM27" s="1498"/>
      <c r="NBN27" s="1498"/>
      <c r="NBO27" s="1498"/>
      <c r="NBP27" s="1498"/>
      <c r="NBQ27" s="1498"/>
      <c r="NBR27" s="1498"/>
      <c r="NBS27" s="1498"/>
      <c r="NBT27" s="1498"/>
      <c r="NBU27" s="1498"/>
      <c r="NBV27" s="1498"/>
      <c r="NBW27" s="1498"/>
      <c r="NBX27" s="1498"/>
      <c r="NBY27" s="1498"/>
      <c r="NBZ27" s="1498"/>
      <c r="NCA27" s="1498"/>
      <c r="NCB27" s="1498"/>
      <c r="NCC27" s="1498"/>
      <c r="NCD27" s="1498"/>
      <c r="NCE27" s="1498"/>
      <c r="NCF27" s="1498"/>
      <c r="NCG27" s="1498"/>
      <c r="NCH27" s="1498"/>
      <c r="NCI27" s="1498"/>
      <c r="NCJ27" s="1498"/>
      <c r="NCK27" s="1498"/>
      <c r="NCL27" s="1498"/>
      <c r="NCM27" s="1498"/>
      <c r="NCN27" s="1498"/>
      <c r="NCO27" s="1498"/>
      <c r="NCP27" s="1498"/>
      <c r="NCQ27" s="1498"/>
      <c r="NCR27" s="1498"/>
      <c r="NCS27" s="1498"/>
      <c r="NCT27" s="1498"/>
      <c r="NCU27" s="1498"/>
      <c r="NCV27" s="1498"/>
      <c r="NCW27" s="1498"/>
      <c r="NCX27" s="1498"/>
      <c r="NCY27" s="1498"/>
      <c r="NCZ27" s="1498"/>
      <c r="NDA27" s="1498"/>
      <c r="NDB27" s="1498"/>
      <c r="NDC27" s="1498"/>
      <c r="NDD27" s="1498"/>
      <c r="NDE27" s="1498"/>
      <c r="NDF27" s="1498"/>
      <c r="NDG27" s="1498"/>
      <c r="NDH27" s="1498"/>
      <c r="NDI27" s="1498"/>
      <c r="NDJ27" s="1498"/>
      <c r="NDK27" s="1498"/>
      <c r="NDL27" s="1498"/>
      <c r="NDM27" s="1498"/>
      <c r="NDN27" s="1498"/>
      <c r="NDO27" s="1498"/>
      <c r="NDP27" s="1498"/>
      <c r="NDQ27" s="1498"/>
      <c r="NDR27" s="1498"/>
      <c r="NDS27" s="1498"/>
      <c r="NDT27" s="1498"/>
      <c r="NDU27" s="1498"/>
      <c r="NDV27" s="1498"/>
      <c r="NDW27" s="1498"/>
      <c r="NDX27" s="1498"/>
      <c r="NDY27" s="1498"/>
      <c r="NDZ27" s="1498"/>
      <c r="NEA27" s="1498"/>
      <c r="NEB27" s="1498"/>
      <c r="NEC27" s="1498"/>
      <c r="NED27" s="1498"/>
      <c r="NEE27" s="1498"/>
      <c r="NEF27" s="1498"/>
      <c r="NEG27" s="1498"/>
      <c r="NEH27" s="1498"/>
      <c r="NEI27" s="1498"/>
      <c r="NEJ27" s="1498"/>
      <c r="NEK27" s="1498"/>
      <c r="NEL27" s="1498"/>
      <c r="NEM27" s="1498"/>
      <c r="NEN27" s="1498"/>
      <c r="NEO27" s="1498"/>
      <c r="NEP27" s="1498"/>
      <c r="NEQ27" s="1498"/>
      <c r="NER27" s="1498"/>
      <c r="NES27" s="1498"/>
      <c r="NET27" s="1498"/>
      <c r="NEU27" s="1498"/>
      <c r="NEV27" s="1498"/>
      <c r="NEW27" s="1498"/>
      <c r="NEX27" s="1498"/>
      <c r="NEY27" s="1498"/>
      <c r="NEZ27" s="1498"/>
      <c r="NFA27" s="1498"/>
      <c r="NFB27" s="1498"/>
      <c r="NFC27" s="1498"/>
      <c r="NFD27" s="1498"/>
      <c r="NFE27" s="1498"/>
      <c r="NFF27" s="1498"/>
      <c r="NFG27" s="1498"/>
      <c r="NFH27" s="1498"/>
      <c r="NFI27" s="1498"/>
      <c r="NFJ27" s="1498"/>
      <c r="NFK27" s="1498"/>
      <c r="NFL27" s="1498"/>
      <c r="NFM27" s="1498"/>
      <c r="NFN27" s="1498"/>
      <c r="NFO27" s="1498"/>
      <c r="NFP27" s="1498"/>
      <c r="NFQ27" s="1498"/>
      <c r="NFR27" s="1498"/>
      <c r="NFS27" s="1498"/>
      <c r="NFT27" s="1498"/>
      <c r="NFU27" s="1498"/>
      <c r="NFV27" s="1498"/>
      <c r="NFW27" s="1498"/>
      <c r="NFX27" s="1498"/>
      <c r="NFY27" s="1498"/>
      <c r="NFZ27" s="1498"/>
      <c r="NGA27" s="1498"/>
      <c r="NGB27" s="1498"/>
      <c r="NGC27" s="1498"/>
      <c r="NGD27" s="1498"/>
      <c r="NGE27" s="1498"/>
      <c r="NGF27" s="1498"/>
      <c r="NGG27" s="1498"/>
      <c r="NGH27" s="1498"/>
      <c r="NGI27" s="1498"/>
      <c r="NGJ27" s="1498"/>
      <c r="NGK27" s="1498"/>
      <c r="NGL27" s="1498"/>
      <c r="NGM27" s="1498"/>
      <c r="NGN27" s="1498"/>
      <c r="NGO27" s="1498"/>
      <c r="NGP27" s="1498"/>
      <c r="NGQ27" s="1498"/>
      <c r="NGR27" s="1498"/>
      <c r="NGS27" s="1498"/>
      <c r="NGT27" s="1498"/>
      <c r="NGU27" s="1498"/>
      <c r="NGV27" s="1498"/>
      <c r="NGW27" s="1498"/>
      <c r="NGX27" s="1498"/>
      <c r="NGY27" s="1498"/>
      <c r="NGZ27" s="1498"/>
      <c r="NHA27" s="1498"/>
      <c r="NHB27" s="1498"/>
      <c r="NHC27" s="1498"/>
      <c r="NHD27" s="1498"/>
      <c r="NHE27" s="1498"/>
      <c r="NHF27" s="1498"/>
      <c r="NHG27" s="1498"/>
      <c r="NHH27" s="1498"/>
      <c r="NHI27" s="1498"/>
      <c r="NHJ27" s="1498"/>
      <c r="NHK27" s="1498"/>
      <c r="NHL27" s="1498"/>
      <c r="NHM27" s="1498"/>
      <c r="NHN27" s="1498"/>
      <c r="NHO27" s="1498"/>
      <c r="NHP27" s="1498"/>
      <c r="NHQ27" s="1498"/>
      <c r="NHR27" s="1498"/>
      <c r="NHS27" s="1498"/>
      <c r="NHT27" s="1498"/>
      <c r="NHU27" s="1498"/>
      <c r="NHV27" s="1498"/>
      <c r="NHW27" s="1498"/>
      <c r="NHX27" s="1498"/>
      <c r="NHY27" s="1498"/>
      <c r="NHZ27" s="1498"/>
      <c r="NIA27" s="1498"/>
      <c r="NIB27" s="1498"/>
      <c r="NIC27" s="1498"/>
      <c r="NID27" s="1498"/>
      <c r="NIE27" s="1498"/>
      <c r="NIF27" s="1498"/>
      <c r="NIG27" s="1498"/>
      <c r="NIH27" s="1498"/>
      <c r="NII27" s="1498"/>
      <c r="NIJ27" s="1498"/>
      <c r="NIK27" s="1498"/>
      <c r="NIL27" s="1498"/>
      <c r="NIM27" s="1498"/>
      <c r="NIN27" s="1498"/>
      <c r="NIO27" s="1498"/>
      <c r="NIP27" s="1498"/>
      <c r="NIQ27" s="1498"/>
      <c r="NIR27" s="1498"/>
      <c r="NIS27" s="1498"/>
      <c r="NIT27" s="1498"/>
      <c r="NIU27" s="1498"/>
      <c r="NIV27" s="1498"/>
      <c r="NIW27" s="1498"/>
      <c r="NIX27" s="1498"/>
      <c r="NIY27" s="1498"/>
      <c r="NIZ27" s="1498"/>
      <c r="NJA27" s="1498"/>
      <c r="NJB27" s="1498"/>
      <c r="NJC27" s="1498"/>
      <c r="NJD27" s="1498"/>
      <c r="NJE27" s="1498"/>
      <c r="NJF27" s="1498"/>
      <c r="NJG27" s="1498"/>
      <c r="NJH27" s="1498"/>
      <c r="NJI27" s="1498"/>
      <c r="NJJ27" s="1498"/>
      <c r="NJK27" s="1498"/>
      <c r="NJL27" s="1498"/>
      <c r="NJM27" s="1498"/>
      <c r="NJN27" s="1498"/>
      <c r="NJO27" s="1498"/>
      <c r="NJP27" s="1498"/>
      <c r="NJQ27" s="1498"/>
      <c r="NJR27" s="1498"/>
      <c r="NJS27" s="1498"/>
      <c r="NJT27" s="1498"/>
      <c r="NJU27" s="1498"/>
      <c r="NJV27" s="1498"/>
      <c r="NJW27" s="1498"/>
      <c r="NJX27" s="1498"/>
      <c r="NJY27" s="1498"/>
      <c r="NJZ27" s="1498"/>
      <c r="NKA27" s="1498"/>
      <c r="NKB27" s="1498"/>
      <c r="NKC27" s="1498"/>
      <c r="NKD27" s="1498"/>
      <c r="NKE27" s="1498"/>
      <c r="NKF27" s="1498"/>
      <c r="NKG27" s="1498"/>
      <c r="NKH27" s="1498"/>
      <c r="NKI27" s="1498"/>
      <c r="NKJ27" s="1498"/>
      <c r="NKK27" s="1498"/>
      <c r="NKL27" s="1498"/>
      <c r="NKM27" s="1498"/>
      <c r="NKN27" s="1498"/>
      <c r="NKO27" s="1498"/>
      <c r="NKP27" s="1498"/>
      <c r="NKQ27" s="1498"/>
      <c r="NKR27" s="1498"/>
      <c r="NKS27" s="1498"/>
      <c r="NKT27" s="1498"/>
      <c r="NKU27" s="1498"/>
      <c r="NKV27" s="1498"/>
      <c r="NKW27" s="1498"/>
      <c r="NKX27" s="1498"/>
      <c r="NKY27" s="1498"/>
      <c r="NKZ27" s="1498"/>
      <c r="NLA27" s="1498"/>
      <c r="NLB27" s="1498"/>
      <c r="NLC27" s="1498"/>
      <c r="NLD27" s="1498"/>
      <c r="NLE27" s="1498"/>
      <c r="NLF27" s="1498"/>
      <c r="NLG27" s="1498"/>
      <c r="NLH27" s="1498"/>
      <c r="NLI27" s="1498"/>
      <c r="NLJ27" s="1498"/>
      <c r="NLK27" s="1498"/>
      <c r="NLL27" s="1498"/>
      <c r="NLM27" s="1498"/>
      <c r="NLN27" s="1498"/>
      <c r="NLO27" s="1498"/>
      <c r="NLP27" s="1498"/>
      <c r="NLQ27" s="1498"/>
      <c r="NLR27" s="1498"/>
      <c r="NLS27" s="1498"/>
      <c r="NLT27" s="1498"/>
      <c r="NLU27" s="1498"/>
      <c r="NLV27" s="1498"/>
      <c r="NLW27" s="1498"/>
      <c r="NLX27" s="1498"/>
      <c r="NLY27" s="1498"/>
      <c r="NLZ27" s="1498"/>
      <c r="NMA27" s="1498"/>
      <c r="NMB27" s="1498"/>
      <c r="NMC27" s="1498"/>
      <c r="NMD27" s="1498"/>
      <c r="NME27" s="1498"/>
      <c r="NMF27" s="1498"/>
      <c r="NMG27" s="1498"/>
      <c r="NMH27" s="1498"/>
      <c r="NMI27" s="1498"/>
      <c r="NMJ27" s="1498"/>
      <c r="NMK27" s="1498"/>
      <c r="NML27" s="1498"/>
      <c r="NMM27" s="1498"/>
      <c r="NMN27" s="1498"/>
      <c r="NMO27" s="1498"/>
      <c r="NMP27" s="1498"/>
      <c r="NMQ27" s="1498"/>
      <c r="NMR27" s="1498"/>
      <c r="NMS27" s="1498"/>
      <c r="NMT27" s="1498"/>
      <c r="NMU27" s="1498"/>
      <c r="NMV27" s="1498"/>
      <c r="NMW27" s="1498"/>
      <c r="NMX27" s="1498"/>
      <c r="NMY27" s="1498"/>
      <c r="NMZ27" s="1498"/>
      <c r="NNA27" s="1498"/>
      <c r="NNB27" s="1498"/>
      <c r="NNC27" s="1498"/>
      <c r="NND27" s="1498"/>
      <c r="NNE27" s="1498"/>
      <c r="NNF27" s="1498"/>
      <c r="NNG27" s="1498"/>
      <c r="NNH27" s="1498"/>
      <c r="NNI27" s="1498"/>
      <c r="NNJ27" s="1498"/>
      <c r="NNK27" s="1498"/>
      <c r="NNL27" s="1498"/>
      <c r="NNM27" s="1498"/>
      <c r="NNN27" s="1498"/>
      <c r="NNO27" s="1498"/>
      <c r="NNP27" s="1498"/>
      <c r="NNQ27" s="1498"/>
      <c r="NNR27" s="1498"/>
      <c r="NNS27" s="1498"/>
      <c r="NNT27" s="1498"/>
      <c r="NNU27" s="1498"/>
      <c r="NNV27" s="1498"/>
      <c r="NNW27" s="1498"/>
      <c r="NNX27" s="1498"/>
      <c r="NNY27" s="1498"/>
      <c r="NNZ27" s="1498"/>
      <c r="NOA27" s="1498"/>
      <c r="NOB27" s="1498"/>
      <c r="NOC27" s="1498"/>
      <c r="NOD27" s="1498"/>
      <c r="NOE27" s="1498"/>
      <c r="NOF27" s="1498"/>
      <c r="NOG27" s="1498"/>
      <c r="NOH27" s="1498"/>
      <c r="NOI27" s="1498"/>
      <c r="NOJ27" s="1498"/>
      <c r="NOK27" s="1498"/>
      <c r="NOL27" s="1498"/>
      <c r="NOM27" s="1498"/>
      <c r="NON27" s="1498"/>
      <c r="NOO27" s="1498"/>
      <c r="NOP27" s="1498"/>
      <c r="NOQ27" s="1498"/>
      <c r="NOR27" s="1498"/>
      <c r="NOS27" s="1498"/>
      <c r="NOT27" s="1498"/>
      <c r="NOU27" s="1498"/>
      <c r="NOV27" s="1498"/>
      <c r="NOW27" s="1498"/>
      <c r="NOX27" s="1498"/>
      <c r="NOY27" s="1498"/>
      <c r="NOZ27" s="1498"/>
      <c r="NPA27" s="1498"/>
      <c r="NPB27" s="1498"/>
      <c r="NPC27" s="1498"/>
      <c r="NPD27" s="1498"/>
      <c r="NPE27" s="1498"/>
      <c r="NPF27" s="1498"/>
      <c r="NPG27" s="1498"/>
      <c r="NPH27" s="1498"/>
      <c r="NPI27" s="1498"/>
      <c r="NPJ27" s="1498"/>
      <c r="NPK27" s="1498"/>
      <c r="NPL27" s="1498"/>
      <c r="NPM27" s="1498"/>
      <c r="NPN27" s="1498"/>
      <c r="NPO27" s="1498"/>
      <c r="NPP27" s="1498"/>
      <c r="NPQ27" s="1498"/>
      <c r="NPR27" s="1498"/>
      <c r="NPS27" s="1498"/>
      <c r="NPT27" s="1498"/>
      <c r="NPU27" s="1498"/>
      <c r="NPV27" s="1498"/>
      <c r="NPW27" s="1498"/>
      <c r="NPX27" s="1498"/>
      <c r="NPY27" s="1498"/>
      <c r="NPZ27" s="1498"/>
      <c r="NQA27" s="1498"/>
      <c r="NQB27" s="1498"/>
      <c r="NQC27" s="1498"/>
      <c r="NQD27" s="1498"/>
      <c r="NQE27" s="1498"/>
      <c r="NQF27" s="1498"/>
      <c r="NQG27" s="1498"/>
      <c r="NQH27" s="1498"/>
      <c r="NQI27" s="1498"/>
      <c r="NQJ27" s="1498"/>
      <c r="NQK27" s="1498"/>
      <c r="NQL27" s="1498"/>
      <c r="NQM27" s="1498"/>
      <c r="NQN27" s="1498"/>
      <c r="NQO27" s="1498"/>
      <c r="NQP27" s="1498"/>
      <c r="NQQ27" s="1498"/>
      <c r="NQR27" s="1498"/>
      <c r="NQS27" s="1498"/>
      <c r="NQT27" s="1498"/>
      <c r="NQU27" s="1498"/>
      <c r="NQV27" s="1498"/>
      <c r="NQW27" s="1498"/>
      <c r="NQX27" s="1498"/>
      <c r="NQY27" s="1498"/>
      <c r="NQZ27" s="1498"/>
      <c r="NRA27" s="1498"/>
      <c r="NRB27" s="1498"/>
      <c r="NRC27" s="1498"/>
      <c r="NRD27" s="1498"/>
      <c r="NRE27" s="1498"/>
      <c r="NRF27" s="1498"/>
      <c r="NRG27" s="1498"/>
      <c r="NRH27" s="1498"/>
      <c r="NRI27" s="1498"/>
      <c r="NRJ27" s="1498"/>
      <c r="NRK27" s="1498"/>
      <c r="NRL27" s="1498"/>
      <c r="NRM27" s="1498"/>
      <c r="NRN27" s="1498"/>
      <c r="NRO27" s="1498"/>
      <c r="NRP27" s="1498"/>
      <c r="NRQ27" s="1498"/>
      <c r="NRR27" s="1498"/>
      <c r="NRS27" s="1498"/>
      <c r="NRT27" s="1498"/>
      <c r="NRU27" s="1498"/>
      <c r="NRV27" s="1498"/>
      <c r="NRW27" s="1498"/>
      <c r="NRX27" s="1498"/>
      <c r="NRY27" s="1498"/>
      <c r="NRZ27" s="1498"/>
      <c r="NSA27" s="1498"/>
      <c r="NSB27" s="1498"/>
      <c r="NSC27" s="1498"/>
      <c r="NSD27" s="1498"/>
      <c r="NSE27" s="1498"/>
      <c r="NSF27" s="1498"/>
      <c r="NSG27" s="1498"/>
      <c r="NSH27" s="1498"/>
      <c r="NSI27" s="1498"/>
      <c r="NSJ27" s="1498"/>
      <c r="NSK27" s="1498"/>
      <c r="NSL27" s="1498"/>
      <c r="NSM27" s="1498"/>
      <c r="NSN27" s="1498"/>
      <c r="NSO27" s="1498"/>
      <c r="NSP27" s="1498"/>
      <c r="NSQ27" s="1498"/>
      <c r="NSR27" s="1498"/>
      <c r="NSS27" s="1498"/>
      <c r="NST27" s="1498"/>
      <c r="NSU27" s="1498"/>
      <c r="NSV27" s="1498"/>
      <c r="NSW27" s="1498"/>
      <c r="NSX27" s="1498"/>
      <c r="NSY27" s="1498"/>
      <c r="NSZ27" s="1498"/>
      <c r="NTA27" s="1498"/>
      <c r="NTB27" s="1498"/>
      <c r="NTC27" s="1498"/>
      <c r="NTD27" s="1498"/>
      <c r="NTE27" s="1498"/>
      <c r="NTF27" s="1498"/>
      <c r="NTG27" s="1498"/>
      <c r="NTH27" s="1498"/>
      <c r="NTI27" s="1498"/>
      <c r="NTJ27" s="1498"/>
      <c r="NTK27" s="1498"/>
      <c r="NTL27" s="1498"/>
      <c r="NTM27" s="1498"/>
      <c r="NTN27" s="1498"/>
      <c r="NTO27" s="1498"/>
      <c r="NTP27" s="1498"/>
      <c r="NTQ27" s="1498"/>
      <c r="NTR27" s="1498"/>
      <c r="NTS27" s="1498"/>
      <c r="NTT27" s="1498"/>
      <c r="NTU27" s="1498"/>
      <c r="NTV27" s="1498"/>
      <c r="NTW27" s="1498"/>
      <c r="NTX27" s="1498"/>
      <c r="NTY27" s="1498"/>
      <c r="NTZ27" s="1498"/>
      <c r="NUA27" s="1498"/>
      <c r="NUB27" s="1498"/>
      <c r="NUC27" s="1498"/>
      <c r="NUD27" s="1498"/>
      <c r="NUE27" s="1498"/>
      <c r="NUF27" s="1498"/>
      <c r="NUG27" s="1498"/>
      <c r="NUH27" s="1498"/>
      <c r="NUI27" s="1498"/>
      <c r="NUJ27" s="1498"/>
      <c r="NUK27" s="1498"/>
      <c r="NUL27" s="1498"/>
      <c r="NUM27" s="1498"/>
      <c r="NUN27" s="1498"/>
      <c r="NUO27" s="1498"/>
      <c r="NUP27" s="1498"/>
      <c r="NUQ27" s="1498"/>
      <c r="NUR27" s="1498"/>
      <c r="NUS27" s="1498"/>
      <c r="NUT27" s="1498"/>
      <c r="NUU27" s="1498"/>
      <c r="NUV27" s="1498"/>
      <c r="NUW27" s="1498"/>
      <c r="NUX27" s="1498"/>
      <c r="NUY27" s="1498"/>
      <c r="NUZ27" s="1498"/>
      <c r="NVA27" s="1498"/>
      <c r="NVB27" s="1498"/>
      <c r="NVC27" s="1498"/>
      <c r="NVD27" s="1498"/>
      <c r="NVE27" s="1498"/>
      <c r="NVF27" s="1498"/>
      <c r="NVG27" s="1498"/>
      <c r="NVH27" s="1498"/>
      <c r="NVI27" s="1498"/>
      <c r="NVJ27" s="1498"/>
      <c r="NVK27" s="1498"/>
      <c r="NVL27" s="1498"/>
      <c r="NVM27" s="1498"/>
      <c r="NVN27" s="1498"/>
      <c r="NVO27" s="1498"/>
      <c r="NVP27" s="1498"/>
      <c r="NVQ27" s="1498"/>
      <c r="NVR27" s="1498"/>
      <c r="NVS27" s="1498"/>
      <c r="NVT27" s="1498"/>
      <c r="NVU27" s="1498"/>
      <c r="NVV27" s="1498"/>
      <c r="NVW27" s="1498"/>
      <c r="NVX27" s="1498"/>
      <c r="NVY27" s="1498"/>
      <c r="NVZ27" s="1498"/>
      <c r="NWA27" s="1498"/>
      <c r="NWB27" s="1498"/>
      <c r="NWC27" s="1498"/>
      <c r="NWD27" s="1498"/>
      <c r="NWE27" s="1498"/>
      <c r="NWF27" s="1498"/>
      <c r="NWG27" s="1498"/>
      <c r="NWH27" s="1498"/>
      <c r="NWI27" s="1498"/>
      <c r="NWJ27" s="1498"/>
      <c r="NWK27" s="1498"/>
      <c r="NWL27" s="1498"/>
      <c r="NWM27" s="1498"/>
      <c r="NWN27" s="1498"/>
      <c r="NWO27" s="1498"/>
      <c r="NWP27" s="1498"/>
      <c r="NWQ27" s="1498"/>
      <c r="NWR27" s="1498"/>
      <c r="NWS27" s="1498"/>
      <c r="NWT27" s="1498"/>
      <c r="NWU27" s="1498"/>
      <c r="NWV27" s="1498"/>
      <c r="NWW27" s="1498"/>
      <c r="NWX27" s="1498"/>
      <c r="NWY27" s="1498"/>
      <c r="NWZ27" s="1498"/>
      <c r="NXA27" s="1498"/>
      <c r="NXB27" s="1498"/>
      <c r="NXC27" s="1498"/>
      <c r="NXD27" s="1498"/>
      <c r="NXE27" s="1498"/>
      <c r="NXF27" s="1498"/>
      <c r="NXG27" s="1498"/>
      <c r="NXH27" s="1498"/>
      <c r="NXI27" s="1498"/>
      <c r="NXJ27" s="1498"/>
      <c r="NXK27" s="1498"/>
      <c r="NXL27" s="1498"/>
      <c r="NXM27" s="1498"/>
      <c r="NXN27" s="1498"/>
      <c r="NXO27" s="1498"/>
      <c r="NXP27" s="1498"/>
      <c r="NXQ27" s="1498"/>
      <c r="NXR27" s="1498"/>
      <c r="NXS27" s="1498"/>
      <c r="NXT27" s="1498"/>
      <c r="NXU27" s="1498"/>
      <c r="NXV27" s="1498"/>
      <c r="NXW27" s="1498"/>
      <c r="NXX27" s="1498"/>
      <c r="NXY27" s="1498"/>
      <c r="NXZ27" s="1498"/>
      <c r="NYA27" s="1498"/>
      <c r="NYB27" s="1498"/>
      <c r="NYC27" s="1498"/>
      <c r="NYD27" s="1498"/>
      <c r="NYE27" s="1498"/>
      <c r="NYF27" s="1498"/>
      <c r="NYG27" s="1498"/>
      <c r="NYH27" s="1498"/>
      <c r="NYI27" s="1498"/>
      <c r="NYJ27" s="1498"/>
      <c r="NYK27" s="1498"/>
      <c r="NYL27" s="1498"/>
      <c r="NYM27" s="1498"/>
      <c r="NYN27" s="1498"/>
      <c r="NYO27" s="1498"/>
      <c r="NYP27" s="1498"/>
      <c r="NYQ27" s="1498"/>
      <c r="NYR27" s="1498"/>
      <c r="NYS27" s="1498"/>
      <c r="NYT27" s="1498"/>
      <c r="NYU27" s="1498"/>
      <c r="NYV27" s="1498"/>
      <c r="NYW27" s="1498"/>
      <c r="NYX27" s="1498"/>
      <c r="NYY27" s="1498"/>
      <c r="NYZ27" s="1498"/>
      <c r="NZA27" s="1498"/>
      <c r="NZB27" s="1498"/>
      <c r="NZC27" s="1498"/>
      <c r="NZD27" s="1498"/>
      <c r="NZE27" s="1498"/>
      <c r="NZF27" s="1498"/>
      <c r="NZG27" s="1498"/>
      <c r="NZH27" s="1498"/>
      <c r="NZI27" s="1498"/>
      <c r="NZJ27" s="1498"/>
      <c r="NZK27" s="1498"/>
      <c r="NZL27" s="1498"/>
      <c r="NZM27" s="1498"/>
      <c r="NZN27" s="1498"/>
      <c r="NZO27" s="1498"/>
      <c r="NZP27" s="1498"/>
      <c r="NZQ27" s="1498"/>
      <c r="NZR27" s="1498"/>
      <c r="NZS27" s="1498"/>
      <c r="NZT27" s="1498"/>
      <c r="NZU27" s="1498"/>
      <c r="NZV27" s="1498"/>
      <c r="NZW27" s="1498"/>
      <c r="NZX27" s="1498"/>
      <c r="NZY27" s="1498"/>
      <c r="NZZ27" s="1498"/>
      <c r="OAA27" s="1498"/>
      <c r="OAB27" s="1498"/>
      <c r="OAC27" s="1498"/>
      <c r="OAD27" s="1498"/>
      <c r="OAE27" s="1498"/>
      <c r="OAF27" s="1498"/>
      <c r="OAG27" s="1498"/>
      <c r="OAH27" s="1498"/>
      <c r="OAI27" s="1498"/>
      <c r="OAJ27" s="1498"/>
      <c r="OAK27" s="1498"/>
      <c r="OAL27" s="1498"/>
      <c r="OAM27" s="1498"/>
      <c r="OAN27" s="1498"/>
      <c r="OAO27" s="1498"/>
      <c r="OAP27" s="1498"/>
      <c r="OAQ27" s="1498"/>
      <c r="OAR27" s="1498"/>
      <c r="OAS27" s="1498"/>
      <c r="OAT27" s="1498"/>
      <c r="OAU27" s="1498"/>
      <c r="OAV27" s="1498"/>
      <c r="OAW27" s="1498"/>
      <c r="OAX27" s="1498"/>
      <c r="OAY27" s="1498"/>
      <c r="OAZ27" s="1498"/>
      <c r="OBA27" s="1498"/>
      <c r="OBB27" s="1498"/>
      <c r="OBC27" s="1498"/>
      <c r="OBD27" s="1498"/>
      <c r="OBE27" s="1498"/>
      <c r="OBF27" s="1498"/>
      <c r="OBG27" s="1498"/>
      <c r="OBH27" s="1498"/>
      <c r="OBI27" s="1498"/>
      <c r="OBJ27" s="1498"/>
      <c r="OBK27" s="1498"/>
      <c r="OBL27" s="1498"/>
      <c r="OBM27" s="1498"/>
      <c r="OBN27" s="1498"/>
      <c r="OBO27" s="1498"/>
      <c r="OBP27" s="1498"/>
      <c r="OBQ27" s="1498"/>
      <c r="OBR27" s="1498"/>
      <c r="OBS27" s="1498"/>
      <c r="OBT27" s="1498"/>
      <c r="OBU27" s="1498"/>
      <c r="OBV27" s="1498"/>
      <c r="OBW27" s="1498"/>
      <c r="OBX27" s="1498"/>
      <c r="OBY27" s="1498"/>
      <c r="OBZ27" s="1498"/>
      <c r="OCA27" s="1498"/>
      <c r="OCB27" s="1498"/>
      <c r="OCC27" s="1498"/>
      <c r="OCD27" s="1498"/>
      <c r="OCE27" s="1498"/>
      <c r="OCF27" s="1498"/>
      <c r="OCG27" s="1498"/>
      <c r="OCH27" s="1498"/>
      <c r="OCI27" s="1498"/>
      <c r="OCJ27" s="1498"/>
      <c r="OCK27" s="1498"/>
      <c r="OCL27" s="1498"/>
      <c r="OCM27" s="1498"/>
      <c r="OCN27" s="1498"/>
      <c r="OCO27" s="1498"/>
      <c r="OCP27" s="1498"/>
      <c r="OCQ27" s="1498"/>
      <c r="OCR27" s="1498"/>
      <c r="OCS27" s="1498"/>
      <c r="OCT27" s="1498"/>
      <c r="OCU27" s="1498"/>
      <c r="OCV27" s="1498"/>
      <c r="OCW27" s="1498"/>
      <c r="OCX27" s="1498"/>
      <c r="OCY27" s="1498"/>
      <c r="OCZ27" s="1498"/>
      <c r="ODA27" s="1498"/>
      <c r="ODB27" s="1498"/>
      <c r="ODC27" s="1498"/>
      <c r="ODD27" s="1498"/>
      <c r="ODE27" s="1498"/>
      <c r="ODF27" s="1498"/>
      <c r="ODG27" s="1498"/>
      <c r="ODH27" s="1498"/>
      <c r="ODI27" s="1498"/>
      <c r="ODJ27" s="1498"/>
      <c r="ODK27" s="1498"/>
      <c r="ODL27" s="1498"/>
      <c r="ODM27" s="1498"/>
      <c r="ODN27" s="1498"/>
      <c r="ODO27" s="1498"/>
      <c r="ODP27" s="1498"/>
      <c r="ODQ27" s="1498"/>
      <c r="ODR27" s="1498"/>
      <c r="ODS27" s="1498"/>
      <c r="ODT27" s="1498"/>
      <c r="ODU27" s="1498"/>
      <c r="ODV27" s="1498"/>
      <c r="ODW27" s="1498"/>
      <c r="ODX27" s="1498"/>
      <c r="ODY27" s="1498"/>
      <c r="ODZ27" s="1498"/>
      <c r="OEA27" s="1498"/>
      <c r="OEB27" s="1498"/>
      <c r="OEC27" s="1498"/>
      <c r="OED27" s="1498"/>
      <c r="OEE27" s="1498"/>
      <c r="OEF27" s="1498"/>
      <c r="OEG27" s="1498"/>
      <c r="OEH27" s="1498"/>
      <c r="OEI27" s="1498"/>
      <c r="OEJ27" s="1498"/>
      <c r="OEK27" s="1498"/>
      <c r="OEL27" s="1498"/>
      <c r="OEM27" s="1498"/>
      <c r="OEN27" s="1498"/>
      <c r="OEO27" s="1498"/>
      <c r="OEP27" s="1498"/>
      <c r="OEQ27" s="1498"/>
      <c r="OER27" s="1498"/>
      <c r="OES27" s="1498"/>
      <c r="OET27" s="1498"/>
      <c r="OEU27" s="1498"/>
      <c r="OEV27" s="1498"/>
      <c r="OEW27" s="1498"/>
      <c r="OEX27" s="1498"/>
      <c r="OEY27" s="1498"/>
      <c r="OEZ27" s="1498"/>
      <c r="OFA27" s="1498"/>
      <c r="OFB27" s="1498"/>
      <c r="OFC27" s="1498"/>
      <c r="OFD27" s="1498"/>
      <c r="OFE27" s="1498"/>
      <c r="OFF27" s="1498"/>
      <c r="OFG27" s="1498"/>
      <c r="OFH27" s="1498"/>
      <c r="OFI27" s="1498"/>
      <c r="OFJ27" s="1498"/>
      <c r="OFK27" s="1498"/>
      <c r="OFL27" s="1498"/>
      <c r="OFM27" s="1498"/>
      <c r="OFN27" s="1498"/>
      <c r="OFO27" s="1498"/>
      <c r="OFP27" s="1498"/>
      <c r="OFQ27" s="1498"/>
      <c r="OFR27" s="1498"/>
      <c r="OFS27" s="1498"/>
      <c r="OFT27" s="1498"/>
      <c r="OFU27" s="1498"/>
      <c r="OFV27" s="1498"/>
      <c r="OFW27" s="1498"/>
      <c r="OFX27" s="1498"/>
      <c r="OFY27" s="1498"/>
      <c r="OFZ27" s="1498"/>
      <c r="OGA27" s="1498"/>
      <c r="OGB27" s="1498"/>
      <c r="OGC27" s="1498"/>
      <c r="OGD27" s="1498"/>
      <c r="OGE27" s="1498"/>
      <c r="OGF27" s="1498"/>
      <c r="OGG27" s="1498"/>
      <c r="OGH27" s="1498"/>
      <c r="OGI27" s="1498"/>
      <c r="OGJ27" s="1498"/>
      <c r="OGK27" s="1498"/>
      <c r="OGL27" s="1498"/>
      <c r="OGM27" s="1498"/>
      <c r="OGN27" s="1498"/>
      <c r="OGO27" s="1498"/>
      <c r="OGP27" s="1498"/>
      <c r="OGQ27" s="1498"/>
      <c r="OGR27" s="1498"/>
      <c r="OGS27" s="1498"/>
      <c r="OGT27" s="1498"/>
      <c r="OGU27" s="1498"/>
      <c r="OGV27" s="1498"/>
      <c r="OGW27" s="1498"/>
      <c r="OGX27" s="1498"/>
      <c r="OGY27" s="1498"/>
      <c r="OGZ27" s="1498"/>
      <c r="OHA27" s="1498"/>
      <c r="OHB27" s="1498"/>
      <c r="OHC27" s="1498"/>
      <c r="OHD27" s="1498"/>
      <c r="OHE27" s="1498"/>
      <c r="OHF27" s="1498"/>
      <c r="OHG27" s="1498"/>
      <c r="OHH27" s="1498"/>
      <c r="OHI27" s="1498"/>
      <c r="OHJ27" s="1498"/>
      <c r="OHK27" s="1498"/>
      <c r="OHL27" s="1498"/>
      <c r="OHM27" s="1498"/>
      <c r="OHN27" s="1498"/>
      <c r="OHO27" s="1498"/>
      <c r="OHP27" s="1498"/>
      <c r="OHQ27" s="1498"/>
      <c r="OHR27" s="1498"/>
      <c r="OHS27" s="1498"/>
      <c r="OHT27" s="1498"/>
      <c r="OHU27" s="1498"/>
      <c r="OHV27" s="1498"/>
      <c r="OHW27" s="1498"/>
      <c r="OHX27" s="1498"/>
      <c r="OHY27" s="1498"/>
      <c r="OHZ27" s="1498"/>
      <c r="OIA27" s="1498"/>
      <c r="OIB27" s="1498"/>
      <c r="OIC27" s="1498"/>
      <c r="OID27" s="1498"/>
      <c r="OIE27" s="1498"/>
      <c r="OIF27" s="1498"/>
      <c r="OIG27" s="1498"/>
      <c r="OIH27" s="1498"/>
      <c r="OII27" s="1498"/>
      <c r="OIJ27" s="1498"/>
      <c r="OIK27" s="1498"/>
      <c r="OIL27" s="1498"/>
      <c r="OIM27" s="1498"/>
      <c r="OIN27" s="1498"/>
      <c r="OIO27" s="1498"/>
      <c r="OIP27" s="1498"/>
      <c r="OIQ27" s="1498"/>
      <c r="OIR27" s="1498"/>
      <c r="OIS27" s="1498"/>
      <c r="OIT27" s="1498"/>
      <c r="OIU27" s="1498"/>
      <c r="OIV27" s="1498"/>
      <c r="OIW27" s="1498"/>
      <c r="OIX27" s="1498"/>
      <c r="OIY27" s="1498"/>
      <c r="OIZ27" s="1498"/>
      <c r="OJA27" s="1498"/>
      <c r="OJB27" s="1498"/>
      <c r="OJC27" s="1498"/>
      <c r="OJD27" s="1498"/>
      <c r="OJE27" s="1498"/>
      <c r="OJF27" s="1498"/>
      <c r="OJG27" s="1498"/>
      <c r="OJH27" s="1498"/>
      <c r="OJI27" s="1498"/>
      <c r="OJJ27" s="1498"/>
      <c r="OJK27" s="1498"/>
      <c r="OJL27" s="1498"/>
      <c r="OJM27" s="1498"/>
      <c r="OJN27" s="1498"/>
      <c r="OJO27" s="1498"/>
      <c r="OJP27" s="1498"/>
      <c r="OJQ27" s="1498"/>
      <c r="OJR27" s="1498"/>
      <c r="OJS27" s="1498"/>
      <c r="OJT27" s="1498"/>
      <c r="OJU27" s="1498"/>
      <c r="OJV27" s="1498"/>
      <c r="OJW27" s="1498"/>
      <c r="OJX27" s="1498"/>
      <c r="OJY27" s="1498"/>
      <c r="OJZ27" s="1498"/>
      <c r="OKA27" s="1498"/>
      <c r="OKB27" s="1498"/>
      <c r="OKC27" s="1498"/>
      <c r="OKD27" s="1498"/>
      <c r="OKE27" s="1498"/>
      <c r="OKF27" s="1498"/>
      <c r="OKG27" s="1498"/>
      <c r="OKH27" s="1498"/>
      <c r="OKI27" s="1498"/>
      <c r="OKJ27" s="1498"/>
      <c r="OKK27" s="1498"/>
      <c r="OKL27" s="1498"/>
      <c r="OKM27" s="1498"/>
      <c r="OKN27" s="1498"/>
      <c r="OKO27" s="1498"/>
      <c r="OKP27" s="1498"/>
      <c r="OKQ27" s="1498"/>
      <c r="OKR27" s="1498"/>
      <c r="OKS27" s="1498"/>
      <c r="OKT27" s="1498"/>
      <c r="OKU27" s="1498"/>
      <c r="OKV27" s="1498"/>
      <c r="OKW27" s="1498"/>
      <c r="OKX27" s="1498"/>
      <c r="OKY27" s="1498"/>
      <c r="OKZ27" s="1498"/>
      <c r="OLA27" s="1498"/>
      <c r="OLB27" s="1498"/>
      <c r="OLC27" s="1498"/>
      <c r="OLD27" s="1498"/>
      <c r="OLE27" s="1498"/>
      <c r="OLF27" s="1498"/>
      <c r="OLG27" s="1498"/>
      <c r="OLH27" s="1498"/>
      <c r="OLI27" s="1498"/>
      <c r="OLJ27" s="1498"/>
      <c r="OLK27" s="1498"/>
      <c r="OLL27" s="1498"/>
      <c r="OLM27" s="1498"/>
      <c r="OLN27" s="1498"/>
      <c r="OLO27" s="1498"/>
      <c r="OLP27" s="1498"/>
      <c r="OLQ27" s="1498"/>
      <c r="OLR27" s="1498"/>
      <c r="OLS27" s="1498"/>
      <c r="OLT27" s="1498"/>
      <c r="OLU27" s="1498"/>
      <c r="OLV27" s="1498"/>
      <c r="OLW27" s="1498"/>
      <c r="OLX27" s="1498"/>
      <c r="OLY27" s="1498"/>
      <c r="OLZ27" s="1498"/>
      <c r="OMA27" s="1498"/>
      <c r="OMB27" s="1498"/>
      <c r="OMC27" s="1498"/>
      <c r="OMD27" s="1498"/>
      <c r="OME27" s="1498"/>
      <c r="OMF27" s="1498"/>
      <c r="OMG27" s="1498"/>
      <c r="OMH27" s="1498"/>
      <c r="OMI27" s="1498"/>
      <c r="OMJ27" s="1498"/>
      <c r="OMK27" s="1498"/>
      <c r="OML27" s="1498"/>
      <c r="OMM27" s="1498"/>
      <c r="OMN27" s="1498"/>
      <c r="OMO27" s="1498"/>
      <c r="OMP27" s="1498"/>
      <c r="OMQ27" s="1498"/>
      <c r="OMR27" s="1498"/>
      <c r="OMS27" s="1498"/>
      <c r="OMT27" s="1498"/>
      <c r="OMU27" s="1498"/>
      <c r="OMV27" s="1498"/>
      <c r="OMW27" s="1498"/>
      <c r="OMX27" s="1498"/>
      <c r="OMY27" s="1498"/>
      <c r="OMZ27" s="1498"/>
      <c r="ONA27" s="1498"/>
      <c r="ONB27" s="1498"/>
      <c r="ONC27" s="1498"/>
      <c r="OND27" s="1498"/>
      <c r="ONE27" s="1498"/>
      <c r="ONF27" s="1498"/>
      <c r="ONG27" s="1498"/>
      <c r="ONH27" s="1498"/>
      <c r="ONI27" s="1498"/>
      <c r="ONJ27" s="1498"/>
      <c r="ONK27" s="1498"/>
      <c r="ONL27" s="1498"/>
      <c r="ONM27" s="1498"/>
      <c r="ONN27" s="1498"/>
      <c r="ONO27" s="1498"/>
      <c r="ONP27" s="1498"/>
      <c r="ONQ27" s="1498"/>
      <c r="ONR27" s="1498"/>
      <c r="ONS27" s="1498"/>
      <c r="ONT27" s="1498"/>
      <c r="ONU27" s="1498"/>
      <c r="ONV27" s="1498"/>
      <c r="ONW27" s="1498"/>
      <c r="ONX27" s="1498"/>
      <c r="ONY27" s="1498"/>
      <c r="ONZ27" s="1498"/>
      <c r="OOA27" s="1498"/>
      <c r="OOB27" s="1498"/>
      <c r="OOC27" s="1498"/>
      <c r="OOD27" s="1498"/>
      <c r="OOE27" s="1498"/>
      <c r="OOF27" s="1498"/>
      <c r="OOG27" s="1498"/>
      <c r="OOH27" s="1498"/>
      <c r="OOI27" s="1498"/>
      <c r="OOJ27" s="1498"/>
      <c r="OOK27" s="1498"/>
      <c r="OOL27" s="1498"/>
      <c r="OOM27" s="1498"/>
      <c r="OON27" s="1498"/>
      <c r="OOO27" s="1498"/>
      <c r="OOP27" s="1498"/>
      <c r="OOQ27" s="1498"/>
      <c r="OOR27" s="1498"/>
      <c r="OOS27" s="1498"/>
      <c r="OOT27" s="1498"/>
      <c r="OOU27" s="1498"/>
      <c r="OOV27" s="1498"/>
      <c r="OOW27" s="1498"/>
      <c r="OOX27" s="1498"/>
      <c r="OOY27" s="1498"/>
      <c r="OOZ27" s="1498"/>
      <c r="OPA27" s="1498"/>
      <c r="OPB27" s="1498"/>
      <c r="OPC27" s="1498"/>
      <c r="OPD27" s="1498"/>
      <c r="OPE27" s="1498"/>
      <c r="OPF27" s="1498"/>
      <c r="OPG27" s="1498"/>
      <c r="OPH27" s="1498"/>
      <c r="OPI27" s="1498"/>
      <c r="OPJ27" s="1498"/>
      <c r="OPK27" s="1498"/>
      <c r="OPL27" s="1498"/>
      <c r="OPM27" s="1498"/>
      <c r="OPN27" s="1498"/>
      <c r="OPO27" s="1498"/>
      <c r="OPP27" s="1498"/>
      <c r="OPQ27" s="1498"/>
      <c r="OPR27" s="1498"/>
      <c r="OPS27" s="1498"/>
      <c r="OPT27" s="1498"/>
      <c r="OPU27" s="1498"/>
      <c r="OPV27" s="1498"/>
      <c r="OPW27" s="1498"/>
      <c r="OPX27" s="1498"/>
      <c r="OPY27" s="1498"/>
      <c r="OPZ27" s="1498"/>
      <c r="OQA27" s="1498"/>
      <c r="OQB27" s="1498"/>
      <c r="OQC27" s="1498"/>
      <c r="OQD27" s="1498"/>
      <c r="OQE27" s="1498"/>
      <c r="OQF27" s="1498"/>
      <c r="OQG27" s="1498"/>
      <c r="OQH27" s="1498"/>
      <c r="OQI27" s="1498"/>
      <c r="OQJ27" s="1498"/>
      <c r="OQK27" s="1498"/>
      <c r="OQL27" s="1498"/>
      <c r="OQM27" s="1498"/>
      <c r="OQN27" s="1498"/>
      <c r="OQO27" s="1498"/>
      <c r="OQP27" s="1498"/>
      <c r="OQQ27" s="1498"/>
      <c r="OQR27" s="1498"/>
      <c r="OQS27" s="1498"/>
      <c r="OQT27" s="1498"/>
      <c r="OQU27" s="1498"/>
      <c r="OQV27" s="1498"/>
      <c r="OQW27" s="1498"/>
      <c r="OQX27" s="1498"/>
      <c r="OQY27" s="1498"/>
      <c r="OQZ27" s="1498"/>
      <c r="ORA27" s="1498"/>
      <c r="ORB27" s="1498"/>
      <c r="ORC27" s="1498"/>
      <c r="ORD27" s="1498"/>
      <c r="ORE27" s="1498"/>
      <c r="ORF27" s="1498"/>
      <c r="ORG27" s="1498"/>
      <c r="ORH27" s="1498"/>
      <c r="ORI27" s="1498"/>
      <c r="ORJ27" s="1498"/>
      <c r="ORK27" s="1498"/>
      <c r="ORL27" s="1498"/>
      <c r="ORM27" s="1498"/>
      <c r="ORN27" s="1498"/>
      <c r="ORO27" s="1498"/>
      <c r="ORP27" s="1498"/>
      <c r="ORQ27" s="1498"/>
      <c r="ORR27" s="1498"/>
      <c r="ORS27" s="1498"/>
      <c r="ORT27" s="1498"/>
      <c r="ORU27" s="1498"/>
      <c r="ORV27" s="1498"/>
      <c r="ORW27" s="1498"/>
      <c r="ORX27" s="1498"/>
      <c r="ORY27" s="1498"/>
      <c r="ORZ27" s="1498"/>
      <c r="OSA27" s="1498"/>
      <c r="OSB27" s="1498"/>
      <c r="OSC27" s="1498"/>
      <c r="OSD27" s="1498"/>
      <c r="OSE27" s="1498"/>
      <c r="OSF27" s="1498"/>
      <c r="OSG27" s="1498"/>
      <c r="OSH27" s="1498"/>
      <c r="OSI27" s="1498"/>
      <c r="OSJ27" s="1498"/>
      <c r="OSK27" s="1498"/>
      <c r="OSL27" s="1498"/>
      <c r="OSM27" s="1498"/>
      <c r="OSN27" s="1498"/>
      <c r="OSO27" s="1498"/>
      <c r="OSP27" s="1498"/>
      <c r="OSQ27" s="1498"/>
      <c r="OSR27" s="1498"/>
      <c r="OSS27" s="1498"/>
      <c r="OST27" s="1498"/>
      <c r="OSU27" s="1498"/>
      <c r="OSV27" s="1498"/>
      <c r="OSW27" s="1498"/>
      <c r="OSX27" s="1498"/>
      <c r="OSY27" s="1498"/>
      <c r="OSZ27" s="1498"/>
      <c r="OTA27" s="1498"/>
      <c r="OTB27" s="1498"/>
      <c r="OTC27" s="1498"/>
      <c r="OTD27" s="1498"/>
      <c r="OTE27" s="1498"/>
      <c r="OTF27" s="1498"/>
      <c r="OTG27" s="1498"/>
      <c r="OTH27" s="1498"/>
      <c r="OTI27" s="1498"/>
      <c r="OTJ27" s="1498"/>
      <c r="OTK27" s="1498"/>
      <c r="OTL27" s="1498"/>
      <c r="OTM27" s="1498"/>
      <c r="OTN27" s="1498"/>
      <c r="OTO27" s="1498"/>
      <c r="OTP27" s="1498"/>
      <c r="OTQ27" s="1498"/>
      <c r="OTR27" s="1498"/>
      <c r="OTS27" s="1498"/>
      <c r="OTT27" s="1498"/>
      <c r="OTU27" s="1498"/>
      <c r="OTV27" s="1498"/>
      <c r="OTW27" s="1498"/>
      <c r="OTX27" s="1498"/>
      <c r="OTY27" s="1498"/>
      <c r="OTZ27" s="1498"/>
      <c r="OUA27" s="1498"/>
      <c r="OUB27" s="1498"/>
      <c r="OUC27" s="1498"/>
      <c r="OUD27" s="1498"/>
      <c r="OUE27" s="1498"/>
      <c r="OUF27" s="1498"/>
      <c r="OUG27" s="1498"/>
      <c r="OUH27" s="1498"/>
      <c r="OUI27" s="1498"/>
      <c r="OUJ27" s="1498"/>
      <c r="OUK27" s="1498"/>
      <c r="OUL27" s="1498"/>
      <c r="OUM27" s="1498"/>
      <c r="OUN27" s="1498"/>
      <c r="OUO27" s="1498"/>
      <c r="OUP27" s="1498"/>
      <c r="OUQ27" s="1498"/>
      <c r="OUR27" s="1498"/>
      <c r="OUS27" s="1498"/>
      <c r="OUT27" s="1498"/>
      <c r="OUU27" s="1498"/>
      <c r="OUV27" s="1498"/>
      <c r="OUW27" s="1498"/>
      <c r="OUX27" s="1498"/>
      <c r="OUY27" s="1498"/>
      <c r="OUZ27" s="1498"/>
      <c r="OVA27" s="1498"/>
      <c r="OVB27" s="1498"/>
      <c r="OVC27" s="1498"/>
      <c r="OVD27" s="1498"/>
      <c r="OVE27" s="1498"/>
      <c r="OVF27" s="1498"/>
      <c r="OVG27" s="1498"/>
      <c r="OVH27" s="1498"/>
      <c r="OVI27" s="1498"/>
      <c r="OVJ27" s="1498"/>
      <c r="OVK27" s="1498"/>
      <c r="OVL27" s="1498"/>
      <c r="OVM27" s="1498"/>
      <c r="OVN27" s="1498"/>
      <c r="OVO27" s="1498"/>
      <c r="OVP27" s="1498"/>
      <c r="OVQ27" s="1498"/>
      <c r="OVR27" s="1498"/>
      <c r="OVS27" s="1498"/>
      <c r="OVT27" s="1498"/>
      <c r="OVU27" s="1498"/>
      <c r="OVV27" s="1498"/>
      <c r="OVW27" s="1498"/>
      <c r="OVX27" s="1498"/>
      <c r="OVY27" s="1498"/>
      <c r="OVZ27" s="1498"/>
      <c r="OWA27" s="1498"/>
      <c r="OWB27" s="1498"/>
      <c r="OWC27" s="1498"/>
      <c r="OWD27" s="1498"/>
      <c r="OWE27" s="1498"/>
      <c r="OWF27" s="1498"/>
      <c r="OWG27" s="1498"/>
      <c r="OWH27" s="1498"/>
      <c r="OWI27" s="1498"/>
      <c r="OWJ27" s="1498"/>
      <c r="OWK27" s="1498"/>
      <c r="OWL27" s="1498"/>
      <c r="OWM27" s="1498"/>
      <c r="OWN27" s="1498"/>
      <c r="OWO27" s="1498"/>
      <c r="OWP27" s="1498"/>
      <c r="OWQ27" s="1498"/>
      <c r="OWR27" s="1498"/>
      <c r="OWS27" s="1498"/>
      <c r="OWT27" s="1498"/>
      <c r="OWU27" s="1498"/>
      <c r="OWV27" s="1498"/>
      <c r="OWW27" s="1498"/>
      <c r="OWX27" s="1498"/>
      <c r="OWY27" s="1498"/>
      <c r="OWZ27" s="1498"/>
      <c r="OXA27" s="1498"/>
      <c r="OXB27" s="1498"/>
      <c r="OXC27" s="1498"/>
      <c r="OXD27" s="1498"/>
      <c r="OXE27" s="1498"/>
      <c r="OXF27" s="1498"/>
      <c r="OXG27" s="1498"/>
      <c r="OXH27" s="1498"/>
      <c r="OXI27" s="1498"/>
      <c r="OXJ27" s="1498"/>
      <c r="OXK27" s="1498"/>
      <c r="OXL27" s="1498"/>
      <c r="OXM27" s="1498"/>
      <c r="OXN27" s="1498"/>
      <c r="OXO27" s="1498"/>
      <c r="OXP27" s="1498"/>
      <c r="OXQ27" s="1498"/>
      <c r="OXR27" s="1498"/>
      <c r="OXS27" s="1498"/>
      <c r="OXT27" s="1498"/>
      <c r="OXU27" s="1498"/>
      <c r="OXV27" s="1498"/>
      <c r="OXW27" s="1498"/>
      <c r="OXX27" s="1498"/>
      <c r="OXY27" s="1498"/>
      <c r="OXZ27" s="1498"/>
      <c r="OYA27" s="1498"/>
      <c r="OYB27" s="1498"/>
      <c r="OYC27" s="1498"/>
      <c r="OYD27" s="1498"/>
      <c r="OYE27" s="1498"/>
      <c r="OYF27" s="1498"/>
      <c r="OYG27" s="1498"/>
      <c r="OYH27" s="1498"/>
      <c r="OYI27" s="1498"/>
      <c r="OYJ27" s="1498"/>
      <c r="OYK27" s="1498"/>
      <c r="OYL27" s="1498"/>
      <c r="OYM27" s="1498"/>
      <c r="OYN27" s="1498"/>
      <c r="OYO27" s="1498"/>
      <c r="OYP27" s="1498"/>
      <c r="OYQ27" s="1498"/>
      <c r="OYR27" s="1498"/>
      <c r="OYS27" s="1498"/>
      <c r="OYT27" s="1498"/>
      <c r="OYU27" s="1498"/>
      <c r="OYV27" s="1498"/>
      <c r="OYW27" s="1498"/>
      <c r="OYX27" s="1498"/>
      <c r="OYY27" s="1498"/>
      <c r="OYZ27" s="1498"/>
      <c r="OZA27" s="1498"/>
      <c r="OZB27" s="1498"/>
      <c r="OZC27" s="1498"/>
      <c r="OZD27" s="1498"/>
      <c r="OZE27" s="1498"/>
      <c r="OZF27" s="1498"/>
      <c r="OZG27" s="1498"/>
      <c r="OZH27" s="1498"/>
      <c r="OZI27" s="1498"/>
      <c r="OZJ27" s="1498"/>
      <c r="OZK27" s="1498"/>
      <c r="OZL27" s="1498"/>
      <c r="OZM27" s="1498"/>
      <c r="OZN27" s="1498"/>
      <c r="OZO27" s="1498"/>
      <c r="OZP27" s="1498"/>
      <c r="OZQ27" s="1498"/>
      <c r="OZR27" s="1498"/>
      <c r="OZS27" s="1498"/>
      <c r="OZT27" s="1498"/>
      <c r="OZU27" s="1498"/>
      <c r="OZV27" s="1498"/>
      <c r="OZW27" s="1498"/>
      <c r="OZX27" s="1498"/>
      <c r="OZY27" s="1498"/>
      <c r="OZZ27" s="1498"/>
      <c r="PAA27" s="1498"/>
      <c r="PAB27" s="1498"/>
      <c r="PAC27" s="1498"/>
      <c r="PAD27" s="1498"/>
      <c r="PAE27" s="1498"/>
      <c r="PAF27" s="1498"/>
      <c r="PAG27" s="1498"/>
      <c r="PAH27" s="1498"/>
      <c r="PAI27" s="1498"/>
      <c r="PAJ27" s="1498"/>
      <c r="PAK27" s="1498"/>
      <c r="PAL27" s="1498"/>
      <c r="PAM27" s="1498"/>
      <c r="PAN27" s="1498"/>
      <c r="PAO27" s="1498"/>
      <c r="PAP27" s="1498"/>
      <c r="PAQ27" s="1498"/>
      <c r="PAR27" s="1498"/>
      <c r="PAS27" s="1498"/>
      <c r="PAT27" s="1498"/>
      <c r="PAU27" s="1498"/>
      <c r="PAV27" s="1498"/>
      <c r="PAW27" s="1498"/>
      <c r="PAX27" s="1498"/>
      <c r="PAY27" s="1498"/>
      <c r="PAZ27" s="1498"/>
      <c r="PBA27" s="1498"/>
      <c r="PBB27" s="1498"/>
      <c r="PBC27" s="1498"/>
      <c r="PBD27" s="1498"/>
      <c r="PBE27" s="1498"/>
      <c r="PBF27" s="1498"/>
      <c r="PBG27" s="1498"/>
      <c r="PBH27" s="1498"/>
      <c r="PBI27" s="1498"/>
      <c r="PBJ27" s="1498"/>
      <c r="PBK27" s="1498"/>
      <c r="PBL27" s="1498"/>
      <c r="PBM27" s="1498"/>
      <c r="PBN27" s="1498"/>
      <c r="PBO27" s="1498"/>
      <c r="PBP27" s="1498"/>
      <c r="PBQ27" s="1498"/>
      <c r="PBR27" s="1498"/>
      <c r="PBS27" s="1498"/>
      <c r="PBT27" s="1498"/>
      <c r="PBU27" s="1498"/>
      <c r="PBV27" s="1498"/>
      <c r="PBW27" s="1498"/>
      <c r="PBX27" s="1498"/>
      <c r="PBY27" s="1498"/>
      <c r="PBZ27" s="1498"/>
      <c r="PCA27" s="1498"/>
      <c r="PCB27" s="1498"/>
      <c r="PCC27" s="1498"/>
      <c r="PCD27" s="1498"/>
      <c r="PCE27" s="1498"/>
      <c r="PCF27" s="1498"/>
      <c r="PCG27" s="1498"/>
      <c r="PCH27" s="1498"/>
      <c r="PCI27" s="1498"/>
      <c r="PCJ27" s="1498"/>
      <c r="PCK27" s="1498"/>
      <c r="PCL27" s="1498"/>
      <c r="PCM27" s="1498"/>
      <c r="PCN27" s="1498"/>
      <c r="PCO27" s="1498"/>
      <c r="PCP27" s="1498"/>
      <c r="PCQ27" s="1498"/>
      <c r="PCR27" s="1498"/>
      <c r="PCS27" s="1498"/>
      <c r="PCT27" s="1498"/>
      <c r="PCU27" s="1498"/>
      <c r="PCV27" s="1498"/>
      <c r="PCW27" s="1498"/>
      <c r="PCX27" s="1498"/>
      <c r="PCY27" s="1498"/>
      <c r="PCZ27" s="1498"/>
      <c r="PDA27" s="1498"/>
      <c r="PDB27" s="1498"/>
      <c r="PDC27" s="1498"/>
      <c r="PDD27" s="1498"/>
      <c r="PDE27" s="1498"/>
      <c r="PDF27" s="1498"/>
      <c r="PDG27" s="1498"/>
      <c r="PDH27" s="1498"/>
      <c r="PDI27" s="1498"/>
      <c r="PDJ27" s="1498"/>
      <c r="PDK27" s="1498"/>
      <c r="PDL27" s="1498"/>
      <c r="PDM27" s="1498"/>
      <c r="PDN27" s="1498"/>
      <c r="PDO27" s="1498"/>
      <c r="PDP27" s="1498"/>
      <c r="PDQ27" s="1498"/>
      <c r="PDR27" s="1498"/>
      <c r="PDS27" s="1498"/>
      <c r="PDT27" s="1498"/>
      <c r="PDU27" s="1498"/>
      <c r="PDV27" s="1498"/>
      <c r="PDW27" s="1498"/>
      <c r="PDX27" s="1498"/>
      <c r="PDY27" s="1498"/>
      <c r="PDZ27" s="1498"/>
      <c r="PEA27" s="1498"/>
      <c r="PEB27" s="1498"/>
      <c r="PEC27" s="1498"/>
      <c r="PED27" s="1498"/>
      <c r="PEE27" s="1498"/>
      <c r="PEF27" s="1498"/>
      <c r="PEG27" s="1498"/>
      <c r="PEH27" s="1498"/>
      <c r="PEI27" s="1498"/>
      <c r="PEJ27" s="1498"/>
      <c r="PEK27" s="1498"/>
      <c r="PEL27" s="1498"/>
      <c r="PEM27" s="1498"/>
      <c r="PEN27" s="1498"/>
      <c r="PEO27" s="1498"/>
      <c r="PEP27" s="1498"/>
      <c r="PEQ27" s="1498"/>
      <c r="PER27" s="1498"/>
      <c r="PES27" s="1498"/>
      <c r="PET27" s="1498"/>
      <c r="PEU27" s="1498"/>
      <c r="PEV27" s="1498"/>
      <c r="PEW27" s="1498"/>
      <c r="PEX27" s="1498"/>
      <c r="PEY27" s="1498"/>
      <c r="PEZ27" s="1498"/>
      <c r="PFA27" s="1498"/>
      <c r="PFB27" s="1498"/>
      <c r="PFC27" s="1498"/>
      <c r="PFD27" s="1498"/>
      <c r="PFE27" s="1498"/>
      <c r="PFF27" s="1498"/>
      <c r="PFG27" s="1498"/>
      <c r="PFH27" s="1498"/>
      <c r="PFI27" s="1498"/>
      <c r="PFJ27" s="1498"/>
      <c r="PFK27" s="1498"/>
      <c r="PFL27" s="1498"/>
      <c r="PFM27" s="1498"/>
      <c r="PFN27" s="1498"/>
      <c r="PFO27" s="1498"/>
      <c r="PFP27" s="1498"/>
      <c r="PFQ27" s="1498"/>
      <c r="PFR27" s="1498"/>
      <c r="PFS27" s="1498"/>
      <c r="PFT27" s="1498"/>
      <c r="PFU27" s="1498"/>
      <c r="PFV27" s="1498"/>
      <c r="PFW27" s="1498"/>
      <c r="PFX27" s="1498"/>
      <c r="PFY27" s="1498"/>
      <c r="PFZ27" s="1498"/>
      <c r="PGA27" s="1498"/>
      <c r="PGB27" s="1498"/>
      <c r="PGC27" s="1498"/>
      <c r="PGD27" s="1498"/>
      <c r="PGE27" s="1498"/>
      <c r="PGF27" s="1498"/>
      <c r="PGG27" s="1498"/>
      <c r="PGH27" s="1498"/>
      <c r="PGI27" s="1498"/>
      <c r="PGJ27" s="1498"/>
      <c r="PGK27" s="1498"/>
      <c r="PGL27" s="1498"/>
      <c r="PGM27" s="1498"/>
      <c r="PGN27" s="1498"/>
      <c r="PGO27" s="1498"/>
      <c r="PGP27" s="1498"/>
      <c r="PGQ27" s="1498"/>
      <c r="PGR27" s="1498"/>
      <c r="PGS27" s="1498"/>
      <c r="PGT27" s="1498"/>
      <c r="PGU27" s="1498"/>
      <c r="PGV27" s="1498"/>
      <c r="PGW27" s="1498"/>
      <c r="PGX27" s="1498"/>
      <c r="PGY27" s="1498"/>
      <c r="PGZ27" s="1498"/>
      <c r="PHA27" s="1498"/>
      <c r="PHB27" s="1498"/>
      <c r="PHC27" s="1498"/>
      <c r="PHD27" s="1498"/>
      <c r="PHE27" s="1498"/>
      <c r="PHF27" s="1498"/>
      <c r="PHG27" s="1498"/>
      <c r="PHH27" s="1498"/>
      <c r="PHI27" s="1498"/>
      <c r="PHJ27" s="1498"/>
      <c r="PHK27" s="1498"/>
      <c r="PHL27" s="1498"/>
      <c r="PHM27" s="1498"/>
      <c r="PHN27" s="1498"/>
      <c r="PHO27" s="1498"/>
      <c r="PHP27" s="1498"/>
      <c r="PHQ27" s="1498"/>
      <c r="PHR27" s="1498"/>
      <c r="PHS27" s="1498"/>
      <c r="PHT27" s="1498"/>
      <c r="PHU27" s="1498"/>
      <c r="PHV27" s="1498"/>
      <c r="PHW27" s="1498"/>
      <c r="PHX27" s="1498"/>
      <c r="PHY27" s="1498"/>
      <c r="PHZ27" s="1498"/>
      <c r="PIA27" s="1498"/>
      <c r="PIB27" s="1498"/>
      <c r="PIC27" s="1498"/>
      <c r="PID27" s="1498"/>
      <c r="PIE27" s="1498"/>
      <c r="PIF27" s="1498"/>
      <c r="PIG27" s="1498"/>
      <c r="PIH27" s="1498"/>
      <c r="PII27" s="1498"/>
      <c r="PIJ27" s="1498"/>
      <c r="PIK27" s="1498"/>
      <c r="PIL27" s="1498"/>
      <c r="PIM27" s="1498"/>
      <c r="PIN27" s="1498"/>
      <c r="PIO27" s="1498"/>
      <c r="PIP27" s="1498"/>
      <c r="PIQ27" s="1498"/>
      <c r="PIR27" s="1498"/>
      <c r="PIS27" s="1498"/>
      <c r="PIT27" s="1498"/>
      <c r="PIU27" s="1498"/>
      <c r="PIV27" s="1498"/>
      <c r="PIW27" s="1498"/>
      <c r="PIX27" s="1498"/>
      <c r="PIY27" s="1498"/>
      <c r="PIZ27" s="1498"/>
      <c r="PJA27" s="1498"/>
      <c r="PJB27" s="1498"/>
      <c r="PJC27" s="1498"/>
      <c r="PJD27" s="1498"/>
      <c r="PJE27" s="1498"/>
      <c r="PJF27" s="1498"/>
      <c r="PJG27" s="1498"/>
      <c r="PJH27" s="1498"/>
      <c r="PJI27" s="1498"/>
      <c r="PJJ27" s="1498"/>
      <c r="PJK27" s="1498"/>
      <c r="PJL27" s="1498"/>
      <c r="PJM27" s="1498"/>
      <c r="PJN27" s="1498"/>
      <c r="PJO27" s="1498"/>
      <c r="PJP27" s="1498"/>
      <c r="PJQ27" s="1498"/>
      <c r="PJR27" s="1498"/>
      <c r="PJS27" s="1498"/>
      <c r="PJT27" s="1498"/>
      <c r="PJU27" s="1498"/>
      <c r="PJV27" s="1498"/>
      <c r="PJW27" s="1498"/>
      <c r="PJX27" s="1498"/>
      <c r="PJY27" s="1498"/>
      <c r="PJZ27" s="1498"/>
      <c r="PKA27" s="1498"/>
      <c r="PKB27" s="1498"/>
      <c r="PKC27" s="1498"/>
      <c r="PKD27" s="1498"/>
      <c r="PKE27" s="1498"/>
      <c r="PKF27" s="1498"/>
      <c r="PKG27" s="1498"/>
      <c r="PKH27" s="1498"/>
      <c r="PKI27" s="1498"/>
      <c r="PKJ27" s="1498"/>
      <c r="PKK27" s="1498"/>
      <c r="PKL27" s="1498"/>
      <c r="PKM27" s="1498"/>
      <c r="PKN27" s="1498"/>
      <c r="PKO27" s="1498"/>
      <c r="PKP27" s="1498"/>
      <c r="PKQ27" s="1498"/>
      <c r="PKR27" s="1498"/>
      <c r="PKS27" s="1498"/>
      <c r="PKT27" s="1498"/>
      <c r="PKU27" s="1498"/>
      <c r="PKV27" s="1498"/>
      <c r="PKW27" s="1498"/>
      <c r="PKX27" s="1498"/>
      <c r="PKY27" s="1498"/>
      <c r="PKZ27" s="1498"/>
      <c r="PLA27" s="1498"/>
      <c r="PLB27" s="1498"/>
      <c r="PLC27" s="1498"/>
      <c r="PLD27" s="1498"/>
      <c r="PLE27" s="1498"/>
      <c r="PLF27" s="1498"/>
      <c r="PLG27" s="1498"/>
      <c r="PLH27" s="1498"/>
      <c r="PLI27" s="1498"/>
      <c r="PLJ27" s="1498"/>
      <c r="PLK27" s="1498"/>
      <c r="PLL27" s="1498"/>
      <c r="PLM27" s="1498"/>
      <c r="PLN27" s="1498"/>
      <c r="PLO27" s="1498"/>
      <c r="PLP27" s="1498"/>
      <c r="PLQ27" s="1498"/>
      <c r="PLR27" s="1498"/>
      <c r="PLS27" s="1498"/>
      <c r="PLT27" s="1498"/>
      <c r="PLU27" s="1498"/>
      <c r="PLV27" s="1498"/>
      <c r="PLW27" s="1498"/>
      <c r="PLX27" s="1498"/>
      <c r="PLY27" s="1498"/>
      <c r="PLZ27" s="1498"/>
      <c r="PMA27" s="1498"/>
      <c r="PMB27" s="1498"/>
      <c r="PMC27" s="1498"/>
      <c r="PMD27" s="1498"/>
      <c r="PME27" s="1498"/>
      <c r="PMF27" s="1498"/>
      <c r="PMG27" s="1498"/>
      <c r="PMH27" s="1498"/>
      <c r="PMI27" s="1498"/>
      <c r="PMJ27" s="1498"/>
      <c r="PMK27" s="1498"/>
      <c r="PML27" s="1498"/>
      <c r="PMM27" s="1498"/>
      <c r="PMN27" s="1498"/>
      <c r="PMO27" s="1498"/>
      <c r="PMP27" s="1498"/>
      <c r="PMQ27" s="1498"/>
      <c r="PMR27" s="1498"/>
      <c r="PMS27" s="1498"/>
      <c r="PMT27" s="1498"/>
      <c r="PMU27" s="1498"/>
      <c r="PMV27" s="1498"/>
      <c r="PMW27" s="1498"/>
      <c r="PMX27" s="1498"/>
      <c r="PMY27" s="1498"/>
      <c r="PMZ27" s="1498"/>
      <c r="PNA27" s="1498"/>
      <c r="PNB27" s="1498"/>
      <c r="PNC27" s="1498"/>
      <c r="PND27" s="1498"/>
      <c r="PNE27" s="1498"/>
      <c r="PNF27" s="1498"/>
      <c r="PNG27" s="1498"/>
      <c r="PNH27" s="1498"/>
      <c r="PNI27" s="1498"/>
      <c r="PNJ27" s="1498"/>
      <c r="PNK27" s="1498"/>
      <c r="PNL27" s="1498"/>
      <c r="PNM27" s="1498"/>
      <c r="PNN27" s="1498"/>
      <c r="PNO27" s="1498"/>
      <c r="PNP27" s="1498"/>
      <c r="PNQ27" s="1498"/>
      <c r="PNR27" s="1498"/>
      <c r="PNS27" s="1498"/>
      <c r="PNT27" s="1498"/>
      <c r="PNU27" s="1498"/>
      <c r="PNV27" s="1498"/>
      <c r="PNW27" s="1498"/>
      <c r="PNX27" s="1498"/>
      <c r="PNY27" s="1498"/>
      <c r="PNZ27" s="1498"/>
      <c r="POA27" s="1498"/>
      <c r="POB27" s="1498"/>
      <c r="POC27" s="1498"/>
      <c r="POD27" s="1498"/>
      <c r="POE27" s="1498"/>
      <c r="POF27" s="1498"/>
      <c r="POG27" s="1498"/>
      <c r="POH27" s="1498"/>
      <c r="POI27" s="1498"/>
      <c r="POJ27" s="1498"/>
      <c r="POK27" s="1498"/>
      <c r="POL27" s="1498"/>
      <c r="POM27" s="1498"/>
      <c r="PON27" s="1498"/>
      <c r="POO27" s="1498"/>
      <c r="POP27" s="1498"/>
      <c r="POQ27" s="1498"/>
      <c r="POR27" s="1498"/>
      <c r="POS27" s="1498"/>
      <c r="POT27" s="1498"/>
      <c r="POU27" s="1498"/>
      <c r="POV27" s="1498"/>
      <c r="POW27" s="1498"/>
      <c r="POX27" s="1498"/>
      <c r="POY27" s="1498"/>
      <c r="POZ27" s="1498"/>
      <c r="PPA27" s="1498"/>
      <c r="PPB27" s="1498"/>
      <c r="PPC27" s="1498"/>
      <c r="PPD27" s="1498"/>
      <c r="PPE27" s="1498"/>
      <c r="PPF27" s="1498"/>
      <c r="PPG27" s="1498"/>
      <c r="PPH27" s="1498"/>
      <c r="PPI27" s="1498"/>
      <c r="PPJ27" s="1498"/>
      <c r="PPK27" s="1498"/>
      <c r="PPL27" s="1498"/>
      <c r="PPM27" s="1498"/>
      <c r="PPN27" s="1498"/>
      <c r="PPO27" s="1498"/>
      <c r="PPP27" s="1498"/>
      <c r="PPQ27" s="1498"/>
      <c r="PPR27" s="1498"/>
      <c r="PPS27" s="1498"/>
      <c r="PPT27" s="1498"/>
      <c r="PPU27" s="1498"/>
      <c r="PPV27" s="1498"/>
      <c r="PPW27" s="1498"/>
      <c r="PPX27" s="1498"/>
      <c r="PPY27" s="1498"/>
      <c r="PPZ27" s="1498"/>
      <c r="PQA27" s="1498"/>
      <c r="PQB27" s="1498"/>
      <c r="PQC27" s="1498"/>
      <c r="PQD27" s="1498"/>
      <c r="PQE27" s="1498"/>
      <c r="PQF27" s="1498"/>
      <c r="PQG27" s="1498"/>
      <c r="PQH27" s="1498"/>
      <c r="PQI27" s="1498"/>
      <c r="PQJ27" s="1498"/>
      <c r="PQK27" s="1498"/>
      <c r="PQL27" s="1498"/>
      <c r="PQM27" s="1498"/>
      <c r="PQN27" s="1498"/>
      <c r="PQO27" s="1498"/>
      <c r="PQP27" s="1498"/>
      <c r="PQQ27" s="1498"/>
      <c r="PQR27" s="1498"/>
      <c r="PQS27" s="1498"/>
      <c r="PQT27" s="1498"/>
      <c r="PQU27" s="1498"/>
      <c r="PQV27" s="1498"/>
      <c r="PQW27" s="1498"/>
      <c r="PQX27" s="1498"/>
      <c r="PQY27" s="1498"/>
      <c r="PQZ27" s="1498"/>
      <c r="PRA27" s="1498"/>
      <c r="PRB27" s="1498"/>
      <c r="PRC27" s="1498"/>
      <c r="PRD27" s="1498"/>
      <c r="PRE27" s="1498"/>
      <c r="PRF27" s="1498"/>
      <c r="PRG27" s="1498"/>
      <c r="PRH27" s="1498"/>
      <c r="PRI27" s="1498"/>
      <c r="PRJ27" s="1498"/>
      <c r="PRK27" s="1498"/>
      <c r="PRL27" s="1498"/>
      <c r="PRM27" s="1498"/>
      <c r="PRN27" s="1498"/>
      <c r="PRO27" s="1498"/>
      <c r="PRP27" s="1498"/>
      <c r="PRQ27" s="1498"/>
      <c r="PRR27" s="1498"/>
      <c r="PRS27" s="1498"/>
      <c r="PRT27" s="1498"/>
      <c r="PRU27" s="1498"/>
      <c r="PRV27" s="1498"/>
      <c r="PRW27" s="1498"/>
      <c r="PRX27" s="1498"/>
      <c r="PRY27" s="1498"/>
      <c r="PRZ27" s="1498"/>
      <c r="PSA27" s="1498"/>
      <c r="PSB27" s="1498"/>
      <c r="PSC27" s="1498"/>
      <c r="PSD27" s="1498"/>
      <c r="PSE27" s="1498"/>
      <c r="PSF27" s="1498"/>
      <c r="PSG27" s="1498"/>
      <c r="PSH27" s="1498"/>
      <c r="PSI27" s="1498"/>
      <c r="PSJ27" s="1498"/>
      <c r="PSK27" s="1498"/>
      <c r="PSL27" s="1498"/>
      <c r="PSM27" s="1498"/>
      <c r="PSN27" s="1498"/>
      <c r="PSO27" s="1498"/>
      <c r="PSP27" s="1498"/>
      <c r="PSQ27" s="1498"/>
      <c r="PSR27" s="1498"/>
      <c r="PSS27" s="1498"/>
      <c r="PST27" s="1498"/>
      <c r="PSU27" s="1498"/>
      <c r="PSV27" s="1498"/>
      <c r="PSW27" s="1498"/>
      <c r="PSX27" s="1498"/>
      <c r="PSY27" s="1498"/>
      <c r="PSZ27" s="1498"/>
      <c r="PTA27" s="1498"/>
      <c r="PTB27" s="1498"/>
      <c r="PTC27" s="1498"/>
      <c r="PTD27" s="1498"/>
      <c r="PTE27" s="1498"/>
      <c r="PTF27" s="1498"/>
      <c r="PTG27" s="1498"/>
      <c r="PTH27" s="1498"/>
      <c r="PTI27" s="1498"/>
      <c r="PTJ27" s="1498"/>
      <c r="PTK27" s="1498"/>
      <c r="PTL27" s="1498"/>
      <c r="PTM27" s="1498"/>
      <c r="PTN27" s="1498"/>
      <c r="PTO27" s="1498"/>
      <c r="PTP27" s="1498"/>
      <c r="PTQ27" s="1498"/>
      <c r="PTR27" s="1498"/>
      <c r="PTS27" s="1498"/>
      <c r="PTT27" s="1498"/>
      <c r="PTU27" s="1498"/>
      <c r="PTV27" s="1498"/>
      <c r="PTW27" s="1498"/>
      <c r="PTX27" s="1498"/>
      <c r="PTY27" s="1498"/>
      <c r="PTZ27" s="1498"/>
      <c r="PUA27" s="1498"/>
      <c r="PUB27" s="1498"/>
      <c r="PUC27" s="1498"/>
      <c r="PUD27" s="1498"/>
      <c r="PUE27" s="1498"/>
      <c r="PUF27" s="1498"/>
      <c r="PUG27" s="1498"/>
      <c r="PUH27" s="1498"/>
      <c r="PUI27" s="1498"/>
      <c r="PUJ27" s="1498"/>
      <c r="PUK27" s="1498"/>
      <c r="PUL27" s="1498"/>
      <c r="PUM27" s="1498"/>
      <c r="PUN27" s="1498"/>
      <c r="PUO27" s="1498"/>
      <c r="PUP27" s="1498"/>
      <c r="PUQ27" s="1498"/>
      <c r="PUR27" s="1498"/>
      <c r="PUS27" s="1498"/>
      <c r="PUT27" s="1498"/>
      <c r="PUU27" s="1498"/>
      <c r="PUV27" s="1498"/>
      <c r="PUW27" s="1498"/>
      <c r="PUX27" s="1498"/>
      <c r="PUY27" s="1498"/>
      <c r="PUZ27" s="1498"/>
      <c r="PVA27" s="1498"/>
      <c r="PVB27" s="1498"/>
      <c r="PVC27" s="1498"/>
      <c r="PVD27" s="1498"/>
      <c r="PVE27" s="1498"/>
      <c r="PVF27" s="1498"/>
      <c r="PVG27" s="1498"/>
      <c r="PVH27" s="1498"/>
      <c r="PVI27" s="1498"/>
      <c r="PVJ27" s="1498"/>
      <c r="PVK27" s="1498"/>
      <c r="PVL27" s="1498"/>
      <c r="PVM27" s="1498"/>
      <c r="PVN27" s="1498"/>
      <c r="PVO27" s="1498"/>
      <c r="PVP27" s="1498"/>
      <c r="PVQ27" s="1498"/>
      <c r="PVR27" s="1498"/>
      <c r="PVS27" s="1498"/>
      <c r="PVT27" s="1498"/>
      <c r="PVU27" s="1498"/>
      <c r="PVV27" s="1498"/>
      <c r="PVW27" s="1498"/>
      <c r="PVX27" s="1498"/>
      <c r="PVY27" s="1498"/>
      <c r="PVZ27" s="1498"/>
      <c r="PWA27" s="1498"/>
      <c r="PWB27" s="1498"/>
      <c r="PWC27" s="1498"/>
      <c r="PWD27" s="1498"/>
      <c r="PWE27" s="1498"/>
      <c r="PWF27" s="1498"/>
      <c r="PWG27" s="1498"/>
      <c r="PWH27" s="1498"/>
      <c r="PWI27" s="1498"/>
      <c r="PWJ27" s="1498"/>
      <c r="PWK27" s="1498"/>
      <c r="PWL27" s="1498"/>
      <c r="PWM27" s="1498"/>
      <c r="PWN27" s="1498"/>
      <c r="PWO27" s="1498"/>
      <c r="PWP27" s="1498"/>
      <c r="PWQ27" s="1498"/>
      <c r="PWR27" s="1498"/>
      <c r="PWS27" s="1498"/>
      <c r="PWT27" s="1498"/>
      <c r="PWU27" s="1498"/>
      <c r="PWV27" s="1498"/>
      <c r="PWW27" s="1498"/>
      <c r="PWX27" s="1498"/>
      <c r="PWY27" s="1498"/>
      <c r="PWZ27" s="1498"/>
      <c r="PXA27" s="1498"/>
      <c r="PXB27" s="1498"/>
      <c r="PXC27" s="1498"/>
      <c r="PXD27" s="1498"/>
      <c r="PXE27" s="1498"/>
      <c r="PXF27" s="1498"/>
      <c r="PXG27" s="1498"/>
      <c r="PXH27" s="1498"/>
      <c r="PXI27" s="1498"/>
      <c r="PXJ27" s="1498"/>
      <c r="PXK27" s="1498"/>
      <c r="PXL27" s="1498"/>
      <c r="PXM27" s="1498"/>
      <c r="PXN27" s="1498"/>
      <c r="PXO27" s="1498"/>
      <c r="PXP27" s="1498"/>
      <c r="PXQ27" s="1498"/>
      <c r="PXR27" s="1498"/>
      <c r="PXS27" s="1498"/>
      <c r="PXT27" s="1498"/>
      <c r="PXU27" s="1498"/>
      <c r="PXV27" s="1498"/>
      <c r="PXW27" s="1498"/>
      <c r="PXX27" s="1498"/>
      <c r="PXY27" s="1498"/>
      <c r="PXZ27" s="1498"/>
      <c r="PYA27" s="1498"/>
      <c r="PYB27" s="1498"/>
      <c r="PYC27" s="1498"/>
      <c r="PYD27" s="1498"/>
      <c r="PYE27" s="1498"/>
      <c r="PYF27" s="1498"/>
      <c r="PYG27" s="1498"/>
      <c r="PYH27" s="1498"/>
      <c r="PYI27" s="1498"/>
      <c r="PYJ27" s="1498"/>
      <c r="PYK27" s="1498"/>
      <c r="PYL27" s="1498"/>
      <c r="PYM27" s="1498"/>
      <c r="PYN27" s="1498"/>
      <c r="PYO27" s="1498"/>
      <c r="PYP27" s="1498"/>
      <c r="PYQ27" s="1498"/>
      <c r="PYR27" s="1498"/>
      <c r="PYS27" s="1498"/>
      <c r="PYT27" s="1498"/>
      <c r="PYU27" s="1498"/>
      <c r="PYV27" s="1498"/>
      <c r="PYW27" s="1498"/>
      <c r="PYX27" s="1498"/>
      <c r="PYY27" s="1498"/>
      <c r="PYZ27" s="1498"/>
      <c r="PZA27" s="1498"/>
      <c r="PZB27" s="1498"/>
      <c r="PZC27" s="1498"/>
      <c r="PZD27" s="1498"/>
      <c r="PZE27" s="1498"/>
      <c r="PZF27" s="1498"/>
      <c r="PZG27" s="1498"/>
      <c r="PZH27" s="1498"/>
      <c r="PZI27" s="1498"/>
      <c r="PZJ27" s="1498"/>
      <c r="PZK27" s="1498"/>
      <c r="PZL27" s="1498"/>
      <c r="PZM27" s="1498"/>
      <c r="PZN27" s="1498"/>
      <c r="PZO27" s="1498"/>
      <c r="PZP27" s="1498"/>
      <c r="PZQ27" s="1498"/>
      <c r="PZR27" s="1498"/>
      <c r="PZS27" s="1498"/>
      <c r="PZT27" s="1498"/>
      <c r="PZU27" s="1498"/>
      <c r="PZV27" s="1498"/>
      <c r="PZW27" s="1498"/>
      <c r="PZX27" s="1498"/>
      <c r="PZY27" s="1498"/>
      <c r="PZZ27" s="1498"/>
      <c r="QAA27" s="1498"/>
      <c r="QAB27" s="1498"/>
      <c r="QAC27" s="1498"/>
      <c r="QAD27" s="1498"/>
      <c r="QAE27" s="1498"/>
      <c r="QAF27" s="1498"/>
      <c r="QAG27" s="1498"/>
      <c r="QAH27" s="1498"/>
      <c r="QAI27" s="1498"/>
      <c r="QAJ27" s="1498"/>
      <c r="QAK27" s="1498"/>
      <c r="QAL27" s="1498"/>
      <c r="QAM27" s="1498"/>
      <c r="QAN27" s="1498"/>
      <c r="QAO27" s="1498"/>
      <c r="QAP27" s="1498"/>
      <c r="QAQ27" s="1498"/>
      <c r="QAR27" s="1498"/>
      <c r="QAS27" s="1498"/>
      <c r="QAT27" s="1498"/>
      <c r="QAU27" s="1498"/>
      <c r="QAV27" s="1498"/>
      <c r="QAW27" s="1498"/>
      <c r="QAX27" s="1498"/>
      <c r="QAY27" s="1498"/>
      <c r="QAZ27" s="1498"/>
      <c r="QBA27" s="1498"/>
      <c r="QBB27" s="1498"/>
      <c r="QBC27" s="1498"/>
      <c r="QBD27" s="1498"/>
      <c r="QBE27" s="1498"/>
      <c r="QBF27" s="1498"/>
      <c r="QBG27" s="1498"/>
      <c r="QBH27" s="1498"/>
      <c r="QBI27" s="1498"/>
      <c r="QBJ27" s="1498"/>
      <c r="QBK27" s="1498"/>
      <c r="QBL27" s="1498"/>
      <c r="QBM27" s="1498"/>
      <c r="QBN27" s="1498"/>
      <c r="QBO27" s="1498"/>
      <c r="QBP27" s="1498"/>
      <c r="QBQ27" s="1498"/>
      <c r="QBR27" s="1498"/>
      <c r="QBS27" s="1498"/>
      <c r="QBT27" s="1498"/>
      <c r="QBU27" s="1498"/>
      <c r="QBV27" s="1498"/>
      <c r="QBW27" s="1498"/>
      <c r="QBX27" s="1498"/>
      <c r="QBY27" s="1498"/>
      <c r="QBZ27" s="1498"/>
      <c r="QCA27" s="1498"/>
      <c r="QCB27" s="1498"/>
      <c r="QCC27" s="1498"/>
      <c r="QCD27" s="1498"/>
      <c r="QCE27" s="1498"/>
      <c r="QCF27" s="1498"/>
      <c r="QCG27" s="1498"/>
      <c r="QCH27" s="1498"/>
      <c r="QCI27" s="1498"/>
      <c r="QCJ27" s="1498"/>
      <c r="QCK27" s="1498"/>
      <c r="QCL27" s="1498"/>
      <c r="QCM27" s="1498"/>
      <c r="QCN27" s="1498"/>
      <c r="QCO27" s="1498"/>
      <c r="QCP27" s="1498"/>
      <c r="QCQ27" s="1498"/>
      <c r="QCR27" s="1498"/>
      <c r="QCS27" s="1498"/>
      <c r="QCT27" s="1498"/>
      <c r="QCU27" s="1498"/>
      <c r="QCV27" s="1498"/>
      <c r="QCW27" s="1498"/>
      <c r="QCX27" s="1498"/>
      <c r="QCY27" s="1498"/>
      <c r="QCZ27" s="1498"/>
      <c r="QDA27" s="1498"/>
      <c r="QDB27" s="1498"/>
      <c r="QDC27" s="1498"/>
      <c r="QDD27" s="1498"/>
      <c r="QDE27" s="1498"/>
      <c r="QDF27" s="1498"/>
      <c r="QDG27" s="1498"/>
      <c r="QDH27" s="1498"/>
      <c r="QDI27" s="1498"/>
      <c r="QDJ27" s="1498"/>
      <c r="QDK27" s="1498"/>
      <c r="QDL27" s="1498"/>
      <c r="QDM27" s="1498"/>
      <c r="QDN27" s="1498"/>
      <c r="QDO27" s="1498"/>
      <c r="QDP27" s="1498"/>
      <c r="QDQ27" s="1498"/>
      <c r="QDR27" s="1498"/>
      <c r="QDS27" s="1498"/>
      <c r="QDT27" s="1498"/>
      <c r="QDU27" s="1498"/>
      <c r="QDV27" s="1498"/>
      <c r="QDW27" s="1498"/>
      <c r="QDX27" s="1498"/>
      <c r="QDY27" s="1498"/>
      <c r="QDZ27" s="1498"/>
      <c r="QEA27" s="1498"/>
      <c r="QEB27" s="1498"/>
      <c r="QEC27" s="1498"/>
      <c r="QED27" s="1498"/>
      <c r="QEE27" s="1498"/>
      <c r="QEF27" s="1498"/>
      <c r="QEG27" s="1498"/>
      <c r="QEH27" s="1498"/>
      <c r="QEI27" s="1498"/>
      <c r="QEJ27" s="1498"/>
      <c r="QEK27" s="1498"/>
      <c r="QEL27" s="1498"/>
      <c r="QEM27" s="1498"/>
      <c r="QEN27" s="1498"/>
      <c r="QEO27" s="1498"/>
      <c r="QEP27" s="1498"/>
      <c r="QEQ27" s="1498"/>
      <c r="QER27" s="1498"/>
      <c r="QES27" s="1498"/>
      <c r="QET27" s="1498"/>
      <c r="QEU27" s="1498"/>
      <c r="QEV27" s="1498"/>
      <c r="QEW27" s="1498"/>
      <c r="QEX27" s="1498"/>
      <c r="QEY27" s="1498"/>
      <c r="QEZ27" s="1498"/>
      <c r="QFA27" s="1498"/>
      <c r="QFB27" s="1498"/>
      <c r="QFC27" s="1498"/>
      <c r="QFD27" s="1498"/>
      <c r="QFE27" s="1498"/>
      <c r="QFF27" s="1498"/>
      <c r="QFG27" s="1498"/>
      <c r="QFH27" s="1498"/>
      <c r="QFI27" s="1498"/>
      <c r="QFJ27" s="1498"/>
      <c r="QFK27" s="1498"/>
      <c r="QFL27" s="1498"/>
      <c r="QFM27" s="1498"/>
      <c r="QFN27" s="1498"/>
      <c r="QFO27" s="1498"/>
      <c r="QFP27" s="1498"/>
      <c r="QFQ27" s="1498"/>
      <c r="QFR27" s="1498"/>
      <c r="QFS27" s="1498"/>
      <c r="QFT27" s="1498"/>
      <c r="QFU27" s="1498"/>
      <c r="QFV27" s="1498"/>
      <c r="QFW27" s="1498"/>
      <c r="QFX27" s="1498"/>
      <c r="QFY27" s="1498"/>
      <c r="QFZ27" s="1498"/>
      <c r="QGA27" s="1498"/>
      <c r="QGB27" s="1498"/>
      <c r="QGC27" s="1498"/>
      <c r="QGD27" s="1498"/>
      <c r="QGE27" s="1498"/>
      <c r="QGF27" s="1498"/>
      <c r="QGG27" s="1498"/>
      <c r="QGH27" s="1498"/>
      <c r="QGI27" s="1498"/>
      <c r="QGJ27" s="1498"/>
      <c r="QGK27" s="1498"/>
      <c r="QGL27" s="1498"/>
      <c r="QGM27" s="1498"/>
      <c r="QGN27" s="1498"/>
      <c r="QGO27" s="1498"/>
      <c r="QGP27" s="1498"/>
      <c r="QGQ27" s="1498"/>
      <c r="QGR27" s="1498"/>
      <c r="QGS27" s="1498"/>
      <c r="QGT27" s="1498"/>
      <c r="QGU27" s="1498"/>
      <c r="QGV27" s="1498"/>
      <c r="QGW27" s="1498"/>
      <c r="QGX27" s="1498"/>
      <c r="QGY27" s="1498"/>
      <c r="QGZ27" s="1498"/>
      <c r="QHA27" s="1498"/>
      <c r="QHB27" s="1498"/>
      <c r="QHC27" s="1498"/>
      <c r="QHD27" s="1498"/>
      <c r="QHE27" s="1498"/>
      <c r="QHF27" s="1498"/>
      <c r="QHG27" s="1498"/>
      <c r="QHH27" s="1498"/>
      <c r="QHI27" s="1498"/>
      <c r="QHJ27" s="1498"/>
      <c r="QHK27" s="1498"/>
      <c r="QHL27" s="1498"/>
      <c r="QHM27" s="1498"/>
      <c r="QHN27" s="1498"/>
      <c r="QHO27" s="1498"/>
      <c r="QHP27" s="1498"/>
      <c r="QHQ27" s="1498"/>
      <c r="QHR27" s="1498"/>
      <c r="QHS27" s="1498"/>
      <c r="QHT27" s="1498"/>
      <c r="QHU27" s="1498"/>
      <c r="QHV27" s="1498"/>
      <c r="QHW27" s="1498"/>
      <c r="QHX27" s="1498"/>
      <c r="QHY27" s="1498"/>
      <c r="QHZ27" s="1498"/>
      <c r="QIA27" s="1498"/>
      <c r="QIB27" s="1498"/>
      <c r="QIC27" s="1498"/>
      <c r="QID27" s="1498"/>
      <c r="QIE27" s="1498"/>
      <c r="QIF27" s="1498"/>
      <c r="QIG27" s="1498"/>
      <c r="QIH27" s="1498"/>
      <c r="QII27" s="1498"/>
      <c r="QIJ27" s="1498"/>
      <c r="QIK27" s="1498"/>
      <c r="QIL27" s="1498"/>
      <c r="QIM27" s="1498"/>
      <c r="QIN27" s="1498"/>
      <c r="QIO27" s="1498"/>
      <c r="QIP27" s="1498"/>
      <c r="QIQ27" s="1498"/>
      <c r="QIR27" s="1498"/>
      <c r="QIS27" s="1498"/>
      <c r="QIT27" s="1498"/>
      <c r="QIU27" s="1498"/>
      <c r="QIV27" s="1498"/>
      <c r="QIW27" s="1498"/>
      <c r="QIX27" s="1498"/>
      <c r="QIY27" s="1498"/>
      <c r="QIZ27" s="1498"/>
      <c r="QJA27" s="1498"/>
      <c r="QJB27" s="1498"/>
      <c r="QJC27" s="1498"/>
      <c r="QJD27" s="1498"/>
      <c r="QJE27" s="1498"/>
      <c r="QJF27" s="1498"/>
      <c r="QJG27" s="1498"/>
      <c r="QJH27" s="1498"/>
      <c r="QJI27" s="1498"/>
      <c r="QJJ27" s="1498"/>
      <c r="QJK27" s="1498"/>
      <c r="QJL27" s="1498"/>
      <c r="QJM27" s="1498"/>
      <c r="QJN27" s="1498"/>
      <c r="QJO27" s="1498"/>
      <c r="QJP27" s="1498"/>
      <c r="QJQ27" s="1498"/>
      <c r="QJR27" s="1498"/>
      <c r="QJS27" s="1498"/>
      <c r="QJT27" s="1498"/>
      <c r="QJU27" s="1498"/>
      <c r="QJV27" s="1498"/>
      <c r="QJW27" s="1498"/>
      <c r="QJX27" s="1498"/>
      <c r="QJY27" s="1498"/>
      <c r="QJZ27" s="1498"/>
      <c r="QKA27" s="1498"/>
      <c r="QKB27" s="1498"/>
      <c r="QKC27" s="1498"/>
      <c r="QKD27" s="1498"/>
      <c r="QKE27" s="1498"/>
      <c r="QKF27" s="1498"/>
      <c r="QKG27" s="1498"/>
      <c r="QKH27" s="1498"/>
      <c r="QKI27" s="1498"/>
      <c r="QKJ27" s="1498"/>
      <c r="QKK27" s="1498"/>
      <c r="QKL27" s="1498"/>
      <c r="QKM27" s="1498"/>
      <c r="QKN27" s="1498"/>
      <c r="QKO27" s="1498"/>
      <c r="QKP27" s="1498"/>
      <c r="QKQ27" s="1498"/>
      <c r="QKR27" s="1498"/>
      <c r="QKS27" s="1498"/>
      <c r="QKT27" s="1498"/>
      <c r="QKU27" s="1498"/>
      <c r="QKV27" s="1498"/>
      <c r="QKW27" s="1498"/>
      <c r="QKX27" s="1498"/>
      <c r="QKY27" s="1498"/>
      <c r="QKZ27" s="1498"/>
      <c r="QLA27" s="1498"/>
      <c r="QLB27" s="1498"/>
      <c r="QLC27" s="1498"/>
      <c r="QLD27" s="1498"/>
      <c r="QLE27" s="1498"/>
      <c r="QLF27" s="1498"/>
      <c r="QLG27" s="1498"/>
      <c r="QLH27" s="1498"/>
      <c r="QLI27" s="1498"/>
      <c r="QLJ27" s="1498"/>
      <c r="QLK27" s="1498"/>
      <c r="QLL27" s="1498"/>
      <c r="QLM27" s="1498"/>
      <c r="QLN27" s="1498"/>
      <c r="QLO27" s="1498"/>
      <c r="QLP27" s="1498"/>
      <c r="QLQ27" s="1498"/>
      <c r="QLR27" s="1498"/>
      <c r="QLS27" s="1498"/>
      <c r="QLT27" s="1498"/>
      <c r="QLU27" s="1498"/>
      <c r="QLV27" s="1498"/>
      <c r="QLW27" s="1498"/>
      <c r="QLX27" s="1498"/>
      <c r="QLY27" s="1498"/>
      <c r="QLZ27" s="1498"/>
      <c r="QMA27" s="1498"/>
      <c r="QMB27" s="1498"/>
      <c r="QMC27" s="1498"/>
      <c r="QMD27" s="1498"/>
      <c r="QME27" s="1498"/>
      <c r="QMF27" s="1498"/>
      <c r="QMG27" s="1498"/>
      <c r="QMH27" s="1498"/>
      <c r="QMI27" s="1498"/>
      <c r="QMJ27" s="1498"/>
      <c r="QMK27" s="1498"/>
      <c r="QML27" s="1498"/>
      <c r="QMM27" s="1498"/>
      <c r="QMN27" s="1498"/>
      <c r="QMO27" s="1498"/>
      <c r="QMP27" s="1498"/>
      <c r="QMQ27" s="1498"/>
      <c r="QMR27" s="1498"/>
      <c r="QMS27" s="1498"/>
      <c r="QMT27" s="1498"/>
      <c r="QMU27" s="1498"/>
      <c r="QMV27" s="1498"/>
      <c r="QMW27" s="1498"/>
      <c r="QMX27" s="1498"/>
      <c r="QMY27" s="1498"/>
      <c r="QMZ27" s="1498"/>
      <c r="QNA27" s="1498"/>
      <c r="QNB27" s="1498"/>
      <c r="QNC27" s="1498"/>
      <c r="QND27" s="1498"/>
      <c r="QNE27" s="1498"/>
      <c r="QNF27" s="1498"/>
      <c r="QNG27" s="1498"/>
      <c r="QNH27" s="1498"/>
      <c r="QNI27" s="1498"/>
      <c r="QNJ27" s="1498"/>
      <c r="QNK27" s="1498"/>
      <c r="QNL27" s="1498"/>
      <c r="QNM27" s="1498"/>
      <c r="QNN27" s="1498"/>
      <c r="QNO27" s="1498"/>
      <c r="QNP27" s="1498"/>
      <c r="QNQ27" s="1498"/>
      <c r="QNR27" s="1498"/>
      <c r="QNS27" s="1498"/>
      <c r="QNT27" s="1498"/>
      <c r="QNU27" s="1498"/>
      <c r="QNV27" s="1498"/>
      <c r="QNW27" s="1498"/>
      <c r="QNX27" s="1498"/>
      <c r="QNY27" s="1498"/>
      <c r="QNZ27" s="1498"/>
      <c r="QOA27" s="1498"/>
      <c r="QOB27" s="1498"/>
      <c r="QOC27" s="1498"/>
      <c r="QOD27" s="1498"/>
      <c r="QOE27" s="1498"/>
      <c r="QOF27" s="1498"/>
      <c r="QOG27" s="1498"/>
      <c r="QOH27" s="1498"/>
      <c r="QOI27" s="1498"/>
      <c r="QOJ27" s="1498"/>
      <c r="QOK27" s="1498"/>
      <c r="QOL27" s="1498"/>
      <c r="QOM27" s="1498"/>
      <c r="QON27" s="1498"/>
      <c r="QOO27" s="1498"/>
      <c r="QOP27" s="1498"/>
      <c r="QOQ27" s="1498"/>
      <c r="QOR27" s="1498"/>
      <c r="QOS27" s="1498"/>
      <c r="QOT27" s="1498"/>
      <c r="QOU27" s="1498"/>
      <c r="QOV27" s="1498"/>
      <c r="QOW27" s="1498"/>
      <c r="QOX27" s="1498"/>
      <c r="QOY27" s="1498"/>
      <c r="QOZ27" s="1498"/>
      <c r="QPA27" s="1498"/>
      <c r="QPB27" s="1498"/>
      <c r="QPC27" s="1498"/>
      <c r="QPD27" s="1498"/>
      <c r="QPE27" s="1498"/>
      <c r="QPF27" s="1498"/>
      <c r="QPG27" s="1498"/>
      <c r="QPH27" s="1498"/>
      <c r="QPI27" s="1498"/>
      <c r="QPJ27" s="1498"/>
      <c r="QPK27" s="1498"/>
      <c r="QPL27" s="1498"/>
      <c r="QPM27" s="1498"/>
      <c r="QPN27" s="1498"/>
      <c r="QPO27" s="1498"/>
      <c r="QPP27" s="1498"/>
      <c r="QPQ27" s="1498"/>
      <c r="QPR27" s="1498"/>
      <c r="QPS27" s="1498"/>
      <c r="QPT27" s="1498"/>
      <c r="QPU27" s="1498"/>
      <c r="QPV27" s="1498"/>
      <c r="QPW27" s="1498"/>
      <c r="QPX27" s="1498"/>
      <c r="QPY27" s="1498"/>
      <c r="QPZ27" s="1498"/>
      <c r="QQA27" s="1498"/>
      <c r="QQB27" s="1498"/>
      <c r="QQC27" s="1498"/>
      <c r="QQD27" s="1498"/>
      <c r="QQE27" s="1498"/>
      <c r="QQF27" s="1498"/>
      <c r="QQG27" s="1498"/>
      <c r="QQH27" s="1498"/>
      <c r="QQI27" s="1498"/>
      <c r="QQJ27" s="1498"/>
      <c r="QQK27" s="1498"/>
      <c r="QQL27" s="1498"/>
      <c r="QQM27" s="1498"/>
      <c r="QQN27" s="1498"/>
      <c r="QQO27" s="1498"/>
      <c r="QQP27" s="1498"/>
      <c r="QQQ27" s="1498"/>
      <c r="QQR27" s="1498"/>
      <c r="QQS27" s="1498"/>
      <c r="QQT27" s="1498"/>
      <c r="QQU27" s="1498"/>
      <c r="QQV27" s="1498"/>
      <c r="QQW27" s="1498"/>
      <c r="QQX27" s="1498"/>
      <c r="QQY27" s="1498"/>
      <c r="QQZ27" s="1498"/>
      <c r="QRA27" s="1498"/>
      <c r="QRB27" s="1498"/>
      <c r="QRC27" s="1498"/>
      <c r="QRD27" s="1498"/>
      <c r="QRE27" s="1498"/>
      <c r="QRF27" s="1498"/>
      <c r="QRG27" s="1498"/>
      <c r="QRH27" s="1498"/>
      <c r="QRI27" s="1498"/>
      <c r="QRJ27" s="1498"/>
      <c r="QRK27" s="1498"/>
      <c r="QRL27" s="1498"/>
      <c r="QRM27" s="1498"/>
      <c r="QRN27" s="1498"/>
      <c r="QRO27" s="1498"/>
      <c r="QRP27" s="1498"/>
      <c r="QRQ27" s="1498"/>
      <c r="QRR27" s="1498"/>
      <c r="QRS27" s="1498"/>
      <c r="QRT27" s="1498"/>
      <c r="QRU27" s="1498"/>
      <c r="QRV27" s="1498"/>
      <c r="QRW27" s="1498"/>
      <c r="QRX27" s="1498"/>
      <c r="QRY27" s="1498"/>
      <c r="QRZ27" s="1498"/>
      <c r="QSA27" s="1498"/>
      <c r="QSB27" s="1498"/>
      <c r="QSC27" s="1498"/>
      <c r="QSD27" s="1498"/>
      <c r="QSE27" s="1498"/>
      <c r="QSF27" s="1498"/>
      <c r="QSG27" s="1498"/>
      <c r="QSH27" s="1498"/>
      <c r="QSI27" s="1498"/>
      <c r="QSJ27" s="1498"/>
      <c r="QSK27" s="1498"/>
      <c r="QSL27" s="1498"/>
      <c r="QSM27" s="1498"/>
      <c r="QSN27" s="1498"/>
      <c r="QSO27" s="1498"/>
      <c r="QSP27" s="1498"/>
      <c r="QSQ27" s="1498"/>
      <c r="QSR27" s="1498"/>
      <c r="QSS27" s="1498"/>
      <c r="QST27" s="1498"/>
      <c r="QSU27" s="1498"/>
      <c r="QSV27" s="1498"/>
      <c r="QSW27" s="1498"/>
      <c r="QSX27" s="1498"/>
      <c r="QSY27" s="1498"/>
      <c r="QSZ27" s="1498"/>
      <c r="QTA27" s="1498"/>
      <c r="QTB27" s="1498"/>
      <c r="QTC27" s="1498"/>
      <c r="QTD27" s="1498"/>
      <c r="QTE27" s="1498"/>
      <c r="QTF27" s="1498"/>
      <c r="QTG27" s="1498"/>
      <c r="QTH27" s="1498"/>
      <c r="QTI27" s="1498"/>
      <c r="QTJ27" s="1498"/>
      <c r="QTK27" s="1498"/>
      <c r="QTL27" s="1498"/>
      <c r="QTM27" s="1498"/>
      <c r="QTN27" s="1498"/>
      <c r="QTO27" s="1498"/>
      <c r="QTP27" s="1498"/>
      <c r="QTQ27" s="1498"/>
      <c r="QTR27" s="1498"/>
      <c r="QTS27" s="1498"/>
      <c r="QTT27" s="1498"/>
      <c r="QTU27" s="1498"/>
      <c r="QTV27" s="1498"/>
      <c r="QTW27" s="1498"/>
      <c r="QTX27" s="1498"/>
      <c r="QTY27" s="1498"/>
      <c r="QTZ27" s="1498"/>
      <c r="QUA27" s="1498"/>
      <c r="QUB27" s="1498"/>
      <c r="QUC27" s="1498"/>
      <c r="QUD27" s="1498"/>
      <c r="QUE27" s="1498"/>
      <c r="QUF27" s="1498"/>
      <c r="QUG27" s="1498"/>
      <c r="QUH27" s="1498"/>
      <c r="QUI27" s="1498"/>
      <c r="QUJ27" s="1498"/>
      <c r="QUK27" s="1498"/>
      <c r="QUL27" s="1498"/>
      <c r="QUM27" s="1498"/>
      <c r="QUN27" s="1498"/>
      <c r="QUO27" s="1498"/>
      <c r="QUP27" s="1498"/>
      <c r="QUQ27" s="1498"/>
      <c r="QUR27" s="1498"/>
      <c r="QUS27" s="1498"/>
      <c r="QUT27" s="1498"/>
      <c r="QUU27" s="1498"/>
      <c r="QUV27" s="1498"/>
      <c r="QUW27" s="1498"/>
      <c r="QUX27" s="1498"/>
      <c r="QUY27" s="1498"/>
      <c r="QUZ27" s="1498"/>
      <c r="QVA27" s="1498"/>
      <c r="QVB27" s="1498"/>
      <c r="QVC27" s="1498"/>
      <c r="QVD27" s="1498"/>
      <c r="QVE27" s="1498"/>
      <c r="QVF27" s="1498"/>
      <c r="QVG27" s="1498"/>
      <c r="QVH27" s="1498"/>
      <c r="QVI27" s="1498"/>
      <c r="QVJ27" s="1498"/>
      <c r="QVK27" s="1498"/>
      <c r="QVL27" s="1498"/>
      <c r="QVM27" s="1498"/>
      <c r="QVN27" s="1498"/>
      <c r="QVO27" s="1498"/>
      <c r="QVP27" s="1498"/>
      <c r="QVQ27" s="1498"/>
      <c r="QVR27" s="1498"/>
      <c r="QVS27" s="1498"/>
      <c r="QVT27" s="1498"/>
      <c r="QVU27" s="1498"/>
      <c r="QVV27" s="1498"/>
      <c r="QVW27" s="1498"/>
      <c r="QVX27" s="1498"/>
      <c r="QVY27" s="1498"/>
      <c r="QVZ27" s="1498"/>
      <c r="QWA27" s="1498"/>
      <c r="QWB27" s="1498"/>
      <c r="QWC27" s="1498"/>
      <c r="QWD27" s="1498"/>
      <c r="QWE27" s="1498"/>
      <c r="QWF27" s="1498"/>
      <c r="QWG27" s="1498"/>
      <c r="QWH27" s="1498"/>
      <c r="QWI27" s="1498"/>
      <c r="QWJ27" s="1498"/>
      <c r="QWK27" s="1498"/>
      <c r="QWL27" s="1498"/>
      <c r="QWM27" s="1498"/>
      <c r="QWN27" s="1498"/>
      <c r="QWO27" s="1498"/>
      <c r="QWP27" s="1498"/>
      <c r="QWQ27" s="1498"/>
      <c r="QWR27" s="1498"/>
      <c r="QWS27" s="1498"/>
      <c r="QWT27" s="1498"/>
      <c r="QWU27" s="1498"/>
      <c r="QWV27" s="1498"/>
      <c r="QWW27" s="1498"/>
      <c r="QWX27" s="1498"/>
      <c r="QWY27" s="1498"/>
      <c r="QWZ27" s="1498"/>
      <c r="QXA27" s="1498"/>
      <c r="QXB27" s="1498"/>
      <c r="QXC27" s="1498"/>
      <c r="QXD27" s="1498"/>
      <c r="QXE27" s="1498"/>
      <c r="QXF27" s="1498"/>
      <c r="QXG27" s="1498"/>
      <c r="QXH27" s="1498"/>
      <c r="QXI27" s="1498"/>
      <c r="QXJ27" s="1498"/>
      <c r="QXK27" s="1498"/>
      <c r="QXL27" s="1498"/>
      <c r="QXM27" s="1498"/>
      <c r="QXN27" s="1498"/>
      <c r="QXO27" s="1498"/>
      <c r="QXP27" s="1498"/>
      <c r="QXQ27" s="1498"/>
      <c r="QXR27" s="1498"/>
      <c r="QXS27" s="1498"/>
      <c r="QXT27" s="1498"/>
      <c r="QXU27" s="1498"/>
      <c r="QXV27" s="1498"/>
      <c r="QXW27" s="1498"/>
      <c r="QXX27" s="1498"/>
      <c r="QXY27" s="1498"/>
      <c r="QXZ27" s="1498"/>
      <c r="QYA27" s="1498"/>
      <c r="QYB27" s="1498"/>
      <c r="QYC27" s="1498"/>
      <c r="QYD27" s="1498"/>
      <c r="QYE27" s="1498"/>
      <c r="QYF27" s="1498"/>
      <c r="QYG27" s="1498"/>
      <c r="QYH27" s="1498"/>
      <c r="QYI27" s="1498"/>
      <c r="QYJ27" s="1498"/>
      <c r="QYK27" s="1498"/>
      <c r="QYL27" s="1498"/>
      <c r="QYM27" s="1498"/>
      <c r="QYN27" s="1498"/>
      <c r="QYO27" s="1498"/>
      <c r="QYP27" s="1498"/>
      <c r="QYQ27" s="1498"/>
      <c r="QYR27" s="1498"/>
      <c r="QYS27" s="1498"/>
      <c r="QYT27" s="1498"/>
      <c r="QYU27" s="1498"/>
      <c r="QYV27" s="1498"/>
      <c r="QYW27" s="1498"/>
      <c r="QYX27" s="1498"/>
      <c r="QYY27" s="1498"/>
      <c r="QYZ27" s="1498"/>
      <c r="QZA27" s="1498"/>
      <c r="QZB27" s="1498"/>
      <c r="QZC27" s="1498"/>
      <c r="QZD27" s="1498"/>
      <c r="QZE27" s="1498"/>
      <c r="QZF27" s="1498"/>
      <c r="QZG27" s="1498"/>
      <c r="QZH27" s="1498"/>
      <c r="QZI27" s="1498"/>
      <c r="QZJ27" s="1498"/>
      <c r="QZK27" s="1498"/>
      <c r="QZL27" s="1498"/>
      <c r="QZM27" s="1498"/>
      <c r="QZN27" s="1498"/>
      <c r="QZO27" s="1498"/>
      <c r="QZP27" s="1498"/>
      <c r="QZQ27" s="1498"/>
      <c r="QZR27" s="1498"/>
      <c r="QZS27" s="1498"/>
      <c r="QZT27" s="1498"/>
      <c r="QZU27" s="1498"/>
      <c r="QZV27" s="1498"/>
      <c r="QZW27" s="1498"/>
      <c r="QZX27" s="1498"/>
      <c r="QZY27" s="1498"/>
      <c r="QZZ27" s="1498"/>
      <c r="RAA27" s="1498"/>
      <c r="RAB27" s="1498"/>
      <c r="RAC27" s="1498"/>
      <c r="RAD27" s="1498"/>
      <c r="RAE27" s="1498"/>
      <c r="RAF27" s="1498"/>
      <c r="RAG27" s="1498"/>
      <c r="RAH27" s="1498"/>
      <c r="RAI27" s="1498"/>
      <c r="RAJ27" s="1498"/>
      <c r="RAK27" s="1498"/>
      <c r="RAL27" s="1498"/>
      <c r="RAM27" s="1498"/>
      <c r="RAN27" s="1498"/>
      <c r="RAO27" s="1498"/>
      <c r="RAP27" s="1498"/>
      <c r="RAQ27" s="1498"/>
      <c r="RAR27" s="1498"/>
      <c r="RAS27" s="1498"/>
      <c r="RAT27" s="1498"/>
      <c r="RAU27" s="1498"/>
      <c r="RAV27" s="1498"/>
      <c r="RAW27" s="1498"/>
      <c r="RAX27" s="1498"/>
      <c r="RAY27" s="1498"/>
      <c r="RAZ27" s="1498"/>
      <c r="RBA27" s="1498"/>
      <c r="RBB27" s="1498"/>
      <c r="RBC27" s="1498"/>
      <c r="RBD27" s="1498"/>
      <c r="RBE27" s="1498"/>
      <c r="RBF27" s="1498"/>
      <c r="RBG27" s="1498"/>
      <c r="RBH27" s="1498"/>
      <c r="RBI27" s="1498"/>
      <c r="RBJ27" s="1498"/>
      <c r="RBK27" s="1498"/>
      <c r="RBL27" s="1498"/>
      <c r="RBM27" s="1498"/>
      <c r="RBN27" s="1498"/>
      <c r="RBO27" s="1498"/>
      <c r="RBP27" s="1498"/>
      <c r="RBQ27" s="1498"/>
      <c r="RBR27" s="1498"/>
      <c r="RBS27" s="1498"/>
      <c r="RBT27" s="1498"/>
      <c r="RBU27" s="1498"/>
      <c r="RBV27" s="1498"/>
      <c r="RBW27" s="1498"/>
      <c r="RBX27" s="1498"/>
      <c r="RBY27" s="1498"/>
      <c r="RBZ27" s="1498"/>
      <c r="RCA27" s="1498"/>
      <c r="RCB27" s="1498"/>
      <c r="RCC27" s="1498"/>
      <c r="RCD27" s="1498"/>
      <c r="RCE27" s="1498"/>
      <c r="RCF27" s="1498"/>
      <c r="RCG27" s="1498"/>
      <c r="RCH27" s="1498"/>
      <c r="RCI27" s="1498"/>
      <c r="RCJ27" s="1498"/>
      <c r="RCK27" s="1498"/>
      <c r="RCL27" s="1498"/>
      <c r="RCM27" s="1498"/>
      <c r="RCN27" s="1498"/>
      <c r="RCO27" s="1498"/>
      <c r="RCP27" s="1498"/>
      <c r="RCQ27" s="1498"/>
      <c r="RCR27" s="1498"/>
      <c r="RCS27" s="1498"/>
      <c r="RCT27" s="1498"/>
      <c r="RCU27" s="1498"/>
      <c r="RCV27" s="1498"/>
      <c r="RCW27" s="1498"/>
      <c r="RCX27" s="1498"/>
      <c r="RCY27" s="1498"/>
      <c r="RCZ27" s="1498"/>
      <c r="RDA27" s="1498"/>
      <c r="RDB27" s="1498"/>
      <c r="RDC27" s="1498"/>
      <c r="RDD27" s="1498"/>
      <c r="RDE27" s="1498"/>
      <c r="RDF27" s="1498"/>
      <c r="RDG27" s="1498"/>
      <c r="RDH27" s="1498"/>
      <c r="RDI27" s="1498"/>
      <c r="RDJ27" s="1498"/>
      <c r="RDK27" s="1498"/>
      <c r="RDL27" s="1498"/>
      <c r="RDM27" s="1498"/>
      <c r="RDN27" s="1498"/>
      <c r="RDO27" s="1498"/>
      <c r="RDP27" s="1498"/>
      <c r="RDQ27" s="1498"/>
      <c r="RDR27" s="1498"/>
      <c r="RDS27" s="1498"/>
      <c r="RDT27" s="1498"/>
      <c r="RDU27" s="1498"/>
      <c r="RDV27" s="1498"/>
      <c r="RDW27" s="1498"/>
      <c r="RDX27" s="1498"/>
      <c r="RDY27" s="1498"/>
      <c r="RDZ27" s="1498"/>
      <c r="REA27" s="1498"/>
      <c r="REB27" s="1498"/>
      <c r="REC27" s="1498"/>
      <c r="RED27" s="1498"/>
      <c r="REE27" s="1498"/>
      <c r="REF27" s="1498"/>
      <c r="REG27" s="1498"/>
      <c r="REH27" s="1498"/>
      <c r="REI27" s="1498"/>
      <c r="REJ27" s="1498"/>
      <c r="REK27" s="1498"/>
      <c r="REL27" s="1498"/>
      <c r="REM27" s="1498"/>
      <c r="REN27" s="1498"/>
      <c r="REO27" s="1498"/>
      <c r="REP27" s="1498"/>
      <c r="REQ27" s="1498"/>
      <c r="RER27" s="1498"/>
      <c r="RES27" s="1498"/>
      <c r="RET27" s="1498"/>
      <c r="REU27" s="1498"/>
      <c r="REV27" s="1498"/>
      <c r="REW27" s="1498"/>
      <c r="REX27" s="1498"/>
      <c r="REY27" s="1498"/>
      <c r="REZ27" s="1498"/>
      <c r="RFA27" s="1498"/>
      <c r="RFB27" s="1498"/>
      <c r="RFC27" s="1498"/>
      <c r="RFD27" s="1498"/>
      <c r="RFE27" s="1498"/>
      <c r="RFF27" s="1498"/>
      <c r="RFG27" s="1498"/>
      <c r="RFH27" s="1498"/>
      <c r="RFI27" s="1498"/>
      <c r="RFJ27" s="1498"/>
      <c r="RFK27" s="1498"/>
      <c r="RFL27" s="1498"/>
      <c r="RFM27" s="1498"/>
      <c r="RFN27" s="1498"/>
      <c r="RFO27" s="1498"/>
      <c r="RFP27" s="1498"/>
      <c r="RFQ27" s="1498"/>
      <c r="RFR27" s="1498"/>
      <c r="RFS27" s="1498"/>
      <c r="RFT27" s="1498"/>
      <c r="RFU27" s="1498"/>
      <c r="RFV27" s="1498"/>
      <c r="RFW27" s="1498"/>
      <c r="RFX27" s="1498"/>
      <c r="RFY27" s="1498"/>
      <c r="RFZ27" s="1498"/>
      <c r="RGA27" s="1498"/>
      <c r="RGB27" s="1498"/>
      <c r="RGC27" s="1498"/>
      <c r="RGD27" s="1498"/>
      <c r="RGE27" s="1498"/>
      <c r="RGF27" s="1498"/>
      <c r="RGG27" s="1498"/>
      <c r="RGH27" s="1498"/>
      <c r="RGI27" s="1498"/>
      <c r="RGJ27" s="1498"/>
      <c r="RGK27" s="1498"/>
      <c r="RGL27" s="1498"/>
      <c r="RGM27" s="1498"/>
      <c r="RGN27" s="1498"/>
      <c r="RGO27" s="1498"/>
      <c r="RGP27" s="1498"/>
      <c r="RGQ27" s="1498"/>
      <c r="RGR27" s="1498"/>
      <c r="RGS27" s="1498"/>
      <c r="RGT27" s="1498"/>
      <c r="RGU27" s="1498"/>
      <c r="RGV27" s="1498"/>
      <c r="RGW27" s="1498"/>
      <c r="RGX27" s="1498"/>
      <c r="RGY27" s="1498"/>
      <c r="RGZ27" s="1498"/>
      <c r="RHA27" s="1498"/>
      <c r="RHB27" s="1498"/>
      <c r="RHC27" s="1498"/>
      <c r="RHD27" s="1498"/>
      <c r="RHE27" s="1498"/>
      <c r="RHF27" s="1498"/>
      <c r="RHG27" s="1498"/>
      <c r="RHH27" s="1498"/>
      <c r="RHI27" s="1498"/>
      <c r="RHJ27" s="1498"/>
      <c r="RHK27" s="1498"/>
      <c r="RHL27" s="1498"/>
      <c r="RHM27" s="1498"/>
      <c r="RHN27" s="1498"/>
      <c r="RHO27" s="1498"/>
      <c r="RHP27" s="1498"/>
      <c r="RHQ27" s="1498"/>
      <c r="RHR27" s="1498"/>
      <c r="RHS27" s="1498"/>
      <c r="RHT27" s="1498"/>
      <c r="RHU27" s="1498"/>
      <c r="RHV27" s="1498"/>
      <c r="RHW27" s="1498"/>
      <c r="RHX27" s="1498"/>
      <c r="RHY27" s="1498"/>
      <c r="RHZ27" s="1498"/>
      <c r="RIA27" s="1498"/>
      <c r="RIB27" s="1498"/>
      <c r="RIC27" s="1498"/>
      <c r="RID27" s="1498"/>
      <c r="RIE27" s="1498"/>
      <c r="RIF27" s="1498"/>
      <c r="RIG27" s="1498"/>
      <c r="RIH27" s="1498"/>
      <c r="RII27" s="1498"/>
      <c r="RIJ27" s="1498"/>
      <c r="RIK27" s="1498"/>
      <c r="RIL27" s="1498"/>
      <c r="RIM27" s="1498"/>
      <c r="RIN27" s="1498"/>
      <c r="RIO27" s="1498"/>
      <c r="RIP27" s="1498"/>
      <c r="RIQ27" s="1498"/>
      <c r="RIR27" s="1498"/>
      <c r="RIS27" s="1498"/>
      <c r="RIT27" s="1498"/>
      <c r="RIU27" s="1498"/>
      <c r="RIV27" s="1498"/>
      <c r="RIW27" s="1498"/>
      <c r="RIX27" s="1498"/>
      <c r="RIY27" s="1498"/>
      <c r="RIZ27" s="1498"/>
      <c r="RJA27" s="1498"/>
      <c r="RJB27" s="1498"/>
      <c r="RJC27" s="1498"/>
      <c r="RJD27" s="1498"/>
      <c r="RJE27" s="1498"/>
      <c r="RJF27" s="1498"/>
      <c r="RJG27" s="1498"/>
      <c r="RJH27" s="1498"/>
      <c r="RJI27" s="1498"/>
      <c r="RJJ27" s="1498"/>
      <c r="RJK27" s="1498"/>
      <c r="RJL27" s="1498"/>
      <c r="RJM27" s="1498"/>
      <c r="RJN27" s="1498"/>
      <c r="RJO27" s="1498"/>
      <c r="RJP27" s="1498"/>
      <c r="RJQ27" s="1498"/>
      <c r="RJR27" s="1498"/>
      <c r="RJS27" s="1498"/>
      <c r="RJT27" s="1498"/>
      <c r="RJU27" s="1498"/>
      <c r="RJV27" s="1498"/>
      <c r="RJW27" s="1498"/>
      <c r="RJX27" s="1498"/>
      <c r="RJY27" s="1498"/>
      <c r="RJZ27" s="1498"/>
      <c r="RKA27" s="1498"/>
      <c r="RKB27" s="1498"/>
      <c r="RKC27" s="1498"/>
      <c r="RKD27" s="1498"/>
      <c r="RKE27" s="1498"/>
      <c r="RKF27" s="1498"/>
      <c r="RKG27" s="1498"/>
      <c r="RKH27" s="1498"/>
      <c r="RKI27" s="1498"/>
      <c r="RKJ27" s="1498"/>
      <c r="RKK27" s="1498"/>
      <c r="RKL27" s="1498"/>
      <c r="RKM27" s="1498"/>
      <c r="RKN27" s="1498"/>
      <c r="RKO27" s="1498"/>
      <c r="RKP27" s="1498"/>
      <c r="RKQ27" s="1498"/>
      <c r="RKR27" s="1498"/>
      <c r="RKS27" s="1498"/>
      <c r="RKT27" s="1498"/>
      <c r="RKU27" s="1498"/>
      <c r="RKV27" s="1498"/>
      <c r="RKW27" s="1498"/>
      <c r="RKX27" s="1498"/>
      <c r="RKY27" s="1498"/>
      <c r="RKZ27" s="1498"/>
      <c r="RLA27" s="1498"/>
      <c r="RLB27" s="1498"/>
      <c r="RLC27" s="1498"/>
      <c r="RLD27" s="1498"/>
      <c r="RLE27" s="1498"/>
      <c r="RLF27" s="1498"/>
      <c r="RLG27" s="1498"/>
      <c r="RLH27" s="1498"/>
      <c r="RLI27" s="1498"/>
      <c r="RLJ27" s="1498"/>
      <c r="RLK27" s="1498"/>
      <c r="RLL27" s="1498"/>
      <c r="RLM27" s="1498"/>
      <c r="RLN27" s="1498"/>
      <c r="RLO27" s="1498"/>
      <c r="RLP27" s="1498"/>
      <c r="RLQ27" s="1498"/>
      <c r="RLR27" s="1498"/>
      <c r="RLS27" s="1498"/>
      <c r="RLT27" s="1498"/>
      <c r="RLU27" s="1498"/>
      <c r="RLV27" s="1498"/>
      <c r="RLW27" s="1498"/>
      <c r="RLX27" s="1498"/>
      <c r="RLY27" s="1498"/>
      <c r="RLZ27" s="1498"/>
      <c r="RMA27" s="1498"/>
      <c r="RMB27" s="1498"/>
      <c r="RMC27" s="1498"/>
      <c r="RMD27" s="1498"/>
      <c r="RME27" s="1498"/>
      <c r="RMF27" s="1498"/>
      <c r="RMG27" s="1498"/>
      <c r="RMH27" s="1498"/>
      <c r="RMI27" s="1498"/>
      <c r="RMJ27" s="1498"/>
      <c r="RMK27" s="1498"/>
      <c r="RML27" s="1498"/>
      <c r="RMM27" s="1498"/>
      <c r="RMN27" s="1498"/>
      <c r="RMO27" s="1498"/>
      <c r="RMP27" s="1498"/>
      <c r="RMQ27" s="1498"/>
      <c r="RMR27" s="1498"/>
      <c r="RMS27" s="1498"/>
      <c r="RMT27" s="1498"/>
      <c r="RMU27" s="1498"/>
      <c r="RMV27" s="1498"/>
      <c r="RMW27" s="1498"/>
      <c r="RMX27" s="1498"/>
      <c r="RMY27" s="1498"/>
      <c r="RMZ27" s="1498"/>
      <c r="RNA27" s="1498"/>
      <c r="RNB27" s="1498"/>
      <c r="RNC27" s="1498"/>
      <c r="RND27" s="1498"/>
      <c r="RNE27" s="1498"/>
      <c r="RNF27" s="1498"/>
      <c r="RNG27" s="1498"/>
      <c r="RNH27" s="1498"/>
      <c r="RNI27" s="1498"/>
      <c r="RNJ27" s="1498"/>
      <c r="RNK27" s="1498"/>
      <c r="RNL27" s="1498"/>
      <c r="RNM27" s="1498"/>
      <c r="RNN27" s="1498"/>
      <c r="RNO27" s="1498"/>
      <c r="RNP27" s="1498"/>
      <c r="RNQ27" s="1498"/>
      <c r="RNR27" s="1498"/>
      <c r="RNS27" s="1498"/>
      <c r="RNT27" s="1498"/>
      <c r="RNU27" s="1498"/>
      <c r="RNV27" s="1498"/>
      <c r="RNW27" s="1498"/>
      <c r="RNX27" s="1498"/>
      <c r="RNY27" s="1498"/>
      <c r="RNZ27" s="1498"/>
      <c r="ROA27" s="1498"/>
      <c r="ROB27" s="1498"/>
      <c r="ROC27" s="1498"/>
      <c r="ROD27" s="1498"/>
      <c r="ROE27" s="1498"/>
      <c r="ROF27" s="1498"/>
      <c r="ROG27" s="1498"/>
      <c r="ROH27" s="1498"/>
      <c r="ROI27" s="1498"/>
      <c r="ROJ27" s="1498"/>
      <c r="ROK27" s="1498"/>
      <c r="ROL27" s="1498"/>
      <c r="ROM27" s="1498"/>
      <c r="RON27" s="1498"/>
      <c r="ROO27" s="1498"/>
      <c r="ROP27" s="1498"/>
      <c r="ROQ27" s="1498"/>
      <c r="ROR27" s="1498"/>
      <c r="ROS27" s="1498"/>
      <c r="ROT27" s="1498"/>
      <c r="ROU27" s="1498"/>
      <c r="ROV27" s="1498"/>
      <c r="ROW27" s="1498"/>
      <c r="ROX27" s="1498"/>
      <c r="ROY27" s="1498"/>
      <c r="ROZ27" s="1498"/>
      <c r="RPA27" s="1498"/>
      <c r="RPB27" s="1498"/>
      <c r="RPC27" s="1498"/>
      <c r="RPD27" s="1498"/>
      <c r="RPE27" s="1498"/>
      <c r="RPF27" s="1498"/>
      <c r="RPG27" s="1498"/>
      <c r="RPH27" s="1498"/>
      <c r="RPI27" s="1498"/>
      <c r="RPJ27" s="1498"/>
      <c r="RPK27" s="1498"/>
      <c r="RPL27" s="1498"/>
      <c r="RPM27" s="1498"/>
      <c r="RPN27" s="1498"/>
      <c r="RPO27" s="1498"/>
      <c r="RPP27" s="1498"/>
      <c r="RPQ27" s="1498"/>
      <c r="RPR27" s="1498"/>
      <c r="RPS27" s="1498"/>
      <c r="RPT27" s="1498"/>
      <c r="RPU27" s="1498"/>
      <c r="RPV27" s="1498"/>
      <c r="RPW27" s="1498"/>
      <c r="RPX27" s="1498"/>
      <c r="RPY27" s="1498"/>
      <c r="RPZ27" s="1498"/>
      <c r="RQA27" s="1498"/>
      <c r="RQB27" s="1498"/>
      <c r="RQC27" s="1498"/>
      <c r="RQD27" s="1498"/>
      <c r="RQE27" s="1498"/>
      <c r="RQF27" s="1498"/>
      <c r="RQG27" s="1498"/>
      <c r="RQH27" s="1498"/>
      <c r="RQI27" s="1498"/>
      <c r="RQJ27" s="1498"/>
      <c r="RQK27" s="1498"/>
      <c r="RQL27" s="1498"/>
      <c r="RQM27" s="1498"/>
      <c r="RQN27" s="1498"/>
      <c r="RQO27" s="1498"/>
      <c r="RQP27" s="1498"/>
      <c r="RQQ27" s="1498"/>
      <c r="RQR27" s="1498"/>
      <c r="RQS27" s="1498"/>
      <c r="RQT27" s="1498"/>
      <c r="RQU27" s="1498"/>
      <c r="RQV27" s="1498"/>
      <c r="RQW27" s="1498"/>
      <c r="RQX27" s="1498"/>
      <c r="RQY27" s="1498"/>
      <c r="RQZ27" s="1498"/>
      <c r="RRA27" s="1498"/>
      <c r="RRB27" s="1498"/>
      <c r="RRC27" s="1498"/>
      <c r="RRD27" s="1498"/>
      <c r="RRE27" s="1498"/>
      <c r="RRF27" s="1498"/>
      <c r="RRG27" s="1498"/>
      <c r="RRH27" s="1498"/>
      <c r="RRI27" s="1498"/>
      <c r="RRJ27" s="1498"/>
      <c r="RRK27" s="1498"/>
      <c r="RRL27" s="1498"/>
      <c r="RRM27" s="1498"/>
      <c r="RRN27" s="1498"/>
      <c r="RRO27" s="1498"/>
      <c r="RRP27" s="1498"/>
      <c r="RRQ27" s="1498"/>
      <c r="RRR27" s="1498"/>
      <c r="RRS27" s="1498"/>
      <c r="RRT27" s="1498"/>
      <c r="RRU27" s="1498"/>
      <c r="RRV27" s="1498"/>
      <c r="RRW27" s="1498"/>
      <c r="RRX27" s="1498"/>
      <c r="RRY27" s="1498"/>
      <c r="RRZ27" s="1498"/>
      <c r="RSA27" s="1498"/>
      <c r="RSB27" s="1498"/>
      <c r="RSC27" s="1498"/>
      <c r="RSD27" s="1498"/>
      <c r="RSE27" s="1498"/>
      <c r="RSF27" s="1498"/>
      <c r="RSG27" s="1498"/>
      <c r="RSH27" s="1498"/>
      <c r="RSI27" s="1498"/>
      <c r="RSJ27" s="1498"/>
      <c r="RSK27" s="1498"/>
      <c r="RSL27" s="1498"/>
      <c r="RSM27" s="1498"/>
      <c r="RSN27" s="1498"/>
      <c r="RSO27" s="1498"/>
      <c r="RSP27" s="1498"/>
      <c r="RSQ27" s="1498"/>
      <c r="RSR27" s="1498"/>
      <c r="RSS27" s="1498"/>
      <c r="RST27" s="1498"/>
      <c r="RSU27" s="1498"/>
      <c r="RSV27" s="1498"/>
      <c r="RSW27" s="1498"/>
      <c r="RSX27" s="1498"/>
      <c r="RSY27" s="1498"/>
      <c r="RSZ27" s="1498"/>
      <c r="RTA27" s="1498"/>
      <c r="RTB27" s="1498"/>
      <c r="RTC27" s="1498"/>
      <c r="RTD27" s="1498"/>
      <c r="RTE27" s="1498"/>
      <c r="RTF27" s="1498"/>
      <c r="RTG27" s="1498"/>
      <c r="RTH27" s="1498"/>
      <c r="RTI27" s="1498"/>
      <c r="RTJ27" s="1498"/>
      <c r="RTK27" s="1498"/>
      <c r="RTL27" s="1498"/>
      <c r="RTM27" s="1498"/>
      <c r="RTN27" s="1498"/>
      <c r="RTO27" s="1498"/>
      <c r="RTP27" s="1498"/>
      <c r="RTQ27" s="1498"/>
      <c r="RTR27" s="1498"/>
      <c r="RTS27" s="1498"/>
      <c r="RTT27" s="1498"/>
      <c r="RTU27" s="1498"/>
      <c r="RTV27" s="1498"/>
      <c r="RTW27" s="1498"/>
      <c r="RTX27" s="1498"/>
      <c r="RTY27" s="1498"/>
      <c r="RTZ27" s="1498"/>
      <c r="RUA27" s="1498"/>
      <c r="RUB27" s="1498"/>
      <c r="RUC27" s="1498"/>
      <c r="RUD27" s="1498"/>
      <c r="RUE27" s="1498"/>
      <c r="RUF27" s="1498"/>
      <c r="RUG27" s="1498"/>
      <c r="RUH27" s="1498"/>
      <c r="RUI27" s="1498"/>
      <c r="RUJ27" s="1498"/>
      <c r="RUK27" s="1498"/>
      <c r="RUL27" s="1498"/>
      <c r="RUM27" s="1498"/>
      <c r="RUN27" s="1498"/>
      <c r="RUO27" s="1498"/>
      <c r="RUP27" s="1498"/>
      <c r="RUQ27" s="1498"/>
      <c r="RUR27" s="1498"/>
      <c r="RUS27" s="1498"/>
      <c r="RUT27" s="1498"/>
      <c r="RUU27" s="1498"/>
      <c r="RUV27" s="1498"/>
      <c r="RUW27" s="1498"/>
      <c r="RUX27" s="1498"/>
      <c r="RUY27" s="1498"/>
      <c r="RUZ27" s="1498"/>
      <c r="RVA27" s="1498"/>
      <c r="RVB27" s="1498"/>
      <c r="RVC27" s="1498"/>
      <c r="RVD27" s="1498"/>
      <c r="RVE27" s="1498"/>
      <c r="RVF27" s="1498"/>
      <c r="RVG27" s="1498"/>
      <c r="RVH27" s="1498"/>
      <c r="RVI27" s="1498"/>
      <c r="RVJ27" s="1498"/>
      <c r="RVK27" s="1498"/>
      <c r="RVL27" s="1498"/>
      <c r="RVM27" s="1498"/>
      <c r="RVN27" s="1498"/>
      <c r="RVO27" s="1498"/>
      <c r="RVP27" s="1498"/>
      <c r="RVQ27" s="1498"/>
      <c r="RVR27" s="1498"/>
      <c r="RVS27" s="1498"/>
      <c r="RVT27" s="1498"/>
      <c r="RVU27" s="1498"/>
      <c r="RVV27" s="1498"/>
      <c r="RVW27" s="1498"/>
      <c r="RVX27" s="1498"/>
      <c r="RVY27" s="1498"/>
      <c r="RVZ27" s="1498"/>
      <c r="RWA27" s="1498"/>
      <c r="RWB27" s="1498"/>
      <c r="RWC27" s="1498"/>
      <c r="RWD27" s="1498"/>
      <c r="RWE27" s="1498"/>
      <c r="RWF27" s="1498"/>
      <c r="RWG27" s="1498"/>
      <c r="RWH27" s="1498"/>
      <c r="RWI27" s="1498"/>
      <c r="RWJ27" s="1498"/>
      <c r="RWK27" s="1498"/>
      <c r="RWL27" s="1498"/>
      <c r="RWM27" s="1498"/>
      <c r="RWN27" s="1498"/>
      <c r="RWO27" s="1498"/>
      <c r="RWP27" s="1498"/>
      <c r="RWQ27" s="1498"/>
      <c r="RWR27" s="1498"/>
      <c r="RWS27" s="1498"/>
      <c r="RWT27" s="1498"/>
      <c r="RWU27" s="1498"/>
      <c r="RWV27" s="1498"/>
      <c r="RWW27" s="1498"/>
      <c r="RWX27" s="1498"/>
      <c r="RWY27" s="1498"/>
      <c r="RWZ27" s="1498"/>
      <c r="RXA27" s="1498"/>
      <c r="RXB27" s="1498"/>
      <c r="RXC27" s="1498"/>
      <c r="RXD27" s="1498"/>
      <c r="RXE27" s="1498"/>
      <c r="RXF27" s="1498"/>
      <c r="RXG27" s="1498"/>
      <c r="RXH27" s="1498"/>
      <c r="RXI27" s="1498"/>
      <c r="RXJ27" s="1498"/>
      <c r="RXK27" s="1498"/>
      <c r="RXL27" s="1498"/>
      <c r="RXM27" s="1498"/>
      <c r="RXN27" s="1498"/>
      <c r="RXO27" s="1498"/>
      <c r="RXP27" s="1498"/>
      <c r="RXQ27" s="1498"/>
      <c r="RXR27" s="1498"/>
      <c r="RXS27" s="1498"/>
      <c r="RXT27" s="1498"/>
      <c r="RXU27" s="1498"/>
      <c r="RXV27" s="1498"/>
      <c r="RXW27" s="1498"/>
      <c r="RXX27" s="1498"/>
      <c r="RXY27" s="1498"/>
      <c r="RXZ27" s="1498"/>
      <c r="RYA27" s="1498"/>
      <c r="RYB27" s="1498"/>
      <c r="RYC27" s="1498"/>
      <c r="RYD27" s="1498"/>
      <c r="RYE27" s="1498"/>
      <c r="RYF27" s="1498"/>
      <c r="RYG27" s="1498"/>
      <c r="RYH27" s="1498"/>
      <c r="RYI27" s="1498"/>
      <c r="RYJ27" s="1498"/>
      <c r="RYK27" s="1498"/>
      <c r="RYL27" s="1498"/>
      <c r="RYM27" s="1498"/>
      <c r="RYN27" s="1498"/>
      <c r="RYO27" s="1498"/>
      <c r="RYP27" s="1498"/>
      <c r="RYQ27" s="1498"/>
      <c r="RYR27" s="1498"/>
      <c r="RYS27" s="1498"/>
      <c r="RYT27" s="1498"/>
      <c r="RYU27" s="1498"/>
      <c r="RYV27" s="1498"/>
      <c r="RYW27" s="1498"/>
      <c r="RYX27" s="1498"/>
      <c r="RYY27" s="1498"/>
      <c r="RYZ27" s="1498"/>
      <c r="RZA27" s="1498"/>
      <c r="RZB27" s="1498"/>
      <c r="RZC27" s="1498"/>
      <c r="RZD27" s="1498"/>
      <c r="RZE27" s="1498"/>
      <c r="RZF27" s="1498"/>
      <c r="RZG27" s="1498"/>
      <c r="RZH27" s="1498"/>
      <c r="RZI27" s="1498"/>
      <c r="RZJ27" s="1498"/>
      <c r="RZK27" s="1498"/>
      <c r="RZL27" s="1498"/>
      <c r="RZM27" s="1498"/>
      <c r="RZN27" s="1498"/>
      <c r="RZO27" s="1498"/>
      <c r="RZP27" s="1498"/>
      <c r="RZQ27" s="1498"/>
      <c r="RZR27" s="1498"/>
      <c r="RZS27" s="1498"/>
      <c r="RZT27" s="1498"/>
      <c r="RZU27" s="1498"/>
      <c r="RZV27" s="1498"/>
      <c r="RZW27" s="1498"/>
      <c r="RZX27" s="1498"/>
      <c r="RZY27" s="1498"/>
      <c r="RZZ27" s="1498"/>
      <c r="SAA27" s="1498"/>
      <c r="SAB27" s="1498"/>
      <c r="SAC27" s="1498"/>
      <c r="SAD27" s="1498"/>
      <c r="SAE27" s="1498"/>
      <c r="SAF27" s="1498"/>
      <c r="SAG27" s="1498"/>
      <c r="SAH27" s="1498"/>
      <c r="SAI27" s="1498"/>
      <c r="SAJ27" s="1498"/>
      <c r="SAK27" s="1498"/>
      <c r="SAL27" s="1498"/>
      <c r="SAM27" s="1498"/>
      <c r="SAN27" s="1498"/>
      <c r="SAO27" s="1498"/>
      <c r="SAP27" s="1498"/>
      <c r="SAQ27" s="1498"/>
      <c r="SAR27" s="1498"/>
      <c r="SAS27" s="1498"/>
      <c r="SAT27" s="1498"/>
      <c r="SAU27" s="1498"/>
      <c r="SAV27" s="1498"/>
      <c r="SAW27" s="1498"/>
      <c r="SAX27" s="1498"/>
      <c r="SAY27" s="1498"/>
      <c r="SAZ27" s="1498"/>
      <c r="SBA27" s="1498"/>
      <c r="SBB27" s="1498"/>
      <c r="SBC27" s="1498"/>
      <c r="SBD27" s="1498"/>
      <c r="SBE27" s="1498"/>
      <c r="SBF27" s="1498"/>
      <c r="SBG27" s="1498"/>
      <c r="SBH27" s="1498"/>
      <c r="SBI27" s="1498"/>
      <c r="SBJ27" s="1498"/>
      <c r="SBK27" s="1498"/>
      <c r="SBL27" s="1498"/>
      <c r="SBM27" s="1498"/>
      <c r="SBN27" s="1498"/>
      <c r="SBO27" s="1498"/>
      <c r="SBP27" s="1498"/>
      <c r="SBQ27" s="1498"/>
      <c r="SBR27" s="1498"/>
      <c r="SBS27" s="1498"/>
      <c r="SBT27" s="1498"/>
      <c r="SBU27" s="1498"/>
      <c r="SBV27" s="1498"/>
      <c r="SBW27" s="1498"/>
      <c r="SBX27" s="1498"/>
      <c r="SBY27" s="1498"/>
      <c r="SBZ27" s="1498"/>
      <c r="SCA27" s="1498"/>
      <c r="SCB27" s="1498"/>
      <c r="SCC27" s="1498"/>
      <c r="SCD27" s="1498"/>
      <c r="SCE27" s="1498"/>
      <c r="SCF27" s="1498"/>
      <c r="SCG27" s="1498"/>
      <c r="SCH27" s="1498"/>
      <c r="SCI27" s="1498"/>
      <c r="SCJ27" s="1498"/>
      <c r="SCK27" s="1498"/>
      <c r="SCL27" s="1498"/>
      <c r="SCM27" s="1498"/>
      <c r="SCN27" s="1498"/>
      <c r="SCO27" s="1498"/>
      <c r="SCP27" s="1498"/>
      <c r="SCQ27" s="1498"/>
      <c r="SCR27" s="1498"/>
      <c r="SCS27" s="1498"/>
      <c r="SCT27" s="1498"/>
      <c r="SCU27" s="1498"/>
      <c r="SCV27" s="1498"/>
      <c r="SCW27" s="1498"/>
      <c r="SCX27" s="1498"/>
      <c r="SCY27" s="1498"/>
      <c r="SCZ27" s="1498"/>
      <c r="SDA27" s="1498"/>
      <c r="SDB27" s="1498"/>
      <c r="SDC27" s="1498"/>
      <c r="SDD27" s="1498"/>
      <c r="SDE27" s="1498"/>
      <c r="SDF27" s="1498"/>
      <c r="SDG27" s="1498"/>
      <c r="SDH27" s="1498"/>
      <c r="SDI27" s="1498"/>
      <c r="SDJ27" s="1498"/>
      <c r="SDK27" s="1498"/>
      <c r="SDL27" s="1498"/>
      <c r="SDM27" s="1498"/>
      <c r="SDN27" s="1498"/>
      <c r="SDO27" s="1498"/>
      <c r="SDP27" s="1498"/>
      <c r="SDQ27" s="1498"/>
      <c r="SDR27" s="1498"/>
      <c r="SDS27" s="1498"/>
      <c r="SDT27" s="1498"/>
      <c r="SDU27" s="1498"/>
      <c r="SDV27" s="1498"/>
      <c r="SDW27" s="1498"/>
      <c r="SDX27" s="1498"/>
      <c r="SDY27" s="1498"/>
      <c r="SDZ27" s="1498"/>
      <c r="SEA27" s="1498"/>
      <c r="SEB27" s="1498"/>
      <c r="SEC27" s="1498"/>
      <c r="SED27" s="1498"/>
      <c r="SEE27" s="1498"/>
      <c r="SEF27" s="1498"/>
      <c r="SEG27" s="1498"/>
      <c r="SEH27" s="1498"/>
      <c r="SEI27" s="1498"/>
      <c r="SEJ27" s="1498"/>
      <c r="SEK27" s="1498"/>
      <c r="SEL27" s="1498"/>
      <c r="SEM27" s="1498"/>
      <c r="SEN27" s="1498"/>
      <c r="SEO27" s="1498"/>
      <c r="SEP27" s="1498"/>
      <c r="SEQ27" s="1498"/>
      <c r="SER27" s="1498"/>
      <c r="SES27" s="1498"/>
      <c r="SET27" s="1498"/>
      <c r="SEU27" s="1498"/>
      <c r="SEV27" s="1498"/>
      <c r="SEW27" s="1498"/>
      <c r="SEX27" s="1498"/>
      <c r="SEY27" s="1498"/>
      <c r="SEZ27" s="1498"/>
      <c r="SFA27" s="1498"/>
      <c r="SFB27" s="1498"/>
      <c r="SFC27" s="1498"/>
      <c r="SFD27" s="1498"/>
      <c r="SFE27" s="1498"/>
      <c r="SFF27" s="1498"/>
      <c r="SFG27" s="1498"/>
      <c r="SFH27" s="1498"/>
      <c r="SFI27" s="1498"/>
      <c r="SFJ27" s="1498"/>
      <c r="SFK27" s="1498"/>
      <c r="SFL27" s="1498"/>
      <c r="SFM27" s="1498"/>
      <c r="SFN27" s="1498"/>
      <c r="SFO27" s="1498"/>
      <c r="SFP27" s="1498"/>
      <c r="SFQ27" s="1498"/>
      <c r="SFR27" s="1498"/>
      <c r="SFS27" s="1498"/>
      <c r="SFT27" s="1498"/>
      <c r="SFU27" s="1498"/>
      <c r="SFV27" s="1498"/>
      <c r="SFW27" s="1498"/>
      <c r="SFX27" s="1498"/>
      <c r="SFY27" s="1498"/>
      <c r="SFZ27" s="1498"/>
      <c r="SGA27" s="1498"/>
      <c r="SGB27" s="1498"/>
      <c r="SGC27" s="1498"/>
      <c r="SGD27" s="1498"/>
      <c r="SGE27" s="1498"/>
      <c r="SGF27" s="1498"/>
      <c r="SGG27" s="1498"/>
      <c r="SGH27" s="1498"/>
      <c r="SGI27" s="1498"/>
      <c r="SGJ27" s="1498"/>
      <c r="SGK27" s="1498"/>
      <c r="SGL27" s="1498"/>
      <c r="SGM27" s="1498"/>
      <c r="SGN27" s="1498"/>
      <c r="SGO27" s="1498"/>
      <c r="SGP27" s="1498"/>
      <c r="SGQ27" s="1498"/>
      <c r="SGR27" s="1498"/>
      <c r="SGS27" s="1498"/>
      <c r="SGT27" s="1498"/>
      <c r="SGU27" s="1498"/>
      <c r="SGV27" s="1498"/>
      <c r="SGW27" s="1498"/>
      <c r="SGX27" s="1498"/>
      <c r="SGY27" s="1498"/>
      <c r="SGZ27" s="1498"/>
      <c r="SHA27" s="1498"/>
      <c r="SHB27" s="1498"/>
      <c r="SHC27" s="1498"/>
      <c r="SHD27" s="1498"/>
      <c r="SHE27" s="1498"/>
      <c r="SHF27" s="1498"/>
      <c r="SHG27" s="1498"/>
      <c r="SHH27" s="1498"/>
      <c r="SHI27" s="1498"/>
      <c r="SHJ27" s="1498"/>
      <c r="SHK27" s="1498"/>
      <c r="SHL27" s="1498"/>
      <c r="SHM27" s="1498"/>
      <c r="SHN27" s="1498"/>
      <c r="SHO27" s="1498"/>
      <c r="SHP27" s="1498"/>
      <c r="SHQ27" s="1498"/>
      <c r="SHR27" s="1498"/>
      <c r="SHS27" s="1498"/>
      <c r="SHT27" s="1498"/>
      <c r="SHU27" s="1498"/>
      <c r="SHV27" s="1498"/>
      <c r="SHW27" s="1498"/>
      <c r="SHX27" s="1498"/>
      <c r="SHY27" s="1498"/>
      <c r="SHZ27" s="1498"/>
      <c r="SIA27" s="1498"/>
      <c r="SIB27" s="1498"/>
      <c r="SIC27" s="1498"/>
      <c r="SID27" s="1498"/>
      <c r="SIE27" s="1498"/>
      <c r="SIF27" s="1498"/>
      <c r="SIG27" s="1498"/>
      <c r="SIH27" s="1498"/>
      <c r="SII27" s="1498"/>
      <c r="SIJ27" s="1498"/>
      <c r="SIK27" s="1498"/>
      <c r="SIL27" s="1498"/>
      <c r="SIM27" s="1498"/>
      <c r="SIN27" s="1498"/>
      <c r="SIO27" s="1498"/>
      <c r="SIP27" s="1498"/>
      <c r="SIQ27" s="1498"/>
      <c r="SIR27" s="1498"/>
      <c r="SIS27" s="1498"/>
      <c r="SIT27" s="1498"/>
      <c r="SIU27" s="1498"/>
      <c r="SIV27" s="1498"/>
      <c r="SIW27" s="1498"/>
      <c r="SIX27" s="1498"/>
      <c r="SIY27" s="1498"/>
      <c r="SIZ27" s="1498"/>
      <c r="SJA27" s="1498"/>
      <c r="SJB27" s="1498"/>
      <c r="SJC27" s="1498"/>
      <c r="SJD27" s="1498"/>
      <c r="SJE27" s="1498"/>
      <c r="SJF27" s="1498"/>
      <c r="SJG27" s="1498"/>
      <c r="SJH27" s="1498"/>
      <c r="SJI27" s="1498"/>
      <c r="SJJ27" s="1498"/>
      <c r="SJK27" s="1498"/>
      <c r="SJL27" s="1498"/>
      <c r="SJM27" s="1498"/>
      <c r="SJN27" s="1498"/>
      <c r="SJO27" s="1498"/>
      <c r="SJP27" s="1498"/>
      <c r="SJQ27" s="1498"/>
      <c r="SJR27" s="1498"/>
      <c r="SJS27" s="1498"/>
      <c r="SJT27" s="1498"/>
      <c r="SJU27" s="1498"/>
      <c r="SJV27" s="1498"/>
      <c r="SJW27" s="1498"/>
      <c r="SJX27" s="1498"/>
      <c r="SJY27" s="1498"/>
      <c r="SJZ27" s="1498"/>
      <c r="SKA27" s="1498"/>
      <c r="SKB27" s="1498"/>
      <c r="SKC27" s="1498"/>
      <c r="SKD27" s="1498"/>
      <c r="SKE27" s="1498"/>
      <c r="SKF27" s="1498"/>
      <c r="SKG27" s="1498"/>
      <c r="SKH27" s="1498"/>
      <c r="SKI27" s="1498"/>
      <c r="SKJ27" s="1498"/>
      <c r="SKK27" s="1498"/>
      <c r="SKL27" s="1498"/>
      <c r="SKM27" s="1498"/>
      <c r="SKN27" s="1498"/>
      <c r="SKO27" s="1498"/>
      <c r="SKP27" s="1498"/>
      <c r="SKQ27" s="1498"/>
      <c r="SKR27" s="1498"/>
      <c r="SKS27" s="1498"/>
      <c r="SKT27" s="1498"/>
      <c r="SKU27" s="1498"/>
      <c r="SKV27" s="1498"/>
      <c r="SKW27" s="1498"/>
      <c r="SKX27" s="1498"/>
      <c r="SKY27" s="1498"/>
      <c r="SKZ27" s="1498"/>
      <c r="SLA27" s="1498"/>
      <c r="SLB27" s="1498"/>
      <c r="SLC27" s="1498"/>
      <c r="SLD27" s="1498"/>
      <c r="SLE27" s="1498"/>
      <c r="SLF27" s="1498"/>
      <c r="SLG27" s="1498"/>
      <c r="SLH27" s="1498"/>
      <c r="SLI27" s="1498"/>
      <c r="SLJ27" s="1498"/>
      <c r="SLK27" s="1498"/>
      <c r="SLL27" s="1498"/>
      <c r="SLM27" s="1498"/>
      <c r="SLN27" s="1498"/>
      <c r="SLO27" s="1498"/>
      <c r="SLP27" s="1498"/>
      <c r="SLQ27" s="1498"/>
      <c r="SLR27" s="1498"/>
      <c r="SLS27" s="1498"/>
      <c r="SLT27" s="1498"/>
      <c r="SLU27" s="1498"/>
      <c r="SLV27" s="1498"/>
      <c r="SLW27" s="1498"/>
      <c r="SLX27" s="1498"/>
      <c r="SLY27" s="1498"/>
      <c r="SLZ27" s="1498"/>
      <c r="SMA27" s="1498"/>
      <c r="SMB27" s="1498"/>
      <c r="SMC27" s="1498"/>
      <c r="SMD27" s="1498"/>
      <c r="SME27" s="1498"/>
      <c r="SMF27" s="1498"/>
      <c r="SMG27" s="1498"/>
      <c r="SMH27" s="1498"/>
      <c r="SMI27" s="1498"/>
      <c r="SMJ27" s="1498"/>
      <c r="SMK27" s="1498"/>
      <c r="SML27" s="1498"/>
      <c r="SMM27" s="1498"/>
      <c r="SMN27" s="1498"/>
      <c r="SMO27" s="1498"/>
      <c r="SMP27" s="1498"/>
      <c r="SMQ27" s="1498"/>
      <c r="SMR27" s="1498"/>
      <c r="SMS27" s="1498"/>
      <c r="SMT27" s="1498"/>
      <c r="SMU27" s="1498"/>
      <c r="SMV27" s="1498"/>
      <c r="SMW27" s="1498"/>
      <c r="SMX27" s="1498"/>
      <c r="SMY27" s="1498"/>
      <c r="SMZ27" s="1498"/>
      <c r="SNA27" s="1498"/>
      <c r="SNB27" s="1498"/>
      <c r="SNC27" s="1498"/>
      <c r="SND27" s="1498"/>
      <c r="SNE27" s="1498"/>
      <c r="SNF27" s="1498"/>
      <c r="SNG27" s="1498"/>
      <c r="SNH27" s="1498"/>
      <c r="SNI27" s="1498"/>
      <c r="SNJ27" s="1498"/>
      <c r="SNK27" s="1498"/>
      <c r="SNL27" s="1498"/>
      <c r="SNM27" s="1498"/>
      <c r="SNN27" s="1498"/>
      <c r="SNO27" s="1498"/>
      <c r="SNP27" s="1498"/>
      <c r="SNQ27" s="1498"/>
      <c r="SNR27" s="1498"/>
      <c r="SNS27" s="1498"/>
      <c r="SNT27" s="1498"/>
      <c r="SNU27" s="1498"/>
      <c r="SNV27" s="1498"/>
      <c r="SNW27" s="1498"/>
      <c r="SNX27" s="1498"/>
      <c r="SNY27" s="1498"/>
      <c r="SNZ27" s="1498"/>
      <c r="SOA27" s="1498"/>
      <c r="SOB27" s="1498"/>
      <c r="SOC27" s="1498"/>
      <c r="SOD27" s="1498"/>
      <c r="SOE27" s="1498"/>
      <c r="SOF27" s="1498"/>
      <c r="SOG27" s="1498"/>
      <c r="SOH27" s="1498"/>
      <c r="SOI27" s="1498"/>
      <c r="SOJ27" s="1498"/>
      <c r="SOK27" s="1498"/>
      <c r="SOL27" s="1498"/>
      <c r="SOM27" s="1498"/>
      <c r="SON27" s="1498"/>
      <c r="SOO27" s="1498"/>
      <c r="SOP27" s="1498"/>
      <c r="SOQ27" s="1498"/>
      <c r="SOR27" s="1498"/>
      <c r="SOS27" s="1498"/>
      <c r="SOT27" s="1498"/>
      <c r="SOU27" s="1498"/>
      <c r="SOV27" s="1498"/>
      <c r="SOW27" s="1498"/>
      <c r="SOX27" s="1498"/>
      <c r="SOY27" s="1498"/>
      <c r="SOZ27" s="1498"/>
      <c r="SPA27" s="1498"/>
      <c r="SPB27" s="1498"/>
      <c r="SPC27" s="1498"/>
      <c r="SPD27" s="1498"/>
      <c r="SPE27" s="1498"/>
      <c r="SPF27" s="1498"/>
      <c r="SPG27" s="1498"/>
      <c r="SPH27" s="1498"/>
      <c r="SPI27" s="1498"/>
      <c r="SPJ27" s="1498"/>
      <c r="SPK27" s="1498"/>
      <c r="SPL27" s="1498"/>
      <c r="SPM27" s="1498"/>
      <c r="SPN27" s="1498"/>
      <c r="SPO27" s="1498"/>
      <c r="SPP27" s="1498"/>
      <c r="SPQ27" s="1498"/>
      <c r="SPR27" s="1498"/>
      <c r="SPS27" s="1498"/>
      <c r="SPT27" s="1498"/>
      <c r="SPU27" s="1498"/>
      <c r="SPV27" s="1498"/>
      <c r="SPW27" s="1498"/>
      <c r="SPX27" s="1498"/>
      <c r="SPY27" s="1498"/>
      <c r="SPZ27" s="1498"/>
      <c r="SQA27" s="1498"/>
      <c r="SQB27" s="1498"/>
      <c r="SQC27" s="1498"/>
      <c r="SQD27" s="1498"/>
      <c r="SQE27" s="1498"/>
      <c r="SQF27" s="1498"/>
      <c r="SQG27" s="1498"/>
      <c r="SQH27" s="1498"/>
      <c r="SQI27" s="1498"/>
      <c r="SQJ27" s="1498"/>
      <c r="SQK27" s="1498"/>
      <c r="SQL27" s="1498"/>
      <c r="SQM27" s="1498"/>
      <c r="SQN27" s="1498"/>
      <c r="SQO27" s="1498"/>
      <c r="SQP27" s="1498"/>
      <c r="SQQ27" s="1498"/>
      <c r="SQR27" s="1498"/>
      <c r="SQS27" s="1498"/>
      <c r="SQT27" s="1498"/>
      <c r="SQU27" s="1498"/>
      <c r="SQV27" s="1498"/>
      <c r="SQW27" s="1498"/>
      <c r="SQX27" s="1498"/>
      <c r="SQY27" s="1498"/>
      <c r="SQZ27" s="1498"/>
      <c r="SRA27" s="1498"/>
      <c r="SRB27" s="1498"/>
      <c r="SRC27" s="1498"/>
      <c r="SRD27" s="1498"/>
      <c r="SRE27" s="1498"/>
      <c r="SRF27" s="1498"/>
      <c r="SRG27" s="1498"/>
      <c r="SRH27" s="1498"/>
      <c r="SRI27" s="1498"/>
      <c r="SRJ27" s="1498"/>
      <c r="SRK27" s="1498"/>
      <c r="SRL27" s="1498"/>
      <c r="SRM27" s="1498"/>
      <c r="SRN27" s="1498"/>
      <c r="SRO27" s="1498"/>
      <c r="SRP27" s="1498"/>
      <c r="SRQ27" s="1498"/>
      <c r="SRR27" s="1498"/>
      <c r="SRS27" s="1498"/>
      <c r="SRT27" s="1498"/>
      <c r="SRU27" s="1498"/>
      <c r="SRV27" s="1498"/>
      <c r="SRW27" s="1498"/>
      <c r="SRX27" s="1498"/>
      <c r="SRY27" s="1498"/>
      <c r="SRZ27" s="1498"/>
      <c r="SSA27" s="1498"/>
      <c r="SSB27" s="1498"/>
      <c r="SSC27" s="1498"/>
      <c r="SSD27" s="1498"/>
      <c r="SSE27" s="1498"/>
      <c r="SSF27" s="1498"/>
      <c r="SSG27" s="1498"/>
      <c r="SSH27" s="1498"/>
      <c r="SSI27" s="1498"/>
      <c r="SSJ27" s="1498"/>
      <c r="SSK27" s="1498"/>
      <c r="SSL27" s="1498"/>
      <c r="SSM27" s="1498"/>
      <c r="SSN27" s="1498"/>
      <c r="SSO27" s="1498"/>
      <c r="SSP27" s="1498"/>
      <c r="SSQ27" s="1498"/>
      <c r="SSR27" s="1498"/>
      <c r="SSS27" s="1498"/>
      <c r="SST27" s="1498"/>
      <c r="SSU27" s="1498"/>
      <c r="SSV27" s="1498"/>
      <c r="SSW27" s="1498"/>
      <c r="SSX27" s="1498"/>
      <c r="SSY27" s="1498"/>
      <c r="SSZ27" s="1498"/>
      <c r="STA27" s="1498"/>
      <c r="STB27" s="1498"/>
      <c r="STC27" s="1498"/>
      <c r="STD27" s="1498"/>
      <c r="STE27" s="1498"/>
      <c r="STF27" s="1498"/>
      <c r="STG27" s="1498"/>
      <c r="STH27" s="1498"/>
      <c r="STI27" s="1498"/>
      <c r="STJ27" s="1498"/>
      <c r="STK27" s="1498"/>
      <c r="STL27" s="1498"/>
      <c r="STM27" s="1498"/>
      <c r="STN27" s="1498"/>
      <c r="STO27" s="1498"/>
      <c r="STP27" s="1498"/>
      <c r="STQ27" s="1498"/>
      <c r="STR27" s="1498"/>
      <c r="STS27" s="1498"/>
      <c r="STT27" s="1498"/>
      <c r="STU27" s="1498"/>
      <c r="STV27" s="1498"/>
      <c r="STW27" s="1498"/>
      <c r="STX27" s="1498"/>
      <c r="STY27" s="1498"/>
      <c r="STZ27" s="1498"/>
      <c r="SUA27" s="1498"/>
      <c r="SUB27" s="1498"/>
      <c r="SUC27" s="1498"/>
      <c r="SUD27" s="1498"/>
      <c r="SUE27" s="1498"/>
      <c r="SUF27" s="1498"/>
      <c r="SUG27" s="1498"/>
      <c r="SUH27" s="1498"/>
      <c r="SUI27" s="1498"/>
      <c r="SUJ27" s="1498"/>
      <c r="SUK27" s="1498"/>
      <c r="SUL27" s="1498"/>
      <c r="SUM27" s="1498"/>
      <c r="SUN27" s="1498"/>
      <c r="SUO27" s="1498"/>
      <c r="SUP27" s="1498"/>
      <c r="SUQ27" s="1498"/>
      <c r="SUR27" s="1498"/>
      <c r="SUS27" s="1498"/>
      <c r="SUT27" s="1498"/>
      <c r="SUU27" s="1498"/>
      <c r="SUV27" s="1498"/>
      <c r="SUW27" s="1498"/>
      <c r="SUX27" s="1498"/>
      <c r="SUY27" s="1498"/>
      <c r="SUZ27" s="1498"/>
      <c r="SVA27" s="1498"/>
      <c r="SVB27" s="1498"/>
      <c r="SVC27" s="1498"/>
      <c r="SVD27" s="1498"/>
      <c r="SVE27" s="1498"/>
      <c r="SVF27" s="1498"/>
      <c r="SVG27" s="1498"/>
      <c r="SVH27" s="1498"/>
      <c r="SVI27" s="1498"/>
      <c r="SVJ27" s="1498"/>
      <c r="SVK27" s="1498"/>
      <c r="SVL27" s="1498"/>
      <c r="SVM27" s="1498"/>
      <c r="SVN27" s="1498"/>
      <c r="SVO27" s="1498"/>
      <c r="SVP27" s="1498"/>
      <c r="SVQ27" s="1498"/>
      <c r="SVR27" s="1498"/>
      <c r="SVS27" s="1498"/>
      <c r="SVT27" s="1498"/>
      <c r="SVU27" s="1498"/>
      <c r="SVV27" s="1498"/>
      <c r="SVW27" s="1498"/>
      <c r="SVX27" s="1498"/>
      <c r="SVY27" s="1498"/>
      <c r="SVZ27" s="1498"/>
      <c r="SWA27" s="1498"/>
      <c r="SWB27" s="1498"/>
      <c r="SWC27" s="1498"/>
      <c r="SWD27" s="1498"/>
      <c r="SWE27" s="1498"/>
      <c r="SWF27" s="1498"/>
      <c r="SWG27" s="1498"/>
      <c r="SWH27" s="1498"/>
      <c r="SWI27" s="1498"/>
      <c r="SWJ27" s="1498"/>
      <c r="SWK27" s="1498"/>
      <c r="SWL27" s="1498"/>
      <c r="SWM27" s="1498"/>
      <c r="SWN27" s="1498"/>
      <c r="SWO27" s="1498"/>
      <c r="SWP27" s="1498"/>
      <c r="SWQ27" s="1498"/>
      <c r="SWR27" s="1498"/>
      <c r="SWS27" s="1498"/>
      <c r="SWT27" s="1498"/>
      <c r="SWU27" s="1498"/>
      <c r="SWV27" s="1498"/>
      <c r="SWW27" s="1498"/>
      <c r="SWX27" s="1498"/>
      <c r="SWY27" s="1498"/>
      <c r="SWZ27" s="1498"/>
      <c r="SXA27" s="1498"/>
      <c r="SXB27" s="1498"/>
      <c r="SXC27" s="1498"/>
      <c r="SXD27" s="1498"/>
      <c r="SXE27" s="1498"/>
      <c r="SXF27" s="1498"/>
      <c r="SXG27" s="1498"/>
      <c r="SXH27" s="1498"/>
      <c r="SXI27" s="1498"/>
      <c r="SXJ27" s="1498"/>
      <c r="SXK27" s="1498"/>
      <c r="SXL27" s="1498"/>
      <c r="SXM27" s="1498"/>
      <c r="SXN27" s="1498"/>
      <c r="SXO27" s="1498"/>
      <c r="SXP27" s="1498"/>
      <c r="SXQ27" s="1498"/>
      <c r="SXR27" s="1498"/>
      <c r="SXS27" s="1498"/>
      <c r="SXT27" s="1498"/>
      <c r="SXU27" s="1498"/>
      <c r="SXV27" s="1498"/>
      <c r="SXW27" s="1498"/>
      <c r="SXX27" s="1498"/>
      <c r="SXY27" s="1498"/>
      <c r="SXZ27" s="1498"/>
      <c r="SYA27" s="1498"/>
      <c r="SYB27" s="1498"/>
      <c r="SYC27" s="1498"/>
      <c r="SYD27" s="1498"/>
      <c r="SYE27" s="1498"/>
      <c r="SYF27" s="1498"/>
      <c r="SYG27" s="1498"/>
      <c r="SYH27" s="1498"/>
      <c r="SYI27" s="1498"/>
      <c r="SYJ27" s="1498"/>
      <c r="SYK27" s="1498"/>
      <c r="SYL27" s="1498"/>
      <c r="SYM27" s="1498"/>
      <c r="SYN27" s="1498"/>
      <c r="SYO27" s="1498"/>
      <c r="SYP27" s="1498"/>
      <c r="SYQ27" s="1498"/>
      <c r="SYR27" s="1498"/>
      <c r="SYS27" s="1498"/>
      <c r="SYT27" s="1498"/>
      <c r="SYU27" s="1498"/>
      <c r="SYV27" s="1498"/>
      <c r="SYW27" s="1498"/>
      <c r="SYX27" s="1498"/>
      <c r="SYY27" s="1498"/>
      <c r="SYZ27" s="1498"/>
      <c r="SZA27" s="1498"/>
      <c r="SZB27" s="1498"/>
      <c r="SZC27" s="1498"/>
      <c r="SZD27" s="1498"/>
      <c r="SZE27" s="1498"/>
      <c r="SZF27" s="1498"/>
      <c r="SZG27" s="1498"/>
      <c r="SZH27" s="1498"/>
      <c r="SZI27" s="1498"/>
      <c r="SZJ27" s="1498"/>
      <c r="SZK27" s="1498"/>
      <c r="SZL27" s="1498"/>
      <c r="SZM27" s="1498"/>
      <c r="SZN27" s="1498"/>
      <c r="SZO27" s="1498"/>
      <c r="SZP27" s="1498"/>
      <c r="SZQ27" s="1498"/>
      <c r="SZR27" s="1498"/>
      <c r="SZS27" s="1498"/>
      <c r="SZT27" s="1498"/>
      <c r="SZU27" s="1498"/>
      <c r="SZV27" s="1498"/>
      <c r="SZW27" s="1498"/>
      <c r="SZX27" s="1498"/>
      <c r="SZY27" s="1498"/>
      <c r="SZZ27" s="1498"/>
      <c r="TAA27" s="1498"/>
      <c r="TAB27" s="1498"/>
      <c r="TAC27" s="1498"/>
      <c r="TAD27" s="1498"/>
      <c r="TAE27" s="1498"/>
      <c r="TAF27" s="1498"/>
      <c r="TAG27" s="1498"/>
      <c r="TAH27" s="1498"/>
      <c r="TAI27" s="1498"/>
      <c r="TAJ27" s="1498"/>
      <c r="TAK27" s="1498"/>
      <c r="TAL27" s="1498"/>
      <c r="TAM27" s="1498"/>
      <c r="TAN27" s="1498"/>
      <c r="TAO27" s="1498"/>
      <c r="TAP27" s="1498"/>
      <c r="TAQ27" s="1498"/>
      <c r="TAR27" s="1498"/>
      <c r="TAS27" s="1498"/>
      <c r="TAT27" s="1498"/>
      <c r="TAU27" s="1498"/>
      <c r="TAV27" s="1498"/>
      <c r="TAW27" s="1498"/>
      <c r="TAX27" s="1498"/>
      <c r="TAY27" s="1498"/>
      <c r="TAZ27" s="1498"/>
      <c r="TBA27" s="1498"/>
      <c r="TBB27" s="1498"/>
      <c r="TBC27" s="1498"/>
      <c r="TBD27" s="1498"/>
      <c r="TBE27" s="1498"/>
      <c r="TBF27" s="1498"/>
      <c r="TBG27" s="1498"/>
      <c r="TBH27" s="1498"/>
      <c r="TBI27" s="1498"/>
      <c r="TBJ27" s="1498"/>
      <c r="TBK27" s="1498"/>
      <c r="TBL27" s="1498"/>
      <c r="TBM27" s="1498"/>
      <c r="TBN27" s="1498"/>
      <c r="TBO27" s="1498"/>
      <c r="TBP27" s="1498"/>
      <c r="TBQ27" s="1498"/>
      <c r="TBR27" s="1498"/>
      <c r="TBS27" s="1498"/>
      <c r="TBT27" s="1498"/>
      <c r="TBU27" s="1498"/>
      <c r="TBV27" s="1498"/>
      <c r="TBW27" s="1498"/>
      <c r="TBX27" s="1498"/>
      <c r="TBY27" s="1498"/>
      <c r="TBZ27" s="1498"/>
      <c r="TCA27" s="1498"/>
      <c r="TCB27" s="1498"/>
      <c r="TCC27" s="1498"/>
      <c r="TCD27" s="1498"/>
      <c r="TCE27" s="1498"/>
      <c r="TCF27" s="1498"/>
      <c r="TCG27" s="1498"/>
      <c r="TCH27" s="1498"/>
      <c r="TCI27" s="1498"/>
      <c r="TCJ27" s="1498"/>
      <c r="TCK27" s="1498"/>
      <c r="TCL27" s="1498"/>
      <c r="TCM27" s="1498"/>
      <c r="TCN27" s="1498"/>
      <c r="TCO27" s="1498"/>
      <c r="TCP27" s="1498"/>
      <c r="TCQ27" s="1498"/>
      <c r="TCR27" s="1498"/>
      <c r="TCS27" s="1498"/>
      <c r="TCT27" s="1498"/>
      <c r="TCU27" s="1498"/>
      <c r="TCV27" s="1498"/>
      <c r="TCW27" s="1498"/>
      <c r="TCX27" s="1498"/>
      <c r="TCY27" s="1498"/>
      <c r="TCZ27" s="1498"/>
      <c r="TDA27" s="1498"/>
      <c r="TDB27" s="1498"/>
      <c r="TDC27" s="1498"/>
      <c r="TDD27" s="1498"/>
      <c r="TDE27" s="1498"/>
      <c r="TDF27" s="1498"/>
      <c r="TDG27" s="1498"/>
      <c r="TDH27" s="1498"/>
      <c r="TDI27" s="1498"/>
      <c r="TDJ27" s="1498"/>
      <c r="TDK27" s="1498"/>
      <c r="TDL27" s="1498"/>
      <c r="TDM27" s="1498"/>
      <c r="TDN27" s="1498"/>
      <c r="TDO27" s="1498"/>
      <c r="TDP27" s="1498"/>
      <c r="TDQ27" s="1498"/>
      <c r="TDR27" s="1498"/>
      <c r="TDS27" s="1498"/>
      <c r="TDT27" s="1498"/>
      <c r="TDU27" s="1498"/>
      <c r="TDV27" s="1498"/>
      <c r="TDW27" s="1498"/>
      <c r="TDX27" s="1498"/>
      <c r="TDY27" s="1498"/>
      <c r="TDZ27" s="1498"/>
      <c r="TEA27" s="1498"/>
      <c r="TEB27" s="1498"/>
      <c r="TEC27" s="1498"/>
      <c r="TED27" s="1498"/>
      <c r="TEE27" s="1498"/>
      <c r="TEF27" s="1498"/>
      <c r="TEG27" s="1498"/>
      <c r="TEH27" s="1498"/>
      <c r="TEI27" s="1498"/>
      <c r="TEJ27" s="1498"/>
      <c r="TEK27" s="1498"/>
      <c r="TEL27" s="1498"/>
      <c r="TEM27" s="1498"/>
      <c r="TEN27" s="1498"/>
      <c r="TEO27" s="1498"/>
      <c r="TEP27" s="1498"/>
      <c r="TEQ27" s="1498"/>
      <c r="TER27" s="1498"/>
      <c r="TES27" s="1498"/>
      <c r="TET27" s="1498"/>
      <c r="TEU27" s="1498"/>
      <c r="TEV27" s="1498"/>
      <c r="TEW27" s="1498"/>
      <c r="TEX27" s="1498"/>
      <c r="TEY27" s="1498"/>
      <c r="TEZ27" s="1498"/>
      <c r="TFA27" s="1498"/>
      <c r="TFB27" s="1498"/>
      <c r="TFC27" s="1498"/>
      <c r="TFD27" s="1498"/>
      <c r="TFE27" s="1498"/>
      <c r="TFF27" s="1498"/>
      <c r="TFG27" s="1498"/>
      <c r="TFH27" s="1498"/>
      <c r="TFI27" s="1498"/>
      <c r="TFJ27" s="1498"/>
      <c r="TFK27" s="1498"/>
      <c r="TFL27" s="1498"/>
      <c r="TFM27" s="1498"/>
      <c r="TFN27" s="1498"/>
      <c r="TFO27" s="1498"/>
      <c r="TFP27" s="1498"/>
      <c r="TFQ27" s="1498"/>
      <c r="TFR27" s="1498"/>
      <c r="TFS27" s="1498"/>
      <c r="TFT27" s="1498"/>
      <c r="TFU27" s="1498"/>
      <c r="TFV27" s="1498"/>
      <c r="TFW27" s="1498"/>
      <c r="TFX27" s="1498"/>
      <c r="TFY27" s="1498"/>
      <c r="TFZ27" s="1498"/>
      <c r="TGA27" s="1498"/>
      <c r="TGB27" s="1498"/>
      <c r="TGC27" s="1498"/>
      <c r="TGD27" s="1498"/>
      <c r="TGE27" s="1498"/>
      <c r="TGF27" s="1498"/>
      <c r="TGG27" s="1498"/>
      <c r="TGH27" s="1498"/>
      <c r="TGI27" s="1498"/>
      <c r="TGJ27" s="1498"/>
      <c r="TGK27" s="1498"/>
      <c r="TGL27" s="1498"/>
      <c r="TGM27" s="1498"/>
      <c r="TGN27" s="1498"/>
      <c r="TGO27" s="1498"/>
      <c r="TGP27" s="1498"/>
      <c r="TGQ27" s="1498"/>
      <c r="TGR27" s="1498"/>
      <c r="TGS27" s="1498"/>
      <c r="TGT27" s="1498"/>
      <c r="TGU27" s="1498"/>
      <c r="TGV27" s="1498"/>
      <c r="TGW27" s="1498"/>
      <c r="TGX27" s="1498"/>
      <c r="TGY27" s="1498"/>
      <c r="TGZ27" s="1498"/>
      <c r="THA27" s="1498"/>
      <c r="THB27" s="1498"/>
      <c r="THC27" s="1498"/>
      <c r="THD27" s="1498"/>
      <c r="THE27" s="1498"/>
      <c r="THF27" s="1498"/>
      <c r="THG27" s="1498"/>
      <c r="THH27" s="1498"/>
      <c r="THI27" s="1498"/>
      <c r="THJ27" s="1498"/>
      <c r="THK27" s="1498"/>
      <c r="THL27" s="1498"/>
      <c r="THM27" s="1498"/>
      <c r="THN27" s="1498"/>
      <c r="THO27" s="1498"/>
      <c r="THP27" s="1498"/>
      <c r="THQ27" s="1498"/>
      <c r="THR27" s="1498"/>
      <c r="THS27" s="1498"/>
      <c r="THT27" s="1498"/>
      <c r="THU27" s="1498"/>
      <c r="THV27" s="1498"/>
      <c r="THW27" s="1498"/>
      <c r="THX27" s="1498"/>
      <c r="THY27" s="1498"/>
      <c r="THZ27" s="1498"/>
      <c r="TIA27" s="1498"/>
      <c r="TIB27" s="1498"/>
      <c r="TIC27" s="1498"/>
      <c r="TID27" s="1498"/>
      <c r="TIE27" s="1498"/>
      <c r="TIF27" s="1498"/>
      <c r="TIG27" s="1498"/>
      <c r="TIH27" s="1498"/>
      <c r="TII27" s="1498"/>
      <c r="TIJ27" s="1498"/>
      <c r="TIK27" s="1498"/>
      <c r="TIL27" s="1498"/>
      <c r="TIM27" s="1498"/>
      <c r="TIN27" s="1498"/>
      <c r="TIO27" s="1498"/>
      <c r="TIP27" s="1498"/>
      <c r="TIQ27" s="1498"/>
      <c r="TIR27" s="1498"/>
      <c r="TIS27" s="1498"/>
      <c r="TIT27" s="1498"/>
      <c r="TIU27" s="1498"/>
      <c r="TIV27" s="1498"/>
      <c r="TIW27" s="1498"/>
      <c r="TIX27" s="1498"/>
      <c r="TIY27" s="1498"/>
      <c r="TIZ27" s="1498"/>
      <c r="TJA27" s="1498"/>
      <c r="TJB27" s="1498"/>
      <c r="TJC27" s="1498"/>
      <c r="TJD27" s="1498"/>
      <c r="TJE27" s="1498"/>
      <c r="TJF27" s="1498"/>
      <c r="TJG27" s="1498"/>
      <c r="TJH27" s="1498"/>
      <c r="TJI27" s="1498"/>
      <c r="TJJ27" s="1498"/>
      <c r="TJK27" s="1498"/>
      <c r="TJL27" s="1498"/>
      <c r="TJM27" s="1498"/>
      <c r="TJN27" s="1498"/>
      <c r="TJO27" s="1498"/>
      <c r="TJP27" s="1498"/>
      <c r="TJQ27" s="1498"/>
      <c r="TJR27" s="1498"/>
      <c r="TJS27" s="1498"/>
      <c r="TJT27" s="1498"/>
      <c r="TJU27" s="1498"/>
      <c r="TJV27" s="1498"/>
      <c r="TJW27" s="1498"/>
      <c r="TJX27" s="1498"/>
      <c r="TJY27" s="1498"/>
      <c r="TJZ27" s="1498"/>
      <c r="TKA27" s="1498"/>
      <c r="TKB27" s="1498"/>
      <c r="TKC27" s="1498"/>
      <c r="TKD27" s="1498"/>
      <c r="TKE27" s="1498"/>
      <c r="TKF27" s="1498"/>
      <c r="TKG27" s="1498"/>
      <c r="TKH27" s="1498"/>
      <c r="TKI27" s="1498"/>
      <c r="TKJ27" s="1498"/>
      <c r="TKK27" s="1498"/>
      <c r="TKL27" s="1498"/>
      <c r="TKM27" s="1498"/>
      <c r="TKN27" s="1498"/>
      <c r="TKO27" s="1498"/>
      <c r="TKP27" s="1498"/>
      <c r="TKQ27" s="1498"/>
      <c r="TKR27" s="1498"/>
      <c r="TKS27" s="1498"/>
      <c r="TKT27" s="1498"/>
      <c r="TKU27" s="1498"/>
      <c r="TKV27" s="1498"/>
      <c r="TKW27" s="1498"/>
      <c r="TKX27" s="1498"/>
      <c r="TKY27" s="1498"/>
      <c r="TKZ27" s="1498"/>
      <c r="TLA27" s="1498"/>
      <c r="TLB27" s="1498"/>
      <c r="TLC27" s="1498"/>
      <c r="TLD27" s="1498"/>
      <c r="TLE27" s="1498"/>
      <c r="TLF27" s="1498"/>
      <c r="TLG27" s="1498"/>
      <c r="TLH27" s="1498"/>
      <c r="TLI27" s="1498"/>
      <c r="TLJ27" s="1498"/>
      <c r="TLK27" s="1498"/>
      <c r="TLL27" s="1498"/>
      <c r="TLM27" s="1498"/>
      <c r="TLN27" s="1498"/>
      <c r="TLO27" s="1498"/>
      <c r="TLP27" s="1498"/>
      <c r="TLQ27" s="1498"/>
      <c r="TLR27" s="1498"/>
      <c r="TLS27" s="1498"/>
      <c r="TLT27" s="1498"/>
      <c r="TLU27" s="1498"/>
      <c r="TLV27" s="1498"/>
      <c r="TLW27" s="1498"/>
      <c r="TLX27" s="1498"/>
      <c r="TLY27" s="1498"/>
      <c r="TLZ27" s="1498"/>
      <c r="TMA27" s="1498"/>
      <c r="TMB27" s="1498"/>
      <c r="TMC27" s="1498"/>
      <c r="TMD27" s="1498"/>
      <c r="TME27" s="1498"/>
      <c r="TMF27" s="1498"/>
      <c r="TMG27" s="1498"/>
      <c r="TMH27" s="1498"/>
      <c r="TMI27" s="1498"/>
      <c r="TMJ27" s="1498"/>
      <c r="TMK27" s="1498"/>
      <c r="TML27" s="1498"/>
      <c r="TMM27" s="1498"/>
      <c r="TMN27" s="1498"/>
      <c r="TMO27" s="1498"/>
      <c r="TMP27" s="1498"/>
      <c r="TMQ27" s="1498"/>
      <c r="TMR27" s="1498"/>
      <c r="TMS27" s="1498"/>
      <c r="TMT27" s="1498"/>
      <c r="TMU27" s="1498"/>
      <c r="TMV27" s="1498"/>
      <c r="TMW27" s="1498"/>
      <c r="TMX27" s="1498"/>
      <c r="TMY27" s="1498"/>
      <c r="TMZ27" s="1498"/>
      <c r="TNA27" s="1498"/>
      <c r="TNB27" s="1498"/>
      <c r="TNC27" s="1498"/>
      <c r="TND27" s="1498"/>
      <c r="TNE27" s="1498"/>
      <c r="TNF27" s="1498"/>
      <c r="TNG27" s="1498"/>
      <c r="TNH27" s="1498"/>
      <c r="TNI27" s="1498"/>
      <c r="TNJ27" s="1498"/>
      <c r="TNK27" s="1498"/>
      <c r="TNL27" s="1498"/>
      <c r="TNM27" s="1498"/>
      <c r="TNN27" s="1498"/>
      <c r="TNO27" s="1498"/>
      <c r="TNP27" s="1498"/>
      <c r="TNQ27" s="1498"/>
      <c r="TNR27" s="1498"/>
      <c r="TNS27" s="1498"/>
      <c r="TNT27" s="1498"/>
      <c r="TNU27" s="1498"/>
      <c r="TNV27" s="1498"/>
      <c r="TNW27" s="1498"/>
      <c r="TNX27" s="1498"/>
      <c r="TNY27" s="1498"/>
      <c r="TNZ27" s="1498"/>
      <c r="TOA27" s="1498"/>
      <c r="TOB27" s="1498"/>
      <c r="TOC27" s="1498"/>
      <c r="TOD27" s="1498"/>
      <c r="TOE27" s="1498"/>
      <c r="TOF27" s="1498"/>
      <c r="TOG27" s="1498"/>
      <c r="TOH27" s="1498"/>
      <c r="TOI27" s="1498"/>
      <c r="TOJ27" s="1498"/>
      <c r="TOK27" s="1498"/>
      <c r="TOL27" s="1498"/>
      <c r="TOM27" s="1498"/>
      <c r="TON27" s="1498"/>
      <c r="TOO27" s="1498"/>
      <c r="TOP27" s="1498"/>
      <c r="TOQ27" s="1498"/>
      <c r="TOR27" s="1498"/>
      <c r="TOS27" s="1498"/>
      <c r="TOT27" s="1498"/>
      <c r="TOU27" s="1498"/>
      <c r="TOV27" s="1498"/>
      <c r="TOW27" s="1498"/>
      <c r="TOX27" s="1498"/>
      <c r="TOY27" s="1498"/>
      <c r="TOZ27" s="1498"/>
      <c r="TPA27" s="1498"/>
      <c r="TPB27" s="1498"/>
      <c r="TPC27" s="1498"/>
      <c r="TPD27" s="1498"/>
      <c r="TPE27" s="1498"/>
      <c r="TPF27" s="1498"/>
      <c r="TPG27" s="1498"/>
      <c r="TPH27" s="1498"/>
      <c r="TPI27" s="1498"/>
      <c r="TPJ27" s="1498"/>
      <c r="TPK27" s="1498"/>
      <c r="TPL27" s="1498"/>
      <c r="TPM27" s="1498"/>
      <c r="TPN27" s="1498"/>
      <c r="TPO27" s="1498"/>
      <c r="TPP27" s="1498"/>
      <c r="TPQ27" s="1498"/>
      <c r="TPR27" s="1498"/>
      <c r="TPS27" s="1498"/>
      <c r="TPT27" s="1498"/>
      <c r="TPU27" s="1498"/>
      <c r="TPV27" s="1498"/>
      <c r="TPW27" s="1498"/>
      <c r="TPX27" s="1498"/>
      <c r="TPY27" s="1498"/>
      <c r="TPZ27" s="1498"/>
      <c r="TQA27" s="1498"/>
      <c r="TQB27" s="1498"/>
      <c r="TQC27" s="1498"/>
      <c r="TQD27" s="1498"/>
      <c r="TQE27" s="1498"/>
      <c r="TQF27" s="1498"/>
      <c r="TQG27" s="1498"/>
      <c r="TQH27" s="1498"/>
      <c r="TQI27" s="1498"/>
      <c r="TQJ27" s="1498"/>
      <c r="TQK27" s="1498"/>
      <c r="TQL27" s="1498"/>
      <c r="TQM27" s="1498"/>
      <c r="TQN27" s="1498"/>
      <c r="TQO27" s="1498"/>
      <c r="TQP27" s="1498"/>
      <c r="TQQ27" s="1498"/>
      <c r="TQR27" s="1498"/>
      <c r="TQS27" s="1498"/>
      <c r="TQT27" s="1498"/>
      <c r="TQU27" s="1498"/>
      <c r="TQV27" s="1498"/>
      <c r="TQW27" s="1498"/>
      <c r="TQX27" s="1498"/>
      <c r="TQY27" s="1498"/>
      <c r="TQZ27" s="1498"/>
      <c r="TRA27" s="1498"/>
      <c r="TRB27" s="1498"/>
      <c r="TRC27" s="1498"/>
      <c r="TRD27" s="1498"/>
      <c r="TRE27" s="1498"/>
      <c r="TRF27" s="1498"/>
      <c r="TRG27" s="1498"/>
      <c r="TRH27" s="1498"/>
      <c r="TRI27" s="1498"/>
      <c r="TRJ27" s="1498"/>
      <c r="TRK27" s="1498"/>
      <c r="TRL27" s="1498"/>
      <c r="TRM27" s="1498"/>
      <c r="TRN27" s="1498"/>
      <c r="TRO27" s="1498"/>
      <c r="TRP27" s="1498"/>
      <c r="TRQ27" s="1498"/>
      <c r="TRR27" s="1498"/>
      <c r="TRS27" s="1498"/>
      <c r="TRT27" s="1498"/>
      <c r="TRU27" s="1498"/>
      <c r="TRV27" s="1498"/>
      <c r="TRW27" s="1498"/>
      <c r="TRX27" s="1498"/>
      <c r="TRY27" s="1498"/>
      <c r="TRZ27" s="1498"/>
      <c r="TSA27" s="1498"/>
      <c r="TSB27" s="1498"/>
      <c r="TSC27" s="1498"/>
      <c r="TSD27" s="1498"/>
      <c r="TSE27" s="1498"/>
      <c r="TSF27" s="1498"/>
      <c r="TSG27" s="1498"/>
      <c r="TSH27" s="1498"/>
      <c r="TSI27" s="1498"/>
      <c r="TSJ27" s="1498"/>
      <c r="TSK27" s="1498"/>
      <c r="TSL27" s="1498"/>
      <c r="TSM27" s="1498"/>
      <c r="TSN27" s="1498"/>
      <c r="TSO27" s="1498"/>
      <c r="TSP27" s="1498"/>
      <c r="TSQ27" s="1498"/>
      <c r="TSR27" s="1498"/>
      <c r="TSS27" s="1498"/>
      <c r="TST27" s="1498"/>
      <c r="TSU27" s="1498"/>
      <c r="TSV27" s="1498"/>
      <c r="TSW27" s="1498"/>
      <c r="TSX27" s="1498"/>
      <c r="TSY27" s="1498"/>
      <c r="TSZ27" s="1498"/>
      <c r="TTA27" s="1498"/>
      <c r="TTB27" s="1498"/>
      <c r="TTC27" s="1498"/>
      <c r="TTD27" s="1498"/>
      <c r="TTE27" s="1498"/>
      <c r="TTF27" s="1498"/>
      <c r="TTG27" s="1498"/>
      <c r="TTH27" s="1498"/>
      <c r="TTI27" s="1498"/>
      <c r="TTJ27" s="1498"/>
      <c r="TTK27" s="1498"/>
      <c r="TTL27" s="1498"/>
      <c r="TTM27" s="1498"/>
      <c r="TTN27" s="1498"/>
      <c r="TTO27" s="1498"/>
      <c r="TTP27" s="1498"/>
      <c r="TTQ27" s="1498"/>
      <c r="TTR27" s="1498"/>
      <c r="TTS27" s="1498"/>
      <c r="TTT27" s="1498"/>
      <c r="TTU27" s="1498"/>
      <c r="TTV27" s="1498"/>
      <c r="TTW27" s="1498"/>
      <c r="TTX27" s="1498"/>
      <c r="TTY27" s="1498"/>
      <c r="TTZ27" s="1498"/>
      <c r="TUA27" s="1498"/>
      <c r="TUB27" s="1498"/>
      <c r="TUC27" s="1498"/>
      <c r="TUD27" s="1498"/>
      <c r="TUE27" s="1498"/>
      <c r="TUF27" s="1498"/>
      <c r="TUG27" s="1498"/>
      <c r="TUH27" s="1498"/>
      <c r="TUI27" s="1498"/>
      <c r="TUJ27" s="1498"/>
      <c r="TUK27" s="1498"/>
      <c r="TUL27" s="1498"/>
      <c r="TUM27" s="1498"/>
      <c r="TUN27" s="1498"/>
      <c r="TUO27" s="1498"/>
      <c r="TUP27" s="1498"/>
      <c r="TUQ27" s="1498"/>
      <c r="TUR27" s="1498"/>
      <c r="TUS27" s="1498"/>
      <c r="TUT27" s="1498"/>
      <c r="TUU27" s="1498"/>
      <c r="TUV27" s="1498"/>
      <c r="TUW27" s="1498"/>
      <c r="TUX27" s="1498"/>
      <c r="TUY27" s="1498"/>
      <c r="TUZ27" s="1498"/>
      <c r="TVA27" s="1498"/>
      <c r="TVB27" s="1498"/>
      <c r="TVC27" s="1498"/>
      <c r="TVD27" s="1498"/>
      <c r="TVE27" s="1498"/>
      <c r="TVF27" s="1498"/>
      <c r="TVG27" s="1498"/>
      <c r="TVH27" s="1498"/>
      <c r="TVI27" s="1498"/>
      <c r="TVJ27" s="1498"/>
      <c r="TVK27" s="1498"/>
      <c r="TVL27" s="1498"/>
      <c r="TVM27" s="1498"/>
      <c r="TVN27" s="1498"/>
      <c r="TVO27" s="1498"/>
      <c r="TVP27" s="1498"/>
      <c r="TVQ27" s="1498"/>
      <c r="TVR27" s="1498"/>
      <c r="TVS27" s="1498"/>
      <c r="TVT27" s="1498"/>
      <c r="TVU27" s="1498"/>
      <c r="TVV27" s="1498"/>
      <c r="TVW27" s="1498"/>
      <c r="TVX27" s="1498"/>
      <c r="TVY27" s="1498"/>
      <c r="TVZ27" s="1498"/>
      <c r="TWA27" s="1498"/>
      <c r="TWB27" s="1498"/>
      <c r="TWC27" s="1498"/>
      <c r="TWD27" s="1498"/>
      <c r="TWE27" s="1498"/>
      <c r="TWF27" s="1498"/>
      <c r="TWG27" s="1498"/>
      <c r="TWH27" s="1498"/>
      <c r="TWI27" s="1498"/>
      <c r="TWJ27" s="1498"/>
      <c r="TWK27" s="1498"/>
      <c r="TWL27" s="1498"/>
      <c r="TWM27" s="1498"/>
      <c r="TWN27" s="1498"/>
      <c r="TWO27" s="1498"/>
      <c r="TWP27" s="1498"/>
      <c r="TWQ27" s="1498"/>
      <c r="TWR27" s="1498"/>
      <c r="TWS27" s="1498"/>
      <c r="TWT27" s="1498"/>
      <c r="TWU27" s="1498"/>
      <c r="TWV27" s="1498"/>
      <c r="TWW27" s="1498"/>
      <c r="TWX27" s="1498"/>
      <c r="TWY27" s="1498"/>
      <c r="TWZ27" s="1498"/>
      <c r="TXA27" s="1498"/>
      <c r="TXB27" s="1498"/>
      <c r="TXC27" s="1498"/>
      <c r="TXD27" s="1498"/>
      <c r="TXE27" s="1498"/>
      <c r="TXF27" s="1498"/>
      <c r="TXG27" s="1498"/>
      <c r="TXH27" s="1498"/>
      <c r="TXI27" s="1498"/>
      <c r="TXJ27" s="1498"/>
      <c r="TXK27" s="1498"/>
      <c r="TXL27" s="1498"/>
      <c r="TXM27" s="1498"/>
      <c r="TXN27" s="1498"/>
      <c r="TXO27" s="1498"/>
      <c r="TXP27" s="1498"/>
      <c r="TXQ27" s="1498"/>
      <c r="TXR27" s="1498"/>
      <c r="TXS27" s="1498"/>
      <c r="TXT27" s="1498"/>
      <c r="TXU27" s="1498"/>
      <c r="TXV27" s="1498"/>
      <c r="TXW27" s="1498"/>
      <c r="TXX27" s="1498"/>
      <c r="TXY27" s="1498"/>
      <c r="TXZ27" s="1498"/>
      <c r="TYA27" s="1498"/>
      <c r="TYB27" s="1498"/>
      <c r="TYC27" s="1498"/>
      <c r="TYD27" s="1498"/>
      <c r="TYE27" s="1498"/>
      <c r="TYF27" s="1498"/>
      <c r="TYG27" s="1498"/>
      <c r="TYH27" s="1498"/>
      <c r="TYI27" s="1498"/>
      <c r="TYJ27" s="1498"/>
      <c r="TYK27" s="1498"/>
      <c r="TYL27" s="1498"/>
      <c r="TYM27" s="1498"/>
      <c r="TYN27" s="1498"/>
      <c r="TYO27" s="1498"/>
      <c r="TYP27" s="1498"/>
      <c r="TYQ27" s="1498"/>
      <c r="TYR27" s="1498"/>
      <c r="TYS27" s="1498"/>
      <c r="TYT27" s="1498"/>
      <c r="TYU27" s="1498"/>
      <c r="TYV27" s="1498"/>
      <c r="TYW27" s="1498"/>
      <c r="TYX27" s="1498"/>
      <c r="TYY27" s="1498"/>
      <c r="TYZ27" s="1498"/>
      <c r="TZA27" s="1498"/>
      <c r="TZB27" s="1498"/>
      <c r="TZC27" s="1498"/>
      <c r="TZD27" s="1498"/>
      <c r="TZE27" s="1498"/>
      <c r="TZF27" s="1498"/>
      <c r="TZG27" s="1498"/>
      <c r="TZH27" s="1498"/>
      <c r="TZI27" s="1498"/>
      <c r="TZJ27" s="1498"/>
      <c r="TZK27" s="1498"/>
      <c r="TZL27" s="1498"/>
      <c r="TZM27" s="1498"/>
      <c r="TZN27" s="1498"/>
      <c r="TZO27" s="1498"/>
      <c r="TZP27" s="1498"/>
      <c r="TZQ27" s="1498"/>
      <c r="TZR27" s="1498"/>
      <c r="TZS27" s="1498"/>
      <c r="TZT27" s="1498"/>
      <c r="TZU27" s="1498"/>
      <c r="TZV27" s="1498"/>
      <c r="TZW27" s="1498"/>
      <c r="TZX27" s="1498"/>
      <c r="TZY27" s="1498"/>
      <c r="TZZ27" s="1498"/>
      <c r="UAA27" s="1498"/>
      <c r="UAB27" s="1498"/>
      <c r="UAC27" s="1498"/>
      <c r="UAD27" s="1498"/>
      <c r="UAE27" s="1498"/>
      <c r="UAF27" s="1498"/>
      <c r="UAG27" s="1498"/>
      <c r="UAH27" s="1498"/>
      <c r="UAI27" s="1498"/>
      <c r="UAJ27" s="1498"/>
      <c r="UAK27" s="1498"/>
      <c r="UAL27" s="1498"/>
      <c r="UAM27" s="1498"/>
      <c r="UAN27" s="1498"/>
      <c r="UAO27" s="1498"/>
      <c r="UAP27" s="1498"/>
      <c r="UAQ27" s="1498"/>
      <c r="UAR27" s="1498"/>
      <c r="UAS27" s="1498"/>
      <c r="UAT27" s="1498"/>
      <c r="UAU27" s="1498"/>
      <c r="UAV27" s="1498"/>
      <c r="UAW27" s="1498"/>
      <c r="UAX27" s="1498"/>
      <c r="UAY27" s="1498"/>
      <c r="UAZ27" s="1498"/>
      <c r="UBA27" s="1498"/>
      <c r="UBB27" s="1498"/>
      <c r="UBC27" s="1498"/>
      <c r="UBD27" s="1498"/>
      <c r="UBE27" s="1498"/>
      <c r="UBF27" s="1498"/>
      <c r="UBG27" s="1498"/>
      <c r="UBH27" s="1498"/>
      <c r="UBI27" s="1498"/>
      <c r="UBJ27" s="1498"/>
      <c r="UBK27" s="1498"/>
      <c r="UBL27" s="1498"/>
      <c r="UBM27" s="1498"/>
      <c r="UBN27" s="1498"/>
      <c r="UBO27" s="1498"/>
      <c r="UBP27" s="1498"/>
      <c r="UBQ27" s="1498"/>
      <c r="UBR27" s="1498"/>
      <c r="UBS27" s="1498"/>
      <c r="UBT27" s="1498"/>
      <c r="UBU27" s="1498"/>
      <c r="UBV27" s="1498"/>
      <c r="UBW27" s="1498"/>
      <c r="UBX27" s="1498"/>
      <c r="UBY27" s="1498"/>
      <c r="UBZ27" s="1498"/>
      <c r="UCA27" s="1498"/>
      <c r="UCB27" s="1498"/>
      <c r="UCC27" s="1498"/>
      <c r="UCD27" s="1498"/>
      <c r="UCE27" s="1498"/>
      <c r="UCF27" s="1498"/>
      <c r="UCG27" s="1498"/>
      <c r="UCH27" s="1498"/>
      <c r="UCI27" s="1498"/>
      <c r="UCJ27" s="1498"/>
      <c r="UCK27" s="1498"/>
      <c r="UCL27" s="1498"/>
      <c r="UCM27" s="1498"/>
      <c r="UCN27" s="1498"/>
      <c r="UCO27" s="1498"/>
      <c r="UCP27" s="1498"/>
      <c r="UCQ27" s="1498"/>
      <c r="UCR27" s="1498"/>
      <c r="UCS27" s="1498"/>
      <c r="UCT27" s="1498"/>
      <c r="UCU27" s="1498"/>
      <c r="UCV27" s="1498"/>
      <c r="UCW27" s="1498"/>
      <c r="UCX27" s="1498"/>
      <c r="UCY27" s="1498"/>
      <c r="UCZ27" s="1498"/>
      <c r="UDA27" s="1498"/>
      <c r="UDB27" s="1498"/>
      <c r="UDC27" s="1498"/>
      <c r="UDD27" s="1498"/>
      <c r="UDE27" s="1498"/>
      <c r="UDF27" s="1498"/>
      <c r="UDG27" s="1498"/>
      <c r="UDH27" s="1498"/>
      <c r="UDI27" s="1498"/>
      <c r="UDJ27" s="1498"/>
      <c r="UDK27" s="1498"/>
      <c r="UDL27" s="1498"/>
      <c r="UDM27" s="1498"/>
      <c r="UDN27" s="1498"/>
      <c r="UDO27" s="1498"/>
      <c r="UDP27" s="1498"/>
      <c r="UDQ27" s="1498"/>
      <c r="UDR27" s="1498"/>
      <c r="UDS27" s="1498"/>
      <c r="UDT27" s="1498"/>
      <c r="UDU27" s="1498"/>
      <c r="UDV27" s="1498"/>
      <c r="UDW27" s="1498"/>
      <c r="UDX27" s="1498"/>
      <c r="UDY27" s="1498"/>
      <c r="UDZ27" s="1498"/>
      <c r="UEA27" s="1498"/>
      <c r="UEB27" s="1498"/>
      <c r="UEC27" s="1498"/>
      <c r="UED27" s="1498"/>
      <c r="UEE27" s="1498"/>
      <c r="UEF27" s="1498"/>
      <c r="UEG27" s="1498"/>
      <c r="UEH27" s="1498"/>
      <c r="UEI27" s="1498"/>
      <c r="UEJ27" s="1498"/>
      <c r="UEK27" s="1498"/>
      <c r="UEL27" s="1498"/>
      <c r="UEM27" s="1498"/>
      <c r="UEN27" s="1498"/>
      <c r="UEO27" s="1498"/>
      <c r="UEP27" s="1498"/>
      <c r="UEQ27" s="1498"/>
      <c r="UER27" s="1498"/>
      <c r="UES27" s="1498"/>
      <c r="UET27" s="1498"/>
      <c r="UEU27" s="1498"/>
      <c r="UEV27" s="1498"/>
      <c r="UEW27" s="1498"/>
      <c r="UEX27" s="1498"/>
      <c r="UEY27" s="1498"/>
      <c r="UEZ27" s="1498"/>
      <c r="UFA27" s="1498"/>
      <c r="UFB27" s="1498"/>
      <c r="UFC27" s="1498"/>
      <c r="UFD27" s="1498"/>
      <c r="UFE27" s="1498"/>
      <c r="UFF27" s="1498"/>
      <c r="UFG27" s="1498"/>
      <c r="UFH27" s="1498"/>
      <c r="UFI27" s="1498"/>
      <c r="UFJ27" s="1498"/>
      <c r="UFK27" s="1498"/>
      <c r="UFL27" s="1498"/>
      <c r="UFM27" s="1498"/>
      <c r="UFN27" s="1498"/>
      <c r="UFO27" s="1498"/>
      <c r="UFP27" s="1498"/>
      <c r="UFQ27" s="1498"/>
      <c r="UFR27" s="1498"/>
      <c r="UFS27" s="1498"/>
      <c r="UFT27" s="1498"/>
      <c r="UFU27" s="1498"/>
      <c r="UFV27" s="1498"/>
      <c r="UFW27" s="1498"/>
      <c r="UFX27" s="1498"/>
      <c r="UFY27" s="1498"/>
      <c r="UFZ27" s="1498"/>
      <c r="UGA27" s="1498"/>
      <c r="UGB27" s="1498"/>
      <c r="UGC27" s="1498"/>
      <c r="UGD27" s="1498"/>
      <c r="UGE27" s="1498"/>
      <c r="UGF27" s="1498"/>
      <c r="UGG27" s="1498"/>
      <c r="UGH27" s="1498"/>
      <c r="UGI27" s="1498"/>
      <c r="UGJ27" s="1498"/>
      <c r="UGK27" s="1498"/>
      <c r="UGL27" s="1498"/>
      <c r="UGM27" s="1498"/>
      <c r="UGN27" s="1498"/>
      <c r="UGO27" s="1498"/>
      <c r="UGP27" s="1498"/>
      <c r="UGQ27" s="1498"/>
      <c r="UGR27" s="1498"/>
      <c r="UGS27" s="1498"/>
      <c r="UGT27" s="1498"/>
      <c r="UGU27" s="1498"/>
      <c r="UGV27" s="1498"/>
      <c r="UGW27" s="1498"/>
      <c r="UGX27" s="1498"/>
      <c r="UGY27" s="1498"/>
      <c r="UGZ27" s="1498"/>
      <c r="UHA27" s="1498"/>
      <c r="UHB27" s="1498"/>
      <c r="UHC27" s="1498"/>
      <c r="UHD27" s="1498"/>
      <c r="UHE27" s="1498"/>
      <c r="UHF27" s="1498"/>
      <c r="UHG27" s="1498"/>
      <c r="UHH27" s="1498"/>
      <c r="UHI27" s="1498"/>
      <c r="UHJ27" s="1498"/>
      <c r="UHK27" s="1498"/>
      <c r="UHL27" s="1498"/>
      <c r="UHM27" s="1498"/>
      <c r="UHN27" s="1498"/>
      <c r="UHO27" s="1498"/>
      <c r="UHP27" s="1498"/>
      <c r="UHQ27" s="1498"/>
      <c r="UHR27" s="1498"/>
      <c r="UHS27" s="1498"/>
      <c r="UHT27" s="1498"/>
      <c r="UHU27" s="1498"/>
      <c r="UHV27" s="1498"/>
      <c r="UHW27" s="1498"/>
      <c r="UHX27" s="1498"/>
      <c r="UHY27" s="1498"/>
      <c r="UHZ27" s="1498"/>
      <c r="UIA27" s="1498"/>
      <c r="UIB27" s="1498"/>
      <c r="UIC27" s="1498"/>
      <c r="UID27" s="1498"/>
      <c r="UIE27" s="1498"/>
      <c r="UIF27" s="1498"/>
      <c r="UIG27" s="1498"/>
      <c r="UIH27" s="1498"/>
      <c r="UII27" s="1498"/>
      <c r="UIJ27" s="1498"/>
      <c r="UIK27" s="1498"/>
      <c r="UIL27" s="1498"/>
      <c r="UIM27" s="1498"/>
      <c r="UIN27" s="1498"/>
      <c r="UIO27" s="1498"/>
      <c r="UIP27" s="1498"/>
      <c r="UIQ27" s="1498"/>
      <c r="UIR27" s="1498"/>
      <c r="UIS27" s="1498"/>
      <c r="UIT27" s="1498"/>
      <c r="UIU27" s="1498"/>
      <c r="UIV27" s="1498"/>
      <c r="UIW27" s="1498"/>
      <c r="UIX27" s="1498"/>
      <c r="UIY27" s="1498"/>
      <c r="UIZ27" s="1498"/>
      <c r="UJA27" s="1498"/>
      <c r="UJB27" s="1498"/>
      <c r="UJC27" s="1498"/>
      <c r="UJD27" s="1498"/>
      <c r="UJE27" s="1498"/>
      <c r="UJF27" s="1498"/>
      <c r="UJG27" s="1498"/>
      <c r="UJH27" s="1498"/>
      <c r="UJI27" s="1498"/>
      <c r="UJJ27" s="1498"/>
      <c r="UJK27" s="1498"/>
      <c r="UJL27" s="1498"/>
      <c r="UJM27" s="1498"/>
      <c r="UJN27" s="1498"/>
      <c r="UJO27" s="1498"/>
      <c r="UJP27" s="1498"/>
      <c r="UJQ27" s="1498"/>
      <c r="UJR27" s="1498"/>
      <c r="UJS27" s="1498"/>
      <c r="UJT27" s="1498"/>
      <c r="UJU27" s="1498"/>
      <c r="UJV27" s="1498"/>
      <c r="UJW27" s="1498"/>
      <c r="UJX27" s="1498"/>
      <c r="UJY27" s="1498"/>
      <c r="UJZ27" s="1498"/>
      <c r="UKA27" s="1498"/>
      <c r="UKB27" s="1498"/>
      <c r="UKC27" s="1498"/>
      <c r="UKD27" s="1498"/>
      <c r="UKE27" s="1498"/>
      <c r="UKF27" s="1498"/>
      <c r="UKG27" s="1498"/>
      <c r="UKH27" s="1498"/>
      <c r="UKI27" s="1498"/>
      <c r="UKJ27" s="1498"/>
      <c r="UKK27" s="1498"/>
      <c r="UKL27" s="1498"/>
      <c r="UKM27" s="1498"/>
      <c r="UKN27" s="1498"/>
      <c r="UKO27" s="1498"/>
      <c r="UKP27" s="1498"/>
      <c r="UKQ27" s="1498"/>
      <c r="UKR27" s="1498"/>
      <c r="UKS27" s="1498"/>
      <c r="UKT27" s="1498"/>
      <c r="UKU27" s="1498"/>
      <c r="UKV27" s="1498"/>
      <c r="UKW27" s="1498"/>
      <c r="UKX27" s="1498"/>
      <c r="UKY27" s="1498"/>
      <c r="UKZ27" s="1498"/>
      <c r="ULA27" s="1498"/>
      <c r="ULB27" s="1498"/>
      <c r="ULC27" s="1498"/>
      <c r="ULD27" s="1498"/>
      <c r="ULE27" s="1498"/>
      <c r="ULF27" s="1498"/>
      <c r="ULG27" s="1498"/>
      <c r="ULH27" s="1498"/>
      <c r="ULI27" s="1498"/>
      <c r="ULJ27" s="1498"/>
      <c r="ULK27" s="1498"/>
      <c r="ULL27" s="1498"/>
      <c r="ULM27" s="1498"/>
      <c r="ULN27" s="1498"/>
      <c r="ULO27" s="1498"/>
      <c r="ULP27" s="1498"/>
      <c r="ULQ27" s="1498"/>
      <c r="ULR27" s="1498"/>
      <c r="ULS27" s="1498"/>
      <c r="ULT27" s="1498"/>
      <c r="ULU27" s="1498"/>
      <c r="ULV27" s="1498"/>
      <c r="ULW27" s="1498"/>
      <c r="ULX27" s="1498"/>
      <c r="ULY27" s="1498"/>
      <c r="ULZ27" s="1498"/>
      <c r="UMA27" s="1498"/>
      <c r="UMB27" s="1498"/>
      <c r="UMC27" s="1498"/>
      <c r="UMD27" s="1498"/>
      <c r="UME27" s="1498"/>
      <c r="UMF27" s="1498"/>
      <c r="UMG27" s="1498"/>
      <c r="UMH27" s="1498"/>
      <c r="UMI27" s="1498"/>
      <c r="UMJ27" s="1498"/>
      <c r="UMK27" s="1498"/>
      <c r="UML27" s="1498"/>
      <c r="UMM27" s="1498"/>
      <c r="UMN27" s="1498"/>
      <c r="UMO27" s="1498"/>
      <c r="UMP27" s="1498"/>
      <c r="UMQ27" s="1498"/>
      <c r="UMR27" s="1498"/>
      <c r="UMS27" s="1498"/>
      <c r="UMT27" s="1498"/>
      <c r="UMU27" s="1498"/>
      <c r="UMV27" s="1498"/>
      <c r="UMW27" s="1498"/>
      <c r="UMX27" s="1498"/>
      <c r="UMY27" s="1498"/>
      <c r="UMZ27" s="1498"/>
      <c r="UNA27" s="1498"/>
      <c r="UNB27" s="1498"/>
      <c r="UNC27" s="1498"/>
      <c r="UND27" s="1498"/>
      <c r="UNE27" s="1498"/>
      <c r="UNF27" s="1498"/>
      <c r="UNG27" s="1498"/>
      <c r="UNH27" s="1498"/>
      <c r="UNI27" s="1498"/>
      <c r="UNJ27" s="1498"/>
      <c r="UNK27" s="1498"/>
      <c r="UNL27" s="1498"/>
      <c r="UNM27" s="1498"/>
      <c r="UNN27" s="1498"/>
      <c r="UNO27" s="1498"/>
      <c r="UNP27" s="1498"/>
      <c r="UNQ27" s="1498"/>
      <c r="UNR27" s="1498"/>
      <c r="UNS27" s="1498"/>
      <c r="UNT27" s="1498"/>
      <c r="UNU27" s="1498"/>
      <c r="UNV27" s="1498"/>
      <c r="UNW27" s="1498"/>
      <c r="UNX27" s="1498"/>
      <c r="UNY27" s="1498"/>
      <c r="UNZ27" s="1498"/>
      <c r="UOA27" s="1498"/>
      <c r="UOB27" s="1498"/>
      <c r="UOC27" s="1498"/>
      <c r="UOD27" s="1498"/>
      <c r="UOE27" s="1498"/>
      <c r="UOF27" s="1498"/>
      <c r="UOG27" s="1498"/>
      <c r="UOH27" s="1498"/>
      <c r="UOI27" s="1498"/>
      <c r="UOJ27" s="1498"/>
      <c r="UOK27" s="1498"/>
      <c r="UOL27" s="1498"/>
      <c r="UOM27" s="1498"/>
      <c r="UON27" s="1498"/>
      <c r="UOO27" s="1498"/>
      <c r="UOP27" s="1498"/>
      <c r="UOQ27" s="1498"/>
      <c r="UOR27" s="1498"/>
      <c r="UOS27" s="1498"/>
      <c r="UOT27" s="1498"/>
      <c r="UOU27" s="1498"/>
      <c r="UOV27" s="1498"/>
      <c r="UOW27" s="1498"/>
      <c r="UOX27" s="1498"/>
      <c r="UOY27" s="1498"/>
      <c r="UOZ27" s="1498"/>
      <c r="UPA27" s="1498"/>
      <c r="UPB27" s="1498"/>
      <c r="UPC27" s="1498"/>
      <c r="UPD27" s="1498"/>
      <c r="UPE27" s="1498"/>
      <c r="UPF27" s="1498"/>
      <c r="UPG27" s="1498"/>
      <c r="UPH27" s="1498"/>
      <c r="UPI27" s="1498"/>
      <c r="UPJ27" s="1498"/>
      <c r="UPK27" s="1498"/>
      <c r="UPL27" s="1498"/>
      <c r="UPM27" s="1498"/>
      <c r="UPN27" s="1498"/>
      <c r="UPO27" s="1498"/>
      <c r="UPP27" s="1498"/>
      <c r="UPQ27" s="1498"/>
      <c r="UPR27" s="1498"/>
      <c r="UPS27" s="1498"/>
      <c r="UPT27" s="1498"/>
      <c r="UPU27" s="1498"/>
      <c r="UPV27" s="1498"/>
      <c r="UPW27" s="1498"/>
      <c r="UPX27" s="1498"/>
      <c r="UPY27" s="1498"/>
      <c r="UPZ27" s="1498"/>
      <c r="UQA27" s="1498"/>
      <c r="UQB27" s="1498"/>
      <c r="UQC27" s="1498"/>
      <c r="UQD27" s="1498"/>
      <c r="UQE27" s="1498"/>
      <c r="UQF27" s="1498"/>
      <c r="UQG27" s="1498"/>
      <c r="UQH27" s="1498"/>
      <c r="UQI27" s="1498"/>
      <c r="UQJ27" s="1498"/>
      <c r="UQK27" s="1498"/>
      <c r="UQL27" s="1498"/>
      <c r="UQM27" s="1498"/>
      <c r="UQN27" s="1498"/>
      <c r="UQO27" s="1498"/>
      <c r="UQP27" s="1498"/>
      <c r="UQQ27" s="1498"/>
      <c r="UQR27" s="1498"/>
      <c r="UQS27" s="1498"/>
      <c r="UQT27" s="1498"/>
      <c r="UQU27" s="1498"/>
      <c r="UQV27" s="1498"/>
      <c r="UQW27" s="1498"/>
      <c r="UQX27" s="1498"/>
      <c r="UQY27" s="1498"/>
      <c r="UQZ27" s="1498"/>
      <c r="URA27" s="1498"/>
      <c r="URB27" s="1498"/>
      <c r="URC27" s="1498"/>
      <c r="URD27" s="1498"/>
      <c r="URE27" s="1498"/>
      <c r="URF27" s="1498"/>
      <c r="URG27" s="1498"/>
      <c r="URH27" s="1498"/>
      <c r="URI27" s="1498"/>
      <c r="URJ27" s="1498"/>
      <c r="URK27" s="1498"/>
      <c r="URL27" s="1498"/>
      <c r="URM27" s="1498"/>
      <c r="URN27" s="1498"/>
      <c r="URO27" s="1498"/>
      <c r="URP27" s="1498"/>
      <c r="URQ27" s="1498"/>
      <c r="URR27" s="1498"/>
      <c r="URS27" s="1498"/>
      <c r="URT27" s="1498"/>
      <c r="URU27" s="1498"/>
      <c r="URV27" s="1498"/>
      <c r="URW27" s="1498"/>
      <c r="URX27" s="1498"/>
      <c r="URY27" s="1498"/>
      <c r="URZ27" s="1498"/>
      <c r="USA27" s="1498"/>
      <c r="USB27" s="1498"/>
      <c r="USC27" s="1498"/>
      <c r="USD27" s="1498"/>
      <c r="USE27" s="1498"/>
      <c r="USF27" s="1498"/>
      <c r="USG27" s="1498"/>
      <c r="USH27" s="1498"/>
      <c r="USI27" s="1498"/>
      <c r="USJ27" s="1498"/>
      <c r="USK27" s="1498"/>
      <c r="USL27" s="1498"/>
      <c r="USM27" s="1498"/>
      <c r="USN27" s="1498"/>
      <c r="USO27" s="1498"/>
      <c r="USP27" s="1498"/>
      <c r="USQ27" s="1498"/>
      <c r="USR27" s="1498"/>
      <c r="USS27" s="1498"/>
      <c r="UST27" s="1498"/>
      <c r="USU27" s="1498"/>
      <c r="USV27" s="1498"/>
      <c r="USW27" s="1498"/>
      <c r="USX27" s="1498"/>
      <c r="USY27" s="1498"/>
      <c r="USZ27" s="1498"/>
      <c r="UTA27" s="1498"/>
      <c r="UTB27" s="1498"/>
      <c r="UTC27" s="1498"/>
      <c r="UTD27" s="1498"/>
      <c r="UTE27" s="1498"/>
      <c r="UTF27" s="1498"/>
      <c r="UTG27" s="1498"/>
      <c r="UTH27" s="1498"/>
      <c r="UTI27" s="1498"/>
      <c r="UTJ27" s="1498"/>
      <c r="UTK27" s="1498"/>
      <c r="UTL27" s="1498"/>
      <c r="UTM27" s="1498"/>
      <c r="UTN27" s="1498"/>
      <c r="UTO27" s="1498"/>
      <c r="UTP27" s="1498"/>
      <c r="UTQ27" s="1498"/>
      <c r="UTR27" s="1498"/>
      <c r="UTS27" s="1498"/>
      <c r="UTT27" s="1498"/>
      <c r="UTU27" s="1498"/>
      <c r="UTV27" s="1498"/>
      <c r="UTW27" s="1498"/>
      <c r="UTX27" s="1498"/>
      <c r="UTY27" s="1498"/>
      <c r="UTZ27" s="1498"/>
      <c r="UUA27" s="1498"/>
      <c r="UUB27" s="1498"/>
      <c r="UUC27" s="1498"/>
      <c r="UUD27" s="1498"/>
      <c r="UUE27" s="1498"/>
      <c r="UUF27" s="1498"/>
      <c r="UUG27" s="1498"/>
      <c r="UUH27" s="1498"/>
      <c r="UUI27" s="1498"/>
      <c r="UUJ27" s="1498"/>
      <c r="UUK27" s="1498"/>
      <c r="UUL27" s="1498"/>
      <c r="UUM27" s="1498"/>
      <c r="UUN27" s="1498"/>
      <c r="UUO27" s="1498"/>
      <c r="UUP27" s="1498"/>
      <c r="UUQ27" s="1498"/>
      <c r="UUR27" s="1498"/>
      <c r="UUS27" s="1498"/>
      <c r="UUT27" s="1498"/>
      <c r="UUU27" s="1498"/>
      <c r="UUV27" s="1498"/>
      <c r="UUW27" s="1498"/>
      <c r="UUX27" s="1498"/>
      <c r="UUY27" s="1498"/>
      <c r="UUZ27" s="1498"/>
      <c r="UVA27" s="1498"/>
      <c r="UVB27" s="1498"/>
      <c r="UVC27" s="1498"/>
      <c r="UVD27" s="1498"/>
      <c r="UVE27" s="1498"/>
      <c r="UVF27" s="1498"/>
      <c r="UVG27" s="1498"/>
      <c r="UVH27" s="1498"/>
      <c r="UVI27" s="1498"/>
      <c r="UVJ27" s="1498"/>
      <c r="UVK27" s="1498"/>
      <c r="UVL27" s="1498"/>
      <c r="UVM27" s="1498"/>
      <c r="UVN27" s="1498"/>
      <c r="UVO27" s="1498"/>
      <c r="UVP27" s="1498"/>
      <c r="UVQ27" s="1498"/>
      <c r="UVR27" s="1498"/>
      <c r="UVS27" s="1498"/>
      <c r="UVT27" s="1498"/>
      <c r="UVU27" s="1498"/>
      <c r="UVV27" s="1498"/>
      <c r="UVW27" s="1498"/>
      <c r="UVX27" s="1498"/>
      <c r="UVY27" s="1498"/>
      <c r="UVZ27" s="1498"/>
      <c r="UWA27" s="1498"/>
      <c r="UWB27" s="1498"/>
      <c r="UWC27" s="1498"/>
      <c r="UWD27" s="1498"/>
      <c r="UWE27" s="1498"/>
      <c r="UWF27" s="1498"/>
      <c r="UWG27" s="1498"/>
      <c r="UWH27" s="1498"/>
      <c r="UWI27" s="1498"/>
      <c r="UWJ27" s="1498"/>
      <c r="UWK27" s="1498"/>
      <c r="UWL27" s="1498"/>
      <c r="UWM27" s="1498"/>
      <c r="UWN27" s="1498"/>
      <c r="UWO27" s="1498"/>
      <c r="UWP27" s="1498"/>
      <c r="UWQ27" s="1498"/>
      <c r="UWR27" s="1498"/>
      <c r="UWS27" s="1498"/>
      <c r="UWT27" s="1498"/>
      <c r="UWU27" s="1498"/>
      <c r="UWV27" s="1498"/>
      <c r="UWW27" s="1498"/>
      <c r="UWX27" s="1498"/>
      <c r="UWY27" s="1498"/>
      <c r="UWZ27" s="1498"/>
      <c r="UXA27" s="1498"/>
      <c r="UXB27" s="1498"/>
      <c r="UXC27" s="1498"/>
      <c r="UXD27" s="1498"/>
      <c r="UXE27" s="1498"/>
      <c r="UXF27" s="1498"/>
      <c r="UXG27" s="1498"/>
      <c r="UXH27" s="1498"/>
      <c r="UXI27" s="1498"/>
      <c r="UXJ27" s="1498"/>
      <c r="UXK27" s="1498"/>
      <c r="UXL27" s="1498"/>
      <c r="UXM27" s="1498"/>
      <c r="UXN27" s="1498"/>
      <c r="UXO27" s="1498"/>
      <c r="UXP27" s="1498"/>
      <c r="UXQ27" s="1498"/>
      <c r="UXR27" s="1498"/>
      <c r="UXS27" s="1498"/>
      <c r="UXT27" s="1498"/>
      <c r="UXU27" s="1498"/>
      <c r="UXV27" s="1498"/>
      <c r="UXW27" s="1498"/>
      <c r="UXX27" s="1498"/>
      <c r="UXY27" s="1498"/>
      <c r="UXZ27" s="1498"/>
      <c r="UYA27" s="1498"/>
      <c r="UYB27" s="1498"/>
      <c r="UYC27" s="1498"/>
      <c r="UYD27" s="1498"/>
      <c r="UYE27" s="1498"/>
      <c r="UYF27" s="1498"/>
      <c r="UYG27" s="1498"/>
      <c r="UYH27" s="1498"/>
      <c r="UYI27" s="1498"/>
      <c r="UYJ27" s="1498"/>
      <c r="UYK27" s="1498"/>
      <c r="UYL27" s="1498"/>
      <c r="UYM27" s="1498"/>
      <c r="UYN27" s="1498"/>
      <c r="UYO27" s="1498"/>
      <c r="UYP27" s="1498"/>
      <c r="UYQ27" s="1498"/>
      <c r="UYR27" s="1498"/>
      <c r="UYS27" s="1498"/>
      <c r="UYT27" s="1498"/>
      <c r="UYU27" s="1498"/>
      <c r="UYV27" s="1498"/>
      <c r="UYW27" s="1498"/>
      <c r="UYX27" s="1498"/>
      <c r="UYY27" s="1498"/>
      <c r="UYZ27" s="1498"/>
      <c r="UZA27" s="1498"/>
      <c r="UZB27" s="1498"/>
      <c r="UZC27" s="1498"/>
      <c r="UZD27" s="1498"/>
      <c r="UZE27" s="1498"/>
      <c r="UZF27" s="1498"/>
      <c r="UZG27" s="1498"/>
      <c r="UZH27" s="1498"/>
      <c r="UZI27" s="1498"/>
      <c r="UZJ27" s="1498"/>
      <c r="UZK27" s="1498"/>
      <c r="UZL27" s="1498"/>
      <c r="UZM27" s="1498"/>
      <c r="UZN27" s="1498"/>
      <c r="UZO27" s="1498"/>
      <c r="UZP27" s="1498"/>
      <c r="UZQ27" s="1498"/>
      <c r="UZR27" s="1498"/>
      <c r="UZS27" s="1498"/>
      <c r="UZT27" s="1498"/>
      <c r="UZU27" s="1498"/>
      <c r="UZV27" s="1498"/>
      <c r="UZW27" s="1498"/>
      <c r="UZX27" s="1498"/>
      <c r="UZY27" s="1498"/>
      <c r="UZZ27" s="1498"/>
      <c r="VAA27" s="1498"/>
      <c r="VAB27" s="1498"/>
      <c r="VAC27" s="1498"/>
      <c r="VAD27" s="1498"/>
      <c r="VAE27" s="1498"/>
      <c r="VAF27" s="1498"/>
      <c r="VAG27" s="1498"/>
      <c r="VAH27" s="1498"/>
      <c r="VAI27" s="1498"/>
      <c r="VAJ27" s="1498"/>
      <c r="VAK27" s="1498"/>
      <c r="VAL27" s="1498"/>
      <c r="VAM27" s="1498"/>
      <c r="VAN27" s="1498"/>
      <c r="VAO27" s="1498"/>
      <c r="VAP27" s="1498"/>
      <c r="VAQ27" s="1498"/>
      <c r="VAR27" s="1498"/>
      <c r="VAS27" s="1498"/>
      <c r="VAT27" s="1498"/>
      <c r="VAU27" s="1498"/>
      <c r="VAV27" s="1498"/>
      <c r="VAW27" s="1498"/>
      <c r="VAX27" s="1498"/>
      <c r="VAY27" s="1498"/>
      <c r="VAZ27" s="1498"/>
      <c r="VBA27" s="1498"/>
      <c r="VBB27" s="1498"/>
      <c r="VBC27" s="1498"/>
      <c r="VBD27" s="1498"/>
      <c r="VBE27" s="1498"/>
      <c r="VBF27" s="1498"/>
      <c r="VBG27" s="1498"/>
      <c r="VBH27" s="1498"/>
      <c r="VBI27" s="1498"/>
      <c r="VBJ27" s="1498"/>
      <c r="VBK27" s="1498"/>
      <c r="VBL27" s="1498"/>
      <c r="VBM27" s="1498"/>
      <c r="VBN27" s="1498"/>
      <c r="VBO27" s="1498"/>
      <c r="VBP27" s="1498"/>
      <c r="VBQ27" s="1498"/>
      <c r="VBR27" s="1498"/>
      <c r="VBS27" s="1498"/>
      <c r="VBT27" s="1498"/>
      <c r="VBU27" s="1498"/>
      <c r="VBV27" s="1498"/>
      <c r="VBW27" s="1498"/>
      <c r="VBX27" s="1498"/>
      <c r="VBY27" s="1498"/>
      <c r="VBZ27" s="1498"/>
      <c r="VCA27" s="1498"/>
      <c r="VCB27" s="1498"/>
      <c r="VCC27" s="1498"/>
      <c r="VCD27" s="1498"/>
      <c r="VCE27" s="1498"/>
      <c r="VCF27" s="1498"/>
      <c r="VCG27" s="1498"/>
      <c r="VCH27" s="1498"/>
      <c r="VCI27" s="1498"/>
      <c r="VCJ27" s="1498"/>
      <c r="VCK27" s="1498"/>
      <c r="VCL27" s="1498"/>
      <c r="VCM27" s="1498"/>
      <c r="VCN27" s="1498"/>
      <c r="VCO27" s="1498"/>
      <c r="VCP27" s="1498"/>
      <c r="VCQ27" s="1498"/>
      <c r="VCR27" s="1498"/>
      <c r="VCS27" s="1498"/>
      <c r="VCT27" s="1498"/>
      <c r="VCU27" s="1498"/>
      <c r="VCV27" s="1498"/>
      <c r="VCW27" s="1498"/>
      <c r="VCX27" s="1498"/>
      <c r="VCY27" s="1498"/>
      <c r="VCZ27" s="1498"/>
      <c r="VDA27" s="1498"/>
      <c r="VDB27" s="1498"/>
      <c r="VDC27" s="1498"/>
      <c r="VDD27" s="1498"/>
      <c r="VDE27" s="1498"/>
      <c r="VDF27" s="1498"/>
      <c r="VDG27" s="1498"/>
      <c r="VDH27" s="1498"/>
      <c r="VDI27" s="1498"/>
      <c r="VDJ27" s="1498"/>
      <c r="VDK27" s="1498"/>
      <c r="VDL27" s="1498"/>
      <c r="VDM27" s="1498"/>
      <c r="VDN27" s="1498"/>
      <c r="VDO27" s="1498"/>
      <c r="VDP27" s="1498"/>
      <c r="VDQ27" s="1498"/>
      <c r="VDR27" s="1498"/>
      <c r="VDS27" s="1498"/>
      <c r="VDT27" s="1498"/>
      <c r="VDU27" s="1498"/>
      <c r="VDV27" s="1498"/>
      <c r="VDW27" s="1498"/>
      <c r="VDX27" s="1498"/>
      <c r="VDY27" s="1498"/>
      <c r="VDZ27" s="1498"/>
      <c r="VEA27" s="1498"/>
      <c r="VEB27" s="1498"/>
      <c r="VEC27" s="1498"/>
      <c r="VED27" s="1498"/>
      <c r="VEE27" s="1498"/>
      <c r="VEF27" s="1498"/>
      <c r="VEG27" s="1498"/>
      <c r="VEH27" s="1498"/>
      <c r="VEI27" s="1498"/>
      <c r="VEJ27" s="1498"/>
      <c r="VEK27" s="1498"/>
      <c r="VEL27" s="1498"/>
      <c r="VEM27" s="1498"/>
      <c r="VEN27" s="1498"/>
      <c r="VEO27" s="1498"/>
      <c r="VEP27" s="1498"/>
      <c r="VEQ27" s="1498"/>
      <c r="VER27" s="1498"/>
      <c r="VES27" s="1498"/>
      <c r="VET27" s="1498"/>
      <c r="VEU27" s="1498"/>
      <c r="VEV27" s="1498"/>
      <c r="VEW27" s="1498"/>
      <c r="VEX27" s="1498"/>
      <c r="VEY27" s="1498"/>
      <c r="VEZ27" s="1498"/>
      <c r="VFA27" s="1498"/>
      <c r="VFB27" s="1498"/>
      <c r="VFC27" s="1498"/>
      <c r="VFD27" s="1498"/>
      <c r="VFE27" s="1498"/>
      <c r="VFF27" s="1498"/>
      <c r="VFG27" s="1498"/>
      <c r="VFH27" s="1498"/>
      <c r="VFI27" s="1498"/>
      <c r="VFJ27" s="1498"/>
      <c r="VFK27" s="1498"/>
      <c r="VFL27" s="1498"/>
      <c r="VFM27" s="1498"/>
      <c r="VFN27" s="1498"/>
      <c r="VFO27" s="1498"/>
      <c r="VFP27" s="1498"/>
      <c r="VFQ27" s="1498"/>
      <c r="VFR27" s="1498"/>
      <c r="VFS27" s="1498"/>
      <c r="VFT27" s="1498"/>
      <c r="VFU27" s="1498"/>
      <c r="VFV27" s="1498"/>
      <c r="VFW27" s="1498"/>
      <c r="VFX27" s="1498"/>
      <c r="VFY27" s="1498"/>
      <c r="VFZ27" s="1498"/>
      <c r="VGA27" s="1498"/>
      <c r="VGB27" s="1498"/>
      <c r="VGC27" s="1498"/>
      <c r="VGD27" s="1498"/>
      <c r="VGE27" s="1498"/>
      <c r="VGF27" s="1498"/>
      <c r="VGG27" s="1498"/>
      <c r="VGH27" s="1498"/>
      <c r="VGI27" s="1498"/>
      <c r="VGJ27" s="1498"/>
      <c r="VGK27" s="1498"/>
      <c r="VGL27" s="1498"/>
      <c r="VGM27" s="1498"/>
      <c r="VGN27" s="1498"/>
      <c r="VGO27" s="1498"/>
      <c r="VGP27" s="1498"/>
      <c r="VGQ27" s="1498"/>
      <c r="VGR27" s="1498"/>
      <c r="VGS27" s="1498"/>
      <c r="VGT27" s="1498"/>
      <c r="VGU27" s="1498"/>
      <c r="VGV27" s="1498"/>
      <c r="VGW27" s="1498"/>
      <c r="VGX27" s="1498"/>
      <c r="VGY27" s="1498"/>
      <c r="VGZ27" s="1498"/>
      <c r="VHA27" s="1498"/>
      <c r="VHB27" s="1498"/>
      <c r="VHC27" s="1498"/>
      <c r="VHD27" s="1498"/>
      <c r="VHE27" s="1498"/>
      <c r="VHF27" s="1498"/>
      <c r="VHG27" s="1498"/>
      <c r="VHH27" s="1498"/>
      <c r="VHI27" s="1498"/>
      <c r="VHJ27" s="1498"/>
      <c r="VHK27" s="1498"/>
      <c r="VHL27" s="1498"/>
      <c r="VHM27" s="1498"/>
      <c r="VHN27" s="1498"/>
      <c r="VHO27" s="1498"/>
      <c r="VHP27" s="1498"/>
      <c r="VHQ27" s="1498"/>
      <c r="VHR27" s="1498"/>
      <c r="VHS27" s="1498"/>
      <c r="VHT27" s="1498"/>
      <c r="VHU27" s="1498"/>
      <c r="VHV27" s="1498"/>
      <c r="VHW27" s="1498"/>
      <c r="VHX27" s="1498"/>
      <c r="VHY27" s="1498"/>
      <c r="VHZ27" s="1498"/>
      <c r="VIA27" s="1498"/>
      <c r="VIB27" s="1498"/>
      <c r="VIC27" s="1498"/>
      <c r="VID27" s="1498"/>
      <c r="VIE27" s="1498"/>
      <c r="VIF27" s="1498"/>
      <c r="VIG27" s="1498"/>
      <c r="VIH27" s="1498"/>
      <c r="VII27" s="1498"/>
      <c r="VIJ27" s="1498"/>
      <c r="VIK27" s="1498"/>
      <c r="VIL27" s="1498"/>
      <c r="VIM27" s="1498"/>
      <c r="VIN27" s="1498"/>
      <c r="VIO27" s="1498"/>
      <c r="VIP27" s="1498"/>
      <c r="VIQ27" s="1498"/>
      <c r="VIR27" s="1498"/>
      <c r="VIS27" s="1498"/>
      <c r="VIT27" s="1498"/>
      <c r="VIU27" s="1498"/>
      <c r="VIV27" s="1498"/>
      <c r="VIW27" s="1498"/>
      <c r="VIX27" s="1498"/>
      <c r="VIY27" s="1498"/>
      <c r="VIZ27" s="1498"/>
      <c r="VJA27" s="1498"/>
      <c r="VJB27" s="1498"/>
      <c r="VJC27" s="1498"/>
      <c r="VJD27" s="1498"/>
      <c r="VJE27" s="1498"/>
      <c r="VJF27" s="1498"/>
      <c r="VJG27" s="1498"/>
      <c r="VJH27" s="1498"/>
      <c r="VJI27" s="1498"/>
      <c r="VJJ27" s="1498"/>
      <c r="VJK27" s="1498"/>
      <c r="VJL27" s="1498"/>
      <c r="VJM27" s="1498"/>
      <c r="VJN27" s="1498"/>
      <c r="VJO27" s="1498"/>
      <c r="VJP27" s="1498"/>
      <c r="VJQ27" s="1498"/>
      <c r="VJR27" s="1498"/>
      <c r="VJS27" s="1498"/>
      <c r="VJT27" s="1498"/>
      <c r="VJU27" s="1498"/>
      <c r="VJV27" s="1498"/>
      <c r="VJW27" s="1498"/>
      <c r="VJX27" s="1498"/>
      <c r="VJY27" s="1498"/>
      <c r="VJZ27" s="1498"/>
      <c r="VKA27" s="1498"/>
      <c r="VKB27" s="1498"/>
      <c r="VKC27" s="1498"/>
      <c r="VKD27" s="1498"/>
      <c r="VKE27" s="1498"/>
      <c r="VKF27" s="1498"/>
      <c r="VKG27" s="1498"/>
      <c r="VKH27" s="1498"/>
      <c r="VKI27" s="1498"/>
      <c r="VKJ27" s="1498"/>
      <c r="VKK27" s="1498"/>
      <c r="VKL27" s="1498"/>
      <c r="VKM27" s="1498"/>
      <c r="VKN27" s="1498"/>
      <c r="VKO27" s="1498"/>
      <c r="VKP27" s="1498"/>
      <c r="VKQ27" s="1498"/>
      <c r="VKR27" s="1498"/>
      <c r="VKS27" s="1498"/>
      <c r="VKT27" s="1498"/>
      <c r="VKU27" s="1498"/>
      <c r="VKV27" s="1498"/>
      <c r="VKW27" s="1498"/>
      <c r="VKX27" s="1498"/>
      <c r="VKY27" s="1498"/>
      <c r="VKZ27" s="1498"/>
      <c r="VLA27" s="1498"/>
      <c r="VLB27" s="1498"/>
      <c r="VLC27" s="1498"/>
      <c r="VLD27" s="1498"/>
      <c r="VLE27" s="1498"/>
      <c r="VLF27" s="1498"/>
      <c r="VLG27" s="1498"/>
      <c r="VLH27" s="1498"/>
      <c r="VLI27" s="1498"/>
      <c r="VLJ27" s="1498"/>
      <c r="VLK27" s="1498"/>
      <c r="VLL27" s="1498"/>
      <c r="VLM27" s="1498"/>
      <c r="VLN27" s="1498"/>
      <c r="VLO27" s="1498"/>
      <c r="VLP27" s="1498"/>
      <c r="VLQ27" s="1498"/>
      <c r="VLR27" s="1498"/>
      <c r="VLS27" s="1498"/>
      <c r="VLT27" s="1498"/>
      <c r="VLU27" s="1498"/>
      <c r="VLV27" s="1498"/>
      <c r="VLW27" s="1498"/>
      <c r="VLX27" s="1498"/>
      <c r="VLY27" s="1498"/>
      <c r="VLZ27" s="1498"/>
      <c r="VMA27" s="1498"/>
      <c r="VMB27" s="1498"/>
      <c r="VMC27" s="1498"/>
      <c r="VMD27" s="1498"/>
      <c r="VME27" s="1498"/>
      <c r="VMF27" s="1498"/>
      <c r="VMG27" s="1498"/>
      <c r="VMH27" s="1498"/>
      <c r="VMI27" s="1498"/>
      <c r="VMJ27" s="1498"/>
      <c r="VMK27" s="1498"/>
      <c r="VML27" s="1498"/>
      <c r="VMM27" s="1498"/>
      <c r="VMN27" s="1498"/>
      <c r="VMO27" s="1498"/>
      <c r="VMP27" s="1498"/>
      <c r="VMQ27" s="1498"/>
      <c r="VMR27" s="1498"/>
      <c r="VMS27" s="1498"/>
      <c r="VMT27" s="1498"/>
      <c r="VMU27" s="1498"/>
      <c r="VMV27" s="1498"/>
      <c r="VMW27" s="1498"/>
      <c r="VMX27" s="1498"/>
      <c r="VMY27" s="1498"/>
      <c r="VMZ27" s="1498"/>
      <c r="VNA27" s="1498"/>
      <c r="VNB27" s="1498"/>
      <c r="VNC27" s="1498"/>
      <c r="VND27" s="1498"/>
      <c r="VNE27" s="1498"/>
      <c r="VNF27" s="1498"/>
      <c r="VNG27" s="1498"/>
      <c r="VNH27" s="1498"/>
      <c r="VNI27" s="1498"/>
      <c r="VNJ27" s="1498"/>
      <c r="VNK27" s="1498"/>
      <c r="VNL27" s="1498"/>
      <c r="VNM27" s="1498"/>
      <c r="VNN27" s="1498"/>
      <c r="VNO27" s="1498"/>
      <c r="VNP27" s="1498"/>
      <c r="VNQ27" s="1498"/>
      <c r="VNR27" s="1498"/>
      <c r="VNS27" s="1498"/>
      <c r="VNT27" s="1498"/>
      <c r="VNU27" s="1498"/>
      <c r="VNV27" s="1498"/>
      <c r="VNW27" s="1498"/>
      <c r="VNX27" s="1498"/>
      <c r="VNY27" s="1498"/>
      <c r="VNZ27" s="1498"/>
      <c r="VOA27" s="1498"/>
      <c r="VOB27" s="1498"/>
      <c r="VOC27" s="1498"/>
      <c r="VOD27" s="1498"/>
      <c r="VOE27" s="1498"/>
      <c r="VOF27" s="1498"/>
      <c r="VOG27" s="1498"/>
      <c r="VOH27" s="1498"/>
      <c r="VOI27" s="1498"/>
      <c r="VOJ27" s="1498"/>
      <c r="VOK27" s="1498"/>
      <c r="VOL27" s="1498"/>
      <c r="VOM27" s="1498"/>
      <c r="VON27" s="1498"/>
      <c r="VOO27" s="1498"/>
      <c r="VOP27" s="1498"/>
      <c r="VOQ27" s="1498"/>
      <c r="VOR27" s="1498"/>
      <c r="VOS27" s="1498"/>
      <c r="VOT27" s="1498"/>
      <c r="VOU27" s="1498"/>
      <c r="VOV27" s="1498"/>
      <c r="VOW27" s="1498"/>
      <c r="VOX27" s="1498"/>
      <c r="VOY27" s="1498"/>
      <c r="VOZ27" s="1498"/>
      <c r="VPA27" s="1498"/>
      <c r="VPB27" s="1498"/>
      <c r="VPC27" s="1498"/>
      <c r="VPD27" s="1498"/>
      <c r="VPE27" s="1498"/>
      <c r="VPF27" s="1498"/>
      <c r="VPG27" s="1498"/>
      <c r="VPH27" s="1498"/>
      <c r="VPI27" s="1498"/>
      <c r="VPJ27" s="1498"/>
      <c r="VPK27" s="1498"/>
      <c r="VPL27" s="1498"/>
      <c r="VPM27" s="1498"/>
      <c r="VPN27" s="1498"/>
      <c r="VPO27" s="1498"/>
      <c r="VPP27" s="1498"/>
      <c r="VPQ27" s="1498"/>
      <c r="VPR27" s="1498"/>
      <c r="VPS27" s="1498"/>
      <c r="VPT27" s="1498"/>
      <c r="VPU27" s="1498"/>
      <c r="VPV27" s="1498"/>
      <c r="VPW27" s="1498"/>
      <c r="VPX27" s="1498"/>
      <c r="VPY27" s="1498"/>
      <c r="VPZ27" s="1498"/>
      <c r="VQA27" s="1498"/>
      <c r="VQB27" s="1498"/>
      <c r="VQC27" s="1498"/>
      <c r="VQD27" s="1498"/>
      <c r="VQE27" s="1498"/>
      <c r="VQF27" s="1498"/>
      <c r="VQG27" s="1498"/>
      <c r="VQH27" s="1498"/>
      <c r="VQI27" s="1498"/>
      <c r="VQJ27" s="1498"/>
      <c r="VQK27" s="1498"/>
      <c r="VQL27" s="1498"/>
      <c r="VQM27" s="1498"/>
      <c r="VQN27" s="1498"/>
      <c r="VQO27" s="1498"/>
      <c r="VQP27" s="1498"/>
      <c r="VQQ27" s="1498"/>
      <c r="VQR27" s="1498"/>
      <c r="VQS27" s="1498"/>
      <c r="VQT27" s="1498"/>
      <c r="VQU27" s="1498"/>
      <c r="VQV27" s="1498"/>
      <c r="VQW27" s="1498"/>
      <c r="VQX27" s="1498"/>
      <c r="VQY27" s="1498"/>
      <c r="VQZ27" s="1498"/>
      <c r="VRA27" s="1498"/>
      <c r="VRB27" s="1498"/>
      <c r="VRC27" s="1498"/>
      <c r="VRD27" s="1498"/>
      <c r="VRE27" s="1498"/>
      <c r="VRF27" s="1498"/>
      <c r="VRG27" s="1498"/>
      <c r="VRH27" s="1498"/>
      <c r="VRI27" s="1498"/>
      <c r="VRJ27" s="1498"/>
      <c r="VRK27" s="1498"/>
      <c r="VRL27" s="1498"/>
      <c r="VRM27" s="1498"/>
      <c r="VRN27" s="1498"/>
      <c r="VRO27" s="1498"/>
      <c r="VRP27" s="1498"/>
      <c r="VRQ27" s="1498"/>
      <c r="VRR27" s="1498"/>
      <c r="VRS27" s="1498"/>
      <c r="VRT27" s="1498"/>
      <c r="VRU27" s="1498"/>
      <c r="VRV27" s="1498"/>
      <c r="VRW27" s="1498"/>
      <c r="VRX27" s="1498"/>
      <c r="VRY27" s="1498"/>
      <c r="VRZ27" s="1498"/>
      <c r="VSA27" s="1498"/>
      <c r="VSB27" s="1498"/>
      <c r="VSC27" s="1498"/>
      <c r="VSD27" s="1498"/>
      <c r="VSE27" s="1498"/>
      <c r="VSF27" s="1498"/>
      <c r="VSG27" s="1498"/>
      <c r="VSH27" s="1498"/>
      <c r="VSI27" s="1498"/>
      <c r="VSJ27" s="1498"/>
      <c r="VSK27" s="1498"/>
      <c r="VSL27" s="1498"/>
      <c r="VSM27" s="1498"/>
      <c r="VSN27" s="1498"/>
      <c r="VSO27" s="1498"/>
      <c r="VSP27" s="1498"/>
      <c r="VSQ27" s="1498"/>
      <c r="VSR27" s="1498"/>
      <c r="VSS27" s="1498"/>
      <c r="VST27" s="1498"/>
      <c r="VSU27" s="1498"/>
      <c r="VSV27" s="1498"/>
      <c r="VSW27" s="1498"/>
      <c r="VSX27" s="1498"/>
      <c r="VSY27" s="1498"/>
      <c r="VSZ27" s="1498"/>
      <c r="VTA27" s="1498"/>
      <c r="VTB27" s="1498"/>
      <c r="VTC27" s="1498"/>
      <c r="VTD27" s="1498"/>
      <c r="VTE27" s="1498"/>
      <c r="VTF27" s="1498"/>
      <c r="VTG27" s="1498"/>
      <c r="VTH27" s="1498"/>
      <c r="VTI27" s="1498"/>
      <c r="VTJ27" s="1498"/>
      <c r="VTK27" s="1498"/>
      <c r="VTL27" s="1498"/>
      <c r="VTM27" s="1498"/>
      <c r="VTN27" s="1498"/>
      <c r="VTO27" s="1498"/>
      <c r="VTP27" s="1498"/>
      <c r="VTQ27" s="1498"/>
      <c r="VTR27" s="1498"/>
      <c r="VTS27" s="1498"/>
      <c r="VTT27" s="1498"/>
      <c r="VTU27" s="1498"/>
      <c r="VTV27" s="1498"/>
      <c r="VTW27" s="1498"/>
      <c r="VTX27" s="1498"/>
      <c r="VTY27" s="1498"/>
      <c r="VTZ27" s="1498"/>
      <c r="VUA27" s="1498"/>
      <c r="VUB27" s="1498"/>
      <c r="VUC27" s="1498"/>
      <c r="VUD27" s="1498"/>
      <c r="VUE27" s="1498"/>
      <c r="VUF27" s="1498"/>
      <c r="VUG27" s="1498"/>
      <c r="VUH27" s="1498"/>
      <c r="VUI27" s="1498"/>
      <c r="VUJ27" s="1498"/>
      <c r="VUK27" s="1498"/>
      <c r="VUL27" s="1498"/>
      <c r="VUM27" s="1498"/>
      <c r="VUN27" s="1498"/>
      <c r="VUO27" s="1498"/>
      <c r="VUP27" s="1498"/>
      <c r="VUQ27" s="1498"/>
      <c r="VUR27" s="1498"/>
      <c r="VUS27" s="1498"/>
      <c r="VUT27" s="1498"/>
      <c r="VUU27" s="1498"/>
      <c r="VUV27" s="1498"/>
      <c r="VUW27" s="1498"/>
      <c r="VUX27" s="1498"/>
      <c r="VUY27" s="1498"/>
      <c r="VUZ27" s="1498"/>
      <c r="VVA27" s="1498"/>
      <c r="VVB27" s="1498"/>
      <c r="VVC27" s="1498"/>
      <c r="VVD27" s="1498"/>
      <c r="VVE27" s="1498"/>
      <c r="VVF27" s="1498"/>
      <c r="VVG27" s="1498"/>
      <c r="VVH27" s="1498"/>
      <c r="VVI27" s="1498"/>
      <c r="VVJ27" s="1498"/>
      <c r="VVK27" s="1498"/>
      <c r="VVL27" s="1498"/>
      <c r="VVM27" s="1498"/>
      <c r="VVN27" s="1498"/>
      <c r="VVO27" s="1498"/>
      <c r="VVP27" s="1498"/>
      <c r="VVQ27" s="1498"/>
      <c r="VVR27" s="1498"/>
      <c r="VVS27" s="1498"/>
      <c r="VVT27" s="1498"/>
      <c r="VVU27" s="1498"/>
      <c r="VVV27" s="1498"/>
      <c r="VVW27" s="1498"/>
      <c r="VVX27" s="1498"/>
      <c r="VVY27" s="1498"/>
      <c r="VVZ27" s="1498"/>
      <c r="VWA27" s="1498"/>
      <c r="VWB27" s="1498"/>
      <c r="VWC27" s="1498"/>
      <c r="VWD27" s="1498"/>
      <c r="VWE27" s="1498"/>
      <c r="VWF27" s="1498"/>
      <c r="VWG27" s="1498"/>
      <c r="VWH27" s="1498"/>
      <c r="VWI27" s="1498"/>
      <c r="VWJ27" s="1498"/>
      <c r="VWK27" s="1498"/>
      <c r="VWL27" s="1498"/>
      <c r="VWM27" s="1498"/>
      <c r="VWN27" s="1498"/>
      <c r="VWO27" s="1498"/>
      <c r="VWP27" s="1498"/>
      <c r="VWQ27" s="1498"/>
      <c r="VWR27" s="1498"/>
      <c r="VWS27" s="1498"/>
      <c r="VWT27" s="1498"/>
      <c r="VWU27" s="1498"/>
      <c r="VWV27" s="1498"/>
      <c r="VWW27" s="1498"/>
      <c r="VWX27" s="1498"/>
      <c r="VWY27" s="1498"/>
      <c r="VWZ27" s="1498"/>
      <c r="VXA27" s="1498"/>
      <c r="VXB27" s="1498"/>
      <c r="VXC27" s="1498"/>
      <c r="VXD27" s="1498"/>
      <c r="VXE27" s="1498"/>
      <c r="VXF27" s="1498"/>
      <c r="VXG27" s="1498"/>
      <c r="VXH27" s="1498"/>
      <c r="VXI27" s="1498"/>
      <c r="VXJ27" s="1498"/>
      <c r="VXK27" s="1498"/>
      <c r="VXL27" s="1498"/>
      <c r="VXM27" s="1498"/>
      <c r="VXN27" s="1498"/>
      <c r="VXO27" s="1498"/>
      <c r="VXP27" s="1498"/>
      <c r="VXQ27" s="1498"/>
      <c r="VXR27" s="1498"/>
      <c r="VXS27" s="1498"/>
      <c r="VXT27" s="1498"/>
      <c r="VXU27" s="1498"/>
      <c r="VXV27" s="1498"/>
      <c r="VXW27" s="1498"/>
      <c r="VXX27" s="1498"/>
      <c r="VXY27" s="1498"/>
      <c r="VXZ27" s="1498"/>
      <c r="VYA27" s="1498"/>
      <c r="VYB27" s="1498"/>
      <c r="VYC27" s="1498"/>
      <c r="VYD27" s="1498"/>
      <c r="VYE27" s="1498"/>
      <c r="VYF27" s="1498"/>
      <c r="VYG27" s="1498"/>
      <c r="VYH27" s="1498"/>
      <c r="VYI27" s="1498"/>
      <c r="VYJ27" s="1498"/>
      <c r="VYK27" s="1498"/>
      <c r="VYL27" s="1498"/>
      <c r="VYM27" s="1498"/>
      <c r="VYN27" s="1498"/>
      <c r="VYO27" s="1498"/>
      <c r="VYP27" s="1498"/>
      <c r="VYQ27" s="1498"/>
      <c r="VYR27" s="1498"/>
      <c r="VYS27" s="1498"/>
      <c r="VYT27" s="1498"/>
      <c r="VYU27" s="1498"/>
      <c r="VYV27" s="1498"/>
      <c r="VYW27" s="1498"/>
      <c r="VYX27" s="1498"/>
      <c r="VYY27" s="1498"/>
      <c r="VYZ27" s="1498"/>
      <c r="VZA27" s="1498"/>
      <c r="VZB27" s="1498"/>
      <c r="VZC27" s="1498"/>
      <c r="VZD27" s="1498"/>
      <c r="VZE27" s="1498"/>
      <c r="VZF27" s="1498"/>
      <c r="VZG27" s="1498"/>
      <c r="VZH27" s="1498"/>
      <c r="VZI27" s="1498"/>
      <c r="VZJ27" s="1498"/>
      <c r="VZK27" s="1498"/>
      <c r="VZL27" s="1498"/>
      <c r="VZM27" s="1498"/>
      <c r="VZN27" s="1498"/>
      <c r="VZO27" s="1498"/>
      <c r="VZP27" s="1498"/>
      <c r="VZQ27" s="1498"/>
      <c r="VZR27" s="1498"/>
      <c r="VZS27" s="1498"/>
      <c r="VZT27" s="1498"/>
      <c r="VZU27" s="1498"/>
      <c r="VZV27" s="1498"/>
      <c r="VZW27" s="1498"/>
      <c r="VZX27" s="1498"/>
      <c r="VZY27" s="1498"/>
      <c r="VZZ27" s="1498"/>
      <c r="WAA27" s="1498"/>
      <c r="WAB27" s="1498"/>
      <c r="WAC27" s="1498"/>
      <c r="WAD27" s="1498"/>
      <c r="WAE27" s="1498"/>
      <c r="WAF27" s="1498"/>
      <c r="WAG27" s="1498"/>
      <c r="WAH27" s="1498"/>
      <c r="WAI27" s="1498"/>
      <c r="WAJ27" s="1498"/>
      <c r="WAK27" s="1498"/>
      <c r="WAL27" s="1498"/>
      <c r="WAM27" s="1498"/>
      <c r="WAN27" s="1498"/>
      <c r="WAO27" s="1498"/>
      <c r="WAP27" s="1498"/>
      <c r="WAQ27" s="1498"/>
      <c r="WAR27" s="1498"/>
      <c r="WAS27" s="1498"/>
      <c r="WAT27" s="1498"/>
      <c r="WAU27" s="1498"/>
      <c r="WAV27" s="1498"/>
      <c r="WAW27" s="1498"/>
      <c r="WAX27" s="1498"/>
      <c r="WAY27" s="1498"/>
      <c r="WAZ27" s="1498"/>
      <c r="WBA27" s="1498"/>
      <c r="WBB27" s="1498"/>
      <c r="WBC27" s="1498"/>
      <c r="WBD27" s="1498"/>
      <c r="WBE27" s="1498"/>
      <c r="WBF27" s="1498"/>
      <c r="WBG27" s="1498"/>
      <c r="WBH27" s="1498"/>
      <c r="WBI27" s="1498"/>
      <c r="WBJ27" s="1498"/>
      <c r="WBK27" s="1498"/>
      <c r="WBL27" s="1498"/>
      <c r="WBM27" s="1498"/>
      <c r="WBN27" s="1498"/>
      <c r="WBO27" s="1498"/>
      <c r="WBP27" s="1498"/>
      <c r="WBQ27" s="1498"/>
      <c r="WBR27" s="1498"/>
      <c r="WBS27" s="1498"/>
      <c r="WBT27" s="1498"/>
      <c r="WBU27" s="1498"/>
      <c r="WBV27" s="1498"/>
      <c r="WBW27" s="1498"/>
      <c r="WBX27" s="1498"/>
      <c r="WBY27" s="1498"/>
      <c r="WBZ27" s="1498"/>
      <c r="WCA27" s="1498"/>
      <c r="WCB27" s="1498"/>
      <c r="WCC27" s="1498"/>
      <c r="WCD27" s="1498"/>
      <c r="WCE27" s="1498"/>
      <c r="WCF27" s="1498"/>
      <c r="WCG27" s="1498"/>
      <c r="WCH27" s="1498"/>
      <c r="WCI27" s="1498"/>
      <c r="WCJ27" s="1498"/>
      <c r="WCK27" s="1498"/>
      <c r="WCL27" s="1498"/>
      <c r="WCM27" s="1498"/>
      <c r="WCN27" s="1498"/>
      <c r="WCO27" s="1498"/>
      <c r="WCP27" s="1498"/>
      <c r="WCQ27" s="1498"/>
      <c r="WCR27" s="1498"/>
      <c r="WCS27" s="1498"/>
      <c r="WCT27" s="1498"/>
      <c r="WCU27" s="1498"/>
      <c r="WCV27" s="1498"/>
      <c r="WCW27" s="1498"/>
      <c r="WCX27" s="1498"/>
      <c r="WCY27" s="1498"/>
      <c r="WCZ27" s="1498"/>
      <c r="WDA27" s="1498"/>
      <c r="WDB27" s="1498"/>
      <c r="WDC27" s="1498"/>
      <c r="WDD27" s="1498"/>
      <c r="WDE27" s="1498"/>
      <c r="WDF27" s="1498"/>
      <c r="WDG27" s="1498"/>
      <c r="WDH27" s="1498"/>
      <c r="WDI27" s="1498"/>
      <c r="WDJ27" s="1498"/>
      <c r="WDK27" s="1498"/>
      <c r="WDL27" s="1498"/>
      <c r="WDM27" s="1498"/>
      <c r="WDN27" s="1498"/>
      <c r="WDO27" s="1498"/>
      <c r="WDP27" s="1498"/>
      <c r="WDQ27" s="1498"/>
      <c r="WDR27" s="1498"/>
      <c r="WDS27" s="1498"/>
      <c r="WDT27" s="1498"/>
      <c r="WDU27" s="1498"/>
      <c r="WDV27" s="1498"/>
      <c r="WDW27" s="1498"/>
      <c r="WDX27" s="1498"/>
      <c r="WDY27" s="1498"/>
      <c r="WDZ27" s="1498"/>
      <c r="WEA27" s="1498"/>
      <c r="WEB27" s="1498"/>
      <c r="WEC27" s="1498"/>
      <c r="WED27" s="1498"/>
      <c r="WEE27" s="1498"/>
      <c r="WEF27" s="1498"/>
      <c r="WEG27" s="1498"/>
      <c r="WEH27" s="1498"/>
      <c r="WEI27" s="1498"/>
      <c r="WEJ27" s="1498"/>
      <c r="WEK27" s="1498"/>
      <c r="WEL27" s="1498"/>
      <c r="WEM27" s="1498"/>
      <c r="WEN27" s="1498"/>
      <c r="WEO27" s="1498"/>
      <c r="WEP27" s="1498"/>
      <c r="WEQ27" s="1498"/>
      <c r="WER27" s="1498"/>
      <c r="WES27" s="1498"/>
      <c r="WET27" s="1498"/>
      <c r="WEU27" s="1498"/>
      <c r="WEV27" s="1498"/>
      <c r="WEW27" s="1498"/>
      <c r="WEX27" s="1498"/>
      <c r="WEY27" s="1498"/>
      <c r="WEZ27" s="1498"/>
      <c r="WFA27" s="1498"/>
      <c r="WFB27" s="1498"/>
      <c r="WFC27" s="1498"/>
      <c r="WFD27" s="1498"/>
      <c r="WFE27" s="1498"/>
      <c r="WFF27" s="1498"/>
      <c r="WFG27" s="1498"/>
      <c r="WFH27" s="1498"/>
      <c r="WFI27" s="1498"/>
      <c r="WFJ27" s="1498"/>
      <c r="WFK27" s="1498"/>
      <c r="WFL27" s="1498"/>
      <c r="WFM27" s="1498"/>
      <c r="WFN27" s="1498"/>
      <c r="WFO27" s="1498"/>
      <c r="WFP27" s="1498"/>
      <c r="WFQ27" s="1498"/>
      <c r="WFR27" s="1498"/>
      <c r="WFS27" s="1498"/>
      <c r="WFT27" s="1498"/>
      <c r="WFU27" s="1498"/>
      <c r="WFV27" s="1498"/>
      <c r="WFW27" s="1498"/>
      <c r="WFX27" s="1498"/>
      <c r="WFY27" s="1498"/>
      <c r="WFZ27" s="1498"/>
      <c r="WGA27" s="1498"/>
      <c r="WGB27" s="1498"/>
      <c r="WGC27" s="1498"/>
      <c r="WGD27" s="1498"/>
      <c r="WGE27" s="1498"/>
      <c r="WGF27" s="1498"/>
      <c r="WGG27" s="1498"/>
      <c r="WGH27" s="1498"/>
      <c r="WGI27" s="1498"/>
      <c r="WGJ27" s="1498"/>
      <c r="WGK27" s="1498"/>
      <c r="WGL27" s="1498"/>
      <c r="WGM27" s="1498"/>
      <c r="WGN27" s="1498"/>
      <c r="WGO27" s="1498"/>
      <c r="WGP27" s="1498"/>
      <c r="WGQ27" s="1498"/>
      <c r="WGR27" s="1498"/>
      <c r="WGS27" s="1498"/>
      <c r="WGT27" s="1498"/>
      <c r="WGU27" s="1498"/>
      <c r="WGV27" s="1498"/>
      <c r="WGW27" s="1498"/>
      <c r="WGX27" s="1498"/>
      <c r="WGY27" s="1498"/>
      <c r="WGZ27" s="1498"/>
      <c r="WHA27" s="1498"/>
      <c r="WHB27" s="1498"/>
      <c r="WHC27" s="1498"/>
      <c r="WHD27" s="1498"/>
      <c r="WHE27" s="1498"/>
      <c r="WHF27" s="1498"/>
      <c r="WHG27" s="1498"/>
      <c r="WHH27" s="1498"/>
      <c r="WHI27" s="1498"/>
      <c r="WHJ27" s="1498"/>
      <c r="WHK27" s="1498"/>
      <c r="WHL27" s="1498"/>
      <c r="WHM27" s="1498"/>
      <c r="WHN27" s="1498"/>
      <c r="WHO27" s="1498"/>
      <c r="WHP27" s="1498"/>
      <c r="WHQ27" s="1498"/>
      <c r="WHR27" s="1498"/>
      <c r="WHS27" s="1498"/>
      <c r="WHT27" s="1498"/>
      <c r="WHU27" s="1498"/>
      <c r="WHV27" s="1498"/>
      <c r="WHW27" s="1498"/>
      <c r="WHX27" s="1498"/>
      <c r="WHY27" s="1498"/>
      <c r="WHZ27" s="1498"/>
      <c r="WIA27" s="1498"/>
      <c r="WIB27" s="1498"/>
      <c r="WIC27" s="1498"/>
      <c r="WID27" s="1498"/>
      <c r="WIE27" s="1498"/>
      <c r="WIF27" s="1498"/>
      <c r="WIG27" s="1498"/>
      <c r="WIH27" s="1498"/>
      <c r="WII27" s="1498"/>
      <c r="WIJ27" s="1498"/>
      <c r="WIK27" s="1498"/>
      <c r="WIL27" s="1498"/>
      <c r="WIM27" s="1498"/>
      <c r="WIN27" s="1498"/>
      <c r="WIO27" s="1498"/>
      <c r="WIP27" s="1498"/>
      <c r="WIQ27" s="1498"/>
      <c r="WIR27" s="1498"/>
      <c r="WIS27" s="1498"/>
      <c r="WIT27" s="1498"/>
      <c r="WIU27" s="1498"/>
      <c r="WIV27" s="1498"/>
      <c r="WIW27" s="1498"/>
      <c r="WIX27" s="1498"/>
      <c r="WIY27" s="1498"/>
      <c r="WIZ27" s="1498"/>
      <c r="WJA27" s="1498"/>
      <c r="WJB27" s="1498"/>
      <c r="WJC27" s="1498"/>
      <c r="WJD27" s="1498"/>
      <c r="WJE27" s="1498"/>
      <c r="WJF27" s="1498"/>
      <c r="WJG27" s="1498"/>
      <c r="WJH27" s="1498"/>
      <c r="WJI27" s="1498"/>
      <c r="WJJ27" s="1498"/>
      <c r="WJK27" s="1498"/>
      <c r="WJL27" s="1498"/>
      <c r="WJM27" s="1498"/>
      <c r="WJN27" s="1498"/>
      <c r="WJO27" s="1498"/>
      <c r="WJP27" s="1498"/>
      <c r="WJQ27" s="1498"/>
      <c r="WJR27" s="1498"/>
      <c r="WJS27" s="1498"/>
      <c r="WJT27" s="1498"/>
      <c r="WJU27" s="1498"/>
      <c r="WJV27" s="1498"/>
      <c r="WJW27" s="1498"/>
      <c r="WJX27" s="1498"/>
      <c r="WJY27" s="1498"/>
      <c r="WJZ27" s="1498"/>
      <c r="WKA27" s="1498"/>
      <c r="WKB27" s="1498"/>
      <c r="WKC27" s="1498"/>
      <c r="WKD27" s="1498"/>
      <c r="WKE27" s="1498"/>
      <c r="WKF27" s="1498"/>
      <c r="WKG27" s="1498"/>
      <c r="WKH27" s="1498"/>
      <c r="WKI27" s="1498"/>
      <c r="WKJ27" s="1498"/>
      <c r="WKK27" s="1498"/>
      <c r="WKL27" s="1498"/>
      <c r="WKM27" s="1498"/>
      <c r="WKN27" s="1498"/>
      <c r="WKO27" s="1498"/>
      <c r="WKP27" s="1498"/>
      <c r="WKQ27" s="1498"/>
      <c r="WKR27" s="1498"/>
      <c r="WKS27" s="1498"/>
      <c r="WKT27" s="1498"/>
      <c r="WKU27" s="1498"/>
      <c r="WKV27" s="1498"/>
      <c r="WKW27" s="1498"/>
      <c r="WKX27" s="1498"/>
      <c r="WKY27" s="1498"/>
      <c r="WKZ27" s="1498"/>
      <c r="WLA27" s="1498"/>
      <c r="WLB27" s="1498"/>
      <c r="WLC27" s="1498"/>
      <c r="WLD27" s="1498"/>
      <c r="WLE27" s="1498"/>
      <c r="WLF27" s="1498"/>
      <c r="WLG27" s="1498"/>
      <c r="WLH27" s="1498"/>
      <c r="WLI27" s="1498"/>
      <c r="WLJ27" s="1498"/>
      <c r="WLK27" s="1498"/>
      <c r="WLL27" s="1498"/>
      <c r="WLM27" s="1498"/>
      <c r="WLN27" s="1498"/>
      <c r="WLO27" s="1498"/>
      <c r="WLP27" s="1498"/>
      <c r="WLQ27" s="1498"/>
      <c r="WLR27" s="1498"/>
      <c r="WLS27" s="1498"/>
      <c r="WLT27" s="1498"/>
      <c r="WLU27" s="1498"/>
      <c r="WLV27" s="1498"/>
      <c r="WLW27" s="1498"/>
      <c r="WLX27" s="1498"/>
      <c r="WLY27" s="1498"/>
      <c r="WLZ27" s="1498"/>
      <c r="WMA27" s="1498"/>
      <c r="WMB27" s="1498"/>
      <c r="WMC27" s="1498"/>
      <c r="WMD27" s="1498"/>
      <c r="WME27" s="1498"/>
      <c r="WMF27" s="1498"/>
      <c r="WMG27" s="1498"/>
      <c r="WMH27" s="1498"/>
      <c r="WMI27" s="1498"/>
      <c r="WMJ27" s="1498"/>
      <c r="WMK27" s="1498"/>
      <c r="WML27" s="1498"/>
      <c r="WMM27" s="1498"/>
      <c r="WMN27" s="1498"/>
      <c r="WMO27" s="1498"/>
      <c r="WMP27" s="1498"/>
      <c r="WMQ27" s="1498"/>
      <c r="WMR27" s="1498"/>
      <c r="WMS27" s="1498"/>
      <c r="WMT27" s="1498"/>
      <c r="WMU27" s="1498"/>
      <c r="WMV27" s="1498"/>
      <c r="WMW27" s="1498"/>
      <c r="WMX27" s="1498"/>
      <c r="WMY27" s="1498"/>
      <c r="WMZ27" s="1498"/>
      <c r="WNA27" s="1498"/>
      <c r="WNB27" s="1498"/>
      <c r="WNC27" s="1498"/>
      <c r="WND27" s="1498"/>
      <c r="WNE27" s="1498"/>
      <c r="WNF27" s="1498"/>
      <c r="WNG27" s="1498"/>
      <c r="WNH27" s="1498"/>
      <c r="WNI27" s="1498"/>
      <c r="WNJ27" s="1498"/>
      <c r="WNK27" s="1498"/>
      <c r="WNL27" s="1498"/>
      <c r="WNM27" s="1498"/>
      <c r="WNN27" s="1498"/>
      <c r="WNO27" s="1498"/>
      <c r="WNP27" s="1498"/>
      <c r="WNQ27" s="1498"/>
      <c r="WNR27" s="1498"/>
      <c r="WNS27" s="1498"/>
      <c r="WNT27" s="1498"/>
      <c r="WNU27" s="1498"/>
      <c r="WNV27" s="1498"/>
      <c r="WNW27" s="1498"/>
      <c r="WNX27" s="1498"/>
      <c r="WNY27" s="1498"/>
      <c r="WNZ27" s="1498"/>
      <c r="WOA27" s="1498"/>
      <c r="WOB27" s="1498"/>
      <c r="WOC27" s="1498"/>
      <c r="WOD27" s="1498"/>
      <c r="WOE27" s="1498"/>
      <c r="WOF27" s="1498"/>
      <c r="WOG27" s="1498"/>
      <c r="WOH27" s="1498"/>
      <c r="WOI27" s="1498"/>
      <c r="WOJ27" s="1498"/>
      <c r="WOK27" s="1498"/>
      <c r="WOL27" s="1498"/>
      <c r="WOM27" s="1498"/>
      <c r="WON27" s="1498"/>
      <c r="WOO27" s="1498"/>
      <c r="WOP27" s="1498"/>
      <c r="WOQ27" s="1498"/>
      <c r="WOR27" s="1498"/>
      <c r="WOS27" s="1498"/>
      <c r="WOT27" s="1498"/>
      <c r="WOU27" s="1498"/>
      <c r="WOV27" s="1498"/>
      <c r="WOW27" s="1498"/>
      <c r="WOX27" s="1498"/>
      <c r="WOY27" s="1498"/>
      <c r="WOZ27" s="1498"/>
      <c r="WPA27" s="1498"/>
      <c r="WPB27" s="1498"/>
      <c r="WPC27" s="1498"/>
      <c r="WPD27" s="1498"/>
      <c r="WPE27" s="1498"/>
      <c r="WPF27" s="1498"/>
      <c r="WPG27" s="1498"/>
      <c r="WPH27" s="1498"/>
      <c r="WPI27" s="1498"/>
      <c r="WPJ27" s="1498"/>
      <c r="WPK27" s="1498"/>
      <c r="WPL27" s="1498"/>
      <c r="WPM27" s="1498"/>
      <c r="WPN27" s="1498"/>
      <c r="WPO27" s="1498"/>
      <c r="WPP27" s="1498"/>
      <c r="WPQ27" s="1498"/>
      <c r="WPR27" s="1498"/>
      <c r="WPS27" s="1498"/>
      <c r="WPT27" s="1498"/>
      <c r="WPU27" s="1498"/>
      <c r="WPV27" s="1498"/>
      <c r="WPW27" s="1498"/>
      <c r="WPX27" s="1498"/>
      <c r="WPY27" s="1498"/>
      <c r="WPZ27" s="1498"/>
      <c r="WQA27" s="1498"/>
      <c r="WQB27" s="1498"/>
      <c r="WQC27" s="1498"/>
      <c r="WQD27" s="1498"/>
      <c r="WQE27" s="1498"/>
      <c r="WQF27" s="1498"/>
      <c r="WQG27" s="1498"/>
      <c r="WQH27" s="1498"/>
      <c r="WQI27" s="1498"/>
      <c r="WQJ27" s="1498"/>
      <c r="WQK27" s="1498"/>
      <c r="WQL27" s="1498"/>
      <c r="WQM27" s="1498"/>
      <c r="WQN27" s="1498"/>
      <c r="WQO27" s="1498"/>
      <c r="WQP27" s="1498"/>
      <c r="WQQ27" s="1498"/>
      <c r="WQR27" s="1498"/>
      <c r="WQS27" s="1498"/>
      <c r="WQT27" s="1498"/>
      <c r="WQU27" s="1498"/>
      <c r="WQV27" s="1498"/>
      <c r="WQW27" s="1498"/>
      <c r="WQX27" s="1498"/>
      <c r="WQY27" s="1498"/>
      <c r="WQZ27" s="1498"/>
      <c r="WRA27" s="1498"/>
      <c r="WRB27" s="1498"/>
      <c r="WRC27" s="1498"/>
      <c r="WRD27" s="1498"/>
      <c r="WRE27" s="1498"/>
      <c r="WRF27" s="1498"/>
      <c r="WRG27" s="1498"/>
      <c r="WRH27" s="1498"/>
      <c r="WRI27" s="1498"/>
      <c r="WRJ27" s="1498"/>
      <c r="WRK27" s="1498"/>
      <c r="WRL27" s="1498"/>
      <c r="WRM27" s="1498"/>
      <c r="WRN27" s="1498"/>
      <c r="WRO27" s="1498"/>
      <c r="WRP27" s="1498"/>
      <c r="WRQ27" s="1498"/>
      <c r="WRR27" s="1498"/>
      <c r="WRS27" s="1498"/>
      <c r="WRT27" s="1498"/>
      <c r="WRU27" s="1498"/>
      <c r="WRV27" s="1498"/>
      <c r="WRW27" s="1498"/>
      <c r="WRX27" s="1498"/>
      <c r="WRY27" s="1498"/>
      <c r="WRZ27" s="1498"/>
      <c r="WSA27" s="1498"/>
      <c r="WSB27" s="1498"/>
      <c r="WSC27" s="1498"/>
      <c r="WSD27" s="1498"/>
      <c r="WSE27" s="1498"/>
      <c r="WSF27" s="1498"/>
      <c r="WSG27" s="1498"/>
      <c r="WSH27" s="1498"/>
      <c r="WSI27" s="1498"/>
      <c r="WSJ27" s="1498"/>
      <c r="WSK27" s="1498"/>
      <c r="WSL27" s="1498"/>
      <c r="WSM27" s="1498"/>
      <c r="WSN27" s="1498"/>
      <c r="WSO27" s="1498"/>
      <c r="WSP27" s="1498"/>
      <c r="WSQ27" s="1498"/>
      <c r="WSR27" s="1498"/>
      <c r="WSS27" s="1498"/>
      <c r="WST27" s="1498"/>
      <c r="WSU27" s="1498"/>
      <c r="WSV27" s="1498"/>
      <c r="WSW27" s="1498"/>
      <c r="WSX27" s="1498"/>
      <c r="WSY27" s="1498"/>
      <c r="WSZ27" s="1498"/>
      <c r="WTA27" s="1498"/>
      <c r="WTB27" s="1498"/>
      <c r="WTC27" s="1498"/>
      <c r="WTD27" s="1498"/>
      <c r="WTE27" s="1498"/>
      <c r="WTF27" s="1498"/>
      <c r="WTG27" s="1498"/>
      <c r="WTH27" s="1498"/>
      <c r="WTI27" s="1498"/>
      <c r="WTJ27" s="1498"/>
      <c r="WTK27" s="1498"/>
      <c r="WTL27" s="1498"/>
      <c r="WTM27" s="1498"/>
      <c r="WTN27" s="1498"/>
      <c r="WTO27" s="1498"/>
      <c r="WTP27" s="1498"/>
      <c r="WTQ27" s="1498"/>
      <c r="WTR27" s="1498"/>
      <c r="WTS27" s="1498"/>
      <c r="WTT27" s="1498"/>
      <c r="WTU27" s="1498"/>
      <c r="WTV27" s="1498"/>
      <c r="WTW27" s="1498"/>
      <c r="WTX27" s="1498"/>
      <c r="WTY27" s="1498"/>
      <c r="WTZ27" s="1498"/>
      <c r="WUA27" s="1498"/>
      <c r="WUB27" s="1498"/>
      <c r="WUC27" s="1498"/>
      <c r="WUD27" s="1498"/>
      <c r="WUE27" s="1498"/>
      <c r="WUF27" s="1498"/>
      <c r="WUG27" s="1498"/>
      <c r="WUH27" s="1498"/>
      <c r="WUI27" s="1498"/>
      <c r="WUJ27" s="1498"/>
      <c r="WUK27" s="1498"/>
      <c r="WUL27" s="1498"/>
      <c r="WUM27" s="1498"/>
      <c r="WUN27" s="1498"/>
      <c r="WUO27" s="1498"/>
      <c r="WUP27" s="1498"/>
      <c r="WUQ27" s="1498"/>
      <c r="WUR27" s="1498"/>
      <c r="WUS27" s="1498"/>
      <c r="WUT27" s="1498"/>
      <c r="WUU27" s="1498"/>
      <c r="WUV27" s="1498"/>
      <c r="WUW27" s="1498"/>
      <c r="WUX27" s="1498"/>
      <c r="WUY27" s="1498"/>
      <c r="WUZ27" s="1498"/>
      <c r="WVA27" s="1498"/>
      <c r="WVB27" s="1498"/>
      <c r="WVC27" s="1498"/>
      <c r="WVD27" s="1498"/>
      <c r="WVE27" s="1498"/>
      <c r="WVF27" s="1498"/>
      <c r="WVG27" s="1498"/>
      <c r="WVH27" s="1498"/>
      <c r="WVI27" s="1498"/>
      <c r="WVJ27" s="1498"/>
      <c r="WVK27" s="1498"/>
      <c r="WVL27" s="1498"/>
      <c r="WVM27" s="1498"/>
      <c r="WVN27" s="1498"/>
      <c r="WVO27" s="1498"/>
      <c r="WVP27" s="1498"/>
      <c r="WVQ27" s="1498"/>
      <c r="WVR27" s="1498"/>
      <c r="WVS27" s="1498"/>
      <c r="WVT27" s="1498"/>
      <c r="WVU27" s="1498"/>
      <c r="WVV27" s="1498"/>
      <c r="WVW27" s="1498"/>
      <c r="WVX27" s="1498"/>
      <c r="WVY27" s="1498"/>
      <c r="WVZ27" s="1498"/>
      <c r="WWA27" s="1498"/>
      <c r="WWB27" s="1498"/>
      <c r="WWC27" s="1498"/>
      <c r="WWD27" s="1498"/>
      <c r="WWE27" s="1498"/>
      <c r="WWF27" s="1498"/>
      <c r="WWG27" s="1498"/>
      <c r="WWH27" s="1498"/>
      <c r="WWI27" s="1498"/>
      <c r="WWJ27" s="1498"/>
      <c r="WWK27" s="1498"/>
      <c r="WWL27" s="1498"/>
      <c r="WWM27" s="1498"/>
      <c r="WWN27" s="1498"/>
      <c r="WWO27" s="1498"/>
      <c r="WWP27" s="1498"/>
      <c r="WWQ27" s="1498"/>
      <c r="WWR27" s="1498"/>
      <c r="WWS27" s="1498"/>
      <c r="WWT27" s="1498"/>
      <c r="WWU27" s="1498"/>
      <c r="WWV27" s="1498"/>
      <c r="WWW27" s="1498"/>
      <c r="WWX27" s="1498"/>
      <c r="WWY27" s="1498"/>
      <c r="WWZ27" s="1498"/>
      <c r="WXA27" s="1498"/>
      <c r="WXB27" s="1498"/>
      <c r="WXC27" s="1498"/>
      <c r="WXD27" s="1498"/>
      <c r="WXE27" s="1498"/>
      <c r="WXF27" s="1498"/>
      <c r="WXG27" s="1498"/>
      <c r="WXH27" s="1498"/>
      <c r="WXI27" s="1498"/>
      <c r="WXJ27" s="1498"/>
      <c r="WXK27" s="1498"/>
      <c r="WXL27" s="1498"/>
      <c r="WXM27" s="1498"/>
      <c r="WXN27" s="1498"/>
      <c r="WXO27" s="1498"/>
      <c r="WXP27" s="1498"/>
      <c r="WXQ27" s="1498"/>
      <c r="WXR27" s="1498"/>
      <c r="WXS27" s="1498"/>
      <c r="WXT27" s="1498"/>
      <c r="WXU27" s="1498"/>
      <c r="WXV27" s="1498"/>
      <c r="WXW27" s="1498"/>
      <c r="WXX27" s="1498"/>
      <c r="WXY27" s="1498"/>
      <c r="WXZ27" s="1498"/>
      <c r="WYA27" s="1498"/>
      <c r="WYB27" s="1498"/>
      <c r="WYC27" s="1498"/>
      <c r="WYD27" s="1498"/>
      <c r="WYE27" s="1498"/>
      <c r="WYF27" s="1498"/>
      <c r="WYG27" s="1498"/>
      <c r="WYH27" s="1498"/>
      <c r="WYI27" s="1498"/>
      <c r="WYJ27" s="1498"/>
      <c r="WYK27" s="1498"/>
      <c r="WYL27" s="1498"/>
      <c r="WYM27" s="1498"/>
      <c r="WYN27" s="1498"/>
      <c r="WYO27" s="1498"/>
      <c r="WYP27" s="1498"/>
      <c r="WYQ27" s="1498"/>
      <c r="WYR27" s="1498"/>
      <c r="WYS27" s="1498"/>
      <c r="WYT27" s="1498"/>
      <c r="WYU27" s="1498"/>
      <c r="WYV27" s="1498"/>
      <c r="WYW27" s="1498"/>
      <c r="WYX27" s="1498"/>
      <c r="WYY27" s="1498"/>
      <c r="WYZ27" s="1498"/>
      <c r="WZA27" s="1498"/>
      <c r="WZB27" s="1498"/>
      <c r="WZC27" s="1498"/>
      <c r="WZD27" s="1498"/>
      <c r="WZE27" s="1498"/>
      <c r="WZF27" s="1498"/>
      <c r="WZG27" s="1498"/>
      <c r="WZH27" s="1498"/>
      <c r="WZI27" s="1498"/>
      <c r="WZJ27" s="1498"/>
      <c r="WZK27" s="1498"/>
      <c r="WZL27" s="1498"/>
      <c r="WZM27" s="1498"/>
      <c r="WZN27" s="1498"/>
      <c r="WZO27" s="1498"/>
      <c r="WZP27" s="1498"/>
      <c r="WZQ27" s="1498"/>
      <c r="WZR27" s="1498"/>
      <c r="WZS27" s="1498"/>
      <c r="WZT27" s="1498"/>
      <c r="WZU27" s="1498"/>
      <c r="WZV27" s="1498"/>
      <c r="WZW27" s="1498"/>
      <c r="WZX27" s="1498"/>
      <c r="WZY27" s="1498"/>
      <c r="WZZ27" s="1498"/>
      <c r="XAA27" s="1498"/>
      <c r="XAB27" s="1498"/>
      <c r="XAC27" s="1498"/>
      <c r="XAD27" s="1498"/>
      <c r="XAE27" s="1498"/>
      <c r="XAF27" s="1498"/>
      <c r="XAG27" s="1498"/>
      <c r="XAH27" s="1498"/>
      <c r="XAI27" s="1498"/>
      <c r="XAJ27" s="1498"/>
      <c r="XAK27" s="1498"/>
      <c r="XAL27" s="1498"/>
      <c r="XAM27" s="1498"/>
      <c r="XAN27" s="1498"/>
      <c r="XAO27" s="1498"/>
      <c r="XAP27" s="1498"/>
      <c r="XAQ27" s="1498"/>
      <c r="XAR27" s="1498"/>
      <c r="XAS27" s="1498"/>
      <c r="XAT27" s="1498"/>
      <c r="XAU27" s="1498"/>
      <c r="XAV27" s="1498"/>
      <c r="XAW27" s="1498"/>
      <c r="XAX27" s="1498"/>
      <c r="XAY27" s="1498"/>
      <c r="XAZ27" s="1498"/>
      <c r="XBA27" s="1498"/>
      <c r="XBB27" s="1498"/>
      <c r="XBC27" s="1498"/>
      <c r="XBD27" s="1498"/>
      <c r="XBE27" s="1498"/>
      <c r="XBF27" s="1498"/>
      <c r="XBG27" s="1498"/>
      <c r="XBH27" s="1498"/>
      <c r="XBI27" s="1498"/>
      <c r="XBJ27" s="1498"/>
      <c r="XBK27" s="1498"/>
      <c r="XBL27" s="1498"/>
      <c r="XBM27" s="1498"/>
      <c r="XBN27" s="1498"/>
      <c r="XBO27" s="1498"/>
      <c r="XBP27" s="1498"/>
      <c r="XBQ27" s="1498"/>
      <c r="XBR27" s="1498"/>
      <c r="XBS27" s="1498"/>
      <c r="XBT27" s="1498"/>
      <c r="XBU27" s="1498"/>
      <c r="XBV27" s="1498"/>
      <c r="XBW27" s="1498"/>
      <c r="XBX27" s="1498"/>
      <c r="XBY27" s="1498"/>
      <c r="XBZ27" s="1498"/>
      <c r="XCA27" s="1498"/>
      <c r="XCB27" s="1498"/>
      <c r="XCC27" s="1498"/>
      <c r="XCD27" s="1498"/>
      <c r="XCE27" s="1498"/>
      <c r="XCF27" s="1498"/>
      <c r="XCG27" s="1498"/>
      <c r="XCH27" s="1498"/>
      <c r="XCI27" s="1498"/>
      <c r="XCJ27" s="1498"/>
      <c r="XCK27" s="1498"/>
      <c r="XCL27" s="1498"/>
      <c r="XCM27" s="1498"/>
      <c r="XCN27" s="1498"/>
      <c r="XCO27" s="1498"/>
      <c r="XCP27" s="1498"/>
      <c r="XCQ27" s="1498"/>
      <c r="XCR27" s="1498"/>
      <c r="XCS27" s="1498"/>
      <c r="XCT27" s="1498"/>
      <c r="XCU27" s="1498"/>
      <c r="XCV27" s="1498"/>
      <c r="XCW27" s="1498"/>
      <c r="XCX27" s="1498"/>
      <c r="XCY27" s="1498"/>
      <c r="XCZ27" s="1498"/>
      <c r="XDA27" s="1498"/>
      <c r="XDB27" s="1498"/>
      <c r="XDC27" s="1498"/>
      <c r="XDD27" s="1498"/>
      <c r="XDE27" s="1498"/>
      <c r="XDF27" s="1498"/>
      <c r="XDG27" s="1498"/>
      <c r="XDH27" s="1498"/>
      <c r="XDI27" s="1498"/>
      <c r="XDJ27" s="1498"/>
      <c r="XDK27" s="1498"/>
      <c r="XDL27" s="1498"/>
      <c r="XDM27" s="1498"/>
      <c r="XDN27" s="1498"/>
      <c r="XDO27" s="1498"/>
      <c r="XDP27" s="1498"/>
      <c r="XDQ27" s="1498"/>
      <c r="XDR27" s="1498"/>
      <c r="XDS27" s="1498"/>
      <c r="XDT27" s="1498"/>
      <c r="XDU27" s="1498"/>
      <c r="XDV27" s="1498"/>
      <c r="XDW27" s="1498"/>
      <c r="XDX27" s="1498"/>
      <c r="XDY27" s="1498"/>
      <c r="XDZ27" s="1498"/>
      <c r="XEA27" s="1498"/>
      <c r="XEB27" s="1498"/>
      <c r="XEC27" s="1498"/>
      <c r="XED27" s="1498"/>
      <c r="XEE27" s="1498"/>
      <c r="XEF27" s="1498"/>
      <c r="XEG27" s="1498"/>
      <c r="XEH27" s="1498"/>
      <c r="XEI27" s="1498"/>
      <c r="XEJ27" s="1498"/>
      <c r="XEK27" s="1498"/>
      <c r="XEL27" s="1498"/>
      <c r="XEM27" s="1498"/>
      <c r="XEN27" s="1498"/>
      <c r="XEO27" s="1498"/>
      <c r="XEP27" s="1498"/>
      <c r="XEQ27" s="1498"/>
      <c r="XER27" s="1498"/>
      <c r="XES27" s="1498"/>
      <c r="XET27" s="1498"/>
      <c r="XEU27" s="1498"/>
      <c r="XEV27" s="1498"/>
      <c r="XEW27" s="1498"/>
      <c r="XEX27" s="1498"/>
      <c r="XEY27" s="1498"/>
      <c r="XEZ27" s="1498"/>
      <c r="XFA27" s="1498"/>
      <c r="XFB27" s="1498"/>
      <c r="XFC27" s="1498"/>
    </row>
    <row r="28" spans="1:16384" s="141" customFormat="1">
      <c r="A28" s="140"/>
      <c r="B28" s="1498"/>
      <c r="C28" s="1838"/>
      <c r="D28" s="1838"/>
      <c r="E28" s="1838"/>
      <c r="F28" s="1838"/>
      <c r="G28" s="1839"/>
      <c r="H28" s="1498"/>
      <c r="I28" s="1498"/>
      <c r="J28" s="1498"/>
      <c r="K28" s="1498"/>
      <c r="L28" s="1498"/>
      <c r="M28" s="1498"/>
      <c r="N28" s="1498"/>
      <c r="O28" s="1498"/>
      <c r="P28" s="1498"/>
      <c r="Q28" s="1498"/>
      <c r="R28" s="1498"/>
      <c r="S28" s="1498"/>
      <c r="T28" s="1498"/>
      <c r="U28" s="1498"/>
      <c r="V28" s="1498"/>
      <c r="W28" s="1498"/>
      <c r="X28" s="1498"/>
      <c r="Y28" s="1498"/>
      <c r="Z28" s="1498"/>
      <c r="AA28" s="1498"/>
      <c r="AB28" s="1498"/>
      <c r="AC28" s="1498"/>
      <c r="AD28" s="1498"/>
      <c r="AE28" s="1498"/>
      <c r="AF28" s="1498"/>
      <c r="AG28" s="1498"/>
      <c r="AH28" s="1498"/>
      <c r="AI28" s="1498"/>
      <c r="AJ28" s="1498"/>
      <c r="AK28" s="1498"/>
      <c r="AL28" s="1498"/>
      <c r="AM28" s="1498"/>
      <c r="AN28" s="1498"/>
      <c r="AO28" s="1498"/>
      <c r="AP28" s="1498"/>
      <c r="AQ28" s="1498"/>
      <c r="AR28" s="1498"/>
      <c r="AS28" s="1498"/>
      <c r="AT28" s="1498"/>
      <c r="AU28" s="1498"/>
      <c r="AV28" s="1498"/>
      <c r="AW28" s="1498"/>
      <c r="AX28" s="1498"/>
      <c r="AY28" s="1498"/>
      <c r="AZ28" s="2175"/>
      <c r="BA28" s="2175"/>
      <c r="BB28" s="2175"/>
      <c r="BC28" s="2175"/>
      <c r="BD28" s="2175"/>
      <c r="BE28" s="2175"/>
      <c r="BF28" s="2175"/>
      <c r="BG28" s="1498"/>
      <c r="BH28" s="1498"/>
      <c r="BI28" s="1498"/>
      <c r="BJ28" s="1498"/>
      <c r="BK28" s="1498"/>
      <c r="BL28" s="1498"/>
      <c r="BM28" s="1498"/>
      <c r="BN28" s="1498"/>
      <c r="BO28" s="1498"/>
      <c r="BP28" s="1498"/>
      <c r="BQ28" s="1498"/>
      <c r="BR28" s="1498"/>
      <c r="BS28" s="1498"/>
      <c r="BT28" s="1498"/>
      <c r="BU28" s="1498"/>
      <c r="BV28" s="1498"/>
      <c r="BW28" s="1498"/>
      <c r="BX28" s="1498"/>
      <c r="BY28" s="1498"/>
      <c r="BZ28" s="1498"/>
      <c r="CA28" s="1498"/>
      <c r="CB28" s="1498"/>
      <c r="CC28" s="1498"/>
      <c r="CD28" s="1498"/>
      <c r="CE28" s="1498"/>
      <c r="CF28" s="1498"/>
      <c r="CG28" s="1498"/>
      <c r="CH28" s="1498"/>
      <c r="CI28" s="1498"/>
      <c r="CJ28" s="1498"/>
      <c r="CK28" s="1498"/>
      <c r="CL28" s="1498"/>
      <c r="CM28" s="1498"/>
      <c r="CN28" s="1498"/>
      <c r="CO28" s="1498"/>
      <c r="CP28" s="1498"/>
      <c r="CQ28" s="1498"/>
      <c r="CR28" s="1498"/>
      <c r="CS28" s="1498"/>
      <c r="CT28" s="1498"/>
      <c r="CU28" s="1498"/>
      <c r="CV28" s="1498"/>
      <c r="CW28" s="1498"/>
      <c r="CX28" s="1498"/>
      <c r="CY28" s="1498"/>
      <c r="CZ28" s="1498"/>
      <c r="DA28" s="1498"/>
      <c r="DB28" s="1498"/>
      <c r="DC28" s="1498"/>
      <c r="DD28" s="1498"/>
      <c r="DE28" s="1498"/>
      <c r="DF28" s="1498"/>
      <c r="DG28" s="1498"/>
      <c r="DH28" s="1498"/>
      <c r="DI28" s="1498"/>
      <c r="DJ28" s="1498"/>
      <c r="DK28" s="1498"/>
      <c r="DL28" s="1498"/>
      <c r="DM28" s="1498"/>
      <c r="DN28" s="1498"/>
      <c r="DO28" s="1498"/>
      <c r="DP28" s="1498"/>
      <c r="DQ28" s="1498"/>
      <c r="DR28" s="1498"/>
      <c r="DS28" s="1498"/>
      <c r="DT28" s="1498"/>
      <c r="DU28" s="1498"/>
      <c r="DV28" s="1498"/>
      <c r="DW28" s="1498"/>
      <c r="DX28" s="1498"/>
      <c r="DY28" s="1498"/>
      <c r="DZ28" s="1498"/>
      <c r="EA28" s="1498"/>
      <c r="EB28" s="1498"/>
      <c r="EC28" s="1498"/>
      <c r="ED28" s="1498"/>
      <c r="EE28" s="1498"/>
      <c r="EF28" s="1498"/>
      <c r="EG28" s="1498"/>
      <c r="EH28" s="1498"/>
      <c r="EI28" s="1498"/>
      <c r="EJ28" s="1498"/>
      <c r="EK28" s="1498"/>
      <c r="EL28" s="1498"/>
      <c r="EM28" s="1498"/>
      <c r="EN28" s="1498"/>
      <c r="EO28" s="1498"/>
      <c r="EP28" s="1498"/>
      <c r="EQ28" s="1498"/>
      <c r="ER28" s="1498"/>
      <c r="ES28" s="1498"/>
      <c r="ET28" s="1498"/>
      <c r="EU28" s="1498"/>
      <c r="EV28" s="1498"/>
      <c r="EW28" s="1498"/>
      <c r="EX28" s="1498"/>
      <c r="EY28" s="1498"/>
      <c r="EZ28" s="1498"/>
      <c r="FA28" s="1498"/>
      <c r="FB28" s="1498"/>
      <c r="FC28" s="1498"/>
      <c r="FD28" s="1498"/>
      <c r="FE28" s="1498"/>
      <c r="FF28" s="1498"/>
      <c r="FG28" s="1498"/>
      <c r="FH28" s="1498"/>
      <c r="FI28" s="1498"/>
      <c r="FJ28" s="1498"/>
      <c r="FK28" s="1498"/>
      <c r="FL28" s="1498"/>
      <c r="FM28" s="1498"/>
      <c r="FN28" s="1498"/>
      <c r="FO28" s="1498"/>
      <c r="FP28" s="1498"/>
      <c r="FQ28" s="1498"/>
      <c r="FR28" s="1498"/>
      <c r="FS28" s="1498"/>
      <c r="FT28" s="1498"/>
      <c r="FU28" s="1498"/>
      <c r="FV28" s="1498"/>
      <c r="FW28" s="1498"/>
      <c r="FX28" s="1498"/>
      <c r="FY28" s="1498"/>
      <c r="FZ28" s="1498"/>
      <c r="GA28" s="1498"/>
      <c r="GB28" s="1498"/>
      <c r="GC28" s="1498"/>
      <c r="GD28" s="1498"/>
      <c r="GE28" s="1498"/>
      <c r="GF28" s="1498"/>
      <c r="GG28" s="1498"/>
      <c r="GH28" s="1498"/>
      <c r="GI28" s="1498"/>
      <c r="GJ28" s="1498"/>
      <c r="GK28" s="1498"/>
      <c r="GL28" s="1498"/>
      <c r="GM28" s="1498"/>
      <c r="GN28" s="1498"/>
      <c r="GO28" s="1498"/>
      <c r="GP28" s="1498"/>
      <c r="GQ28" s="1498"/>
      <c r="GR28" s="1498"/>
      <c r="GS28" s="1498"/>
      <c r="GT28" s="1498"/>
      <c r="GU28" s="1498"/>
      <c r="GV28" s="1498"/>
      <c r="GW28" s="1498"/>
      <c r="GX28" s="1498"/>
      <c r="GY28" s="1498"/>
      <c r="GZ28" s="1498"/>
      <c r="HA28" s="1498"/>
      <c r="HB28" s="1498"/>
      <c r="HC28" s="1498"/>
      <c r="HD28" s="1498"/>
      <c r="HE28" s="1498"/>
      <c r="HF28" s="1498"/>
      <c r="HG28" s="1498"/>
      <c r="HH28" s="1498"/>
      <c r="HI28" s="1498"/>
      <c r="HJ28" s="1498"/>
      <c r="HK28" s="1498"/>
      <c r="HL28" s="1498"/>
      <c r="HM28" s="1498"/>
      <c r="HN28" s="1498"/>
      <c r="HO28" s="1498"/>
      <c r="HP28" s="1498"/>
      <c r="HQ28" s="1498"/>
      <c r="HR28" s="1498"/>
      <c r="HS28" s="1498"/>
      <c r="HT28" s="1498"/>
      <c r="HU28" s="1498"/>
      <c r="HV28" s="1498"/>
      <c r="HW28" s="1498"/>
      <c r="HX28" s="1498"/>
      <c r="HY28" s="1498"/>
      <c r="HZ28" s="1498"/>
      <c r="IA28" s="1498"/>
      <c r="IB28" s="1498"/>
      <c r="IC28" s="1498"/>
      <c r="ID28" s="1498"/>
      <c r="IE28" s="1498"/>
      <c r="IF28" s="1498"/>
      <c r="IG28" s="1498"/>
      <c r="IH28" s="1498"/>
      <c r="II28" s="1498"/>
      <c r="IJ28" s="1498"/>
      <c r="IK28" s="1498"/>
      <c r="IL28" s="1498"/>
      <c r="IM28" s="1498"/>
      <c r="IN28" s="1498"/>
      <c r="IO28" s="1498"/>
      <c r="IP28" s="1498"/>
      <c r="IQ28" s="1498"/>
      <c r="IR28" s="1498"/>
      <c r="IS28" s="1498"/>
      <c r="IT28" s="1498"/>
      <c r="IU28" s="1498"/>
      <c r="IV28" s="1498"/>
      <c r="IW28" s="1498"/>
      <c r="IX28" s="1498"/>
      <c r="IY28" s="1498"/>
      <c r="IZ28" s="1498"/>
      <c r="JA28" s="1498"/>
      <c r="JB28" s="1498"/>
      <c r="JC28" s="1498"/>
      <c r="JD28" s="1498"/>
      <c r="JE28" s="1498"/>
      <c r="JF28" s="1498"/>
      <c r="JG28" s="1498"/>
      <c r="JH28" s="1498"/>
      <c r="JI28" s="1498"/>
      <c r="JJ28" s="1498"/>
      <c r="JK28" s="1498"/>
      <c r="JL28" s="1498"/>
      <c r="JM28" s="1498"/>
      <c r="JN28" s="1498"/>
      <c r="JO28" s="1498"/>
      <c r="JP28" s="1498"/>
      <c r="JQ28" s="1498"/>
      <c r="JR28" s="1498"/>
      <c r="JS28" s="1498"/>
      <c r="JT28" s="1498"/>
      <c r="JU28" s="1498"/>
      <c r="JV28" s="1498"/>
      <c r="JW28" s="1498"/>
      <c r="JX28" s="1498"/>
      <c r="JY28" s="1498"/>
      <c r="JZ28" s="1498"/>
      <c r="KA28" s="1498"/>
      <c r="KB28" s="1498"/>
      <c r="KC28" s="1498"/>
      <c r="KD28" s="1498"/>
      <c r="KE28" s="1498"/>
      <c r="KF28" s="1498"/>
      <c r="KG28" s="1498"/>
      <c r="KH28" s="1498"/>
      <c r="KI28" s="1498"/>
      <c r="KJ28" s="1498"/>
      <c r="KK28" s="1498"/>
      <c r="KL28" s="1498"/>
      <c r="KM28" s="1498"/>
      <c r="KN28" s="1498"/>
      <c r="KO28" s="1498"/>
      <c r="KP28" s="1498"/>
      <c r="KQ28" s="1498"/>
      <c r="KR28" s="1498"/>
      <c r="KS28" s="1498"/>
      <c r="KT28" s="1498"/>
      <c r="KU28" s="1498"/>
      <c r="KV28" s="1498"/>
      <c r="KW28" s="1498"/>
      <c r="KX28" s="1498"/>
      <c r="KY28" s="1498"/>
      <c r="KZ28" s="1498"/>
      <c r="LA28" s="1498"/>
      <c r="LB28" s="1498"/>
      <c r="LC28" s="1498"/>
      <c r="LD28" s="1498"/>
      <c r="LE28" s="1498"/>
      <c r="LF28" s="1498"/>
      <c r="LG28" s="1498"/>
      <c r="LH28" s="1498"/>
      <c r="LI28" s="1498"/>
      <c r="LJ28" s="1498"/>
      <c r="LK28" s="1498"/>
      <c r="LL28" s="1498"/>
      <c r="LM28" s="1498"/>
      <c r="LN28" s="1498"/>
      <c r="LO28" s="1498"/>
      <c r="LP28" s="1498"/>
      <c r="LQ28" s="1498"/>
      <c r="LR28" s="1498"/>
      <c r="LS28" s="1498"/>
      <c r="LT28" s="1498"/>
      <c r="LU28" s="1498"/>
      <c r="LV28" s="1498"/>
      <c r="LW28" s="1498"/>
      <c r="LX28" s="1498"/>
      <c r="LY28" s="1498"/>
      <c r="LZ28" s="1498"/>
      <c r="MA28" s="1498"/>
      <c r="MB28" s="1498"/>
      <c r="MC28" s="1498"/>
      <c r="MD28" s="1498"/>
      <c r="ME28" s="1498"/>
      <c r="MF28" s="1498"/>
      <c r="MG28" s="1498"/>
      <c r="MH28" s="1498"/>
      <c r="MI28" s="1498"/>
      <c r="MJ28" s="1498"/>
      <c r="MK28" s="1498"/>
      <c r="ML28" s="1498"/>
      <c r="MM28" s="1498"/>
      <c r="MN28" s="1498"/>
      <c r="MO28" s="1498"/>
      <c r="MP28" s="1498"/>
      <c r="MQ28" s="1498"/>
      <c r="MR28" s="1498"/>
      <c r="MS28" s="1498"/>
      <c r="MT28" s="1498"/>
      <c r="MU28" s="1498"/>
      <c r="MV28" s="1498"/>
      <c r="MW28" s="1498"/>
      <c r="MX28" s="1498"/>
      <c r="MY28" s="1498"/>
      <c r="MZ28" s="1498"/>
      <c r="NA28" s="1498"/>
      <c r="NB28" s="1498"/>
      <c r="NC28" s="1498"/>
      <c r="ND28" s="1498"/>
      <c r="NE28" s="1498"/>
      <c r="NF28" s="1498"/>
      <c r="NG28" s="1498"/>
      <c r="NH28" s="1498"/>
      <c r="NI28" s="1498"/>
      <c r="NJ28" s="1498"/>
      <c r="NK28" s="1498"/>
      <c r="NL28" s="1498"/>
      <c r="NM28" s="1498"/>
      <c r="NN28" s="1498"/>
      <c r="NO28" s="1498"/>
      <c r="NP28" s="1498"/>
      <c r="NQ28" s="1498"/>
      <c r="NR28" s="1498"/>
      <c r="NS28" s="1498"/>
      <c r="NT28" s="1498"/>
      <c r="NU28" s="1498"/>
      <c r="NV28" s="1498"/>
      <c r="NW28" s="1498"/>
      <c r="NX28" s="1498"/>
      <c r="NY28" s="1498"/>
      <c r="NZ28" s="1498"/>
      <c r="OA28" s="1498"/>
      <c r="OB28" s="1498"/>
      <c r="OC28" s="1498"/>
      <c r="OD28" s="1498"/>
      <c r="OE28" s="1498"/>
      <c r="OF28" s="1498"/>
      <c r="OG28" s="1498"/>
      <c r="OH28" s="1498"/>
      <c r="OI28" s="1498"/>
      <c r="OJ28" s="1498"/>
      <c r="OK28" s="1498"/>
      <c r="OL28" s="1498"/>
      <c r="OM28" s="1498"/>
      <c r="ON28" s="1498"/>
      <c r="OO28" s="1498"/>
      <c r="OP28" s="1498"/>
      <c r="OQ28" s="1498"/>
      <c r="OR28" s="1498"/>
      <c r="OS28" s="1498"/>
      <c r="OT28" s="1498"/>
      <c r="OU28" s="1498"/>
      <c r="OV28" s="1498"/>
      <c r="OW28" s="1498"/>
      <c r="OX28" s="1498"/>
      <c r="OY28" s="1498"/>
      <c r="OZ28" s="1498"/>
      <c r="PA28" s="1498"/>
      <c r="PB28" s="1498"/>
      <c r="PC28" s="1498"/>
      <c r="PD28" s="1498"/>
      <c r="PE28" s="1498"/>
      <c r="PF28" s="1498"/>
      <c r="PG28" s="1498"/>
      <c r="PH28" s="1498"/>
      <c r="PI28" s="1498"/>
      <c r="PJ28" s="1498"/>
      <c r="PK28" s="1498"/>
      <c r="PL28" s="1498"/>
      <c r="PM28" s="1498"/>
      <c r="PN28" s="1498"/>
      <c r="PO28" s="1498"/>
      <c r="PP28" s="1498"/>
      <c r="PQ28" s="1498"/>
      <c r="PR28" s="1498"/>
      <c r="PS28" s="1498"/>
      <c r="PT28" s="1498"/>
      <c r="PU28" s="1498"/>
      <c r="PV28" s="1498"/>
      <c r="PW28" s="1498"/>
      <c r="PX28" s="1498"/>
      <c r="PY28" s="1498"/>
      <c r="PZ28" s="1498"/>
      <c r="QA28" s="1498"/>
      <c r="QB28" s="1498"/>
      <c r="QC28" s="1498"/>
      <c r="QD28" s="1498"/>
      <c r="QE28" s="1498"/>
      <c r="QF28" s="1498"/>
      <c r="QG28" s="1498"/>
      <c r="QH28" s="1498"/>
      <c r="QI28" s="1498"/>
      <c r="QJ28" s="1498"/>
      <c r="QK28" s="1498"/>
      <c r="QL28" s="1498"/>
      <c r="QM28" s="1498"/>
      <c r="QN28" s="1498"/>
      <c r="QO28" s="1498"/>
      <c r="QP28" s="1498"/>
      <c r="QQ28" s="1498"/>
      <c r="QR28" s="1498"/>
      <c r="QS28" s="1498"/>
      <c r="QT28" s="1498"/>
      <c r="QU28" s="1498"/>
      <c r="QV28" s="1498"/>
      <c r="QW28" s="1498"/>
      <c r="QX28" s="1498"/>
      <c r="QY28" s="1498"/>
      <c r="QZ28" s="1498"/>
      <c r="RA28" s="1498"/>
      <c r="RB28" s="1498"/>
      <c r="RC28" s="1498"/>
      <c r="RD28" s="1498"/>
      <c r="RE28" s="1498"/>
      <c r="RF28" s="1498"/>
      <c r="RG28" s="1498"/>
      <c r="RH28" s="1498"/>
      <c r="RI28" s="1498"/>
      <c r="RJ28" s="1498"/>
      <c r="RK28" s="1498"/>
      <c r="RL28" s="1498"/>
      <c r="RM28" s="1498"/>
      <c r="RN28" s="1498"/>
      <c r="RO28" s="1498"/>
      <c r="RP28" s="1498"/>
      <c r="RQ28" s="1498"/>
      <c r="RR28" s="1498"/>
      <c r="RS28" s="1498"/>
      <c r="RT28" s="1498"/>
      <c r="RU28" s="1498"/>
      <c r="RV28" s="1498"/>
      <c r="RW28" s="1498"/>
      <c r="RX28" s="1498"/>
      <c r="RY28" s="1498"/>
      <c r="RZ28" s="1498"/>
      <c r="SA28" s="1498"/>
      <c r="SB28" s="1498"/>
      <c r="SC28" s="1498"/>
      <c r="SD28" s="1498"/>
      <c r="SE28" s="1498"/>
      <c r="SF28" s="1498"/>
      <c r="SG28" s="1498"/>
      <c r="SH28" s="1498"/>
      <c r="SI28" s="1498"/>
      <c r="SJ28" s="1498"/>
      <c r="SK28" s="1498"/>
      <c r="SL28" s="1498"/>
      <c r="SM28" s="1498"/>
      <c r="SN28" s="1498"/>
      <c r="SO28" s="1498"/>
      <c r="SP28" s="1498"/>
      <c r="SQ28" s="1498"/>
      <c r="SR28" s="1498"/>
      <c r="SS28" s="1498"/>
      <c r="ST28" s="1498"/>
      <c r="SU28" s="1498"/>
      <c r="SV28" s="1498"/>
      <c r="SW28" s="1498"/>
      <c r="SX28" s="1498"/>
      <c r="SY28" s="1498"/>
      <c r="SZ28" s="1498"/>
      <c r="TA28" s="1498"/>
      <c r="TB28" s="1498"/>
      <c r="TC28" s="1498"/>
      <c r="TD28" s="1498"/>
      <c r="TE28" s="1498"/>
      <c r="TF28" s="1498"/>
      <c r="TG28" s="1498"/>
      <c r="TH28" s="1498"/>
      <c r="TI28" s="1498"/>
      <c r="TJ28" s="1498"/>
      <c r="TK28" s="1498"/>
      <c r="TL28" s="1498"/>
      <c r="TM28" s="1498"/>
      <c r="TN28" s="1498"/>
      <c r="TO28" s="1498"/>
      <c r="TP28" s="1498"/>
      <c r="TQ28" s="1498"/>
      <c r="TR28" s="1498"/>
      <c r="TS28" s="1498"/>
      <c r="TT28" s="1498"/>
      <c r="TU28" s="1498"/>
      <c r="TV28" s="1498"/>
      <c r="TW28" s="1498"/>
      <c r="TX28" s="1498"/>
      <c r="TY28" s="1498"/>
      <c r="TZ28" s="1498"/>
      <c r="UA28" s="1498"/>
      <c r="UB28" s="1498"/>
      <c r="UC28" s="1498"/>
      <c r="UD28" s="1498"/>
      <c r="UE28" s="1498"/>
      <c r="UF28" s="1498"/>
      <c r="UG28" s="1498"/>
      <c r="UH28" s="1498"/>
      <c r="UI28" s="1498"/>
      <c r="UJ28" s="1498"/>
      <c r="UK28" s="1498"/>
      <c r="UL28" s="1498"/>
      <c r="UM28" s="1498"/>
      <c r="UN28" s="1498"/>
      <c r="UO28" s="1498"/>
      <c r="UP28" s="1498"/>
      <c r="UQ28" s="1498"/>
      <c r="UR28" s="1498"/>
      <c r="US28" s="1498"/>
      <c r="UT28" s="1498"/>
      <c r="UU28" s="1498"/>
      <c r="UV28" s="1498"/>
      <c r="UW28" s="1498"/>
      <c r="UX28" s="1498"/>
      <c r="UY28" s="1498"/>
      <c r="UZ28" s="1498"/>
      <c r="VA28" s="1498"/>
      <c r="VB28" s="1498"/>
      <c r="VC28" s="1498"/>
      <c r="VD28" s="1498"/>
      <c r="VE28" s="1498"/>
      <c r="VF28" s="1498"/>
      <c r="VG28" s="1498"/>
      <c r="VH28" s="1498"/>
      <c r="VI28" s="1498"/>
      <c r="VJ28" s="1498"/>
      <c r="VK28" s="1498"/>
      <c r="VL28" s="1498"/>
      <c r="VM28" s="1498"/>
      <c r="VN28" s="1498"/>
      <c r="VO28" s="1498"/>
      <c r="VP28" s="1498"/>
      <c r="VQ28" s="1498"/>
      <c r="VR28" s="1498"/>
      <c r="VS28" s="1498"/>
      <c r="VT28" s="1498"/>
      <c r="VU28" s="1498"/>
      <c r="VV28" s="1498"/>
      <c r="VW28" s="1498"/>
      <c r="VX28" s="1498"/>
      <c r="VY28" s="1498"/>
      <c r="VZ28" s="1498"/>
      <c r="WA28" s="1498"/>
      <c r="WB28" s="1498"/>
      <c r="WC28" s="1498"/>
      <c r="WD28" s="1498"/>
      <c r="WE28" s="1498"/>
      <c r="WF28" s="1498"/>
      <c r="WG28" s="1498"/>
      <c r="WH28" s="1498"/>
      <c r="WI28" s="1498"/>
      <c r="WJ28" s="1498"/>
      <c r="WK28" s="1498"/>
      <c r="WL28" s="1498"/>
      <c r="WM28" s="1498"/>
      <c r="WN28" s="1498"/>
      <c r="WO28" s="1498"/>
      <c r="WP28" s="1498"/>
      <c r="WQ28" s="1498"/>
      <c r="WR28" s="1498"/>
      <c r="WS28" s="1498"/>
      <c r="WT28" s="1498"/>
      <c r="WU28" s="1498"/>
      <c r="WV28" s="1498"/>
      <c r="WW28" s="1498"/>
      <c r="WX28" s="1498"/>
      <c r="WY28" s="1498"/>
      <c r="WZ28" s="1498"/>
      <c r="XA28" s="1498"/>
      <c r="XB28" s="1498"/>
      <c r="XC28" s="1498"/>
      <c r="XD28" s="1498"/>
      <c r="XE28" s="1498"/>
      <c r="XF28" s="1498"/>
      <c r="XG28" s="1498"/>
      <c r="XH28" s="1498"/>
      <c r="XI28" s="1498"/>
      <c r="XJ28" s="1498"/>
      <c r="XK28" s="1498"/>
      <c r="XL28" s="1498"/>
      <c r="XM28" s="1498"/>
      <c r="XN28" s="1498"/>
      <c r="XO28" s="1498"/>
      <c r="XP28" s="1498"/>
      <c r="XQ28" s="1498"/>
      <c r="XR28" s="1498"/>
      <c r="XS28" s="1498"/>
      <c r="XT28" s="1498"/>
      <c r="XU28" s="1498"/>
      <c r="XV28" s="1498"/>
      <c r="XW28" s="1498"/>
      <c r="XX28" s="1498"/>
      <c r="XY28" s="1498"/>
      <c r="XZ28" s="1498"/>
      <c r="YA28" s="1498"/>
      <c r="YB28" s="1498"/>
      <c r="YC28" s="1498"/>
      <c r="YD28" s="1498"/>
      <c r="YE28" s="1498"/>
      <c r="YF28" s="1498"/>
      <c r="YG28" s="1498"/>
      <c r="YH28" s="1498"/>
      <c r="YI28" s="1498"/>
      <c r="YJ28" s="1498"/>
      <c r="YK28" s="1498"/>
      <c r="YL28" s="1498"/>
      <c r="YM28" s="1498"/>
      <c r="YN28" s="1498"/>
      <c r="YO28" s="1498"/>
      <c r="YP28" s="1498"/>
      <c r="YQ28" s="1498"/>
      <c r="YR28" s="1498"/>
      <c r="YS28" s="1498"/>
      <c r="YT28" s="1498"/>
      <c r="YU28" s="1498"/>
      <c r="YV28" s="1498"/>
      <c r="YW28" s="1498"/>
      <c r="YX28" s="1498"/>
      <c r="YY28" s="1498"/>
      <c r="YZ28" s="1498"/>
      <c r="ZA28" s="1498"/>
      <c r="ZB28" s="1498"/>
      <c r="ZC28" s="1498"/>
      <c r="ZD28" s="1498"/>
      <c r="ZE28" s="1498"/>
      <c r="ZF28" s="1498"/>
      <c r="ZG28" s="1498"/>
      <c r="ZH28" s="1498"/>
      <c r="ZI28" s="1498"/>
      <c r="ZJ28" s="1498"/>
      <c r="ZK28" s="1498"/>
      <c r="ZL28" s="1498"/>
      <c r="ZM28" s="1498"/>
      <c r="ZN28" s="1498"/>
      <c r="ZO28" s="1498"/>
      <c r="ZP28" s="1498"/>
      <c r="ZQ28" s="1498"/>
      <c r="ZR28" s="1498"/>
      <c r="ZS28" s="1498"/>
      <c r="ZT28" s="1498"/>
      <c r="ZU28" s="1498"/>
      <c r="ZV28" s="1498"/>
      <c r="ZW28" s="1498"/>
      <c r="ZX28" s="1498"/>
      <c r="ZY28" s="1498"/>
      <c r="ZZ28" s="1498"/>
      <c r="AAA28" s="1498"/>
      <c r="AAB28" s="1498"/>
      <c r="AAC28" s="1498"/>
      <c r="AAD28" s="1498"/>
      <c r="AAE28" s="1498"/>
      <c r="AAF28" s="1498"/>
      <c r="AAG28" s="1498"/>
      <c r="AAH28" s="1498"/>
      <c r="AAI28" s="1498"/>
      <c r="AAJ28" s="1498"/>
      <c r="AAK28" s="1498"/>
      <c r="AAL28" s="1498"/>
      <c r="AAM28" s="1498"/>
      <c r="AAN28" s="1498"/>
      <c r="AAO28" s="1498"/>
      <c r="AAP28" s="1498"/>
      <c r="AAQ28" s="1498"/>
      <c r="AAR28" s="1498"/>
      <c r="AAS28" s="1498"/>
      <c r="AAT28" s="1498"/>
      <c r="AAU28" s="1498"/>
      <c r="AAV28" s="1498"/>
      <c r="AAW28" s="1498"/>
      <c r="AAX28" s="1498"/>
      <c r="AAY28" s="1498"/>
      <c r="AAZ28" s="1498"/>
      <c r="ABA28" s="1498"/>
      <c r="ABB28" s="1498"/>
      <c r="ABC28" s="1498"/>
      <c r="ABD28" s="1498"/>
      <c r="ABE28" s="1498"/>
      <c r="ABF28" s="1498"/>
      <c r="ABG28" s="1498"/>
      <c r="ABH28" s="1498"/>
      <c r="ABI28" s="1498"/>
      <c r="ABJ28" s="1498"/>
      <c r="ABK28" s="1498"/>
      <c r="ABL28" s="1498"/>
      <c r="ABM28" s="1498"/>
      <c r="ABN28" s="1498"/>
      <c r="ABO28" s="1498"/>
      <c r="ABP28" s="1498"/>
      <c r="ABQ28" s="1498"/>
      <c r="ABR28" s="1498"/>
      <c r="ABS28" s="1498"/>
      <c r="ABT28" s="1498"/>
      <c r="ABU28" s="1498"/>
      <c r="ABV28" s="1498"/>
      <c r="ABW28" s="1498"/>
      <c r="ABX28" s="1498"/>
      <c r="ABY28" s="1498"/>
      <c r="ABZ28" s="1498"/>
      <c r="ACA28" s="1498"/>
      <c r="ACB28" s="1498"/>
      <c r="ACC28" s="1498"/>
      <c r="ACD28" s="1498"/>
      <c r="ACE28" s="1498"/>
      <c r="ACF28" s="1498"/>
      <c r="ACG28" s="1498"/>
      <c r="ACH28" s="1498"/>
      <c r="ACI28" s="1498"/>
      <c r="ACJ28" s="1498"/>
      <c r="ACK28" s="1498"/>
      <c r="ACL28" s="1498"/>
      <c r="ACM28" s="1498"/>
      <c r="ACN28" s="1498"/>
      <c r="ACO28" s="1498"/>
      <c r="ACP28" s="1498"/>
      <c r="ACQ28" s="1498"/>
      <c r="ACR28" s="1498"/>
      <c r="ACS28" s="1498"/>
      <c r="ACT28" s="1498"/>
      <c r="ACU28" s="1498"/>
      <c r="ACV28" s="1498"/>
      <c r="ACW28" s="1498"/>
      <c r="ACX28" s="1498"/>
      <c r="ACY28" s="1498"/>
      <c r="ACZ28" s="1498"/>
      <c r="ADA28" s="1498"/>
      <c r="ADB28" s="1498"/>
      <c r="ADC28" s="1498"/>
      <c r="ADD28" s="1498"/>
      <c r="ADE28" s="1498"/>
      <c r="ADF28" s="1498"/>
      <c r="ADG28" s="1498"/>
      <c r="ADH28" s="1498"/>
      <c r="ADI28" s="1498"/>
      <c r="ADJ28" s="1498"/>
      <c r="ADK28" s="1498"/>
      <c r="ADL28" s="1498"/>
      <c r="ADM28" s="1498"/>
      <c r="ADN28" s="1498"/>
      <c r="ADO28" s="1498"/>
      <c r="ADP28" s="1498"/>
      <c r="ADQ28" s="1498"/>
      <c r="ADR28" s="1498"/>
      <c r="ADS28" s="1498"/>
      <c r="ADT28" s="1498"/>
      <c r="ADU28" s="1498"/>
      <c r="ADV28" s="1498"/>
      <c r="ADW28" s="1498"/>
      <c r="ADX28" s="1498"/>
      <c r="ADY28" s="1498"/>
      <c r="ADZ28" s="1498"/>
      <c r="AEA28" s="1498"/>
      <c r="AEB28" s="1498"/>
      <c r="AEC28" s="1498"/>
      <c r="AED28" s="1498"/>
      <c r="AEE28" s="1498"/>
      <c r="AEF28" s="1498"/>
      <c r="AEG28" s="1498"/>
      <c r="AEH28" s="1498"/>
      <c r="AEI28" s="1498"/>
      <c r="AEJ28" s="1498"/>
      <c r="AEK28" s="1498"/>
      <c r="AEL28" s="1498"/>
      <c r="AEM28" s="1498"/>
      <c r="AEN28" s="1498"/>
      <c r="AEO28" s="1498"/>
      <c r="AEP28" s="1498"/>
      <c r="AEQ28" s="1498"/>
      <c r="AER28" s="1498"/>
      <c r="AES28" s="1498"/>
      <c r="AET28" s="1498"/>
      <c r="AEU28" s="1498"/>
      <c r="AEV28" s="1498"/>
      <c r="AEW28" s="1498"/>
      <c r="AEX28" s="1498"/>
      <c r="AEY28" s="1498"/>
      <c r="AEZ28" s="1498"/>
      <c r="AFA28" s="1498"/>
      <c r="AFB28" s="1498"/>
      <c r="AFC28" s="1498"/>
      <c r="AFD28" s="1498"/>
      <c r="AFE28" s="1498"/>
      <c r="AFF28" s="1498"/>
      <c r="AFG28" s="1498"/>
      <c r="AFH28" s="1498"/>
      <c r="AFI28" s="1498"/>
      <c r="AFJ28" s="1498"/>
      <c r="AFK28" s="1498"/>
      <c r="AFL28" s="1498"/>
      <c r="AFM28" s="1498"/>
      <c r="AFN28" s="1498"/>
      <c r="AFO28" s="1498"/>
      <c r="AFP28" s="1498"/>
      <c r="AFQ28" s="1498"/>
      <c r="AFR28" s="1498"/>
      <c r="AFS28" s="1498"/>
      <c r="AFT28" s="1498"/>
      <c r="AFU28" s="1498"/>
      <c r="AFV28" s="1498"/>
      <c r="AFW28" s="1498"/>
      <c r="AFX28" s="1498"/>
      <c r="AFY28" s="1498"/>
      <c r="AFZ28" s="1498"/>
      <c r="AGA28" s="1498"/>
      <c r="AGB28" s="1498"/>
      <c r="AGC28" s="1498"/>
      <c r="AGD28" s="1498"/>
      <c r="AGE28" s="1498"/>
      <c r="AGF28" s="1498"/>
      <c r="AGG28" s="1498"/>
      <c r="AGH28" s="1498"/>
      <c r="AGI28" s="1498"/>
      <c r="AGJ28" s="1498"/>
      <c r="AGK28" s="1498"/>
      <c r="AGL28" s="1498"/>
      <c r="AGM28" s="1498"/>
      <c r="AGN28" s="1498"/>
      <c r="AGO28" s="1498"/>
      <c r="AGP28" s="1498"/>
      <c r="AGQ28" s="1498"/>
      <c r="AGR28" s="1498"/>
      <c r="AGS28" s="1498"/>
      <c r="AGT28" s="1498"/>
      <c r="AGU28" s="1498"/>
      <c r="AGV28" s="1498"/>
      <c r="AGW28" s="1498"/>
      <c r="AGX28" s="1498"/>
      <c r="AGY28" s="1498"/>
      <c r="AGZ28" s="1498"/>
      <c r="AHA28" s="1498"/>
      <c r="AHB28" s="1498"/>
      <c r="AHC28" s="1498"/>
      <c r="AHD28" s="1498"/>
      <c r="AHE28" s="1498"/>
      <c r="AHF28" s="1498"/>
      <c r="AHG28" s="1498"/>
      <c r="AHH28" s="1498"/>
      <c r="AHI28" s="1498"/>
      <c r="AHJ28" s="1498"/>
      <c r="AHK28" s="1498"/>
      <c r="AHL28" s="1498"/>
      <c r="AHM28" s="1498"/>
      <c r="AHN28" s="1498"/>
      <c r="AHO28" s="1498"/>
      <c r="AHP28" s="1498"/>
      <c r="AHQ28" s="1498"/>
      <c r="AHR28" s="1498"/>
      <c r="AHS28" s="1498"/>
      <c r="AHT28" s="1498"/>
      <c r="AHU28" s="1498"/>
      <c r="AHV28" s="1498"/>
      <c r="AHW28" s="1498"/>
      <c r="AHX28" s="1498"/>
      <c r="AHY28" s="1498"/>
      <c r="AHZ28" s="1498"/>
      <c r="AIA28" s="1498"/>
      <c r="AIB28" s="1498"/>
      <c r="AIC28" s="1498"/>
      <c r="AID28" s="1498"/>
      <c r="AIE28" s="1498"/>
      <c r="AIF28" s="1498"/>
      <c r="AIG28" s="1498"/>
      <c r="AIH28" s="1498"/>
      <c r="AII28" s="1498"/>
      <c r="AIJ28" s="1498"/>
      <c r="AIK28" s="1498"/>
      <c r="AIL28" s="1498"/>
      <c r="AIM28" s="1498"/>
      <c r="AIN28" s="1498"/>
      <c r="AIO28" s="1498"/>
      <c r="AIP28" s="1498"/>
      <c r="AIQ28" s="1498"/>
      <c r="AIR28" s="1498"/>
      <c r="AIS28" s="1498"/>
      <c r="AIT28" s="1498"/>
      <c r="AIU28" s="1498"/>
      <c r="AIV28" s="1498"/>
      <c r="AIW28" s="1498"/>
      <c r="AIX28" s="1498"/>
      <c r="AIY28" s="1498"/>
      <c r="AIZ28" s="1498"/>
      <c r="AJA28" s="1498"/>
      <c r="AJB28" s="1498"/>
      <c r="AJC28" s="1498"/>
      <c r="AJD28" s="1498"/>
      <c r="AJE28" s="1498"/>
      <c r="AJF28" s="1498"/>
      <c r="AJG28" s="1498"/>
      <c r="AJH28" s="1498"/>
      <c r="AJI28" s="1498"/>
      <c r="AJJ28" s="1498"/>
      <c r="AJK28" s="1498"/>
      <c r="AJL28" s="1498"/>
      <c r="AJM28" s="1498"/>
      <c r="AJN28" s="1498"/>
      <c r="AJO28" s="1498"/>
      <c r="AJP28" s="1498"/>
      <c r="AJQ28" s="1498"/>
      <c r="AJR28" s="1498"/>
      <c r="AJS28" s="1498"/>
      <c r="AJT28" s="1498"/>
      <c r="AJU28" s="1498"/>
      <c r="AJV28" s="1498"/>
      <c r="AJW28" s="1498"/>
      <c r="AJX28" s="1498"/>
      <c r="AJY28" s="1498"/>
      <c r="AJZ28" s="1498"/>
      <c r="AKA28" s="1498"/>
      <c r="AKB28" s="1498"/>
      <c r="AKC28" s="1498"/>
      <c r="AKD28" s="1498"/>
      <c r="AKE28" s="1498"/>
      <c r="AKF28" s="1498"/>
      <c r="AKG28" s="1498"/>
      <c r="AKH28" s="1498"/>
      <c r="AKI28" s="1498"/>
      <c r="AKJ28" s="1498"/>
      <c r="AKK28" s="1498"/>
      <c r="AKL28" s="1498"/>
      <c r="AKM28" s="1498"/>
      <c r="AKN28" s="1498"/>
      <c r="AKO28" s="1498"/>
      <c r="AKP28" s="1498"/>
      <c r="AKQ28" s="1498"/>
      <c r="AKR28" s="1498"/>
      <c r="AKS28" s="1498"/>
      <c r="AKT28" s="1498"/>
      <c r="AKU28" s="1498"/>
      <c r="AKV28" s="1498"/>
      <c r="AKW28" s="1498"/>
      <c r="AKX28" s="1498"/>
      <c r="AKY28" s="1498"/>
      <c r="AKZ28" s="1498"/>
      <c r="ALA28" s="1498"/>
      <c r="ALB28" s="1498"/>
      <c r="ALC28" s="1498"/>
      <c r="ALD28" s="1498"/>
      <c r="ALE28" s="1498"/>
      <c r="ALF28" s="1498"/>
      <c r="ALG28" s="1498"/>
      <c r="ALH28" s="1498"/>
      <c r="ALI28" s="1498"/>
      <c r="ALJ28" s="1498"/>
      <c r="ALK28" s="1498"/>
      <c r="ALL28" s="1498"/>
      <c r="ALM28" s="1498"/>
      <c r="ALN28" s="1498"/>
      <c r="ALO28" s="1498"/>
      <c r="ALP28" s="1498"/>
      <c r="ALQ28" s="1498"/>
      <c r="ALR28" s="1498"/>
      <c r="ALS28" s="1498"/>
      <c r="ALT28" s="1498"/>
      <c r="ALU28" s="1498"/>
      <c r="ALV28" s="1498"/>
      <c r="ALW28" s="1498"/>
      <c r="ALX28" s="1498"/>
      <c r="ALY28" s="1498"/>
      <c r="ALZ28" s="1498"/>
      <c r="AMA28" s="1498"/>
      <c r="AMB28" s="1498"/>
      <c r="AMC28" s="1498"/>
      <c r="AMD28" s="1498"/>
      <c r="AME28" s="1498"/>
      <c r="AMF28" s="1498"/>
      <c r="AMG28" s="1498"/>
      <c r="AMH28" s="1498"/>
      <c r="AMI28" s="1498"/>
      <c r="AMJ28" s="1498"/>
      <c r="AMK28" s="1498"/>
      <c r="AML28" s="1498"/>
      <c r="AMM28" s="1498"/>
      <c r="AMN28" s="1498"/>
      <c r="AMO28" s="1498"/>
      <c r="AMP28" s="1498"/>
      <c r="AMQ28" s="1498"/>
      <c r="AMR28" s="1498"/>
      <c r="AMS28" s="1498"/>
      <c r="AMT28" s="1498"/>
      <c r="AMU28" s="1498"/>
      <c r="AMV28" s="1498"/>
      <c r="AMW28" s="1498"/>
      <c r="AMX28" s="1498"/>
      <c r="AMY28" s="1498"/>
      <c r="AMZ28" s="1498"/>
      <c r="ANA28" s="1498"/>
      <c r="ANB28" s="1498"/>
      <c r="ANC28" s="1498"/>
      <c r="AND28" s="1498"/>
      <c r="ANE28" s="1498"/>
      <c r="ANF28" s="1498"/>
      <c r="ANG28" s="1498"/>
      <c r="ANH28" s="1498"/>
      <c r="ANI28" s="1498"/>
      <c r="ANJ28" s="1498"/>
      <c r="ANK28" s="1498"/>
      <c r="ANL28" s="1498"/>
      <c r="ANM28" s="1498"/>
      <c r="ANN28" s="1498"/>
      <c r="ANO28" s="1498"/>
      <c r="ANP28" s="1498"/>
      <c r="ANQ28" s="1498"/>
      <c r="ANR28" s="1498"/>
      <c r="ANS28" s="1498"/>
      <c r="ANT28" s="1498"/>
      <c r="ANU28" s="1498"/>
      <c r="ANV28" s="1498"/>
      <c r="ANW28" s="1498"/>
      <c r="ANX28" s="1498"/>
      <c r="ANY28" s="1498"/>
      <c r="ANZ28" s="1498"/>
      <c r="AOA28" s="1498"/>
      <c r="AOB28" s="1498"/>
      <c r="AOC28" s="1498"/>
      <c r="AOD28" s="1498"/>
      <c r="AOE28" s="1498"/>
      <c r="AOF28" s="1498"/>
      <c r="AOG28" s="1498"/>
      <c r="AOH28" s="1498"/>
      <c r="AOI28" s="1498"/>
      <c r="AOJ28" s="1498"/>
      <c r="AOK28" s="1498"/>
      <c r="AOL28" s="1498"/>
      <c r="AOM28" s="1498"/>
      <c r="AON28" s="1498"/>
      <c r="AOO28" s="1498"/>
      <c r="AOP28" s="1498"/>
      <c r="AOQ28" s="1498"/>
      <c r="AOR28" s="1498"/>
      <c r="AOS28" s="1498"/>
      <c r="AOT28" s="1498"/>
      <c r="AOU28" s="1498"/>
      <c r="AOV28" s="1498"/>
      <c r="AOW28" s="1498"/>
      <c r="AOX28" s="1498"/>
      <c r="AOY28" s="1498"/>
      <c r="AOZ28" s="1498"/>
      <c r="APA28" s="1498"/>
      <c r="APB28" s="1498"/>
      <c r="APC28" s="1498"/>
      <c r="APD28" s="1498"/>
      <c r="APE28" s="1498"/>
      <c r="APF28" s="1498"/>
      <c r="APG28" s="1498"/>
      <c r="APH28" s="1498"/>
      <c r="API28" s="1498"/>
      <c r="APJ28" s="1498"/>
      <c r="APK28" s="1498"/>
      <c r="APL28" s="1498"/>
      <c r="APM28" s="1498"/>
      <c r="APN28" s="1498"/>
      <c r="APO28" s="1498"/>
      <c r="APP28" s="1498"/>
      <c r="APQ28" s="1498"/>
      <c r="APR28" s="1498"/>
      <c r="APS28" s="1498"/>
      <c r="APT28" s="1498"/>
      <c r="APU28" s="1498"/>
      <c r="APV28" s="1498"/>
      <c r="APW28" s="1498"/>
      <c r="APX28" s="1498"/>
      <c r="APY28" s="1498"/>
      <c r="APZ28" s="1498"/>
      <c r="AQA28" s="1498"/>
      <c r="AQB28" s="1498"/>
      <c r="AQC28" s="1498"/>
      <c r="AQD28" s="1498"/>
      <c r="AQE28" s="1498"/>
      <c r="AQF28" s="1498"/>
      <c r="AQG28" s="1498"/>
      <c r="AQH28" s="1498"/>
      <c r="AQI28" s="1498"/>
      <c r="AQJ28" s="1498"/>
      <c r="AQK28" s="1498"/>
      <c r="AQL28" s="1498"/>
      <c r="AQM28" s="1498"/>
      <c r="AQN28" s="1498"/>
      <c r="AQO28" s="1498"/>
      <c r="AQP28" s="1498"/>
      <c r="AQQ28" s="1498"/>
      <c r="AQR28" s="1498"/>
      <c r="AQS28" s="1498"/>
      <c r="AQT28" s="1498"/>
      <c r="AQU28" s="1498"/>
      <c r="AQV28" s="1498"/>
      <c r="AQW28" s="1498"/>
      <c r="AQX28" s="1498"/>
      <c r="AQY28" s="1498"/>
      <c r="AQZ28" s="1498"/>
      <c r="ARA28" s="1498"/>
      <c r="ARB28" s="1498"/>
      <c r="ARC28" s="1498"/>
      <c r="ARD28" s="1498"/>
      <c r="ARE28" s="1498"/>
      <c r="ARF28" s="1498"/>
      <c r="ARG28" s="1498"/>
      <c r="ARH28" s="1498"/>
      <c r="ARI28" s="1498"/>
      <c r="ARJ28" s="1498"/>
      <c r="ARK28" s="1498"/>
      <c r="ARL28" s="1498"/>
      <c r="ARM28" s="1498"/>
      <c r="ARN28" s="1498"/>
      <c r="ARO28" s="1498"/>
      <c r="ARP28" s="1498"/>
      <c r="ARQ28" s="1498"/>
      <c r="ARR28" s="1498"/>
      <c r="ARS28" s="1498"/>
      <c r="ART28" s="1498"/>
      <c r="ARU28" s="1498"/>
      <c r="ARV28" s="1498"/>
      <c r="ARW28" s="1498"/>
      <c r="ARX28" s="1498"/>
      <c r="ARY28" s="1498"/>
      <c r="ARZ28" s="1498"/>
      <c r="ASA28" s="1498"/>
      <c r="ASB28" s="1498"/>
      <c r="ASC28" s="1498"/>
      <c r="ASD28" s="1498"/>
      <c r="ASE28" s="1498"/>
      <c r="ASF28" s="1498"/>
      <c r="ASG28" s="1498"/>
      <c r="ASH28" s="1498"/>
      <c r="ASI28" s="1498"/>
      <c r="ASJ28" s="1498"/>
      <c r="ASK28" s="1498"/>
      <c r="ASL28" s="1498"/>
      <c r="ASM28" s="1498"/>
      <c r="ASN28" s="1498"/>
      <c r="ASO28" s="1498"/>
      <c r="ASP28" s="1498"/>
      <c r="ASQ28" s="1498"/>
      <c r="ASR28" s="1498"/>
      <c r="ASS28" s="1498"/>
      <c r="AST28" s="1498"/>
      <c r="ASU28" s="1498"/>
      <c r="ASV28" s="1498"/>
      <c r="ASW28" s="1498"/>
      <c r="ASX28" s="1498"/>
      <c r="ASY28" s="1498"/>
      <c r="ASZ28" s="1498"/>
      <c r="ATA28" s="1498"/>
      <c r="ATB28" s="1498"/>
      <c r="ATC28" s="1498"/>
      <c r="ATD28" s="1498"/>
      <c r="ATE28" s="1498"/>
      <c r="ATF28" s="1498"/>
      <c r="ATG28" s="1498"/>
      <c r="ATH28" s="1498"/>
      <c r="ATI28" s="1498"/>
      <c r="ATJ28" s="1498"/>
      <c r="ATK28" s="1498"/>
      <c r="ATL28" s="1498"/>
      <c r="ATM28" s="1498"/>
      <c r="ATN28" s="1498"/>
      <c r="ATO28" s="1498"/>
      <c r="ATP28" s="1498"/>
      <c r="ATQ28" s="1498"/>
      <c r="ATR28" s="1498"/>
      <c r="ATS28" s="1498"/>
      <c r="ATT28" s="1498"/>
      <c r="ATU28" s="1498"/>
      <c r="ATV28" s="1498"/>
      <c r="ATW28" s="1498"/>
      <c r="ATX28" s="1498"/>
      <c r="ATY28" s="1498"/>
      <c r="ATZ28" s="1498"/>
      <c r="AUA28" s="1498"/>
      <c r="AUB28" s="1498"/>
      <c r="AUC28" s="1498"/>
      <c r="AUD28" s="1498"/>
      <c r="AUE28" s="1498"/>
      <c r="AUF28" s="1498"/>
      <c r="AUG28" s="1498"/>
      <c r="AUH28" s="1498"/>
      <c r="AUI28" s="1498"/>
      <c r="AUJ28" s="1498"/>
      <c r="AUK28" s="1498"/>
      <c r="AUL28" s="1498"/>
      <c r="AUM28" s="1498"/>
      <c r="AUN28" s="1498"/>
      <c r="AUO28" s="1498"/>
      <c r="AUP28" s="1498"/>
      <c r="AUQ28" s="1498"/>
      <c r="AUR28" s="1498"/>
      <c r="AUS28" s="1498"/>
      <c r="AUT28" s="1498"/>
      <c r="AUU28" s="1498"/>
      <c r="AUV28" s="1498"/>
      <c r="AUW28" s="1498"/>
      <c r="AUX28" s="1498"/>
      <c r="AUY28" s="1498"/>
      <c r="AUZ28" s="1498"/>
      <c r="AVA28" s="1498"/>
      <c r="AVB28" s="1498"/>
      <c r="AVC28" s="1498"/>
      <c r="AVD28" s="1498"/>
      <c r="AVE28" s="1498"/>
      <c r="AVF28" s="1498"/>
      <c r="AVG28" s="1498"/>
      <c r="AVH28" s="1498"/>
      <c r="AVI28" s="1498"/>
      <c r="AVJ28" s="1498"/>
      <c r="AVK28" s="1498"/>
      <c r="AVL28" s="1498"/>
      <c r="AVM28" s="1498"/>
      <c r="AVN28" s="1498"/>
      <c r="AVO28" s="1498"/>
      <c r="AVP28" s="1498"/>
      <c r="AVQ28" s="1498"/>
      <c r="AVR28" s="1498"/>
      <c r="AVS28" s="1498"/>
      <c r="AVT28" s="1498"/>
      <c r="AVU28" s="1498"/>
      <c r="AVV28" s="1498"/>
      <c r="AVW28" s="1498"/>
      <c r="AVX28" s="1498"/>
      <c r="AVY28" s="1498"/>
      <c r="AVZ28" s="1498"/>
      <c r="AWA28" s="1498"/>
      <c r="AWB28" s="1498"/>
      <c r="AWC28" s="1498"/>
      <c r="AWD28" s="1498"/>
      <c r="AWE28" s="1498"/>
      <c r="AWF28" s="1498"/>
      <c r="AWG28" s="1498"/>
      <c r="AWH28" s="1498"/>
      <c r="AWI28" s="1498"/>
      <c r="AWJ28" s="1498"/>
      <c r="AWK28" s="1498"/>
      <c r="AWL28" s="1498"/>
      <c r="AWM28" s="1498"/>
      <c r="AWN28" s="1498"/>
      <c r="AWO28" s="1498"/>
      <c r="AWP28" s="1498"/>
      <c r="AWQ28" s="1498"/>
      <c r="AWR28" s="1498"/>
      <c r="AWS28" s="1498"/>
      <c r="AWT28" s="1498"/>
      <c r="AWU28" s="1498"/>
      <c r="AWV28" s="1498"/>
      <c r="AWW28" s="1498"/>
      <c r="AWX28" s="1498"/>
      <c r="AWY28" s="1498"/>
      <c r="AWZ28" s="1498"/>
      <c r="AXA28" s="1498"/>
      <c r="AXB28" s="1498"/>
      <c r="AXC28" s="1498"/>
      <c r="AXD28" s="1498"/>
      <c r="AXE28" s="1498"/>
      <c r="AXF28" s="1498"/>
      <c r="AXG28" s="1498"/>
      <c r="AXH28" s="1498"/>
      <c r="AXI28" s="1498"/>
      <c r="AXJ28" s="1498"/>
      <c r="AXK28" s="1498"/>
      <c r="AXL28" s="1498"/>
      <c r="AXM28" s="1498"/>
      <c r="AXN28" s="1498"/>
      <c r="AXO28" s="1498"/>
      <c r="AXP28" s="1498"/>
      <c r="AXQ28" s="1498"/>
      <c r="AXR28" s="1498"/>
      <c r="AXS28" s="1498"/>
      <c r="AXT28" s="1498"/>
      <c r="AXU28" s="1498"/>
      <c r="AXV28" s="1498"/>
      <c r="AXW28" s="1498"/>
      <c r="AXX28" s="1498"/>
      <c r="AXY28" s="1498"/>
      <c r="AXZ28" s="1498"/>
      <c r="AYA28" s="1498"/>
      <c r="AYB28" s="1498"/>
      <c r="AYC28" s="1498"/>
      <c r="AYD28" s="1498"/>
      <c r="AYE28" s="1498"/>
      <c r="AYF28" s="1498"/>
      <c r="AYG28" s="1498"/>
      <c r="AYH28" s="1498"/>
      <c r="AYI28" s="1498"/>
      <c r="AYJ28" s="1498"/>
      <c r="AYK28" s="1498"/>
      <c r="AYL28" s="1498"/>
      <c r="AYM28" s="1498"/>
      <c r="AYN28" s="1498"/>
      <c r="AYO28" s="1498"/>
      <c r="AYP28" s="1498"/>
      <c r="AYQ28" s="1498"/>
      <c r="AYR28" s="1498"/>
      <c r="AYS28" s="1498"/>
      <c r="AYT28" s="1498"/>
      <c r="AYU28" s="1498"/>
      <c r="AYV28" s="1498"/>
      <c r="AYW28" s="1498"/>
      <c r="AYX28" s="1498"/>
      <c r="AYY28" s="1498"/>
      <c r="AYZ28" s="1498"/>
      <c r="AZA28" s="1498"/>
      <c r="AZB28" s="1498"/>
      <c r="AZC28" s="1498"/>
      <c r="AZD28" s="1498"/>
      <c r="AZE28" s="1498"/>
      <c r="AZF28" s="1498"/>
      <c r="AZG28" s="1498"/>
      <c r="AZH28" s="1498"/>
      <c r="AZI28" s="1498"/>
      <c r="AZJ28" s="1498"/>
      <c r="AZK28" s="1498"/>
      <c r="AZL28" s="1498"/>
      <c r="AZM28" s="1498"/>
      <c r="AZN28" s="1498"/>
      <c r="AZO28" s="1498"/>
      <c r="AZP28" s="1498"/>
      <c r="AZQ28" s="1498"/>
      <c r="AZR28" s="1498"/>
      <c r="AZS28" s="1498"/>
      <c r="AZT28" s="1498"/>
      <c r="AZU28" s="1498"/>
      <c r="AZV28" s="1498"/>
      <c r="AZW28" s="1498"/>
      <c r="AZX28" s="1498"/>
      <c r="AZY28" s="1498"/>
      <c r="AZZ28" s="1498"/>
      <c r="BAA28" s="1498"/>
      <c r="BAB28" s="1498"/>
      <c r="BAC28" s="1498"/>
      <c r="BAD28" s="1498"/>
      <c r="BAE28" s="1498"/>
      <c r="BAF28" s="1498"/>
      <c r="BAG28" s="1498"/>
      <c r="BAH28" s="1498"/>
      <c r="BAI28" s="1498"/>
      <c r="BAJ28" s="1498"/>
      <c r="BAK28" s="1498"/>
      <c r="BAL28" s="1498"/>
      <c r="BAM28" s="1498"/>
      <c r="BAN28" s="1498"/>
      <c r="BAO28" s="1498"/>
      <c r="BAP28" s="1498"/>
      <c r="BAQ28" s="1498"/>
      <c r="BAR28" s="1498"/>
      <c r="BAS28" s="1498"/>
      <c r="BAT28" s="1498"/>
      <c r="BAU28" s="1498"/>
      <c r="BAV28" s="1498"/>
      <c r="BAW28" s="1498"/>
      <c r="BAX28" s="1498"/>
      <c r="BAY28" s="1498"/>
      <c r="BAZ28" s="1498"/>
      <c r="BBA28" s="1498"/>
      <c r="BBB28" s="1498"/>
      <c r="BBC28" s="1498"/>
      <c r="BBD28" s="1498"/>
      <c r="BBE28" s="1498"/>
      <c r="BBF28" s="1498"/>
      <c r="BBG28" s="1498"/>
      <c r="BBH28" s="1498"/>
      <c r="BBI28" s="1498"/>
      <c r="BBJ28" s="1498"/>
      <c r="BBK28" s="1498"/>
      <c r="BBL28" s="1498"/>
      <c r="BBM28" s="1498"/>
      <c r="BBN28" s="1498"/>
      <c r="BBO28" s="1498"/>
      <c r="BBP28" s="1498"/>
      <c r="BBQ28" s="1498"/>
      <c r="BBR28" s="1498"/>
      <c r="BBS28" s="1498"/>
      <c r="BBT28" s="1498"/>
      <c r="BBU28" s="1498"/>
      <c r="BBV28" s="1498"/>
      <c r="BBW28" s="1498"/>
      <c r="BBX28" s="1498"/>
      <c r="BBY28" s="1498"/>
      <c r="BBZ28" s="1498"/>
      <c r="BCA28" s="1498"/>
      <c r="BCB28" s="1498"/>
      <c r="BCC28" s="1498"/>
      <c r="BCD28" s="1498"/>
      <c r="BCE28" s="1498"/>
      <c r="BCF28" s="1498"/>
      <c r="BCG28" s="1498"/>
      <c r="BCH28" s="1498"/>
      <c r="BCI28" s="1498"/>
      <c r="BCJ28" s="1498"/>
      <c r="BCK28" s="1498"/>
      <c r="BCL28" s="1498"/>
      <c r="BCM28" s="1498"/>
      <c r="BCN28" s="1498"/>
      <c r="BCO28" s="1498"/>
      <c r="BCP28" s="1498"/>
      <c r="BCQ28" s="1498"/>
      <c r="BCR28" s="1498"/>
      <c r="BCS28" s="1498"/>
      <c r="BCT28" s="1498"/>
      <c r="BCU28" s="1498"/>
      <c r="BCV28" s="1498"/>
      <c r="BCW28" s="1498"/>
      <c r="BCX28" s="1498"/>
      <c r="BCY28" s="1498"/>
      <c r="BCZ28" s="1498"/>
      <c r="BDA28" s="1498"/>
      <c r="BDB28" s="1498"/>
      <c r="BDC28" s="1498"/>
      <c r="BDD28" s="1498"/>
      <c r="BDE28" s="1498"/>
      <c r="BDF28" s="1498"/>
      <c r="BDG28" s="1498"/>
      <c r="BDH28" s="1498"/>
      <c r="BDI28" s="1498"/>
      <c r="BDJ28" s="1498"/>
      <c r="BDK28" s="1498"/>
      <c r="BDL28" s="1498"/>
      <c r="BDM28" s="1498"/>
      <c r="BDN28" s="1498"/>
      <c r="BDO28" s="1498"/>
      <c r="BDP28" s="1498"/>
      <c r="BDQ28" s="1498"/>
      <c r="BDR28" s="1498"/>
      <c r="BDS28" s="1498"/>
      <c r="BDT28" s="1498"/>
      <c r="BDU28" s="1498"/>
      <c r="BDV28" s="1498"/>
      <c r="BDW28" s="1498"/>
      <c r="BDX28" s="1498"/>
      <c r="BDY28" s="1498"/>
      <c r="BDZ28" s="1498"/>
      <c r="BEA28" s="1498"/>
      <c r="BEB28" s="1498"/>
      <c r="BEC28" s="1498"/>
      <c r="BED28" s="1498"/>
      <c r="BEE28" s="1498"/>
      <c r="BEF28" s="1498"/>
      <c r="BEG28" s="1498"/>
      <c r="BEH28" s="1498"/>
      <c r="BEI28" s="1498"/>
      <c r="BEJ28" s="1498"/>
      <c r="BEK28" s="1498"/>
      <c r="BEL28" s="1498"/>
      <c r="BEM28" s="1498"/>
      <c r="BEN28" s="1498"/>
      <c r="BEO28" s="1498"/>
      <c r="BEP28" s="1498"/>
      <c r="BEQ28" s="1498"/>
      <c r="BER28" s="1498"/>
      <c r="BES28" s="1498"/>
      <c r="BET28" s="1498"/>
      <c r="BEU28" s="1498"/>
      <c r="BEV28" s="1498"/>
      <c r="BEW28" s="1498"/>
      <c r="BEX28" s="1498"/>
      <c r="BEY28" s="1498"/>
      <c r="BEZ28" s="1498"/>
      <c r="BFA28" s="1498"/>
      <c r="BFB28" s="1498"/>
      <c r="BFC28" s="1498"/>
      <c r="BFD28" s="1498"/>
      <c r="BFE28" s="1498"/>
      <c r="BFF28" s="1498"/>
      <c r="BFG28" s="1498"/>
      <c r="BFH28" s="1498"/>
      <c r="BFI28" s="1498"/>
      <c r="BFJ28" s="1498"/>
      <c r="BFK28" s="1498"/>
      <c r="BFL28" s="1498"/>
      <c r="BFM28" s="1498"/>
      <c r="BFN28" s="1498"/>
      <c r="BFO28" s="1498"/>
      <c r="BFP28" s="1498"/>
      <c r="BFQ28" s="1498"/>
      <c r="BFR28" s="1498"/>
      <c r="BFS28" s="1498"/>
      <c r="BFT28" s="1498"/>
      <c r="BFU28" s="1498"/>
      <c r="BFV28" s="1498"/>
      <c r="BFW28" s="1498"/>
      <c r="BFX28" s="1498"/>
      <c r="BFY28" s="1498"/>
      <c r="BFZ28" s="1498"/>
      <c r="BGA28" s="1498"/>
      <c r="BGB28" s="1498"/>
      <c r="BGC28" s="1498"/>
      <c r="BGD28" s="1498"/>
      <c r="BGE28" s="1498"/>
      <c r="BGF28" s="1498"/>
      <c r="BGG28" s="1498"/>
      <c r="BGH28" s="1498"/>
      <c r="BGI28" s="1498"/>
      <c r="BGJ28" s="1498"/>
      <c r="BGK28" s="1498"/>
      <c r="BGL28" s="1498"/>
      <c r="BGM28" s="1498"/>
      <c r="BGN28" s="1498"/>
      <c r="BGO28" s="1498"/>
      <c r="BGP28" s="1498"/>
      <c r="BGQ28" s="1498"/>
      <c r="BGR28" s="1498"/>
      <c r="BGS28" s="1498"/>
      <c r="BGT28" s="1498"/>
      <c r="BGU28" s="1498"/>
      <c r="BGV28" s="1498"/>
      <c r="BGW28" s="1498"/>
      <c r="BGX28" s="1498"/>
      <c r="BGY28" s="1498"/>
      <c r="BGZ28" s="1498"/>
      <c r="BHA28" s="1498"/>
      <c r="BHB28" s="1498"/>
      <c r="BHC28" s="1498"/>
      <c r="BHD28" s="1498"/>
      <c r="BHE28" s="1498"/>
      <c r="BHF28" s="1498"/>
      <c r="BHG28" s="1498"/>
      <c r="BHH28" s="1498"/>
      <c r="BHI28" s="1498"/>
      <c r="BHJ28" s="1498"/>
      <c r="BHK28" s="1498"/>
      <c r="BHL28" s="1498"/>
      <c r="BHM28" s="1498"/>
      <c r="BHN28" s="1498"/>
      <c r="BHO28" s="1498"/>
      <c r="BHP28" s="1498"/>
      <c r="BHQ28" s="1498"/>
      <c r="BHR28" s="1498"/>
      <c r="BHS28" s="1498"/>
      <c r="BHT28" s="1498"/>
      <c r="BHU28" s="1498"/>
      <c r="BHV28" s="1498"/>
      <c r="BHW28" s="1498"/>
      <c r="BHX28" s="1498"/>
      <c r="BHY28" s="1498"/>
      <c r="BHZ28" s="1498"/>
      <c r="BIA28" s="1498"/>
      <c r="BIB28" s="1498"/>
      <c r="BIC28" s="1498"/>
      <c r="BID28" s="1498"/>
      <c r="BIE28" s="1498"/>
      <c r="BIF28" s="1498"/>
      <c r="BIG28" s="1498"/>
      <c r="BIH28" s="1498"/>
      <c r="BII28" s="1498"/>
      <c r="BIJ28" s="1498"/>
      <c r="BIK28" s="1498"/>
      <c r="BIL28" s="1498"/>
      <c r="BIM28" s="1498"/>
      <c r="BIN28" s="1498"/>
      <c r="BIO28" s="1498"/>
      <c r="BIP28" s="1498"/>
      <c r="BIQ28" s="1498"/>
      <c r="BIR28" s="1498"/>
      <c r="BIS28" s="1498"/>
      <c r="BIT28" s="1498"/>
      <c r="BIU28" s="1498"/>
      <c r="BIV28" s="1498"/>
      <c r="BIW28" s="1498"/>
      <c r="BIX28" s="1498"/>
      <c r="BIY28" s="1498"/>
      <c r="BIZ28" s="1498"/>
      <c r="BJA28" s="1498"/>
      <c r="BJB28" s="1498"/>
      <c r="BJC28" s="1498"/>
      <c r="BJD28" s="1498"/>
      <c r="BJE28" s="1498"/>
      <c r="BJF28" s="1498"/>
      <c r="BJG28" s="1498"/>
      <c r="BJH28" s="1498"/>
      <c r="BJI28" s="1498"/>
      <c r="BJJ28" s="1498"/>
      <c r="BJK28" s="1498"/>
      <c r="BJL28" s="1498"/>
      <c r="BJM28" s="1498"/>
      <c r="BJN28" s="1498"/>
      <c r="BJO28" s="1498"/>
      <c r="BJP28" s="1498"/>
      <c r="BJQ28" s="1498"/>
      <c r="BJR28" s="1498"/>
      <c r="BJS28" s="1498"/>
      <c r="BJT28" s="1498"/>
      <c r="BJU28" s="1498"/>
      <c r="BJV28" s="1498"/>
      <c r="BJW28" s="1498"/>
      <c r="BJX28" s="1498"/>
      <c r="BJY28" s="1498"/>
      <c r="BJZ28" s="1498"/>
      <c r="BKA28" s="1498"/>
      <c r="BKB28" s="1498"/>
      <c r="BKC28" s="1498"/>
      <c r="BKD28" s="1498"/>
      <c r="BKE28" s="1498"/>
      <c r="BKF28" s="1498"/>
      <c r="BKG28" s="1498"/>
      <c r="BKH28" s="1498"/>
      <c r="BKI28" s="1498"/>
      <c r="BKJ28" s="1498"/>
      <c r="BKK28" s="1498"/>
      <c r="BKL28" s="1498"/>
      <c r="BKM28" s="1498"/>
      <c r="BKN28" s="1498"/>
      <c r="BKO28" s="1498"/>
      <c r="BKP28" s="1498"/>
      <c r="BKQ28" s="1498"/>
      <c r="BKR28" s="1498"/>
      <c r="BKS28" s="1498"/>
      <c r="BKT28" s="1498"/>
      <c r="BKU28" s="1498"/>
      <c r="BKV28" s="1498"/>
      <c r="BKW28" s="1498"/>
      <c r="BKX28" s="1498"/>
      <c r="BKY28" s="1498"/>
      <c r="BKZ28" s="1498"/>
      <c r="BLA28" s="1498"/>
      <c r="BLB28" s="1498"/>
      <c r="BLC28" s="1498"/>
      <c r="BLD28" s="1498"/>
      <c r="BLE28" s="1498"/>
      <c r="BLF28" s="1498"/>
      <c r="BLG28" s="1498"/>
      <c r="BLH28" s="1498"/>
      <c r="BLI28" s="1498"/>
      <c r="BLJ28" s="1498"/>
      <c r="BLK28" s="1498"/>
      <c r="BLL28" s="1498"/>
      <c r="BLM28" s="1498"/>
      <c r="BLN28" s="1498"/>
      <c r="BLO28" s="1498"/>
      <c r="BLP28" s="1498"/>
      <c r="BLQ28" s="1498"/>
      <c r="BLR28" s="1498"/>
      <c r="BLS28" s="1498"/>
      <c r="BLT28" s="1498"/>
      <c r="BLU28" s="1498"/>
      <c r="BLV28" s="1498"/>
      <c r="BLW28" s="1498"/>
      <c r="BLX28" s="1498"/>
      <c r="BLY28" s="1498"/>
      <c r="BLZ28" s="1498"/>
      <c r="BMA28" s="1498"/>
      <c r="BMB28" s="1498"/>
      <c r="BMC28" s="1498"/>
      <c r="BMD28" s="1498"/>
      <c r="BME28" s="1498"/>
      <c r="BMF28" s="1498"/>
      <c r="BMG28" s="1498"/>
      <c r="BMH28" s="1498"/>
      <c r="BMI28" s="1498"/>
      <c r="BMJ28" s="1498"/>
      <c r="BMK28" s="1498"/>
      <c r="BML28" s="1498"/>
      <c r="BMM28" s="1498"/>
      <c r="BMN28" s="1498"/>
      <c r="BMO28" s="1498"/>
      <c r="BMP28" s="1498"/>
      <c r="BMQ28" s="1498"/>
      <c r="BMR28" s="1498"/>
      <c r="BMS28" s="1498"/>
      <c r="BMT28" s="1498"/>
      <c r="BMU28" s="1498"/>
      <c r="BMV28" s="1498"/>
      <c r="BMW28" s="1498"/>
      <c r="BMX28" s="1498"/>
      <c r="BMY28" s="1498"/>
      <c r="BMZ28" s="1498"/>
      <c r="BNA28" s="1498"/>
      <c r="BNB28" s="1498"/>
      <c r="BNC28" s="1498"/>
      <c r="BND28" s="1498"/>
      <c r="BNE28" s="1498"/>
      <c r="BNF28" s="1498"/>
      <c r="BNG28" s="1498"/>
      <c r="BNH28" s="1498"/>
      <c r="BNI28" s="1498"/>
      <c r="BNJ28" s="1498"/>
      <c r="BNK28" s="1498"/>
      <c r="BNL28" s="1498"/>
      <c r="BNM28" s="1498"/>
      <c r="BNN28" s="1498"/>
      <c r="BNO28" s="1498"/>
      <c r="BNP28" s="1498"/>
      <c r="BNQ28" s="1498"/>
      <c r="BNR28" s="1498"/>
      <c r="BNS28" s="1498"/>
      <c r="BNT28" s="1498"/>
      <c r="BNU28" s="1498"/>
      <c r="BNV28" s="1498"/>
      <c r="BNW28" s="1498"/>
      <c r="BNX28" s="1498"/>
      <c r="BNY28" s="1498"/>
      <c r="BNZ28" s="1498"/>
      <c r="BOA28" s="1498"/>
      <c r="BOB28" s="1498"/>
      <c r="BOC28" s="1498"/>
      <c r="BOD28" s="1498"/>
      <c r="BOE28" s="1498"/>
      <c r="BOF28" s="1498"/>
      <c r="BOG28" s="1498"/>
      <c r="BOH28" s="1498"/>
      <c r="BOI28" s="1498"/>
      <c r="BOJ28" s="1498"/>
      <c r="BOK28" s="1498"/>
      <c r="BOL28" s="1498"/>
      <c r="BOM28" s="1498"/>
      <c r="BON28" s="1498"/>
      <c r="BOO28" s="1498"/>
      <c r="BOP28" s="1498"/>
      <c r="BOQ28" s="1498"/>
      <c r="BOR28" s="1498"/>
      <c r="BOS28" s="1498"/>
      <c r="BOT28" s="1498"/>
      <c r="BOU28" s="1498"/>
      <c r="BOV28" s="1498"/>
      <c r="BOW28" s="1498"/>
      <c r="BOX28" s="1498"/>
      <c r="BOY28" s="1498"/>
      <c r="BOZ28" s="1498"/>
      <c r="BPA28" s="1498"/>
      <c r="BPB28" s="1498"/>
      <c r="BPC28" s="1498"/>
      <c r="BPD28" s="1498"/>
      <c r="BPE28" s="1498"/>
      <c r="BPF28" s="1498"/>
      <c r="BPG28" s="1498"/>
      <c r="BPH28" s="1498"/>
      <c r="BPI28" s="1498"/>
      <c r="BPJ28" s="1498"/>
      <c r="BPK28" s="1498"/>
      <c r="BPL28" s="1498"/>
      <c r="BPM28" s="1498"/>
      <c r="BPN28" s="1498"/>
      <c r="BPO28" s="1498"/>
      <c r="BPP28" s="1498"/>
      <c r="BPQ28" s="1498"/>
      <c r="BPR28" s="1498"/>
      <c r="BPS28" s="1498"/>
      <c r="BPT28" s="1498"/>
      <c r="BPU28" s="1498"/>
      <c r="BPV28" s="1498"/>
      <c r="BPW28" s="1498"/>
      <c r="BPX28" s="1498"/>
      <c r="BPY28" s="1498"/>
      <c r="BPZ28" s="1498"/>
      <c r="BQA28" s="1498"/>
      <c r="BQB28" s="1498"/>
      <c r="BQC28" s="1498"/>
      <c r="BQD28" s="1498"/>
      <c r="BQE28" s="1498"/>
      <c r="BQF28" s="1498"/>
      <c r="BQG28" s="1498"/>
      <c r="BQH28" s="1498"/>
      <c r="BQI28" s="1498"/>
      <c r="BQJ28" s="1498"/>
      <c r="BQK28" s="1498"/>
      <c r="BQL28" s="1498"/>
      <c r="BQM28" s="1498"/>
      <c r="BQN28" s="1498"/>
      <c r="BQO28" s="1498"/>
      <c r="BQP28" s="1498"/>
      <c r="BQQ28" s="1498"/>
      <c r="BQR28" s="1498"/>
      <c r="BQS28" s="1498"/>
      <c r="BQT28" s="1498"/>
      <c r="BQU28" s="1498"/>
      <c r="BQV28" s="1498"/>
      <c r="BQW28" s="1498"/>
      <c r="BQX28" s="1498"/>
      <c r="BQY28" s="1498"/>
      <c r="BQZ28" s="1498"/>
      <c r="BRA28" s="1498"/>
      <c r="BRB28" s="1498"/>
      <c r="BRC28" s="1498"/>
      <c r="BRD28" s="1498"/>
      <c r="BRE28" s="1498"/>
      <c r="BRF28" s="1498"/>
      <c r="BRG28" s="1498"/>
      <c r="BRH28" s="1498"/>
      <c r="BRI28" s="1498"/>
      <c r="BRJ28" s="1498"/>
      <c r="BRK28" s="1498"/>
      <c r="BRL28" s="1498"/>
      <c r="BRM28" s="1498"/>
      <c r="BRN28" s="1498"/>
      <c r="BRO28" s="1498"/>
      <c r="BRP28" s="1498"/>
      <c r="BRQ28" s="1498"/>
      <c r="BRR28" s="1498"/>
      <c r="BRS28" s="1498"/>
      <c r="BRT28" s="1498"/>
      <c r="BRU28" s="1498"/>
      <c r="BRV28" s="1498"/>
      <c r="BRW28" s="1498"/>
      <c r="BRX28" s="1498"/>
      <c r="BRY28" s="1498"/>
      <c r="BRZ28" s="1498"/>
      <c r="BSA28" s="1498"/>
      <c r="BSB28" s="1498"/>
      <c r="BSC28" s="1498"/>
      <c r="BSD28" s="1498"/>
      <c r="BSE28" s="1498"/>
      <c r="BSF28" s="1498"/>
      <c r="BSG28" s="1498"/>
      <c r="BSH28" s="1498"/>
      <c r="BSI28" s="1498"/>
      <c r="BSJ28" s="1498"/>
      <c r="BSK28" s="1498"/>
      <c r="BSL28" s="1498"/>
      <c r="BSM28" s="1498"/>
      <c r="BSN28" s="1498"/>
      <c r="BSO28" s="1498"/>
      <c r="BSP28" s="1498"/>
      <c r="BSQ28" s="1498"/>
      <c r="BSR28" s="1498"/>
      <c r="BSS28" s="1498"/>
      <c r="BST28" s="1498"/>
      <c r="BSU28" s="1498"/>
      <c r="BSV28" s="1498"/>
      <c r="BSW28" s="1498"/>
      <c r="BSX28" s="1498"/>
      <c r="BSY28" s="1498"/>
      <c r="BSZ28" s="1498"/>
      <c r="BTA28" s="1498"/>
      <c r="BTB28" s="1498"/>
      <c r="BTC28" s="1498"/>
      <c r="BTD28" s="1498"/>
      <c r="BTE28" s="1498"/>
      <c r="BTF28" s="1498"/>
      <c r="BTG28" s="1498"/>
      <c r="BTH28" s="1498"/>
      <c r="BTI28" s="1498"/>
      <c r="BTJ28" s="1498"/>
      <c r="BTK28" s="1498"/>
      <c r="BTL28" s="1498"/>
      <c r="BTM28" s="1498"/>
      <c r="BTN28" s="1498"/>
      <c r="BTO28" s="1498"/>
      <c r="BTP28" s="1498"/>
      <c r="BTQ28" s="1498"/>
      <c r="BTR28" s="1498"/>
      <c r="BTS28" s="1498"/>
      <c r="BTT28" s="1498"/>
      <c r="BTU28" s="1498"/>
      <c r="BTV28" s="1498"/>
      <c r="BTW28" s="1498"/>
      <c r="BTX28" s="1498"/>
      <c r="BTY28" s="1498"/>
      <c r="BTZ28" s="1498"/>
      <c r="BUA28" s="1498"/>
      <c r="BUB28" s="1498"/>
      <c r="BUC28" s="1498"/>
      <c r="BUD28" s="1498"/>
      <c r="BUE28" s="1498"/>
      <c r="BUF28" s="1498"/>
      <c r="BUG28" s="1498"/>
      <c r="BUH28" s="1498"/>
      <c r="BUI28" s="1498"/>
      <c r="BUJ28" s="1498"/>
      <c r="BUK28" s="1498"/>
      <c r="BUL28" s="1498"/>
      <c r="BUM28" s="1498"/>
      <c r="BUN28" s="1498"/>
      <c r="BUO28" s="1498"/>
      <c r="BUP28" s="1498"/>
      <c r="BUQ28" s="1498"/>
      <c r="BUR28" s="1498"/>
      <c r="BUS28" s="1498"/>
      <c r="BUT28" s="1498"/>
      <c r="BUU28" s="1498"/>
      <c r="BUV28" s="1498"/>
      <c r="BUW28" s="1498"/>
      <c r="BUX28" s="1498"/>
      <c r="BUY28" s="1498"/>
      <c r="BUZ28" s="1498"/>
      <c r="BVA28" s="1498"/>
      <c r="BVB28" s="1498"/>
      <c r="BVC28" s="1498"/>
      <c r="BVD28" s="1498"/>
      <c r="BVE28" s="1498"/>
      <c r="BVF28" s="1498"/>
      <c r="BVG28" s="1498"/>
      <c r="BVH28" s="1498"/>
      <c r="BVI28" s="1498"/>
      <c r="BVJ28" s="1498"/>
      <c r="BVK28" s="1498"/>
      <c r="BVL28" s="1498"/>
      <c r="BVM28" s="1498"/>
      <c r="BVN28" s="1498"/>
      <c r="BVO28" s="1498"/>
      <c r="BVP28" s="1498"/>
      <c r="BVQ28" s="1498"/>
      <c r="BVR28" s="1498"/>
      <c r="BVS28" s="1498"/>
      <c r="BVT28" s="1498"/>
      <c r="BVU28" s="1498"/>
      <c r="BVV28" s="1498"/>
      <c r="BVW28" s="1498"/>
      <c r="BVX28" s="1498"/>
      <c r="BVY28" s="1498"/>
      <c r="BVZ28" s="1498"/>
      <c r="BWA28" s="1498"/>
      <c r="BWB28" s="1498"/>
      <c r="BWC28" s="1498"/>
      <c r="BWD28" s="1498"/>
      <c r="BWE28" s="1498"/>
      <c r="BWF28" s="1498"/>
      <c r="BWG28" s="1498"/>
      <c r="BWH28" s="1498"/>
      <c r="BWI28" s="1498"/>
      <c r="BWJ28" s="1498"/>
      <c r="BWK28" s="1498"/>
      <c r="BWL28" s="1498"/>
      <c r="BWM28" s="1498"/>
      <c r="BWN28" s="1498"/>
      <c r="BWO28" s="1498"/>
      <c r="BWP28" s="1498"/>
      <c r="BWQ28" s="1498"/>
      <c r="BWR28" s="1498"/>
      <c r="BWS28" s="1498"/>
      <c r="BWT28" s="1498"/>
      <c r="BWU28" s="1498"/>
      <c r="BWV28" s="1498"/>
      <c r="BWW28" s="1498"/>
      <c r="BWX28" s="1498"/>
      <c r="BWY28" s="1498"/>
      <c r="BWZ28" s="1498"/>
      <c r="BXA28" s="1498"/>
      <c r="BXB28" s="1498"/>
      <c r="BXC28" s="1498"/>
      <c r="BXD28" s="1498"/>
      <c r="BXE28" s="1498"/>
      <c r="BXF28" s="1498"/>
      <c r="BXG28" s="1498"/>
      <c r="BXH28" s="1498"/>
      <c r="BXI28" s="1498"/>
      <c r="BXJ28" s="1498"/>
      <c r="BXK28" s="1498"/>
      <c r="BXL28" s="1498"/>
      <c r="BXM28" s="1498"/>
      <c r="BXN28" s="1498"/>
      <c r="BXO28" s="1498"/>
      <c r="BXP28" s="1498"/>
      <c r="BXQ28" s="1498"/>
      <c r="BXR28" s="1498"/>
      <c r="BXS28" s="1498"/>
      <c r="BXT28" s="1498"/>
      <c r="BXU28" s="1498"/>
      <c r="BXV28" s="1498"/>
      <c r="BXW28" s="1498"/>
      <c r="BXX28" s="1498"/>
      <c r="BXY28" s="1498"/>
      <c r="BXZ28" s="1498"/>
      <c r="BYA28" s="1498"/>
      <c r="BYB28" s="1498"/>
      <c r="BYC28" s="1498"/>
      <c r="BYD28" s="1498"/>
      <c r="BYE28" s="1498"/>
      <c r="BYF28" s="1498"/>
      <c r="BYG28" s="1498"/>
      <c r="BYH28" s="1498"/>
      <c r="BYI28" s="1498"/>
      <c r="BYJ28" s="1498"/>
      <c r="BYK28" s="1498"/>
      <c r="BYL28" s="1498"/>
      <c r="BYM28" s="1498"/>
      <c r="BYN28" s="1498"/>
      <c r="BYO28" s="1498"/>
      <c r="BYP28" s="1498"/>
      <c r="BYQ28" s="1498"/>
      <c r="BYR28" s="1498"/>
      <c r="BYS28" s="1498"/>
      <c r="BYT28" s="1498"/>
      <c r="BYU28" s="1498"/>
      <c r="BYV28" s="1498"/>
      <c r="BYW28" s="1498"/>
      <c r="BYX28" s="1498"/>
      <c r="BYY28" s="1498"/>
      <c r="BYZ28" s="1498"/>
      <c r="BZA28" s="1498"/>
      <c r="BZB28" s="1498"/>
      <c r="BZC28" s="1498"/>
      <c r="BZD28" s="1498"/>
      <c r="BZE28" s="1498"/>
      <c r="BZF28" s="1498"/>
      <c r="BZG28" s="1498"/>
      <c r="BZH28" s="1498"/>
      <c r="BZI28" s="1498"/>
      <c r="BZJ28" s="1498"/>
      <c r="BZK28" s="1498"/>
      <c r="BZL28" s="1498"/>
      <c r="BZM28" s="1498"/>
      <c r="BZN28" s="1498"/>
      <c r="BZO28" s="1498"/>
      <c r="BZP28" s="1498"/>
      <c r="BZQ28" s="1498"/>
      <c r="BZR28" s="1498"/>
      <c r="BZS28" s="1498"/>
      <c r="BZT28" s="1498"/>
      <c r="BZU28" s="1498"/>
      <c r="BZV28" s="1498"/>
      <c r="BZW28" s="1498"/>
      <c r="BZX28" s="1498"/>
      <c r="BZY28" s="1498"/>
      <c r="BZZ28" s="1498"/>
      <c r="CAA28" s="1498"/>
      <c r="CAB28" s="1498"/>
      <c r="CAC28" s="1498"/>
      <c r="CAD28" s="1498"/>
      <c r="CAE28" s="1498"/>
      <c r="CAF28" s="1498"/>
      <c r="CAG28" s="1498"/>
      <c r="CAH28" s="1498"/>
      <c r="CAI28" s="1498"/>
      <c r="CAJ28" s="1498"/>
      <c r="CAK28" s="1498"/>
      <c r="CAL28" s="1498"/>
      <c r="CAM28" s="1498"/>
      <c r="CAN28" s="1498"/>
      <c r="CAO28" s="1498"/>
      <c r="CAP28" s="1498"/>
      <c r="CAQ28" s="1498"/>
      <c r="CAR28" s="1498"/>
      <c r="CAS28" s="1498"/>
      <c r="CAT28" s="1498"/>
      <c r="CAU28" s="1498"/>
      <c r="CAV28" s="1498"/>
      <c r="CAW28" s="1498"/>
      <c r="CAX28" s="1498"/>
      <c r="CAY28" s="1498"/>
      <c r="CAZ28" s="1498"/>
      <c r="CBA28" s="1498"/>
      <c r="CBB28" s="1498"/>
      <c r="CBC28" s="1498"/>
      <c r="CBD28" s="1498"/>
      <c r="CBE28" s="1498"/>
      <c r="CBF28" s="1498"/>
      <c r="CBG28" s="1498"/>
      <c r="CBH28" s="1498"/>
      <c r="CBI28" s="1498"/>
      <c r="CBJ28" s="1498"/>
      <c r="CBK28" s="1498"/>
      <c r="CBL28" s="1498"/>
      <c r="CBM28" s="1498"/>
      <c r="CBN28" s="1498"/>
      <c r="CBO28" s="1498"/>
      <c r="CBP28" s="1498"/>
      <c r="CBQ28" s="1498"/>
      <c r="CBR28" s="1498"/>
      <c r="CBS28" s="1498"/>
      <c r="CBT28" s="1498"/>
      <c r="CBU28" s="1498"/>
      <c r="CBV28" s="1498"/>
      <c r="CBW28" s="1498"/>
      <c r="CBX28" s="1498"/>
      <c r="CBY28" s="1498"/>
      <c r="CBZ28" s="1498"/>
      <c r="CCA28" s="1498"/>
      <c r="CCB28" s="1498"/>
      <c r="CCC28" s="1498"/>
      <c r="CCD28" s="1498"/>
      <c r="CCE28" s="1498"/>
      <c r="CCF28" s="1498"/>
      <c r="CCG28" s="1498"/>
      <c r="CCH28" s="1498"/>
      <c r="CCI28" s="1498"/>
      <c r="CCJ28" s="1498"/>
      <c r="CCK28" s="1498"/>
      <c r="CCL28" s="1498"/>
      <c r="CCM28" s="1498"/>
      <c r="CCN28" s="1498"/>
      <c r="CCO28" s="1498"/>
      <c r="CCP28" s="1498"/>
      <c r="CCQ28" s="1498"/>
      <c r="CCR28" s="1498"/>
      <c r="CCS28" s="1498"/>
      <c r="CCT28" s="1498"/>
      <c r="CCU28" s="1498"/>
      <c r="CCV28" s="1498"/>
      <c r="CCW28" s="1498"/>
      <c r="CCX28" s="1498"/>
      <c r="CCY28" s="1498"/>
      <c r="CCZ28" s="1498"/>
      <c r="CDA28" s="1498"/>
      <c r="CDB28" s="1498"/>
      <c r="CDC28" s="1498"/>
      <c r="CDD28" s="1498"/>
      <c r="CDE28" s="1498"/>
      <c r="CDF28" s="1498"/>
      <c r="CDG28" s="1498"/>
      <c r="CDH28" s="1498"/>
      <c r="CDI28" s="1498"/>
      <c r="CDJ28" s="1498"/>
      <c r="CDK28" s="1498"/>
      <c r="CDL28" s="1498"/>
      <c r="CDM28" s="1498"/>
      <c r="CDN28" s="1498"/>
      <c r="CDO28" s="1498"/>
      <c r="CDP28" s="1498"/>
      <c r="CDQ28" s="1498"/>
      <c r="CDR28" s="1498"/>
      <c r="CDS28" s="1498"/>
      <c r="CDT28" s="1498"/>
      <c r="CDU28" s="1498"/>
      <c r="CDV28" s="1498"/>
      <c r="CDW28" s="1498"/>
      <c r="CDX28" s="1498"/>
      <c r="CDY28" s="1498"/>
      <c r="CDZ28" s="1498"/>
      <c r="CEA28" s="1498"/>
      <c r="CEB28" s="1498"/>
      <c r="CEC28" s="1498"/>
      <c r="CED28" s="1498"/>
      <c r="CEE28" s="1498"/>
      <c r="CEF28" s="1498"/>
      <c r="CEG28" s="1498"/>
      <c r="CEH28" s="1498"/>
      <c r="CEI28" s="1498"/>
      <c r="CEJ28" s="1498"/>
      <c r="CEK28" s="1498"/>
      <c r="CEL28" s="1498"/>
      <c r="CEM28" s="1498"/>
      <c r="CEN28" s="1498"/>
      <c r="CEO28" s="1498"/>
      <c r="CEP28" s="1498"/>
      <c r="CEQ28" s="1498"/>
      <c r="CER28" s="1498"/>
      <c r="CES28" s="1498"/>
      <c r="CET28" s="1498"/>
      <c r="CEU28" s="1498"/>
      <c r="CEV28" s="1498"/>
      <c r="CEW28" s="1498"/>
      <c r="CEX28" s="1498"/>
      <c r="CEY28" s="1498"/>
      <c r="CEZ28" s="1498"/>
      <c r="CFA28" s="1498"/>
      <c r="CFB28" s="1498"/>
      <c r="CFC28" s="1498"/>
      <c r="CFD28" s="1498"/>
      <c r="CFE28" s="1498"/>
      <c r="CFF28" s="1498"/>
      <c r="CFG28" s="1498"/>
      <c r="CFH28" s="1498"/>
      <c r="CFI28" s="1498"/>
      <c r="CFJ28" s="1498"/>
      <c r="CFK28" s="1498"/>
      <c r="CFL28" s="1498"/>
      <c r="CFM28" s="1498"/>
      <c r="CFN28" s="1498"/>
      <c r="CFO28" s="1498"/>
      <c r="CFP28" s="1498"/>
      <c r="CFQ28" s="1498"/>
      <c r="CFR28" s="1498"/>
      <c r="CFS28" s="1498"/>
      <c r="CFT28" s="1498"/>
      <c r="CFU28" s="1498"/>
      <c r="CFV28" s="1498"/>
      <c r="CFW28" s="1498"/>
      <c r="CFX28" s="1498"/>
      <c r="CFY28" s="1498"/>
      <c r="CFZ28" s="1498"/>
      <c r="CGA28" s="1498"/>
      <c r="CGB28" s="1498"/>
      <c r="CGC28" s="1498"/>
      <c r="CGD28" s="1498"/>
      <c r="CGE28" s="1498"/>
      <c r="CGF28" s="1498"/>
      <c r="CGG28" s="1498"/>
      <c r="CGH28" s="1498"/>
      <c r="CGI28" s="1498"/>
      <c r="CGJ28" s="1498"/>
      <c r="CGK28" s="1498"/>
      <c r="CGL28" s="1498"/>
      <c r="CGM28" s="1498"/>
      <c r="CGN28" s="1498"/>
      <c r="CGO28" s="1498"/>
      <c r="CGP28" s="1498"/>
      <c r="CGQ28" s="1498"/>
      <c r="CGR28" s="1498"/>
      <c r="CGS28" s="1498"/>
      <c r="CGT28" s="1498"/>
      <c r="CGU28" s="1498"/>
      <c r="CGV28" s="1498"/>
      <c r="CGW28" s="1498"/>
      <c r="CGX28" s="1498"/>
      <c r="CGY28" s="1498"/>
      <c r="CGZ28" s="1498"/>
      <c r="CHA28" s="1498"/>
      <c r="CHB28" s="1498"/>
      <c r="CHC28" s="1498"/>
      <c r="CHD28" s="1498"/>
      <c r="CHE28" s="1498"/>
      <c r="CHF28" s="1498"/>
      <c r="CHG28" s="1498"/>
      <c r="CHH28" s="1498"/>
      <c r="CHI28" s="1498"/>
      <c r="CHJ28" s="1498"/>
      <c r="CHK28" s="1498"/>
      <c r="CHL28" s="1498"/>
      <c r="CHM28" s="1498"/>
      <c r="CHN28" s="1498"/>
      <c r="CHO28" s="1498"/>
      <c r="CHP28" s="1498"/>
      <c r="CHQ28" s="1498"/>
      <c r="CHR28" s="1498"/>
      <c r="CHS28" s="1498"/>
      <c r="CHT28" s="1498"/>
      <c r="CHU28" s="1498"/>
      <c r="CHV28" s="1498"/>
      <c r="CHW28" s="1498"/>
      <c r="CHX28" s="1498"/>
      <c r="CHY28" s="1498"/>
      <c r="CHZ28" s="1498"/>
      <c r="CIA28" s="1498"/>
      <c r="CIB28" s="1498"/>
      <c r="CIC28" s="1498"/>
      <c r="CID28" s="1498"/>
      <c r="CIE28" s="1498"/>
      <c r="CIF28" s="1498"/>
      <c r="CIG28" s="1498"/>
      <c r="CIH28" s="1498"/>
      <c r="CII28" s="1498"/>
      <c r="CIJ28" s="1498"/>
      <c r="CIK28" s="1498"/>
      <c r="CIL28" s="1498"/>
      <c r="CIM28" s="1498"/>
      <c r="CIN28" s="1498"/>
      <c r="CIO28" s="1498"/>
      <c r="CIP28" s="1498"/>
      <c r="CIQ28" s="1498"/>
      <c r="CIR28" s="1498"/>
      <c r="CIS28" s="1498"/>
      <c r="CIT28" s="1498"/>
      <c r="CIU28" s="1498"/>
      <c r="CIV28" s="1498"/>
      <c r="CIW28" s="1498"/>
      <c r="CIX28" s="1498"/>
      <c r="CIY28" s="1498"/>
      <c r="CIZ28" s="1498"/>
      <c r="CJA28" s="1498"/>
      <c r="CJB28" s="1498"/>
      <c r="CJC28" s="1498"/>
      <c r="CJD28" s="1498"/>
      <c r="CJE28" s="1498"/>
      <c r="CJF28" s="1498"/>
      <c r="CJG28" s="1498"/>
      <c r="CJH28" s="1498"/>
      <c r="CJI28" s="1498"/>
      <c r="CJJ28" s="1498"/>
      <c r="CJK28" s="1498"/>
      <c r="CJL28" s="1498"/>
      <c r="CJM28" s="1498"/>
      <c r="CJN28" s="1498"/>
      <c r="CJO28" s="1498"/>
      <c r="CJP28" s="1498"/>
      <c r="CJQ28" s="1498"/>
      <c r="CJR28" s="1498"/>
      <c r="CJS28" s="1498"/>
      <c r="CJT28" s="1498"/>
      <c r="CJU28" s="1498"/>
      <c r="CJV28" s="1498"/>
      <c r="CJW28" s="1498"/>
      <c r="CJX28" s="1498"/>
      <c r="CJY28" s="1498"/>
      <c r="CJZ28" s="1498"/>
      <c r="CKA28" s="1498"/>
      <c r="CKB28" s="1498"/>
      <c r="CKC28" s="1498"/>
      <c r="CKD28" s="1498"/>
      <c r="CKE28" s="1498"/>
      <c r="CKF28" s="1498"/>
      <c r="CKG28" s="1498"/>
      <c r="CKH28" s="1498"/>
      <c r="CKI28" s="1498"/>
      <c r="CKJ28" s="1498"/>
      <c r="CKK28" s="1498"/>
      <c r="CKL28" s="1498"/>
      <c r="CKM28" s="1498"/>
      <c r="CKN28" s="1498"/>
      <c r="CKO28" s="1498"/>
      <c r="CKP28" s="1498"/>
      <c r="CKQ28" s="1498"/>
      <c r="CKR28" s="1498"/>
      <c r="CKS28" s="1498"/>
      <c r="CKT28" s="1498"/>
      <c r="CKU28" s="1498"/>
      <c r="CKV28" s="1498"/>
      <c r="CKW28" s="1498"/>
      <c r="CKX28" s="1498"/>
      <c r="CKY28" s="1498"/>
      <c r="CKZ28" s="1498"/>
      <c r="CLA28" s="1498"/>
      <c r="CLB28" s="1498"/>
      <c r="CLC28" s="1498"/>
      <c r="CLD28" s="1498"/>
      <c r="CLE28" s="1498"/>
      <c r="CLF28" s="1498"/>
      <c r="CLG28" s="1498"/>
      <c r="CLH28" s="1498"/>
      <c r="CLI28" s="1498"/>
      <c r="CLJ28" s="1498"/>
      <c r="CLK28" s="1498"/>
      <c r="CLL28" s="1498"/>
      <c r="CLM28" s="1498"/>
      <c r="CLN28" s="1498"/>
      <c r="CLO28" s="1498"/>
      <c r="CLP28" s="1498"/>
      <c r="CLQ28" s="1498"/>
      <c r="CLR28" s="1498"/>
      <c r="CLS28" s="1498"/>
      <c r="CLT28" s="1498"/>
      <c r="CLU28" s="1498"/>
      <c r="CLV28" s="1498"/>
      <c r="CLW28" s="1498"/>
      <c r="CLX28" s="1498"/>
      <c r="CLY28" s="1498"/>
      <c r="CLZ28" s="1498"/>
      <c r="CMA28" s="1498"/>
      <c r="CMB28" s="1498"/>
      <c r="CMC28" s="1498"/>
      <c r="CMD28" s="1498"/>
      <c r="CME28" s="1498"/>
      <c r="CMF28" s="1498"/>
      <c r="CMG28" s="1498"/>
      <c r="CMH28" s="1498"/>
      <c r="CMI28" s="1498"/>
      <c r="CMJ28" s="1498"/>
      <c r="CMK28" s="1498"/>
      <c r="CML28" s="1498"/>
      <c r="CMM28" s="1498"/>
      <c r="CMN28" s="1498"/>
      <c r="CMO28" s="1498"/>
      <c r="CMP28" s="1498"/>
      <c r="CMQ28" s="1498"/>
      <c r="CMR28" s="1498"/>
      <c r="CMS28" s="1498"/>
      <c r="CMT28" s="1498"/>
      <c r="CMU28" s="1498"/>
      <c r="CMV28" s="1498"/>
      <c r="CMW28" s="1498"/>
      <c r="CMX28" s="1498"/>
      <c r="CMY28" s="1498"/>
      <c r="CMZ28" s="1498"/>
      <c r="CNA28" s="1498"/>
      <c r="CNB28" s="1498"/>
      <c r="CNC28" s="1498"/>
      <c r="CND28" s="1498"/>
      <c r="CNE28" s="1498"/>
      <c r="CNF28" s="1498"/>
      <c r="CNG28" s="1498"/>
      <c r="CNH28" s="1498"/>
      <c r="CNI28" s="1498"/>
      <c r="CNJ28" s="1498"/>
      <c r="CNK28" s="1498"/>
      <c r="CNL28" s="1498"/>
      <c r="CNM28" s="1498"/>
      <c r="CNN28" s="1498"/>
      <c r="CNO28" s="1498"/>
      <c r="CNP28" s="1498"/>
      <c r="CNQ28" s="1498"/>
      <c r="CNR28" s="1498"/>
      <c r="CNS28" s="1498"/>
      <c r="CNT28" s="1498"/>
      <c r="CNU28" s="1498"/>
      <c r="CNV28" s="1498"/>
      <c r="CNW28" s="1498"/>
      <c r="CNX28" s="1498"/>
      <c r="CNY28" s="1498"/>
      <c r="CNZ28" s="1498"/>
      <c r="COA28" s="1498"/>
      <c r="COB28" s="1498"/>
      <c r="COC28" s="1498"/>
      <c r="COD28" s="1498"/>
      <c r="COE28" s="1498"/>
      <c r="COF28" s="1498"/>
      <c r="COG28" s="1498"/>
      <c r="COH28" s="1498"/>
      <c r="COI28" s="1498"/>
      <c r="COJ28" s="1498"/>
      <c r="COK28" s="1498"/>
      <c r="COL28" s="1498"/>
      <c r="COM28" s="1498"/>
      <c r="CON28" s="1498"/>
      <c r="COO28" s="1498"/>
      <c r="COP28" s="1498"/>
      <c r="COQ28" s="1498"/>
      <c r="COR28" s="1498"/>
      <c r="COS28" s="1498"/>
      <c r="COT28" s="1498"/>
      <c r="COU28" s="1498"/>
      <c r="COV28" s="1498"/>
      <c r="COW28" s="1498"/>
      <c r="COX28" s="1498"/>
      <c r="COY28" s="1498"/>
      <c r="COZ28" s="1498"/>
      <c r="CPA28" s="1498"/>
      <c r="CPB28" s="1498"/>
      <c r="CPC28" s="1498"/>
      <c r="CPD28" s="1498"/>
      <c r="CPE28" s="1498"/>
      <c r="CPF28" s="1498"/>
      <c r="CPG28" s="1498"/>
      <c r="CPH28" s="1498"/>
      <c r="CPI28" s="1498"/>
      <c r="CPJ28" s="1498"/>
      <c r="CPK28" s="1498"/>
      <c r="CPL28" s="1498"/>
      <c r="CPM28" s="1498"/>
      <c r="CPN28" s="1498"/>
      <c r="CPO28" s="1498"/>
      <c r="CPP28" s="1498"/>
      <c r="CPQ28" s="1498"/>
      <c r="CPR28" s="1498"/>
      <c r="CPS28" s="1498"/>
      <c r="CPT28" s="1498"/>
      <c r="CPU28" s="1498"/>
      <c r="CPV28" s="1498"/>
      <c r="CPW28" s="1498"/>
      <c r="CPX28" s="1498"/>
      <c r="CPY28" s="1498"/>
      <c r="CPZ28" s="1498"/>
      <c r="CQA28" s="1498"/>
      <c r="CQB28" s="1498"/>
      <c r="CQC28" s="1498"/>
      <c r="CQD28" s="1498"/>
      <c r="CQE28" s="1498"/>
      <c r="CQF28" s="1498"/>
      <c r="CQG28" s="1498"/>
      <c r="CQH28" s="1498"/>
      <c r="CQI28" s="1498"/>
      <c r="CQJ28" s="1498"/>
      <c r="CQK28" s="1498"/>
      <c r="CQL28" s="1498"/>
      <c r="CQM28" s="1498"/>
      <c r="CQN28" s="1498"/>
      <c r="CQO28" s="1498"/>
      <c r="CQP28" s="1498"/>
      <c r="CQQ28" s="1498"/>
      <c r="CQR28" s="1498"/>
      <c r="CQS28" s="1498"/>
      <c r="CQT28" s="1498"/>
      <c r="CQU28" s="1498"/>
      <c r="CQV28" s="1498"/>
      <c r="CQW28" s="1498"/>
      <c r="CQX28" s="1498"/>
      <c r="CQY28" s="1498"/>
      <c r="CQZ28" s="1498"/>
      <c r="CRA28" s="1498"/>
      <c r="CRB28" s="1498"/>
      <c r="CRC28" s="1498"/>
      <c r="CRD28" s="1498"/>
      <c r="CRE28" s="1498"/>
      <c r="CRF28" s="1498"/>
      <c r="CRG28" s="1498"/>
      <c r="CRH28" s="1498"/>
      <c r="CRI28" s="1498"/>
      <c r="CRJ28" s="1498"/>
      <c r="CRK28" s="1498"/>
      <c r="CRL28" s="1498"/>
      <c r="CRM28" s="1498"/>
      <c r="CRN28" s="1498"/>
      <c r="CRO28" s="1498"/>
      <c r="CRP28" s="1498"/>
      <c r="CRQ28" s="1498"/>
      <c r="CRR28" s="1498"/>
      <c r="CRS28" s="1498"/>
      <c r="CRT28" s="1498"/>
      <c r="CRU28" s="1498"/>
      <c r="CRV28" s="1498"/>
      <c r="CRW28" s="1498"/>
      <c r="CRX28" s="1498"/>
      <c r="CRY28" s="1498"/>
      <c r="CRZ28" s="1498"/>
      <c r="CSA28" s="1498"/>
      <c r="CSB28" s="1498"/>
      <c r="CSC28" s="1498"/>
      <c r="CSD28" s="1498"/>
      <c r="CSE28" s="1498"/>
      <c r="CSF28" s="1498"/>
      <c r="CSG28" s="1498"/>
      <c r="CSH28" s="1498"/>
      <c r="CSI28" s="1498"/>
      <c r="CSJ28" s="1498"/>
      <c r="CSK28" s="1498"/>
      <c r="CSL28" s="1498"/>
      <c r="CSM28" s="1498"/>
      <c r="CSN28" s="1498"/>
      <c r="CSO28" s="1498"/>
      <c r="CSP28" s="1498"/>
      <c r="CSQ28" s="1498"/>
      <c r="CSR28" s="1498"/>
      <c r="CSS28" s="1498"/>
      <c r="CST28" s="1498"/>
      <c r="CSU28" s="1498"/>
      <c r="CSV28" s="1498"/>
      <c r="CSW28" s="1498"/>
      <c r="CSX28" s="1498"/>
      <c r="CSY28" s="1498"/>
      <c r="CSZ28" s="1498"/>
      <c r="CTA28" s="1498"/>
      <c r="CTB28" s="1498"/>
      <c r="CTC28" s="1498"/>
      <c r="CTD28" s="1498"/>
      <c r="CTE28" s="1498"/>
      <c r="CTF28" s="1498"/>
      <c r="CTG28" s="1498"/>
      <c r="CTH28" s="1498"/>
      <c r="CTI28" s="1498"/>
      <c r="CTJ28" s="1498"/>
      <c r="CTK28" s="1498"/>
      <c r="CTL28" s="1498"/>
      <c r="CTM28" s="1498"/>
      <c r="CTN28" s="1498"/>
      <c r="CTO28" s="1498"/>
      <c r="CTP28" s="1498"/>
      <c r="CTQ28" s="1498"/>
      <c r="CTR28" s="1498"/>
      <c r="CTS28" s="1498"/>
      <c r="CTT28" s="1498"/>
      <c r="CTU28" s="1498"/>
      <c r="CTV28" s="1498"/>
      <c r="CTW28" s="1498"/>
      <c r="CTX28" s="1498"/>
      <c r="CTY28" s="1498"/>
      <c r="CTZ28" s="1498"/>
      <c r="CUA28" s="1498"/>
      <c r="CUB28" s="1498"/>
      <c r="CUC28" s="1498"/>
      <c r="CUD28" s="1498"/>
      <c r="CUE28" s="1498"/>
      <c r="CUF28" s="1498"/>
      <c r="CUG28" s="1498"/>
      <c r="CUH28" s="1498"/>
      <c r="CUI28" s="1498"/>
      <c r="CUJ28" s="1498"/>
      <c r="CUK28" s="1498"/>
      <c r="CUL28" s="1498"/>
      <c r="CUM28" s="1498"/>
      <c r="CUN28" s="1498"/>
      <c r="CUO28" s="1498"/>
      <c r="CUP28" s="1498"/>
      <c r="CUQ28" s="1498"/>
      <c r="CUR28" s="1498"/>
      <c r="CUS28" s="1498"/>
      <c r="CUT28" s="1498"/>
      <c r="CUU28" s="1498"/>
      <c r="CUV28" s="1498"/>
      <c r="CUW28" s="1498"/>
      <c r="CUX28" s="1498"/>
      <c r="CUY28" s="1498"/>
      <c r="CUZ28" s="1498"/>
      <c r="CVA28" s="1498"/>
      <c r="CVB28" s="1498"/>
      <c r="CVC28" s="1498"/>
      <c r="CVD28" s="1498"/>
      <c r="CVE28" s="1498"/>
      <c r="CVF28" s="1498"/>
      <c r="CVG28" s="1498"/>
      <c r="CVH28" s="1498"/>
      <c r="CVI28" s="1498"/>
      <c r="CVJ28" s="1498"/>
      <c r="CVK28" s="1498"/>
      <c r="CVL28" s="1498"/>
      <c r="CVM28" s="1498"/>
      <c r="CVN28" s="1498"/>
      <c r="CVO28" s="1498"/>
      <c r="CVP28" s="1498"/>
      <c r="CVQ28" s="1498"/>
      <c r="CVR28" s="1498"/>
      <c r="CVS28" s="1498"/>
      <c r="CVT28" s="1498"/>
      <c r="CVU28" s="1498"/>
      <c r="CVV28" s="1498"/>
      <c r="CVW28" s="1498"/>
      <c r="CVX28" s="1498"/>
      <c r="CVY28" s="1498"/>
      <c r="CVZ28" s="1498"/>
      <c r="CWA28" s="1498"/>
      <c r="CWB28" s="1498"/>
      <c r="CWC28" s="1498"/>
      <c r="CWD28" s="1498"/>
      <c r="CWE28" s="1498"/>
      <c r="CWF28" s="1498"/>
      <c r="CWG28" s="1498"/>
      <c r="CWH28" s="1498"/>
      <c r="CWI28" s="1498"/>
      <c r="CWJ28" s="1498"/>
      <c r="CWK28" s="1498"/>
      <c r="CWL28" s="1498"/>
      <c r="CWM28" s="1498"/>
      <c r="CWN28" s="1498"/>
      <c r="CWO28" s="1498"/>
      <c r="CWP28" s="1498"/>
      <c r="CWQ28" s="1498"/>
      <c r="CWR28" s="1498"/>
      <c r="CWS28" s="1498"/>
      <c r="CWT28" s="1498"/>
      <c r="CWU28" s="1498"/>
      <c r="CWV28" s="1498"/>
      <c r="CWW28" s="1498"/>
      <c r="CWX28" s="1498"/>
      <c r="CWY28" s="1498"/>
      <c r="CWZ28" s="1498"/>
      <c r="CXA28" s="1498"/>
      <c r="CXB28" s="1498"/>
      <c r="CXC28" s="1498"/>
      <c r="CXD28" s="1498"/>
      <c r="CXE28" s="1498"/>
      <c r="CXF28" s="1498"/>
      <c r="CXG28" s="1498"/>
      <c r="CXH28" s="1498"/>
      <c r="CXI28" s="1498"/>
      <c r="CXJ28" s="1498"/>
      <c r="CXK28" s="1498"/>
      <c r="CXL28" s="1498"/>
      <c r="CXM28" s="1498"/>
      <c r="CXN28" s="1498"/>
      <c r="CXO28" s="1498"/>
      <c r="CXP28" s="1498"/>
      <c r="CXQ28" s="1498"/>
      <c r="CXR28" s="1498"/>
      <c r="CXS28" s="1498"/>
      <c r="CXT28" s="1498"/>
      <c r="CXU28" s="1498"/>
      <c r="CXV28" s="1498"/>
      <c r="CXW28" s="1498"/>
      <c r="CXX28" s="1498"/>
      <c r="CXY28" s="1498"/>
      <c r="CXZ28" s="1498"/>
      <c r="CYA28" s="1498"/>
      <c r="CYB28" s="1498"/>
      <c r="CYC28" s="1498"/>
      <c r="CYD28" s="1498"/>
      <c r="CYE28" s="1498"/>
      <c r="CYF28" s="1498"/>
      <c r="CYG28" s="1498"/>
      <c r="CYH28" s="1498"/>
      <c r="CYI28" s="1498"/>
      <c r="CYJ28" s="1498"/>
      <c r="CYK28" s="1498"/>
      <c r="CYL28" s="1498"/>
      <c r="CYM28" s="1498"/>
      <c r="CYN28" s="1498"/>
      <c r="CYO28" s="1498"/>
      <c r="CYP28" s="1498"/>
      <c r="CYQ28" s="1498"/>
      <c r="CYR28" s="1498"/>
      <c r="CYS28" s="1498"/>
      <c r="CYT28" s="1498"/>
      <c r="CYU28" s="1498"/>
      <c r="CYV28" s="1498"/>
      <c r="CYW28" s="1498"/>
      <c r="CYX28" s="1498"/>
      <c r="CYY28" s="1498"/>
      <c r="CYZ28" s="1498"/>
      <c r="CZA28" s="1498"/>
      <c r="CZB28" s="1498"/>
      <c r="CZC28" s="1498"/>
      <c r="CZD28" s="1498"/>
      <c r="CZE28" s="1498"/>
      <c r="CZF28" s="1498"/>
      <c r="CZG28" s="1498"/>
      <c r="CZH28" s="1498"/>
      <c r="CZI28" s="1498"/>
      <c r="CZJ28" s="1498"/>
      <c r="CZK28" s="1498"/>
      <c r="CZL28" s="1498"/>
      <c r="CZM28" s="1498"/>
      <c r="CZN28" s="1498"/>
      <c r="CZO28" s="1498"/>
      <c r="CZP28" s="1498"/>
      <c r="CZQ28" s="1498"/>
      <c r="CZR28" s="1498"/>
      <c r="CZS28" s="1498"/>
      <c r="CZT28" s="1498"/>
      <c r="CZU28" s="1498"/>
      <c r="CZV28" s="1498"/>
      <c r="CZW28" s="1498"/>
      <c r="CZX28" s="1498"/>
      <c r="CZY28" s="1498"/>
      <c r="CZZ28" s="1498"/>
      <c r="DAA28" s="1498"/>
      <c r="DAB28" s="1498"/>
      <c r="DAC28" s="1498"/>
      <c r="DAD28" s="1498"/>
      <c r="DAE28" s="1498"/>
      <c r="DAF28" s="1498"/>
      <c r="DAG28" s="1498"/>
      <c r="DAH28" s="1498"/>
      <c r="DAI28" s="1498"/>
      <c r="DAJ28" s="1498"/>
      <c r="DAK28" s="1498"/>
      <c r="DAL28" s="1498"/>
      <c r="DAM28" s="1498"/>
      <c r="DAN28" s="1498"/>
      <c r="DAO28" s="1498"/>
      <c r="DAP28" s="1498"/>
      <c r="DAQ28" s="1498"/>
      <c r="DAR28" s="1498"/>
      <c r="DAS28" s="1498"/>
      <c r="DAT28" s="1498"/>
      <c r="DAU28" s="1498"/>
      <c r="DAV28" s="1498"/>
      <c r="DAW28" s="1498"/>
      <c r="DAX28" s="1498"/>
      <c r="DAY28" s="1498"/>
      <c r="DAZ28" s="1498"/>
      <c r="DBA28" s="1498"/>
      <c r="DBB28" s="1498"/>
      <c r="DBC28" s="1498"/>
      <c r="DBD28" s="1498"/>
      <c r="DBE28" s="1498"/>
      <c r="DBF28" s="1498"/>
      <c r="DBG28" s="1498"/>
      <c r="DBH28" s="1498"/>
      <c r="DBI28" s="1498"/>
      <c r="DBJ28" s="1498"/>
      <c r="DBK28" s="1498"/>
      <c r="DBL28" s="1498"/>
      <c r="DBM28" s="1498"/>
      <c r="DBN28" s="1498"/>
      <c r="DBO28" s="1498"/>
      <c r="DBP28" s="1498"/>
      <c r="DBQ28" s="1498"/>
      <c r="DBR28" s="1498"/>
      <c r="DBS28" s="1498"/>
      <c r="DBT28" s="1498"/>
      <c r="DBU28" s="1498"/>
      <c r="DBV28" s="1498"/>
      <c r="DBW28" s="1498"/>
      <c r="DBX28" s="1498"/>
      <c r="DBY28" s="1498"/>
      <c r="DBZ28" s="1498"/>
      <c r="DCA28" s="1498"/>
      <c r="DCB28" s="1498"/>
      <c r="DCC28" s="1498"/>
      <c r="DCD28" s="1498"/>
      <c r="DCE28" s="1498"/>
      <c r="DCF28" s="1498"/>
      <c r="DCG28" s="1498"/>
      <c r="DCH28" s="1498"/>
      <c r="DCI28" s="1498"/>
      <c r="DCJ28" s="1498"/>
      <c r="DCK28" s="1498"/>
      <c r="DCL28" s="1498"/>
      <c r="DCM28" s="1498"/>
      <c r="DCN28" s="1498"/>
      <c r="DCO28" s="1498"/>
      <c r="DCP28" s="1498"/>
      <c r="DCQ28" s="1498"/>
      <c r="DCR28" s="1498"/>
      <c r="DCS28" s="1498"/>
      <c r="DCT28" s="1498"/>
      <c r="DCU28" s="1498"/>
      <c r="DCV28" s="1498"/>
      <c r="DCW28" s="1498"/>
      <c r="DCX28" s="1498"/>
      <c r="DCY28" s="1498"/>
      <c r="DCZ28" s="1498"/>
      <c r="DDA28" s="1498"/>
      <c r="DDB28" s="1498"/>
      <c r="DDC28" s="1498"/>
      <c r="DDD28" s="1498"/>
      <c r="DDE28" s="1498"/>
      <c r="DDF28" s="1498"/>
      <c r="DDG28" s="1498"/>
      <c r="DDH28" s="1498"/>
      <c r="DDI28" s="1498"/>
      <c r="DDJ28" s="1498"/>
      <c r="DDK28" s="1498"/>
      <c r="DDL28" s="1498"/>
      <c r="DDM28" s="1498"/>
      <c r="DDN28" s="1498"/>
      <c r="DDO28" s="1498"/>
      <c r="DDP28" s="1498"/>
      <c r="DDQ28" s="1498"/>
      <c r="DDR28" s="1498"/>
      <c r="DDS28" s="1498"/>
      <c r="DDT28" s="1498"/>
      <c r="DDU28" s="1498"/>
      <c r="DDV28" s="1498"/>
      <c r="DDW28" s="1498"/>
      <c r="DDX28" s="1498"/>
      <c r="DDY28" s="1498"/>
      <c r="DDZ28" s="1498"/>
      <c r="DEA28" s="1498"/>
      <c r="DEB28" s="1498"/>
      <c r="DEC28" s="1498"/>
      <c r="DED28" s="1498"/>
      <c r="DEE28" s="1498"/>
      <c r="DEF28" s="1498"/>
      <c r="DEG28" s="1498"/>
      <c r="DEH28" s="1498"/>
      <c r="DEI28" s="1498"/>
      <c r="DEJ28" s="1498"/>
      <c r="DEK28" s="1498"/>
      <c r="DEL28" s="1498"/>
      <c r="DEM28" s="1498"/>
      <c r="DEN28" s="1498"/>
      <c r="DEO28" s="1498"/>
      <c r="DEP28" s="1498"/>
      <c r="DEQ28" s="1498"/>
      <c r="DER28" s="1498"/>
      <c r="DES28" s="1498"/>
      <c r="DET28" s="1498"/>
      <c r="DEU28" s="1498"/>
      <c r="DEV28" s="1498"/>
      <c r="DEW28" s="1498"/>
      <c r="DEX28" s="1498"/>
      <c r="DEY28" s="1498"/>
      <c r="DEZ28" s="1498"/>
      <c r="DFA28" s="1498"/>
      <c r="DFB28" s="1498"/>
      <c r="DFC28" s="1498"/>
      <c r="DFD28" s="1498"/>
      <c r="DFE28" s="1498"/>
      <c r="DFF28" s="1498"/>
      <c r="DFG28" s="1498"/>
      <c r="DFH28" s="1498"/>
      <c r="DFI28" s="1498"/>
      <c r="DFJ28" s="1498"/>
      <c r="DFK28" s="1498"/>
      <c r="DFL28" s="1498"/>
      <c r="DFM28" s="1498"/>
      <c r="DFN28" s="1498"/>
      <c r="DFO28" s="1498"/>
      <c r="DFP28" s="1498"/>
      <c r="DFQ28" s="1498"/>
      <c r="DFR28" s="1498"/>
      <c r="DFS28" s="1498"/>
      <c r="DFT28" s="1498"/>
      <c r="DFU28" s="1498"/>
      <c r="DFV28" s="1498"/>
      <c r="DFW28" s="1498"/>
      <c r="DFX28" s="1498"/>
      <c r="DFY28" s="1498"/>
      <c r="DFZ28" s="1498"/>
      <c r="DGA28" s="1498"/>
      <c r="DGB28" s="1498"/>
      <c r="DGC28" s="1498"/>
      <c r="DGD28" s="1498"/>
      <c r="DGE28" s="1498"/>
      <c r="DGF28" s="1498"/>
      <c r="DGG28" s="1498"/>
      <c r="DGH28" s="1498"/>
      <c r="DGI28" s="1498"/>
      <c r="DGJ28" s="1498"/>
      <c r="DGK28" s="1498"/>
      <c r="DGL28" s="1498"/>
      <c r="DGM28" s="1498"/>
      <c r="DGN28" s="1498"/>
      <c r="DGO28" s="1498"/>
      <c r="DGP28" s="1498"/>
      <c r="DGQ28" s="1498"/>
      <c r="DGR28" s="1498"/>
      <c r="DGS28" s="1498"/>
      <c r="DGT28" s="1498"/>
      <c r="DGU28" s="1498"/>
      <c r="DGV28" s="1498"/>
      <c r="DGW28" s="1498"/>
      <c r="DGX28" s="1498"/>
      <c r="DGY28" s="1498"/>
      <c r="DGZ28" s="1498"/>
      <c r="DHA28" s="1498"/>
      <c r="DHB28" s="1498"/>
      <c r="DHC28" s="1498"/>
      <c r="DHD28" s="1498"/>
      <c r="DHE28" s="1498"/>
      <c r="DHF28" s="1498"/>
      <c r="DHG28" s="1498"/>
      <c r="DHH28" s="1498"/>
      <c r="DHI28" s="1498"/>
      <c r="DHJ28" s="1498"/>
      <c r="DHK28" s="1498"/>
      <c r="DHL28" s="1498"/>
      <c r="DHM28" s="1498"/>
      <c r="DHN28" s="1498"/>
      <c r="DHO28" s="1498"/>
      <c r="DHP28" s="1498"/>
      <c r="DHQ28" s="1498"/>
      <c r="DHR28" s="1498"/>
      <c r="DHS28" s="1498"/>
      <c r="DHT28" s="1498"/>
      <c r="DHU28" s="1498"/>
      <c r="DHV28" s="1498"/>
      <c r="DHW28" s="1498"/>
      <c r="DHX28" s="1498"/>
      <c r="DHY28" s="1498"/>
      <c r="DHZ28" s="1498"/>
      <c r="DIA28" s="1498"/>
      <c r="DIB28" s="1498"/>
      <c r="DIC28" s="1498"/>
      <c r="DID28" s="1498"/>
      <c r="DIE28" s="1498"/>
      <c r="DIF28" s="1498"/>
      <c r="DIG28" s="1498"/>
      <c r="DIH28" s="1498"/>
      <c r="DII28" s="1498"/>
      <c r="DIJ28" s="1498"/>
      <c r="DIK28" s="1498"/>
      <c r="DIL28" s="1498"/>
      <c r="DIM28" s="1498"/>
      <c r="DIN28" s="1498"/>
      <c r="DIO28" s="1498"/>
      <c r="DIP28" s="1498"/>
      <c r="DIQ28" s="1498"/>
      <c r="DIR28" s="1498"/>
      <c r="DIS28" s="1498"/>
      <c r="DIT28" s="1498"/>
      <c r="DIU28" s="1498"/>
      <c r="DIV28" s="1498"/>
      <c r="DIW28" s="1498"/>
      <c r="DIX28" s="1498"/>
      <c r="DIY28" s="1498"/>
      <c r="DIZ28" s="1498"/>
      <c r="DJA28" s="1498"/>
      <c r="DJB28" s="1498"/>
      <c r="DJC28" s="1498"/>
      <c r="DJD28" s="1498"/>
      <c r="DJE28" s="1498"/>
      <c r="DJF28" s="1498"/>
      <c r="DJG28" s="1498"/>
      <c r="DJH28" s="1498"/>
      <c r="DJI28" s="1498"/>
      <c r="DJJ28" s="1498"/>
      <c r="DJK28" s="1498"/>
      <c r="DJL28" s="1498"/>
      <c r="DJM28" s="1498"/>
      <c r="DJN28" s="1498"/>
      <c r="DJO28" s="1498"/>
      <c r="DJP28" s="1498"/>
      <c r="DJQ28" s="1498"/>
      <c r="DJR28" s="1498"/>
      <c r="DJS28" s="1498"/>
      <c r="DJT28" s="1498"/>
      <c r="DJU28" s="1498"/>
      <c r="DJV28" s="1498"/>
      <c r="DJW28" s="1498"/>
      <c r="DJX28" s="1498"/>
      <c r="DJY28" s="1498"/>
      <c r="DJZ28" s="1498"/>
      <c r="DKA28" s="1498"/>
      <c r="DKB28" s="1498"/>
      <c r="DKC28" s="1498"/>
      <c r="DKD28" s="1498"/>
      <c r="DKE28" s="1498"/>
      <c r="DKF28" s="1498"/>
      <c r="DKG28" s="1498"/>
      <c r="DKH28" s="1498"/>
      <c r="DKI28" s="1498"/>
      <c r="DKJ28" s="1498"/>
      <c r="DKK28" s="1498"/>
      <c r="DKL28" s="1498"/>
      <c r="DKM28" s="1498"/>
      <c r="DKN28" s="1498"/>
      <c r="DKO28" s="1498"/>
      <c r="DKP28" s="1498"/>
      <c r="DKQ28" s="1498"/>
      <c r="DKR28" s="1498"/>
      <c r="DKS28" s="1498"/>
      <c r="DKT28" s="1498"/>
      <c r="DKU28" s="1498"/>
      <c r="DKV28" s="1498"/>
      <c r="DKW28" s="1498"/>
      <c r="DKX28" s="1498"/>
      <c r="DKY28" s="1498"/>
      <c r="DKZ28" s="1498"/>
      <c r="DLA28" s="1498"/>
      <c r="DLB28" s="1498"/>
      <c r="DLC28" s="1498"/>
      <c r="DLD28" s="1498"/>
      <c r="DLE28" s="1498"/>
      <c r="DLF28" s="1498"/>
      <c r="DLG28" s="1498"/>
      <c r="DLH28" s="1498"/>
      <c r="DLI28" s="1498"/>
      <c r="DLJ28" s="1498"/>
      <c r="DLK28" s="1498"/>
      <c r="DLL28" s="1498"/>
      <c r="DLM28" s="1498"/>
      <c r="DLN28" s="1498"/>
      <c r="DLO28" s="1498"/>
      <c r="DLP28" s="1498"/>
      <c r="DLQ28" s="1498"/>
      <c r="DLR28" s="1498"/>
      <c r="DLS28" s="1498"/>
      <c r="DLT28" s="1498"/>
      <c r="DLU28" s="1498"/>
      <c r="DLV28" s="1498"/>
      <c r="DLW28" s="1498"/>
      <c r="DLX28" s="1498"/>
      <c r="DLY28" s="1498"/>
      <c r="DLZ28" s="1498"/>
      <c r="DMA28" s="1498"/>
      <c r="DMB28" s="1498"/>
      <c r="DMC28" s="1498"/>
      <c r="DMD28" s="1498"/>
      <c r="DME28" s="1498"/>
      <c r="DMF28" s="1498"/>
      <c r="DMG28" s="1498"/>
      <c r="DMH28" s="1498"/>
      <c r="DMI28" s="1498"/>
      <c r="DMJ28" s="1498"/>
      <c r="DMK28" s="1498"/>
      <c r="DML28" s="1498"/>
      <c r="DMM28" s="1498"/>
      <c r="DMN28" s="1498"/>
      <c r="DMO28" s="1498"/>
      <c r="DMP28" s="1498"/>
      <c r="DMQ28" s="1498"/>
      <c r="DMR28" s="1498"/>
      <c r="DMS28" s="1498"/>
      <c r="DMT28" s="1498"/>
      <c r="DMU28" s="1498"/>
      <c r="DMV28" s="1498"/>
      <c r="DMW28" s="1498"/>
      <c r="DMX28" s="1498"/>
      <c r="DMY28" s="1498"/>
      <c r="DMZ28" s="1498"/>
      <c r="DNA28" s="1498"/>
      <c r="DNB28" s="1498"/>
      <c r="DNC28" s="1498"/>
      <c r="DND28" s="1498"/>
      <c r="DNE28" s="1498"/>
      <c r="DNF28" s="1498"/>
      <c r="DNG28" s="1498"/>
      <c r="DNH28" s="1498"/>
      <c r="DNI28" s="1498"/>
      <c r="DNJ28" s="1498"/>
      <c r="DNK28" s="1498"/>
      <c r="DNL28" s="1498"/>
      <c r="DNM28" s="1498"/>
      <c r="DNN28" s="1498"/>
      <c r="DNO28" s="1498"/>
      <c r="DNP28" s="1498"/>
      <c r="DNQ28" s="1498"/>
      <c r="DNR28" s="1498"/>
      <c r="DNS28" s="1498"/>
      <c r="DNT28" s="1498"/>
      <c r="DNU28" s="1498"/>
      <c r="DNV28" s="1498"/>
      <c r="DNW28" s="1498"/>
      <c r="DNX28" s="1498"/>
      <c r="DNY28" s="1498"/>
      <c r="DNZ28" s="1498"/>
      <c r="DOA28" s="1498"/>
      <c r="DOB28" s="1498"/>
      <c r="DOC28" s="1498"/>
      <c r="DOD28" s="1498"/>
      <c r="DOE28" s="1498"/>
      <c r="DOF28" s="1498"/>
      <c r="DOG28" s="1498"/>
      <c r="DOH28" s="1498"/>
      <c r="DOI28" s="1498"/>
      <c r="DOJ28" s="1498"/>
      <c r="DOK28" s="1498"/>
      <c r="DOL28" s="1498"/>
      <c r="DOM28" s="1498"/>
      <c r="DON28" s="1498"/>
      <c r="DOO28" s="1498"/>
      <c r="DOP28" s="1498"/>
      <c r="DOQ28" s="1498"/>
      <c r="DOR28" s="1498"/>
      <c r="DOS28" s="1498"/>
      <c r="DOT28" s="1498"/>
      <c r="DOU28" s="1498"/>
      <c r="DOV28" s="1498"/>
      <c r="DOW28" s="1498"/>
      <c r="DOX28" s="1498"/>
      <c r="DOY28" s="1498"/>
      <c r="DOZ28" s="1498"/>
      <c r="DPA28" s="1498"/>
      <c r="DPB28" s="1498"/>
      <c r="DPC28" s="1498"/>
      <c r="DPD28" s="1498"/>
      <c r="DPE28" s="1498"/>
      <c r="DPF28" s="1498"/>
      <c r="DPG28" s="1498"/>
      <c r="DPH28" s="1498"/>
      <c r="DPI28" s="1498"/>
      <c r="DPJ28" s="1498"/>
      <c r="DPK28" s="1498"/>
      <c r="DPL28" s="1498"/>
      <c r="DPM28" s="1498"/>
      <c r="DPN28" s="1498"/>
      <c r="DPO28" s="1498"/>
      <c r="DPP28" s="1498"/>
      <c r="DPQ28" s="1498"/>
      <c r="DPR28" s="1498"/>
      <c r="DPS28" s="1498"/>
      <c r="DPT28" s="1498"/>
      <c r="DPU28" s="1498"/>
      <c r="DPV28" s="1498"/>
      <c r="DPW28" s="1498"/>
      <c r="DPX28" s="1498"/>
      <c r="DPY28" s="1498"/>
      <c r="DPZ28" s="1498"/>
      <c r="DQA28" s="1498"/>
      <c r="DQB28" s="1498"/>
      <c r="DQC28" s="1498"/>
      <c r="DQD28" s="1498"/>
      <c r="DQE28" s="1498"/>
      <c r="DQF28" s="1498"/>
      <c r="DQG28" s="1498"/>
      <c r="DQH28" s="1498"/>
      <c r="DQI28" s="1498"/>
      <c r="DQJ28" s="1498"/>
      <c r="DQK28" s="1498"/>
      <c r="DQL28" s="1498"/>
      <c r="DQM28" s="1498"/>
      <c r="DQN28" s="1498"/>
      <c r="DQO28" s="1498"/>
      <c r="DQP28" s="1498"/>
      <c r="DQQ28" s="1498"/>
      <c r="DQR28" s="1498"/>
      <c r="DQS28" s="1498"/>
      <c r="DQT28" s="1498"/>
      <c r="DQU28" s="1498"/>
      <c r="DQV28" s="1498"/>
      <c r="DQW28" s="1498"/>
      <c r="DQX28" s="1498"/>
      <c r="DQY28" s="1498"/>
      <c r="DQZ28" s="1498"/>
      <c r="DRA28" s="1498"/>
      <c r="DRB28" s="1498"/>
      <c r="DRC28" s="1498"/>
      <c r="DRD28" s="1498"/>
      <c r="DRE28" s="1498"/>
      <c r="DRF28" s="1498"/>
      <c r="DRG28" s="1498"/>
      <c r="DRH28" s="1498"/>
      <c r="DRI28" s="1498"/>
      <c r="DRJ28" s="1498"/>
      <c r="DRK28" s="1498"/>
      <c r="DRL28" s="1498"/>
      <c r="DRM28" s="1498"/>
      <c r="DRN28" s="1498"/>
      <c r="DRO28" s="1498"/>
      <c r="DRP28" s="1498"/>
      <c r="DRQ28" s="1498"/>
      <c r="DRR28" s="1498"/>
      <c r="DRS28" s="1498"/>
      <c r="DRT28" s="1498"/>
      <c r="DRU28" s="1498"/>
      <c r="DRV28" s="1498"/>
      <c r="DRW28" s="1498"/>
      <c r="DRX28" s="1498"/>
      <c r="DRY28" s="1498"/>
      <c r="DRZ28" s="1498"/>
      <c r="DSA28" s="1498"/>
      <c r="DSB28" s="1498"/>
      <c r="DSC28" s="1498"/>
      <c r="DSD28" s="1498"/>
      <c r="DSE28" s="1498"/>
      <c r="DSF28" s="1498"/>
      <c r="DSG28" s="1498"/>
      <c r="DSH28" s="1498"/>
      <c r="DSI28" s="1498"/>
      <c r="DSJ28" s="1498"/>
      <c r="DSK28" s="1498"/>
      <c r="DSL28" s="1498"/>
      <c r="DSM28" s="1498"/>
      <c r="DSN28" s="1498"/>
      <c r="DSO28" s="1498"/>
      <c r="DSP28" s="1498"/>
      <c r="DSQ28" s="1498"/>
      <c r="DSR28" s="1498"/>
      <c r="DSS28" s="1498"/>
      <c r="DST28" s="1498"/>
      <c r="DSU28" s="1498"/>
      <c r="DSV28" s="1498"/>
      <c r="DSW28" s="1498"/>
      <c r="DSX28" s="1498"/>
      <c r="DSY28" s="1498"/>
      <c r="DSZ28" s="1498"/>
      <c r="DTA28" s="1498"/>
      <c r="DTB28" s="1498"/>
      <c r="DTC28" s="1498"/>
      <c r="DTD28" s="1498"/>
      <c r="DTE28" s="1498"/>
      <c r="DTF28" s="1498"/>
      <c r="DTG28" s="1498"/>
      <c r="DTH28" s="1498"/>
      <c r="DTI28" s="1498"/>
      <c r="DTJ28" s="1498"/>
      <c r="DTK28" s="1498"/>
      <c r="DTL28" s="1498"/>
      <c r="DTM28" s="1498"/>
      <c r="DTN28" s="1498"/>
      <c r="DTO28" s="1498"/>
      <c r="DTP28" s="1498"/>
      <c r="DTQ28" s="1498"/>
      <c r="DTR28" s="1498"/>
      <c r="DTS28" s="1498"/>
      <c r="DTT28" s="1498"/>
      <c r="DTU28" s="1498"/>
      <c r="DTV28" s="1498"/>
      <c r="DTW28" s="1498"/>
      <c r="DTX28" s="1498"/>
      <c r="DTY28" s="1498"/>
      <c r="DTZ28" s="1498"/>
      <c r="DUA28" s="1498"/>
      <c r="DUB28" s="1498"/>
      <c r="DUC28" s="1498"/>
      <c r="DUD28" s="1498"/>
      <c r="DUE28" s="1498"/>
      <c r="DUF28" s="1498"/>
      <c r="DUG28" s="1498"/>
      <c r="DUH28" s="1498"/>
      <c r="DUI28" s="1498"/>
      <c r="DUJ28" s="1498"/>
      <c r="DUK28" s="1498"/>
      <c r="DUL28" s="1498"/>
      <c r="DUM28" s="1498"/>
      <c r="DUN28" s="1498"/>
      <c r="DUO28" s="1498"/>
      <c r="DUP28" s="1498"/>
      <c r="DUQ28" s="1498"/>
      <c r="DUR28" s="1498"/>
      <c r="DUS28" s="1498"/>
      <c r="DUT28" s="1498"/>
      <c r="DUU28" s="1498"/>
      <c r="DUV28" s="1498"/>
      <c r="DUW28" s="1498"/>
      <c r="DUX28" s="1498"/>
      <c r="DUY28" s="1498"/>
      <c r="DUZ28" s="1498"/>
      <c r="DVA28" s="1498"/>
      <c r="DVB28" s="1498"/>
      <c r="DVC28" s="1498"/>
      <c r="DVD28" s="1498"/>
      <c r="DVE28" s="1498"/>
      <c r="DVF28" s="1498"/>
      <c r="DVG28" s="1498"/>
      <c r="DVH28" s="1498"/>
      <c r="DVI28" s="1498"/>
      <c r="DVJ28" s="1498"/>
      <c r="DVK28" s="1498"/>
      <c r="DVL28" s="1498"/>
      <c r="DVM28" s="1498"/>
      <c r="DVN28" s="1498"/>
      <c r="DVO28" s="1498"/>
      <c r="DVP28" s="1498"/>
      <c r="DVQ28" s="1498"/>
      <c r="DVR28" s="1498"/>
      <c r="DVS28" s="1498"/>
      <c r="DVT28" s="1498"/>
      <c r="DVU28" s="1498"/>
      <c r="DVV28" s="1498"/>
      <c r="DVW28" s="1498"/>
      <c r="DVX28" s="1498"/>
      <c r="DVY28" s="1498"/>
      <c r="DVZ28" s="1498"/>
      <c r="DWA28" s="1498"/>
      <c r="DWB28" s="1498"/>
      <c r="DWC28" s="1498"/>
      <c r="DWD28" s="1498"/>
      <c r="DWE28" s="1498"/>
      <c r="DWF28" s="1498"/>
      <c r="DWG28" s="1498"/>
      <c r="DWH28" s="1498"/>
      <c r="DWI28" s="1498"/>
      <c r="DWJ28" s="1498"/>
      <c r="DWK28" s="1498"/>
      <c r="DWL28" s="1498"/>
      <c r="DWM28" s="1498"/>
      <c r="DWN28" s="1498"/>
      <c r="DWO28" s="1498"/>
      <c r="DWP28" s="1498"/>
      <c r="DWQ28" s="1498"/>
      <c r="DWR28" s="1498"/>
      <c r="DWS28" s="1498"/>
      <c r="DWT28" s="1498"/>
      <c r="DWU28" s="1498"/>
      <c r="DWV28" s="1498"/>
      <c r="DWW28" s="1498"/>
      <c r="DWX28" s="1498"/>
      <c r="DWY28" s="1498"/>
      <c r="DWZ28" s="1498"/>
      <c r="DXA28" s="1498"/>
      <c r="DXB28" s="1498"/>
      <c r="DXC28" s="1498"/>
      <c r="DXD28" s="1498"/>
      <c r="DXE28" s="1498"/>
      <c r="DXF28" s="1498"/>
      <c r="DXG28" s="1498"/>
      <c r="DXH28" s="1498"/>
      <c r="DXI28" s="1498"/>
      <c r="DXJ28" s="1498"/>
      <c r="DXK28" s="1498"/>
      <c r="DXL28" s="1498"/>
      <c r="DXM28" s="1498"/>
      <c r="DXN28" s="1498"/>
      <c r="DXO28" s="1498"/>
      <c r="DXP28" s="1498"/>
      <c r="DXQ28" s="1498"/>
      <c r="DXR28" s="1498"/>
      <c r="DXS28" s="1498"/>
      <c r="DXT28" s="1498"/>
      <c r="DXU28" s="1498"/>
      <c r="DXV28" s="1498"/>
      <c r="DXW28" s="1498"/>
      <c r="DXX28" s="1498"/>
      <c r="DXY28" s="1498"/>
      <c r="DXZ28" s="1498"/>
      <c r="DYA28" s="1498"/>
      <c r="DYB28" s="1498"/>
      <c r="DYC28" s="1498"/>
      <c r="DYD28" s="1498"/>
      <c r="DYE28" s="1498"/>
      <c r="DYF28" s="1498"/>
      <c r="DYG28" s="1498"/>
      <c r="DYH28" s="1498"/>
      <c r="DYI28" s="1498"/>
      <c r="DYJ28" s="1498"/>
      <c r="DYK28" s="1498"/>
      <c r="DYL28" s="1498"/>
      <c r="DYM28" s="1498"/>
      <c r="DYN28" s="1498"/>
      <c r="DYO28" s="1498"/>
      <c r="DYP28" s="1498"/>
      <c r="DYQ28" s="1498"/>
      <c r="DYR28" s="1498"/>
      <c r="DYS28" s="1498"/>
      <c r="DYT28" s="1498"/>
      <c r="DYU28" s="1498"/>
      <c r="DYV28" s="1498"/>
      <c r="DYW28" s="1498"/>
      <c r="DYX28" s="1498"/>
      <c r="DYY28" s="1498"/>
      <c r="DYZ28" s="1498"/>
      <c r="DZA28" s="1498"/>
      <c r="DZB28" s="1498"/>
      <c r="DZC28" s="1498"/>
      <c r="DZD28" s="1498"/>
      <c r="DZE28" s="1498"/>
      <c r="DZF28" s="1498"/>
      <c r="DZG28" s="1498"/>
      <c r="DZH28" s="1498"/>
      <c r="DZI28" s="1498"/>
      <c r="DZJ28" s="1498"/>
      <c r="DZK28" s="1498"/>
      <c r="DZL28" s="1498"/>
      <c r="DZM28" s="1498"/>
      <c r="DZN28" s="1498"/>
      <c r="DZO28" s="1498"/>
      <c r="DZP28" s="1498"/>
      <c r="DZQ28" s="1498"/>
      <c r="DZR28" s="1498"/>
      <c r="DZS28" s="1498"/>
      <c r="DZT28" s="1498"/>
      <c r="DZU28" s="1498"/>
      <c r="DZV28" s="1498"/>
      <c r="DZW28" s="1498"/>
      <c r="DZX28" s="1498"/>
      <c r="DZY28" s="1498"/>
      <c r="DZZ28" s="1498"/>
      <c r="EAA28" s="1498"/>
      <c r="EAB28" s="1498"/>
      <c r="EAC28" s="1498"/>
      <c r="EAD28" s="1498"/>
      <c r="EAE28" s="1498"/>
      <c r="EAF28" s="1498"/>
      <c r="EAG28" s="1498"/>
      <c r="EAH28" s="1498"/>
      <c r="EAI28" s="1498"/>
      <c r="EAJ28" s="1498"/>
      <c r="EAK28" s="1498"/>
      <c r="EAL28" s="1498"/>
      <c r="EAM28" s="1498"/>
      <c r="EAN28" s="1498"/>
      <c r="EAO28" s="1498"/>
      <c r="EAP28" s="1498"/>
      <c r="EAQ28" s="1498"/>
      <c r="EAR28" s="1498"/>
      <c r="EAS28" s="1498"/>
      <c r="EAT28" s="1498"/>
      <c r="EAU28" s="1498"/>
      <c r="EAV28" s="1498"/>
      <c r="EAW28" s="1498"/>
      <c r="EAX28" s="1498"/>
      <c r="EAY28" s="1498"/>
      <c r="EAZ28" s="1498"/>
      <c r="EBA28" s="1498"/>
      <c r="EBB28" s="1498"/>
      <c r="EBC28" s="1498"/>
      <c r="EBD28" s="1498"/>
      <c r="EBE28" s="1498"/>
      <c r="EBF28" s="1498"/>
      <c r="EBG28" s="1498"/>
      <c r="EBH28" s="1498"/>
      <c r="EBI28" s="1498"/>
      <c r="EBJ28" s="1498"/>
      <c r="EBK28" s="1498"/>
      <c r="EBL28" s="1498"/>
      <c r="EBM28" s="1498"/>
      <c r="EBN28" s="1498"/>
      <c r="EBO28" s="1498"/>
      <c r="EBP28" s="1498"/>
      <c r="EBQ28" s="1498"/>
      <c r="EBR28" s="1498"/>
      <c r="EBS28" s="1498"/>
      <c r="EBT28" s="1498"/>
      <c r="EBU28" s="1498"/>
      <c r="EBV28" s="1498"/>
      <c r="EBW28" s="1498"/>
      <c r="EBX28" s="1498"/>
      <c r="EBY28" s="1498"/>
      <c r="EBZ28" s="1498"/>
      <c r="ECA28" s="1498"/>
      <c r="ECB28" s="1498"/>
      <c r="ECC28" s="1498"/>
      <c r="ECD28" s="1498"/>
      <c r="ECE28" s="1498"/>
      <c r="ECF28" s="1498"/>
      <c r="ECG28" s="1498"/>
      <c r="ECH28" s="1498"/>
      <c r="ECI28" s="1498"/>
      <c r="ECJ28" s="1498"/>
      <c r="ECK28" s="1498"/>
      <c r="ECL28" s="1498"/>
      <c r="ECM28" s="1498"/>
      <c r="ECN28" s="1498"/>
      <c r="ECO28" s="1498"/>
      <c r="ECP28" s="1498"/>
      <c r="ECQ28" s="1498"/>
      <c r="ECR28" s="1498"/>
      <c r="ECS28" s="1498"/>
      <c r="ECT28" s="1498"/>
      <c r="ECU28" s="1498"/>
      <c r="ECV28" s="1498"/>
      <c r="ECW28" s="1498"/>
      <c r="ECX28" s="1498"/>
      <c r="ECY28" s="1498"/>
      <c r="ECZ28" s="1498"/>
      <c r="EDA28" s="1498"/>
      <c r="EDB28" s="1498"/>
      <c r="EDC28" s="1498"/>
      <c r="EDD28" s="1498"/>
      <c r="EDE28" s="1498"/>
      <c r="EDF28" s="1498"/>
      <c r="EDG28" s="1498"/>
      <c r="EDH28" s="1498"/>
      <c r="EDI28" s="1498"/>
      <c r="EDJ28" s="1498"/>
      <c r="EDK28" s="1498"/>
      <c r="EDL28" s="1498"/>
      <c r="EDM28" s="1498"/>
      <c r="EDN28" s="1498"/>
      <c r="EDO28" s="1498"/>
      <c r="EDP28" s="1498"/>
      <c r="EDQ28" s="1498"/>
      <c r="EDR28" s="1498"/>
      <c r="EDS28" s="1498"/>
      <c r="EDT28" s="1498"/>
      <c r="EDU28" s="1498"/>
      <c r="EDV28" s="1498"/>
      <c r="EDW28" s="1498"/>
      <c r="EDX28" s="1498"/>
      <c r="EDY28" s="1498"/>
      <c r="EDZ28" s="1498"/>
      <c r="EEA28" s="1498"/>
      <c r="EEB28" s="1498"/>
      <c r="EEC28" s="1498"/>
      <c r="EED28" s="1498"/>
      <c r="EEE28" s="1498"/>
      <c r="EEF28" s="1498"/>
      <c r="EEG28" s="1498"/>
      <c r="EEH28" s="1498"/>
      <c r="EEI28" s="1498"/>
      <c r="EEJ28" s="1498"/>
      <c r="EEK28" s="1498"/>
      <c r="EEL28" s="1498"/>
      <c r="EEM28" s="1498"/>
      <c r="EEN28" s="1498"/>
      <c r="EEO28" s="1498"/>
      <c r="EEP28" s="1498"/>
      <c r="EEQ28" s="1498"/>
      <c r="EER28" s="1498"/>
      <c r="EES28" s="1498"/>
      <c r="EET28" s="1498"/>
      <c r="EEU28" s="1498"/>
      <c r="EEV28" s="1498"/>
      <c r="EEW28" s="1498"/>
      <c r="EEX28" s="1498"/>
      <c r="EEY28" s="1498"/>
      <c r="EEZ28" s="1498"/>
      <c r="EFA28" s="1498"/>
      <c r="EFB28" s="1498"/>
      <c r="EFC28" s="1498"/>
      <c r="EFD28" s="1498"/>
      <c r="EFE28" s="1498"/>
      <c r="EFF28" s="1498"/>
      <c r="EFG28" s="1498"/>
      <c r="EFH28" s="1498"/>
      <c r="EFI28" s="1498"/>
      <c r="EFJ28" s="1498"/>
      <c r="EFK28" s="1498"/>
      <c r="EFL28" s="1498"/>
      <c r="EFM28" s="1498"/>
      <c r="EFN28" s="1498"/>
      <c r="EFO28" s="1498"/>
      <c r="EFP28" s="1498"/>
      <c r="EFQ28" s="1498"/>
      <c r="EFR28" s="1498"/>
      <c r="EFS28" s="1498"/>
      <c r="EFT28" s="1498"/>
      <c r="EFU28" s="1498"/>
      <c r="EFV28" s="1498"/>
      <c r="EFW28" s="1498"/>
      <c r="EFX28" s="1498"/>
      <c r="EFY28" s="1498"/>
      <c r="EFZ28" s="1498"/>
      <c r="EGA28" s="1498"/>
      <c r="EGB28" s="1498"/>
      <c r="EGC28" s="1498"/>
      <c r="EGD28" s="1498"/>
      <c r="EGE28" s="1498"/>
      <c r="EGF28" s="1498"/>
      <c r="EGG28" s="1498"/>
      <c r="EGH28" s="1498"/>
      <c r="EGI28" s="1498"/>
      <c r="EGJ28" s="1498"/>
      <c r="EGK28" s="1498"/>
      <c r="EGL28" s="1498"/>
      <c r="EGM28" s="1498"/>
      <c r="EGN28" s="1498"/>
      <c r="EGO28" s="1498"/>
      <c r="EGP28" s="1498"/>
      <c r="EGQ28" s="1498"/>
      <c r="EGR28" s="1498"/>
      <c r="EGS28" s="1498"/>
      <c r="EGT28" s="1498"/>
      <c r="EGU28" s="1498"/>
      <c r="EGV28" s="1498"/>
      <c r="EGW28" s="1498"/>
      <c r="EGX28" s="1498"/>
      <c r="EGY28" s="1498"/>
      <c r="EGZ28" s="1498"/>
      <c r="EHA28" s="1498"/>
      <c r="EHB28" s="1498"/>
      <c r="EHC28" s="1498"/>
      <c r="EHD28" s="1498"/>
      <c r="EHE28" s="1498"/>
      <c r="EHF28" s="1498"/>
      <c r="EHG28" s="1498"/>
      <c r="EHH28" s="1498"/>
      <c r="EHI28" s="1498"/>
      <c r="EHJ28" s="1498"/>
      <c r="EHK28" s="1498"/>
      <c r="EHL28" s="1498"/>
      <c r="EHM28" s="1498"/>
      <c r="EHN28" s="1498"/>
      <c r="EHO28" s="1498"/>
      <c r="EHP28" s="1498"/>
      <c r="EHQ28" s="1498"/>
      <c r="EHR28" s="1498"/>
      <c r="EHS28" s="1498"/>
      <c r="EHT28" s="1498"/>
      <c r="EHU28" s="1498"/>
      <c r="EHV28" s="1498"/>
      <c r="EHW28" s="1498"/>
      <c r="EHX28" s="1498"/>
      <c r="EHY28" s="1498"/>
      <c r="EHZ28" s="1498"/>
      <c r="EIA28" s="1498"/>
      <c r="EIB28" s="1498"/>
      <c r="EIC28" s="1498"/>
      <c r="EID28" s="1498"/>
      <c r="EIE28" s="1498"/>
      <c r="EIF28" s="1498"/>
      <c r="EIG28" s="1498"/>
      <c r="EIH28" s="1498"/>
      <c r="EII28" s="1498"/>
      <c r="EIJ28" s="1498"/>
      <c r="EIK28" s="1498"/>
      <c r="EIL28" s="1498"/>
      <c r="EIM28" s="1498"/>
      <c r="EIN28" s="1498"/>
      <c r="EIO28" s="1498"/>
      <c r="EIP28" s="1498"/>
      <c r="EIQ28" s="1498"/>
      <c r="EIR28" s="1498"/>
      <c r="EIS28" s="1498"/>
      <c r="EIT28" s="1498"/>
      <c r="EIU28" s="1498"/>
      <c r="EIV28" s="1498"/>
      <c r="EIW28" s="1498"/>
      <c r="EIX28" s="1498"/>
      <c r="EIY28" s="1498"/>
      <c r="EIZ28" s="1498"/>
      <c r="EJA28" s="1498"/>
      <c r="EJB28" s="1498"/>
      <c r="EJC28" s="1498"/>
      <c r="EJD28" s="1498"/>
      <c r="EJE28" s="1498"/>
      <c r="EJF28" s="1498"/>
      <c r="EJG28" s="1498"/>
      <c r="EJH28" s="1498"/>
      <c r="EJI28" s="1498"/>
      <c r="EJJ28" s="1498"/>
      <c r="EJK28" s="1498"/>
      <c r="EJL28" s="1498"/>
      <c r="EJM28" s="1498"/>
      <c r="EJN28" s="1498"/>
      <c r="EJO28" s="1498"/>
      <c r="EJP28" s="1498"/>
      <c r="EJQ28" s="1498"/>
      <c r="EJR28" s="1498"/>
      <c r="EJS28" s="1498"/>
      <c r="EJT28" s="1498"/>
      <c r="EJU28" s="1498"/>
      <c r="EJV28" s="1498"/>
      <c r="EJW28" s="1498"/>
      <c r="EJX28" s="1498"/>
      <c r="EJY28" s="1498"/>
      <c r="EJZ28" s="1498"/>
      <c r="EKA28" s="1498"/>
      <c r="EKB28" s="1498"/>
      <c r="EKC28" s="1498"/>
      <c r="EKD28" s="1498"/>
      <c r="EKE28" s="1498"/>
      <c r="EKF28" s="1498"/>
      <c r="EKG28" s="1498"/>
      <c r="EKH28" s="1498"/>
      <c r="EKI28" s="1498"/>
      <c r="EKJ28" s="1498"/>
      <c r="EKK28" s="1498"/>
      <c r="EKL28" s="1498"/>
      <c r="EKM28" s="1498"/>
      <c r="EKN28" s="1498"/>
      <c r="EKO28" s="1498"/>
      <c r="EKP28" s="1498"/>
      <c r="EKQ28" s="1498"/>
      <c r="EKR28" s="1498"/>
      <c r="EKS28" s="1498"/>
      <c r="EKT28" s="1498"/>
      <c r="EKU28" s="1498"/>
      <c r="EKV28" s="1498"/>
      <c r="EKW28" s="1498"/>
      <c r="EKX28" s="1498"/>
      <c r="EKY28" s="1498"/>
      <c r="EKZ28" s="1498"/>
      <c r="ELA28" s="1498"/>
      <c r="ELB28" s="1498"/>
      <c r="ELC28" s="1498"/>
      <c r="ELD28" s="1498"/>
      <c r="ELE28" s="1498"/>
      <c r="ELF28" s="1498"/>
      <c r="ELG28" s="1498"/>
      <c r="ELH28" s="1498"/>
      <c r="ELI28" s="1498"/>
      <c r="ELJ28" s="1498"/>
      <c r="ELK28" s="1498"/>
      <c r="ELL28" s="1498"/>
      <c r="ELM28" s="1498"/>
      <c r="ELN28" s="1498"/>
      <c r="ELO28" s="1498"/>
      <c r="ELP28" s="1498"/>
      <c r="ELQ28" s="1498"/>
      <c r="ELR28" s="1498"/>
      <c r="ELS28" s="1498"/>
      <c r="ELT28" s="1498"/>
      <c r="ELU28" s="1498"/>
      <c r="ELV28" s="1498"/>
      <c r="ELW28" s="1498"/>
      <c r="ELX28" s="1498"/>
      <c r="ELY28" s="1498"/>
      <c r="ELZ28" s="1498"/>
      <c r="EMA28" s="1498"/>
      <c r="EMB28" s="1498"/>
      <c r="EMC28" s="1498"/>
      <c r="EMD28" s="1498"/>
      <c r="EME28" s="1498"/>
      <c r="EMF28" s="1498"/>
      <c r="EMG28" s="1498"/>
      <c r="EMH28" s="1498"/>
      <c r="EMI28" s="1498"/>
      <c r="EMJ28" s="1498"/>
      <c r="EMK28" s="1498"/>
      <c r="EML28" s="1498"/>
      <c r="EMM28" s="1498"/>
      <c r="EMN28" s="1498"/>
      <c r="EMO28" s="1498"/>
      <c r="EMP28" s="1498"/>
      <c r="EMQ28" s="1498"/>
      <c r="EMR28" s="1498"/>
      <c r="EMS28" s="1498"/>
      <c r="EMT28" s="1498"/>
      <c r="EMU28" s="1498"/>
      <c r="EMV28" s="1498"/>
      <c r="EMW28" s="1498"/>
      <c r="EMX28" s="1498"/>
      <c r="EMY28" s="1498"/>
      <c r="EMZ28" s="1498"/>
      <c r="ENA28" s="1498"/>
      <c r="ENB28" s="1498"/>
      <c r="ENC28" s="1498"/>
      <c r="END28" s="1498"/>
      <c r="ENE28" s="1498"/>
      <c r="ENF28" s="1498"/>
      <c r="ENG28" s="1498"/>
      <c r="ENH28" s="1498"/>
      <c r="ENI28" s="1498"/>
      <c r="ENJ28" s="1498"/>
      <c r="ENK28" s="1498"/>
      <c r="ENL28" s="1498"/>
      <c r="ENM28" s="1498"/>
      <c r="ENN28" s="1498"/>
      <c r="ENO28" s="1498"/>
      <c r="ENP28" s="1498"/>
      <c r="ENQ28" s="1498"/>
      <c r="ENR28" s="1498"/>
      <c r="ENS28" s="1498"/>
      <c r="ENT28" s="1498"/>
      <c r="ENU28" s="1498"/>
      <c r="ENV28" s="1498"/>
      <c r="ENW28" s="1498"/>
      <c r="ENX28" s="1498"/>
      <c r="ENY28" s="1498"/>
      <c r="ENZ28" s="1498"/>
      <c r="EOA28" s="1498"/>
      <c r="EOB28" s="1498"/>
      <c r="EOC28" s="1498"/>
      <c r="EOD28" s="1498"/>
      <c r="EOE28" s="1498"/>
      <c r="EOF28" s="1498"/>
      <c r="EOG28" s="1498"/>
      <c r="EOH28" s="1498"/>
      <c r="EOI28" s="1498"/>
      <c r="EOJ28" s="1498"/>
      <c r="EOK28" s="1498"/>
      <c r="EOL28" s="1498"/>
      <c r="EOM28" s="1498"/>
      <c r="EON28" s="1498"/>
      <c r="EOO28" s="1498"/>
      <c r="EOP28" s="1498"/>
      <c r="EOQ28" s="1498"/>
      <c r="EOR28" s="1498"/>
      <c r="EOS28" s="1498"/>
      <c r="EOT28" s="1498"/>
      <c r="EOU28" s="1498"/>
      <c r="EOV28" s="1498"/>
      <c r="EOW28" s="1498"/>
      <c r="EOX28" s="1498"/>
      <c r="EOY28" s="1498"/>
      <c r="EOZ28" s="1498"/>
      <c r="EPA28" s="1498"/>
      <c r="EPB28" s="1498"/>
      <c r="EPC28" s="1498"/>
      <c r="EPD28" s="1498"/>
      <c r="EPE28" s="1498"/>
      <c r="EPF28" s="1498"/>
      <c r="EPG28" s="1498"/>
      <c r="EPH28" s="1498"/>
      <c r="EPI28" s="1498"/>
      <c r="EPJ28" s="1498"/>
      <c r="EPK28" s="1498"/>
      <c r="EPL28" s="1498"/>
      <c r="EPM28" s="1498"/>
      <c r="EPN28" s="1498"/>
      <c r="EPO28" s="1498"/>
      <c r="EPP28" s="1498"/>
      <c r="EPQ28" s="1498"/>
      <c r="EPR28" s="1498"/>
      <c r="EPS28" s="1498"/>
      <c r="EPT28" s="1498"/>
      <c r="EPU28" s="1498"/>
      <c r="EPV28" s="1498"/>
      <c r="EPW28" s="1498"/>
      <c r="EPX28" s="1498"/>
      <c r="EPY28" s="1498"/>
      <c r="EPZ28" s="1498"/>
      <c r="EQA28" s="1498"/>
      <c r="EQB28" s="1498"/>
      <c r="EQC28" s="1498"/>
      <c r="EQD28" s="1498"/>
      <c r="EQE28" s="1498"/>
      <c r="EQF28" s="1498"/>
      <c r="EQG28" s="1498"/>
      <c r="EQH28" s="1498"/>
      <c r="EQI28" s="1498"/>
      <c r="EQJ28" s="1498"/>
      <c r="EQK28" s="1498"/>
      <c r="EQL28" s="1498"/>
      <c r="EQM28" s="1498"/>
      <c r="EQN28" s="1498"/>
      <c r="EQO28" s="1498"/>
      <c r="EQP28" s="1498"/>
      <c r="EQQ28" s="1498"/>
      <c r="EQR28" s="1498"/>
      <c r="EQS28" s="1498"/>
      <c r="EQT28" s="1498"/>
      <c r="EQU28" s="1498"/>
      <c r="EQV28" s="1498"/>
      <c r="EQW28" s="1498"/>
      <c r="EQX28" s="1498"/>
      <c r="EQY28" s="1498"/>
      <c r="EQZ28" s="1498"/>
      <c r="ERA28" s="1498"/>
      <c r="ERB28" s="1498"/>
      <c r="ERC28" s="1498"/>
      <c r="ERD28" s="1498"/>
      <c r="ERE28" s="1498"/>
      <c r="ERF28" s="1498"/>
      <c r="ERG28" s="1498"/>
      <c r="ERH28" s="1498"/>
      <c r="ERI28" s="1498"/>
      <c r="ERJ28" s="1498"/>
      <c r="ERK28" s="1498"/>
      <c r="ERL28" s="1498"/>
      <c r="ERM28" s="1498"/>
      <c r="ERN28" s="1498"/>
      <c r="ERO28" s="1498"/>
      <c r="ERP28" s="1498"/>
      <c r="ERQ28" s="1498"/>
      <c r="ERR28" s="1498"/>
      <c r="ERS28" s="1498"/>
      <c r="ERT28" s="1498"/>
      <c r="ERU28" s="1498"/>
      <c r="ERV28" s="1498"/>
      <c r="ERW28" s="1498"/>
      <c r="ERX28" s="1498"/>
      <c r="ERY28" s="1498"/>
      <c r="ERZ28" s="1498"/>
      <c r="ESA28" s="1498"/>
      <c r="ESB28" s="1498"/>
      <c r="ESC28" s="1498"/>
      <c r="ESD28" s="1498"/>
      <c r="ESE28" s="1498"/>
      <c r="ESF28" s="1498"/>
      <c r="ESG28" s="1498"/>
      <c r="ESH28" s="1498"/>
      <c r="ESI28" s="1498"/>
      <c r="ESJ28" s="1498"/>
      <c r="ESK28" s="1498"/>
      <c r="ESL28" s="1498"/>
      <c r="ESM28" s="1498"/>
      <c r="ESN28" s="1498"/>
      <c r="ESO28" s="1498"/>
      <c r="ESP28" s="1498"/>
      <c r="ESQ28" s="1498"/>
      <c r="ESR28" s="1498"/>
      <c r="ESS28" s="1498"/>
      <c r="EST28" s="1498"/>
      <c r="ESU28" s="1498"/>
      <c r="ESV28" s="1498"/>
      <c r="ESW28" s="1498"/>
      <c r="ESX28" s="1498"/>
      <c r="ESY28" s="1498"/>
      <c r="ESZ28" s="1498"/>
      <c r="ETA28" s="1498"/>
      <c r="ETB28" s="1498"/>
      <c r="ETC28" s="1498"/>
      <c r="ETD28" s="1498"/>
      <c r="ETE28" s="1498"/>
      <c r="ETF28" s="1498"/>
      <c r="ETG28" s="1498"/>
      <c r="ETH28" s="1498"/>
      <c r="ETI28" s="1498"/>
      <c r="ETJ28" s="1498"/>
      <c r="ETK28" s="1498"/>
      <c r="ETL28" s="1498"/>
      <c r="ETM28" s="1498"/>
      <c r="ETN28" s="1498"/>
      <c r="ETO28" s="1498"/>
      <c r="ETP28" s="1498"/>
      <c r="ETQ28" s="1498"/>
      <c r="ETR28" s="1498"/>
      <c r="ETS28" s="1498"/>
      <c r="ETT28" s="1498"/>
      <c r="ETU28" s="1498"/>
      <c r="ETV28" s="1498"/>
      <c r="ETW28" s="1498"/>
      <c r="ETX28" s="1498"/>
      <c r="ETY28" s="1498"/>
      <c r="ETZ28" s="1498"/>
      <c r="EUA28" s="1498"/>
      <c r="EUB28" s="1498"/>
      <c r="EUC28" s="1498"/>
      <c r="EUD28" s="1498"/>
      <c r="EUE28" s="1498"/>
      <c r="EUF28" s="1498"/>
      <c r="EUG28" s="1498"/>
      <c r="EUH28" s="1498"/>
      <c r="EUI28" s="1498"/>
      <c r="EUJ28" s="1498"/>
      <c r="EUK28" s="1498"/>
      <c r="EUL28" s="1498"/>
      <c r="EUM28" s="1498"/>
      <c r="EUN28" s="1498"/>
      <c r="EUO28" s="1498"/>
      <c r="EUP28" s="1498"/>
      <c r="EUQ28" s="1498"/>
      <c r="EUR28" s="1498"/>
      <c r="EUS28" s="1498"/>
      <c r="EUT28" s="1498"/>
      <c r="EUU28" s="1498"/>
      <c r="EUV28" s="1498"/>
      <c r="EUW28" s="1498"/>
      <c r="EUX28" s="1498"/>
      <c r="EUY28" s="1498"/>
      <c r="EUZ28" s="1498"/>
      <c r="EVA28" s="1498"/>
      <c r="EVB28" s="1498"/>
      <c r="EVC28" s="1498"/>
      <c r="EVD28" s="1498"/>
      <c r="EVE28" s="1498"/>
      <c r="EVF28" s="1498"/>
      <c r="EVG28" s="1498"/>
      <c r="EVH28" s="1498"/>
      <c r="EVI28" s="1498"/>
      <c r="EVJ28" s="1498"/>
      <c r="EVK28" s="1498"/>
      <c r="EVL28" s="1498"/>
      <c r="EVM28" s="1498"/>
      <c r="EVN28" s="1498"/>
      <c r="EVO28" s="1498"/>
      <c r="EVP28" s="1498"/>
      <c r="EVQ28" s="1498"/>
      <c r="EVR28" s="1498"/>
      <c r="EVS28" s="1498"/>
      <c r="EVT28" s="1498"/>
      <c r="EVU28" s="1498"/>
      <c r="EVV28" s="1498"/>
      <c r="EVW28" s="1498"/>
      <c r="EVX28" s="1498"/>
      <c r="EVY28" s="1498"/>
      <c r="EVZ28" s="1498"/>
      <c r="EWA28" s="1498"/>
      <c r="EWB28" s="1498"/>
      <c r="EWC28" s="1498"/>
      <c r="EWD28" s="1498"/>
      <c r="EWE28" s="1498"/>
      <c r="EWF28" s="1498"/>
      <c r="EWG28" s="1498"/>
      <c r="EWH28" s="1498"/>
      <c r="EWI28" s="1498"/>
      <c r="EWJ28" s="1498"/>
      <c r="EWK28" s="1498"/>
      <c r="EWL28" s="1498"/>
      <c r="EWM28" s="1498"/>
      <c r="EWN28" s="1498"/>
      <c r="EWO28" s="1498"/>
      <c r="EWP28" s="1498"/>
      <c r="EWQ28" s="1498"/>
      <c r="EWR28" s="1498"/>
      <c r="EWS28" s="1498"/>
      <c r="EWT28" s="1498"/>
      <c r="EWU28" s="1498"/>
      <c r="EWV28" s="1498"/>
      <c r="EWW28" s="1498"/>
      <c r="EWX28" s="1498"/>
      <c r="EWY28" s="1498"/>
      <c r="EWZ28" s="1498"/>
      <c r="EXA28" s="1498"/>
      <c r="EXB28" s="1498"/>
      <c r="EXC28" s="1498"/>
      <c r="EXD28" s="1498"/>
      <c r="EXE28" s="1498"/>
      <c r="EXF28" s="1498"/>
      <c r="EXG28" s="1498"/>
      <c r="EXH28" s="1498"/>
      <c r="EXI28" s="1498"/>
      <c r="EXJ28" s="1498"/>
      <c r="EXK28" s="1498"/>
      <c r="EXL28" s="1498"/>
      <c r="EXM28" s="1498"/>
      <c r="EXN28" s="1498"/>
      <c r="EXO28" s="1498"/>
      <c r="EXP28" s="1498"/>
      <c r="EXQ28" s="1498"/>
      <c r="EXR28" s="1498"/>
      <c r="EXS28" s="1498"/>
      <c r="EXT28" s="1498"/>
      <c r="EXU28" s="1498"/>
      <c r="EXV28" s="1498"/>
      <c r="EXW28" s="1498"/>
      <c r="EXX28" s="1498"/>
      <c r="EXY28" s="1498"/>
      <c r="EXZ28" s="1498"/>
      <c r="EYA28" s="1498"/>
      <c r="EYB28" s="1498"/>
      <c r="EYC28" s="1498"/>
      <c r="EYD28" s="1498"/>
      <c r="EYE28" s="1498"/>
      <c r="EYF28" s="1498"/>
      <c r="EYG28" s="1498"/>
      <c r="EYH28" s="1498"/>
      <c r="EYI28" s="1498"/>
      <c r="EYJ28" s="1498"/>
      <c r="EYK28" s="1498"/>
      <c r="EYL28" s="1498"/>
      <c r="EYM28" s="1498"/>
      <c r="EYN28" s="1498"/>
      <c r="EYO28" s="1498"/>
      <c r="EYP28" s="1498"/>
      <c r="EYQ28" s="1498"/>
      <c r="EYR28" s="1498"/>
      <c r="EYS28" s="1498"/>
      <c r="EYT28" s="1498"/>
      <c r="EYU28" s="1498"/>
      <c r="EYV28" s="1498"/>
      <c r="EYW28" s="1498"/>
      <c r="EYX28" s="1498"/>
      <c r="EYY28" s="1498"/>
      <c r="EYZ28" s="1498"/>
      <c r="EZA28" s="1498"/>
      <c r="EZB28" s="1498"/>
      <c r="EZC28" s="1498"/>
      <c r="EZD28" s="1498"/>
      <c r="EZE28" s="1498"/>
      <c r="EZF28" s="1498"/>
      <c r="EZG28" s="1498"/>
      <c r="EZH28" s="1498"/>
      <c r="EZI28" s="1498"/>
      <c r="EZJ28" s="1498"/>
      <c r="EZK28" s="1498"/>
      <c r="EZL28" s="1498"/>
      <c r="EZM28" s="1498"/>
      <c r="EZN28" s="1498"/>
      <c r="EZO28" s="1498"/>
      <c r="EZP28" s="1498"/>
      <c r="EZQ28" s="1498"/>
      <c r="EZR28" s="1498"/>
      <c r="EZS28" s="1498"/>
      <c r="EZT28" s="1498"/>
      <c r="EZU28" s="1498"/>
      <c r="EZV28" s="1498"/>
      <c r="EZW28" s="1498"/>
      <c r="EZX28" s="1498"/>
      <c r="EZY28" s="1498"/>
      <c r="EZZ28" s="1498"/>
      <c r="FAA28" s="1498"/>
      <c r="FAB28" s="1498"/>
      <c r="FAC28" s="1498"/>
      <c r="FAD28" s="1498"/>
      <c r="FAE28" s="1498"/>
      <c r="FAF28" s="1498"/>
      <c r="FAG28" s="1498"/>
      <c r="FAH28" s="1498"/>
      <c r="FAI28" s="1498"/>
      <c r="FAJ28" s="1498"/>
      <c r="FAK28" s="1498"/>
      <c r="FAL28" s="1498"/>
      <c r="FAM28" s="1498"/>
      <c r="FAN28" s="1498"/>
      <c r="FAO28" s="1498"/>
      <c r="FAP28" s="1498"/>
      <c r="FAQ28" s="1498"/>
      <c r="FAR28" s="1498"/>
      <c r="FAS28" s="1498"/>
      <c r="FAT28" s="1498"/>
      <c r="FAU28" s="1498"/>
      <c r="FAV28" s="1498"/>
      <c r="FAW28" s="1498"/>
      <c r="FAX28" s="1498"/>
      <c r="FAY28" s="1498"/>
      <c r="FAZ28" s="1498"/>
      <c r="FBA28" s="1498"/>
      <c r="FBB28" s="1498"/>
      <c r="FBC28" s="1498"/>
      <c r="FBD28" s="1498"/>
      <c r="FBE28" s="1498"/>
      <c r="FBF28" s="1498"/>
      <c r="FBG28" s="1498"/>
      <c r="FBH28" s="1498"/>
      <c r="FBI28" s="1498"/>
      <c r="FBJ28" s="1498"/>
      <c r="FBK28" s="1498"/>
      <c r="FBL28" s="1498"/>
      <c r="FBM28" s="1498"/>
      <c r="FBN28" s="1498"/>
      <c r="FBO28" s="1498"/>
      <c r="FBP28" s="1498"/>
      <c r="FBQ28" s="1498"/>
      <c r="FBR28" s="1498"/>
      <c r="FBS28" s="1498"/>
      <c r="FBT28" s="1498"/>
      <c r="FBU28" s="1498"/>
      <c r="FBV28" s="1498"/>
      <c r="FBW28" s="1498"/>
      <c r="FBX28" s="1498"/>
      <c r="FBY28" s="1498"/>
      <c r="FBZ28" s="1498"/>
      <c r="FCA28" s="1498"/>
      <c r="FCB28" s="1498"/>
      <c r="FCC28" s="1498"/>
      <c r="FCD28" s="1498"/>
      <c r="FCE28" s="1498"/>
      <c r="FCF28" s="1498"/>
      <c r="FCG28" s="1498"/>
      <c r="FCH28" s="1498"/>
      <c r="FCI28" s="1498"/>
      <c r="FCJ28" s="1498"/>
      <c r="FCK28" s="1498"/>
      <c r="FCL28" s="1498"/>
      <c r="FCM28" s="1498"/>
      <c r="FCN28" s="1498"/>
      <c r="FCO28" s="1498"/>
      <c r="FCP28" s="1498"/>
      <c r="FCQ28" s="1498"/>
      <c r="FCR28" s="1498"/>
      <c r="FCS28" s="1498"/>
      <c r="FCT28" s="1498"/>
      <c r="FCU28" s="1498"/>
      <c r="FCV28" s="1498"/>
      <c r="FCW28" s="1498"/>
      <c r="FCX28" s="1498"/>
      <c r="FCY28" s="1498"/>
      <c r="FCZ28" s="1498"/>
      <c r="FDA28" s="1498"/>
      <c r="FDB28" s="1498"/>
      <c r="FDC28" s="1498"/>
      <c r="FDD28" s="1498"/>
      <c r="FDE28" s="1498"/>
      <c r="FDF28" s="1498"/>
      <c r="FDG28" s="1498"/>
      <c r="FDH28" s="1498"/>
      <c r="FDI28" s="1498"/>
      <c r="FDJ28" s="1498"/>
      <c r="FDK28" s="1498"/>
      <c r="FDL28" s="1498"/>
      <c r="FDM28" s="1498"/>
      <c r="FDN28" s="1498"/>
      <c r="FDO28" s="1498"/>
      <c r="FDP28" s="1498"/>
      <c r="FDQ28" s="1498"/>
      <c r="FDR28" s="1498"/>
      <c r="FDS28" s="1498"/>
      <c r="FDT28" s="1498"/>
      <c r="FDU28" s="1498"/>
      <c r="FDV28" s="1498"/>
      <c r="FDW28" s="1498"/>
      <c r="FDX28" s="1498"/>
      <c r="FDY28" s="1498"/>
      <c r="FDZ28" s="1498"/>
      <c r="FEA28" s="1498"/>
      <c r="FEB28" s="1498"/>
      <c r="FEC28" s="1498"/>
      <c r="FED28" s="1498"/>
      <c r="FEE28" s="1498"/>
      <c r="FEF28" s="1498"/>
      <c r="FEG28" s="1498"/>
      <c r="FEH28" s="1498"/>
      <c r="FEI28" s="1498"/>
      <c r="FEJ28" s="1498"/>
      <c r="FEK28" s="1498"/>
      <c r="FEL28" s="1498"/>
      <c r="FEM28" s="1498"/>
      <c r="FEN28" s="1498"/>
      <c r="FEO28" s="1498"/>
      <c r="FEP28" s="1498"/>
      <c r="FEQ28" s="1498"/>
      <c r="FER28" s="1498"/>
      <c r="FES28" s="1498"/>
      <c r="FET28" s="1498"/>
      <c r="FEU28" s="1498"/>
      <c r="FEV28" s="1498"/>
      <c r="FEW28" s="1498"/>
      <c r="FEX28" s="1498"/>
      <c r="FEY28" s="1498"/>
      <c r="FEZ28" s="1498"/>
      <c r="FFA28" s="1498"/>
      <c r="FFB28" s="1498"/>
      <c r="FFC28" s="1498"/>
      <c r="FFD28" s="1498"/>
      <c r="FFE28" s="1498"/>
      <c r="FFF28" s="1498"/>
      <c r="FFG28" s="1498"/>
      <c r="FFH28" s="1498"/>
      <c r="FFI28" s="1498"/>
      <c r="FFJ28" s="1498"/>
      <c r="FFK28" s="1498"/>
      <c r="FFL28" s="1498"/>
      <c r="FFM28" s="1498"/>
      <c r="FFN28" s="1498"/>
      <c r="FFO28" s="1498"/>
      <c r="FFP28" s="1498"/>
      <c r="FFQ28" s="1498"/>
      <c r="FFR28" s="1498"/>
      <c r="FFS28" s="1498"/>
      <c r="FFT28" s="1498"/>
      <c r="FFU28" s="1498"/>
      <c r="FFV28" s="1498"/>
      <c r="FFW28" s="1498"/>
      <c r="FFX28" s="1498"/>
      <c r="FFY28" s="1498"/>
      <c r="FFZ28" s="1498"/>
      <c r="FGA28" s="1498"/>
      <c r="FGB28" s="1498"/>
      <c r="FGC28" s="1498"/>
      <c r="FGD28" s="1498"/>
      <c r="FGE28" s="1498"/>
      <c r="FGF28" s="1498"/>
      <c r="FGG28" s="1498"/>
      <c r="FGH28" s="1498"/>
      <c r="FGI28" s="1498"/>
      <c r="FGJ28" s="1498"/>
      <c r="FGK28" s="1498"/>
      <c r="FGL28" s="1498"/>
      <c r="FGM28" s="1498"/>
      <c r="FGN28" s="1498"/>
      <c r="FGO28" s="1498"/>
      <c r="FGP28" s="1498"/>
      <c r="FGQ28" s="1498"/>
      <c r="FGR28" s="1498"/>
      <c r="FGS28" s="1498"/>
      <c r="FGT28" s="1498"/>
      <c r="FGU28" s="1498"/>
      <c r="FGV28" s="1498"/>
      <c r="FGW28" s="1498"/>
      <c r="FGX28" s="1498"/>
      <c r="FGY28" s="1498"/>
      <c r="FGZ28" s="1498"/>
      <c r="FHA28" s="1498"/>
      <c r="FHB28" s="1498"/>
      <c r="FHC28" s="1498"/>
      <c r="FHD28" s="1498"/>
      <c r="FHE28" s="1498"/>
      <c r="FHF28" s="1498"/>
      <c r="FHG28" s="1498"/>
      <c r="FHH28" s="1498"/>
      <c r="FHI28" s="1498"/>
      <c r="FHJ28" s="1498"/>
      <c r="FHK28" s="1498"/>
      <c r="FHL28" s="1498"/>
      <c r="FHM28" s="1498"/>
      <c r="FHN28" s="1498"/>
      <c r="FHO28" s="1498"/>
      <c r="FHP28" s="1498"/>
      <c r="FHQ28" s="1498"/>
      <c r="FHR28" s="1498"/>
      <c r="FHS28" s="1498"/>
      <c r="FHT28" s="1498"/>
      <c r="FHU28" s="1498"/>
      <c r="FHV28" s="1498"/>
      <c r="FHW28" s="1498"/>
      <c r="FHX28" s="1498"/>
      <c r="FHY28" s="1498"/>
      <c r="FHZ28" s="1498"/>
      <c r="FIA28" s="1498"/>
      <c r="FIB28" s="1498"/>
      <c r="FIC28" s="1498"/>
      <c r="FID28" s="1498"/>
      <c r="FIE28" s="1498"/>
      <c r="FIF28" s="1498"/>
      <c r="FIG28" s="1498"/>
      <c r="FIH28" s="1498"/>
      <c r="FII28" s="1498"/>
      <c r="FIJ28" s="1498"/>
      <c r="FIK28" s="1498"/>
      <c r="FIL28" s="1498"/>
      <c r="FIM28" s="1498"/>
      <c r="FIN28" s="1498"/>
      <c r="FIO28" s="1498"/>
      <c r="FIP28" s="1498"/>
      <c r="FIQ28" s="1498"/>
      <c r="FIR28" s="1498"/>
      <c r="FIS28" s="1498"/>
      <c r="FIT28" s="1498"/>
      <c r="FIU28" s="1498"/>
      <c r="FIV28" s="1498"/>
      <c r="FIW28" s="1498"/>
      <c r="FIX28" s="1498"/>
      <c r="FIY28" s="1498"/>
      <c r="FIZ28" s="1498"/>
      <c r="FJA28" s="1498"/>
      <c r="FJB28" s="1498"/>
      <c r="FJC28" s="1498"/>
      <c r="FJD28" s="1498"/>
      <c r="FJE28" s="1498"/>
      <c r="FJF28" s="1498"/>
      <c r="FJG28" s="1498"/>
      <c r="FJH28" s="1498"/>
      <c r="FJI28" s="1498"/>
      <c r="FJJ28" s="1498"/>
      <c r="FJK28" s="1498"/>
      <c r="FJL28" s="1498"/>
      <c r="FJM28" s="1498"/>
      <c r="FJN28" s="1498"/>
      <c r="FJO28" s="1498"/>
      <c r="FJP28" s="1498"/>
      <c r="FJQ28" s="1498"/>
      <c r="FJR28" s="1498"/>
      <c r="FJS28" s="1498"/>
      <c r="FJT28" s="1498"/>
      <c r="FJU28" s="1498"/>
      <c r="FJV28" s="1498"/>
      <c r="FJW28" s="1498"/>
      <c r="FJX28" s="1498"/>
      <c r="FJY28" s="1498"/>
      <c r="FJZ28" s="1498"/>
      <c r="FKA28" s="1498"/>
      <c r="FKB28" s="1498"/>
      <c r="FKC28" s="1498"/>
      <c r="FKD28" s="1498"/>
      <c r="FKE28" s="1498"/>
      <c r="FKF28" s="1498"/>
      <c r="FKG28" s="1498"/>
      <c r="FKH28" s="1498"/>
      <c r="FKI28" s="1498"/>
      <c r="FKJ28" s="1498"/>
      <c r="FKK28" s="1498"/>
      <c r="FKL28" s="1498"/>
      <c r="FKM28" s="1498"/>
      <c r="FKN28" s="1498"/>
      <c r="FKO28" s="1498"/>
      <c r="FKP28" s="1498"/>
      <c r="FKQ28" s="1498"/>
      <c r="FKR28" s="1498"/>
      <c r="FKS28" s="1498"/>
      <c r="FKT28" s="1498"/>
      <c r="FKU28" s="1498"/>
      <c r="FKV28" s="1498"/>
      <c r="FKW28" s="1498"/>
      <c r="FKX28" s="1498"/>
      <c r="FKY28" s="1498"/>
      <c r="FKZ28" s="1498"/>
      <c r="FLA28" s="1498"/>
      <c r="FLB28" s="1498"/>
      <c r="FLC28" s="1498"/>
      <c r="FLD28" s="1498"/>
      <c r="FLE28" s="1498"/>
      <c r="FLF28" s="1498"/>
      <c r="FLG28" s="1498"/>
      <c r="FLH28" s="1498"/>
      <c r="FLI28" s="1498"/>
      <c r="FLJ28" s="1498"/>
      <c r="FLK28" s="1498"/>
      <c r="FLL28" s="1498"/>
      <c r="FLM28" s="1498"/>
      <c r="FLN28" s="1498"/>
      <c r="FLO28" s="1498"/>
      <c r="FLP28" s="1498"/>
      <c r="FLQ28" s="1498"/>
      <c r="FLR28" s="1498"/>
      <c r="FLS28" s="1498"/>
      <c r="FLT28" s="1498"/>
      <c r="FLU28" s="1498"/>
      <c r="FLV28" s="1498"/>
      <c r="FLW28" s="1498"/>
      <c r="FLX28" s="1498"/>
      <c r="FLY28" s="1498"/>
      <c r="FLZ28" s="1498"/>
      <c r="FMA28" s="1498"/>
      <c r="FMB28" s="1498"/>
      <c r="FMC28" s="1498"/>
      <c r="FMD28" s="1498"/>
      <c r="FME28" s="1498"/>
      <c r="FMF28" s="1498"/>
      <c r="FMG28" s="1498"/>
      <c r="FMH28" s="1498"/>
      <c r="FMI28" s="1498"/>
      <c r="FMJ28" s="1498"/>
      <c r="FMK28" s="1498"/>
      <c r="FML28" s="1498"/>
      <c r="FMM28" s="1498"/>
      <c r="FMN28" s="1498"/>
      <c r="FMO28" s="1498"/>
      <c r="FMP28" s="1498"/>
      <c r="FMQ28" s="1498"/>
      <c r="FMR28" s="1498"/>
      <c r="FMS28" s="1498"/>
      <c r="FMT28" s="1498"/>
      <c r="FMU28" s="1498"/>
      <c r="FMV28" s="1498"/>
      <c r="FMW28" s="1498"/>
      <c r="FMX28" s="1498"/>
      <c r="FMY28" s="1498"/>
      <c r="FMZ28" s="1498"/>
      <c r="FNA28" s="1498"/>
      <c r="FNB28" s="1498"/>
      <c r="FNC28" s="1498"/>
      <c r="FND28" s="1498"/>
      <c r="FNE28" s="1498"/>
      <c r="FNF28" s="1498"/>
      <c r="FNG28" s="1498"/>
      <c r="FNH28" s="1498"/>
      <c r="FNI28" s="1498"/>
      <c r="FNJ28" s="1498"/>
      <c r="FNK28" s="1498"/>
      <c r="FNL28" s="1498"/>
      <c r="FNM28" s="1498"/>
      <c r="FNN28" s="1498"/>
      <c r="FNO28" s="1498"/>
      <c r="FNP28" s="1498"/>
      <c r="FNQ28" s="1498"/>
      <c r="FNR28" s="1498"/>
      <c r="FNS28" s="1498"/>
      <c r="FNT28" s="1498"/>
      <c r="FNU28" s="1498"/>
      <c r="FNV28" s="1498"/>
      <c r="FNW28" s="1498"/>
      <c r="FNX28" s="1498"/>
      <c r="FNY28" s="1498"/>
      <c r="FNZ28" s="1498"/>
      <c r="FOA28" s="1498"/>
      <c r="FOB28" s="1498"/>
      <c r="FOC28" s="1498"/>
      <c r="FOD28" s="1498"/>
      <c r="FOE28" s="1498"/>
      <c r="FOF28" s="1498"/>
      <c r="FOG28" s="1498"/>
      <c r="FOH28" s="1498"/>
      <c r="FOI28" s="1498"/>
      <c r="FOJ28" s="1498"/>
      <c r="FOK28" s="1498"/>
      <c r="FOL28" s="1498"/>
      <c r="FOM28" s="1498"/>
      <c r="FON28" s="1498"/>
      <c r="FOO28" s="1498"/>
      <c r="FOP28" s="1498"/>
      <c r="FOQ28" s="1498"/>
      <c r="FOR28" s="1498"/>
      <c r="FOS28" s="1498"/>
      <c r="FOT28" s="1498"/>
      <c r="FOU28" s="1498"/>
      <c r="FOV28" s="1498"/>
      <c r="FOW28" s="1498"/>
      <c r="FOX28" s="1498"/>
      <c r="FOY28" s="1498"/>
      <c r="FOZ28" s="1498"/>
      <c r="FPA28" s="1498"/>
      <c r="FPB28" s="1498"/>
      <c r="FPC28" s="1498"/>
      <c r="FPD28" s="1498"/>
      <c r="FPE28" s="1498"/>
      <c r="FPF28" s="1498"/>
      <c r="FPG28" s="1498"/>
      <c r="FPH28" s="1498"/>
      <c r="FPI28" s="1498"/>
      <c r="FPJ28" s="1498"/>
      <c r="FPK28" s="1498"/>
      <c r="FPL28" s="1498"/>
      <c r="FPM28" s="1498"/>
      <c r="FPN28" s="1498"/>
      <c r="FPO28" s="1498"/>
      <c r="FPP28" s="1498"/>
      <c r="FPQ28" s="1498"/>
      <c r="FPR28" s="1498"/>
      <c r="FPS28" s="1498"/>
      <c r="FPT28" s="1498"/>
      <c r="FPU28" s="1498"/>
      <c r="FPV28" s="1498"/>
      <c r="FPW28" s="1498"/>
      <c r="FPX28" s="1498"/>
      <c r="FPY28" s="1498"/>
      <c r="FPZ28" s="1498"/>
      <c r="FQA28" s="1498"/>
      <c r="FQB28" s="1498"/>
      <c r="FQC28" s="1498"/>
      <c r="FQD28" s="1498"/>
      <c r="FQE28" s="1498"/>
      <c r="FQF28" s="1498"/>
      <c r="FQG28" s="1498"/>
      <c r="FQH28" s="1498"/>
      <c r="FQI28" s="1498"/>
      <c r="FQJ28" s="1498"/>
      <c r="FQK28" s="1498"/>
      <c r="FQL28" s="1498"/>
      <c r="FQM28" s="1498"/>
      <c r="FQN28" s="1498"/>
      <c r="FQO28" s="1498"/>
      <c r="FQP28" s="1498"/>
      <c r="FQQ28" s="1498"/>
      <c r="FQR28" s="1498"/>
      <c r="FQS28" s="1498"/>
      <c r="FQT28" s="1498"/>
      <c r="FQU28" s="1498"/>
      <c r="FQV28" s="1498"/>
      <c r="FQW28" s="1498"/>
      <c r="FQX28" s="1498"/>
      <c r="FQY28" s="1498"/>
      <c r="FQZ28" s="1498"/>
      <c r="FRA28" s="1498"/>
      <c r="FRB28" s="1498"/>
      <c r="FRC28" s="1498"/>
      <c r="FRD28" s="1498"/>
      <c r="FRE28" s="1498"/>
      <c r="FRF28" s="1498"/>
      <c r="FRG28" s="1498"/>
      <c r="FRH28" s="1498"/>
      <c r="FRI28" s="1498"/>
      <c r="FRJ28" s="1498"/>
      <c r="FRK28" s="1498"/>
      <c r="FRL28" s="1498"/>
      <c r="FRM28" s="1498"/>
      <c r="FRN28" s="1498"/>
      <c r="FRO28" s="1498"/>
      <c r="FRP28" s="1498"/>
      <c r="FRQ28" s="1498"/>
      <c r="FRR28" s="1498"/>
      <c r="FRS28" s="1498"/>
      <c r="FRT28" s="1498"/>
      <c r="FRU28" s="1498"/>
      <c r="FRV28" s="1498"/>
      <c r="FRW28" s="1498"/>
      <c r="FRX28" s="1498"/>
      <c r="FRY28" s="1498"/>
      <c r="FRZ28" s="1498"/>
      <c r="FSA28" s="1498"/>
      <c r="FSB28" s="1498"/>
      <c r="FSC28" s="1498"/>
      <c r="FSD28" s="1498"/>
      <c r="FSE28" s="1498"/>
      <c r="FSF28" s="1498"/>
      <c r="FSG28" s="1498"/>
      <c r="FSH28" s="1498"/>
      <c r="FSI28" s="1498"/>
      <c r="FSJ28" s="1498"/>
      <c r="FSK28" s="1498"/>
      <c r="FSL28" s="1498"/>
      <c r="FSM28" s="1498"/>
      <c r="FSN28" s="1498"/>
      <c r="FSO28" s="1498"/>
      <c r="FSP28" s="1498"/>
      <c r="FSQ28" s="1498"/>
      <c r="FSR28" s="1498"/>
      <c r="FSS28" s="1498"/>
      <c r="FST28" s="1498"/>
      <c r="FSU28" s="1498"/>
      <c r="FSV28" s="1498"/>
      <c r="FSW28" s="1498"/>
      <c r="FSX28" s="1498"/>
      <c r="FSY28" s="1498"/>
      <c r="FSZ28" s="1498"/>
      <c r="FTA28" s="1498"/>
      <c r="FTB28" s="1498"/>
      <c r="FTC28" s="1498"/>
      <c r="FTD28" s="1498"/>
      <c r="FTE28" s="1498"/>
      <c r="FTF28" s="1498"/>
      <c r="FTG28" s="1498"/>
      <c r="FTH28" s="1498"/>
      <c r="FTI28" s="1498"/>
      <c r="FTJ28" s="1498"/>
      <c r="FTK28" s="1498"/>
      <c r="FTL28" s="1498"/>
      <c r="FTM28" s="1498"/>
      <c r="FTN28" s="1498"/>
      <c r="FTO28" s="1498"/>
      <c r="FTP28" s="1498"/>
      <c r="FTQ28" s="1498"/>
      <c r="FTR28" s="1498"/>
      <c r="FTS28" s="1498"/>
      <c r="FTT28" s="1498"/>
      <c r="FTU28" s="1498"/>
      <c r="FTV28" s="1498"/>
      <c r="FTW28" s="1498"/>
      <c r="FTX28" s="1498"/>
      <c r="FTY28" s="1498"/>
      <c r="FTZ28" s="1498"/>
      <c r="FUA28" s="1498"/>
      <c r="FUB28" s="1498"/>
      <c r="FUC28" s="1498"/>
      <c r="FUD28" s="1498"/>
      <c r="FUE28" s="1498"/>
      <c r="FUF28" s="1498"/>
      <c r="FUG28" s="1498"/>
      <c r="FUH28" s="1498"/>
      <c r="FUI28" s="1498"/>
      <c r="FUJ28" s="1498"/>
      <c r="FUK28" s="1498"/>
      <c r="FUL28" s="1498"/>
      <c r="FUM28" s="1498"/>
      <c r="FUN28" s="1498"/>
      <c r="FUO28" s="1498"/>
      <c r="FUP28" s="1498"/>
      <c r="FUQ28" s="1498"/>
      <c r="FUR28" s="1498"/>
      <c r="FUS28" s="1498"/>
      <c r="FUT28" s="1498"/>
      <c r="FUU28" s="1498"/>
      <c r="FUV28" s="1498"/>
      <c r="FUW28" s="1498"/>
      <c r="FUX28" s="1498"/>
      <c r="FUY28" s="1498"/>
      <c r="FUZ28" s="1498"/>
      <c r="FVA28" s="1498"/>
      <c r="FVB28" s="1498"/>
      <c r="FVC28" s="1498"/>
      <c r="FVD28" s="1498"/>
      <c r="FVE28" s="1498"/>
      <c r="FVF28" s="1498"/>
      <c r="FVG28" s="1498"/>
      <c r="FVH28" s="1498"/>
      <c r="FVI28" s="1498"/>
      <c r="FVJ28" s="1498"/>
      <c r="FVK28" s="1498"/>
      <c r="FVL28" s="1498"/>
      <c r="FVM28" s="1498"/>
      <c r="FVN28" s="1498"/>
      <c r="FVO28" s="1498"/>
      <c r="FVP28" s="1498"/>
      <c r="FVQ28" s="1498"/>
      <c r="FVR28" s="1498"/>
      <c r="FVS28" s="1498"/>
      <c r="FVT28" s="1498"/>
      <c r="FVU28" s="1498"/>
      <c r="FVV28" s="1498"/>
      <c r="FVW28" s="1498"/>
      <c r="FVX28" s="1498"/>
      <c r="FVY28" s="1498"/>
      <c r="FVZ28" s="1498"/>
      <c r="FWA28" s="1498"/>
      <c r="FWB28" s="1498"/>
      <c r="FWC28" s="1498"/>
      <c r="FWD28" s="1498"/>
      <c r="FWE28" s="1498"/>
      <c r="FWF28" s="1498"/>
      <c r="FWG28" s="1498"/>
      <c r="FWH28" s="1498"/>
      <c r="FWI28" s="1498"/>
      <c r="FWJ28" s="1498"/>
      <c r="FWK28" s="1498"/>
      <c r="FWL28" s="1498"/>
      <c r="FWM28" s="1498"/>
      <c r="FWN28" s="1498"/>
      <c r="FWO28" s="1498"/>
      <c r="FWP28" s="1498"/>
      <c r="FWQ28" s="1498"/>
      <c r="FWR28" s="1498"/>
      <c r="FWS28" s="1498"/>
      <c r="FWT28" s="1498"/>
      <c r="FWU28" s="1498"/>
      <c r="FWV28" s="1498"/>
      <c r="FWW28" s="1498"/>
      <c r="FWX28" s="1498"/>
      <c r="FWY28" s="1498"/>
      <c r="FWZ28" s="1498"/>
      <c r="FXA28" s="1498"/>
      <c r="FXB28" s="1498"/>
      <c r="FXC28" s="1498"/>
      <c r="FXD28" s="1498"/>
      <c r="FXE28" s="1498"/>
      <c r="FXF28" s="1498"/>
      <c r="FXG28" s="1498"/>
      <c r="FXH28" s="1498"/>
      <c r="FXI28" s="1498"/>
      <c r="FXJ28" s="1498"/>
      <c r="FXK28" s="1498"/>
      <c r="FXL28" s="1498"/>
      <c r="FXM28" s="1498"/>
      <c r="FXN28" s="1498"/>
      <c r="FXO28" s="1498"/>
      <c r="FXP28" s="1498"/>
      <c r="FXQ28" s="1498"/>
      <c r="FXR28" s="1498"/>
      <c r="FXS28" s="1498"/>
      <c r="FXT28" s="1498"/>
      <c r="FXU28" s="1498"/>
      <c r="FXV28" s="1498"/>
      <c r="FXW28" s="1498"/>
      <c r="FXX28" s="1498"/>
      <c r="FXY28" s="1498"/>
      <c r="FXZ28" s="1498"/>
      <c r="FYA28" s="1498"/>
      <c r="FYB28" s="1498"/>
      <c r="FYC28" s="1498"/>
      <c r="FYD28" s="1498"/>
      <c r="FYE28" s="1498"/>
      <c r="FYF28" s="1498"/>
      <c r="FYG28" s="1498"/>
      <c r="FYH28" s="1498"/>
      <c r="FYI28" s="1498"/>
      <c r="FYJ28" s="1498"/>
      <c r="FYK28" s="1498"/>
      <c r="FYL28" s="1498"/>
      <c r="FYM28" s="1498"/>
      <c r="FYN28" s="1498"/>
      <c r="FYO28" s="1498"/>
      <c r="FYP28" s="1498"/>
      <c r="FYQ28" s="1498"/>
      <c r="FYR28" s="1498"/>
      <c r="FYS28" s="1498"/>
      <c r="FYT28" s="1498"/>
      <c r="FYU28" s="1498"/>
      <c r="FYV28" s="1498"/>
      <c r="FYW28" s="1498"/>
      <c r="FYX28" s="1498"/>
      <c r="FYY28" s="1498"/>
      <c r="FYZ28" s="1498"/>
      <c r="FZA28" s="1498"/>
      <c r="FZB28" s="1498"/>
      <c r="FZC28" s="1498"/>
      <c r="FZD28" s="1498"/>
      <c r="FZE28" s="1498"/>
      <c r="FZF28" s="1498"/>
      <c r="FZG28" s="1498"/>
      <c r="FZH28" s="1498"/>
      <c r="FZI28" s="1498"/>
      <c r="FZJ28" s="1498"/>
      <c r="FZK28" s="1498"/>
      <c r="FZL28" s="1498"/>
      <c r="FZM28" s="1498"/>
      <c r="FZN28" s="1498"/>
      <c r="FZO28" s="1498"/>
      <c r="FZP28" s="1498"/>
      <c r="FZQ28" s="1498"/>
      <c r="FZR28" s="1498"/>
      <c r="FZS28" s="1498"/>
      <c r="FZT28" s="1498"/>
      <c r="FZU28" s="1498"/>
      <c r="FZV28" s="1498"/>
      <c r="FZW28" s="1498"/>
      <c r="FZX28" s="1498"/>
      <c r="FZY28" s="1498"/>
      <c r="FZZ28" s="1498"/>
      <c r="GAA28" s="1498"/>
      <c r="GAB28" s="1498"/>
      <c r="GAC28" s="1498"/>
      <c r="GAD28" s="1498"/>
      <c r="GAE28" s="1498"/>
      <c r="GAF28" s="1498"/>
      <c r="GAG28" s="1498"/>
      <c r="GAH28" s="1498"/>
      <c r="GAI28" s="1498"/>
      <c r="GAJ28" s="1498"/>
      <c r="GAK28" s="1498"/>
      <c r="GAL28" s="1498"/>
      <c r="GAM28" s="1498"/>
      <c r="GAN28" s="1498"/>
      <c r="GAO28" s="1498"/>
      <c r="GAP28" s="1498"/>
      <c r="GAQ28" s="1498"/>
      <c r="GAR28" s="1498"/>
      <c r="GAS28" s="1498"/>
      <c r="GAT28" s="1498"/>
      <c r="GAU28" s="1498"/>
      <c r="GAV28" s="1498"/>
      <c r="GAW28" s="1498"/>
      <c r="GAX28" s="1498"/>
      <c r="GAY28" s="1498"/>
      <c r="GAZ28" s="1498"/>
      <c r="GBA28" s="1498"/>
      <c r="GBB28" s="1498"/>
      <c r="GBC28" s="1498"/>
      <c r="GBD28" s="1498"/>
      <c r="GBE28" s="1498"/>
      <c r="GBF28" s="1498"/>
      <c r="GBG28" s="1498"/>
      <c r="GBH28" s="1498"/>
      <c r="GBI28" s="1498"/>
      <c r="GBJ28" s="1498"/>
      <c r="GBK28" s="1498"/>
      <c r="GBL28" s="1498"/>
      <c r="GBM28" s="1498"/>
      <c r="GBN28" s="1498"/>
      <c r="GBO28" s="1498"/>
      <c r="GBP28" s="1498"/>
      <c r="GBQ28" s="1498"/>
      <c r="GBR28" s="1498"/>
      <c r="GBS28" s="1498"/>
      <c r="GBT28" s="1498"/>
      <c r="GBU28" s="1498"/>
      <c r="GBV28" s="1498"/>
      <c r="GBW28" s="1498"/>
      <c r="GBX28" s="1498"/>
      <c r="GBY28" s="1498"/>
      <c r="GBZ28" s="1498"/>
      <c r="GCA28" s="1498"/>
      <c r="GCB28" s="1498"/>
      <c r="GCC28" s="1498"/>
      <c r="GCD28" s="1498"/>
      <c r="GCE28" s="1498"/>
      <c r="GCF28" s="1498"/>
      <c r="GCG28" s="1498"/>
      <c r="GCH28" s="1498"/>
      <c r="GCI28" s="1498"/>
      <c r="GCJ28" s="1498"/>
      <c r="GCK28" s="1498"/>
      <c r="GCL28" s="1498"/>
      <c r="GCM28" s="1498"/>
      <c r="GCN28" s="1498"/>
      <c r="GCO28" s="1498"/>
      <c r="GCP28" s="1498"/>
      <c r="GCQ28" s="1498"/>
      <c r="GCR28" s="1498"/>
      <c r="GCS28" s="1498"/>
      <c r="GCT28" s="1498"/>
      <c r="GCU28" s="1498"/>
      <c r="GCV28" s="1498"/>
      <c r="GCW28" s="1498"/>
      <c r="GCX28" s="1498"/>
      <c r="GCY28" s="1498"/>
      <c r="GCZ28" s="1498"/>
      <c r="GDA28" s="1498"/>
      <c r="GDB28" s="1498"/>
      <c r="GDC28" s="1498"/>
      <c r="GDD28" s="1498"/>
      <c r="GDE28" s="1498"/>
      <c r="GDF28" s="1498"/>
      <c r="GDG28" s="1498"/>
      <c r="GDH28" s="1498"/>
      <c r="GDI28" s="1498"/>
      <c r="GDJ28" s="1498"/>
      <c r="GDK28" s="1498"/>
      <c r="GDL28" s="1498"/>
      <c r="GDM28" s="1498"/>
      <c r="GDN28" s="1498"/>
      <c r="GDO28" s="1498"/>
      <c r="GDP28" s="1498"/>
      <c r="GDQ28" s="1498"/>
      <c r="GDR28" s="1498"/>
      <c r="GDS28" s="1498"/>
      <c r="GDT28" s="1498"/>
      <c r="GDU28" s="1498"/>
      <c r="GDV28" s="1498"/>
      <c r="GDW28" s="1498"/>
      <c r="GDX28" s="1498"/>
      <c r="GDY28" s="1498"/>
      <c r="GDZ28" s="1498"/>
      <c r="GEA28" s="1498"/>
      <c r="GEB28" s="1498"/>
      <c r="GEC28" s="1498"/>
      <c r="GED28" s="1498"/>
      <c r="GEE28" s="1498"/>
      <c r="GEF28" s="1498"/>
      <c r="GEG28" s="1498"/>
      <c r="GEH28" s="1498"/>
      <c r="GEI28" s="1498"/>
      <c r="GEJ28" s="1498"/>
      <c r="GEK28" s="1498"/>
      <c r="GEL28" s="1498"/>
      <c r="GEM28" s="1498"/>
      <c r="GEN28" s="1498"/>
      <c r="GEO28" s="1498"/>
      <c r="GEP28" s="1498"/>
      <c r="GEQ28" s="1498"/>
      <c r="GER28" s="1498"/>
      <c r="GES28" s="1498"/>
      <c r="GET28" s="1498"/>
      <c r="GEU28" s="1498"/>
      <c r="GEV28" s="1498"/>
      <c r="GEW28" s="1498"/>
      <c r="GEX28" s="1498"/>
      <c r="GEY28" s="1498"/>
      <c r="GEZ28" s="1498"/>
      <c r="GFA28" s="1498"/>
      <c r="GFB28" s="1498"/>
      <c r="GFC28" s="1498"/>
      <c r="GFD28" s="1498"/>
      <c r="GFE28" s="1498"/>
      <c r="GFF28" s="1498"/>
      <c r="GFG28" s="1498"/>
      <c r="GFH28" s="1498"/>
      <c r="GFI28" s="1498"/>
      <c r="GFJ28" s="1498"/>
      <c r="GFK28" s="1498"/>
      <c r="GFL28" s="1498"/>
      <c r="GFM28" s="1498"/>
      <c r="GFN28" s="1498"/>
      <c r="GFO28" s="1498"/>
      <c r="GFP28" s="1498"/>
      <c r="GFQ28" s="1498"/>
      <c r="GFR28" s="1498"/>
      <c r="GFS28" s="1498"/>
      <c r="GFT28" s="1498"/>
      <c r="GFU28" s="1498"/>
      <c r="GFV28" s="1498"/>
      <c r="GFW28" s="1498"/>
      <c r="GFX28" s="1498"/>
      <c r="GFY28" s="1498"/>
      <c r="GFZ28" s="1498"/>
      <c r="GGA28" s="1498"/>
      <c r="GGB28" s="1498"/>
      <c r="GGC28" s="1498"/>
      <c r="GGD28" s="1498"/>
      <c r="GGE28" s="1498"/>
      <c r="GGF28" s="1498"/>
      <c r="GGG28" s="1498"/>
      <c r="GGH28" s="1498"/>
      <c r="GGI28" s="1498"/>
      <c r="GGJ28" s="1498"/>
      <c r="GGK28" s="1498"/>
      <c r="GGL28" s="1498"/>
      <c r="GGM28" s="1498"/>
      <c r="GGN28" s="1498"/>
      <c r="GGO28" s="1498"/>
      <c r="GGP28" s="1498"/>
      <c r="GGQ28" s="1498"/>
      <c r="GGR28" s="1498"/>
      <c r="GGS28" s="1498"/>
      <c r="GGT28" s="1498"/>
      <c r="GGU28" s="1498"/>
      <c r="GGV28" s="1498"/>
      <c r="GGW28" s="1498"/>
      <c r="GGX28" s="1498"/>
      <c r="GGY28" s="1498"/>
      <c r="GGZ28" s="1498"/>
      <c r="GHA28" s="1498"/>
      <c r="GHB28" s="1498"/>
      <c r="GHC28" s="1498"/>
      <c r="GHD28" s="1498"/>
      <c r="GHE28" s="1498"/>
      <c r="GHF28" s="1498"/>
      <c r="GHG28" s="1498"/>
      <c r="GHH28" s="1498"/>
      <c r="GHI28" s="1498"/>
      <c r="GHJ28" s="1498"/>
      <c r="GHK28" s="1498"/>
      <c r="GHL28" s="1498"/>
      <c r="GHM28" s="1498"/>
      <c r="GHN28" s="1498"/>
      <c r="GHO28" s="1498"/>
      <c r="GHP28" s="1498"/>
      <c r="GHQ28" s="1498"/>
      <c r="GHR28" s="1498"/>
      <c r="GHS28" s="1498"/>
      <c r="GHT28" s="1498"/>
      <c r="GHU28" s="1498"/>
      <c r="GHV28" s="1498"/>
      <c r="GHW28" s="1498"/>
      <c r="GHX28" s="1498"/>
      <c r="GHY28" s="1498"/>
      <c r="GHZ28" s="1498"/>
      <c r="GIA28" s="1498"/>
      <c r="GIB28" s="1498"/>
      <c r="GIC28" s="1498"/>
      <c r="GID28" s="1498"/>
      <c r="GIE28" s="1498"/>
      <c r="GIF28" s="1498"/>
      <c r="GIG28" s="1498"/>
      <c r="GIH28" s="1498"/>
      <c r="GII28" s="1498"/>
      <c r="GIJ28" s="1498"/>
      <c r="GIK28" s="1498"/>
      <c r="GIL28" s="1498"/>
      <c r="GIM28" s="1498"/>
      <c r="GIN28" s="1498"/>
      <c r="GIO28" s="1498"/>
      <c r="GIP28" s="1498"/>
      <c r="GIQ28" s="1498"/>
      <c r="GIR28" s="1498"/>
      <c r="GIS28" s="1498"/>
      <c r="GIT28" s="1498"/>
      <c r="GIU28" s="1498"/>
      <c r="GIV28" s="1498"/>
      <c r="GIW28" s="1498"/>
      <c r="GIX28" s="1498"/>
      <c r="GIY28" s="1498"/>
      <c r="GIZ28" s="1498"/>
      <c r="GJA28" s="1498"/>
      <c r="GJB28" s="1498"/>
      <c r="GJC28" s="1498"/>
      <c r="GJD28" s="1498"/>
      <c r="GJE28" s="1498"/>
      <c r="GJF28" s="1498"/>
      <c r="GJG28" s="1498"/>
      <c r="GJH28" s="1498"/>
      <c r="GJI28" s="1498"/>
      <c r="GJJ28" s="1498"/>
      <c r="GJK28" s="1498"/>
      <c r="GJL28" s="1498"/>
      <c r="GJM28" s="1498"/>
      <c r="GJN28" s="1498"/>
      <c r="GJO28" s="1498"/>
      <c r="GJP28" s="1498"/>
      <c r="GJQ28" s="1498"/>
      <c r="GJR28" s="1498"/>
      <c r="GJS28" s="1498"/>
      <c r="GJT28" s="1498"/>
      <c r="GJU28" s="1498"/>
      <c r="GJV28" s="1498"/>
      <c r="GJW28" s="1498"/>
      <c r="GJX28" s="1498"/>
      <c r="GJY28" s="1498"/>
      <c r="GJZ28" s="1498"/>
      <c r="GKA28" s="1498"/>
      <c r="GKB28" s="1498"/>
      <c r="GKC28" s="1498"/>
      <c r="GKD28" s="1498"/>
      <c r="GKE28" s="1498"/>
      <c r="GKF28" s="1498"/>
      <c r="GKG28" s="1498"/>
      <c r="GKH28" s="1498"/>
      <c r="GKI28" s="1498"/>
      <c r="GKJ28" s="1498"/>
      <c r="GKK28" s="1498"/>
      <c r="GKL28" s="1498"/>
      <c r="GKM28" s="1498"/>
      <c r="GKN28" s="1498"/>
      <c r="GKO28" s="1498"/>
      <c r="GKP28" s="1498"/>
      <c r="GKQ28" s="1498"/>
      <c r="GKR28" s="1498"/>
      <c r="GKS28" s="1498"/>
      <c r="GKT28" s="1498"/>
      <c r="GKU28" s="1498"/>
      <c r="GKV28" s="1498"/>
      <c r="GKW28" s="1498"/>
      <c r="GKX28" s="1498"/>
      <c r="GKY28" s="1498"/>
      <c r="GKZ28" s="1498"/>
      <c r="GLA28" s="1498"/>
      <c r="GLB28" s="1498"/>
      <c r="GLC28" s="1498"/>
      <c r="GLD28" s="1498"/>
      <c r="GLE28" s="1498"/>
      <c r="GLF28" s="1498"/>
      <c r="GLG28" s="1498"/>
      <c r="GLH28" s="1498"/>
      <c r="GLI28" s="1498"/>
      <c r="GLJ28" s="1498"/>
      <c r="GLK28" s="1498"/>
      <c r="GLL28" s="1498"/>
      <c r="GLM28" s="1498"/>
      <c r="GLN28" s="1498"/>
      <c r="GLO28" s="1498"/>
      <c r="GLP28" s="1498"/>
      <c r="GLQ28" s="1498"/>
      <c r="GLR28" s="1498"/>
      <c r="GLS28" s="1498"/>
      <c r="GLT28" s="1498"/>
      <c r="GLU28" s="1498"/>
      <c r="GLV28" s="1498"/>
      <c r="GLW28" s="1498"/>
      <c r="GLX28" s="1498"/>
      <c r="GLY28" s="1498"/>
      <c r="GLZ28" s="1498"/>
      <c r="GMA28" s="1498"/>
      <c r="GMB28" s="1498"/>
      <c r="GMC28" s="1498"/>
      <c r="GMD28" s="1498"/>
      <c r="GME28" s="1498"/>
      <c r="GMF28" s="1498"/>
      <c r="GMG28" s="1498"/>
      <c r="GMH28" s="1498"/>
      <c r="GMI28" s="1498"/>
      <c r="GMJ28" s="1498"/>
      <c r="GMK28" s="1498"/>
      <c r="GML28" s="1498"/>
      <c r="GMM28" s="1498"/>
      <c r="GMN28" s="1498"/>
      <c r="GMO28" s="1498"/>
      <c r="GMP28" s="1498"/>
      <c r="GMQ28" s="1498"/>
      <c r="GMR28" s="1498"/>
      <c r="GMS28" s="1498"/>
      <c r="GMT28" s="1498"/>
      <c r="GMU28" s="1498"/>
      <c r="GMV28" s="1498"/>
      <c r="GMW28" s="1498"/>
      <c r="GMX28" s="1498"/>
      <c r="GMY28" s="1498"/>
      <c r="GMZ28" s="1498"/>
      <c r="GNA28" s="1498"/>
      <c r="GNB28" s="1498"/>
      <c r="GNC28" s="1498"/>
      <c r="GND28" s="1498"/>
      <c r="GNE28" s="1498"/>
      <c r="GNF28" s="1498"/>
      <c r="GNG28" s="1498"/>
      <c r="GNH28" s="1498"/>
      <c r="GNI28" s="1498"/>
      <c r="GNJ28" s="1498"/>
      <c r="GNK28" s="1498"/>
      <c r="GNL28" s="1498"/>
      <c r="GNM28" s="1498"/>
      <c r="GNN28" s="1498"/>
      <c r="GNO28" s="1498"/>
      <c r="GNP28" s="1498"/>
      <c r="GNQ28" s="1498"/>
      <c r="GNR28" s="1498"/>
      <c r="GNS28" s="1498"/>
      <c r="GNT28" s="1498"/>
      <c r="GNU28" s="1498"/>
      <c r="GNV28" s="1498"/>
      <c r="GNW28" s="1498"/>
      <c r="GNX28" s="1498"/>
      <c r="GNY28" s="1498"/>
      <c r="GNZ28" s="1498"/>
      <c r="GOA28" s="1498"/>
      <c r="GOB28" s="1498"/>
      <c r="GOC28" s="1498"/>
      <c r="GOD28" s="1498"/>
      <c r="GOE28" s="1498"/>
      <c r="GOF28" s="1498"/>
      <c r="GOG28" s="1498"/>
      <c r="GOH28" s="1498"/>
      <c r="GOI28" s="1498"/>
      <c r="GOJ28" s="1498"/>
      <c r="GOK28" s="1498"/>
      <c r="GOL28" s="1498"/>
      <c r="GOM28" s="1498"/>
      <c r="GON28" s="1498"/>
      <c r="GOO28" s="1498"/>
      <c r="GOP28" s="1498"/>
      <c r="GOQ28" s="1498"/>
      <c r="GOR28" s="1498"/>
      <c r="GOS28" s="1498"/>
      <c r="GOT28" s="1498"/>
      <c r="GOU28" s="1498"/>
      <c r="GOV28" s="1498"/>
      <c r="GOW28" s="1498"/>
      <c r="GOX28" s="1498"/>
      <c r="GOY28" s="1498"/>
      <c r="GOZ28" s="1498"/>
      <c r="GPA28" s="1498"/>
      <c r="GPB28" s="1498"/>
      <c r="GPC28" s="1498"/>
      <c r="GPD28" s="1498"/>
      <c r="GPE28" s="1498"/>
      <c r="GPF28" s="1498"/>
      <c r="GPG28" s="1498"/>
      <c r="GPH28" s="1498"/>
      <c r="GPI28" s="1498"/>
      <c r="GPJ28" s="1498"/>
      <c r="GPK28" s="1498"/>
      <c r="GPL28" s="1498"/>
      <c r="GPM28" s="1498"/>
      <c r="GPN28" s="1498"/>
      <c r="GPO28" s="1498"/>
      <c r="GPP28" s="1498"/>
      <c r="GPQ28" s="1498"/>
      <c r="GPR28" s="1498"/>
      <c r="GPS28" s="1498"/>
      <c r="GPT28" s="1498"/>
      <c r="GPU28" s="1498"/>
      <c r="GPV28" s="1498"/>
      <c r="GPW28" s="1498"/>
      <c r="GPX28" s="1498"/>
      <c r="GPY28" s="1498"/>
      <c r="GPZ28" s="1498"/>
      <c r="GQA28" s="1498"/>
      <c r="GQB28" s="1498"/>
      <c r="GQC28" s="1498"/>
      <c r="GQD28" s="1498"/>
      <c r="GQE28" s="1498"/>
      <c r="GQF28" s="1498"/>
      <c r="GQG28" s="1498"/>
      <c r="GQH28" s="1498"/>
      <c r="GQI28" s="1498"/>
      <c r="GQJ28" s="1498"/>
      <c r="GQK28" s="1498"/>
      <c r="GQL28" s="1498"/>
      <c r="GQM28" s="1498"/>
      <c r="GQN28" s="1498"/>
      <c r="GQO28" s="1498"/>
      <c r="GQP28" s="1498"/>
      <c r="GQQ28" s="1498"/>
      <c r="GQR28" s="1498"/>
      <c r="GQS28" s="1498"/>
      <c r="GQT28" s="1498"/>
      <c r="GQU28" s="1498"/>
      <c r="GQV28" s="1498"/>
      <c r="GQW28" s="1498"/>
      <c r="GQX28" s="1498"/>
      <c r="GQY28" s="1498"/>
      <c r="GQZ28" s="1498"/>
      <c r="GRA28" s="1498"/>
      <c r="GRB28" s="1498"/>
      <c r="GRC28" s="1498"/>
      <c r="GRD28" s="1498"/>
      <c r="GRE28" s="1498"/>
      <c r="GRF28" s="1498"/>
      <c r="GRG28" s="1498"/>
      <c r="GRH28" s="1498"/>
      <c r="GRI28" s="1498"/>
      <c r="GRJ28" s="1498"/>
      <c r="GRK28" s="1498"/>
      <c r="GRL28" s="1498"/>
      <c r="GRM28" s="1498"/>
      <c r="GRN28" s="1498"/>
      <c r="GRO28" s="1498"/>
      <c r="GRP28" s="1498"/>
      <c r="GRQ28" s="1498"/>
      <c r="GRR28" s="1498"/>
      <c r="GRS28" s="1498"/>
      <c r="GRT28" s="1498"/>
      <c r="GRU28" s="1498"/>
      <c r="GRV28" s="1498"/>
      <c r="GRW28" s="1498"/>
      <c r="GRX28" s="1498"/>
      <c r="GRY28" s="1498"/>
      <c r="GRZ28" s="1498"/>
      <c r="GSA28" s="1498"/>
      <c r="GSB28" s="1498"/>
      <c r="GSC28" s="1498"/>
      <c r="GSD28" s="1498"/>
      <c r="GSE28" s="1498"/>
      <c r="GSF28" s="1498"/>
      <c r="GSG28" s="1498"/>
      <c r="GSH28" s="1498"/>
      <c r="GSI28" s="1498"/>
      <c r="GSJ28" s="1498"/>
      <c r="GSK28" s="1498"/>
      <c r="GSL28" s="1498"/>
      <c r="GSM28" s="1498"/>
      <c r="GSN28" s="1498"/>
      <c r="GSO28" s="1498"/>
      <c r="GSP28" s="1498"/>
      <c r="GSQ28" s="1498"/>
      <c r="GSR28" s="1498"/>
      <c r="GSS28" s="1498"/>
      <c r="GST28" s="1498"/>
      <c r="GSU28" s="1498"/>
      <c r="GSV28" s="1498"/>
      <c r="GSW28" s="1498"/>
      <c r="GSX28" s="1498"/>
      <c r="GSY28" s="1498"/>
      <c r="GSZ28" s="1498"/>
      <c r="GTA28" s="1498"/>
      <c r="GTB28" s="1498"/>
      <c r="GTC28" s="1498"/>
      <c r="GTD28" s="1498"/>
      <c r="GTE28" s="1498"/>
      <c r="GTF28" s="1498"/>
      <c r="GTG28" s="1498"/>
      <c r="GTH28" s="1498"/>
      <c r="GTI28" s="1498"/>
      <c r="GTJ28" s="1498"/>
      <c r="GTK28" s="1498"/>
      <c r="GTL28" s="1498"/>
      <c r="GTM28" s="1498"/>
      <c r="GTN28" s="1498"/>
      <c r="GTO28" s="1498"/>
      <c r="GTP28" s="1498"/>
      <c r="GTQ28" s="1498"/>
      <c r="GTR28" s="1498"/>
      <c r="GTS28" s="1498"/>
      <c r="GTT28" s="1498"/>
      <c r="GTU28" s="1498"/>
      <c r="GTV28" s="1498"/>
      <c r="GTW28" s="1498"/>
      <c r="GTX28" s="1498"/>
      <c r="GTY28" s="1498"/>
      <c r="GTZ28" s="1498"/>
      <c r="GUA28" s="1498"/>
      <c r="GUB28" s="1498"/>
      <c r="GUC28" s="1498"/>
      <c r="GUD28" s="1498"/>
      <c r="GUE28" s="1498"/>
      <c r="GUF28" s="1498"/>
      <c r="GUG28" s="1498"/>
      <c r="GUH28" s="1498"/>
      <c r="GUI28" s="1498"/>
      <c r="GUJ28" s="1498"/>
      <c r="GUK28" s="1498"/>
      <c r="GUL28" s="1498"/>
      <c r="GUM28" s="1498"/>
      <c r="GUN28" s="1498"/>
      <c r="GUO28" s="1498"/>
      <c r="GUP28" s="1498"/>
      <c r="GUQ28" s="1498"/>
      <c r="GUR28" s="1498"/>
      <c r="GUS28" s="1498"/>
      <c r="GUT28" s="1498"/>
      <c r="GUU28" s="1498"/>
      <c r="GUV28" s="1498"/>
      <c r="GUW28" s="1498"/>
      <c r="GUX28" s="1498"/>
      <c r="GUY28" s="1498"/>
      <c r="GUZ28" s="1498"/>
      <c r="GVA28" s="1498"/>
      <c r="GVB28" s="1498"/>
      <c r="GVC28" s="1498"/>
      <c r="GVD28" s="1498"/>
      <c r="GVE28" s="1498"/>
      <c r="GVF28" s="1498"/>
      <c r="GVG28" s="1498"/>
      <c r="GVH28" s="1498"/>
      <c r="GVI28" s="1498"/>
      <c r="GVJ28" s="1498"/>
      <c r="GVK28" s="1498"/>
      <c r="GVL28" s="1498"/>
      <c r="GVM28" s="1498"/>
      <c r="GVN28" s="1498"/>
      <c r="GVO28" s="1498"/>
      <c r="GVP28" s="1498"/>
      <c r="GVQ28" s="1498"/>
      <c r="GVR28" s="1498"/>
      <c r="GVS28" s="1498"/>
      <c r="GVT28" s="1498"/>
      <c r="GVU28" s="1498"/>
      <c r="GVV28" s="1498"/>
      <c r="GVW28" s="1498"/>
      <c r="GVX28" s="1498"/>
      <c r="GVY28" s="1498"/>
      <c r="GVZ28" s="1498"/>
      <c r="GWA28" s="1498"/>
      <c r="GWB28" s="1498"/>
      <c r="GWC28" s="1498"/>
      <c r="GWD28" s="1498"/>
      <c r="GWE28" s="1498"/>
      <c r="GWF28" s="1498"/>
      <c r="GWG28" s="1498"/>
      <c r="GWH28" s="1498"/>
      <c r="GWI28" s="1498"/>
      <c r="GWJ28" s="1498"/>
      <c r="GWK28" s="1498"/>
      <c r="GWL28" s="1498"/>
      <c r="GWM28" s="1498"/>
      <c r="GWN28" s="1498"/>
      <c r="GWO28" s="1498"/>
      <c r="GWP28" s="1498"/>
      <c r="GWQ28" s="1498"/>
      <c r="GWR28" s="1498"/>
      <c r="GWS28" s="1498"/>
      <c r="GWT28" s="1498"/>
      <c r="GWU28" s="1498"/>
      <c r="GWV28" s="1498"/>
      <c r="GWW28" s="1498"/>
      <c r="GWX28" s="1498"/>
      <c r="GWY28" s="1498"/>
      <c r="GWZ28" s="1498"/>
      <c r="GXA28" s="1498"/>
      <c r="GXB28" s="1498"/>
      <c r="GXC28" s="1498"/>
      <c r="GXD28" s="1498"/>
      <c r="GXE28" s="1498"/>
      <c r="GXF28" s="1498"/>
      <c r="GXG28" s="1498"/>
      <c r="GXH28" s="1498"/>
      <c r="GXI28" s="1498"/>
      <c r="GXJ28" s="1498"/>
      <c r="GXK28" s="1498"/>
      <c r="GXL28" s="1498"/>
      <c r="GXM28" s="1498"/>
      <c r="GXN28" s="1498"/>
      <c r="GXO28" s="1498"/>
      <c r="GXP28" s="1498"/>
      <c r="GXQ28" s="1498"/>
      <c r="GXR28" s="1498"/>
      <c r="GXS28" s="1498"/>
      <c r="GXT28" s="1498"/>
      <c r="GXU28" s="1498"/>
      <c r="GXV28" s="1498"/>
      <c r="GXW28" s="1498"/>
      <c r="GXX28" s="1498"/>
      <c r="GXY28" s="1498"/>
      <c r="GXZ28" s="1498"/>
      <c r="GYA28" s="1498"/>
      <c r="GYB28" s="1498"/>
      <c r="GYC28" s="1498"/>
      <c r="GYD28" s="1498"/>
      <c r="GYE28" s="1498"/>
      <c r="GYF28" s="1498"/>
      <c r="GYG28" s="1498"/>
      <c r="GYH28" s="1498"/>
      <c r="GYI28" s="1498"/>
      <c r="GYJ28" s="1498"/>
      <c r="GYK28" s="1498"/>
      <c r="GYL28" s="1498"/>
      <c r="GYM28" s="1498"/>
      <c r="GYN28" s="1498"/>
      <c r="GYO28" s="1498"/>
      <c r="GYP28" s="1498"/>
      <c r="GYQ28" s="1498"/>
      <c r="GYR28" s="1498"/>
      <c r="GYS28" s="1498"/>
      <c r="GYT28" s="1498"/>
      <c r="GYU28" s="1498"/>
      <c r="GYV28" s="1498"/>
      <c r="GYW28" s="1498"/>
      <c r="GYX28" s="1498"/>
      <c r="GYY28" s="1498"/>
      <c r="GYZ28" s="1498"/>
      <c r="GZA28" s="1498"/>
      <c r="GZB28" s="1498"/>
      <c r="GZC28" s="1498"/>
      <c r="GZD28" s="1498"/>
      <c r="GZE28" s="1498"/>
      <c r="GZF28" s="1498"/>
      <c r="GZG28" s="1498"/>
      <c r="GZH28" s="1498"/>
      <c r="GZI28" s="1498"/>
      <c r="GZJ28" s="1498"/>
      <c r="GZK28" s="1498"/>
      <c r="GZL28" s="1498"/>
      <c r="GZM28" s="1498"/>
      <c r="GZN28" s="1498"/>
      <c r="GZO28" s="1498"/>
      <c r="GZP28" s="1498"/>
      <c r="GZQ28" s="1498"/>
      <c r="GZR28" s="1498"/>
      <c r="GZS28" s="1498"/>
      <c r="GZT28" s="1498"/>
      <c r="GZU28" s="1498"/>
      <c r="GZV28" s="1498"/>
      <c r="GZW28" s="1498"/>
      <c r="GZX28" s="1498"/>
      <c r="GZY28" s="1498"/>
      <c r="GZZ28" s="1498"/>
      <c r="HAA28" s="1498"/>
      <c r="HAB28" s="1498"/>
      <c r="HAC28" s="1498"/>
      <c r="HAD28" s="1498"/>
      <c r="HAE28" s="1498"/>
      <c r="HAF28" s="1498"/>
      <c r="HAG28" s="1498"/>
      <c r="HAH28" s="1498"/>
      <c r="HAI28" s="1498"/>
      <c r="HAJ28" s="1498"/>
      <c r="HAK28" s="1498"/>
      <c r="HAL28" s="1498"/>
      <c r="HAM28" s="1498"/>
      <c r="HAN28" s="1498"/>
      <c r="HAO28" s="1498"/>
      <c r="HAP28" s="1498"/>
      <c r="HAQ28" s="1498"/>
      <c r="HAR28" s="1498"/>
      <c r="HAS28" s="1498"/>
      <c r="HAT28" s="1498"/>
      <c r="HAU28" s="1498"/>
      <c r="HAV28" s="1498"/>
      <c r="HAW28" s="1498"/>
      <c r="HAX28" s="1498"/>
      <c r="HAY28" s="1498"/>
      <c r="HAZ28" s="1498"/>
      <c r="HBA28" s="1498"/>
      <c r="HBB28" s="1498"/>
      <c r="HBC28" s="1498"/>
      <c r="HBD28" s="1498"/>
      <c r="HBE28" s="1498"/>
      <c r="HBF28" s="1498"/>
      <c r="HBG28" s="1498"/>
      <c r="HBH28" s="1498"/>
      <c r="HBI28" s="1498"/>
      <c r="HBJ28" s="1498"/>
      <c r="HBK28" s="1498"/>
      <c r="HBL28" s="1498"/>
      <c r="HBM28" s="1498"/>
      <c r="HBN28" s="1498"/>
      <c r="HBO28" s="1498"/>
      <c r="HBP28" s="1498"/>
      <c r="HBQ28" s="1498"/>
      <c r="HBR28" s="1498"/>
      <c r="HBS28" s="1498"/>
      <c r="HBT28" s="1498"/>
      <c r="HBU28" s="1498"/>
      <c r="HBV28" s="1498"/>
      <c r="HBW28" s="1498"/>
      <c r="HBX28" s="1498"/>
      <c r="HBY28" s="1498"/>
      <c r="HBZ28" s="1498"/>
      <c r="HCA28" s="1498"/>
      <c r="HCB28" s="1498"/>
      <c r="HCC28" s="1498"/>
      <c r="HCD28" s="1498"/>
      <c r="HCE28" s="1498"/>
      <c r="HCF28" s="1498"/>
      <c r="HCG28" s="1498"/>
      <c r="HCH28" s="1498"/>
      <c r="HCI28" s="1498"/>
      <c r="HCJ28" s="1498"/>
      <c r="HCK28" s="1498"/>
      <c r="HCL28" s="1498"/>
      <c r="HCM28" s="1498"/>
      <c r="HCN28" s="1498"/>
      <c r="HCO28" s="1498"/>
      <c r="HCP28" s="1498"/>
      <c r="HCQ28" s="1498"/>
      <c r="HCR28" s="1498"/>
      <c r="HCS28" s="1498"/>
      <c r="HCT28" s="1498"/>
      <c r="HCU28" s="1498"/>
      <c r="HCV28" s="1498"/>
      <c r="HCW28" s="1498"/>
      <c r="HCX28" s="1498"/>
      <c r="HCY28" s="1498"/>
      <c r="HCZ28" s="1498"/>
      <c r="HDA28" s="1498"/>
      <c r="HDB28" s="1498"/>
      <c r="HDC28" s="1498"/>
      <c r="HDD28" s="1498"/>
      <c r="HDE28" s="1498"/>
      <c r="HDF28" s="1498"/>
      <c r="HDG28" s="1498"/>
      <c r="HDH28" s="1498"/>
      <c r="HDI28" s="1498"/>
      <c r="HDJ28" s="1498"/>
      <c r="HDK28" s="1498"/>
      <c r="HDL28" s="1498"/>
      <c r="HDM28" s="1498"/>
      <c r="HDN28" s="1498"/>
      <c r="HDO28" s="1498"/>
      <c r="HDP28" s="1498"/>
      <c r="HDQ28" s="1498"/>
      <c r="HDR28" s="1498"/>
      <c r="HDS28" s="1498"/>
      <c r="HDT28" s="1498"/>
      <c r="HDU28" s="1498"/>
      <c r="HDV28" s="1498"/>
      <c r="HDW28" s="1498"/>
      <c r="HDX28" s="1498"/>
      <c r="HDY28" s="1498"/>
      <c r="HDZ28" s="1498"/>
      <c r="HEA28" s="1498"/>
      <c r="HEB28" s="1498"/>
      <c r="HEC28" s="1498"/>
      <c r="HED28" s="1498"/>
      <c r="HEE28" s="1498"/>
      <c r="HEF28" s="1498"/>
      <c r="HEG28" s="1498"/>
      <c r="HEH28" s="1498"/>
      <c r="HEI28" s="1498"/>
      <c r="HEJ28" s="1498"/>
      <c r="HEK28" s="1498"/>
      <c r="HEL28" s="1498"/>
      <c r="HEM28" s="1498"/>
      <c r="HEN28" s="1498"/>
      <c r="HEO28" s="1498"/>
      <c r="HEP28" s="1498"/>
      <c r="HEQ28" s="1498"/>
      <c r="HER28" s="1498"/>
      <c r="HES28" s="1498"/>
      <c r="HET28" s="1498"/>
      <c r="HEU28" s="1498"/>
      <c r="HEV28" s="1498"/>
      <c r="HEW28" s="1498"/>
      <c r="HEX28" s="1498"/>
      <c r="HEY28" s="1498"/>
      <c r="HEZ28" s="1498"/>
      <c r="HFA28" s="1498"/>
      <c r="HFB28" s="1498"/>
      <c r="HFC28" s="1498"/>
      <c r="HFD28" s="1498"/>
      <c r="HFE28" s="1498"/>
      <c r="HFF28" s="1498"/>
      <c r="HFG28" s="1498"/>
      <c r="HFH28" s="1498"/>
      <c r="HFI28" s="1498"/>
      <c r="HFJ28" s="1498"/>
      <c r="HFK28" s="1498"/>
      <c r="HFL28" s="1498"/>
      <c r="HFM28" s="1498"/>
      <c r="HFN28" s="1498"/>
      <c r="HFO28" s="1498"/>
      <c r="HFP28" s="1498"/>
      <c r="HFQ28" s="1498"/>
      <c r="HFR28" s="1498"/>
      <c r="HFS28" s="1498"/>
      <c r="HFT28" s="1498"/>
      <c r="HFU28" s="1498"/>
      <c r="HFV28" s="1498"/>
      <c r="HFW28" s="1498"/>
      <c r="HFX28" s="1498"/>
      <c r="HFY28" s="1498"/>
      <c r="HFZ28" s="1498"/>
      <c r="HGA28" s="1498"/>
      <c r="HGB28" s="1498"/>
      <c r="HGC28" s="1498"/>
      <c r="HGD28" s="1498"/>
      <c r="HGE28" s="1498"/>
      <c r="HGF28" s="1498"/>
      <c r="HGG28" s="1498"/>
      <c r="HGH28" s="1498"/>
      <c r="HGI28" s="1498"/>
      <c r="HGJ28" s="1498"/>
      <c r="HGK28" s="1498"/>
      <c r="HGL28" s="1498"/>
      <c r="HGM28" s="1498"/>
      <c r="HGN28" s="1498"/>
      <c r="HGO28" s="1498"/>
      <c r="HGP28" s="1498"/>
      <c r="HGQ28" s="1498"/>
      <c r="HGR28" s="1498"/>
      <c r="HGS28" s="1498"/>
      <c r="HGT28" s="1498"/>
      <c r="HGU28" s="1498"/>
      <c r="HGV28" s="1498"/>
      <c r="HGW28" s="1498"/>
      <c r="HGX28" s="1498"/>
      <c r="HGY28" s="1498"/>
      <c r="HGZ28" s="1498"/>
      <c r="HHA28" s="1498"/>
      <c r="HHB28" s="1498"/>
      <c r="HHC28" s="1498"/>
      <c r="HHD28" s="1498"/>
      <c r="HHE28" s="1498"/>
      <c r="HHF28" s="1498"/>
      <c r="HHG28" s="1498"/>
      <c r="HHH28" s="1498"/>
      <c r="HHI28" s="1498"/>
      <c r="HHJ28" s="1498"/>
      <c r="HHK28" s="1498"/>
      <c r="HHL28" s="1498"/>
      <c r="HHM28" s="1498"/>
      <c r="HHN28" s="1498"/>
      <c r="HHO28" s="1498"/>
      <c r="HHP28" s="1498"/>
      <c r="HHQ28" s="1498"/>
      <c r="HHR28" s="1498"/>
      <c r="HHS28" s="1498"/>
      <c r="HHT28" s="1498"/>
      <c r="HHU28" s="1498"/>
      <c r="HHV28" s="1498"/>
      <c r="HHW28" s="1498"/>
      <c r="HHX28" s="1498"/>
      <c r="HHY28" s="1498"/>
      <c r="HHZ28" s="1498"/>
      <c r="HIA28" s="1498"/>
      <c r="HIB28" s="1498"/>
      <c r="HIC28" s="1498"/>
      <c r="HID28" s="1498"/>
      <c r="HIE28" s="1498"/>
      <c r="HIF28" s="1498"/>
      <c r="HIG28" s="1498"/>
      <c r="HIH28" s="1498"/>
      <c r="HII28" s="1498"/>
      <c r="HIJ28" s="1498"/>
      <c r="HIK28" s="1498"/>
      <c r="HIL28" s="1498"/>
      <c r="HIM28" s="1498"/>
      <c r="HIN28" s="1498"/>
      <c r="HIO28" s="1498"/>
      <c r="HIP28" s="1498"/>
      <c r="HIQ28" s="1498"/>
      <c r="HIR28" s="1498"/>
      <c r="HIS28" s="1498"/>
      <c r="HIT28" s="1498"/>
      <c r="HIU28" s="1498"/>
      <c r="HIV28" s="1498"/>
      <c r="HIW28" s="1498"/>
      <c r="HIX28" s="1498"/>
      <c r="HIY28" s="1498"/>
      <c r="HIZ28" s="1498"/>
      <c r="HJA28" s="1498"/>
      <c r="HJB28" s="1498"/>
      <c r="HJC28" s="1498"/>
      <c r="HJD28" s="1498"/>
      <c r="HJE28" s="1498"/>
      <c r="HJF28" s="1498"/>
      <c r="HJG28" s="1498"/>
      <c r="HJH28" s="1498"/>
      <c r="HJI28" s="1498"/>
      <c r="HJJ28" s="1498"/>
      <c r="HJK28" s="1498"/>
      <c r="HJL28" s="1498"/>
      <c r="HJM28" s="1498"/>
      <c r="HJN28" s="1498"/>
      <c r="HJO28" s="1498"/>
      <c r="HJP28" s="1498"/>
      <c r="HJQ28" s="1498"/>
      <c r="HJR28" s="1498"/>
      <c r="HJS28" s="1498"/>
      <c r="HJT28" s="1498"/>
      <c r="HJU28" s="1498"/>
      <c r="HJV28" s="1498"/>
      <c r="HJW28" s="1498"/>
      <c r="HJX28" s="1498"/>
      <c r="HJY28" s="1498"/>
      <c r="HJZ28" s="1498"/>
      <c r="HKA28" s="1498"/>
      <c r="HKB28" s="1498"/>
      <c r="HKC28" s="1498"/>
      <c r="HKD28" s="1498"/>
      <c r="HKE28" s="1498"/>
      <c r="HKF28" s="1498"/>
      <c r="HKG28" s="1498"/>
      <c r="HKH28" s="1498"/>
      <c r="HKI28" s="1498"/>
      <c r="HKJ28" s="1498"/>
      <c r="HKK28" s="1498"/>
      <c r="HKL28" s="1498"/>
      <c r="HKM28" s="1498"/>
      <c r="HKN28" s="1498"/>
      <c r="HKO28" s="1498"/>
      <c r="HKP28" s="1498"/>
      <c r="HKQ28" s="1498"/>
      <c r="HKR28" s="1498"/>
      <c r="HKS28" s="1498"/>
      <c r="HKT28" s="1498"/>
      <c r="HKU28" s="1498"/>
      <c r="HKV28" s="1498"/>
      <c r="HKW28" s="1498"/>
      <c r="HKX28" s="1498"/>
      <c r="HKY28" s="1498"/>
      <c r="HKZ28" s="1498"/>
      <c r="HLA28" s="1498"/>
      <c r="HLB28" s="1498"/>
      <c r="HLC28" s="1498"/>
      <c r="HLD28" s="1498"/>
      <c r="HLE28" s="1498"/>
      <c r="HLF28" s="1498"/>
      <c r="HLG28" s="1498"/>
      <c r="HLH28" s="1498"/>
      <c r="HLI28" s="1498"/>
      <c r="HLJ28" s="1498"/>
      <c r="HLK28" s="1498"/>
      <c r="HLL28" s="1498"/>
      <c r="HLM28" s="1498"/>
      <c r="HLN28" s="1498"/>
      <c r="HLO28" s="1498"/>
      <c r="HLP28" s="1498"/>
      <c r="HLQ28" s="1498"/>
      <c r="HLR28" s="1498"/>
      <c r="HLS28" s="1498"/>
      <c r="HLT28" s="1498"/>
      <c r="HLU28" s="1498"/>
      <c r="HLV28" s="1498"/>
      <c r="HLW28" s="1498"/>
      <c r="HLX28" s="1498"/>
      <c r="HLY28" s="1498"/>
      <c r="HLZ28" s="1498"/>
      <c r="HMA28" s="1498"/>
      <c r="HMB28" s="1498"/>
      <c r="HMC28" s="1498"/>
      <c r="HMD28" s="1498"/>
      <c r="HME28" s="1498"/>
      <c r="HMF28" s="1498"/>
      <c r="HMG28" s="1498"/>
      <c r="HMH28" s="1498"/>
      <c r="HMI28" s="1498"/>
      <c r="HMJ28" s="1498"/>
      <c r="HMK28" s="1498"/>
      <c r="HML28" s="1498"/>
      <c r="HMM28" s="1498"/>
      <c r="HMN28" s="1498"/>
      <c r="HMO28" s="1498"/>
      <c r="HMP28" s="1498"/>
      <c r="HMQ28" s="1498"/>
      <c r="HMR28" s="1498"/>
      <c r="HMS28" s="1498"/>
      <c r="HMT28" s="1498"/>
      <c r="HMU28" s="1498"/>
      <c r="HMV28" s="1498"/>
      <c r="HMW28" s="1498"/>
      <c r="HMX28" s="1498"/>
      <c r="HMY28" s="1498"/>
      <c r="HMZ28" s="1498"/>
      <c r="HNA28" s="1498"/>
      <c r="HNB28" s="1498"/>
      <c r="HNC28" s="1498"/>
      <c r="HND28" s="1498"/>
      <c r="HNE28" s="1498"/>
      <c r="HNF28" s="1498"/>
      <c r="HNG28" s="1498"/>
      <c r="HNH28" s="1498"/>
      <c r="HNI28" s="1498"/>
      <c r="HNJ28" s="1498"/>
      <c r="HNK28" s="1498"/>
      <c r="HNL28" s="1498"/>
      <c r="HNM28" s="1498"/>
      <c r="HNN28" s="1498"/>
      <c r="HNO28" s="1498"/>
      <c r="HNP28" s="1498"/>
      <c r="HNQ28" s="1498"/>
      <c r="HNR28" s="1498"/>
      <c r="HNS28" s="1498"/>
      <c r="HNT28" s="1498"/>
      <c r="HNU28" s="1498"/>
      <c r="HNV28" s="1498"/>
      <c r="HNW28" s="1498"/>
      <c r="HNX28" s="1498"/>
      <c r="HNY28" s="1498"/>
      <c r="HNZ28" s="1498"/>
      <c r="HOA28" s="1498"/>
      <c r="HOB28" s="1498"/>
      <c r="HOC28" s="1498"/>
      <c r="HOD28" s="1498"/>
      <c r="HOE28" s="1498"/>
      <c r="HOF28" s="1498"/>
      <c r="HOG28" s="1498"/>
      <c r="HOH28" s="1498"/>
      <c r="HOI28" s="1498"/>
      <c r="HOJ28" s="1498"/>
      <c r="HOK28" s="1498"/>
      <c r="HOL28" s="1498"/>
      <c r="HOM28" s="1498"/>
      <c r="HON28" s="1498"/>
      <c r="HOO28" s="1498"/>
      <c r="HOP28" s="1498"/>
      <c r="HOQ28" s="1498"/>
      <c r="HOR28" s="1498"/>
      <c r="HOS28" s="1498"/>
      <c r="HOT28" s="1498"/>
      <c r="HOU28" s="1498"/>
      <c r="HOV28" s="1498"/>
      <c r="HOW28" s="1498"/>
      <c r="HOX28" s="1498"/>
      <c r="HOY28" s="1498"/>
      <c r="HOZ28" s="1498"/>
      <c r="HPA28" s="1498"/>
      <c r="HPB28" s="1498"/>
      <c r="HPC28" s="1498"/>
      <c r="HPD28" s="1498"/>
      <c r="HPE28" s="1498"/>
      <c r="HPF28" s="1498"/>
      <c r="HPG28" s="1498"/>
      <c r="HPH28" s="1498"/>
      <c r="HPI28" s="1498"/>
      <c r="HPJ28" s="1498"/>
      <c r="HPK28" s="1498"/>
      <c r="HPL28" s="1498"/>
      <c r="HPM28" s="1498"/>
      <c r="HPN28" s="1498"/>
      <c r="HPO28" s="1498"/>
      <c r="HPP28" s="1498"/>
      <c r="HPQ28" s="1498"/>
      <c r="HPR28" s="1498"/>
      <c r="HPS28" s="1498"/>
      <c r="HPT28" s="1498"/>
      <c r="HPU28" s="1498"/>
      <c r="HPV28" s="1498"/>
      <c r="HPW28" s="1498"/>
      <c r="HPX28" s="1498"/>
      <c r="HPY28" s="1498"/>
      <c r="HPZ28" s="1498"/>
      <c r="HQA28" s="1498"/>
      <c r="HQB28" s="1498"/>
      <c r="HQC28" s="1498"/>
      <c r="HQD28" s="1498"/>
      <c r="HQE28" s="1498"/>
      <c r="HQF28" s="1498"/>
      <c r="HQG28" s="1498"/>
      <c r="HQH28" s="1498"/>
      <c r="HQI28" s="1498"/>
      <c r="HQJ28" s="1498"/>
      <c r="HQK28" s="1498"/>
      <c r="HQL28" s="1498"/>
      <c r="HQM28" s="1498"/>
      <c r="HQN28" s="1498"/>
      <c r="HQO28" s="1498"/>
      <c r="HQP28" s="1498"/>
      <c r="HQQ28" s="1498"/>
      <c r="HQR28" s="1498"/>
      <c r="HQS28" s="1498"/>
      <c r="HQT28" s="1498"/>
      <c r="HQU28" s="1498"/>
      <c r="HQV28" s="1498"/>
      <c r="HQW28" s="1498"/>
      <c r="HQX28" s="1498"/>
      <c r="HQY28" s="1498"/>
      <c r="HQZ28" s="1498"/>
      <c r="HRA28" s="1498"/>
      <c r="HRB28" s="1498"/>
      <c r="HRC28" s="1498"/>
      <c r="HRD28" s="1498"/>
      <c r="HRE28" s="1498"/>
      <c r="HRF28" s="1498"/>
      <c r="HRG28" s="1498"/>
      <c r="HRH28" s="1498"/>
      <c r="HRI28" s="1498"/>
      <c r="HRJ28" s="1498"/>
      <c r="HRK28" s="1498"/>
      <c r="HRL28" s="1498"/>
      <c r="HRM28" s="1498"/>
      <c r="HRN28" s="1498"/>
      <c r="HRO28" s="1498"/>
      <c r="HRP28" s="1498"/>
      <c r="HRQ28" s="1498"/>
      <c r="HRR28" s="1498"/>
      <c r="HRS28" s="1498"/>
      <c r="HRT28" s="1498"/>
      <c r="HRU28" s="1498"/>
      <c r="HRV28" s="1498"/>
      <c r="HRW28" s="1498"/>
      <c r="HRX28" s="1498"/>
      <c r="HRY28" s="1498"/>
      <c r="HRZ28" s="1498"/>
      <c r="HSA28" s="1498"/>
      <c r="HSB28" s="1498"/>
      <c r="HSC28" s="1498"/>
      <c r="HSD28" s="1498"/>
      <c r="HSE28" s="1498"/>
      <c r="HSF28" s="1498"/>
      <c r="HSG28" s="1498"/>
      <c r="HSH28" s="1498"/>
      <c r="HSI28" s="1498"/>
      <c r="HSJ28" s="1498"/>
      <c r="HSK28" s="1498"/>
      <c r="HSL28" s="1498"/>
      <c r="HSM28" s="1498"/>
      <c r="HSN28" s="1498"/>
      <c r="HSO28" s="1498"/>
      <c r="HSP28" s="1498"/>
      <c r="HSQ28" s="1498"/>
      <c r="HSR28" s="1498"/>
      <c r="HSS28" s="1498"/>
      <c r="HST28" s="1498"/>
      <c r="HSU28" s="1498"/>
      <c r="HSV28" s="1498"/>
      <c r="HSW28" s="1498"/>
      <c r="HSX28" s="1498"/>
      <c r="HSY28" s="1498"/>
      <c r="HSZ28" s="1498"/>
      <c r="HTA28" s="1498"/>
      <c r="HTB28" s="1498"/>
      <c r="HTC28" s="1498"/>
      <c r="HTD28" s="1498"/>
      <c r="HTE28" s="1498"/>
      <c r="HTF28" s="1498"/>
      <c r="HTG28" s="1498"/>
      <c r="HTH28" s="1498"/>
      <c r="HTI28" s="1498"/>
      <c r="HTJ28" s="1498"/>
      <c r="HTK28" s="1498"/>
      <c r="HTL28" s="1498"/>
      <c r="HTM28" s="1498"/>
      <c r="HTN28" s="1498"/>
      <c r="HTO28" s="1498"/>
      <c r="HTP28" s="1498"/>
      <c r="HTQ28" s="1498"/>
      <c r="HTR28" s="1498"/>
      <c r="HTS28" s="1498"/>
      <c r="HTT28" s="1498"/>
      <c r="HTU28" s="1498"/>
      <c r="HTV28" s="1498"/>
      <c r="HTW28" s="1498"/>
      <c r="HTX28" s="1498"/>
      <c r="HTY28" s="1498"/>
      <c r="HTZ28" s="1498"/>
      <c r="HUA28" s="1498"/>
      <c r="HUB28" s="1498"/>
      <c r="HUC28" s="1498"/>
      <c r="HUD28" s="1498"/>
      <c r="HUE28" s="1498"/>
      <c r="HUF28" s="1498"/>
      <c r="HUG28" s="1498"/>
      <c r="HUH28" s="1498"/>
      <c r="HUI28" s="1498"/>
      <c r="HUJ28" s="1498"/>
      <c r="HUK28" s="1498"/>
      <c r="HUL28" s="1498"/>
      <c r="HUM28" s="1498"/>
      <c r="HUN28" s="1498"/>
      <c r="HUO28" s="1498"/>
      <c r="HUP28" s="1498"/>
      <c r="HUQ28" s="1498"/>
      <c r="HUR28" s="1498"/>
      <c r="HUS28" s="1498"/>
      <c r="HUT28" s="1498"/>
      <c r="HUU28" s="1498"/>
      <c r="HUV28" s="1498"/>
      <c r="HUW28" s="1498"/>
      <c r="HUX28" s="1498"/>
      <c r="HUY28" s="1498"/>
      <c r="HUZ28" s="1498"/>
      <c r="HVA28" s="1498"/>
      <c r="HVB28" s="1498"/>
      <c r="HVC28" s="1498"/>
      <c r="HVD28" s="1498"/>
      <c r="HVE28" s="1498"/>
      <c r="HVF28" s="1498"/>
      <c r="HVG28" s="1498"/>
      <c r="HVH28" s="1498"/>
      <c r="HVI28" s="1498"/>
      <c r="HVJ28" s="1498"/>
      <c r="HVK28" s="1498"/>
      <c r="HVL28" s="1498"/>
      <c r="HVM28" s="1498"/>
      <c r="HVN28" s="1498"/>
      <c r="HVO28" s="1498"/>
      <c r="HVP28" s="1498"/>
      <c r="HVQ28" s="1498"/>
      <c r="HVR28" s="1498"/>
      <c r="HVS28" s="1498"/>
      <c r="HVT28" s="1498"/>
      <c r="HVU28" s="1498"/>
      <c r="HVV28" s="1498"/>
      <c r="HVW28" s="1498"/>
      <c r="HVX28" s="1498"/>
      <c r="HVY28" s="1498"/>
      <c r="HVZ28" s="1498"/>
      <c r="HWA28" s="1498"/>
      <c r="HWB28" s="1498"/>
      <c r="HWC28" s="1498"/>
      <c r="HWD28" s="1498"/>
      <c r="HWE28" s="1498"/>
      <c r="HWF28" s="1498"/>
      <c r="HWG28" s="1498"/>
      <c r="HWH28" s="1498"/>
      <c r="HWI28" s="1498"/>
      <c r="HWJ28" s="1498"/>
      <c r="HWK28" s="1498"/>
      <c r="HWL28" s="1498"/>
      <c r="HWM28" s="1498"/>
      <c r="HWN28" s="1498"/>
      <c r="HWO28" s="1498"/>
      <c r="HWP28" s="1498"/>
      <c r="HWQ28" s="1498"/>
      <c r="HWR28" s="1498"/>
      <c r="HWS28" s="1498"/>
      <c r="HWT28" s="1498"/>
      <c r="HWU28" s="1498"/>
      <c r="HWV28" s="1498"/>
      <c r="HWW28" s="1498"/>
      <c r="HWX28" s="1498"/>
      <c r="HWY28" s="1498"/>
      <c r="HWZ28" s="1498"/>
      <c r="HXA28" s="1498"/>
      <c r="HXB28" s="1498"/>
      <c r="HXC28" s="1498"/>
      <c r="HXD28" s="1498"/>
      <c r="HXE28" s="1498"/>
      <c r="HXF28" s="1498"/>
      <c r="HXG28" s="1498"/>
      <c r="HXH28" s="1498"/>
      <c r="HXI28" s="1498"/>
      <c r="HXJ28" s="1498"/>
      <c r="HXK28" s="1498"/>
      <c r="HXL28" s="1498"/>
      <c r="HXM28" s="1498"/>
      <c r="HXN28" s="1498"/>
      <c r="HXO28" s="1498"/>
      <c r="HXP28" s="1498"/>
      <c r="HXQ28" s="1498"/>
      <c r="HXR28" s="1498"/>
      <c r="HXS28" s="1498"/>
      <c r="HXT28" s="1498"/>
      <c r="HXU28" s="1498"/>
      <c r="HXV28" s="1498"/>
      <c r="HXW28" s="1498"/>
      <c r="HXX28" s="1498"/>
      <c r="HXY28" s="1498"/>
      <c r="HXZ28" s="1498"/>
      <c r="HYA28" s="1498"/>
      <c r="HYB28" s="1498"/>
      <c r="HYC28" s="1498"/>
      <c r="HYD28" s="1498"/>
      <c r="HYE28" s="1498"/>
      <c r="HYF28" s="1498"/>
      <c r="HYG28" s="1498"/>
      <c r="HYH28" s="1498"/>
      <c r="HYI28" s="1498"/>
      <c r="HYJ28" s="1498"/>
      <c r="HYK28" s="1498"/>
      <c r="HYL28" s="1498"/>
      <c r="HYM28" s="1498"/>
      <c r="HYN28" s="1498"/>
      <c r="HYO28" s="1498"/>
      <c r="HYP28" s="1498"/>
      <c r="HYQ28" s="1498"/>
      <c r="HYR28" s="1498"/>
      <c r="HYS28" s="1498"/>
      <c r="HYT28" s="1498"/>
      <c r="HYU28" s="1498"/>
      <c r="HYV28" s="1498"/>
      <c r="HYW28" s="1498"/>
      <c r="HYX28" s="1498"/>
      <c r="HYY28" s="1498"/>
      <c r="HYZ28" s="1498"/>
      <c r="HZA28" s="1498"/>
      <c r="HZB28" s="1498"/>
      <c r="HZC28" s="1498"/>
      <c r="HZD28" s="1498"/>
      <c r="HZE28" s="1498"/>
      <c r="HZF28" s="1498"/>
      <c r="HZG28" s="1498"/>
      <c r="HZH28" s="1498"/>
      <c r="HZI28" s="1498"/>
      <c r="HZJ28" s="1498"/>
      <c r="HZK28" s="1498"/>
      <c r="HZL28" s="1498"/>
      <c r="HZM28" s="1498"/>
      <c r="HZN28" s="1498"/>
      <c r="HZO28" s="1498"/>
      <c r="HZP28" s="1498"/>
      <c r="HZQ28" s="1498"/>
      <c r="HZR28" s="1498"/>
      <c r="HZS28" s="1498"/>
      <c r="HZT28" s="1498"/>
      <c r="HZU28" s="1498"/>
      <c r="HZV28" s="1498"/>
      <c r="HZW28" s="1498"/>
      <c r="HZX28" s="1498"/>
      <c r="HZY28" s="1498"/>
      <c r="HZZ28" s="1498"/>
      <c r="IAA28" s="1498"/>
      <c r="IAB28" s="1498"/>
      <c r="IAC28" s="1498"/>
      <c r="IAD28" s="1498"/>
      <c r="IAE28" s="1498"/>
      <c r="IAF28" s="1498"/>
      <c r="IAG28" s="1498"/>
      <c r="IAH28" s="1498"/>
      <c r="IAI28" s="1498"/>
      <c r="IAJ28" s="1498"/>
      <c r="IAK28" s="1498"/>
      <c r="IAL28" s="1498"/>
      <c r="IAM28" s="1498"/>
      <c r="IAN28" s="1498"/>
      <c r="IAO28" s="1498"/>
      <c r="IAP28" s="1498"/>
      <c r="IAQ28" s="1498"/>
      <c r="IAR28" s="1498"/>
      <c r="IAS28" s="1498"/>
      <c r="IAT28" s="1498"/>
      <c r="IAU28" s="1498"/>
      <c r="IAV28" s="1498"/>
      <c r="IAW28" s="1498"/>
      <c r="IAX28" s="1498"/>
      <c r="IAY28" s="1498"/>
      <c r="IAZ28" s="1498"/>
      <c r="IBA28" s="1498"/>
      <c r="IBB28" s="1498"/>
      <c r="IBC28" s="1498"/>
      <c r="IBD28" s="1498"/>
      <c r="IBE28" s="1498"/>
      <c r="IBF28" s="1498"/>
      <c r="IBG28" s="1498"/>
      <c r="IBH28" s="1498"/>
      <c r="IBI28" s="1498"/>
      <c r="IBJ28" s="1498"/>
      <c r="IBK28" s="1498"/>
      <c r="IBL28" s="1498"/>
      <c r="IBM28" s="1498"/>
      <c r="IBN28" s="1498"/>
      <c r="IBO28" s="1498"/>
      <c r="IBP28" s="1498"/>
      <c r="IBQ28" s="1498"/>
      <c r="IBR28" s="1498"/>
      <c r="IBS28" s="1498"/>
      <c r="IBT28" s="1498"/>
      <c r="IBU28" s="1498"/>
      <c r="IBV28" s="1498"/>
      <c r="IBW28" s="1498"/>
      <c r="IBX28" s="1498"/>
      <c r="IBY28" s="1498"/>
      <c r="IBZ28" s="1498"/>
      <c r="ICA28" s="1498"/>
      <c r="ICB28" s="1498"/>
      <c r="ICC28" s="1498"/>
      <c r="ICD28" s="1498"/>
      <c r="ICE28" s="1498"/>
      <c r="ICF28" s="1498"/>
      <c r="ICG28" s="1498"/>
      <c r="ICH28" s="1498"/>
      <c r="ICI28" s="1498"/>
      <c r="ICJ28" s="1498"/>
      <c r="ICK28" s="1498"/>
      <c r="ICL28" s="1498"/>
      <c r="ICM28" s="1498"/>
      <c r="ICN28" s="1498"/>
      <c r="ICO28" s="1498"/>
      <c r="ICP28" s="1498"/>
      <c r="ICQ28" s="1498"/>
      <c r="ICR28" s="1498"/>
      <c r="ICS28" s="1498"/>
      <c r="ICT28" s="1498"/>
      <c r="ICU28" s="1498"/>
      <c r="ICV28" s="1498"/>
      <c r="ICW28" s="1498"/>
      <c r="ICX28" s="1498"/>
      <c r="ICY28" s="1498"/>
      <c r="ICZ28" s="1498"/>
      <c r="IDA28" s="1498"/>
      <c r="IDB28" s="1498"/>
      <c r="IDC28" s="1498"/>
      <c r="IDD28" s="1498"/>
      <c r="IDE28" s="1498"/>
      <c r="IDF28" s="1498"/>
      <c r="IDG28" s="1498"/>
      <c r="IDH28" s="1498"/>
      <c r="IDI28" s="1498"/>
      <c r="IDJ28" s="1498"/>
      <c r="IDK28" s="1498"/>
      <c r="IDL28" s="1498"/>
      <c r="IDM28" s="1498"/>
      <c r="IDN28" s="1498"/>
      <c r="IDO28" s="1498"/>
      <c r="IDP28" s="1498"/>
      <c r="IDQ28" s="1498"/>
      <c r="IDR28" s="1498"/>
      <c r="IDS28" s="1498"/>
      <c r="IDT28" s="1498"/>
      <c r="IDU28" s="1498"/>
      <c r="IDV28" s="1498"/>
      <c r="IDW28" s="1498"/>
      <c r="IDX28" s="1498"/>
      <c r="IDY28" s="1498"/>
      <c r="IDZ28" s="1498"/>
      <c r="IEA28" s="1498"/>
      <c r="IEB28" s="1498"/>
      <c r="IEC28" s="1498"/>
      <c r="IED28" s="1498"/>
      <c r="IEE28" s="1498"/>
      <c r="IEF28" s="1498"/>
      <c r="IEG28" s="1498"/>
      <c r="IEH28" s="1498"/>
      <c r="IEI28" s="1498"/>
      <c r="IEJ28" s="1498"/>
      <c r="IEK28" s="1498"/>
      <c r="IEL28" s="1498"/>
      <c r="IEM28" s="1498"/>
      <c r="IEN28" s="1498"/>
      <c r="IEO28" s="1498"/>
      <c r="IEP28" s="1498"/>
      <c r="IEQ28" s="1498"/>
      <c r="IER28" s="1498"/>
      <c r="IES28" s="1498"/>
      <c r="IET28" s="1498"/>
      <c r="IEU28" s="1498"/>
      <c r="IEV28" s="1498"/>
      <c r="IEW28" s="1498"/>
      <c r="IEX28" s="1498"/>
      <c r="IEY28" s="1498"/>
      <c r="IEZ28" s="1498"/>
      <c r="IFA28" s="1498"/>
      <c r="IFB28" s="1498"/>
      <c r="IFC28" s="1498"/>
      <c r="IFD28" s="1498"/>
      <c r="IFE28" s="1498"/>
      <c r="IFF28" s="1498"/>
      <c r="IFG28" s="1498"/>
      <c r="IFH28" s="1498"/>
      <c r="IFI28" s="1498"/>
      <c r="IFJ28" s="1498"/>
      <c r="IFK28" s="1498"/>
      <c r="IFL28" s="1498"/>
      <c r="IFM28" s="1498"/>
      <c r="IFN28" s="1498"/>
      <c r="IFO28" s="1498"/>
      <c r="IFP28" s="1498"/>
      <c r="IFQ28" s="1498"/>
      <c r="IFR28" s="1498"/>
      <c r="IFS28" s="1498"/>
      <c r="IFT28" s="1498"/>
      <c r="IFU28" s="1498"/>
      <c r="IFV28" s="1498"/>
      <c r="IFW28" s="1498"/>
      <c r="IFX28" s="1498"/>
      <c r="IFY28" s="1498"/>
      <c r="IFZ28" s="1498"/>
      <c r="IGA28" s="1498"/>
      <c r="IGB28" s="1498"/>
      <c r="IGC28" s="1498"/>
      <c r="IGD28" s="1498"/>
      <c r="IGE28" s="1498"/>
      <c r="IGF28" s="1498"/>
      <c r="IGG28" s="1498"/>
      <c r="IGH28" s="1498"/>
      <c r="IGI28" s="1498"/>
      <c r="IGJ28" s="1498"/>
      <c r="IGK28" s="1498"/>
      <c r="IGL28" s="1498"/>
      <c r="IGM28" s="1498"/>
      <c r="IGN28" s="1498"/>
      <c r="IGO28" s="1498"/>
      <c r="IGP28" s="1498"/>
      <c r="IGQ28" s="1498"/>
      <c r="IGR28" s="1498"/>
      <c r="IGS28" s="1498"/>
      <c r="IGT28" s="1498"/>
      <c r="IGU28" s="1498"/>
      <c r="IGV28" s="1498"/>
      <c r="IGW28" s="1498"/>
      <c r="IGX28" s="1498"/>
      <c r="IGY28" s="1498"/>
      <c r="IGZ28" s="1498"/>
      <c r="IHA28" s="1498"/>
      <c r="IHB28" s="1498"/>
      <c r="IHC28" s="1498"/>
      <c r="IHD28" s="1498"/>
      <c r="IHE28" s="1498"/>
      <c r="IHF28" s="1498"/>
      <c r="IHG28" s="1498"/>
      <c r="IHH28" s="1498"/>
      <c r="IHI28" s="1498"/>
      <c r="IHJ28" s="1498"/>
      <c r="IHK28" s="1498"/>
      <c r="IHL28" s="1498"/>
      <c r="IHM28" s="1498"/>
      <c r="IHN28" s="1498"/>
      <c r="IHO28" s="1498"/>
      <c r="IHP28" s="1498"/>
      <c r="IHQ28" s="1498"/>
      <c r="IHR28" s="1498"/>
      <c r="IHS28" s="1498"/>
      <c r="IHT28" s="1498"/>
      <c r="IHU28" s="1498"/>
      <c r="IHV28" s="1498"/>
      <c r="IHW28" s="1498"/>
      <c r="IHX28" s="1498"/>
      <c r="IHY28" s="1498"/>
      <c r="IHZ28" s="1498"/>
      <c r="IIA28" s="1498"/>
      <c r="IIB28" s="1498"/>
      <c r="IIC28" s="1498"/>
      <c r="IID28" s="1498"/>
      <c r="IIE28" s="1498"/>
      <c r="IIF28" s="1498"/>
      <c r="IIG28" s="1498"/>
      <c r="IIH28" s="1498"/>
      <c r="III28" s="1498"/>
      <c r="IIJ28" s="1498"/>
      <c r="IIK28" s="1498"/>
      <c r="IIL28" s="1498"/>
      <c r="IIM28" s="1498"/>
      <c r="IIN28" s="1498"/>
      <c r="IIO28" s="1498"/>
      <c r="IIP28" s="1498"/>
      <c r="IIQ28" s="1498"/>
      <c r="IIR28" s="1498"/>
      <c r="IIS28" s="1498"/>
      <c r="IIT28" s="1498"/>
      <c r="IIU28" s="1498"/>
      <c r="IIV28" s="1498"/>
      <c r="IIW28" s="1498"/>
      <c r="IIX28" s="1498"/>
      <c r="IIY28" s="1498"/>
      <c r="IIZ28" s="1498"/>
      <c r="IJA28" s="1498"/>
      <c r="IJB28" s="1498"/>
      <c r="IJC28" s="1498"/>
      <c r="IJD28" s="1498"/>
      <c r="IJE28" s="1498"/>
      <c r="IJF28" s="1498"/>
      <c r="IJG28" s="1498"/>
      <c r="IJH28" s="1498"/>
      <c r="IJI28" s="1498"/>
      <c r="IJJ28" s="1498"/>
      <c r="IJK28" s="1498"/>
      <c r="IJL28" s="1498"/>
      <c r="IJM28" s="1498"/>
      <c r="IJN28" s="1498"/>
      <c r="IJO28" s="1498"/>
      <c r="IJP28" s="1498"/>
      <c r="IJQ28" s="1498"/>
      <c r="IJR28" s="1498"/>
      <c r="IJS28" s="1498"/>
      <c r="IJT28" s="1498"/>
      <c r="IJU28" s="1498"/>
      <c r="IJV28" s="1498"/>
      <c r="IJW28" s="1498"/>
      <c r="IJX28" s="1498"/>
      <c r="IJY28" s="1498"/>
      <c r="IJZ28" s="1498"/>
      <c r="IKA28" s="1498"/>
      <c r="IKB28" s="1498"/>
      <c r="IKC28" s="1498"/>
      <c r="IKD28" s="1498"/>
      <c r="IKE28" s="1498"/>
      <c r="IKF28" s="1498"/>
      <c r="IKG28" s="1498"/>
      <c r="IKH28" s="1498"/>
      <c r="IKI28" s="1498"/>
      <c r="IKJ28" s="1498"/>
      <c r="IKK28" s="1498"/>
      <c r="IKL28" s="1498"/>
      <c r="IKM28" s="1498"/>
      <c r="IKN28" s="1498"/>
      <c r="IKO28" s="1498"/>
      <c r="IKP28" s="1498"/>
      <c r="IKQ28" s="1498"/>
      <c r="IKR28" s="1498"/>
      <c r="IKS28" s="1498"/>
      <c r="IKT28" s="1498"/>
      <c r="IKU28" s="1498"/>
      <c r="IKV28" s="1498"/>
      <c r="IKW28" s="1498"/>
      <c r="IKX28" s="1498"/>
      <c r="IKY28" s="1498"/>
      <c r="IKZ28" s="1498"/>
      <c r="ILA28" s="1498"/>
      <c r="ILB28" s="1498"/>
      <c r="ILC28" s="1498"/>
      <c r="ILD28" s="1498"/>
      <c r="ILE28" s="1498"/>
      <c r="ILF28" s="1498"/>
      <c r="ILG28" s="1498"/>
      <c r="ILH28" s="1498"/>
      <c r="ILI28" s="1498"/>
      <c r="ILJ28" s="1498"/>
      <c r="ILK28" s="1498"/>
      <c r="ILL28" s="1498"/>
      <c r="ILM28" s="1498"/>
      <c r="ILN28" s="1498"/>
      <c r="ILO28" s="1498"/>
      <c r="ILP28" s="1498"/>
      <c r="ILQ28" s="1498"/>
      <c r="ILR28" s="1498"/>
      <c r="ILS28" s="1498"/>
      <c r="ILT28" s="1498"/>
      <c r="ILU28" s="1498"/>
      <c r="ILV28" s="1498"/>
      <c r="ILW28" s="1498"/>
      <c r="ILX28" s="1498"/>
      <c r="ILY28" s="1498"/>
      <c r="ILZ28" s="1498"/>
      <c r="IMA28" s="1498"/>
      <c r="IMB28" s="1498"/>
      <c r="IMC28" s="1498"/>
      <c r="IMD28" s="1498"/>
      <c r="IME28" s="1498"/>
      <c r="IMF28" s="1498"/>
      <c r="IMG28" s="1498"/>
      <c r="IMH28" s="1498"/>
      <c r="IMI28" s="1498"/>
      <c r="IMJ28" s="1498"/>
      <c r="IMK28" s="1498"/>
      <c r="IML28" s="1498"/>
      <c r="IMM28" s="1498"/>
      <c r="IMN28" s="1498"/>
      <c r="IMO28" s="1498"/>
      <c r="IMP28" s="1498"/>
      <c r="IMQ28" s="1498"/>
      <c r="IMR28" s="1498"/>
      <c r="IMS28" s="1498"/>
      <c r="IMT28" s="1498"/>
      <c r="IMU28" s="1498"/>
      <c r="IMV28" s="1498"/>
      <c r="IMW28" s="1498"/>
      <c r="IMX28" s="1498"/>
      <c r="IMY28" s="1498"/>
      <c r="IMZ28" s="1498"/>
      <c r="INA28" s="1498"/>
      <c r="INB28" s="1498"/>
      <c r="INC28" s="1498"/>
      <c r="IND28" s="1498"/>
      <c r="INE28" s="1498"/>
      <c r="INF28" s="1498"/>
      <c r="ING28" s="1498"/>
      <c r="INH28" s="1498"/>
      <c r="INI28" s="1498"/>
      <c r="INJ28" s="1498"/>
      <c r="INK28" s="1498"/>
      <c r="INL28" s="1498"/>
      <c r="INM28" s="1498"/>
      <c r="INN28" s="1498"/>
      <c r="INO28" s="1498"/>
      <c r="INP28" s="1498"/>
      <c r="INQ28" s="1498"/>
      <c r="INR28" s="1498"/>
      <c r="INS28" s="1498"/>
      <c r="INT28" s="1498"/>
      <c r="INU28" s="1498"/>
      <c r="INV28" s="1498"/>
      <c r="INW28" s="1498"/>
      <c r="INX28" s="1498"/>
      <c r="INY28" s="1498"/>
      <c r="INZ28" s="1498"/>
      <c r="IOA28" s="1498"/>
      <c r="IOB28" s="1498"/>
      <c r="IOC28" s="1498"/>
      <c r="IOD28" s="1498"/>
      <c r="IOE28" s="1498"/>
      <c r="IOF28" s="1498"/>
      <c r="IOG28" s="1498"/>
      <c r="IOH28" s="1498"/>
      <c r="IOI28" s="1498"/>
      <c r="IOJ28" s="1498"/>
      <c r="IOK28" s="1498"/>
      <c r="IOL28" s="1498"/>
      <c r="IOM28" s="1498"/>
      <c r="ION28" s="1498"/>
      <c r="IOO28" s="1498"/>
      <c r="IOP28" s="1498"/>
      <c r="IOQ28" s="1498"/>
      <c r="IOR28" s="1498"/>
      <c r="IOS28" s="1498"/>
      <c r="IOT28" s="1498"/>
      <c r="IOU28" s="1498"/>
      <c r="IOV28" s="1498"/>
      <c r="IOW28" s="1498"/>
      <c r="IOX28" s="1498"/>
      <c r="IOY28" s="1498"/>
      <c r="IOZ28" s="1498"/>
      <c r="IPA28" s="1498"/>
      <c r="IPB28" s="1498"/>
      <c r="IPC28" s="1498"/>
      <c r="IPD28" s="1498"/>
      <c r="IPE28" s="1498"/>
      <c r="IPF28" s="1498"/>
      <c r="IPG28" s="1498"/>
      <c r="IPH28" s="1498"/>
      <c r="IPI28" s="1498"/>
      <c r="IPJ28" s="1498"/>
      <c r="IPK28" s="1498"/>
      <c r="IPL28" s="1498"/>
      <c r="IPM28" s="1498"/>
      <c r="IPN28" s="1498"/>
      <c r="IPO28" s="1498"/>
      <c r="IPP28" s="1498"/>
      <c r="IPQ28" s="1498"/>
      <c r="IPR28" s="1498"/>
      <c r="IPS28" s="1498"/>
      <c r="IPT28" s="1498"/>
      <c r="IPU28" s="1498"/>
      <c r="IPV28" s="1498"/>
      <c r="IPW28" s="1498"/>
      <c r="IPX28" s="1498"/>
      <c r="IPY28" s="1498"/>
      <c r="IPZ28" s="1498"/>
      <c r="IQA28" s="1498"/>
      <c r="IQB28" s="1498"/>
      <c r="IQC28" s="1498"/>
      <c r="IQD28" s="1498"/>
      <c r="IQE28" s="1498"/>
      <c r="IQF28" s="1498"/>
      <c r="IQG28" s="1498"/>
      <c r="IQH28" s="1498"/>
      <c r="IQI28" s="1498"/>
      <c r="IQJ28" s="1498"/>
      <c r="IQK28" s="1498"/>
      <c r="IQL28" s="1498"/>
      <c r="IQM28" s="1498"/>
      <c r="IQN28" s="1498"/>
      <c r="IQO28" s="1498"/>
      <c r="IQP28" s="1498"/>
      <c r="IQQ28" s="1498"/>
      <c r="IQR28" s="1498"/>
      <c r="IQS28" s="1498"/>
      <c r="IQT28" s="1498"/>
      <c r="IQU28" s="1498"/>
      <c r="IQV28" s="1498"/>
      <c r="IQW28" s="1498"/>
      <c r="IQX28" s="1498"/>
      <c r="IQY28" s="1498"/>
      <c r="IQZ28" s="1498"/>
      <c r="IRA28" s="1498"/>
      <c r="IRB28" s="1498"/>
      <c r="IRC28" s="1498"/>
      <c r="IRD28" s="1498"/>
      <c r="IRE28" s="1498"/>
      <c r="IRF28" s="1498"/>
      <c r="IRG28" s="1498"/>
      <c r="IRH28" s="1498"/>
      <c r="IRI28" s="1498"/>
      <c r="IRJ28" s="1498"/>
      <c r="IRK28" s="1498"/>
      <c r="IRL28" s="1498"/>
      <c r="IRM28" s="1498"/>
      <c r="IRN28" s="1498"/>
      <c r="IRO28" s="1498"/>
      <c r="IRP28" s="1498"/>
      <c r="IRQ28" s="1498"/>
      <c r="IRR28" s="1498"/>
      <c r="IRS28" s="1498"/>
      <c r="IRT28" s="1498"/>
      <c r="IRU28" s="1498"/>
      <c r="IRV28" s="1498"/>
      <c r="IRW28" s="1498"/>
      <c r="IRX28" s="1498"/>
      <c r="IRY28" s="1498"/>
      <c r="IRZ28" s="1498"/>
      <c r="ISA28" s="1498"/>
      <c r="ISB28" s="1498"/>
      <c r="ISC28" s="1498"/>
      <c r="ISD28" s="1498"/>
      <c r="ISE28" s="1498"/>
      <c r="ISF28" s="1498"/>
      <c r="ISG28" s="1498"/>
      <c r="ISH28" s="1498"/>
      <c r="ISI28" s="1498"/>
      <c r="ISJ28" s="1498"/>
      <c r="ISK28" s="1498"/>
      <c r="ISL28" s="1498"/>
      <c r="ISM28" s="1498"/>
      <c r="ISN28" s="1498"/>
      <c r="ISO28" s="1498"/>
      <c r="ISP28" s="1498"/>
      <c r="ISQ28" s="1498"/>
      <c r="ISR28" s="1498"/>
      <c r="ISS28" s="1498"/>
      <c r="IST28" s="1498"/>
      <c r="ISU28" s="1498"/>
      <c r="ISV28" s="1498"/>
      <c r="ISW28" s="1498"/>
      <c r="ISX28" s="1498"/>
      <c r="ISY28" s="1498"/>
      <c r="ISZ28" s="1498"/>
      <c r="ITA28" s="1498"/>
      <c r="ITB28" s="1498"/>
      <c r="ITC28" s="1498"/>
      <c r="ITD28" s="1498"/>
      <c r="ITE28" s="1498"/>
      <c r="ITF28" s="1498"/>
      <c r="ITG28" s="1498"/>
      <c r="ITH28" s="1498"/>
      <c r="ITI28" s="1498"/>
      <c r="ITJ28" s="1498"/>
      <c r="ITK28" s="1498"/>
      <c r="ITL28" s="1498"/>
      <c r="ITM28" s="1498"/>
      <c r="ITN28" s="1498"/>
      <c r="ITO28" s="1498"/>
      <c r="ITP28" s="1498"/>
      <c r="ITQ28" s="1498"/>
      <c r="ITR28" s="1498"/>
      <c r="ITS28" s="1498"/>
      <c r="ITT28" s="1498"/>
      <c r="ITU28" s="1498"/>
      <c r="ITV28" s="1498"/>
      <c r="ITW28" s="1498"/>
      <c r="ITX28" s="1498"/>
      <c r="ITY28" s="1498"/>
      <c r="ITZ28" s="1498"/>
      <c r="IUA28" s="1498"/>
      <c r="IUB28" s="1498"/>
      <c r="IUC28" s="1498"/>
      <c r="IUD28" s="1498"/>
      <c r="IUE28" s="1498"/>
      <c r="IUF28" s="1498"/>
      <c r="IUG28" s="1498"/>
      <c r="IUH28" s="1498"/>
      <c r="IUI28" s="1498"/>
      <c r="IUJ28" s="1498"/>
      <c r="IUK28" s="1498"/>
      <c r="IUL28" s="1498"/>
      <c r="IUM28" s="1498"/>
      <c r="IUN28" s="1498"/>
      <c r="IUO28" s="1498"/>
      <c r="IUP28" s="1498"/>
      <c r="IUQ28" s="1498"/>
      <c r="IUR28" s="1498"/>
      <c r="IUS28" s="1498"/>
      <c r="IUT28" s="1498"/>
      <c r="IUU28" s="1498"/>
      <c r="IUV28" s="1498"/>
      <c r="IUW28" s="1498"/>
      <c r="IUX28" s="1498"/>
      <c r="IUY28" s="1498"/>
      <c r="IUZ28" s="1498"/>
      <c r="IVA28" s="1498"/>
      <c r="IVB28" s="1498"/>
      <c r="IVC28" s="1498"/>
      <c r="IVD28" s="1498"/>
      <c r="IVE28" s="1498"/>
      <c r="IVF28" s="1498"/>
      <c r="IVG28" s="1498"/>
      <c r="IVH28" s="1498"/>
      <c r="IVI28" s="1498"/>
      <c r="IVJ28" s="1498"/>
      <c r="IVK28" s="1498"/>
      <c r="IVL28" s="1498"/>
      <c r="IVM28" s="1498"/>
      <c r="IVN28" s="1498"/>
      <c r="IVO28" s="1498"/>
      <c r="IVP28" s="1498"/>
      <c r="IVQ28" s="1498"/>
      <c r="IVR28" s="1498"/>
      <c r="IVS28" s="1498"/>
      <c r="IVT28" s="1498"/>
      <c r="IVU28" s="1498"/>
      <c r="IVV28" s="1498"/>
      <c r="IVW28" s="1498"/>
      <c r="IVX28" s="1498"/>
      <c r="IVY28" s="1498"/>
      <c r="IVZ28" s="1498"/>
      <c r="IWA28" s="1498"/>
      <c r="IWB28" s="1498"/>
      <c r="IWC28" s="1498"/>
      <c r="IWD28" s="1498"/>
      <c r="IWE28" s="1498"/>
      <c r="IWF28" s="1498"/>
      <c r="IWG28" s="1498"/>
      <c r="IWH28" s="1498"/>
      <c r="IWI28" s="1498"/>
      <c r="IWJ28" s="1498"/>
      <c r="IWK28" s="1498"/>
      <c r="IWL28" s="1498"/>
      <c r="IWM28" s="1498"/>
      <c r="IWN28" s="1498"/>
      <c r="IWO28" s="1498"/>
      <c r="IWP28" s="1498"/>
      <c r="IWQ28" s="1498"/>
      <c r="IWR28" s="1498"/>
      <c r="IWS28" s="1498"/>
      <c r="IWT28" s="1498"/>
      <c r="IWU28" s="1498"/>
      <c r="IWV28" s="1498"/>
      <c r="IWW28" s="1498"/>
      <c r="IWX28" s="1498"/>
      <c r="IWY28" s="1498"/>
      <c r="IWZ28" s="1498"/>
      <c r="IXA28" s="1498"/>
      <c r="IXB28" s="1498"/>
      <c r="IXC28" s="1498"/>
      <c r="IXD28" s="1498"/>
      <c r="IXE28" s="1498"/>
      <c r="IXF28" s="1498"/>
      <c r="IXG28" s="1498"/>
      <c r="IXH28" s="1498"/>
      <c r="IXI28" s="1498"/>
      <c r="IXJ28" s="1498"/>
      <c r="IXK28" s="1498"/>
      <c r="IXL28" s="1498"/>
      <c r="IXM28" s="1498"/>
      <c r="IXN28" s="1498"/>
      <c r="IXO28" s="1498"/>
      <c r="IXP28" s="1498"/>
      <c r="IXQ28" s="1498"/>
      <c r="IXR28" s="1498"/>
      <c r="IXS28" s="1498"/>
      <c r="IXT28" s="1498"/>
      <c r="IXU28" s="1498"/>
      <c r="IXV28" s="1498"/>
      <c r="IXW28" s="1498"/>
      <c r="IXX28" s="1498"/>
      <c r="IXY28" s="1498"/>
      <c r="IXZ28" s="1498"/>
      <c r="IYA28" s="1498"/>
      <c r="IYB28" s="1498"/>
      <c r="IYC28" s="1498"/>
      <c r="IYD28" s="1498"/>
      <c r="IYE28" s="1498"/>
      <c r="IYF28" s="1498"/>
      <c r="IYG28" s="1498"/>
      <c r="IYH28" s="1498"/>
      <c r="IYI28" s="1498"/>
      <c r="IYJ28" s="1498"/>
      <c r="IYK28" s="1498"/>
      <c r="IYL28" s="1498"/>
      <c r="IYM28" s="1498"/>
      <c r="IYN28" s="1498"/>
      <c r="IYO28" s="1498"/>
      <c r="IYP28" s="1498"/>
      <c r="IYQ28" s="1498"/>
      <c r="IYR28" s="1498"/>
      <c r="IYS28" s="1498"/>
      <c r="IYT28" s="1498"/>
      <c r="IYU28" s="1498"/>
      <c r="IYV28" s="1498"/>
      <c r="IYW28" s="1498"/>
      <c r="IYX28" s="1498"/>
      <c r="IYY28" s="1498"/>
      <c r="IYZ28" s="1498"/>
      <c r="IZA28" s="1498"/>
      <c r="IZB28" s="1498"/>
      <c r="IZC28" s="1498"/>
      <c r="IZD28" s="1498"/>
      <c r="IZE28" s="1498"/>
      <c r="IZF28" s="1498"/>
      <c r="IZG28" s="1498"/>
      <c r="IZH28" s="1498"/>
      <c r="IZI28" s="1498"/>
      <c r="IZJ28" s="1498"/>
      <c r="IZK28" s="1498"/>
      <c r="IZL28" s="1498"/>
      <c r="IZM28" s="1498"/>
      <c r="IZN28" s="1498"/>
      <c r="IZO28" s="1498"/>
      <c r="IZP28" s="1498"/>
      <c r="IZQ28" s="1498"/>
      <c r="IZR28" s="1498"/>
      <c r="IZS28" s="1498"/>
      <c r="IZT28" s="1498"/>
      <c r="IZU28" s="1498"/>
      <c r="IZV28" s="1498"/>
      <c r="IZW28" s="1498"/>
      <c r="IZX28" s="1498"/>
      <c r="IZY28" s="1498"/>
      <c r="IZZ28" s="1498"/>
      <c r="JAA28" s="1498"/>
      <c r="JAB28" s="1498"/>
      <c r="JAC28" s="1498"/>
      <c r="JAD28" s="1498"/>
      <c r="JAE28" s="1498"/>
      <c r="JAF28" s="1498"/>
      <c r="JAG28" s="1498"/>
      <c r="JAH28" s="1498"/>
      <c r="JAI28" s="1498"/>
      <c r="JAJ28" s="1498"/>
      <c r="JAK28" s="1498"/>
      <c r="JAL28" s="1498"/>
      <c r="JAM28" s="1498"/>
      <c r="JAN28" s="1498"/>
      <c r="JAO28" s="1498"/>
      <c r="JAP28" s="1498"/>
      <c r="JAQ28" s="1498"/>
      <c r="JAR28" s="1498"/>
      <c r="JAS28" s="1498"/>
      <c r="JAT28" s="1498"/>
      <c r="JAU28" s="1498"/>
      <c r="JAV28" s="1498"/>
      <c r="JAW28" s="1498"/>
      <c r="JAX28" s="1498"/>
      <c r="JAY28" s="1498"/>
      <c r="JAZ28" s="1498"/>
      <c r="JBA28" s="1498"/>
      <c r="JBB28" s="1498"/>
      <c r="JBC28" s="1498"/>
      <c r="JBD28" s="1498"/>
      <c r="JBE28" s="1498"/>
      <c r="JBF28" s="1498"/>
      <c r="JBG28" s="1498"/>
      <c r="JBH28" s="1498"/>
      <c r="JBI28" s="1498"/>
      <c r="JBJ28" s="1498"/>
      <c r="JBK28" s="1498"/>
      <c r="JBL28" s="1498"/>
      <c r="JBM28" s="1498"/>
      <c r="JBN28" s="1498"/>
      <c r="JBO28" s="1498"/>
      <c r="JBP28" s="1498"/>
      <c r="JBQ28" s="1498"/>
      <c r="JBR28" s="1498"/>
      <c r="JBS28" s="1498"/>
      <c r="JBT28" s="1498"/>
      <c r="JBU28" s="1498"/>
      <c r="JBV28" s="1498"/>
      <c r="JBW28" s="1498"/>
      <c r="JBX28" s="1498"/>
      <c r="JBY28" s="1498"/>
      <c r="JBZ28" s="1498"/>
      <c r="JCA28" s="1498"/>
      <c r="JCB28" s="1498"/>
      <c r="JCC28" s="1498"/>
      <c r="JCD28" s="1498"/>
      <c r="JCE28" s="1498"/>
      <c r="JCF28" s="1498"/>
      <c r="JCG28" s="1498"/>
      <c r="JCH28" s="1498"/>
      <c r="JCI28" s="1498"/>
      <c r="JCJ28" s="1498"/>
      <c r="JCK28" s="1498"/>
      <c r="JCL28" s="1498"/>
      <c r="JCM28" s="1498"/>
      <c r="JCN28" s="1498"/>
      <c r="JCO28" s="1498"/>
      <c r="JCP28" s="1498"/>
      <c r="JCQ28" s="1498"/>
      <c r="JCR28" s="1498"/>
      <c r="JCS28" s="1498"/>
      <c r="JCT28" s="1498"/>
      <c r="JCU28" s="1498"/>
      <c r="JCV28" s="1498"/>
      <c r="JCW28" s="1498"/>
      <c r="JCX28" s="1498"/>
      <c r="JCY28" s="1498"/>
      <c r="JCZ28" s="1498"/>
      <c r="JDA28" s="1498"/>
      <c r="JDB28" s="1498"/>
      <c r="JDC28" s="1498"/>
      <c r="JDD28" s="1498"/>
      <c r="JDE28" s="1498"/>
      <c r="JDF28" s="1498"/>
      <c r="JDG28" s="1498"/>
      <c r="JDH28" s="1498"/>
      <c r="JDI28" s="1498"/>
      <c r="JDJ28" s="1498"/>
      <c r="JDK28" s="1498"/>
      <c r="JDL28" s="1498"/>
      <c r="JDM28" s="1498"/>
      <c r="JDN28" s="1498"/>
      <c r="JDO28" s="1498"/>
      <c r="JDP28" s="1498"/>
      <c r="JDQ28" s="1498"/>
      <c r="JDR28" s="1498"/>
      <c r="JDS28" s="1498"/>
      <c r="JDT28" s="1498"/>
      <c r="JDU28" s="1498"/>
      <c r="JDV28" s="1498"/>
      <c r="JDW28" s="1498"/>
      <c r="JDX28" s="1498"/>
      <c r="JDY28" s="1498"/>
      <c r="JDZ28" s="1498"/>
      <c r="JEA28" s="1498"/>
      <c r="JEB28" s="1498"/>
      <c r="JEC28" s="1498"/>
      <c r="JED28" s="1498"/>
      <c r="JEE28" s="1498"/>
      <c r="JEF28" s="1498"/>
      <c r="JEG28" s="1498"/>
      <c r="JEH28" s="1498"/>
      <c r="JEI28" s="1498"/>
      <c r="JEJ28" s="1498"/>
      <c r="JEK28" s="1498"/>
      <c r="JEL28" s="1498"/>
      <c r="JEM28" s="1498"/>
      <c r="JEN28" s="1498"/>
      <c r="JEO28" s="1498"/>
      <c r="JEP28" s="1498"/>
      <c r="JEQ28" s="1498"/>
      <c r="JER28" s="1498"/>
      <c r="JES28" s="1498"/>
      <c r="JET28" s="1498"/>
      <c r="JEU28" s="1498"/>
      <c r="JEV28" s="1498"/>
      <c r="JEW28" s="1498"/>
      <c r="JEX28" s="1498"/>
      <c r="JEY28" s="1498"/>
      <c r="JEZ28" s="1498"/>
      <c r="JFA28" s="1498"/>
      <c r="JFB28" s="1498"/>
      <c r="JFC28" s="1498"/>
      <c r="JFD28" s="1498"/>
      <c r="JFE28" s="1498"/>
      <c r="JFF28" s="1498"/>
      <c r="JFG28" s="1498"/>
      <c r="JFH28" s="1498"/>
      <c r="JFI28" s="1498"/>
      <c r="JFJ28" s="1498"/>
      <c r="JFK28" s="1498"/>
      <c r="JFL28" s="1498"/>
      <c r="JFM28" s="1498"/>
      <c r="JFN28" s="1498"/>
      <c r="JFO28" s="1498"/>
      <c r="JFP28" s="1498"/>
      <c r="JFQ28" s="1498"/>
      <c r="JFR28" s="1498"/>
      <c r="JFS28" s="1498"/>
      <c r="JFT28" s="1498"/>
      <c r="JFU28" s="1498"/>
      <c r="JFV28" s="1498"/>
      <c r="JFW28" s="1498"/>
      <c r="JFX28" s="1498"/>
      <c r="JFY28" s="1498"/>
      <c r="JFZ28" s="1498"/>
      <c r="JGA28" s="1498"/>
      <c r="JGB28" s="1498"/>
      <c r="JGC28" s="1498"/>
      <c r="JGD28" s="1498"/>
      <c r="JGE28" s="1498"/>
      <c r="JGF28" s="1498"/>
      <c r="JGG28" s="1498"/>
      <c r="JGH28" s="1498"/>
      <c r="JGI28" s="1498"/>
      <c r="JGJ28" s="1498"/>
      <c r="JGK28" s="1498"/>
      <c r="JGL28" s="1498"/>
      <c r="JGM28" s="1498"/>
      <c r="JGN28" s="1498"/>
      <c r="JGO28" s="1498"/>
      <c r="JGP28" s="1498"/>
      <c r="JGQ28" s="1498"/>
      <c r="JGR28" s="1498"/>
      <c r="JGS28" s="1498"/>
      <c r="JGT28" s="1498"/>
      <c r="JGU28" s="1498"/>
      <c r="JGV28" s="1498"/>
      <c r="JGW28" s="1498"/>
      <c r="JGX28" s="1498"/>
      <c r="JGY28" s="1498"/>
      <c r="JGZ28" s="1498"/>
      <c r="JHA28" s="1498"/>
      <c r="JHB28" s="1498"/>
      <c r="JHC28" s="1498"/>
      <c r="JHD28" s="1498"/>
      <c r="JHE28" s="1498"/>
      <c r="JHF28" s="1498"/>
      <c r="JHG28" s="1498"/>
      <c r="JHH28" s="1498"/>
      <c r="JHI28" s="1498"/>
      <c r="JHJ28" s="1498"/>
      <c r="JHK28" s="1498"/>
      <c r="JHL28" s="1498"/>
      <c r="JHM28" s="1498"/>
      <c r="JHN28" s="1498"/>
      <c r="JHO28" s="1498"/>
      <c r="JHP28" s="1498"/>
      <c r="JHQ28" s="1498"/>
      <c r="JHR28" s="1498"/>
      <c r="JHS28" s="1498"/>
      <c r="JHT28" s="1498"/>
      <c r="JHU28" s="1498"/>
      <c r="JHV28" s="1498"/>
      <c r="JHW28" s="1498"/>
      <c r="JHX28" s="1498"/>
      <c r="JHY28" s="1498"/>
      <c r="JHZ28" s="1498"/>
      <c r="JIA28" s="1498"/>
      <c r="JIB28" s="1498"/>
      <c r="JIC28" s="1498"/>
      <c r="JID28" s="1498"/>
      <c r="JIE28" s="1498"/>
      <c r="JIF28" s="1498"/>
      <c r="JIG28" s="1498"/>
      <c r="JIH28" s="1498"/>
      <c r="JII28" s="1498"/>
      <c r="JIJ28" s="1498"/>
      <c r="JIK28" s="1498"/>
      <c r="JIL28" s="1498"/>
      <c r="JIM28" s="1498"/>
      <c r="JIN28" s="1498"/>
      <c r="JIO28" s="1498"/>
      <c r="JIP28" s="1498"/>
      <c r="JIQ28" s="1498"/>
      <c r="JIR28" s="1498"/>
      <c r="JIS28" s="1498"/>
      <c r="JIT28" s="1498"/>
      <c r="JIU28" s="1498"/>
      <c r="JIV28" s="1498"/>
      <c r="JIW28" s="1498"/>
      <c r="JIX28" s="1498"/>
      <c r="JIY28" s="1498"/>
      <c r="JIZ28" s="1498"/>
      <c r="JJA28" s="1498"/>
      <c r="JJB28" s="1498"/>
      <c r="JJC28" s="1498"/>
      <c r="JJD28" s="1498"/>
      <c r="JJE28" s="1498"/>
      <c r="JJF28" s="1498"/>
      <c r="JJG28" s="1498"/>
      <c r="JJH28" s="1498"/>
      <c r="JJI28" s="1498"/>
      <c r="JJJ28" s="1498"/>
      <c r="JJK28" s="1498"/>
      <c r="JJL28" s="1498"/>
      <c r="JJM28" s="1498"/>
      <c r="JJN28" s="1498"/>
      <c r="JJO28" s="1498"/>
      <c r="JJP28" s="1498"/>
      <c r="JJQ28" s="1498"/>
      <c r="JJR28" s="1498"/>
      <c r="JJS28" s="1498"/>
      <c r="JJT28" s="1498"/>
      <c r="JJU28" s="1498"/>
      <c r="JJV28" s="1498"/>
      <c r="JJW28" s="1498"/>
      <c r="JJX28" s="1498"/>
      <c r="JJY28" s="1498"/>
      <c r="JJZ28" s="1498"/>
      <c r="JKA28" s="1498"/>
      <c r="JKB28" s="1498"/>
      <c r="JKC28" s="1498"/>
      <c r="JKD28" s="1498"/>
      <c r="JKE28" s="1498"/>
      <c r="JKF28" s="1498"/>
      <c r="JKG28" s="1498"/>
      <c r="JKH28" s="1498"/>
      <c r="JKI28" s="1498"/>
      <c r="JKJ28" s="1498"/>
      <c r="JKK28" s="1498"/>
      <c r="JKL28" s="1498"/>
      <c r="JKM28" s="1498"/>
      <c r="JKN28" s="1498"/>
      <c r="JKO28" s="1498"/>
      <c r="JKP28" s="1498"/>
      <c r="JKQ28" s="1498"/>
      <c r="JKR28" s="1498"/>
      <c r="JKS28" s="1498"/>
      <c r="JKT28" s="1498"/>
      <c r="JKU28" s="1498"/>
      <c r="JKV28" s="1498"/>
      <c r="JKW28" s="1498"/>
      <c r="JKX28" s="1498"/>
      <c r="JKY28" s="1498"/>
      <c r="JKZ28" s="1498"/>
      <c r="JLA28" s="1498"/>
      <c r="JLB28" s="1498"/>
      <c r="JLC28" s="1498"/>
      <c r="JLD28" s="1498"/>
      <c r="JLE28" s="1498"/>
      <c r="JLF28" s="1498"/>
      <c r="JLG28" s="1498"/>
      <c r="JLH28" s="1498"/>
      <c r="JLI28" s="1498"/>
      <c r="JLJ28" s="1498"/>
      <c r="JLK28" s="1498"/>
      <c r="JLL28" s="1498"/>
      <c r="JLM28" s="1498"/>
      <c r="JLN28" s="1498"/>
      <c r="JLO28" s="1498"/>
      <c r="JLP28" s="1498"/>
      <c r="JLQ28" s="1498"/>
      <c r="JLR28" s="1498"/>
      <c r="JLS28" s="1498"/>
      <c r="JLT28" s="1498"/>
      <c r="JLU28" s="1498"/>
      <c r="JLV28" s="1498"/>
      <c r="JLW28" s="1498"/>
      <c r="JLX28" s="1498"/>
      <c r="JLY28" s="1498"/>
      <c r="JLZ28" s="1498"/>
      <c r="JMA28" s="1498"/>
      <c r="JMB28" s="1498"/>
      <c r="JMC28" s="1498"/>
      <c r="JMD28" s="1498"/>
      <c r="JME28" s="1498"/>
      <c r="JMF28" s="1498"/>
      <c r="JMG28" s="1498"/>
      <c r="JMH28" s="1498"/>
      <c r="JMI28" s="1498"/>
      <c r="JMJ28" s="1498"/>
      <c r="JMK28" s="1498"/>
      <c r="JML28" s="1498"/>
      <c r="JMM28" s="1498"/>
      <c r="JMN28" s="1498"/>
      <c r="JMO28" s="1498"/>
      <c r="JMP28" s="1498"/>
      <c r="JMQ28" s="1498"/>
      <c r="JMR28" s="1498"/>
      <c r="JMS28" s="1498"/>
      <c r="JMT28" s="1498"/>
      <c r="JMU28" s="1498"/>
      <c r="JMV28" s="1498"/>
      <c r="JMW28" s="1498"/>
      <c r="JMX28" s="1498"/>
      <c r="JMY28" s="1498"/>
      <c r="JMZ28" s="1498"/>
      <c r="JNA28" s="1498"/>
      <c r="JNB28" s="1498"/>
      <c r="JNC28" s="1498"/>
      <c r="JND28" s="1498"/>
      <c r="JNE28" s="1498"/>
      <c r="JNF28" s="1498"/>
      <c r="JNG28" s="1498"/>
      <c r="JNH28" s="1498"/>
      <c r="JNI28" s="1498"/>
      <c r="JNJ28" s="1498"/>
      <c r="JNK28" s="1498"/>
      <c r="JNL28" s="1498"/>
      <c r="JNM28" s="1498"/>
      <c r="JNN28" s="1498"/>
      <c r="JNO28" s="1498"/>
      <c r="JNP28" s="1498"/>
      <c r="JNQ28" s="1498"/>
      <c r="JNR28" s="1498"/>
      <c r="JNS28" s="1498"/>
      <c r="JNT28" s="1498"/>
      <c r="JNU28" s="1498"/>
      <c r="JNV28" s="1498"/>
      <c r="JNW28" s="1498"/>
      <c r="JNX28" s="1498"/>
      <c r="JNY28" s="1498"/>
      <c r="JNZ28" s="1498"/>
      <c r="JOA28" s="1498"/>
      <c r="JOB28" s="1498"/>
      <c r="JOC28" s="1498"/>
      <c r="JOD28" s="1498"/>
      <c r="JOE28" s="1498"/>
      <c r="JOF28" s="1498"/>
      <c r="JOG28" s="1498"/>
      <c r="JOH28" s="1498"/>
      <c r="JOI28" s="1498"/>
      <c r="JOJ28" s="1498"/>
      <c r="JOK28" s="1498"/>
      <c r="JOL28" s="1498"/>
      <c r="JOM28" s="1498"/>
      <c r="JON28" s="1498"/>
      <c r="JOO28" s="1498"/>
      <c r="JOP28" s="1498"/>
      <c r="JOQ28" s="1498"/>
      <c r="JOR28" s="1498"/>
      <c r="JOS28" s="1498"/>
      <c r="JOT28" s="1498"/>
      <c r="JOU28" s="1498"/>
      <c r="JOV28" s="1498"/>
      <c r="JOW28" s="1498"/>
      <c r="JOX28" s="1498"/>
      <c r="JOY28" s="1498"/>
      <c r="JOZ28" s="1498"/>
      <c r="JPA28" s="1498"/>
      <c r="JPB28" s="1498"/>
      <c r="JPC28" s="1498"/>
      <c r="JPD28" s="1498"/>
      <c r="JPE28" s="1498"/>
      <c r="JPF28" s="1498"/>
      <c r="JPG28" s="1498"/>
      <c r="JPH28" s="1498"/>
      <c r="JPI28" s="1498"/>
      <c r="JPJ28" s="1498"/>
      <c r="JPK28" s="1498"/>
      <c r="JPL28" s="1498"/>
      <c r="JPM28" s="1498"/>
      <c r="JPN28" s="1498"/>
      <c r="JPO28" s="1498"/>
      <c r="JPP28" s="1498"/>
      <c r="JPQ28" s="1498"/>
      <c r="JPR28" s="1498"/>
      <c r="JPS28" s="1498"/>
      <c r="JPT28" s="1498"/>
      <c r="JPU28" s="1498"/>
      <c r="JPV28" s="1498"/>
      <c r="JPW28" s="1498"/>
      <c r="JPX28" s="1498"/>
      <c r="JPY28" s="1498"/>
      <c r="JPZ28" s="1498"/>
      <c r="JQA28" s="1498"/>
      <c r="JQB28" s="1498"/>
      <c r="JQC28" s="1498"/>
      <c r="JQD28" s="1498"/>
      <c r="JQE28" s="1498"/>
      <c r="JQF28" s="1498"/>
      <c r="JQG28" s="1498"/>
      <c r="JQH28" s="1498"/>
      <c r="JQI28" s="1498"/>
      <c r="JQJ28" s="1498"/>
      <c r="JQK28" s="1498"/>
      <c r="JQL28" s="1498"/>
      <c r="JQM28" s="1498"/>
      <c r="JQN28" s="1498"/>
      <c r="JQO28" s="1498"/>
      <c r="JQP28" s="1498"/>
      <c r="JQQ28" s="1498"/>
      <c r="JQR28" s="1498"/>
      <c r="JQS28" s="1498"/>
      <c r="JQT28" s="1498"/>
      <c r="JQU28" s="1498"/>
      <c r="JQV28" s="1498"/>
      <c r="JQW28" s="1498"/>
      <c r="JQX28" s="1498"/>
      <c r="JQY28" s="1498"/>
      <c r="JQZ28" s="1498"/>
      <c r="JRA28" s="1498"/>
      <c r="JRB28" s="1498"/>
      <c r="JRC28" s="1498"/>
      <c r="JRD28" s="1498"/>
      <c r="JRE28" s="1498"/>
      <c r="JRF28" s="1498"/>
      <c r="JRG28" s="1498"/>
      <c r="JRH28" s="1498"/>
      <c r="JRI28" s="1498"/>
      <c r="JRJ28" s="1498"/>
      <c r="JRK28" s="1498"/>
      <c r="JRL28" s="1498"/>
      <c r="JRM28" s="1498"/>
      <c r="JRN28" s="1498"/>
      <c r="JRO28" s="1498"/>
      <c r="JRP28" s="1498"/>
      <c r="JRQ28" s="1498"/>
      <c r="JRR28" s="1498"/>
      <c r="JRS28" s="1498"/>
      <c r="JRT28" s="1498"/>
      <c r="JRU28" s="1498"/>
      <c r="JRV28" s="1498"/>
      <c r="JRW28" s="1498"/>
      <c r="JRX28" s="1498"/>
      <c r="JRY28" s="1498"/>
      <c r="JRZ28" s="1498"/>
      <c r="JSA28" s="1498"/>
      <c r="JSB28" s="1498"/>
      <c r="JSC28" s="1498"/>
      <c r="JSD28" s="1498"/>
      <c r="JSE28" s="1498"/>
      <c r="JSF28" s="1498"/>
      <c r="JSG28" s="1498"/>
      <c r="JSH28" s="1498"/>
      <c r="JSI28" s="1498"/>
      <c r="JSJ28" s="1498"/>
      <c r="JSK28" s="1498"/>
      <c r="JSL28" s="1498"/>
      <c r="JSM28" s="1498"/>
      <c r="JSN28" s="1498"/>
      <c r="JSO28" s="1498"/>
      <c r="JSP28" s="1498"/>
      <c r="JSQ28" s="1498"/>
      <c r="JSR28" s="1498"/>
      <c r="JSS28" s="1498"/>
      <c r="JST28" s="1498"/>
      <c r="JSU28" s="1498"/>
      <c r="JSV28" s="1498"/>
      <c r="JSW28" s="1498"/>
      <c r="JSX28" s="1498"/>
      <c r="JSY28" s="1498"/>
      <c r="JSZ28" s="1498"/>
      <c r="JTA28" s="1498"/>
      <c r="JTB28" s="1498"/>
      <c r="JTC28" s="1498"/>
      <c r="JTD28" s="1498"/>
      <c r="JTE28" s="1498"/>
      <c r="JTF28" s="1498"/>
      <c r="JTG28" s="1498"/>
      <c r="JTH28" s="1498"/>
      <c r="JTI28" s="1498"/>
      <c r="JTJ28" s="1498"/>
      <c r="JTK28" s="1498"/>
      <c r="JTL28" s="1498"/>
      <c r="JTM28" s="1498"/>
      <c r="JTN28" s="1498"/>
      <c r="JTO28" s="1498"/>
      <c r="JTP28" s="1498"/>
      <c r="JTQ28" s="1498"/>
      <c r="JTR28" s="1498"/>
      <c r="JTS28" s="1498"/>
      <c r="JTT28" s="1498"/>
      <c r="JTU28" s="1498"/>
      <c r="JTV28" s="1498"/>
      <c r="JTW28" s="1498"/>
      <c r="JTX28" s="1498"/>
      <c r="JTY28" s="1498"/>
      <c r="JTZ28" s="1498"/>
      <c r="JUA28" s="1498"/>
      <c r="JUB28" s="1498"/>
      <c r="JUC28" s="1498"/>
      <c r="JUD28" s="1498"/>
      <c r="JUE28" s="1498"/>
      <c r="JUF28" s="1498"/>
      <c r="JUG28" s="1498"/>
      <c r="JUH28" s="1498"/>
      <c r="JUI28" s="1498"/>
      <c r="JUJ28" s="1498"/>
      <c r="JUK28" s="1498"/>
      <c r="JUL28" s="1498"/>
      <c r="JUM28" s="1498"/>
      <c r="JUN28" s="1498"/>
      <c r="JUO28" s="1498"/>
      <c r="JUP28" s="1498"/>
      <c r="JUQ28" s="1498"/>
      <c r="JUR28" s="1498"/>
      <c r="JUS28" s="1498"/>
      <c r="JUT28" s="1498"/>
      <c r="JUU28" s="1498"/>
      <c r="JUV28" s="1498"/>
      <c r="JUW28" s="1498"/>
      <c r="JUX28" s="1498"/>
      <c r="JUY28" s="1498"/>
      <c r="JUZ28" s="1498"/>
      <c r="JVA28" s="1498"/>
      <c r="JVB28" s="1498"/>
      <c r="JVC28" s="1498"/>
      <c r="JVD28" s="1498"/>
      <c r="JVE28" s="1498"/>
      <c r="JVF28" s="1498"/>
      <c r="JVG28" s="1498"/>
      <c r="JVH28" s="1498"/>
      <c r="JVI28" s="1498"/>
      <c r="JVJ28" s="1498"/>
      <c r="JVK28" s="1498"/>
      <c r="JVL28" s="1498"/>
      <c r="JVM28" s="1498"/>
      <c r="JVN28" s="1498"/>
      <c r="JVO28" s="1498"/>
      <c r="JVP28" s="1498"/>
      <c r="JVQ28" s="1498"/>
      <c r="JVR28" s="1498"/>
      <c r="JVS28" s="1498"/>
      <c r="JVT28" s="1498"/>
      <c r="JVU28" s="1498"/>
      <c r="JVV28" s="1498"/>
      <c r="JVW28" s="1498"/>
      <c r="JVX28" s="1498"/>
      <c r="JVY28" s="1498"/>
      <c r="JVZ28" s="1498"/>
      <c r="JWA28" s="1498"/>
      <c r="JWB28" s="1498"/>
      <c r="JWC28" s="1498"/>
      <c r="JWD28" s="1498"/>
      <c r="JWE28" s="1498"/>
      <c r="JWF28" s="1498"/>
      <c r="JWG28" s="1498"/>
      <c r="JWH28" s="1498"/>
      <c r="JWI28" s="1498"/>
      <c r="JWJ28" s="1498"/>
      <c r="JWK28" s="1498"/>
      <c r="JWL28" s="1498"/>
      <c r="JWM28" s="1498"/>
      <c r="JWN28" s="1498"/>
      <c r="JWO28" s="1498"/>
      <c r="JWP28" s="1498"/>
      <c r="JWQ28" s="1498"/>
      <c r="JWR28" s="1498"/>
      <c r="JWS28" s="1498"/>
      <c r="JWT28" s="1498"/>
      <c r="JWU28" s="1498"/>
      <c r="JWV28" s="1498"/>
      <c r="JWW28" s="1498"/>
      <c r="JWX28" s="1498"/>
      <c r="JWY28" s="1498"/>
      <c r="JWZ28" s="1498"/>
      <c r="JXA28" s="1498"/>
      <c r="JXB28" s="1498"/>
      <c r="JXC28" s="1498"/>
      <c r="JXD28" s="1498"/>
      <c r="JXE28" s="1498"/>
      <c r="JXF28" s="1498"/>
      <c r="JXG28" s="1498"/>
      <c r="JXH28" s="1498"/>
      <c r="JXI28" s="1498"/>
      <c r="JXJ28" s="1498"/>
      <c r="JXK28" s="1498"/>
      <c r="JXL28" s="1498"/>
      <c r="JXM28" s="1498"/>
      <c r="JXN28" s="1498"/>
      <c r="JXO28" s="1498"/>
      <c r="JXP28" s="1498"/>
      <c r="JXQ28" s="1498"/>
      <c r="JXR28" s="1498"/>
      <c r="JXS28" s="1498"/>
      <c r="JXT28" s="1498"/>
      <c r="JXU28" s="1498"/>
      <c r="JXV28" s="1498"/>
      <c r="JXW28" s="1498"/>
      <c r="JXX28" s="1498"/>
      <c r="JXY28" s="1498"/>
      <c r="JXZ28" s="1498"/>
      <c r="JYA28" s="1498"/>
      <c r="JYB28" s="1498"/>
      <c r="JYC28" s="1498"/>
      <c r="JYD28" s="1498"/>
      <c r="JYE28" s="1498"/>
      <c r="JYF28" s="1498"/>
      <c r="JYG28" s="1498"/>
      <c r="JYH28" s="1498"/>
      <c r="JYI28" s="1498"/>
      <c r="JYJ28" s="1498"/>
      <c r="JYK28" s="1498"/>
      <c r="JYL28" s="1498"/>
      <c r="JYM28" s="1498"/>
      <c r="JYN28" s="1498"/>
      <c r="JYO28" s="1498"/>
      <c r="JYP28" s="1498"/>
      <c r="JYQ28" s="1498"/>
      <c r="JYR28" s="1498"/>
      <c r="JYS28" s="1498"/>
      <c r="JYT28" s="1498"/>
      <c r="JYU28" s="1498"/>
      <c r="JYV28" s="1498"/>
      <c r="JYW28" s="1498"/>
      <c r="JYX28" s="1498"/>
      <c r="JYY28" s="1498"/>
      <c r="JYZ28" s="1498"/>
      <c r="JZA28" s="1498"/>
      <c r="JZB28" s="1498"/>
      <c r="JZC28" s="1498"/>
      <c r="JZD28" s="1498"/>
      <c r="JZE28" s="1498"/>
      <c r="JZF28" s="1498"/>
      <c r="JZG28" s="1498"/>
      <c r="JZH28" s="1498"/>
      <c r="JZI28" s="1498"/>
      <c r="JZJ28" s="1498"/>
      <c r="JZK28" s="1498"/>
      <c r="JZL28" s="1498"/>
      <c r="JZM28" s="1498"/>
      <c r="JZN28" s="1498"/>
      <c r="JZO28" s="1498"/>
      <c r="JZP28" s="1498"/>
      <c r="JZQ28" s="1498"/>
      <c r="JZR28" s="1498"/>
      <c r="JZS28" s="1498"/>
      <c r="JZT28" s="1498"/>
      <c r="JZU28" s="1498"/>
      <c r="JZV28" s="1498"/>
      <c r="JZW28" s="1498"/>
      <c r="JZX28" s="1498"/>
      <c r="JZY28" s="1498"/>
      <c r="JZZ28" s="1498"/>
      <c r="KAA28" s="1498"/>
      <c r="KAB28" s="1498"/>
      <c r="KAC28" s="1498"/>
      <c r="KAD28" s="1498"/>
      <c r="KAE28" s="1498"/>
      <c r="KAF28" s="1498"/>
      <c r="KAG28" s="1498"/>
      <c r="KAH28" s="1498"/>
      <c r="KAI28" s="1498"/>
      <c r="KAJ28" s="1498"/>
      <c r="KAK28" s="1498"/>
      <c r="KAL28" s="1498"/>
      <c r="KAM28" s="1498"/>
      <c r="KAN28" s="1498"/>
      <c r="KAO28" s="1498"/>
      <c r="KAP28" s="1498"/>
      <c r="KAQ28" s="1498"/>
      <c r="KAR28" s="1498"/>
      <c r="KAS28" s="1498"/>
      <c r="KAT28" s="1498"/>
      <c r="KAU28" s="1498"/>
      <c r="KAV28" s="1498"/>
      <c r="KAW28" s="1498"/>
      <c r="KAX28" s="1498"/>
      <c r="KAY28" s="1498"/>
      <c r="KAZ28" s="1498"/>
      <c r="KBA28" s="1498"/>
      <c r="KBB28" s="1498"/>
      <c r="KBC28" s="1498"/>
      <c r="KBD28" s="1498"/>
      <c r="KBE28" s="1498"/>
      <c r="KBF28" s="1498"/>
      <c r="KBG28" s="1498"/>
      <c r="KBH28" s="1498"/>
      <c r="KBI28" s="1498"/>
      <c r="KBJ28" s="1498"/>
      <c r="KBK28" s="1498"/>
      <c r="KBL28" s="1498"/>
      <c r="KBM28" s="1498"/>
      <c r="KBN28" s="1498"/>
      <c r="KBO28" s="1498"/>
      <c r="KBP28" s="1498"/>
      <c r="KBQ28" s="1498"/>
      <c r="KBR28" s="1498"/>
      <c r="KBS28" s="1498"/>
      <c r="KBT28" s="1498"/>
      <c r="KBU28" s="1498"/>
      <c r="KBV28" s="1498"/>
      <c r="KBW28" s="1498"/>
      <c r="KBX28" s="1498"/>
      <c r="KBY28" s="1498"/>
      <c r="KBZ28" s="1498"/>
      <c r="KCA28" s="1498"/>
      <c r="KCB28" s="1498"/>
      <c r="KCC28" s="1498"/>
      <c r="KCD28" s="1498"/>
      <c r="KCE28" s="1498"/>
      <c r="KCF28" s="1498"/>
      <c r="KCG28" s="1498"/>
      <c r="KCH28" s="1498"/>
      <c r="KCI28" s="1498"/>
      <c r="KCJ28" s="1498"/>
      <c r="KCK28" s="1498"/>
      <c r="KCL28" s="1498"/>
      <c r="KCM28" s="1498"/>
      <c r="KCN28" s="1498"/>
      <c r="KCO28" s="1498"/>
      <c r="KCP28" s="1498"/>
      <c r="KCQ28" s="1498"/>
      <c r="KCR28" s="1498"/>
      <c r="KCS28" s="1498"/>
      <c r="KCT28" s="1498"/>
      <c r="KCU28" s="1498"/>
      <c r="KCV28" s="1498"/>
      <c r="KCW28" s="1498"/>
      <c r="KCX28" s="1498"/>
      <c r="KCY28" s="1498"/>
      <c r="KCZ28" s="1498"/>
      <c r="KDA28" s="1498"/>
      <c r="KDB28" s="1498"/>
      <c r="KDC28" s="1498"/>
      <c r="KDD28" s="1498"/>
      <c r="KDE28" s="1498"/>
      <c r="KDF28" s="1498"/>
      <c r="KDG28" s="1498"/>
      <c r="KDH28" s="1498"/>
      <c r="KDI28" s="1498"/>
      <c r="KDJ28" s="1498"/>
      <c r="KDK28" s="1498"/>
      <c r="KDL28" s="1498"/>
      <c r="KDM28" s="1498"/>
      <c r="KDN28" s="1498"/>
      <c r="KDO28" s="1498"/>
      <c r="KDP28" s="1498"/>
      <c r="KDQ28" s="1498"/>
      <c r="KDR28" s="1498"/>
      <c r="KDS28" s="1498"/>
      <c r="KDT28" s="1498"/>
      <c r="KDU28" s="1498"/>
      <c r="KDV28" s="1498"/>
      <c r="KDW28" s="1498"/>
      <c r="KDX28" s="1498"/>
      <c r="KDY28" s="1498"/>
      <c r="KDZ28" s="1498"/>
      <c r="KEA28" s="1498"/>
      <c r="KEB28" s="1498"/>
      <c r="KEC28" s="1498"/>
      <c r="KED28" s="1498"/>
      <c r="KEE28" s="1498"/>
      <c r="KEF28" s="1498"/>
      <c r="KEG28" s="1498"/>
      <c r="KEH28" s="1498"/>
      <c r="KEI28" s="1498"/>
      <c r="KEJ28" s="1498"/>
      <c r="KEK28" s="1498"/>
      <c r="KEL28" s="1498"/>
      <c r="KEM28" s="1498"/>
      <c r="KEN28" s="1498"/>
      <c r="KEO28" s="1498"/>
      <c r="KEP28" s="1498"/>
      <c r="KEQ28" s="1498"/>
      <c r="KER28" s="1498"/>
      <c r="KES28" s="1498"/>
      <c r="KET28" s="1498"/>
      <c r="KEU28" s="1498"/>
      <c r="KEV28" s="1498"/>
      <c r="KEW28" s="1498"/>
      <c r="KEX28" s="1498"/>
      <c r="KEY28" s="1498"/>
      <c r="KEZ28" s="1498"/>
      <c r="KFA28" s="1498"/>
      <c r="KFB28" s="1498"/>
      <c r="KFC28" s="1498"/>
      <c r="KFD28" s="1498"/>
      <c r="KFE28" s="1498"/>
      <c r="KFF28" s="1498"/>
      <c r="KFG28" s="1498"/>
      <c r="KFH28" s="1498"/>
      <c r="KFI28" s="1498"/>
      <c r="KFJ28" s="1498"/>
      <c r="KFK28" s="1498"/>
      <c r="KFL28" s="1498"/>
      <c r="KFM28" s="1498"/>
      <c r="KFN28" s="1498"/>
      <c r="KFO28" s="1498"/>
      <c r="KFP28" s="1498"/>
      <c r="KFQ28" s="1498"/>
      <c r="KFR28" s="1498"/>
      <c r="KFS28" s="1498"/>
      <c r="KFT28" s="1498"/>
      <c r="KFU28" s="1498"/>
      <c r="KFV28" s="1498"/>
      <c r="KFW28" s="1498"/>
      <c r="KFX28" s="1498"/>
      <c r="KFY28" s="1498"/>
      <c r="KFZ28" s="1498"/>
      <c r="KGA28" s="1498"/>
      <c r="KGB28" s="1498"/>
      <c r="KGC28" s="1498"/>
      <c r="KGD28" s="1498"/>
      <c r="KGE28" s="1498"/>
      <c r="KGF28" s="1498"/>
      <c r="KGG28" s="1498"/>
      <c r="KGH28" s="1498"/>
      <c r="KGI28" s="1498"/>
      <c r="KGJ28" s="1498"/>
      <c r="KGK28" s="1498"/>
      <c r="KGL28" s="1498"/>
      <c r="KGM28" s="1498"/>
      <c r="KGN28" s="1498"/>
      <c r="KGO28" s="1498"/>
      <c r="KGP28" s="1498"/>
      <c r="KGQ28" s="1498"/>
      <c r="KGR28" s="1498"/>
      <c r="KGS28" s="1498"/>
      <c r="KGT28" s="1498"/>
      <c r="KGU28" s="1498"/>
      <c r="KGV28" s="1498"/>
      <c r="KGW28" s="1498"/>
      <c r="KGX28" s="1498"/>
      <c r="KGY28" s="1498"/>
      <c r="KGZ28" s="1498"/>
      <c r="KHA28" s="1498"/>
      <c r="KHB28" s="1498"/>
      <c r="KHC28" s="1498"/>
      <c r="KHD28" s="1498"/>
      <c r="KHE28" s="1498"/>
      <c r="KHF28" s="1498"/>
      <c r="KHG28" s="1498"/>
      <c r="KHH28" s="1498"/>
      <c r="KHI28" s="1498"/>
      <c r="KHJ28" s="1498"/>
      <c r="KHK28" s="1498"/>
      <c r="KHL28" s="1498"/>
      <c r="KHM28" s="1498"/>
      <c r="KHN28" s="1498"/>
      <c r="KHO28" s="1498"/>
      <c r="KHP28" s="1498"/>
      <c r="KHQ28" s="1498"/>
      <c r="KHR28" s="1498"/>
      <c r="KHS28" s="1498"/>
      <c r="KHT28" s="1498"/>
      <c r="KHU28" s="1498"/>
      <c r="KHV28" s="1498"/>
      <c r="KHW28" s="1498"/>
      <c r="KHX28" s="1498"/>
      <c r="KHY28" s="1498"/>
      <c r="KHZ28" s="1498"/>
      <c r="KIA28" s="1498"/>
      <c r="KIB28" s="1498"/>
      <c r="KIC28" s="1498"/>
      <c r="KID28" s="1498"/>
      <c r="KIE28" s="1498"/>
      <c r="KIF28" s="1498"/>
      <c r="KIG28" s="1498"/>
      <c r="KIH28" s="1498"/>
      <c r="KII28" s="1498"/>
      <c r="KIJ28" s="1498"/>
      <c r="KIK28" s="1498"/>
      <c r="KIL28" s="1498"/>
      <c r="KIM28" s="1498"/>
      <c r="KIN28" s="1498"/>
      <c r="KIO28" s="1498"/>
      <c r="KIP28" s="1498"/>
      <c r="KIQ28" s="1498"/>
      <c r="KIR28" s="1498"/>
      <c r="KIS28" s="1498"/>
      <c r="KIT28" s="1498"/>
      <c r="KIU28" s="1498"/>
      <c r="KIV28" s="1498"/>
      <c r="KIW28" s="1498"/>
      <c r="KIX28" s="1498"/>
      <c r="KIY28" s="1498"/>
      <c r="KIZ28" s="1498"/>
      <c r="KJA28" s="1498"/>
      <c r="KJB28" s="1498"/>
      <c r="KJC28" s="1498"/>
      <c r="KJD28" s="1498"/>
      <c r="KJE28" s="1498"/>
      <c r="KJF28" s="1498"/>
      <c r="KJG28" s="1498"/>
      <c r="KJH28" s="1498"/>
      <c r="KJI28" s="1498"/>
      <c r="KJJ28" s="1498"/>
      <c r="KJK28" s="1498"/>
      <c r="KJL28" s="1498"/>
      <c r="KJM28" s="1498"/>
      <c r="KJN28" s="1498"/>
      <c r="KJO28" s="1498"/>
      <c r="KJP28" s="1498"/>
      <c r="KJQ28" s="1498"/>
      <c r="KJR28" s="1498"/>
      <c r="KJS28" s="1498"/>
      <c r="KJT28" s="1498"/>
      <c r="KJU28" s="1498"/>
      <c r="KJV28" s="1498"/>
      <c r="KJW28" s="1498"/>
      <c r="KJX28" s="1498"/>
      <c r="KJY28" s="1498"/>
      <c r="KJZ28" s="1498"/>
      <c r="KKA28" s="1498"/>
      <c r="KKB28" s="1498"/>
      <c r="KKC28" s="1498"/>
      <c r="KKD28" s="1498"/>
      <c r="KKE28" s="1498"/>
      <c r="KKF28" s="1498"/>
      <c r="KKG28" s="1498"/>
      <c r="KKH28" s="1498"/>
      <c r="KKI28" s="1498"/>
      <c r="KKJ28" s="1498"/>
      <c r="KKK28" s="1498"/>
      <c r="KKL28" s="1498"/>
      <c r="KKM28" s="1498"/>
      <c r="KKN28" s="1498"/>
      <c r="KKO28" s="1498"/>
      <c r="KKP28" s="1498"/>
      <c r="KKQ28" s="1498"/>
      <c r="KKR28" s="1498"/>
      <c r="KKS28" s="1498"/>
      <c r="KKT28" s="1498"/>
      <c r="KKU28" s="1498"/>
      <c r="KKV28" s="1498"/>
      <c r="KKW28" s="1498"/>
      <c r="KKX28" s="1498"/>
      <c r="KKY28" s="1498"/>
      <c r="KKZ28" s="1498"/>
      <c r="KLA28" s="1498"/>
      <c r="KLB28" s="1498"/>
      <c r="KLC28" s="1498"/>
      <c r="KLD28" s="1498"/>
      <c r="KLE28" s="1498"/>
      <c r="KLF28" s="1498"/>
      <c r="KLG28" s="1498"/>
      <c r="KLH28" s="1498"/>
      <c r="KLI28" s="1498"/>
      <c r="KLJ28" s="1498"/>
      <c r="KLK28" s="1498"/>
      <c r="KLL28" s="1498"/>
      <c r="KLM28" s="1498"/>
      <c r="KLN28" s="1498"/>
      <c r="KLO28" s="1498"/>
      <c r="KLP28" s="1498"/>
      <c r="KLQ28" s="1498"/>
      <c r="KLR28" s="1498"/>
      <c r="KLS28" s="1498"/>
      <c r="KLT28" s="1498"/>
      <c r="KLU28" s="1498"/>
      <c r="KLV28" s="1498"/>
      <c r="KLW28" s="1498"/>
      <c r="KLX28" s="1498"/>
      <c r="KLY28" s="1498"/>
      <c r="KLZ28" s="1498"/>
      <c r="KMA28" s="1498"/>
      <c r="KMB28" s="1498"/>
      <c r="KMC28" s="1498"/>
      <c r="KMD28" s="1498"/>
      <c r="KME28" s="1498"/>
      <c r="KMF28" s="1498"/>
      <c r="KMG28" s="1498"/>
      <c r="KMH28" s="1498"/>
      <c r="KMI28" s="1498"/>
      <c r="KMJ28" s="1498"/>
      <c r="KMK28" s="1498"/>
      <c r="KML28" s="1498"/>
      <c r="KMM28" s="1498"/>
      <c r="KMN28" s="1498"/>
      <c r="KMO28" s="1498"/>
      <c r="KMP28" s="1498"/>
      <c r="KMQ28" s="1498"/>
      <c r="KMR28" s="1498"/>
      <c r="KMS28" s="1498"/>
      <c r="KMT28" s="1498"/>
      <c r="KMU28" s="1498"/>
      <c r="KMV28" s="1498"/>
      <c r="KMW28" s="1498"/>
      <c r="KMX28" s="1498"/>
      <c r="KMY28" s="1498"/>
      <c r="KMZ28" s="1498"/>
      <c r="KNA28" s="1498"/>
      <c r="KNB28" s="1498"/>
      <c r="KNC28" s="1498"/>
      <c r="KND28" s="1498"/>
      <c r="KNE28" s="1498"/>
      <c r="KNF28" s="1498"/>
      <c r="KNG28" s="1498"/>
      <c r="KNH28" s="1498"/>
      <c r="KNI28" s="1498"/>
      <c r="KNJ28" s="1498"/>
      <c r="KNK28" s="1498"/>
      <c r="KNL28" s="1498"/>
      <c r="KNM28" s="1498"/>
      <c r="KNN28" s="1498"/>
      <c r="KNO28" s="1498"/>
      <c r="KNP28" s="1498"/>
      <c r="KNQ28" s="1498"/>
      <c r="KNR28" s="1498"/>
      <c r="KNS28" s="1498"/>
      <c r="KNT28" s="1498"/>
      <c r="KNU28" s="1498"/>
      <c r="KNV28" s="1498"/>
      <c r="KNW28" s="1498"/>
      <c r="KNX28" s="1498"/>
      <c r="KNY28" s="1498"/>
      <c r="KNZ28" s="1498"/>
      <c r="KOA28" s="1498"/>
      <c r="KOB28" s="1498"/>
      <c r="KOC28" s="1498"/>
      <c r="KOD28" s="1498"/>
      <c r="KOE28" s="1498"/>
      <c r="KOF28" s="1498"/>
      <c r="KOG28" s="1498"/>
      <c r="KOH28" s="1498"/>
      <c r="KOI28" s="1498"/>
      <c r="KOJ28" s="1498"/>
      <c r="KOK28" s="1498"/>
      <c r="KOL28" s="1498"/>
      <c r="KOM28" s="1498"/>
      <c r="KON28" s="1498"/>
      <c r="KOO28" s="1498"/>
      <c r="KOP28" s="1498"/>
      <c r="KOQ28" s="1498"/>
      <c r="KOR28" s="1498"/>
      <c r="KOS28" s="1498"/>
      <c r="KOT28" s="1498"/>
      <c r="KOU28" s="1498"/>
      <c r="KOV28" s="1498"/>
      <c r="KOW28" s="1498"/>
      <c r="KOX28" s="1498"/>
      <c r="KOY28" s="1498"/>
      <c r="KOZ28" s="1498"/>
      <c r="KPA28" s="1498"/>
      <c r="KPB28" s="1498"/>
      <c r="KPC28" s="1498"/>
      <c r="KPD28" s="1498"/>
      <c r="KPE28" s="1498"/>
      <c r="KPF28" s="1498"/>
      <c r="KPG28" s="1498"/>
      <c r="KPH28" s="1498"/>
      <c r="KPI28" s="1498"/>
      <c r="KPJ28" s="1498"/>
      <c r="KPK28" s="1498"/>
      <c r="KPL28" s="1498"/>
      <c r="KPM28" s="1498"/>
      <c r="KPN28" s="1498"/>
      <c r="KPO28" s="1498"/>
      <c r="KPP28" s="1498"/>
      <c r="KPQ28" s="1498"/>
      <c r="KPR28" s="1498"/>
      <c r="KPS28" s="1498"/>
      <c r="KPT28" s="1498"/>
      <c r="KPU28" s="1498"/>
      <c r="KPV28" s="1498"/>
      <c r="KPW28" s="1498"/>
      <c r="KPX28" s="1498"/>
      <c r="KPY28" s="1498"/>
      <c r="KPZ28" s="1498"/>
      <c r="KQA28" s="1498"/>
      <c r="KQB28" s="1498"/>
      <c r="KQC28" s="1498"/>
      <c r="KQD28" s="1498"/>
      <c r="KQE28" s="1498"/>
      <c r="KQF28" s="1498"/>
      <c r="KQG28" s="1498"/>
      <c r="KQH28" s="1498"/>
      <c r="KQI28" s="1498"/>
      <c r="KQJ28" s="1498"/>
      <c r="KQK28" s="1498"/>
      <c r="KQL28" s="1498"/>
      <c r="KQM28" s="1498"/>
      <c r="KQN28" s="1498"/>
      <c r="KQO28" s="1498"/>
      <c r="KQP28" s="1498"/>
      <c r="KQQ28" s="1498"/>
      <c r="KQR28" s="1498"/>
      <c r="KQS28" s="1498"/>
      <c r="KQT28" s="1498"/>
      <c r="KQU28" s="1498"/>
      <c r="KQV28" s="1498"/>
      <c r="KQW28" s="1498"/>
      <c r="KQX28" s="1498"/>
      <c r="KQY28" s="1498"/>
      <c r="KQZ28" s="1498"/>
      <c r="KRA28" s="1498"/>
      <c r="KRB28" s="1498"/>
      <c r="KRC28" s="1498"/>
      <c r="KRD28" s="1498"/>
      <c r="KRE28" s="1498"/>
      <c r="KRF28" s="1498"/>
      <c r="KRG28" s="1498"/>
      <c r="KRH28" s="1498"/>
      <c r="KRI28" s="1498"/>
      <c r="KRJ28" s="1498"/>
      <c r="KRK28" s="1498"/>
      <c r="KRL28" s="1498"/>
      <c r="KRM28" s="1498"/>
      <c r="KRN28" s="1498"/>
      <c r="KRO28" s="1498"/>
      <c r="KRP28" s="1498"/>
      <c r="KRQ28" s="1498"/>
      <c r="KRR28" s="1498"/>
      <c r="KRS28" s="1498"/>
      <c r="KRT28" s="1498"/>
      <c r="KRU28" s="1498"/>
      <c r="KRV28" s="1498"/>
      <c r="KRW28" s="1498"/>
      <c r="KRX28" s="1498"/>
      <c r="KRY28" s="1498"/>
      <c r="KRZ28" s="1498"/>
      <c r="KSA28" s="1498"/>
      <c r="KSB28" s="1498"/>
      <c r="KSC28" s="1498"/>
      <c r="KSD28" s="1498"/>
      <c r="KSE28" s="1498"/>
      <c r="KSF28" s="1498"/>
      <c r="KSG28" s="1498"/>
      <c r="KSH28" s="1498"/>
      <c r="KSI28" s="1498"/>
      <c r="KSJ28" s="1498"/>
      <c r="KSK28" s="1498"/>
      <c r="KSL28" s="1498"/>
      <c r="KSM28" s="1498"/>
      <c r="KSN28" s="1498"/>
      <c r="KSO28" s="1498"/>
      <c r="KSP28" s="1498"/>
      <c r="KSQ28" s="1498"/>
      <c r="KSR28" s="1498"/>
      <c r="KSS28" s="1498"/>
      <c r="KST28" s="1498"/>
      <c r="KSU28" s="1498"/>
      <c r="KSV28" s="1498"/>
      <c r="KSW28" s="1498"/>
      <c r="KSX28" s="1498"/>
      <c r="KSY28" s="1498"/>
      <c r="KSZ28" s="1498"/>
      <c r="KTA28" s="1498"/>
      <c r="KTB28" s="1498"/>
      <c r="KTC28" s="1498"/>
      <c r="KTD28" s="1498"/>
      <c r="KTE28" s="1498"/>
      <c r="KTF28" s="1498"/>
      <c r="KTG28" s="1498"/>
      <c r="KTH28" s="1498"/>
      <c r="KTI28" s="1498"/>
      <c r="KTJ28" s="1498"/>
      <c r="KTK28" s="1498"/>
      <c r="KTL28" s="1498"/>
      <c r="KTM28" s="1498"/>
      <c r="KTN28" s="1498"/>
      <c r="KTO28" s="1498"/>
      <c r="KTP28" s="1498"/>
      <c r="KTQ28" s="1498"/>
      <c r="KTR28" s="1498"/>
      <c r="KTS28" s="1498"/>
      <c r="KTT28" s="1498"/>
      <c r="KTU28" s="1498"/>
      <c r="KTV28" s="1498"/>
      <c r="KTW28" s="1498"/>
      <c r="KTX28" s="1498"/>
      <c r="KTY28" s="1498"/>
      <c r="KTZ28" s="1498"/>
      <c r="KUA28" s="1498"/>
      <c r="KUB28" s="1498"/>
      <c r="KUC28" s="1498"/>
      <c r="KUD28" s="1498"/>
      <c r="KUE28" s="1498"/>
      <c r="KUF28" s="1498"/>
      <c r="KUG28" s="1498"/>
      <c r="KUH28" s="1498"/>
      <c r="KUI28" s="1498"/>
      <c r="KUJ28" s="1498"/>
      <c r="KUK28" s="1498"/>
      <c r="KUL28" s="1498"/>
      <c r="KUM28" s="1498"/>
      <c r="KUN28" s="1498"/>
      <c r="KUO28" s="1498"/>
      <c r="KUP28" s="1498"/>
      <c r="KUQ28" s="1498"/>
      <c r="KUR28" s="1498"/>
      <c r="KUS28" s="1498"/>
      <c r="KUT28" s="1498"/>
      <c r="KUU28" s="1498"/>
      <c r="KUV28" s="1498"/>
      <c r="KUW28" s="1498"/>
      <c r="KUX28" s="1498"/>
      <c r="KUY28" s="1498"/>
      <c r="KUZ28" s="1498"/>
      <c r="KVA28" s="1498"/>
      <c r="KVB28" s="1498"/>
      <c r="KVC28" s="1498"/>
      <c r="KVD28" s="1498"/>
      <c r="KVE28" s="1498"/>
      <c r="KVF28" s="1498"/>
      <c r="KVG28" s="1498"/>
      <c r="KVH28" s="1498"/>
      <c r="KVI28" s="1498"/>
      <c r="KVJ28" s="1498"/>
      <c r="KVK28" s="1498"/>
      <c r="KVL28" s="1498"/>
      <c r="KVM28" s="1498"/>
      <c r="KVN28" s="1498"/>
      <c r="KVO28" s="1498"/>
      <c r="KVP28" s="1498"/>
      <c r="KVQ28" s="1498"/>
      <c r="KVR28" s="1498"/>
      <c r="KVS28" s="1498"/>
      <c r="KVT28" s="1498"/>
      <c r="KVU28" s="1498"/>
      <c r="KVV28" s="1498"/>
      <c r="KVW28" s="1498"/>
      <c r="KVX28" s="1498"/>
      <c r="KVY28" s="1498"/>
      <c r="KVZ28" s="1498"/>
      <c r="KWA28" s="1498"/>
      <c r="KWB28" s="1498"/>
      <c r="KWC28" s="1498"/>
      <c r="KWD28" s="1498"/>
      <c r="KWE28" s="1498"/>
      <c r="KWF28" s="1498"/>
      <c r="KWG28" s="1498"/>
      <c r="KWH28" s="1498"/>
      <c r="KWI28" s="1498"/>
      <c r="KWJ28" s="1498"/>
      <c r="KWK28" s="1498"/>
      <c r="KWL28" s="1498"/>
      <c r="KWM28" s="1498"/>
      <c r="KWN28" s="1498"/>
      <c r="KWO28" s="1498"/>
      <c r="KWP28" s="1498"/>
      <c r="KWQ28" s="1498"/>
      <c r="KWR28" s="1498"/>
      <c r="KWS28" s="1498"/>
      <c r="KWT28" s="1498"/>
      <c r="KWU28" s="1498"/>
      <c r="KWV28" s="1498"/>
      <c r="KWW28" s="1498"/>
      <c r="KWX28" s="1498"/>
      <c r="KWY28" s="1498"/>
      <c r="KWZ28" s="1498"/>
      <c r="KXA28" s="1498"/>
      <c r="KXB28" s="1498"/>
      <c r="KXC28" s="1498"/>
      <c r="KXD28" s="1498"/>
      <c r="KXE28" s="1498"/>
      <c r="KXF28" s="1498"/>
      <c r="KXG28" s="1498"/>
      <c r="KXH28" s="1498"/>
      <c r="KXI28" s="1498"/>
      <c r="KXJ28" s="1498"/>
      <c r="KXK28" s="1498"/>
      <c r="KXL28" s="1498"/>
      <c r="KXM28" s="1498"/>
      <c r="KXN28" s="1498"/>
      <c r="KXO28" s="1498"/>
      <c r="KXP28" s="1498"/>
      <c r="KXQ28" s="1498"/>
      <c r="KXR28" s="1498"/>
      <c r="KXS28" s="1498"/>
      <c r="KXT28" s="1498"/>
      <c r="KXU28" s="1498"/>
      <c r="KXV28" s="1498"/>
      <c r="KXW28" s="1498"/>
      <c r="KXX28" s="1498"/>
      <c r="KXY28" s="1498"/>
      <c r="KXZ28" s="1498"/>
      <c r="KYA28" s="1498"/>
      <c r="KYB28" s="1498"/>
      <c r="KYC28" s="1498"/>
      <c r="KYD28" s="1498"/>
      <c r="KYE28" s="1498"/>
      <c r="KYF28" s="1498"/>
      <c r="KYG28" s="1498"/>
      <c r="KYH28" s="1498"/>
      <c r="KYI28" s="1498"/>
      <c r="KYJ28" s="1498"/>
      <c r="KYK28" s="1498"/>
      <c r="KYL28" s="1498"/>
      <c r="KYM28" s="1498"/>
      <c r="KYN28" s="1498"/>
      <c r="KYO28" s="1498"/>
      <c r="KYP28" s="1498"/>
      <c r="KYQ28" s="1498"/>
      <c r="KYR28" s="1498"/>
      <c r="KYS28" s="1498"/>
      <c r="KYT28" s="1498"/>
      <c r="KYU28" s="1498"/>
      <c r="KYV28" s="1498"/>
      <c r="KYW28" s="1498"/>
      <c r="KYX28" s="1498"/>
      <c r="KYY28" s="1498"/>
      <c r="KYZ28" s="1498"/>
      <c r="KZA28" s="1498"/>
      <c r="KZB28" s="1498"/>
      <c r="KZC28" s="1498"/>
      <c r="KZD28" s="1498"/>
      <c r="KZE28" s="1498"/>
      <c r="KZF28" s="1498"/>
      <c r="KZG28" s="1498"/>
      <c r="KZH28" s="1498"/>
      <c r="KZI28" s="1498"/>
      <c r="KZJ28" s="1498"/>
      <c r="KZK28" s="1498"/>
      <c r="KZL28" s="1498"/>
      <c r="KZM28" s="1498"/>
      <c r="KZN28" s="1498"/>
      <c r="KZO28" s="1498"/>
      <c r="KZP28" s="1498"/>
      <c r="KZQ28" s="1498"/>
      <c r="KZR28" s="1498"/>
      <c r="KZS28" s="1498"/>
      <c r="KZT28" s="1498"/>
      <c r="KZU28" s="1498"/>
      <c r="KZV28" s="1498"/>
      <c r="KZW28" s="1498"/>
      <c r="KZX28" s="1498"/>
      <c r="KZY28" s="1498"/>
      <c r="KZZ28" s="1498"/>
      <c r="LAA28" s="1498"/>
      <c r="LAB28" s="1498"/>
      <c r="LAC28" s="1498"/>
      <c r="LAD28" s="1498"/>
      <c r="LAE28" s="1498"/>
      <c r="LAF28" s="1498"/>
      <c r="LAG28" s="1498"/>
      <c r="LAH28" s="1498"/>
      <c r="LAI28" s="1498"/>
      <c r="LAJ28" s="1498"/>
      <c r="LAK28" s="1498"/>
      <c r="LAL28" s="1498"/>
      <c r="LAM28" s="1498"/>
      <c r="LAN28" s="1498"/>
      <c r="LAO28" s="1498"/>
      <c r="LAP28" s="1498"/>
      <c r="LAQ28" s="1498"/>
      <c r="LAR28" s="1498"/>
      <c r="LAS28" s="1498"/>
      <c r="LAT28" s="1498"/>
      <c r="LAU28" s="1498"/>
      <c r="LAV28" s="1498"/>
      <c r="LAW28" s="1498"/>
      <c r="LAX28" s="1498"/>
      <c r="LAY28" s="1498"/>
      <c r="LAZ28" s="1498"/>
      <c r="LBA28" s="1498"/>
      <c r="LBB28" s="1498"/>
      <c r="LBC28" s="1498"/>
      <c r="LBD28" s="1498"/>
      <c r="LBE28" s="1498"/>
      <c r="LBF28" s="1498"/>
      <c r="LBG28" s="1498"/>
      <c r="LBH28" s="1498"/>
      <c r="LBI28" s="1498"/>
      <c r="LBJ28" s="1498"/>
      <c r="LBK28" s="1498"/>
      <c r="LBL28" s="1498"/>
      <c r="LBM28" s="1498"/>
      <c r="LBN28" s="1498"/>
      <c r="LBO28" s="1498"/>
      <c r="LBP28" s="1498"/>
      <c r="LBQ28" s="1498"/>
      <c r="LBR28" s="1498"/>
      <c r="LBS28" s="1498"/>
      <c r="LBT28" s="1498"/>
      <c r="LBU28" s="1498"/>
      <c r="LBV28" s="1498"/>
      <c r="LBW28" s="1498"/>
      <c r="LBX28" s="1498"/>
      <c r="LBY28" s="1498"/>
      <c r="LBZ28" s="1498"/>
      <c r="LCA28" s="1498"/>
      <c r="LCB28" s="1498"/>
      <c r="LCC28" s="1498"/>
      <c r="LCD28" s="1498"/>
      <c r="LCE28" s="1498"/>
      <c r="LCF28" s="1498"/>
      <c r="LCG28" s="1498"/>
      <c r="LCH28" s="1498"/>
      <c r="LCI28" s="1498"/>
      <c r="LCJ28" s="1498"/>
      <c r="LCK28" s="1498"/>
      <c r="LCL28" s="1498"/>
      <c r="LCM28" s="1498"/>
      <c r="LCN28" s="1498"/>
      <c r="LCO28" s="1498"/>
      <c r="LCP28" s="1498"/>
      <c r="LCQ28" s="1498"/>
      <c r="LCR28" s="1498"/>
      <c r="LCS28" s="1498"/>
      <c r="LCT28" s="1498"/>
      <c r="LCU28" s="1498"/>
      <c r="LCV28" s="1498"/>
      <c r="LCW28" s="1498"/>
      <c r="LCX28" s="1498"/>
      <c r="LCY28" s="1498"/>
      <c r="LCZ28" s="1498"/>
      <c r="LDA28" s="1498"/>
      <c r="LDB28" s="1498"/>
      <c r="LDC28" s="1498"/>
      <c r="LDD28" s="1498"/>
      <c r="LDE28" s="1498"/>
      <c r="LDF28" s="1498"/>
      <c r="LDG28" s="1498"/>
      <c r="LDH28" s="1498"/>
      <c r="LDI28" s="1498"/>
      <c r="LDJ28" s="1498"/>
      <c r="LDK28" s="1498"/>
      <c r="LDL28" s="1498"/>
      <c r="LDM28" s="1498"/>
      <c r="LDN28" s="1498"/>
      <c r="LDO28" s="1498"/>
      <c r="LDP28" s="1498"/>
      <c r="LDQ28" s="1498"/>
      <c r="LDR28" s="1498"/>
      <c r="LDS28" s="1498"/>
      <c r="LDT28" s="1498"/>
      <c r="LDU28" s="1498"/>
      <c r="LDV28" s="1498"/>
      <c r="LDW28" s="1498"/>
      <c r="LDX28" s="1498"/>
      <c r="LDY28" s="1498"/>
      <c r="LDZ28" s="1498"/>
      <c r="LEA28" s="1498"/>
      <c r="LEB28" s="1498"/>
      <c r="LEC28" s="1498"/>
      <c r="LED28" s="1498"/>
      <c r="LEE28" s="1498"/>
      <c r="LEF28" s="1498"/>
      <c r="LEG28" s="1498"/>
      <c r="LEH28" s="1498"/>
      <c r="LEI28" s="1498"/>
      <c r="LEJ28" s="1498"/>
      <c r="LEK28" s="1498"/>
      <c r="LEL28" s="1498"/>
      <c r="LEM28" s="1498"/>
      <c r="LEN28" s="1498"/>
      <c r="LEO28" s="1498"/>
      <c r="LEP28" s="1498"/>
      <c r="LEQ28" s="1498"/>
      <c r="LER28" s="1498"/>
      <c r="LES28" s="1498"/>
      <c r="LET28" s="1498"/>
      <c r="LEU28" s="1498"/>
      <c r="LEV28" s="1498"/>
      <c r="LEW28" s="1498"/>
      <c r="LEX28" s="1498"/>
      <c r="LEY28" s="1498"/>
      <c r="LEZ28" s="1498"/>
      <c r="LFA28" s="1498"/>
      <c r="LFB28" s="1498"/>
      <c r="LFC28" s="1498"/>
      <c r="LFD28" s="1498"/>
      <c r="LFE28" s="1498"/>
      <c r="LFF28" s="1498"/>
      <c r="LFG28" s="1498"/>
      <c r="LFH28" s="1498"/>
      <c r="LFI28" s="1498"/>
      <c r="LFJ28" s="1498"/>
      <c r="LFK28" s="1498"/>
      <c r="LFL28" s="1498"/>
      <c r="LFM28" s="1498"/>
      <c r="LFN28" s="1498"/>
      <c r="LFO28" s="1498"/>
      <c r="LFP28" s="1498"/>
      <c r="LFQ28" s="1498"/>
      <c r="LFR28" s="1498"/>
      <c r="LFS28" s="1498"/>
      <c r="LFT28" s="1498"/>
      <c r="LFU28" s="1498"/>
      <c r="LFV28" s="1498"/>
      <c r="LFW28" s="1498"/>
      <c r="LFX28" s="1498"/>
      <c r="LFY28" s="1498"/>
      <c r="LFZ28" s="1498"/>
      <c r="LGA28" s="1498"/>
      <c r="LGB28" s="1498"/>
      <c r="LGC28" s="1498"/>
      <c r="LGD28" s="1498"/>
      <c r="LGE28" s="1498"/>
      <c r="LGF28" s="1498"/>
      <c r="LGG28" s="1498"/>
      <c r="LGH28" s="1498"/>
      <c r="LGI28" s="1498"/>
      <c r="LGJ28" s="1498"/>
      <c r="LGK28" s="1498"/>
      <c r="LGL28" s="1498"/>
      <c r="LGM28" s="1498"/>
      <c r="LGN28" s="1498"/>
      <c r="LGO28" s="1498"/>
      <c r="LGP28" s="1498"/>
      <c r="LGQ28" s="1498"/>
      <c r="LGR28" s="1498"/>
      <c r="LGS28" s="1498"/>
      <c r="LGT28" s="1498"/>
      <c r="LGU28" s="1498"/>
      <c r="LGV28" s="1498"/>
      <c r="LGW28" s="1498"/>
      <c r="LGX28" s="1498"/>
      <c r="LGY28" s="1498"/>
      <c r="LGZ28" s="1498"/>
      <c r="LHA28" s="1498"/>
      <c r="LHB28" s="1498"/>
      <c r="LHC28" s="1498"/>
      <c r="LHD28" s="1498"/>
      <c r="LHE28" s="1498"/>
      <c r="LHF28" s="1498"/>
      <c r="LHG28" s="1498"/>
      <c r="LHH28" s="1498"/>
      <c r="LHI28" s="1498"/>
      <c r="LHJ28" s="1498"/>
      <c r="LHK28" s="1498"/>
      <c r="LHL28" s="1498"/>
      <c r="LHM28" s="1498"/>
      <c r="LHN28" s="1498"/>
      <c r="LHO28" s="1498"/>
      <c r="LHP28" s="1498"/>
      <c r="LHQ28" s="1498"/>
      <c r="LHR28" s="1498"/>
      <c r="LHS28" s="1498"/>
      <c r="LHT28" s="1498"/>
      <c r="LHU28" s="1498"/>
      <c r="LHV28" s="1498"/>
      <c r="LHW28" s="1498"/>
      <c r="LHX28" s="1498"/>
      <c r="LHY28" s="1498"/>
      <c r="LHZ28" s="1498"/>
      <c r="LIA28" s="1498"/>
      <c r="LIB28" s="1498"/>
      <c r="LIC28" s="1498"/>
      <c r="LID28" s="1498"/>
      <c r="LIE28" s="1498"/>
      <c r="LIF28" s="1498"/>
      <c r="LIG28" s="1498"/>
      <c r="LIH28" s="1498"/>
      <c r="LII28" s="1498"/>
      <c r="LIJ28" s="1498"/>
      <c r="LIK28" s="1498"/>
      <c r="LIL28" s="1498"/>
      <c r="LIM28" s="1498"/>
      <c r="LIN28" s="1498"/>
      <c r="LIO28" s="1498"/>
      <c r="LIP28" s="1498"/>
      <c r="LIQ28" s="1498"/>
      <c r="LIR28" s="1498"/>
      <c r="LIS28" s="1498"/>
      <c r="LIT28" s="1498"/>
      <c r="LIU28" s="1498"/>
      <c r="LIV28" s="1498"/>
      <c r="LIW28" s="1498"/>
      <c r="LIX28" s="1498"/>
      <c r="LIY28" s="1498"/>
      <c r="LIZ28" s="1498"/>
      <c r="LJA28" s="1498"/>
      <c r="LJB28" s="1498"/>
      <c r="LJC28" s="1498"/>
      <c r="LJD28" s="1498"/>
      <c r="LJE28" s="1498"/>
      <c r="LJF28" s="1498"/>
      <c r="LJG28" s="1498"/>
      <c r="LJH28" s="1498"/>
      <c r="LJI28" s="1498"/>
      <c r="LJJ28" s="1498"/>
      <c r="LJK28" s="1498"/>
      <c r="LJL28" s="1498"/>
      <c r="LJM28" s="1498"/>
      <c r="LJN28" s="1498"/>
      <c r="LJO28" s="1498"/>
      <c r="LJP28" s="1498"/>
      <c r="LJQ28" s="1498"/>
      <c r="LJR28" s="1498"/>
      <c r="LJS28" s="1498"/>
      <c r="LJT28" s="1498"/>
      <c r="LJU28" s="1498"/>
      <c r="LJV28" s="1498"/>
      <c r="LJW28" s="1498"/>
      <c r="LJX28" s="1498"/>
      <c r="LJY28" s="1498"/>
      <c r="LJZ28" s="1498"/>
      <c r="LKA28" s="1498"/>
      <c r="LKB28" s="1498"/>
      <c r="LKC28" s="1498"/>
      <c r="LKD28" s="1498"/>
      <c r="LKE28" s="1498"/>
      <c r="LKF28" s="1498"/>
      <c r="LKG28" s="1498"/>
      <c r="LKH28" s="1498"/>
      <c r="LKI28" s="1498"/>
      <c r="LKJ28" s="1498"/>
      <c r="LKK28" s="1498"/>
      <c r="LKL28" s="1498"/>
      <c r="LKM28" s="1498"/>
      <c r="LKN28" s="1498"/>
      <c r="LKO28" s="1498"/>
      <c r="LKP28" s="1498"/>
      <c r="LKQ28" s="1498"/>
      <c r="LKR28" s="1498"/>
      <c r="LKS28" s="1498"/>
      <c r="LKT28" s="1498"/>
      <c r="LKU28" s="1498"/>
      <c r="LKV28" s="1498"/>
      <c r="LKW28" s="1498"/>
      <c r="LKX28" s="1498"/>
      <c r="LKY28" s="1498"/>
      <c r="LKZ28" s="1498"/>
      <c r="LLA28" s="1498"/>
      <c r="LLB28" s="1498"/>
      <c r="LLC28" s="1498"/>
      <c r="LLD28" s="1498"/>
      <c r="LLE28" s="1498"/>
      <c r="LLF28" s="1498"/>
      <c r="LLG28" s="1498"/>
      <c r="LLH28" s="1498"/>
      <c r="LLI28" s="1498"/>
      <c r="LLJ28" s="1498"/>
      <c r="LLK28" s="1498"/>
      <c r="LLL28" s="1498"/>
      <c r="LLM28" s="1498"/>
      <c r="LLN28" s="1498"/>
      <c r="LLO28" s="1498"/>
      <c r="LLP28" s="1498"/>
      <c r="LLQ28" s="1498"/>
      <c r="LLR28" s="1498"/>
      <c r="LLS28" s="1498"/>
      <c r="LLT28" s="1498"/>
      <c r="LLU28" s="1498"/>
      <c r="LLV28" s="1498"/>
      <c r="LLW28" s="1498"/>
      <c r="LLX28" s="1498"/>
      <c r="LLY28" s="1498"/>
      <c r="LLZ28" s="1498"/>
      <c r="LMA28" s="1498"/>
      <c r="LMB28" s="1498"/>
      <c r="LMC28" s="1498"/>
      <c r="LMD28" s="1498"/>
      <c r="LME28" s="1498"/>
      <c r="LMF28" s="1498"/>
      <c r="LMG28" s="1498"/>
      <c r="LMH28" s="1498"/>
      <c r="LMI28" s="1498"/>
      <c r="LMJ28" s="1498"/>
      <c r="LMK28" s="1498"/>
      <c r="LML28" s="1498"/>
      <c r="LMM28" s="1498"/>
      <c r="LMN28" s="1498"/>
      <c r="LMO28" s="1498"/>
      <c r="LMP28" s="1498"/>
      <c r="LMQ28" s="1498"/>
      <c r="LMR28" s="1498"/>
      <c r="LMS28" s="1498"/>
      <c r="LMT28" s="1498"/>
      <c r="LMU28" s="1498"/>
      <c r="LMV28" s="1498"/>
      <c r="LMW28" s="1498"/>
      <c r="LMX28" s="1498"/>
      <c r="LMY28" s="1498"/>
      <c r="LMZ28" s="1498"/>
      <c r="LNA28" s="1498"/>
      <c r="LNB28" s="1498"/>
      <c r="LNC28" s="1498"/>
      <c r="LND28" s="1498"/>
      <c r="LNE28" s="1498"/>
      <c r="LNF28" s="1498"/>
      <c r="LNG28" s="1498"/>
      <c r="LNH28" s="1498"/>
      <c r="LNI28" s="1498"/>
      <c r="LNJ28" s="1498"/>
      <c r="LNK28" s="1498"/>
      <c r="LNL28" s="1498"/>
      <c r="LNM28" s="1498"/>
      <c r="LNN28" s="1498"/>
      <c r="LNO28" s="1498"/>
      <c r="LNP28" s="1498"/>
      <c r="LNQ28" s="1498"/>
      <c r="LNR28" s="1498"/>
      <c r="LNS28" s="1498"/>
      <c r="LNT28" s="1498"/>
      <c r="LNU28" s="1498"/>
      <c r="LNV28" s="1498"/>
      <c r="LNW28" s="1498"/>
      <c r="LNX28" s="1498"/>
      <c r="LNY28" s="1498"/>
      <c r="LNZ28" s="1498"/>
      <c r="LOA28" s="1498"/>
      <c r="LOB28" s="1498"/>
      <c r="LOC28" s="1498"/>
      <c r="LOD28" s="1498"/>
      <c r="LOE28" s="1498"/>
      <c r="LOF28" s="1498"/>
      <c r="LOG28" s="1498"/>
      <c r="LOH28" s="1498"/>
      <c r="LOI28" s="1498"/>
      <c r="LOJ28" s="1498"/>
      <c r="LOK28" s="1498"/>
      <c r="LOL28" s="1498"/>
      <c r="LOM28" s="1498"/>
      <c r="LON28" s="1498"/>
      <c r="LOO28" s="1498"/>
      <c r="LOP28" s="1498"/>
      <c r="LOQ28" s="1498"/>
      <c r="LOR28" s="1498"/>
      <c r="LOS28" s="1498"/>
      <c r="LOT28" s="1498"/>
      <c r="LOU28" s="1498"/>
      <c r="LOV28" s="1498"/>
      <c r="LOW28" s="1498"/>
      <c r="LOX28" s="1498"/>
      <c r="LOY28" s="1498"/>
      <c r="LOZ28" s="1498"/>
      <c r="LPA28" s="1498"/>
      <c r="LPB28" s="1498"/>
      <c r="LPC28" s="1498"/>
      <c r="LPD28" s="1498"/>
      <c r="LPE28" s="1498"/>
      <c r="LPF28" s="1498"/>
      <c r="LPG28" s="1498"/>
      <c r="LPH28" s="1498"/>
      <c r="LPI28" s="1498"/>
      <c r="LPJ28" s="1498"/>
      <c r="LPK28" s="1498"/>
      <c r="LPL28" s="1498"/>
      <c r="LPM28" s="1498"/>
      <c r="LPN28" s="1498"/>
      <c r="LPO28" s="1498"/>
      <c r="LPP28" s="1498"/>
      <c r="LPQ28" s="1498"/>
      <c r="LPR28" s="1498"/>
      <c r="LPS28" s="1498"/>
      <c r="LPT28" s="1498"/>
      <c r="LPU28" s="1498"/>
      <c r="LPV28" s="1498"/>
      <c r="LPW28" s="1498"/>
      <c r="LPX28" s="1498"/>
      <c r="LPY28" s="1498"/>
      <c r="LPZ28" s="1498"/>
      <c r="LQA28" s="1498"/>
      <c r="LQB28" s="1498"/>
      <c r="LQC28" s="1498"/>
      <c r="LQD28" s="1498"/>
      <c r="LQE28" s="1498"/>
      <c r="LQF28" s="1498"/>
      <c r="LQG28" s="1498"/>
      <c r="LQH28" s="1498"/>
      <c r="LQI28" s="1498"/>
      <c r="LQJ28" s="1498"/>
      <c r="LQK28" s="1498"/>
      <c r="LQL28" s="1498"/>
      <c r="LQM28" s="1498"/>
      <c r="LQN28" s="1498"/>
      <c r="LQO28" s="1498"/>
      <c r="LQP28" s="1498"/>
      <c r="LQQ28" s="1498"/>
      <c r="LQR28" s="1498"/>
      <c r="LQS28" s="1498"/>
      <c r="LQT28" s="1498"/>
      <c r="LQU28" s="1498"/>
      <c r="LQV28" s="1498"/>
      <c r="LQW28" s="1498"/>
      <c r="LQX28" s="1498"/>
      <c r="LQY28" s="1498"/>
      <c r="LQZ28" s="1498"/>
      <c r="LRA28" s="1498"/>
      <c r="LRB28" s="1498"/>
      <c r="LRC28" s="1498"/>
      <c r="LRD28" s="1498"/>
      <c r="LRE28" s="1498"/>
      <c r="LRF28" s="1498"/>
      <c r="LRG28" s="1498"/>
      <c r="LRH28" s="1498"/>
      <c r="LRI28" s="1498"/>
      <c r="LRJ28" s="1498"/>
      <c r="LRK28" s="1498"/>
      <c r="LRL28" s="1498"/>
      <c r="LRM28" s="1498"/>
      <c r="LRN28" s="1498"/>
      <c r="LRO28" s="1498"/>
      <c r="LRP28" s="1498"/>
      <c r="LRQ28" s="1498"/>
      <c r="LRR28" s="1498"/>
      <c r="LRS28" s="1498"/>
      <c r="LRT28" s="1498"/>
      <c r="LRU28" s="1498"/>
      <c r="LRV28" s="1498"/>
      <c r="LRW28" s="1498"/>
      <c r="LRX28" s="1498"/>
      <c r="LRY28" s="1498"/>
      <c r="LRZ28" s="1498"/>
      <c r="LSA28" s="1498"/>
      <c r="LSB28" s="1498"/>
      <c r="LSC28" s="1498"/>
      <c r="LSD28" s="1498"/>
      <c r="LSE28" s="1498"/>
      <c r="LSF28" s="1498"/>
      <c r="LSG28" s="1498"/>
      <c r="LSH28" s="1498"/>
      <c r="LSI28" s="1498"/>
      <c r="LSJ28" s="1498"/>
      <c r="LSK28" s="1498"/>
      <c r="LSL28" s="1498"/>
      <c r="LSM28" s="1498"/>
      <c r="LSN28" s="1498"/>
      <c r="LSO28" s="1498"/>
      <c r="LSP28" s="1498"/>
      <c r="LSQ28" s="1498"/>
      <c r="LSR28" s="1498"/>
      <c r="LSS28" s="1498"/>
      <c r="LST28" s="1498"/>
      <c r="LSU28" s="1498"/>
      <c r="LSV28" s="1498"/>
      <c r="LSW28" s="1498"/>
      <c r="LSX28" s="1498"/>
      <c r="LSY28" s="1498"/>
      <c r="LSZ28" s="1498"/>
      <c r="LTA28" s="1498"/>
      <c r="LTB28" s="1498"/>
      <c r="LTC28" s="1498"/>
      <c r="LTD28" s="1498"/>
      <c r="LTE28" s="1498"/>
      <c r="LTF28" s="1498"/>
      <c r="LTG28" s="1498"/>
      <c r="LTH28" s="1498"/>
      <c r="LTI28" s="1498"/>
      <c r="LTJ28" s="1498"/>
      <c r="LTK28" s="1498"/>
      <c r="LTL28" s="1498"/>
      <c r="LTM28" s="1498"/>
      <c r="LTN28" s="1498"/>
      <c r="LTO28" s="1498"/>
      <c r="LTP28" s="1498"/>
      <c r="LTQ28" s="1498"/>
      <c r="LTR28" s="1498"/>
      <c r="LTS28" s="1498"/>
      <c r="LTT28" s="1498"/>
      <c r="LTU28" s="1498"/>
      <c r="LTV28" s="1498"/>
      <c r="LTW28" s="1498"/>
      <c r="LTX28" s="1498"/>
      <c r="LTY28" s="1498"/>
      <c r="LTZ28" s="1498"/>
      <c r="LUA28" s="1498"/>
      <c r="LUB28" s="1498"/>
      <c r="LUC28" s="1498"/>
      <c r="LUD28" s="1498"/>
      <c r="LUE28" s="1498"/>
      <c r="LUF28" s="1498"/>
      <c r="LUG28" s="1498"/>
      <c r="LUH28" s="1498"/>
      <c r="LUI28" s="1498"/>
      <c r="LUJ28" s="1498"/>
      <c r="LUK28" s="1498"/>
      <c r="LUL28" s="1498"/>
      <c r="LUM28" s="1498"/>
      <c r="LUN28" s="1498"/>
      <c r="LUO28" s="1498"/>
      <c r="LUP28" s="1498"/>
      <c r="LUQ28" s="1498"/>
      <c r="LUR28" s="1498"/>
      <c r="LUS28" s="1498"/>
      <c r="LUT28" s="1498"/>
      <c r="LUU28" s="1498"/>
      <c r="LUV28" s="1498"/>
      <c r="LUW28" s="1498"/>
      <c r="LUX28" s="1498"/>
      <c r="LUY28" s="1498"/>
      <c r="LUZ28" s="1498"/>
      <c r="LVA28" s="1498"/>
      <c r="LVB28" s="1498"/>
      <c r="LVC28" s="1498"/>
      <c r="LVD28" s="1498"/>
      <c r="LVE28" s="1498"/>
      <c r="LVF28" s="1498"/>
      <c r="LVG28" s="1498"/>
      <c r="LVH28" s="1498"/>
      <c r="LVI28" s="1498"/>
      <c r="LVJ28" s="1498"/>
      <c r="LVK28" s="1498"/>
      <c r="LVL28" s="1498"/>
      <c r="LVM28" s="1498"/>
      <c r="LVN28" s="1498"/>
      <c r="LVO28" s="1498"/>
      <c r="LVP28" s="1498"/>
      <c r="LVQ28" s="1498"/>
      <c r="LVR28" s="1498"/>
      <c r="LVS28" s="1498"/>
      <c r="LVT28" s="1498"/>
      <c r="LVU28" s="1498"/>
      <c r="LVV28" s="1498"/>
      <c r="LVW28" s="1498"/>
      <c r="LVX28" s="1498"/>
      <c r="LVY28" s="1498"/>
      <c r="LVZ28" s="1498"/>
      <c r="LWA28" s="1498"/>
      <c r="LWB28" s="1498"/>
      <c r="LWC28" s="1498"/>
      <c r="LWD28" s="1498"/>
      <c r="LWE28" s="1498"/>
      <c r="LWF28" s="1498"/>
      <c r="LWG28" s="1498"/>
      <c r="LWH28" s="1498"/>
      <c r="LWI28" s="1498"/>
      <c r="LWJ28" s="1498"/>
      <c r="LWK28" s="1498"/>
      <c r="LWL28" s="1498"/>
      <c r="LWM28" s="1498"/>
      <c r="LWN28" s="1498"/>
      <c r="LWO28" s="1498"/>
      <c r="LWP28" s="1498"/>
      <c r="LWQ28" s="1498"/>
      <c r="LWR28" s="1498"/>
      <c r="LWS28" s="1498"/>
      <c r="LWT28" s="1498"/>
      <c r="LWU28" s="1498"/>
      <c r="LWV28" s="1498"/>
      <c r="LWW28" s="1498"/>
      <c r="LWX28" s="1498"/>
      <c r="LWY28" s="1498"/>
      <c r="LWZ28" s="1498"/>
      <c r="LXA28" s="1498"/>
      <c r="LXB28" s="1498"/>
      <c r="LXC28" s="1498"/>
      <c r="LXD28" s="1498"/>
      <c r="LXE28" s="1498"/>
      <c r="LXF28" s="1498"/>
      <c r="LXG28" s="1498"/>
      <c r="LXH28" s="1498"/>
      <c r="LXI28" s="1498"/>
      <c r="LXJ28" s="1498"/>
      <c r="LXK28" s="1498"/>
      <c r="LXL28" s="1498"/>
      <c r="LXM28" s="1498"/>
      <c r="LXN28" s="1498"/>
      <c r="LXO28" s="1498"/>
      <c r="LXP28" s="1498"/>
      <c r="LXQ28" s="1498"/>
      <c r="LXR28" s="1498"/>
      <c r="LXS28" s="1498"/>
      <c r="LXT28" s="1498"/>
      <c r="LXU28" s="1498"/>
      <c r="LXV28" s="1498"/>
      <c r="LXW28" s="1498"/>
      <c r="LXX28" s="1498"/>
      <c r="LXY28" s="1498"/>
      <c r="LXZ28" s="1498"/>
      <c r="LYA28" s="1498"/>
      <c r="LYB28" s="1498"/>
      <c r="LYC28" s="1498"/>
      <c r="LYD28" s="1498"/>
      <c r="LYE28" s="1498"/>
      <c r="LYF28" s="1498"/>
      <c r="LYG28" s="1498"/>
      <c r="LYH28" s="1498"/>
      <c r="LYI28" s="1498"/>
      <c r="LYJ28" s="1498"/>
      <c r="LYK28" s="1498"/>
      <c r="LYL28" s="1498"/>
      <c r="LYM28" s="1498"/>
      <c r="LYN28" s="1498"/>
      <c r="LYO28" s="1498"/>
      <c r="LYP28" s="1498"/>
      <c r="LYQ28" s="1498"/>
      <c r="LYR28" s="1498"/>
      <c r="LYS28" s="1498"/>
      <c r="LYT28" s="1498"/>
      <c r="LYU28" s="1498"/>
      <c r="LYV28" s="1498"/>
      <c r="LYW28" s="1498"/>
      <c r="LYX28" s="1498"/>
      <c r="LYY28" s="1498"/>
      <c r="LYZ28" s="1498"/>
      <c r="LZA28" s="1498"/>
      <c r="LZB28" s="1498"/>
      <c r="LZC28" s="1498"/>
      <c r="LZD28" s="1498"/>
      <c r="LZE28" s="1498"/>
      <c r="LZF28" s="1498"/>
      <c r="LZG28" s="1498"/>
      <c r="LZH28" s="1498"/>
      <c r="LZI28" s="1498"/>
      <c r="LZJ28" s="1498"/>
      <c r="LZK28" s="1498"/>
      <c r="LZL28" s="1498"/>
      <c r="LZM28" s="1498"/>
      <c r="LZN28" s="1498"/>
      <c r="LZO28" s="1498"/>
      <c r="LZP28" s="1498"/>
      <c r="LZQ28" s="1498"/>
      <c r="LZR28" s="1498"/>
      <c r="LZS28" s="1498"/>
      <c r="LZT28" s="1498"/>
      <c r="LZU28" s="1498"/>
      <c r="LZV28" s="1498"/>
      <c r="LZW28" s="1498"/>
      <c r="LZX28" s="1498"/>
      <c r="LZY28" s="1498"/>
      <c r="LZZ28" s="1498"/>
      <c r="MAA28" s="1498"/>
      <c r="MAB28" s="1498"/>
      <c r="MAC28" s="1498"/>
      <c r="MAD28" s="1498"/>
      <c r="MAE28" s="1498"/>
      <c r="MAF28" s="1498"/>
      <c r="MAG28" s="1498"/>
      <c r="MAH28" s="1498"/>
      <c r="MAI28" s="1498"/>
      <c r="MAJ28" s="1498"/>
      <c r="MAK28" s="1498"/>
      <c r="MAL28" s="1498"/>
      <c r="MAM28" s="1498"/>
      <c r="MAN28" s="1498"/>
      <c r="MAO28" s="1498"/>
      <c r="MAP28" s="1498"/>
      <c r="MAQ28" s="1498"/>
      <c r="MAR28" s="1498"/>
      <c r="MAS28" s="1498"/>
      <c r="MAT28" s="1498"/>
      <c r="MAU28" s="1498"/>
      <c r="MAV28" s="1498"/>
      <c r="MAW28" s="1498"/>
      <c r="MAX28" s="1498"/>
      <c r="MAY28" s="1498"/>
      <c r="MAZ28" s="1498"/>
      <c r="MBA28" s="1498"/>
      <c r="MBB28" s="1498"/>
      <c r="MBC28" s="1498"/>
      <c r="MBD28" s="1498"/>
      <c r="MBE28" s="1498"/>
      <c r="MBF28" s="1498"/>
      <c r="MBG28" s="1498"/>
      <c r="MBH28" s="1498"/>
      <c r="MBI28" s="1498"/>
      <c r="MBJ28" s="1498"/>
      <c r="MBK28" s="1498"/>
      <c r="MBL28" s="1498"/>
      <c r="MBM28" s="1498"/>
      <c r="MBN28" s="1498"/>
      <c r="MBO28" s="1498"/>
      <c r="MBP28" s="1498"/>
      <c r="MBQ28" s="1498"/>
      <c r="MBR28" s="1498"/>
      <c r="MBS28" s="1498"/>
      <c r="MBT28" s="1498"/>
      <c r="MBU28" s="1498"/>
      <c r="MBV28" s="1498"/>
      <c r="MBW28" s="1498"/>
      <c r="MBX28" s="1498"/>
      <c r="MBY28" s="1498"/>
      <c r="MBZ28" s="1498"/>
      <c r="MCA28" s="1498"/>
      <c r="MCB28" s="1498"/>
      <c r="MCC28" s="1498"/>
      <c r="MCD28" s="1498"/>
      <c r="MCE28" s="1498"/>
      <c r="MCF28" s="1498"/>
      <c r="MCG28" s="1498"/>
      <c r="MCH28" s="1498"/>
      <c r="MCI28" s="1498"/>
      <c r="MCJ28" s="1498"/>
      <c r="MCK28" s="1498"/>
      <c r="MCL28" s="1498"/>
      <c r="MCM28" s="1498"/>
      <c r="MCN28" s="1498"/>
      <c r="MCO28" s="1498"/>
      <c r="MCP28" s="1498"/>
      <c r="MCQ28" s="1498"/>
      <c r="MCR28" s="1498"/>
      <c r="MCS28" s="1498"/>
      <c r="MCT28" s="1498"/>
      <c r="MCU28" s="1498"/>
      <c r="MCV28" s="1498"/>
      <c r="MCW28" s="1498"/>
      <c r="MCX28" s="1498"/>
      <c r="MCY28" s="1498"/>
      <c r="MCZ28" s="1498"/>
      <c r="MDA28" s="1498"/>
      <c r="MDB28" s="1498"/>
      <c r="MDC28" s="1498"/>
      <c r="MDD28" s="1498"/>
      <c r="MDE28" s="1498"/>
      <c r="MDF28" s="1498"/>
      <c r="MDG28" s="1498"/>
      <c r="MDH28" s="1498"/>
      <c r="MDI28" s="1498"/>
      <c r="MDJ28" s="1498"/>
      <c r="MDK28" s="1498"/>
      <c r="MDL28" s="1498"/>
      <c r="MDM28" s="1498"/>
      <c r="MDN28" s="1498"/>
      <c r="MDO28" s="1498"/>
      <c r="MDP28" s="1498"/>
      <c r="MDQ28" s="1498"/>
      <c r="MDR28" s="1498"/>
      <c r="MDS28" s="1498"/>
      <c r="MDT28" s="1498"/>
      <c r="MDU28" s="1498"/>
      <c r="MDV28" s="1498"/>
      <c r="MDW28" s="1498"/>
      <c r="MDX28" s="1498"/>
      <c r="MDY28" s="1498"/>
      <c r="MDZ28" s="1498"/>
      <c r="MEA28" s="1498"/>
      <c r="MEB28" s="1498"/>
      <c r="MEC28" s="1498"/>
      <c r="MED28" s="1498"/>
      <c r="MEE28" s="1498"/>
      <c r="MEF28" s="1498"/>
      <c r="MEG28" s="1498"/>
      <c r="MEH28" s="1498"/>
      <c r="MEI28" s="1498"/>
      <c r="MEJ28" s="1498"/>
      <c r="MEK28" s="1498"/>
      <c r="MEL28" s="1498"/>
      <c r="MEM28" s="1498"/>
      <c r="MEN28" s="1498"/>
      <c r="MEO28" s="1498"/>
      <c r="MEP28" s="1498"/>
      <c r="MEQ28" s="1498"/>
      <c r="MER28" s="1498"/>
      <c r="MES28" s="1498"/>
      <c r="MET28" s="1498"/>
      <c r="MEU28" s="1498"/>
      <c r="MEV28" s="1498"/>
      <c r="MEW28" s="1498"/>
      <c r="MEX28" s="1498"/>
      <c r="MEY28" s="1498"/>
      <c r="MEZ28" s="1498"/>
      <c r="MFA28" s="1498"/>
      <c r="MFB28" s="1498"/>
      <c r="MFC28" s="1498"/>
      <c r="MFD28" s="1498"/>
      <c r="MFE28" s="1498"/>
      <c r="MFF28" s="1498"/>
      <c r="MFG28" s="1498"/>
      <c r="MFH28" s="1498"/>
      <c r="MFI28" s="1498"/>
      <c r="MFJ28" s="1498"/>
      <c r="MFK28" s="1498"/>
      <c r="MFL28" s="1498"/>
      <c r="MFM28" s="1498"/>
      <c r="MFN28" s="1498"/>
      <c r="MFO28" s="1498"/>
      <c r="MFP28" s="1498"/>
      <c r="MFQ28" s="1498"/>
      <c r="MFR28" s="1498"/>
      <c r="MFS28" s="1498"/>
      <c r="MFT28" s="1498"/>
      <c r="MFU28" s="1498"/>
      <c r="MFV28" s="1498"/>
      <c r="MFW28" s="1498"/>
      <c r="MFX28" s="1498"/>
      <c r="MFY28" s="1498"/>
      <c r="MFZ28" s="1498"/>
      <c r="MGA28" s="1498"/>
      <c r="MGB28" s="1498"/>
      <c r="MGC28" s="1498"/>
      <c r="MGD28" s="1498"/>
      <c r="MGE28" s="1498"/>
      <c r="MGF28" s="1498"/>
      <c r="MGG28" s="1498"/>
      <c r="MGH28" s="1498"/>
      <c r="MGI28" s="1498"/>
      <c r="MGJ28" s="1498"/>
      <c r="MGK28" s="1498"/>
      <c r="MGL28" s="1498"/>
      <c r="MGM28" s="1498"/>
      <c r="MGN28" s="1498"/>
      <c r="MGO28" s="1498"/>
      <c r="MGP28" s="1498"/>
      <c r="MGQ28" s="1498"/>
      <c r="MGR28" s="1498"/>
      <c r="MGS28" s="1498"/>
      <c r="MGT28" s="1498"/>
      <c r="MGU28" s="1498"/>
      <c r="MGV28" s="1498"/>
      <c r="MGW28" s="1498"/>
      <c r="MGX28" s="1498"/>
      <c r="MGY28" s="1498"/>
      <c r="MGZ28" s="1498"/>
      <c r="MHA28" s="1498"/>
      <c r="MHB28" s="1498"/>
      <c r="MHC28" s="1498"/>
      <c r="MHD28" s="1498"/>
      <c r="MHE28" s="1498"/>
      <c r="MHF28" s="1498"/>
      <c r="MHG28" s="1498"/>
      <c r="MHH28" s="1498"/>
      <c r="MHI28" s="1498"/>
      <c r="MHJ28" s="1498"/>
      <c r="MHK28" s="1498"/>
      <c r="MHL28" s="1498"/>
      <c r="MHM28" s="1498"/>
      <c r="MHN28" s="1498"/>
      <c r="MHO28" s="1498"/>
      <c r="MHP28" s="1498"/>
      <c r="MHQ28" s="1498"/>
      <c r="MHR28" s="1498"/>
      <c r="MHS28" s="1498"/>
      <c r="MHT28" s="1498"/>
      <c r="MHU28" s="1498"/>
      <c r="MHV28" s="1498"/>
      <c r="MHW28" s="1498"/>
      <c r="MHX28" s="1498"/>
      <c r="MHY28" s="1498"/>
      <c r="MHZ28" s="1498"/>
      <c r="MIA28" s="1498"/>
      <c r="MIB28" s="1498"/>
      <c r="MIC28" s="1498"/>
      <c r="MID28" s="1498"/>
      <c r="MIE28" s="1498"/>
      <c r="MIF28" s="1498"/>
      <c r="MIG28" s="1498"/>
      <c r="MIH28" s="1498"/>
      <c r="MII28" s="1498"/>
      <c r="MIJ28" s="1498"/>
      <c r="MIK28" s="1498"/>
      <c r="MIL28" s="1498"/>
      <c r="MIM28" s="1498"/>
      <c r="MIN28" s="1498"/>
      <c r="MIO28" s="1498"/>
      <c r="MIP28" s="1498"/>
      <c r="MIQ28" s="1498"/>
      <c r="MIR28" s="1498"/>
      <c r="MIS28" s="1498"/>
      <c r="MIT28" s="1498"/>
      <c r="MIU28" s="1498"/>
      <c r="MIV28" s="1498"/>
      <c r="MIW28" s="1498"/>
      <c r="MIX28" s="1498"/>
      <c r="MIY28" s="1498"/>
      <c r="MIZ28" s="1498"/>
      <c r="MJA28" s="1498"/>
      <c r="MJB28" s="1498"/>
      <c r="MJC28" s="1498"/>
      <c r="MJD28" s="1498"/>
      <c r="MJE28" s="1498"/>
      <c r="MJF28" s="1498"/>
      <c r="MJG28" s="1498"/>
      <c r="MJH28" s="1498"/>
      <c r="MJI28" s="1498"/>
      <c r="MJJ28" s="1498"/>
      <c r="MJK28" s="1498"/>
      <c r="MJL28" s="1498"/>
      <c r="MJM28" s="1498"/>
      <c r="MJN28" s="1498"/>
      <c r="MJO28" s="1498"/>
      <c r="MJP28" s="1498"/>
      <c r="MJQ28" s="1498"/>
      <c r="MJR28" s="1498"/>
      <c r="MJS28" s="1498"/>
      <c r="MJT28" s="1498"/>
      <c r="MJU28" s="1498"/>
      <c r="MJV28" s="1498"/>
      <c r="MJW28" s="1498"/>
      <c r="MJX28" s="1498"/>
      <c r="MJY28" s="1498"/>
      <c r="MJZ28" s="1498"/>
      <c r="MKA28" s="1498"/>
      <c r="MKB28" s="1498"/>
      <c r="MKC28" s="1498"/>
      <c r="MKD28" s="1498"/>
      <c r="MKE28" s="1498"/>
      <c r="MKF28" s="1498"/>
      <c r="MKG28" s="1498"/>
      <c r="MKH28" s="1498"/>
      <c r="MKI28" s="1498"/>
      <c r="MKJ28" s="1498"/>
      <c r="MKK28" s="1498"/>
      <c r="MKL28" s="1498"/>
      <c r="MKM28" s="1498"/>
      <c r="MKN28" s="1498"/>
      <c r="MKO28" s="1498"/>
      <c r="MKP28" s="1498"/>
      <c r="MKQ28" s="1498"/>
      <c r="MKR28" s="1498"/>
      <c r="MKS28" s="1498"/>
      <c r="MKT28" s="1498"/>
      <c r="MKU28" s="1498"/>
      <c r="MKV28" s="1498"/>
      <c r="MKW28" s="1498"/>
      <c r="MKX28" s="1498"/>
      <c r="MKY28" s="1498"/>
      <c r="MKZ28" s="1498"/>
      <c r="MLA28" s="1498"/>
      <c r="MLB28" s="1498"/>
      <c r="MLC28" s="1498"/>
      <c r="MLD28" s="1498"/>
      <c r="MLE28" s="1498"/>
      <c r="MLF28" s="1498"/>
      <c r="MLG28" s="1498"/>
      <c r="MLH28" s="1498"/>
      <c r="MLI28" s="1498"/>
      <c r="MLJ28" s="1498"/>
      <c r="MLK28" s="1498"/>
      <c r="MLL28" s="1498"/>
      <c r="MLM28" s="1498"/>
      <c r="MLN28" s="1498"/>
      <c r="MLO28" s="1498"/>
      <c r="MLP28" s="1498"/>
      <c r="MLQ28" s="1498"/>
      <c r="MLR28" s="1498"/>
      <c r="MLS28" s="1498"/>
      <c r="MLT28" s="1498"/>
      <c r="MLU28" s="1498"/>
      <c r="MLV28" s="1498"/>
      <c r="MLW28" s="1498"/>
      <c r="MLX28" s="1498"/>
      <c r="MLY28" s="1498"/>
      <c r="MLZ28" s="1498"/>
      <c r="MMA28" s="1498"/>
      <c r="MMB28" s="1498"/>
      <c r="MMC28" s="1498"/>
      <c r="MMD28" s="1498"/>
      <c r="MME28" s="1498"/>
      <c r="MMF28" s="1498"/>
      <c r="MMG28" s="1498"/>
      <c r="MMH28" s="1498"/>
      <c r="MMI28" s="1498"/>
      <c r="MMJ28" s="1498"/>
      <c r="MMK28" s="1498"/>
      <c r="MML28" s="1498"/>
      <c r="MMM28" s="1498"/>
      <c r="MMN28" s="1498"/>
      <c r="MMO28" s="1498"/>
      <c r="MMP28" s="1498"/>
      <c r="MMQ28" s="1498"/>
      <c r="MMR28" s="1498"/>
      <c r="MMS28" s="1498"/>
      <c r="MMT28" s="1498"/>
      <c r="MMU28" s="1498"/>
      <c r="MMV28" s="1498"/>
      <c r="MMW28" s="1498"/>
      <c r="MMX28" s="1498"/>
      <c r="MMY28" s="1498"/>
      <c r="MMZ28" s="1498"/>
      <c r="MNA28" s="1498"/>
      <c r="MNB28" s="1498"/>
      <c r="MNC28" s="1498"/>
      <c r="MND28" s="1498"/>
      <c r="MNE28" s="1498"/>
      <c r="MNF28" s="1498"/>
      <c r="MNG28" s="1498"/>
      <c r="MNH28" s="1498"/>
      <c r="MNI28" s="1498"/>
      <c r="MNJ28" s="1498"/>
      <c r="MNK28" s="1498"/>
      <c r="MNL28" s="1498"/>
      <c r="MNM28" s="1498"/>
      <c r="MNN28" s="1498"/>
      <c r="MNO28" s="1498"/>
      <c r="MNP28" s="1498"/>
      <c r="MNQ28" s="1498"/>
      <c r="MNR28" s="1498"/>
      <c r="MNS28" s="1498"/>
      <c r="MNT28" s="1498"/>
      <c r="MNU28" s="1498"/>
      <c r="MNV28" s="1498"/>
      <c r="MNW28" s="1498"/>
      <c r="MNX28" s="1498"/>
      <c r="MNY28" s="1498"/>
      <c r="MNZ28" s="1498"/>
      <c r="MOA28" s="1498"/>
      <c r="MOB28" s="1498"/>
      <c r="MOC28" s="1498"/>
      <c r="MOD28" s="1498"/>
      <c r="MOE28" s="1498"/>
      <c r="MOF28" s="1498"/>
      <c r="MOG28" s="1498"/>
      <c r="MOH28" s="1498"/>
      <c r="MOI28" s="1498"/>
      <c r="MOJ28" s="1498"/>
      <c r="MOK28" s="1498"/>
      <c r="MOL28" s="1498"/>
      <c r="MOM28" s="1498"/>
      <c r="MON28" s="1498"/>
      <c r="MOO28" s="1498"/>
      <c r="MOP28" s="1498"/>
      <c r="MOQ28" s="1498"/>
      <c r="MOR28" s="1498"/>
      <c r="MOS28" s="1498"/>
      <c r="MOT28" s="1498"/>
      <c r="MOU28" s="1498"/>
      <c r="MOV28" s="1498"/>
      <c r="MOW28" s="1498"/>
      <c r="MOX28" s="1498"/>
      <c r="MOY28" s="1498"/>
      <c r="MOZ28" s="1498"/>
      <c r="MPA28" s="1498"/>
      <c r="MPB28" s="1498"/>
      <c r="MPC28" s="1498"/>
      <c r="MPD28" s="1498"/>
      <c r="MPE28" s="1498"/>
      <c r="MPF28" s="1498"/>
      <c r="MPG28" s="1498"/>
      <c r="MPH28" s="1498"/>
      <c r="MPI28" s="1498"/>
      <c r="MPJ28" s="1498"/>
      <c r="MPK28" s="1498"/>
      <c r="MPL28" s="1498"/>
      <c r="MPM28" s="1498"/>
      <c r="MPN28" s="1498"/>
      <c r="MPO28" s="1498"/>
      <c r="MPP28" s="1498"/>
      <c r="MPQ28" s="1498"/>
      <c r="MPR28" s="1498"/>
      <c r="MPS28" s="1498"/>
      <c r="MPT28" s="1498"/>
      <c r="MPU28" s="1498"/>
      <c r="MPV28" s="1498"/>
      <c r="MPW28" s="1498"/>
      <c r="MPX28" s="1498"/>
      <c r="MPY28" s="1498"/>
      <c r="MPZ28" s="1498"/>
      <c r="MQA28" s="1498"/>
      <c r="MQB28" s="1498"/>
      <c r="MQC28" s="1498"/>
      <c r="MQD28" s="1498"/>
      <c r="MQE28" s="1498"/>
      <c r="MQF28" s="1498"/>
      <c r="MQG28" s="1498"/>
      <c r="MQH28" s="1498"/>
      <c r="MQI28" s="1498"/>
      <c r="MQJ28" s="1498"/>
      <c r="MQK28" s="1498"/>
      <c r="MQL28" s="1498"/>
      <c r="MQM28" s="1498"/>
      <c r="MQN28" s="1498"/>
      <c r="MQO28" s="1498"/>
      <c r="MQP28" s="1498"/>
      <c r="MQQ28" s="1498"/>
      <c r="MQR28" s="1498"/>
      <c r="MQS28" s="1498"/>
      <c r="MQT28" s="1498"/>
      <c r="MQU28" s="1498"/>
      <c r="MQV28" s="1498"/>
      <c r="MQW28" s="1498"/>
      <c r="MQX28" s="1498"/>
      <c r="MQY28" s="1498"/>
      <c r="MQZ28" s="1498"/>
      <c r="MRA28" s="1498"/>
      <c r="MRB28" s="1498"/>
      <c r="MRC28" s="1498"/>
      <c r="MRD28" s="1498"/>
      <c r="MRE28" s="1498"/>
      <c r="MRF28" s="1498"/>
      <c r="MRG28" s="1498"/>
      <c r="MRH28" s="1498"/>
      <c r="MRI28" s="1498"/>
      <c r="MRJ28" s="1498"/>
      <c r="MRK28" s="1498"/>
      <c r="MRL28" s="1498"/>
      <c r="MRM28" s="1498"/>
      <c r="MRN28" s="1498"/>
      <c r="MRO28" s="1498"/>
      <c r="MRP28" s="1498"/>
      <c r="MRQ28" s="1498"/>
      <c r="MRR28" s="1498"/>
      <c r="MRS28" s="1498"/>
      <c r="MRT28" s="1498"/>
      <c r="MRU28" s="1498"/>
      <c r="MRV28" s="1498"/>
      <c r="MRW28" s="1498"/>
      <c r="MRX28" s="1498"/>
      <c r="MRY28" s="1498"/>
      <c r="MRZ28" s="1498"/>
      <c r="MSA28" s="1498"/>
      <c r="MSB28" s="1498"/>
      <c r="MSC28" s="1498"/>
      <c r="MSD28" s="1498"/>
      <c r="MSE28" s="1498"/>
      <c r="MSF28" s="1498"/>
      <c r="MSG28" s="1498"/>
      <c r="MSH28" s="1498"/>
      <c r="MSI28" s="1498"/>
      <c r="MSJ28" s="1498"/>
      <c r="MSK28" s="1498"/>
      <c r="MSL28" s="1498"/>
      <c r="MSM28" s="1498"/>
      <c r="MSN28" s="1498"/>
      <c r="MSO28" s="1498"/>
      <c r="MSP28" s="1498"/>
      <c r="MSQ28" s="1498"/>
      <c r="MSR28" s="1498"/>
      <c r="MSS28" s="1498"/>
      <c r="MST28" s="1498"/>
      <c r="MSU28" s="1498"/>
      <c r="MSV28" s="1498"/>
      <c r="MSW28" s="1498"/>
      <c r="MSX28" s="1498"/>
      <c r="MSY28" s="1498"/>
      <c r="MSZ28" s="1498"/>
      <c r="MTA28" s="1498"/>
      <c r="MTB28" s="1498"/>
      <c r="MTC28" s="1498"/>
      <c r="MTD28" s="1498"/>
      <c r="MTE28" s="1498"/>
      <c r="MTF28" s="1498"/>
      <c r="MTG28" s="1498"/>
      <c r="MTH28" s="1498"/>
      <c r="MTI28" s="1498"/>
      <c r="MTJ28" s="1498"/>
      <c r="MTK28" s="1498"/>
      <c r="MTL28" s="1498"/>
      <c r="MTM28" s="1498"/>
      <c r="MTN28" s="1498"/>
      <c r="MTO28" s="1498"/>
      <c r="MTP28" s="1498"/>
      <c r="MTQ28" s="1498"/>
      <c r="MTR28" s="1498"/>
      <c r="MTS28" s="1498"/>
      <c r="MTT28" s="1498"/>
      <c r="MTU28" s="1498"/>
      <c r="MTV28" s="1498"/>
      <c r="MTW28" s="1498"/>
      <c r="MTX28" s="1498"/>
      <c r="MTY28" s="1498"/>
      <c r="MTZ28" s="1498"/>
      <c r="MUA28" s="1498"/>
      <c r="MUB28" s="1498"/>
      <c r="MUC28" s="1498"/>
      <c r="MUD28" s="1498"/>
      <c r="MUE28" s="1498"/>
      <c r="MUF28" s="1498"/>
      <c r="MUG28" s="1498"/>
      <c r="MUH28" s="1498"/>
      <c r="MUI28" s="1498"/>
      <c r="MUJ28" s="1498"/>
      <c r="MUK28" s="1498"/>
      <c r="MUL28" s="1498"/>
      <c r="MUM28" s="1498"/>
      <c r="MUN28" s="1498"/>
      <c r="MUO28" s="1498"/>
      <c r="MUP28" s="1498"/>
      <c r="MUQ28" s="1498"/>
      <c r="MUR28" s="1498"/>
      <c r="MUS28" s="1498"/>
      <c r="MUT28" s="1498"/>
      <c r="MUU28" s="1498"/>
      <c r="MUV28" s="1498"/>
      <c r="MUW28" s="1498"/>
      <c r="MUX28" s="1498"/>
      <c r="MUY28" s="1498"/>
      <c r="MUZ28" s="1498"/>
      <c r="MVA28" s="1498"/>
      <c r="MVB28" s="1498"/>
      <c r="MVC28" s="1498"/>
      <c r="MVD28" s="1498"/>
      <c r="MVE28" s="1498"/>
      <c r="MVF28" s="1498"/>
      <c r="MVG28" s="1498"/>
      <c r="MVH28" s="1498"/>
      <c r="MVI28" s="1498"/>
      <c r="MVJ28" s="1498"/>
      <c r="MVK28" s="1498"/>
      <c r="MVL28" s="1498"/>
      <c r="MVM28" s="1498"/>
      <c r="MVN28" s="1498"/>
      <c r="MVO28" s="1498"/>
      <c r="MVP28" s="1498"/>
      <c r="MVQ28" s="1498"/>
      <c r="MVR28" s="1498"/>
      <c r="MVS28" s="1498"/>
      <c r="MVT28" s="1498"/>
      <c r="MVU28" s="1498"/>
      <c r="MVV28" s="1498"/>
      <c r="MVW28" s="1498"/>
      <c r="MVX28" s="1498"/>
      <c r="MVY28" s="1498"/>
      <c r="MVZ28" s="1498"/>
      <c r="MWA28" s="1498"/>
      <c r="MWB28" s="1498"/>
      <c r="MWC28" s="1498"/>
      <c r="MWD28" s="1498"/>
      <c r="MWE28" s="1498"/>
      <c r="MWF28" s="1498"/>
      <c r="MWG28" s="1498"/>
      <c r="MWH28" s="1498"/>
      <c r="MWI28" s="1498"/>
      <c r="MWJ28" s="1498"/>
      <c r="MWK28" s="1498"/>
      <c r="MWL28" s="1498"/>
      <c r="MWM28" s="1498"/>
      <c r="MWN28" s="1498"/>
      <c r="MWO28" s="1498"/>
      <c r="MWP28" s="1498"/>
      <c r="MWQ28" s="1498"/>
      <c r="MWR28" s="1498"/>
      <c r="MWS28" s="1498"/>
      <c r="MWT28" s="1498"/>
      <c r="MWU28" s="1498"/>
      <c r="MWV28" s="1498"/>
      <c r="MWW28" s="1498"/>
      <c r="MWX28" s="1498"/>
      <c r="MWY28" s="1498"/>
      <c r="MWZ28" s="1498"/>
      <c r="MXA28" s="1498"/>
      <c r="MXB28" s="1498"/>
      <c r="MXC28" s="1498"/>
      <c r="MXD28" s="1498"/>
      <c r="MXE28" s="1498"/>
      <c r="MXF28" s="1498"/>
      <c r="MXG28" s="1498"/>
      <c r="MXH28" s="1498"/>
      <c r="MXI28" s="1498"/>
      <c r="MXJ28" s="1498"/>
      <c r="MXK28" s="1498"/>
      <c r="MXL28" s="1498"/>
      <c r="MXM28" s="1498"/>
      <c r="MXN28" s="1498"/>
      <c r="MXO28" s="1498"/>
      <c r="MXP28" s="1498"/>
      <c r="MXQ28" s="1498"/>
      <c r="MXR28" s="1498"/>
      <c r="MXS28" s="1498"/>
      <c r="MXT28" s="1498"/>
      <c r="MXU28" s="1498"/>
      <c r="MXV28" s="1498"/>
      <c r="MXW28" s="1498"/>
      <c r="MXX28" s="1498"/>
      <c r="MXY28" s="1498"/>
      <c r="MXZ28" s="1498"/>
      <c r="MYA28" s="1498"/>
      <c r="MYB28" s="1498"/>
      <c r="MYC28" s="1498"/>
      <c r="MYD28" s="1498"/>
      <c r="MYE28" s="1498"/>
      <c r="MYF28" s="1498"/>
      <c r="MYG28" s="1498"/>
      <c r="MYH28" s="1498"/>
      <c r="MYI28" s="1498"/>
      <c r="MYJ28" s="1498"/>
      <c r="MYK28" s="1498"/>
      <c r="MYL28" s="1498"/>
      <c r="MYM28" s="1498"/>
      <c r="MYN28" s="1498"/>
      <c r="MYO28" s="1498"/>
      <c r="MYP28" s="1498"/>
      <c r="MYQ28" s="1498"/>
      <c r="MYR28" s="1498"/>
      <c r="MYS28" s="1498"/>
      <c r="MYT28" s="1498"/>
      <c r="MYU28" s="1498"/>
      <c r="MYV28" s="1498"/>
      <c r="MYW28" s="1498"/>
      <c r="MYX28" s="1498"/>
      <c r="MYY28" s="1498"/>
      <c r="MYZ28" s="1498"/>
      <c r="MZA28" s="1498"/>
      <c r="MZB28" s="1498"/>
      <c r="MZC28" s="1498"/>
      <c r="MZD28" s="1498"/>
      <c r="MZE28" s="1498"/>
      <c r="MZF28" s="1498"/>
      <c r="MZG28" s="1498"/>
      <c r="MZH28" s="1498"/>
      <c r="MZI28" s="1498"/>
      <c r="MZJ28" s="1498"/>
      <c r="MZK28" s="1498"/>
      <c r="MZL28" s="1498"/>
      <c r="MZM28" s="1498"/>
      <c r="MZN28" s="1498"/>
      <c r="MZO28" s="1498"/>
      <c r="MZP28" s="1498"/>
      <c r="MZQ28" s="1498"/>
      <c r="MZR28" s="1498"/>
      <c r="MZS28" s="1498"/>
      <c r="MZT28" s="1498"/>
      <c r="MZU28" s="1498"/>
      <c r="MZV28" s="1498"/>
      <c r="MZW28" s="1498"/>
      <c r="MZX28" s="1498"/>
      <c r="MZY28" s="1498"/>
      <c r="MZZ28" s="1498"/>
      <c r="NAA28" s="1498"/>
      <c r="NAB28" s="1498"/>
      <c r="NAC28" s="1498"/>
      <c r="NAD28" s="1498"/>
      <c r="NAE28" s="1498"/>
      <c r="NAF28" s="1498"/>
      <c r="NAG28" s="1498"/>
      <c r="NAH28" s="1498"/>
      <c r="NAI28" s="1498"/>
      <c r="NAJ28" s="1498"/>
      <c r="NAK28" s="1498"/>
      <c r="NAL28" s="1498"/>
      <c r="NAM28" s="1498"/>
      <c r="NAN28" s="1498"/>
      <c r="NAO28" s="1498"/>
      <c r="NAP28" s="1498"/>
      <c r="NAQ28" s="1498"/>
      <c r="NAR28" s="1498"/>
      <c r="NAS28" s="1498"/>
      <c r="NAT28" s="1498"/>
      <c r="NAU28" s="1498"/>
      <c r="NAV28" s="1498"/>
      <c r="NAW28" s="1498"/>
      <c r="NAX28" s="1498"/>
      <c r="NAY28" s="1498"/>
      <c r="NAZ28" s="1498"/>
      <c r="NBA28" s="1498"/>
      <c r="NBB28" s="1498"/>
      <c r="NBC28" s="1498"/>
      <c r="NBD28" s="1498"/>
      <c r="NBE28" s="1498"/>
      <c r="NBF28" s="1498"/>
      <c r="NBG28" s="1498"/>
      <c r="NBH28" s="1498"/>
      <c r="NBI28" s="1498"/>
      <c r="NBJ28" s="1498"/>
      <c r="NBK28" s="1498"/>
      <c r="NBL28" s="1498"/>
      <c r="NBM28" s="1498"/>
      <c r="NBN28" s="1498"/>
      <c r="NBO28" s="1498"/>
      <c r="NBP28" s="1498"/>
      <c r="NBQ28" s="1498"/>
      <c r="NBR28" s="1498"/>
      <c r="NBS28" s="1498"/>
      <c r="NBT28" s="1498"/>
      <c r="NBU28" s="1498"/>
      <c r="NBV28" s="1498"/>
      <c r="NBW28" s="1498"/>
      <c r="NBX28" s="1498"/>
      <c r="NBY28" s="1498"/>
      <c r="NBZ28" s="1498"/>
      <c r="NCA28" s="1498"/>
      <c r="NCB28" s="1498"/>
      <c r="NCC28" s="1498"/>
      <c r="NCD28" s="1498"/>
      <c r="NCE28" s="1498"/>
      <c r="NCF28" s="1498"/>
      <c r="NCG28" s="1498"/>
      <c r="NCH28" s="1498"/>
      <c r="NCI28" s="1498"/>
      <c r="NCJ28" s="1498"/>
      <c r="NCK28" s="1498"/>
      <c r="NCL28" s="1498"/>
      <c r="NCM28" s="1498"/>
      <c r="NCN28" s="1498"/>
      <c r="NCO28" s="1498"/>
      <c r="NCP28" s="1498"/>
      <c r="NCQ28" s="1498"/>
      <c r="NCR28" s="1498"/>
      <c r="NCS28" s="1498"/>
      <c r="NCT28" s="1498"/>
      <c r="NCU28" s="1498"/>
      <c r="NCV28" s="1498"/>
      <c r="NCW28" s="1498"/>
      <c r="NCX28" s="1498"/>
      <c r="NCY28" s="1498"/>
      <c r="NCZ28" s="1498"/>
      <c r="NDA28" s="1498"/>
      <c r="NDB28" s="1498"/>
      <c r="NDC28" s="1498"/>
      <c r="NDD28" s="1498"/>
      <c r="NDE28" s="1498"/>
      <c r="NDF28" s="1498"/>
      <c r="NDG28" s="1498"/>
      <c r="NDH28" s="1498"/>
      <c r="NDI28" s="1498"/>
      <c r="NDJ28" s="1498"/>
      <c r="NDK28" s="1498"/>
      <c r="NDL28" s="1498"/>
      <c r="NDM28" s="1498"/>
      <c r="NDN28" s="1498"/>
      <c r="NDO28" s="1498"/>
      <c r="NDP28" s="1498"/>
      <c r="NDQ28" s="1498"/>
      <c r="NDR28" s="1498"/>
      <c r="NDS28" s="1498"/>
      <c r="NDT28" s="1498"/>
      <c r="NDU28" s="1498"/>
      <c r="NDV28" s="1498"/>
      <c r="NDW28" s="1498"/>
      <c r="NDX28" s="1498"/>
      <c r="NDY28" s="1498"/>
      <c r="NDZ28" s="1498"/>
      <c r="NEA28" s="1498"/>
      <c r="NEB28" s="1498"/>
      <c r="NEC28" s="1498"/>
      <c r="NED28" s="1498"/>
      <c r="NEE28" s="1498"/>
      <c r="NEF28" s="1498"/>
      <c r="NEG28" s="1498"/>
      <c r="NEH28" s="1498"/>
      <c r="NEI28" s="1498"/>
      <c r="NEJ28" s="1498"/>
      <c r="NEK28" s="1498"/>
      <c r="NEL28" s="1498"/>
      <c r="NEM28" s="1498"/>
      <c r="NEN28" s="1498"/>
      <c r="NEO28" s="1498"/>
      <c r="NEP28" s="1498"/>
      <c r="NEQ28" s="1498"/>
      <c r="NER28" s="1498"/>
      <c r="NES28" s="1498"/>
      <c r="NET28" s="1498"/>
      <c r="NEU28" s="1498"/>
      <c r="NEV28" s="1498"/>
      <c r="NEW28" s="1498"/>
      <c r="NEX28" s="1498"/>
      <c r="NEY28" s="1498"/>
      <c r="NEZ28" s="1498"/>
      <c r="NFA28" s="1498"/>
      <c r="NFB28" s="1498"/>
      <c r="NFC28" s="1498"/>
      <c r="NFD28" s="1498"/>
      <c r="NFE28" s="1498"/>
      <c r="NFF28" s="1498"/>
      <c r="NFG28" s="1498"/>
      <c r="NFH28" s="1498"/>
      <c r="NFI28" s="1498"/>
      <c r="NFJ28" s="1498"/>
      <c r="NFK28" s="1498"/>
      <c r="NFL28" s="1498"/>
      <c r="NFM28" s="1498"/>
      <c r="NFN28" s="1498"/>
      <c r="NFO28" s="1498"/>
      <c r="NFP28" s="1498"/>
      <c r="NFQ28" s="1498"/>
      <c r="NFR28" s="1498"/>
      <c r="NFS28" s="1498"/>
      <c r="NFT28" s="1498"/>
      <c r="NFU28" s="1498"/>
      <c r="NFV28" s="1498"/>
      <c r="NFW28" s="1498"/>
      <c r="NFX28" s="1498"/>
      <c r="NFY28" s="1498"/>
      <c r="NFZ28" s="1498"/>
      <c r="NGA28" s="1498"/>
      <c r="NGB28" s="1498"/>
      <c r="NGC28" s="1498"/>
      <c r="NGD28" s="1498"/>
      <c r="NGE28" s="1498"/>
      <c r="NGF28" s="1498"/>
      <c r="NGG28" s="1498"/>
      <c r="NGH28" s="1498"/>
      <c r="NGI28" s="1498"/>
      <c r="NGJ28" s="1498"/>
      <c r="NGK28" s="1498"/>
      <c r="NGL28" s="1498"/>
      <c r="NGM28" s="1498"/>
      <c r="NGN28" s="1498"/>
      <c r="NGO28" s="1498"/>
      <c r="NGP28" s="1498"/>
      <c r="NGQ28" s="1498"/>
      <c r="NGR28" s="1498"/>
      <c r="NGS28" s="1498"/>
      <c r="NGT28" s="1498"/>
      <c r="NGU28" s="1498"/>
      <c r="NGV28" s="1498"/>
      <c r="NGW28" s="1498"/>
      <c r="NGX28" s="1498"/>
      <c r="NGY28" s="1498"/>
      <c r="NGZ28" s="1498"/>
      <c r="NHA28" s="1498"/>
      <c r="NHB28" s="1498"/>
      <c r="NHC28" s="1498"/>
      <c r="NHD28" s="1498"/>
      <c r="NHE28" s="1498"/>
      <c r="NHF28" s="1498"/>
      <c r="NHG28" s="1498"/>
      <c r="NHH28" s="1498"/>
      <c r="NHI28" s="1498"/>
      <c r="NHJ28" s="1498"/>
      <c r="NHK28" s="1498"/>
      <c r="NHL28" s="1498"/>
      <c r="NHM28" s="1498"/>
      <c r="NHN28" s="1498"/>
      <c r="NHO28" s="1498"/>
      <c r="NHP28" s="1498"/>
      <c r="NHQ28" s="1498"/>
      <c r="NHR28" s="1498"/>
      <c r="NHS28" s="1498"/>
      <c r="NHT28" s="1498"/>
      <c r="NHU28" s="1498"/>
      <c r="NHV28" s="1498"/>
      <c r="NHW28" s="1498"/>
      <c r="NHX28" s="1498"/>
      <c r="NHY28" s="1498"/>
      <c r="NHZ28" s="1498"/>
      <c r="NIA28" s="1498"/>
      <c r="NIB28" s="1498"/>
      <c r="NIC28" s="1498"/>
      <c r="NID28" s="1498"/>
      <c r="NIE28" s="1498"/>
      <c r="NIF28" s="1498"/>
      <c r="NIG28" s="1498"/>
      <c r="NIH28" s="1498"/>
      <c r="NII28" s="1498"/>
      <c r="NIJ28" s="1498"/>
      <c r="NIK28" s="1498"/>
      <c r="NIL28" s="1498"/>
      <c r="NIM28" s="1498"/>
      <c r="NIN28" s="1498"/>
      <c r="NIO28" s="1498"/>
      <c r="NIP28" s="1498"/>
      <c r="NIQ28" s="1498"/>
      <c r="NIR28" s="1498"/>
      <c r="NIS28" s="1498"/>
      <c r="NIT28" s="1498"/>
      <c r="NIU28" s="1498"/>
      <c r="NIV28" s="1498"/>
      <c r="NIW28" s="1498"/>
      <c r="NIX28" s="1498"/>
      <c r="NIY28" s="1498"/>
      <c r="NIZ28" s="1498"/>
      <c r="NJA28" s="1498"/>
      <c r="NJB28" s="1498"/>
      <c r="NJC28" s="1498"/>
      <c r="NJD28" s="1498"/>
      <c r="NJE28" s="1498"/>
      <c r="NJF28" s="1498"/>
      <c r="NJG28" s="1498"/>
      <c r="NJH28" s="1498"/>
      <c r="NJI28" s="1498"/>
      <c r="NJJ28" s="1498"/>
      <c r="NJK28" s="1498"/>
      <c r="NJL28" s="1498"/>
      <c r="NJM28" s="1498"/>
      <c r="NJN28" s="1498"/>
      <c r="NJO28" s="1498"/>
      <c r="NJP28" s="1498"/>
      <c r="NJQ28" s="1498"/>
      <c r="NJR28" s="1498"/>
      <c r="NJS28" s="1498"/>
      <c r="NJT28" s="1498"/>
      <c r="NJU28" s="1498"/>
      <c r="NJV28" s="1498"/>
      <c r="NJW28" s="1498"/>
      <c r="NJX28" s="1498"/>
      <c r="NJY28" s="1498"/>
      <c r="NJZ28" s="1498"/>
      <c r="NKA28" s="1498"/>
      <c r="NKB28" s="1498"/>
      <c r="NKC28" s="1498"/>
      <c r="NKD28" s="1498"/>
      <c r="NKE28" s="1498"/>
      <c r="NKF28" s="1498"/>
      <c r="NKG28" s="1498"/>
      <c r="NKH28" s="1498"/>
      <c r="NKI28" s="1498"/>
      <c r="NKJ28" s="1498"/>
      <c r="NKK28" s="1498"/>
      <c r="NKL28" s="1498"/>
      <c r="NKM28" s="1498"/>
      <c r="NKN28" s="1498"/>
      <c r="NKO28" s="1498"/>
      <c r="NKP28" s="1498"/>
      <c r="NKQ28" s="1498"/>
      <c r="NKR28" s="1498"/>
      <c r="NKS28" s="1498"/>
      <c r="NKT28" s="1498"/>
      <c r="NKU28" s="1498"/>
      <c r="NKV28" s="1498"/>
      <c r="NKW28" s="1498"/>
      <c r="NKX28" s="1498"/>
      <c r="NKY28" s="1498"/>
      <c r="NKZ28" s="1498"/>
      <c r="NLA28" s="1498"/>
      <c r="NLB28" s="1498"/>
      <c r="NLC28" s="1498"/>
      <c r="NLD28" s="1498"/>
      <c r="NLE28" s="1498"/>
      <c r="NLF28" s="1498"/>
      <c r="NLG28" s="1498"/>
      <c r="NLH28" s="1498"/>
      <c r="NLI28" s="1498"/>
      <c r="NLJ28" s="1498"/>
      <c r="NLK28" s="1498"/>
      <c r="NLL28" s="1498"/>
      <c r="NLM28" s="1498"/>
      <c r="NLN28" s="1498"/>
      <c r="NLO28" s="1498"/>
      <c r="NLP28" s="1498"/>
      <c r="NLQ28" s="1498"/>
      <c r="NLR28" s="1498"/>
      <c r="NLS28" s="1498"/>
      <c r="NLT28" s="1498"/>
      <c r="NLU28" s="1498"/>
      <c r="NLV28" s="1498"/>
      <c r="NLW28" s="1498"/>
      <c r="NLX28" s="1498"/>
      <c r="NLY28" s="1498"/>
      <c r="NLZ28" s="1498"/>
      <c r="NMA28" s="1498"/>
      <c r="NMB28" s="1498"/>
      <c r="NMC28" s="1498"/>
      <c r="NMD28" s="1498"/>
      <c r="NME28" s="1498"/>
      <c r="NMF28" s="1498"/>
      <c r="NMG28" s="1498"/>
      <c r="NMH28" s="1498"/>
      <c r="NMI28" s="1498"/>
      <c r="NMJ28" s="1498"/>
      <c r="NMK28" s="1498"/>
      <c r="NML28" s="1498"/>
      <c r="NMM28" s="1498"/>
      <c r="NMN28" s="1498"/>
      <c r="NMO28" s="1498"/>
      <c r="NMP28" s="1498"/>
      <c r="NMQ28" s="1498"/>
      <c r="NMR28" s="1498"/>
      <c r="NMS28" s="1498"/>
      <c r="NMT28" s="1498"/>
      <c r="NMU28" s="1498"/>
      <c r="NMV28" s="1498"/>
      <c r="NMW28" s="1498"/>
      <c r="NMX28" s="1498"/>
      <c r="NMY28" s="1498"/>
      <c r="NMZ28" s="1498"/>
      <c r="NNA28" s="1498"/>
      <c r="NNB28" s="1498"/>
      <c r="NNC28" s="1498"/>
      <c r="NND28" s="1498"/>
      <c r="NNE28" s="1498"/>
      <c r="NNF28" s="1498"/>
      <c r="NNG28" s="1498"/>
      <c r="NNH28" s="1498"/>
      <c r="NNI28" s="1498"/>
      <c r="NNJ28" s="1498"/>
      <c r="NNK28" s="1498"/>
      <c r="NNL28" s="1498"/>
      <c r="NNM28" s="1498"/>
      <c r="NNN28" s="1498"/>
      <c r="NNO28" s="1498"/>
      <c r="NNP28" s="1498"/>
      <c r="NNQ28" s="1498"/>
      <c r="NNR28" s="1498"/>
      <c r="NNS28" s="1498"/>
      <c r="NNT28" s="1498"/>
      <c r="NNU28" s="1498"/>
      <c r="NNV28" s="1498"/>
      <c r="NNW28" s="1498"/>
      <c r="NNX28" s="1498"/>
      <c r="NNY28" s="1498"/>
      <c r="NNZ28" s="1498"/>
      <c r="NOA28" s="1498"/>
      <c r="NOB28" s="1498"/>
      <c r="NOC28" s="1498"/>
      <c r="NOD28" s="1498"/>
      <c r="NOE28" s="1498"/>
      <c r="NOF28" s="1498"/>
      <c r="NOG28" s="1498"/>
      <c r="NOH28" s="1498"/>
      <c r="NOI28" s="1498"/>
      <c r="NOJ28" s="1498"/>
      <c r="NOK28" s="1498"/>
      <c r="NOL28" s="1498"/>
      <c r="NOM28" s="1498"/>
      <c r="NON28" s="1498"/>
      <c r="NOO28" s="1498"/>
      <c r="NOP28" s="1498"/>
      <c r="NOQ28" s="1498"/>
      <c r="NOR28" s="1498"/>
      <c r="NOS28" s="1498"/>
      <c r="NOT28" s="1498"/>
      <c r="NOU28" s="1498"/>
      <c r="NOV28" s="1498"/>
      <c r="NOW28" s="1498"/>
      <c r="NOX28" s="1498"/>
      <c r="NOY28" s="1498"/>
      <c r="NOZ28" s="1498"/>
      <c r="NPA28" s="1498"/>
      <c r="NPB28" s="1498"/>
      <c r="NPC28" s="1498"/>
      <c r="NPD28" s="1498"/>
      <c r="NPE28" s="1498"/>
      <c r="NPF28" s="1498"/>
      <c r="NPG28" s="1498"/>
      <c r="NPH28" s="1498"/>
      <c r="NPI28" s="1498"/>
      <c r="NPJ28" s="1498"/>
      <c r="NPK28" s="1498"/>
      <c r="NPL28" s="1498"/>
      <c r="NPM28" s="1498"/>
      <c r="NPN28" s="1498"/>
      <c r="NPO28" s="1498"/>
      <c r="NPP28" s="1498"/>
      <c r="NPQ28" s="1498"/>
      <c r="NPR28" s="1498"/>
      <c r="NPS28" s="1498"/>
      <c r="NPT28" s="1498"/>
      <c r="NPU28" s="1498"/>
      <c r="NPV28" s="1498"/>
      <c r="NPW28" s="1498"/>
      <c r="NPX28" s="1498"/>
      <c r="NPY28" s="1498"/>
      <c r="NPZ28" s="1498"/>
      <c r="NQA28" s="1498"/>
      <c r="NQB28" s="1498"/>
      <c r="NQC28" s="1498"/>
      <c r="NQD28" s="1498"/>
      <c r="NQE28" s="1498"/>
      <c r="NQF28" s="1498"/>
      <c r="NQG28" s="1498"/>
      <c r="NQH28" s="1498"/>
      <c r="NQI28" s="1498"/>
      <c r="NQJ28" s="1498"/>
      <c r="NQK28" s="1498"/>
      <c r="NQL28" s="1498"/>
      <c r="NQM28" s="1498"/>
      <c r="NQN28" s="1498"/>
      <c r="NQO28" s="1498"/>
      <c r="NQP28" s="1498"/>
      <c r="NQQ28" s="1498"/>
      <c r="NQR28" s="1498"/>
      <c r="NQS28" s="1498"/>
      <c r="NQT28" s="1498"/>
      <c r="NQU28" s="1498"/>
      <c r="NQV28" s="1498"/>
      <c r="NQW28" s="1498"/>
      <c r="NQX28" s="1498"/>
      <c r="NQY28" s="1498"/>
      <c r="NQZ28" s="1498"/>
      <c r="NRA28" s="1498"/>
      <c r="NRB28" s="1498"/>
      <c r="NRC28" s="1498"/>
      <c r="NRD28" s="1498"/>
      <c r="NRE28" s="1498"/>
      <c r="NRF28" s="1498"/>
      <c r="NRG28" s="1498"/>
      <c r="NRH28" s="1498"/>
      <c r="NRI28" s="1498"/>
      <c r="NRJ28" s="1498"/>
      <c r="NRK28" s="1498"/>
      <c r="NRL28" s="1498"/>
      <c r="NRM28" s="1498"/>
      <c r="NRN28" s="1498"/>
      <c r="NRO28" s="1498"/>
      <c r="NRP28" s="1498"/>
      <c r="NRQ28" s="1498"/>
      <c r="NRR28" s="1498"/>
      <c r="NRS28" s="1498"/>
      <c r="NRT28" s="1498"/>
      <c r="NRU28" s="1498"/>
      <c r="NRV28" s="1498"/>
      <c r="NRW28" s="1498"/>
      <c r="NRX28" s="1498"/>
      <c r="NRY28" s="1498"/>
      <c r="NRZ28" s="1498"/>
      <c r="NSA28" s="1498"/>
      <c r="NSB28" s="1498"/>
      <c r="NSC28" s="1498"/>
      <c r="NSD28" s="1498"/>
      <c r="NSE28" s="1498"/>
      <c r="NSF28" s="1498"/>
      <c r="NSG28" s="1498"/>
      <c r="NSH28" s="1498"/>
      <c r="NSI28" s="1498"/>
      <c r="NSJ28" s="1498"/>
      <c r="NSK28" s="1498"/>
      <c r="NSL28" s="1498"/>
      <c r="NSM28" s="1498"/>
      <c r="NSN28" s="1498"/>
      <c r="NSO28" s="1498"/>
      <c r="NSP28" s="1498"/>
      <c r="NSQ28" s="1498"/>
      <c r="NSR28" s="1498"/>
      <c r="NSS28" s="1498"/>
      <c r="NST28" s="1498"/>
      <c r="NSU28" s="1498"/>
      <c r="NSV28" s="1498"/>
      <c r="NSW28" s="1498"/>
      <c r="NSX28" s="1498"/>
      <c r="NSY28" s="1498"/>
      <c r="NSZ28" s="1498"/>
      <c r="NTA28" s="1498"/>
      <c r="NTB28" s="1498"/>
      <c r="NTC28" s="1498"/>
      <c r="NTD28" s="1498"/>
      <c r="NTE28" s="1498"/>
      <c r="NTF28" s="1498"/>
      <c r="NTG28" s="1498"/>
      <c r="NTH28" s="1498"/>
      <c r="NTI28" s="1498"/>
      <c r="NTJ28" s="1498"/>
      <c r="NTK28" s="1498"/>
      <c r="NTL28" s="1498"/>
      <c r="NTM28" s="1498"/>
      <c r="NTN28" s="1498"/>
      <c r="NTO28" s="1498"/>
      <c r="NTP28" s="1498"/>
      <c r="NTQ28" s="1498"/>
      <c r="NTR28" s="1498"/>
      <c r="NTS28" s="1498"/>
      <c r="NTT28" s="1498"/>
      <c r="NTU28" s="1498"/>
      <c r="NTV28" s="1498"/>
      <c r="NTW28" s="1498"/>
      <c r="NTX28" s="1498"/>
      <c r="NTY28" s="1498"/>
      <c r="NTZ28" s="1498"/>
      <c r="NUA28" s="1498"/>
      <c r="NUB28" s="1498"/>
      <c r="NUC28" s="1498"/>
      <c r="NUD28" s="1498"/>
      <c r="NUE28" s="1498"/>
      <c r="NUF28" s="1498"/>
      <c r="NUG28" s="1498"/>
      <c r="NUH28" s="1498"/>
      <c r="NUI28" s="1498"/>
      <c r="NUJ28" s="1498"/>
      <c r="NUK28" s="1498"/>
      <c r="NUL28" s="1498"/>
      <c r="NUM28" s="1498"/>
      <c r="NUN28" s="1498"/>
      <c r="NUO28" s="1498"/>
      <c r="NUP28" s="1498"/>
      <c r="NUQ28" s="1498"/>
      <c r="NUR28" s="1498"/>
      <c r="NUS28" s="1498"/>
      <c r="NUT28" s="1498"/>
      <c r="NUU28" s="1498"/>
      <c r="NUV28" s="1498"/>
      <c r="NUW28" s="1498"/>
      <c r="NUX28" s="1498"/>
      <c r="NUY28" s="1498"/>
      <c r="NUZ28" s="1498"/>
      <c r="NVA28" s="1498"/>
      <c r="NVB28" s="1498"/>
      <c r="NVC28" s="1498"/>
      <c r="NVD28" s="1498"/>
      <c r="NVE28" s="1498"/>
      <c r="NVF28" s="1498"/>
      <c r="NVG28" s="1498"/>
      <c r="NVH28" s="1498"/>
      <c r="NVI28" s="1498"/>
      <c r="NVJ28" s="1498"/>
      <c r="NVK28" s="1498"/>
      <c r="NVL28" s="1498"/>
      <c r="NVM28" s="1498"/>
      <c r="NVN28" s="1498"/>
      <c r="NVO28" s="1498"/>
      <c r="NVP28" s="1498"/>
      <c r="NVQ28" s="1498"/>
      <c r="NVR28" s="1498"/>
      <c r="NVS28" s="1498"/>
      <c r="NVT28" s="1498"/>
      <c r="NVU28" s="1498"/>
      <c r="NVV28" s="1498"/>
      <c r="NVW28" s="1498"/>
      <c r="NVX28" s="1498"/>
      <c r="NVY28" s="1498"/>
      <c r="NVZ28" s="1498"/>
      <c r="NWA28" s="1498"/>
      <c r="NWB28" s="1498"/>
      <c r="NWC28" s="1498"/>
      <c r="NWD28" s="1498"/>
      <c r="NWE28" s="1498"/>
      <c r="NWF28" s="1498"/>
      <c r="NWG28" s="1498"/>
      <c r="NWH28" s="1498"/>
      <c r="NWI28" s="1498"/>
      <c r="NWJ28" s="1498"/>
      <c r="NWK28" s="1498"/>
      <c r="NWL28" s="1498"/>
      <c r="NWM28" s="1498"/>
      <c r="NWN28" s="1498"/>
      <c r="NWO28" s="1498"/>
      <c r="NWP28" s="1498"/>
      <c r="NWQ28" s="1498"/>
      <c r="NWR28" s="1498"/>
      <c r="NWS28" s="1498"/>
      <c r="NWT28" s="1498"/>
      <c r="NWU28" s="1498"/>
      <c r="NWV28" s="1498"/>
      <c r="NWW28" s="1498"/>
      <c r="NWX28" s="1498"/>
      <c r="NWY28" s="1498"/>
      <c r="NWZ28" s="1498"/>
      <c r="NXA28" s="1498"/>
      <c r="NXB28" s="1498"/>
      <c r="NXC28" s="1498"/>
      <c r="NXD28" s="1498"/>
      <c r="NXE28" s="1498"/>
      <c r="NXF28" s="1498"/>
      <c r="NXG28" s="1498"/>
      <c r="NXH28" s="1498"/>
      <c r="NXI28" s="1498"/>
      <c r="NXJ28" s="1498"/>
      <c r="NXK28" s="1498"/>
      <c r="NXL28" s="1498"/>
      <c r="NXM28" s="1498"/>
      <c r="NXN28" s="1498"/>
      <c r="NXO28" s="1498"/>
      <c r="NXP28" s="1498"/>
      <c r="NXQ28" s="1498"/>
      <c r="NXR28" s="1498"/>
      <c r="NXS28" s="1498"/>
      <c r="NXT28" s="1498"/>
      <c r="NXU28" s="1498"/>
      <c r="NXV28" s="1498"/>
      <c r="NXW28" s="1498"/>
      <c r="NXX28" s="1498"/>
      <c r="NXY28" s="1498"/>
      <c r="NXZ28" s="1498"/>
      <c r="NYA28" s="1498"/>
      <c r="NYB28" s="1498"/>
      <c r="NYC28" s="1498"/>
      <c r="NYD28" s="1498"/>
      <c r="NYE28" s="1498"/>
      <c r="NYF28" s="1498"/>
      <c r="NYG28" s="1498"/>
      <c r="NYH28" s="1498"/>
      <c r="NYI28" s="1498"/>
      <c r="NYJ28" s="1498"/>
      <c r="NYK28" s="1498"/>
      <c r="NYL28" s="1498"/>
      <c r="NYM28" s="1498"/>
      <c r="NYN28" s="1498"/>
      <c r="NYO28" s="1498"/>
      <c r="NYP28" s="1498"/>
      <c r="NYQ28" s="1498"/>
      <c r="NYR28" s="1498"/>
      <c r="NYS28" s="1498"/>
      <c r="NYT28" s="1498"/>
      <c r="NYU28" s="1498"/>
      <c r="NYV28" s="1498"/>
      <c r="NYW28" s="1498"/>
      <c r="NYX28" s="1498"/>
      <c r="NYY28" s="1498"/>
      <c r="NYZ28" s="1498"/>
      <c r="NZA28" s="1498"/>
      <c r="NZB28" s="1498"/>
      <c r="NZC28" s="1498"/>
      <c r="NZD28" s="1498"/>
      <c r="NZE28" s="1498"/>
      <c r="NZF28" s="1498"/>
      <c r="NZG28" s="1498"/>
      <c r="NZH28" s="1498"/>
      <c r="NZI28" s="1498"/>
      <c r="NZJ28" s="1498"/>
      <c r="NZK28" s="1498"/>
      <c r="NZL28" s="1498"/>
      <c r="NZM28" s="1498"/>
      <c r="NZN28" s="1498"/>
      <c r="NZO28" s="1498"/>
      <c r="NZP28" s="1498"/>
      <c r="NZQ28" s="1498"/>
      <c r="NZR28" s="1498"/>
      <c r="NZS28" s="1498"/>
      <c r="NZT28" s="1498"/>
      <c r="NZU28" s="1498"/>
      <c r="NZV28" s="1498"/>
      <c r="NZW28" s="1498"/>
      <c r="NZX28" s="1498"/>
      <c r="NZY28" s="1498"/>
      <c r="NZZ28" s="1498"/>
      <c r="OAA28" s="1498"/>
      <c r="OAB28" s="1498"/>
      <c r="OAC28" s="1498"/>
      <c r="OAD28" s="1498"/>
      <c r="OAE28" s="1498"/>
      <c r="OAF28" s="1498"/>
      <c r="OAG28" s="1498"/>
      <c r="OAH28" s="1498"/>
      <c r="OAI28" s="1498"/>
      <c r="OAJ28" s="1498"/>
      <c r="OAK28" s="1498"/>
      <c r="OAL28" s="1498"/>
      <c r="OAM28" s="1498"/>
      <c r="OAN28" s="1498"/>
      <c r="OAO28" s="1498"/>
      <c r="OAP28" s="1498"/>
      <c r="OAQ28" s="1498"/>
      <c r="OAR28" s="1498"/>
      <c r="OAS28" s="1498"/>
      <c r="OAT28" s="1498"/>
      <c r="OAU28" s="1498"/>
      <c r="OAV28" s="1498"/>
      <c r="OAW28" s="1498"/>
      <c r="OAX28" s="1498"/>
      <c r="OAY28" s="1498"/>
      <c r="OAZ28" s="1498"/>
      <c r="OBA28" s="1498"/>
      <c r="OBB28" s="1498"/>
      <c r="OBC28" s="1498"/>
      <c r="OBD28" s="1498"/>
      <c r="OBE28" s="1498"/>
      <c r="OBF28" s="1498"/>
      <c r="OBG28" s="1498"/>
      <c r="OBH28" s="1498"/>
      <c r="OBI28" s="1498"/>
      <c r="OBJ28" s="1498"/>
      <c r="OBK28" s="1498"/>
      <c r="OBL28" s="1498"/>
      <c r="OBM28" s="1498"/>
      <c r="OBN28" s="1498"/>
      <c r="OBO28" s="1498"/>
      <c r="OBP28" s="1498"/>
      <c r="OBQ28" s="1498"/>
      <c r="OBR28" s="1498"/>
      <c r="OBS28" s="1498"/>
      <c r="OBT28" s="1498"/>
      <c r="OBU28" s="1498"/>
      <c r="OBV28" s="1498"/>
      <c r="OBW28" s="1498"/>
      <c r="OBX28" s="1498"/>
      <c r="OBY28" s="1498"/>
      <c r="OBZ28" s="1498"/>
      <c r="OCA28" s="1498"/>
      <c r="OCB28" s="1498"/>
      <c r="OCC28" s="1498"/>
      <c r="OCD28" s="1498"/>
      <c r="OCE28" s="1498"/>
      <c r="OCF28" s="1498"/>
      <c r="OCG28" s="1498"/>
      <c r="OCH28" s="1498"/>
      <c r="OCI28" s="1498"/>
      <c r="OCJ28" s="1498"/>
      <c r="OCK28" s="1498"/>
      <c r="OCL28" s="1498"/>
      <c r="OCM28" s="1498"/>
      <c r="OCN28" s="1498"/>
      <c r="OCO28" s="1498"/>
      <c r="OCP28" s="1498"/>
      <c r="OCQ28" s="1498"/>
      <c r="OCR28" s="1498"/>
      <c r="OCS28" s="1498"/>
      <c r="OCT28" s="1498"/>
      <c r="OCU28" s="1498"/>
      <c r="OCV28" s="1498"/>
      <c r="OCW28" s="1498"/>
      <c r="OCX28" s="1498"/>
      <c r="OCY28" s="1498"/>
      <c r="OCZ28" s="1498"/>
      <c r="ODA28" s="1498"/>
      <c r="ODB28" s="1498"/>
      <c r="ODC28" s="1498"/>
      <c r="ODD28" s="1498"/>
      <c r="ODE28" s="1498"/>
      <c r="ODF28" s="1498"/>
      <c r="ODG28" s="1498"/>
      <c r="ODH28" s="1498"/>
      <c r="ODI28" s="1498"/>
      <c r="ODJ28" s="1498"/>
      <c r="ODK28" s="1498"/>
      <c r="ODL28" s="1498"/>
      <c r="ODM28" s="1498"/>
      <c r="ODN28" s="1498"/>
      <c r="ODO28" s="1498"/>
      <c r="ODP28" s="1498"/>
      <c r="ODQ28" s="1498"/>
      <c r="ODR28" s="1498"/>
      <c r="ODS28" s="1498"/>
      <c r="ODT28" s="1498"/>
      <c r="ODU28" s="1498"/>
      <c r="ODV28" s="1498"/>
      <c r="ODW28" s="1498"/>
      <c r="ODX28" s="1498"/>
      <c r="ODY28" s="1498"/>
      <c r="ODZ28" s="1498"/>
      <c r="OEA28" s="1498"/>
      <c r="OEB28" s="1498"/>
      <c r="OEC28" s="1498"/>
      <c r="OED28" s="1498"/>
      <c r="OEE28" s="1498"/>
      <c r="OEF28" s="1498"/>
      <c r="OEG28" s="1498"/>
      <c r="OEH28" s="1498"/>
      <c r="OEI28" s="1498"/>
      <c r="OEJ28" s="1498"/>
      <c r="OEK28" s="1498"/>
      <c r="OEL28" s="1498"/>
      <c r="OEM28" s="1498"/>
      <c r="OEN28" s="1498"/>
      <c r="OEO28" s="1498"/>
      <c r="OEP28" s="1498"/>
      <c r="OEQ28" s="1498"/>
      <c r="OER28" s="1498"/>
      <c r="OES28" s="1498"/>
      <c r="OET28" s="1498"/>
      <c r="OEU28" s="1498"/>
      <c r="OEV28" s="1498"/>
      <c r="OEW28" s="1498"/>
      <c r="OEX28" s="1498"/>
      <c r="OEY28" s="1498"/>
      <c r="OEZ28" s="1498"/>
      <c r="OFA28" s="1498"/>
      <c r="OFB28" s="1498"/>
      <c r="OFC28" s="1498"/>
      <c r="OFD28" s="1498"/>
      <c r="OFE28" s="1498"/>
      <c r="OFF28" s="1498"/>
      <c r="OFG28" s="1498"/>
      <c r="OFH28" s="1498"/>
      <c r="OFI28" s="1498"/>
      <c r="OFJ28" s="1498"/>
      <c r="OFK28" s="1498"/>
      <c r="OFL28" s="1498"/>
      <c r="OFM28" s="1498"/>
      <c r="OFN28" s="1498"/>
      <c r="OFO28" s="1498"/>
      <c r="OFP28" s="1498"/>
      <c r="OFQ28" s="1498"/>
      <c r="OFR28" s="1498"/>
      <c r="OFS28" s="1498"/>
      <c r="OFT28" s="1498"/>
      <c r="OFU28" s="1498"/>
      <c r="OFV28" s="1498"/>
      <c r="OFW28" s="1498"/>
      <c r="OFX28" s="1498"/>
      <c r="OFY28" s="1498"/>
      <c r="OFZ28" s="1498"/>
      <c r="OGA28" s="1498"/>
      <c r="OGB28" s="1498"/>
      <c r="OGC28" s="1498"/>
      <c r="OGD28" s="1498"/>
      <c r="OGE28" s="1498"/>
      <c r="OGF28" s="1498"/>
      <c r="OGG28" s="1498"/>
      <c r="OGH28" s="1498"/>
      <c r="OGI28" s="1498"/>
      <c r="OGJ28" s="1498"/>
      <c r="OGK28" s="1498"/>
      <c r="OGL28" s="1498"/>
      <c r="OGM28" s="1498"/>
      <c r="OGN28" s="1498"/>
      <c r="OGO28" s="1498"/>
      <c r="OGP28" s="1498"/>
      <c r="OGQ28" s="1498"/>
      <c r="OGR28" s="1498"/>
      <c r="OGS28" s="1498"/>
      <c r="OGT28" s="1498"/>
      <c r="OGU28" s="1498"/>
      <c r="OGV28" s="1498"/>
      <c r="OGW28" s="1498"/>
      <c r="OGX28" s="1498"/>
      <c r="OGY28" s="1498"/>
      <c r="OGZ28" s="1498"/>
      <c r="OHA28" s="1498"/>
      <c r="OHB28" s="1498"/>
      <c r="OHC28" s="1498"/>
      <c r="OHD28" s="1498"/>
      <c r="OHE28" s="1498"/>
      <c r="OHF28" s="1498"/>
      <c r="OHG28" s="1498"/>
      <c r="OHH28" s="1498"/>
      <c r="OHI28" s="1498"/>
      <c r="OHJ28" s="1498"/>
      <c r="OHK28" s="1498"/>
      <c r="OHL28" s="1498"/>
      <c r="OHM28" s="1498"/>
      <c r="OHN28" s="1498"/>
      <c r="OHO28" s="1498"/>
      <c r="OHP28" s="1498"/>
      <c r="OHQ28" s="1498"/>
      <c r="OHR28" s="1498"/>
      <c r="OHS28" s="1498"/>
      <c r="OHT28" s="1498"/>
      <c r="OHU28" s="1498"/>
      <c r="OHV28" s="1498"/>
      <c r="OHW28" s="1498"/>
      <c r="OHX28" s="1498"/>
      <c r="OHY28" s="1498"/>
      <c r="OHZ28" s="1498"/>
      <c r="OIA28" s="1498"/>
      <c r="OIB28" s="1498"/>
      <c r="OIC28" s="1498"/>
      <c r="OID28" s="1498"/>
      <c r="OIE28" s="1498"/>
      <c r="OIF28" s="1498"/>
      <c r="OIG28" s="1498"/>
      <c r="OIH28" s="1498"/>
      <c r="OII28" s="1498"/>
      <c r="OIJ28" s="1498"/>
      <c r="OIK28" s="1498"/>
      <c r="OIL28" s="1498"/>
      <c r="OIM28" s="1498"/>
      <c r="OIN28" s="1498"/>
      <c r="OIO28" s="1498"/>
      <c r="OIP28" s="1498"/>
      <c r="OIQ28" s="1498"/>
      <c r="OIR28" s="1498"/>
      <c r="OIS28" s="1498"/>
      <c r="OIT28" s="1498"/>
      <c r="OIU28" s="1498"/>
      <c r="OIV28" s="1498"/>
      <c r="OIW28" s="1498"/>
      <c r="OIX28" s="1498"/>
      <c r="OIY28" s="1498"/>
      <c r="OIZ28" s="1498"/>
      <c r="OJA28" s="1498"/>
      <c r="OJB28" s="1498"/>
      <c r="OJC28" s="1498"/>
      <c r="OJD28" s="1498"/>
      <c r="OJE28" s="1498"/>
      <c r="OJF28" s="1498"/>
      <c r="OJG28" s="1498"/>
      <c r="OJH28" s="1498"/>
      <c r="OJI28" s="1498"/>
      <c r="OJJ28" s="1498"/>
      <c r="OJK28" s="1498"/>
      <c r="OJL28" s="1498"/>
      <c r="OJM28" s="1498"/>
      <c r="OJN28" s="1498"/>
      <c r="OJO28" s="1498"/>
      <c r="OJP28" s="1498"/>
      <c r="OJQ28" s="1498"/>
      <c r="OJR28" s="1498"/>
      <c r="OJS28" s="1498"/>
      <c r="OJT28" s="1498"/>
      <c r="OJU28" s="1498"/>
      <c r="OJV28" s="1498"/>
      <c r="OJW28" s="1498"/>
      <c r="OJX28" s="1498"/>
      <c r="OJY28" s="1498"/>
      <c r="OJZ28" s="1498"/>
      <c r="OKA28" s="1498"/>
      <c r="OKB28" s="1498"/>
      <c r="OKC28" s="1498"/>
      <c r="OKD28" s="1498"/>
      <c r="OKE28" s="1498"/>
      <c r="OKF28" s="1498"/>
      <c r="OKG28" s="1498"/>
      <c r="OKH28" s="1498"/>
      <c r="OKI28" s="1498"/>
      <c r="OKJ28" s="1498"/>
      <c r="OKK28" s="1498"/>
      <c r="OKL28" s="1498"/>
      <c r="OKM28" s="1498"/>
      <c r="OKN28" s="1498"/>
      <c r="OKO28" s="1498"/>
      <c r="OKP28" s="1498"/>
      <c r="OKQ28" s="1498"/>
      <c r="OKR28" s="1498"/>
      <c r="OKS28" s="1498"/>
      <c r="OKT28" s="1498"/>
      <c r="OKU28" s="1498"/>
      <c r="OKV28" s="1498"/>
      <c r="OKW28" s="1498"/>
      <c r="OKX28" s="1498"/>
      <c r="OKY28" s="1498"/>
      <c r="OKZ28" s="1498"/>
      <c r="OLA28" s="1498"/>
      <c r="OLB28" s="1498"/>
      <c r="OLC28" s="1498"/>
      <c r="OLD28" s="1498"/>
      <c r="OLE28" s="1498"/>
      <c r="OLF28" s="1498"/>
      <c r="OLG28" s="1498"/>
      <c r="OLH28" s="1498"/>
      <c r="OLI28" s="1498"/>
      <c r="OLJ28" s="1498"/>
      <c r="OLK28" s="1498"/>
      <c r="OLL28" s="1498"/>
      <c r="OLM28" s="1498"/>
      <c r="OLN28" s="1498"/>
      <c r="OLO28" s="1498"/>
      <c r="OLP28" s="1498"/>
      <c r="OLQ28" s="1498"/>
      <c r="OLR28" s="1498"/>
      <c r="OLS28" s="1498"/>
      <c r="OLT28" s="1498"/>
      <c r="OLU28" s="1498"/>
      <c r="OLV28" s="1498"/>
      <c r="OLW28" s="1498"/>
      <c r="OLX28" s="1498"/>
      <c r="OLY28" s="1498"/>
      <c r="OLZ28" s="1498"/>
      <c r="OMA28" s="1498"/>
      <c r="OMB28" s="1498"/>
      <c r="OMC28" s="1498"/>
      <c r="OMD28" s="1498"/>
      <c r="OME28" s="1498"/>
      <c r="OMF28" s="1498"/>
      <c r="OMG28" s="1498"/>
      <c r="OMH28" s="1498"/>
      <c r="OMI28" s="1498"/>
      <c r="OMJ28" s="1498"/>
      <c r="OMK28" s="1498"/>
      <c r="OML28" s="1498"/>
      <c r="OMM28" s="1498"/>
      <c r="OMN28" s="1498"/>
      <c r="OMO28" s="1498"/>
      <c r="OMP28" s="1498"/>
      <c r="OMQ28" s="1498"/>
      <c r="OMR28" s="1498"/>
      <c r="OMS28" s="1498"/>
      <c r="OMT28" s="1498"/>
      <c r="OMU28" s="1498"/>
      <c r="OMV28" s="1498"/>
      <c r="OMW28" s="1498"/>
      <c r="OMX28" s="1498"/>
      <c r="OMY28" s="1498"/>
      <c r="OMZ28" s="1498"/>
      <c r="ONA28" s="1498"/>
      <c r="ONB28" s="1498"/>
      <c r="ONC28" s="1498"/>
      <c r="OND28" s="1498"/>
      <c r="ONE28" s="1498"/>
      <c r="ONF28" s="1498"/>
      <c r="ONG28" s="1498"/>
      <c r="ONH28" s="1498"/>
      <c r="ONI28" s="1498"/>
      <c r="ONJ28" s="1498"/>
      <c r="ONK28" s="1498"/>
      <c r="ONL28" s="1498"/>
      <c r="ONM28" s="1498"/>
      <c r="ONN28" s="1498"/>
      <c r="ONO28" s="1498"/>
      <c r="ONP28" s="1498"/>
      <c r="ONQ28" s="1498"/>
      <c r="ONR28" s="1498"/>
      <c r="ONS28" s="1498"/>
      <c r="ONT28" s="1498"/>
      <c r="ONU28" s="1498"/>
      <c r="ONV28" s="1498"/>
      <c r="ONW28" s="1498"/>
      <c r="ONX28" s="1498"/>
      <c r="ONY28" s="1498"/>
      <c r="ONZ28" s="1498"/>
      <c r="OOA28" s="1498"/>
      <c r="OOB28" s="1498"/>
      <c r="OOC28" s="1498"/>
      <c r="OOD28" s="1498"/>
      <c r="OOE28" s="1498"/>
      <c r="OOF28" s="1498"/>
      <c r="OOG28" s="1498"/>
      <c r="OOH28" s="1498"/>
      <c r="OOI28" s="1498"/>
      <c r="OOJ28" s="1498"/>
      <c r="OOK28" s="1498"/>
      <c r="OOL28" s="1498"/>
      <c r="OOM28" s="1498"/>
      <c r="OON28" s="1498"/>
      <c r="OOO28" s="1498"/>
      <c r="OOP28" s="1498"/>
      <c r="OOQ28" s="1498"/>
      <c r="OOR28" s="1498"/>
      <c r="OOS28" s="1498"/>
      <c r="OOT28" s="1498"/>
      <c r="OOU28" s="1498"/>
      <c r="OOV28" s="1498"/>
      <c r="OOW28" s="1498"/>
      <c r="OOX28" s="1498"/>
      <c r="OOY28" s="1498"/>
      <c r="OOZ28" s="1498"/>
      <c r="OPA28" s="1498"/>
      <c r="OPB28" s="1498"/>
      <c r="OPC28" s="1498"/>
      <c r="OPD28" s="1498"/>
      <c r="OPE28" s="1498"/>
      <c r="OPF28" s="1498"/>
      <c r="OPG28" s="1498"/>
      <c r="OPH28" s="1498"/>
      <c r="OPI28" s="1498"/>
      <c r="OPJ28" s="1498"/>
      <c r="OPK28" s="1498"/>
      <c r="OPL28" s="1498"/>
      <c r="OPM28" s="1498"/>
      <c r="OPN28" s="1498"/>
      <c r="OPO28" s="1498"/>
      <c r="OPP28" s="1498"/>
      <c r="OPQ28" s="1498"/>
      <c r="OPR28" s="1498"/>
      <c r="OPS28" s="1498"/>
      <c r="OPT28" s="1498"/>
      <c r="OPU28" s="1498"/>
      <c r="OPV28" s="1498"/>
      <c r="OPW28" s="1498"/>
      <c r="OPX28" s="1498"/>
      <c r="OPY28" s="1498"/>
      <c r="OPZ28" s="1498"/>
      <c r="OQA28" s="1498"/>
      <c r="OQB28" s="1498"/>
      <c r="OQC28" s="1498"/>
      <c r="OQD28" s="1498"/>
      <c r="OQE28" s="1498"/>
      <c r="OQF28" s="1498"/>
      <c r="OQG28" s="1498"/>
      <c r="OQH28" s="1498"/>
      <c r="OQI28" s="1498"/>
      <c r="OQJ28" s="1498"/>
      <c r="OQK28" s="1498"/>
      <c r="OQL28" s="1498"/>
      <c r="OQM28" s="1498"/>
      <c r="OQN28" s="1498"/>
      <c r="OQO28" s="1498"/>
      <c r="OQP28" s="1498"/>
      <c r="OQQ28" s="1498"/>
      <c r="OQR28" s="1498"/>
      <c r="OQS28" s="1498"/>
      <c r="OQT28" s="1498"/>
      <c r="OQU28" s="1498"/>
      <c r="OQV28" s="1498"/>
      <c r="OQW28" s="1498"/>
      <c r="OQX28" s="1498"/>
      <c r="OQY28" s="1498"/>
      <c r="OQZ28" s="1498"/>
      <c r="ORA28" s="1498"/>
      <c r="ORB28" s="1498"/>
      <c r="ORC28" s="1498"/>
      <c r="ORD28" s="1498"/>
      <c r="ORE28" s="1498"/>
      <c r="ORF28" s="1498"/>
      <c r="ORG28" s="1498"/>
      <c r="ORH28" s="1498"/>
      <c r="ORI28" s="1498"/>
      <c r="ORJ28" s="1498"/>
      <c r="ORK28" s="1498"/>
      <c r="ORL28" s="1498"/>
      <c r="ORM28" s="1498"/>
      <c r="ORN28" s="1498"/>
      <c r="ORO28" s="1498"/>
      <c r="ORP28" s="1498"/>
      <c r="ORQ28" s="1498"/>
      <c r="ORR28" s="1498"/>
      <c r="ORS28" s="1498"/>
      <c r="ORT28" s="1498"/>
      <c r="ORU28" s="1498"/>
      <c r="ORV28" s="1498"/>
      <c r="ORW28" s="1498"/>
      <c r="ORX28" s="1498"/>
      <c r="ORY28" s="1498"/>
      <c r="ORZ28" s="1498"/>
      <c r="OSA28" s="1498"/>
      <c r="OSB28" s="1498"/>
      <c r="OSC28" s="1498"/>
      <c r="OSD28" s="1498"/>
      <c r="OSE28" s="1498"/>
      <c r="OSF28" s="1498"/>
      <c r="OSG28" s="1498"/>
      <c r="OSH28" s="1498"/>
      <c r="OSI28" s="1498"/>
      <c r="OSJ28" s="1498"/>
      <c r="OSK28" s="1498"/>
      <c r="OSL28" s="1498"/>
      <c r="OSM28" s="1498"/>
      <c r="OSN28" s="1498"/>
      <c r="OSO28" s="1498"/>
      <c r="OSP28" s="1498"/>
      <c r="OSQ28" s="1498"/>
      <c r="OSR28" s="1498"/>
      <c r="OSS28" s="1498"/>
      <c r="OST28" s="1498"/>
      <c r="OSU28" s="1498"/>
      <c r="OSV28" s="1498"/>
      <c r="OSW28" s="1498"/>
      <c r="OSX28" s="1498"/>
      <c r="OSY28" s="1498"/>
      <c r="OSZ28" s="1498"/>
      <c r="OTA28" s="1498"/>
      <c r="OTB28" s="1498"/>
      <c r="OTC28" s="1498"/>
      <c r="OTD28" s="1498"/>
      <c r="OTE28" s="1498"/>
      <c r="OTF28" s="1498"/>
      <c r="OTG28" s="1498"/>
      <c r="OTH28" s="1498"/>
      <c r="OTI28" s="1498"/>
      <c r="OTJ28" s="1498"/>
      <c r="OTK28" s="1498"/>
      <c r="OTL28" s="1498"/>
      <c r="OTM28" s="1498"/>
      <c r="OTN28" s="1498"/>
      <c r="OTO28" s="1498"/>
      <c r="OTP28" s="1498"/>
      <c r="OTQ28" s="1498"/>
      <c r="OTR28" s="1498"/>
      <c r="OTS28" s="1498"/>
      <c r="OTT28" s="1498"/>
      <c r="OTU28" s="1498"/>
      <c r="OTV28" s="1498"/>
      <c r="OTW28" s="1498"/>
      <c r="OTX28" s="1498"/>
      <c r="OTY28" s="1498"/>
      <c r="OTZ28" s="1498"/>
      <c r="OUA28" s="1498"/>
      <c r="OUB28" s="1498"/>
      <c r="OUC28" s="1498"/>
      <c r="OUD28" s="1498"/>
      <c r="OUE28" s="1498"/>
      <c r="OUF28" s="1498"/>
      <c r="OUG28" s="1498"/>
      <c r="OUH28" s="1498"/>
      <c r="OUI28" s="1498"/>
      <c r="OUJ28" s="1498"/>
      <c r="OUK28" s="1498"/>
      <c r="OUL28" s="1498"/>
      <c r="OUM28" s="1498"/>
      <c r="OUN28" s="1498"/>
      <c r="OUO28" s="1498"/>
      <c r="OUP28" s="1498"/>
      <c r="OUQ28" s="1498"/>
      <c r="OUR28" s="1498"/>
      <c r="OUS28" s="1498"/>
      <c r="OUT28" s="1498"/>
      <c r="OUU28" s="1498"/>
      <c r="OUV28" s="1498"/>
      <c r="OUW28" s="1498"/>
      <c r="OUX28" s="1498"/>
      <c r="OUY28" s="1498"/>
      <c r="OUZ28" s="1498"/>
      <c r="OVA28" s="1498"/>
      <c r="OVB28" s="1498"/>
      <c r="OVC28" s="1498"/>
      <c r="OVD28" s="1498"/>
      <c r="OVE28" s="1498"/>
      <c r="OVF28" s="1498"/>
      <c r="OVG28" s="1498"/>
      <c r="OVH28" s="1498"/>
      <c r="OVI28" s="1498"/>
      <c r="OVJ28" s="1498"/>
      <c r="OVK28" s="1498"/>
      <c r="OVL28" s="1498"/>
      <c r="OVM28" s="1498"/>
      <c r="OVN28" s="1498"/>
      <c r="OVO28" s="1498"/>
      <c r="OVP28" s="1498"/>
      <c r="OVQ28" s="1498"/>
      <c r="OVR28" s="1498"/>
      <c r="OVS28" s="1498"/>
      <c r="OVT28" s="1498"/>
      <c r="OVU28" s="1498"/>
      <c r="OVV28" s="1498"/>
      <c r="OVW28" s="1498"/>
      <c r="OVX28" s="1498"/>
      <c r="OVY28" s="1498"/>
      <c r="OVZ28" s="1498"/>
      <c r="OWA28" s="1498"/>
      <c r="OWB28" s="1498"/>
      <c r="OWC28" s="1498"/>
      <c r="OWD28" s="1498"/>
      <c r="OWE28" s="1498"/>
      <c r="OWF28" s="1498"/>
      <c r="OWG28" s="1498"/>
      <c r="OWH28" s="1498"/>
      <c r="OWI28" s="1498"/>
      <c r="OWJ28" s="1498"/>
      <c r="OWK28" s="1498"/>
      <c r="OWL28" s="1498"/>
      <c r="OWM28" s="1498"/>
      <c r="OWN28" s="1498"/>
      <c r="OWO28" s="1498"/>
      <c r="OWP28" s="1498"/>
      <c r="OWQ28" s="1498"/>
      <c r="OWR28" s="1498"/>
      <c r="OWS28" s="1498"/>
      <c r="OWT28" s="1498"/>
      <c r="OWU28" s="1498"/>
      <c r="OWV28" s="1498"/>
      <c r="OWW28" s="1498"/>
      <c r="OWX28" s="1498"/>
      <c r="OWY28" s="1498"/>
      <c r="OWZ28" s="1498"/>
      <c r="OXA28" s="1498"/>
      <c r="OXB28" s="1498"/>
      <c r="OXC28" s="1498"/>
      <c r="OXD28" s="1498"/>
      <c r="OXE28" s="1498"/>
      <c r="OXF28" s="1498"/>
      <c r="OXG28" s="1498"/>
      <c r="OXH28" s="1498"/>
      <c r="OXI28" s="1498"/>
      <c r="OXJ28" s="1498"/>
      <c r="OXK28" s="1498"/>
      <c r="OXL28" s="1498"/>
      <c r="OXM28" s="1498"/>
      <c r="OXN28" s="1498"/>
      <c r="OXO28" s="1498"/>
      <c r="OXP28" s="1498"/>
      <c r="OXQ28" s="1498"/>
      <c r="OXR28" s="1498"/>
      <c r="OXS28" s="1498"/>
      <c r="OXT28" s="1498"/>
      <c r="OXU28" s="1498"/>
      <c r="OXV28" s="1498"/>
      <c r="OXW28" s="1498"/>
      <c r="OXX28" s="1498"/>
      <c r="OXY28" s="1498"/>
      <c r="OXZ28" s="1498"/>
      <c r="OYA28" s="1498"/>
      <c r="OYB28" s="1498"/>
      <c r="OYC28" s="1498"/>
      <c r="OYD28" s="1498"/>
      <c r="OYE28" s="1498"/>
      <c r="OYF28" s="1498"/>
      <c r="OYG28" s="1498"/>
      <c r="OYH28" s="1498"/>
      <c r="OYI28" s="1498"/>
      <c r="OYJ28" s="1498"/>
      <c r="OYK28" s="1498"/>
      <c r="OYL28" s="1498"/>
      <c r="OYM28" s="1498"/>
      <c r="OYN28" s="1498"/>
      <c r="OYO28" s="1498"/>
      <c r="OYP28" s="1498"/>
      <c r="OYQ28" s="1498"/>
      <c r="OYR28" s="1498"/>
      <c r="OYS28" s="1498"/>
      <c r="OYT28" s="1498"/>
      <c r="OYU28" s="1498"/>
      <c r="OYV28" s="1498"/>
      <c r="OYW28" s="1498"/>
      <c r="OYX28" s="1498"/>
      <c r="OYY28" s="1498"/>
      <c r="OYZ28" s="1498"/>
      <c r="OZA28" s="1498"/>
      <c r="OZB28" s="1498"/>
      <c r="OZC28" s="1498"/>
      <c r="OZD28" s="1498"/>
      <c r="OZE28" s="1498"/>
      <c r="OZF28" s="1498"/>
      <c r="OZG28" s="1498"/>
      <c r="OZH28" s="1498"/>
      <c r="OZI28" s="1498"/>
      <c r="OZJ28" s="1498"/>
      <c r="OZK28" s="1498"/>
      <c r="OZL28" s="1498"/>
      <c r="OZM28" s="1498"/>
      <c r="OZN28" s="1498"/>
      <c r="OZO28" s="1498"/>
      <c r="OZP28" s="1498"/>
      <c r="OZQ28" s="1498"/>
      <c r="OZR28" s="1498"/>
      <c r="OZS28" s="1498"/>
      <c r="OZT28" s="1498"/>
      <c r="OZU28" s="1498"/>
      <c r="OZV28" s="1498"/>
      <c r="OZW28" s="1498"/>
      <c r="OZX28" s="1498"/>
      <c r="OZY28" s="1498"/>
      <c r="OZZ28" s="1498"/>
      <c r="PAA28" s="1498"/>
      <c r="PAB28" s="1498"/>
      <c r="PAC28" s="1498"/>
      <c r="PAD28" s="1498"/>
      <c r="PAE28" s="1498"/>
      <c r="PAF28" s="1498"/>
      <c r="PAG28" s="1498"/>
      <c r="PAH28" s="1498"/>
      <c r="PAI28" s="1498"/>
      <c r="PAJ28" s="1498"/>
      <c r="PAK28" s="1498"/>
      <c r="PAL28" s="1498"/>
      <c r="PAM28" s="1498"/>
      <c r="PAN28" s="1498"/>
      <c r="PAO28" s="1498"/>
      <c r="PAP28" s="1498"/>
      <c r="PAQ28" s="1498"/>
      <c r="PAR28" s="1498"/>
      <c r="PAS28" s="1498"/>
      <c r="PAT28" s="1498"/>
      <c r="PAU28" s="1498"/>
      <c r="PAV28" s="1498"/>
      <c r="PAW28" s="1498"/>
      <c r="PAX28" s="1498"/>
      <c r="PAY28" s="1498"/>
      <c r="PAZ28" s="1498"/>
      <c r="PBA28" s="1498"/>
      <c r="PBB28" s="1498"/>
      <c r="PBC28" s="1498"/>
      <c r="PBD28" s="1498"/>
      <c r="PBE28" s="1498"/>
      <c r="PBF28" s="1498"/>
      <c r="PBG28" s="1498"/>
      <c r="PBH28" s="1498"/>
      <c r="PBI28" s="1498"/>
      <c r="PBJ28" s="1498"/>
      <c r="PBK28" s="1498"/>
      <c r="PBL28" s="1498"/>
      <c r="PBM28" s="1498"/>
      <c r="PBN28" s="1498"/>
      <c r="PBO28" s="1498"/>
      <c r="PBP28" s="1498"/>
      <c r="PBQ28" s="1498"/>
      <c r="PBR28" s="1498"/>
      <c r="PBS28" s="1498"/>
      <c r="PBT28" s="1498"/>
      <c r="PBU28" s="1498"/>
      <c r="PBV28" s="1498"/>
      <c r="PBW28" s="1498"/>
      <c r="PBX28" s="1498"/>
      <c r="PBY28" s="1498"/>
      <c r="PBZ28" s="1498"/>
      <c r="PCA28" s="1498"/>
      <c r="PCB28" s="1498"/>
      <c r="PCC28" s="1498"/>
      <c r="PCD28" s="1498"/>
      <c r="PCE28" s="1498"/>
      <c r="PCF28" s="1498"/>
      <c r="PCG28" s="1498"/>
      <c r="PCH28" s="1498"/>
      <c r="PCI28" s="1498"/>
      <c r="PCJ28" s="1498"/>
      <c r="PCK28" s="1498"/>
      <c r="PCL28" s="1498"/>
      <c r="PCM28" s="1498"/>
      <c r="PCN28" s="1498"/>
      <c r="PCO28" s="1498"/>
      <c r="PCP28" s="1498"/>
      <c r="PCQ28" s="1498"/>
      <c r="PCR28" s="1498"/>
      <c r="PCS28" s="1498"/>
      <c r="PCT28" s="1498"/>
      <c r="PCU28" s="1498"/>
      <c r="PCV28" s="1498"/>
      <c r="PCW28" s="1498"/>
      <c r="PCX28" s="1498"/>
      <c r="PCY28" s="1498"/>
      <c r="PCZ28" s="1498"/>
      <c r="PDA28" s="1498"/>
      <c r="PDB28" s="1498"/>
      <c r="PDC28" s="1498"/>
      <c r="PDD28" s="1498"/>
      <c r="PDE28" s="1498"/>
      <c r="PDF28" s="1498"/>
      <c r="PDG28" s="1498"/>
      <c r="PDH28" s="1498"/>
      <c r="PDI28" s="1498"/>
      <c r="PDJ28" s="1498"/>
      <c r="PDK28" s="1498"/>
      <c r="PDL28" s="1498"/>
      <c r="PDM28" s="1498"/>
      <c r="PDN28" s="1498"/>
      <c r="PDO28" s="1498"/>
      <c r="PDP28" s="1498"/>
      <c r="PDQ28" s="1498"/>
      <c r="PDR28" s="1498"/>
      <c r="PDS28" s="1498"/>
      <c r="PDT28" s="1498"/>
      <c r="PDU28" s="1498"/>
      <c r="PDV28" s="1498"/>
      <c r="PDW28" s="1498"/>
      <c r="PDX28" s="1498"/>
      <c r="PDY28" s="1498"/>
      <c r="PDZ28" s="1498"/>
      <c r="PEA28" s="1498"/>
      <c r="PEB28" s="1498"/>
      <c r="PEC28" s="1498"/>
      <c r="PED28" s="1498"/>
      <c r="PEE28" s="1498"/>
      <c r="PEF28" s="1498"/>
      <c r="PEG28" s="1498"/>
      <c r="PEH28" s="1498"/>
      <c r="PEI28" s="1498"/>
      <c r="PEJ28" s="1498"/>
      <c r="PEK28" s="1498"/>
      <c r="PEL28" s="1498"/>
      <c r="PEM28" s="1498"/>
      <c r="PEN28" s="1498"/>
      <c r="PEO28" s="1498"/>
      <c r="PEP28" s="1498"/>
      <c r="PEQ28" s="1498"/>
      <c r="PER28" s="1498"/>
      <c r="PES28" s="1498"/>
      <c r="PET28" s="1498"/>
      <c r="PEU28" s="1498"/>
      <c r="PEV28" s="1498"/>
      <c r="PEW28" s="1498"/>
      <c r="PEX28" s="1498"/>
      <c r="PEY28" s="1498"/>
      <c r="PEZ28" s="1498"/>
      <c r="PFA28" s="1498"/>
      <c r="PFB28" s="1498"/>
      <c r="PFC28" s="1498"/>
      <c r="PFD28" s="1498"/>
      <c r="PFE28" s="1498"/>
      <c r="PFF28" s="1498"/>
      <c r="PFG28" s="1498"/>
      <c r="PFH28" s="1498"/>
      <c r="PFI28" s="1498"/>
      <c r="PFJ28" s="1498"/>
      <c r="PFK28" s="1498"/>
      <c r="PFL28" s="1498"/>
      <c r="PFM28" s="1498"/>
      <c r="PFN28" s="1498"/>
      <c r="PFO28" s="1498"/>
      <c r="PFP28" s="1498"/>
      <c r="PFQ28" s="1498"/>
      <c r="PFR28" s="1498"/>
      <c r="PFS28" s="1498"/>
      <c r="PFT28" s="1498"/>
      <c r="PFU28" s="1498"/>
      <c r="PFV28" s="1498"/>
      <c r="PFW28" s="1498"/>
      <c r="PFX28" s="1498"/>
      <c r="PFY28" s="1498"/>
      <c r="PFZ28" s="1498"/>
      <c r="PGA28" s="1498"/>
      <c r="PGB28" s="1498"/>
      <c r="PGC28" s="1498"/>
      <c r="PGD28" s="1498"/>
      <c r="PGE28" s="1498"/>
      <c r="PGF28" s="1498"/>
      <c r="PGG28" s="1498"/>
      <c r="PGH28" s="1498"/>
      <c r="PGI28" s="1498"/>
      <c r="PGJ28" s="1498"/>
      <c r="PGK28" s="1498"/>
      <c r="PGL28" s="1498"/>
      <c r="PGM28" s="1498"/>
      <c r="PGN28" s="1498"/>
      <c r="PGO28" s="1498"/>
      <c r="PGP28" s="1498"/>
      <c r="PGQ28" s="1498"/>
      <c r="PGR28" s="1498"/>
      <c r="PGS28" s="1498"/>
      <c r="PGT28" s="1498"/>
      <c r="PGU28" s="1498"/>
      <c r="PGV28" s="1498"/>
      <c r="PGW28" s="1498"/>
      <c r="PGX28" s="1498"/>
      <c r="PGY28" s="1498"/>
      <c r="PGZ28" s="1498"/>
      <c r="PHA28" s="1498"/>
      <c r="PHB28" s="1498"/>
      <c r="PHC28" s="1498"/>
      <c r="PHD28" s="1498"/>
      <c r="PHE28" s="1498"/>
      <c r="PHF28" s="1498"/>
      <c r="PHG28" s="1498"/>
      <c r="PHH28" s="1498"/>
      <c r="PHI28" s="1498"/>
      <c r="PHJ28" s="1498"/>
      <c r="PHK28" s="1498"/>
      <c r="PHL28" s="1498"/>
      <c r="PHM28" s="1498"/>
      <c r="PHN28" s="1498"/>
      <c r="PHO28" s="1498"/>
      <c r="PHP28" s="1498"/>
      <c r="PHQ28" s="1498"/>
      <c r="PHR28" s="1498"/>
      <c r="PHS28" s="1498"/>
      <c r="PHT28" s="1498"/>
      <c r="PHU28" s="1498"/>
      <c r="PHV28" s="1498"/>
      <c r="PHW28" s="1498"/>
      <c r="PHX28" s="1498"/>
      <c r="PHY28" s="1498"/>
      <c r="PHZ28" s="1498"/>
      <c r="PIA28" s="1498"/>
      <c r="PIB28" s="1498"/>
      <c r="PIC28" s="1498"/>
      <c r="PID28" s="1498"/>
      <c r="PIE28" s="1498"/>
      <c r="PIF28" s="1498"/>
      <c r="PIG28" s="1498"/>
      <c r="PIH28" s="1498"/>
      <c r="PII28" s="1498"/>
      <c r="PIJ28" s="1498"/>
      <c r="PIK28" s="1498"/>
      <c r="PIL28" s="1498"/>
      <c r="PIM28" s="1498"/>
      <c r="PIN28" s="1498"/>
      <c r="PIO28" s="1498"/>
      <c r="PIP28" s="1498"/>
      <c r="PIQ28" s="1498"/>
      <c r="PIR28" s="1498"/>
      <c r="PIS28" s="1498"/>
      <c r="PIT28" s="1498"/>
      <c r="PIU28" s="1498"/>
      <c r="PIV28" s="1498"/>
      <c r="PIW28" s="1498"/>
      <c r="PIX28" s="1498"/>
      <c r="PIY28" s="1498"/>
      <c r="PIZ28" s="1498"/>
      <c r="PJA28" s="1498"/>
      <c r="PJB28" s="1498"/>
      <c r="PJC28" s="1498"/>
      <c r="PJD28" s="1498"/>
      <c r="PJE28" s="1498"/>
      <c r="PJF28" s="1498"/>
      <c r="PJG28" s="1498"/>
      <c r="PJH28" s="1498"/>
      <c r="PJI28" s="1498"/>
      <c r="PJJ28" s="1498"/>
      <c r="PJK28" s="1498"/>
      <c r="PJL28" s="1498"/>
      <c r="PJM28" s="1498"/>
      <c r="PJN28" s="1498"/>
      <c r="PJO28" s="1498"/>
      <c r="PJP28" s="1498"/>
      <c r="PJQ28" s="1498"/>
      <c r="PJR28" s="1498"/>
      <c r="PJS28" s="1498"/>
      <c r="PJT28" s="1498"/>
      <c r="PJU28" s="1498"/>
      <c r="PJV28" s="1498"/>
      <c r="PJW28" s="1498"/>
      <c r="PJX28" s="1498"/>
      <c r="PJY28" s="1498"/>
      <c r="PJZ28" s="1498"/>
      <c r="PKA28" s="1498"/>
      <c r="PKB28" s="1498"/>
      <c r="PKC28" s="1498"/>
      <c r="PKD28" s="1498"/>
      <c r="PKE28" s="1498"/>
      <c r="PKF28" s="1498"/>
      <c r="PKG28" s="1498"/>
      <c r="PKH28" s="1498"/>
      <c r="PKI28" s="1498"/>
      <c r="PKJ28" s="1498"/>
      <c r="PKK28" s="1498"/>
      <c r="PKL28" s="1498"/>
      <c r="PKM28" s="1498"/>
      <c r="PKN28" s="1498"/>
      <c r="PKO28" s="1498"/>
      <c r="PKP28" s="1498"/>
      <c r="PKQ28" s="1498"/>
      <c r="PKR28" s="1498"/>
      <c r="PKS28" s="1498"/>
      <c r="PKT28" s="1498"/>
      <c r="PKU28" s="1498"/>
      <c r="PKV28" s="1498"/>
      <c r="PKW28" s="1498"/>
      <c r="PKX28" s="1498"/>
      <c r="PKY28" s="1498"/>
      <c r="PKZ28" s="1498"/>
      <c r="PLA28" s="1498"/>
      <c r="PLB28" s="1498"/>
      <c r="PLC28" s="1498"/>
      <c r="PLD28" s="1498"/>
      <c r="PLE28" s="1498"/>
      <c r="PLF28" s="1498"/>
      <c r="PLG28" s="1498"/>
      <c r="PLH28" s="1498"/>
      <c r="PLI28" s="1498"/>
      <c r="PLJ28" s="1498"/>
      <c r="PLK28" s="1498"/>
      <c r="PLL28" s="1498"/>
      <c r="PLM28" s="1498"/>
      <c r="PLN28" s="1498"/>
      <c r="PLO28" s="1498"/>
      <c r="PLP28" s="1498"/>
      <c r="PLQ28" s="1498"/>
      <c r="PLR28" s="1498"/>
      <c r="PLS28" s="1498"/>
      <c r="PLT28" s="1498"/>
      <c r="PLU28" s="1498"/>
      <c r="PLV28" s="1498"/>
      <c r="PLW28" s="1498"/>
      <c r="PLX28" s="1498"/>
      <c r="PLY28" s="1498"/>
      <c r="PLZ28" s="1498"/>
      <c r="PMA28" s="1498"/>
      <c r="PMB28" s="1498"/>
      <c r="PMC28" s="1498"/>
      <c r="PMD28" s="1498"/>
      <c r="PME28" s="1498"/>
      <c r="PMF28" s="1498"/>
      <c r="PMG28" s="1498"/>
      <c r="PMH28" s="1498"/>
      <c r="PMI28" s="1498"/>
      <c r="PMJ28" s="1498"/>
      <c r="PMK28" s="1498"/>
      <c r="PML28" s="1498"/>
      <c r="PMM28" s="1498"/>
      <c r="PMN28" s="1498"/>
      <c r="PMO28" s="1498"/>
      <c r="PMP28" s="1498"/>
      <c r="PMQ28" s="1498"/>
      <c r="PMR28" s="1498"/>
      <c r="PMS28" s="1498"/>
      <c r="PMT28" s="1498"/>
      <c r="PMU28" s="1498"/>
      <c r="PMV28" s="1498"/>
      <c r="PMW28" s="1498"/>
      <c r="PMX28" s="1498"/>
      <c r="PMY28" s="1498"/>
      <c r="PMZ28" s="1498"/>
      <c r="PNA28" s="1498"/>
      <c r="PNB28" s="1498"/>
      <c r="PNC28" s="1498"/>
      <c r="PND28" s="1498"/>
      <c r="PNE28" s="1498"/>
      <c r="PNF28" s="1498"/>
      <c r="PNG28" s="1498"/>
      <c r="PNH28" s="1498"/>
      <c r="PNI28" s="1498"/>
      <c r="PNJ28" s="1498"/>
      <c r="PNK28" s="1498"/>
      <c r="PNL28" s="1498"/>
      <c r="PNM28" s="1498"/>
      <c r="PNN28" s="1498"/>
      <c r="PNO28" s="1498"/>
      <c r="PNP28" s="1498"/>
      <c r="PNQ28" s="1498"/>
      <c r="PNR28" s="1498"/>
      <c r="PNS28" s="1498"/>
      <c r="PNT28" s="1498"/>
      <c r="PNU28" s="1498"/>
      <c r="PNV28" s="1498"/>
      <c r="PNW28" s="1498"/>
      <c r="PNX28" s="1498"/>
      <c r="PNY28" s="1498"/>
      <c r="PNZ28" s="1498"/>
      <c r="POA28" s="1498"/>
      <c r="POB28" s="1498"/>
      <c r="POC28" s="1498"/>
      <c r="POD28" s="1498"/>
      <c r="POE28" s="1498"/>
      <c r="POF28" s="1498"/>
      <c r="POG28" s="1498"/>
      <c r="POH28" s="1498"/>
      <c r="POI28" s="1498"/>
      <c r="POJ28" s="1498"/>
      <c r="POK28" s="1498"/>
      <c r="POL28" s="1498"/>
      <c r="POM28" s="1498"/>
      <c r="PON28" s="1498"/>
      <c r="POO28" s="1498"/>
      <c r="POP28" s="1498"/>
      <c r="POQ28" s="1498"/>
      <c r="POR28" s="1498"/>
      <c r="POS28" s="1498"/>
      <c r="POT28" s="1498"/>
      <c r="POU28" s="1498"/>
      <c r="POV28" s="1498"/>
      <c r="POW28" s="1498"/>
      <c r="POX28" s="1498"/>
      <c r="POY28" s="1498"/>
      <c r="POZ28" s="1498"/>
      <c r="PPA28" s="1498"/>
      <c r="PPB28" s="1498"/>
      <c r="PPC28" s="1498"/>
      <c r="PPD28" s="1498"/>
      <c r="PPE28" s="1498"/>
      <c r="PPF28" s="1498"/>
      <c r="PPG28" s="1498"/>
      <c r="PPH28" s="1498"/>
      <c r="PPI28" s="1498"/>
      <c r="PPJ28" s="1498"/>
      <c r="PPK28" s="1498"/>
      <c r="PPL28" s="1498"/>
      <c r="PPM28" s="1498"/>
      <c r="PPN28" s="1498"/>
      <c r="PPO28" s="1498"/>
      <c r="PPP28" s="1498"/>
      <c r="PPQ28" s="1498"/>
      <c r="PPR28" s="1498"/>
      <c r="PPS28" s="1498"/>
      <c r="PPT28" s="1498"/>
      <c r="PPU28" s="1498"/>
      <c r="PPV28" s="1498"/>
      <c r="PPW28" s="1498"/>
      <c r="PPX28" s="1498"/>
      <c r="PPY28" s="1498"/>
      <c r="PPZ28" s="1498"/>
      <c r="PQA28" s="1498"/>
      <c r="PQB28" s="1498"/>
      <c r="PQC28" s="1498"/>
      <c r="PQD28" s="1498"/>
      <c r="PQE28" s="1498"/>
      <c r="PQF28" s="1498"/>
      <c r="PQG28" s="1498"/>
      <c r="PQH28" s="1498"/>
      <c r="PQI28" s="1498"/>
      <c r="PQJ28" s="1498"/>
      <c r="PQK28" s="1498"/>
      <c r="PQL28" s="1498"/>
      <c r="PQM28" s="1498"/>
      <c r="PQN28" s="1498"/>
      <c r="PQO28" s="1498"/>
      <c r="PQP28" s="1498"/>
      <c r="PQQ28" s="1498"/>
      <c r="PQR28" s="1498"/>
      <c r="PQS28" s="1498"/>
      <c r="PQT28" s="1498"/>
      <c r="PQU28" s="1498"/>
      <c r="PQV28" s="1498"/>
      <c r="PQW28" s="1498"/>
      <c r="PQX28" s="1498"/>
      <c r="PQY28" s="1498"/>
      <c r="PQZ28" s="1498"/>
      <c r="PRA28" s="1498"/>
      <c r="PRB28" s="1498"/>
      <c r="PRC28" s="1498"/>
      <c r="PRD28" s="1498"/>
      <c r="PRE28" s="1498"/>
      <c r="PRF28" s="1498"/>
      <c r="PRG28" s="1498"/>
      <c r="PRH28" s="1498"/>
      <c r="PRI28" s="1498"/>
      <c r="PRJ28" s="1498"/>
      <c r="PRK28" s="1498"/>
      <c r="PRL28" s="1498"/>
      <c r="PRM28" s="1498"/>
      <c r="PRN28" s="1498"/>
      <c r="PRO28" s="1498"/>
      <c r="PRP28" s="1498"/>
      <c r="PRQ28" s="1498"/>
      <c r="PRR28" s="1498"/>
      <c r="PRS28" s="1498"/>
      <c r="PRT28" s="1498"/>
      <c r="PRU28" s="1498"/>
      <c r="PRV28" s="1498"/>
      <c r="PRW28" s="1498"/>
      <c r="PRX28" s="1498"/>
      <c r="PRY28" s="1498"/>
      <c r="PRZ28" s="1498"/>
      <c r="PSA28" s="1498"/>
      <c r="PSB28" s="1498"/>
      <c r="PSC28" s="1498"/>
      <c r="PSD28" s="1498"/>
      <c r="PSE28" s="1498"/>
      <c r="PSF28" s="1498"/>
      <c r="PSG28" s="1498"/>
      <c r="PSH28" s="1498"/>
      <c r="PSI28" s="1498"/>
      <c r="PSJ28" s="1498"/>
      <c r="PSK28" s="1498"/>
      <c r="PSL28" s="1498"/>
      <c r="PSM28" s="1498"/>
      <c r="PSN28" s="1498"/>
      <c r="PSO28" s="1498"/>
      <c r="PSP28" s="1498"/>
      <c r="PSQ28" s="1498"/>
      <c r="PSR28" s="1498"/>
      <c r="PSS28" s="1498"/>
      <c r="PST28" s="1498"/>
      <c r="PSU28" s="1498"/>
      <c r="PSV28" s="1498"/>
      <c r="PSW28" s="1498"/>
      <c r="PSX28" s="1498"/>
      <c r="PSY28" s="1498"/>
      <c r="PSZ28" s="1498"/>
      <c r="PTA28" s="1498"/>
      <c r="PTB28" s="1498"/>
      <c r="PTC28" s="1498"/>
      <c r="PTD28" s="1498"/>
      <c r="PTE28" s="1498"/>
      <c r="PTF28" s="1498"/>
      <c r="PTG28" s="1498"/>
      <c r="PTH28" s="1498"/>
      <c r="PTI28" s="1498"/>
      <c r="PTJ28" s="1498"/>
      <c r="PTK28" s="1498"/>
      <c r="PTL28" s="1498"/>
      <c r="PTM28" s="1498"/>
      <c r="PTN28" s="1498"/>
      <c r="PTO28" s="1498"/>
      <c r="PTP28" s="1498"/>
      <c r="PTQ28" s="1498"/>
      <c r="PTR28" s="1498"/>
      <c r="PTS28" s="1498"/>
      <c r="PTT28" s="1498"/>
      <c r="PTU28" s="1498"/>
      <c r="PTV28" s="1498"/>
      <c r="PTW28" s="1498"/>
      <c r="PTX28" s="1498"/>
      <c r="PTY28" s="1498"/>
      <c r="PTZ28" s="1498"/>
      <c r="PUA28" s="1498"/>
      <c r="PUB28" s="1498"/>
      <c r="PUC28" s="1498"/>
      <c r="PUD28" s="1498"/>
      <c r="PUE28" s="1498"/>
      <c r="PUF28" s="1498"/>
      <c r="PUG28" s="1498"/>
      <c r="PUH28" s="1498"/>
      <c r="PUI28" s="1498"/>
      <c r="PUJ28" s="1498"/>
      <c r="PUK28" s="1498"/>
      <c r="PUL28" s="1498"/>
      <c r="PUM28" s="1498"/>
      <c r="PUN28" s="1498"/>
      <c r="PUO28" s="1498"/>
      <c r="PUP28" s="1498"/>
      <c r="PUQ28" s="1498"/>
      <c r="PUR28" s="1498"/>
      <c r="PUS28" s="1498"/>
      <c r="PUT28" s="1498"/>
      <c r="PUU28" s="1498"/>
      <c r="PUV28" s="1498"/>
      <c r="PUW28" s="1498"/>
      <c r="PUX28" s="1498"/>
      <c r="PUY28" s="1498"/>
      <c r="PUZ28" s="1498"/>
      <c r="PVA28" s="1498"/>
      <c r="PVB28" s="1498"/>
      <c r="PVC28" s="1498"/>
      <c r="PVD28" s="1498"/>
      <c r="PVE28" s="1498"/>
      <c r="PVF28" s="1498"/>
      <c r="PVG28" s="1498"/>
      <c r="PVH28" s="1498"/>
      <c r="PVI28" s="1498"/>
      <c r="PVJ28" s="1498"/>
      <c r="PVK28" s="1498"/>
      <c r="PVL28" s="1498"/>
      <c r="PVM28" s="1498"/>
      <c r="PVN28" s="1498"/>
      <c r="PVO28" s="1498"/>
      <c r="PVP28" s="1498"/>
      <c r="PVQ28" s="1498"/>
      <c r="PVR28" s="1498"/>
      <c r="PVS28" s="1498"/>
      <c r="PVT28" s="1498"/>
      <c r="PVU28" s="1498"/>
      <c r="PVV28" s="1498"/>
      <c r="PVW28" s="1498"/>
      <c r="PVX28" s="1498"/>
      <c r="PVY28" s="1498"/>
      <c r="PVZ28" s="1498"/>
      <c r="PWA28" s="1498"/>
      <c r="PWB28" s="1498"/>
      <c r="PWC28" s="1498"/>
      <c r="PWD28" s="1498"/>
      <c r="PWE28" s="1498"/>
      <c r="PWF28" s="1498"/>
      <c r="PWG28" s="1498"/>
      <c r="PWH28" s="1498"/>
      <c r="PWI28" s="1498"/>
      <c r="PWJ28" s="1498"/>
      <c r="PWK28" s="1498"/>
      <c r="PWL28" s="1498"/>
      <c r="PWM28" s="1498"/>
      <c r="PWN28" s="1498"/>
      <c r="PWO28" s="1498"/>
      <c r="PWP28" s="1498"/>
      <c r="PWQ28" s="1498"/>
      <c r="PWR28" s="1498"/>
      <c r="PWS28" s="1498"/>
      <c r="PWT28" s="1498"/>
      <c r="PWU28" s="1498"/>
      <c r="PWV28" s="1498"/>
      <c r="PWW28" s="1498"/>
      <c r="PWX28" s="1498"/>
      <c r="PWY28" s="1498"/>
      <c r="PWZ28" s="1498"/>
      <c r="PXA28" s="1498"/>
      <c r="PXB28" s="1498"/>
      <c r="PXC28" s="1498"/>
      <c r="PXD28" s="1498"/>
      <c r="PXE28" s="1498"/>
      <c r="PXF28" s="1498"/>
      <c r="PXG28" s="1498"/>
      <c r="PXH28" s="1498"/>
      <c r="PXI28" s="1498"/>
      <c r="PXJ28" s="1498"/>
      <c r="PXK28" s="1498"/>
      <c r="PXL28" s="1498"/>
      <c r="PXM28" s="1498"/>
      <c r="PXN28" s="1498"/>
      <c r="PXO28" s="1498"/>
      <c r="PXP28" s="1498"/>
      <c r="PXQ28" s="1498"/>
      <c r="PXR28" s="1498"/>
      <c r="PXS28" s="1498"/>
      <c r="PXT28" s="1498"/>
      <c r="PXU28" s="1498"/>
      <c r="PXV28" s="1498"/>
      <c r="PXW28" s="1498"/>
      <c r="PXX28" s="1498"/>
      <c r="PXY28" s="1498"/>
      <c r="PXZ28" s="1498"/>
      <c r="PYA28" s="1498"/>
      <c r="PYB28" s="1498"/>
      <c r="PYC28" s="1498"/>
      <c r="PYD28" s="1498"/>
      <c r="PYE28" s="1498"/>
      <c r="PYF28" s="1498"/>
      <c r="PYG28" s="1498"/>
      <c r="PYH28" s="1498"/>
      <c r="PYI28" s="1498"/>
      <c r="PYJ28" s="1498"/>
      <c r="PYK28" s="1498"/>
      <c r="PYL28" s="1498"/>
      <c r="PYM28" s="1498"/>
      <c r="PYN28" s="1498"/>
      <c r="PYO28" s="1498"/>
      <c r="PYP28" s="1498"/>
      <c r="PYQ28" s="1498"/>
      <c r="PYR28" s="1498"/>
      <c r="PYS28" s="1498"/>
      <c r="PYT28" s="1498"/>
      <c r="PYU28" s="1498"/>
      <c r="PYV28" s="1498"/>
      <c r="PYW28" s="1498"/>
      <c r="PYX28" s="1498"/>
      <c r="PYY28" s="1498"/>
      <c r="PYZ28" s="1498"/>
      <c r="PZA28" s="1498"/>
      <c r="PZB28" s="1498"/>
      <c r="PZC28" s="1498"/>
      <c r="PZD28" s="1498"/>
      <c r="PZE28" s="1498"/>
      <c r="PZF28" s="1498"/>
      <c r="PZG28" s="1498"/>
      <c r="PZH28" s="1498"/>
      <c r="PZI28" s="1498"/>
      <c r="PZJ28" s="1498"/>
      <c r="PZK28" s="1498"/>
      <c r="PZL28" s="1498"/>
      <c r="PZM28" s="1498"/>
      <c r="PZN28" s="1498"/>
      <c r="PZO28" s="1498"/>
      <c r="PZP28" s="1498"/>
      <c r="PZQ28" s="1498"/>
      <c r="PZR28" s="1498"/>
      <c r="PZS28" s="1498"/>
      <c r="PZT28" s="1498"/>
      <c r="PZU28" s="1498"/>
      <c r="PZV28" s="1498"/>
      <c r="PZW28" s="1498"/>
      <c r="PZX28" s="1498"/>
      <c r="PZY28" s="1498"/>
      <c r="PZZ28" s="1498"/>
      <c r="QAA28" s="1498"/>
      <c r="QAB28" s="1498"/>
      <c r="QAC28" s="1498"/>
      <c r="QAD28" s="1498"/>
      <c r="QAE28" s="1498"/>
      <c r="QAF28" s="1498"/>
      <c r="QAG28" s="1498"/>
      <c r="QAH28" s="1498"/>
      <c r="QAI28" s="1498"/>
      <c r="QAJ28" s="1498"/>
      <c r="QAK28" s="1498"/>
      <c r="QAL28" s="1498"/>
      <c r="QAM28" s="1498"/>
      <c r="QAN28" s="1498"/>
      <c r="QAO28" s="1498"/>
      <c r="QAP28" s="1498"/>
      <c r="QAQ28" s="1498"/>
      <c r="QAR28" s="1498"/>
      <c r="QAS28" s="1498"/>
      <c r="QAT28" s="1498"/>
      <c r="QAU28" s="1498"/>
      <c r="QAV28" s="1498"/>
      <c r="QAW28" s="1498"/>
      <c r="QAX28" s="1498"/>
      <c r="QAY28" s="1498"/>
      <c r="QAZ28" s="1498"/>
      <c r="QBA28" s="1498"/>
      <c r="QBB28" s="1498"/>
      <c r="QBC28" s="1498"/>
      <c r="QBD28" s="1498"/>
      <c r="QBE28" s="1498"/>
      <c r="QBF28" s="1498"/>
      <c r="QBG28" s="1498"/>
      <c r="QBH28" s="1498"/>
      <c r="QBI28" s="1498"/>
      <c r="QBJ28" s="1498"/>
      <c r="QBK28" s="1498"/>
      <c r="QBL28" s="1498"/>
      <c r="QBM28" s="1498"/>
      <c r="QBN28" s="1498"/>
      <c r="QBO28" s="1498"/>
      <c r="QBP28" s="1498"/>
      <c r="QBQ28" s="1498"/>
      <c r="QBR28" s="1498"/>
      <c r="QBS28" s="1498"/>
      <c r="QBT28" s="1498"/>
      <c r="QBU28" s="1498"/>
      <c r="QBV28" s="1498"/>
      <c r="QBW28" s="1498"/>
      <c r="QBX28" s="1498"/>
      <c r="QBY28" s="1498"/>
      <c r="QBZ28" s="1498"/>
      <c r="QCA28" s="1498"/>
      <c r="QCB28" s="1498"/>
      <c r="QCC28" s="1498"/>
      <c r="QCD28" s="1498"/>
      <c r="QCE28" s="1498"/>
      <c r="QCF28" s="1498"/>
      <c r="QCG28" s="1498"/>
      <c r="QCH28" s="1498"/>
      <c r="QCI28" s="1498"/>
      <c r="QCJ28" s="1498"/>
      <c r="QCK28" s="1498"/>
      <c r="QCL28" s="1498"/>
      <c r="QCM28" s="1498"/>
      <c r="QCN28" s="1498"/>
      <c r="QCO28" s="1498"/>
      <c r="QCP28" s="1498"/>
      <c r="QCQ28" s="1498"/>
      <c r="QCR28" s="1498"/>
      <c r="QCS28" s="1498"/>
      <c r="QCT28" s="1498"/>
      <c r="QCU28" s="1498"/>
      <c r="QCV28" s="1498"/>
      <c r="QCW28" s="1498"/>
      <c r="QCX28" s="1498"/>
      <c r="QCY28" s="1498"/>
      <c r="QCZ28" s="1498"/>
      <c r="QDA28" s="1498"/>
      <c r="QDB28" s="1498"/>
      <c r="QDC28" s="1498"/>
      <c r="QDD28" s="1498"/>
      <c r="QDE28" s="1498"/>
      <c r="QDF28" s="1498"/>
      <c r="QDG28" s="1498"/>
      <c r="QDH28" s="1498"/>
      <c r="QDI28" s="1498"/>
      <c r="QDJ28" s="1498"/>
      <c r="QDK28" s="1498"/>
      <c r="QDL28" s="1498"/>
      <c r="QDM28" s="1498"/>
      <c r="QDN28" s="1498"/>
      <c r="QDO28" s="1498"/>
      <c r="QDP28" s="1498"/>
      <c r="QDQ28" s="1498"/>
      <c r="QDR28" s="1498"/>
      <c r="QDS28" s="1498"/>
      <c r="QDT28" s="1498"/>
      <c r="QDU28" s="1498"/>
      <c r="QDV28" s="1498"/>
      <c r="QDW28" s="1498"/>
      <c r="QDX28" s="1498"/>
      <c r="QDY28" s="1498"/>
      <c r="QDZ28" s="1498"/>
      <c r="QEA28" s="1498"/>
      <c r="QEB28" s="1498"/>
      <c r="QEC28" s="1498"/>
      <c r="QED28" s="1498"/>
      <c r="QEE28" s="1498"/>
      <c r="QEF28" s="1498"/>
      <c r="QEG28" s="1498"/>
      <c r="QEH28" s="1498"/>
      <c r="QEI28" s="1498"/>
      <c r="QEJ28" s="1498"/>
      <c r="QEK28" s="1498"/>
      <c r="QEL28" s="1498"/>
      <c r="QEM28" s="1498"/>
      <c r="QEN28" s="1498"/>
      <c r="QEO28" s="1498"/>
      <c r="QEP28" s="1498"/>
      <c r="QEQ28" s="1498"/>
      <c r="QER28" s="1498"/>
      <c r="QES28" s="1498"/>
      <c r="QET28" s="1498"/>
      <c r="QEU28" s="1498"/>
      <c r="QEV28" s="1498"/>
      <c r="QEW28" s="1498"/>
      <c r="QEX28" s="1498"/>
      <c r="QEY28" s="1498"/>
      <c r="QEZ28" s="1498"/>
      <c r="QFA28" s="1498"/>
      <c r="QFB28" s="1498"/>
      <c r="QFC28" s="1498"/>
      <c r="QFD28" s="1498"/>
      <c r="QFE28" s="1498"/>
      <c r="QFF28" s="1498"/>
      <c r="QFG28" s="1498"/>
      <c r="QFH28" s="1498"/>
      <c r="QFI28" s="1498"/>
      <c r="QFJ28" s="1498"/>
      <c r="QFK28" s="1498"/>
      <c r="QFL28" s="1498"/>
      <c r="QFM28" s="1498"/>
      <c r="QFN28" s="1498"/>
      <c r="QFO28" s="1498"/>
      <c r="QFP28" s="1498"/>
      <c r="QFQ28" s="1498"/>
      <c r="QFR28" s="1498"/>
      <c r="QFS28" s="1498"/>
      <c r="QFT28" s="1498"/>
      <c r="QFU28" s="1498"/>
      <c r="QFV28" s="1498"/>
      <c r="QFW28" s="1498"/>
      <c r="QFX28" s="1498"/>
      <c r="QFY28" s="1498"/>
      <c r="QFZ28" s="1498"/>
      <c r="QGA28" s="1498"/>
      <c r="QGB28" s="1498"/>
      <c r="QGC28" s="1498"/>
      <c r="QGD28" s="1498"/>
      <c r="QGE28" s="1498"/>
      <c r="QGF28" s="1498"/>
      <c r="QGG28" s="1498"/>
      <c r="QGH28" s="1498"/>
      <c r="QGI28" s="1498"/>
      <c r="QGJ28" s="1498"/>
      <c r="QGK28" s="1498"/>
      <c r="QGL28" s="1498"/>
      <c r="QGM28" s="1498"/>
      <c r="QGN28" s="1498"/>
      <c r="QGO28" s="1498"/>
      <c r="QGP28" s="1498"/>
      <c r="QGQ28" s="1498"/>
      <c r="QGR28" s="1498"/>
      <c r="QGS28" s="1498"/>
      <c r="QGT28" s="1498"/>
      <c r="QGU28" s="1498"/>
      <c r="QGV28" s="1498"/>
      <c r="QGW28" s="1498"/>
      <c r="QGX28" s="1498"/>
      <c r="QGY28" s="1498"/>
      <c r="QGZ28" s="1498"/>
      <c r="QHA28" s="1498"/>
      <c r="QHB28" s="1498"/>
      <c r="QHC28" s="1498"/>
      <c r="QHD28" s="1498"/>
      <c r="QHE28" s="1498"/>
      <c r="QHF28" s="1498"/>
      <c r="QHG28" s="1498"/>
      <c r="QHH28" s="1498"/>
      <c r="QHI28" s="1498"/>
      <c r="QHJ28" s="1498"/>
      <c r="QHK28" s="1498"/>
      <c r="QHL28" s="1498"/>
      <c r="QHM28" s="1498"/>
      <c r="QHN28" s="1498"/>
      <c r="QHO28" s="1498"/>
      <c r="QHP28" s="1498"/>
      <c r="QHQ28" s="1498"/>
      <c r="QHR28" s="1498"/>
      <c r="QHS28" s="1498"/>
      <c r="QHT28" s="1498"/>
      <c r="QHU28" s="1498"/>
      <c r="QHV28" s="1498"/>
      <c r="QHW28" s="1498"/>
      <c r="QHX28" s="1498"/>
      <c r="QHY28" s="1498"/>
      <c r="QHZ28" s="1498"/>
      <c r="QIA28" s="1498"/>
      <c r="QIB28" s="1498"/>
      <c r="QIC28" s="1498"/>
      <c r="QID28" s="1498"/>
      <c r="QIE28" s="1498"/>
      <c r="QIF28" s="1498"/>
      <c r="QIG28" s="1498"/>
      <c r="QIH28" s="1498"/>
      <c r="QII28" s="1498"/>
      <c r="QIJ28" s="1498"/>
      <c r="QIK28" s="1498"/>
      <c r="QIL28" s="1498"/>
      <c r="QIM28" s="1498"/>
      <c r="QIN28" s="1498"/>
      <c r="QIO28" s="1498"/>
      <c r="QIP28" s="1498"/>
      <c r="QIQ28" s="1498"/>
      <c r="QIR28" s="1498"/>
      <c r="QIS28" s="1498"/>
      <c r="QIT28" s="1498"/>
      <c r="QIU28" s="1498"/>
      <c r="QIV28" s="1498"/>
      <c r="QIW28" s="1498"/>
      <c r="QIX28" s="1498"/>
      <c r="QIY28" s="1498"/>
      <c r="QIZ28" s="1498"/>
      <c r="QJA28" s="1498"/>
      <c r="QJB28" s="1498"/>
      <c r="QJC28" s="1498"/>
      <c r="QJD28" s="1498"/>
      <c r="QJE28" s="1498"/>
      <c r="QJF28" s="1498"/>
      <c r="QJG28" s="1498"/>
      <c r="QJH28" s="1498"/>
      <c r="QJI28" s="1498"/>
      <c r="QJJ28" s="1498"/>
      <c r="QJK28" s="1498"/>
      <c r="QJL28" s="1498"/>
      <c r="QJM28" s="1498"/>
      <c r="QJN28" s="1498"/>
      <c r="QJO28" s="1498"/>
      <c r="QJP28" s="1498"/>
      <c r="QJQ28" s="1498"/>
      <c r="QJR28" s="1498"/>
      <c r="QJS28" s="1498"/>
      <c r="QJT28" s="1498"/>
      <c r="QJU28" s="1498"/>
      <c r="QJV28" s="1498"/>
      <c r="QJW28" s="1498"/>
      <c r="QJX28" s="1498"/>
      <c r="QJY28" s="1498"/>
      <c r="QJZ28" s="1498"/>
      <c r="QKA28" s="1498"/>
      <c r="QKB28" s="1498"/>
      <c r="QKC28" s="1498"/>
      <c r="QKD28" s="1498"/>
      <c r="QKE28" s="1498"/>
      <c r="QKF28" s="1498"/>
      <c r="QKG28" s="1498"/>
      <c r="QKH28" s="1498"/>
      <c r="QKI28" s="1498"/>
      <c r="QKJ28" s="1498"/>
      <c r="QKK28" s="1498"/>
      <c r="QKL28" s="1498"/>
      <c r="QKM28" s="1498"/>
      <c r="QKN28" s="1498"/>
      <c r="QKO28" s="1498"/>
      <c r="QKP28" s="1498"/>
      <c r="QKQ28" s="1498"/>
      <c r="QKR28" s="1498"/>
      <c r="QKS28" s="1498"/>
      <c r="QKT28" s="1498"/>
      <c r="QKU28" s="1498"/>
      <c r="QKV28" s="1498"/>
      <c r="QKW28" s="1498"/>
      <c r="QKX28" s="1498"/>
      <c r="QKY28" s="1498"/>
      <c r="QKZ28" s="1498"/>
      <c r="QLA28" s="1498"/>
      <c r="QLB28" s="1498"/>
      <c r="QLC28" s="1498"/>
      <c r="QLD28" s="1498"/>
      <c r="QLE28" s="1498"/>
      <c r="QLF28" s="1498"/>
      <c r="QLG28" s="1498"/>
      <c r="QLH28" s="1498"/>
      <c r="QLI28" s="1498"/>
      <c r="QLJ28" s="1498"/>
      <c r="QLK28" s="1498"/>
      <c r="QLL28" s="1498"/>
      <c r="QLM28" s="1498"/>
      <c r="QLN28" s="1498"/>
      <c r="QLO28" s="1498"/>
      <c r="QLP28" s="1498"/>
      <c r="QLQ28" s="1498"/>
      <c r="QLR28" s="1498"/>
      <c r="QLS28" s="1498"/>
      <c r="QLT28" s="1498"/>
      <c r="QLU28" s="1498"/>
      <c r="QLV28" s="1498"/>
      <c r="QLW28" s="1498"/>
      <c r="QLX28" s="1498"/>
      <c r="QLY28" s="1498"/>
      <c r="QLZ28" s="1498"/>
      <c r="QMA28" s="1498"/>
      <c r="QMB28" s="1498"/>
      <c r="QMC28" s="1498"/>
      <c r="QMD28" s="1498"/>
      <c r="QME28" s="1498"/>
      <c r="QMF28" s="1498"/>
      <c r="QMG28" s="1498"/>
      <c r="QMH28" s="1498"/>
      <c r="QMI28" s="1498"/>
      <c r="QMJ28" s="1498"/>
      <c r="QMK28" s="1498"/>
      <c r="QML28" s="1498"/>
      <c r="QMM28" s="1498"/>
      <c r="QMN28" s="1498"/>
      <c r="QMO28" s="1498"/>
      <c r="QMP28" s="1498"/>
      <c r="QMQ28" s="1498"/>
      <c r="QMR28" s="1498"/>
      <c r="QMS28" s="1498"/>
      <c r="QMT28" s="1498"/>
      <c r="QMU28" s="1498"/>
      <c r="QMV28" s="1498"/>
      <c r="QMW28" s="1498"/>
      <c r="QMX28" s="1498"/>
      <c r="QMY28" s="1498"/>
      <c r="QMZ28" s="1498"/>
      <c r="QNA28" s="1498"/>
      <c r="QNB28" s="1498"/>
      <c r="QNC28" s="1498"/>
      <c r="QND28" s="1498"/>
      <c r="QNE28" s="1498"/>
      <c r="QNF28" s="1498"/>
      <c r="QNG28" s="1498"/>
      <c r="QNH28" s="1498"/>
      <c r="QNI28" s="1498"/>
      <c r="QNJ28" s="1498"/>
      <c r="QNK28" s="1498"/>
      <c r="QNL28" s="1498"/>
      <c r="QNM28" s="1498"/>
      <c r="QNN28" s="1498"/>
      <c r="QNO28" s="1498"/>
      <c r="QNP28" s="1498"/>
      <c r="QNQ28" s="1498"/>
      <c r="QNR28" s="1498"/>
      <c r="QNS28" s="1498"/>
      <c r="QNT28" s="1498"/>
      <c r="QNU28" s="1498"/>
      <c r="QNV28" s="1498"/>
      <c r="QNW28" s="1498"/>
      <c r="QNX28" s="1498"/>
      <c r="QNY28" s="1498"/>
      <c r="QNZ28" s="1498"/>
      <c r="QOA28" s="1498"/>
      <c r="QOB28" s="1498"/>
      <c r="QOC28" s="1498"/>
      <c r="QOD28" s="1498"/>
      <c r="QOE28" s="1498"/>
      <c r="QOF28" s="1498"/>
      <c r="QOG28" s="1498"/>
      <c r="QOH28" s="1498"/>
      <c r="QOI28" s="1498"/>
      <c r="QOJ28" s="1498"/>
      <c r="QOK28" s="1498"/>
      <c r="QOL28" s="1498"/>
      <c r="QOM28" s="1498"/>
      <c r="QON28" s="1498"/>
      <c r="QOO28" s="1498"/>
      <c r="QOP28" s="1498"/>
      <c r="QOQ28" s="1498"/>
      <c r="QOR28" s="1498"/>
      <c r="QOS28" s="1498"/>
      <c r="QOT28" s="1498"/>
      <c r="QOU28" s="1498"/>
      <c r="QOV28" s="1498"/>
      <c r="QOW28" s="1498"/>
      <c r="QOX28" s="1498"/>
      <c r="QOY28" s="1498"/>
      <c r="QOZ28" s="1498"/>
      <c r="QPA28" s="1498"/>
      <c r="QPB28" s="1498"/>
      <c r="QPC28" s="1498"/>
      <c r="QPD28" s="1498"/>
      <c r="QPE28" s="1498"/>
      <c r="QPF28" s="1498"/>
      <c r="QPG28" s="1498"/>
      <c r="QPH28" s="1498"/>
      <c r="QPI28" s="1498"/>
      <c r="QPJ28" s="1498"/>
      <c r="QPK28" s="1498"/>
      <c r="QPL28" s="1498"/>
      <c r="QPM28" s="1498"/>
      <c r="QPN28" s="1498"/>
      <c r="QPO28" s="1498"/>
      <c r="QPP28" s="1498"/>
      <c r="QPQ28" s="1498"/>
      <c r="QPR28" s="1498"/>
      <c r="QPS28" s="1498"/>
      <c r="QPT28" s="1498"/>
      <c r="QPU28" s="1498"/>
      <c r="QPV28" s="1498"/>
      <c r="QPW28" s="1498"/>
      <c r="QPX28" s="1498"/>
      <c r="QPY28" s="1498"/>
      <c r="QPZ28" s="1498"/>
      <c r="QQA28" s="1498"/>
      <c r="QQB28" s="1498"/>
      <c r="QQC28" s="1498"/>
      <c r="QQD28" s="1498"/>
      <c r="QQE28" s="1498"/>
      <c r="QQF28" s="1498"/>
      <c r="QQG28" s="1498"/>
      <c r="QQH28" s="1498"/>
      <c r="QQI28" s="1498"/>
      <c r="QQJ28" s="1498"/>
      <c r="QQK28" s="1498"/>
      <c r="QQL28" s="1498"/>
      <c r="QQM28" s="1498"/>
      <c r="QQN28" s="1498"/>
      <c r="QQO28" s="1498"/>
      <c r="QQP28" s="1498"/>
      <c r="QQQ28" s="1498"/>
      <c r="QQR28" s="1498"/>
      <c r="QQS28" s="1498"/>
      <c r="QQT28" s="1498"/>
      <c r="QQU28" s="1498"/>
      <c r="QQV28" s="1498"/>
      <c r="QQW28" s="1498"/>
      <c r="QQX28" s="1498"/>
      <c r="QQY28" s="1498"/>
      <c r="QQZ28" s="1498"/>
      <c r="QRA28" s="1498"/>
      <c r="QRB28" s="1498"/>
      <c r="QRC28" s="1498"/>
      <c r="QRD28" s="1498"/>
      <c r="QRE28" s="1498"/>
      <c r="QRF28" s="1498"/>
      <c r="QRG28" s="1498"/>
      <c r="QRH28" s="1498"/>
      <c r="QRI28" s="1498"/>
      <c r="QRJ28" s="1498"/>
      <c r="QRK28" s="1498"/>
      <c r="QRL28" s="1498"/>
      <c r="QRM28" s="1498"/>
      <c r="QRN28" s="1498"/>
      <c r="QRO28" s="1498"/>
      <c r="QRP28" s="1498"/>
      <c r="QRQ28" s="1498"/>
      <c r="QRR28" s="1498"/>
      <c r="QRS28" s="1498"/>
      <c r="QRT28" s="1498"/>
      <c r="QRU28" s="1498"/>
      <c r="QRV28" s="1498"/>
      <c r="QRW28" s="1498"/>
      <c r="QRX28" s="1498"/>
      <c r="QRY28" s="1498"/>
      <c r="QRZ28" s="1498"/>
      <c r="QSA28" s="1498"/>
      <c r="QSB28" s="1498"/>
      <c r="QSC28" s="1498"/>
      <c r="QSD28" s="1498"/>
      <c r="QSE28" s="1498"/>
      <c r="QSF28" s="1498"/>
      <c r="QSG28" s="1498"/>
      <c r="QSH28" s="1498"/>
      <c r="QSI28" s="1498"/>
      <c r="QSJ28" s="1498"/>
      <c r="QSK28" s="1498"/>
      <c r="QSL28" s="1498"/>
      <c r="QSM28" s="1498"/>
      <c r="QSN28" s="1498"/>
      <c r="QSO28" s="1498"/>
      <c r="QSP28" s="1498"/>
      <c r="QSQ28" s="1498"/>
      <c r="QSR28" s="1498"/>
      <c r="QSS28" s="1498"/>
      <c r="QST28" s="1498"/>
      <c r="QSU28" s="1498"/>
      <c r="QSV28" s="1498"/>
      <c r="QSW28" s="1498"/>
      <c r="QSX28" s="1498"/>
      <c r="QSY28" s="1498"/>
      <c r="QSZ28" s="1498"/>
      <c r="QTA28" s="1498"/>
      <c r="QTB28" s="1498"/>
      <c r="QTC28" s="1498"/>
      <c r="QTD28" s="1498"/>
      <c r="QTE28" s="1498"/>
      <c r="QTF28" s="1498"/>
      <c r="QTG28" s="1498"/>
      <c r="QTH28" s="1498"/>
      <c r="QTI28" s="1498"/>
      <c r="QTJ28" s="1498"/>
      <c r="QTK28" s="1498"/>
      <c r="QTL28" s="1498"/>
      <c r="QTM28" s="1498"/>
      <c r="QTN28" s="1498"/>
      <c r="QTO28" s="1498"/>
      <c r="QTP28" s="1498"/>
      <c r="QTQ28" s="1498"/>
      <c r="QTR28" s="1498"/>
      <c r="QTS28" s="1498"/>
      <c r="QTT28" s="1498"/>
      <c r="QTU28" s="1498"/>
      <c r="QTV28" s="1498"/>
      <c r="QTW28" s="1498"/>
      <c r="QTX28" s="1498"/>
      <c r="QTY28" s="1498"/>
      <c r="QTZ28" s="1498"/>
      <c r="QUA28" s="1498"/>
      <c r="QUB28" s="1498"/>
      <c r="QUC28" s="1498"/>
      <c r="QUD28" s="1498"/>
      <c r="QUE28" s="1498"/>
      <c r="QUF28" s="1498"/>
      <c r="QUG28" s="1498"/>
      <c r="QUH28" s="1498"/>
      <c r="QUI28" s="1498"/>
      <c r="QUJ28" s="1498"/>
      <c r="QUK28" s="1498"/>
      <c r="QUL28" s="1498"/>
      <c r="QUM28" s="1498"/>
      <c r="QUN28" s="1498"/>
      <c r="QUO28" s="1498"/>
      <c r="QUP28" s="1498"/>
      <c r="QUQ28" s="1498"/>
      <c r="QUR28" s="1498"/>
      <c r="QUS28" s="1498"/>
      <c r="QUT28" s="1498"/>
      <c r="QUU28" s="1498"/>
      <c r="QUV28" s="1498"/>
      <c r="QUW28" s="1498"/>
      <c r="QUX28" s="1498"/>
      <c r="QUY28" s="1498"/>
      <c r="QUZ28" s="1498"/>
      <c r="QVA28" s="1498"/>
      <c r="QVB28" s="1498"/>
      <c r="QVC28" s="1498"/>
      <c r="QVD28" s="1498"/>
      <c r="QVE28" s="1498"/>
      <c r="QVF28" s="1498"/>
      <c r="QVG28" s="1498"/>
      <c r="QVH28" s="1498"/>
      <c r="QVI28" s="1498"/>
      <c r="QVJ28" s="1498"/>
      <c r="QVK28" s="1498"/>
      <c r="QVL28" s="1498"/>
      <c r="QVM28" s="1498"/>
      <c r="QVN28" s="1498"/>
      <c r="QVO28" s="1498"/>
      <c r="QVP28" s="1498"/>
      <c r="QVQ28" s="1498"/>
      <c r="QVR28" s="1498"/>
      <c r="QVS28" s="1498"/>
      <c r="QVT28" s="1498"/>
      <c r="QVU28" s="1498"/>
      <c r="QVV28" s="1498"/>
      <c r="QVW28" s="1498"/>
      <c r="QVX28" s="1498"/>
      <c r="QVY28" s="1498"/>
      <c r="QVZ28" s="1498"/>
      <c r="QWA28" s="1498"/>
      <c r="QWB28" s="1498"/>
      <c r="QWC28" s="1498"/>
      <c r="QWD28" s="1498"/>
      <c r="QWE28" s="1498"/>
      <c r="QWF28" s="1498"/>
      <c r="QWG28" s="1498"/>
      <c r="QWH28" s="1498"/>
      <c r="QWI28" s="1498"/>
      <c r="QWJ28" s="1498"/>
      <c r="QWK28" s="1498"/>
      <c r="QWL28" s="1498"/>
      <c r="QWM28" s="1498"/>
      <c r="QWN28" s="1498"/>
      <c r="QWO28" s="1498"/>
      <c r="QWP28" s="1498"/>
      <c r="QWQ28" s="1498"/>
      <c r="QWR28" s="1498"/>
      <c r="QWS28" s="1498"/>
      <c r="QWT28" s="1498"/>
      <c r="QWU28" s="1498"/>
      <c r="QWV28" s="1498"/>
      <c r="QWW28" s="1498"/>
      <c r="QWX28" s="1498"/>
      <c r="QWY28" s="1498"/>
      <c r="QWZ28" s="1498"/>
      <c r="QXA28" s="1498"/>
      <c r="QXB28" s="1498"/>
      <c r="QXC28" s="1498"/>
      <c r="QXD28" s="1498"/>
      <c r="QXE28" s="1498"/>
      <c r="QXF28" s="1498"/>
      <c r="QXG28" s="1498"/>
      <c r="QXH28" s="1498"/>
      <c r="QXI28" s="1498"/>
      <c r="QXJ28" s="1498"/>
      <c r="QXK28" s="1498"/>
      <c r="QXL28" s="1498"/>
      <c r="QXM28" s="1498"/>
      <c r="QXN28" s="1498"/>
      <c r="QXO28" s="1498"/>
      <c r="QXP28" s="1498"/>
      <c r="QXQ28" s="1498"/>
      <c r="QXR28" s="1498"/>
      <c r="QXS28" s="1498"/>
      <c r="QXT28" s="1498"/>
      <c r="QXU28" s="1498"/>
      <c r="QXV28" s="1498"/>
      <c r="QXW28" s="1498"/>
      <c r="QXX28" s="1498"/>
      <c r="QXY28" s="1498"/>
      <c r="QXZ28" s="1498"/>
      <c r="QYA28" s="1498"/>
      <c r="QYB28" s="1498"/>
      <c r="QYC28" s="1498"/>
      <c r="QYD28" s="1498"/>
      <c r="QYE28" s="1498"/>
      <c r="QYF28" s="1498"/>
      <c r="QYG28" s="1498"/>
      <c r="QYH28" s="1498"/>
      <c r="QYI28" s="1498"/>
      <c r="QYJ28" s="1498"/>
      <c r="QYK28" s="1498"/>
      <c r="QYL28" s="1498"/>
      <c r="QYM28" s="1498"/>
      <c r="QYN28" s="1498"/>
      <c r="QYO28" s="1498"/>
      <c r="QYP28" s="1498"/>
      <c r="QYQ28" s="1498"/>
      <c r="QYR28" s="1498"/>
      <c r="QYS28" s="1498"/>
      <c r="QYT28" s="1498"/>
      <c r="QYU28" s="1498"/>
      <c r="QYV28" s="1498"/>
      <c r="QYW28" s="1498"/>
      <c r="QYX28" s="1498"/>
      <c r="QYY28" s="1498"/>
      <c r="QYZ28" s="1498"/>
      <c r="QZA28" s="1498"/>
      <c r="QZB28" s="1498"/>
      <c r="QZC28" s="1498"/>
      <c r="QZD28" s="1498"/>
      <c r="QZE28" s="1498"/>
      <c r="QZF28" s="1498"/>
      <c r="QZG28" s="1498"/>
      <c r="QZH28" s="1498"/>
      <c r="QZI28" s="1498"/>
      <c r="QZJ28" s="1498"/>
      <c r="QZK28" s="1498"/>
      <c r="QZL28" s="1498"/>
      <c r="QZM28" s="1498"/>
      <c r="QZN28" s="1498"/>
      <c r="QZO28" s="1498"/>
      <c r="QZP28" s="1498"/>
      <c r="QZQ28" s="1498"/>
      <c r="QZR28" s="1498"/>
      <c r="QZS28" s="1498"/>
      <c r="QZT28" s="1498"/>
      <c r="QZU28" s="1498"/>
      <c r="QZV28" s="1498"/>
      <c r="QZW28" s="1498"/>
      <c r="QZX28" s="1498"/>
      <c r="QZY28" s="1498"/>
      <c r="QZZ28" s="1498"/>
      <c r="RAA28" s="1498"/>
      <c r="RAB28" s="1498"/>
      <c r="RAC28" s="1498"/>
      <c r="RAD28" s="1498"/>
      <c r="RAE28" s="1498"/>
      <c r="RAF28" s="1498"/>
      <c r="RAG28" s="1498"/>
      <c r="RAH28" s="1498"/>
      <c r="RAI28" s="1498"/>
      <c r="RAJ28" s="1498"/>
      <c r="RAK28" s="1498"/>
      <c r="RAL28" s="1498"/>
      <c r="RAM28" s="1498"/>
      <c r="RAN28" s="1498"/>
      <c r="RAO28" s="1498"/>
      <c r="RAP28" s="1498"/>
      <c r="RAQ28" s="1498"/>
      <c r="RAR28" s="1498"/>
      <c r="RAS28" s="1498"/>
      <c r="RAT28" s="1498"/>
      <c r="RAU28" s="1498"/>
      <c r="RAV28" s="1498"/>
      <c r="RAW28" s="1498"/>
      <c r="RAX28" s="1498"/>
      <c r="RAY28" s="1498"/>
      <c r="RAZ28" s="1498"/>
      <c r="RBA28" s="1498"/>
      <c r="RBB28" s="1498"/>
      <c r="RBC28" s="1498"/>
      <c r="RBD28" s="1498"/>
      <c r="RBE28" s="1498"/>
      <c r="RBF28" s="1498"/>
      <c r="RBG28" s="1498"/>
      <c r="RBH28" s="1498"/>
      <c r="RBI28" s="1498"/>
      <c r="RBJ28" s="1498"/>
      <c r="RBK28" s="1498"/>
      <c r="RBL28" s="1498"/>
      <c r="RBM28" s="1498"/>
      <c r="RBN28" s="1498"/>
      <c r="RBO28" s="1498"/>
      <c r="RBP28" s="1498"/>
      <c r="RBQ28" s="1498"/>
      <c r="RBR28" s="1498"/>
      <c r="RBS28" s="1498"/>
      <c r="RBT28" s="1498"/>
      <c r="RBU28" s="1498"/>
      <c r="RBV28" s="1498"/>
      <c r="RBW28" s="1498"/>
      <c r="RBX28" s="1498"/>
      <c r="RBY28" s="1498"/>
      <c r="RBZ28" s="1498"/>
      <c r="RCA28" s="1498"/>
      <c r="RCB28" s="1498"/>
      <c r="RCC28" s="1498"/>
      <c r="RCD28" s="1498"/>
      <c r="RCE28" s="1498"/>
      <c r="RCF28" s="1498"/>
      <c r="RCG28" s="1498"/>
      <c r="RCH28" s="1498"/>
      <c r="RCI28" s="1498"/>
      <c r="RCJ28" s="1498"/>
      <c r="RCK28" s="1498"/>
      <c r="RCL28" s="1498"/>
      <c r="RCM28" s="1498"/>
      <c r="RCN28" s="1498"/>
      <c r="RCO28" s="1498"/>
      <c r="RCP28" s="1498"/>
      <c r="RCQ28" s="1498"/>
      <c r="RCR28" s="1498"/>
      <c r="RCS28" s="1498"/>
      <c r="RCT28" s="1498"/>
      <c r="RCU28" s="1498"/>
      <c r="RCV28" s="1498"/>
      <c r="RCW28" s="1498"/>
      <c r="RCX28" s="1498"/>
      <c r="RCY28" s="1498"/>
      <c r="RCZ28" s="1498"/>
      <c r="RDA28" s="1498"/>
      <c r="RDB28" s="1498"/>
      <c r="RDC28" s="1498"/>
      <c r="RDD28" s="1498"/>
      <c r="RDE28" s="1498"/>
      <c r="RDF28" s="1498"/>
      <c r="RDG28" s="1498"/>
      <c r="RDH28" s="1498"/>
      <c r="RDI28" s="1498"/>
      <c r="RDJ28" s="1498"/>
      <c r="RDK28" s="1498"/>
      <c r="RDL28" s="1498"/>
      <c r="RDM28" s="1498"/>
      <c r="RDN28" s="1498"/>
      <c r="RDO28" s="1498"/>
      <c r="RDP28" s="1498"/>
      <c r="RDQ28" s="1498"/>
      <c r="RDR28" s="1498"/>
      <c r="RDS28" s="1498"/>
      <c r="RDT28" s="1498"/>
      <c r="RDU28" s="1498"/>
      <c r="RDV28" s="1498"/>
      <c r="RDW28" s="1498"/>
      <c r="RDX28" s="1498"/>
      <c r="RDY28" s="1498"/>
      <c r="RDZ28" s="1498"/>
      <c r="REA28" s="1498"/>
      <c r="REB28" s="1498"/>
      <c r="REC28" s="1498"/>
      <c r="RED28" s="1498"/>
      <c r="REE28" s="1498"/>
      <c r="REF28" s="1498"/>
      <c r="REG28" s="1498"/>
      <c r="REH28" s="1498"/>
      <c r="REI28" s="1498"/>
      <c r="REJ28" s="1498"/>
      <c r="REK28" s="1498"/>
      <c r="REL28" s="1498"/>
      <c r="REM28" s="1498"/>
      <c r="REN28" s="1498"/>
      <c r="REO28" s="1498"/>
      <c r="REP28" s="1498"/>
      <c r="REQ28" s="1498"/>
      <c r="RER28" s="1498"/>
      <c r="RES28" s="1498"/>
      <c r="RET28" s="1498"/>
      <c r="REU28" s="1498"/>
      <c r="REV28" s="1498"/>
      <c r="REW28" s="1498"/>
      <c r="REX28" s="1498"/>
      <c r="REY28" s="1498"/>
      <c r="REZ28" s="1498"/>
      <c r="RFA28" s="1498"/>
      <c r="RFB28" s="1498"/>
      <c r="RFC28" s="1498"/>
      <c r="RFD28" s="1498"/>
      <c r="RFE28" s="1498"/>
      <c r="RFF28" s="1498"/>
      <c r="RFG28" s="1498"/>
      <c r="RFH28" s="1498"/>
      <c r="RFI28" s="1498"/>
      <c r="RFJ28" s="1498"/>
      <c r="RFK28" s="1498"/>
      <c r="RFL28" s="1498"/>
      <c r="RFM28" s="1498"/>
      <c r="RFN28" s="1498"/>
      <c r="RFO28" s="1498"/>
      <c r="RFP28" s="1498"/>
      <c r="RFQ28" s="1498"/>
      <c r="RFR28" s="1498"/>
      <c r="RFS28" s="1498"/>
      <c r="RFT28" s="1498"/>
      <c r="RFU28" s="1498"/>
      <c r="RFV28" s="1498"/>
      <c r="RFW28" s="1498"/>
      <c r="RFX28" s="1498"/>
      <c r="RFY28" s="1498"/>
      <c r="RFZ28" s="1498"/>
      <c r="RGA28" s="1498"/>
      <c r="RGB28" s="1498"/>
      <c r="RGC28" s="1498"/>
      <c r="RGD28" s="1498"/>
      <c r="RGE28" s="1498"/>
      <c r="RGF28" s="1498"/>
      <c r="RGG28" s="1498"/>
      <c r="RGH28" s="1498"/>
      <c r="RGI28" s="1498"/>
      <c r="RGJ28" s="1498"/>
      <c r="RGK28" s="1498"/>
      <c r="RGL28" s="1498"/>
      <c r="RGM28" s="1498"/>
      <c r="RGN28" s="1498"/>
      <c r="RGO28" s="1498"/>
      <c r="RGP28" s="1498"/>
      <c r="RGQ28" s="1498"/>
      <c r="RGR28" s="1498"/>
      <c r="RGS28" s="1498"/>
      <c r="RGT28" s="1498"/>
      <c r="RGU28" s="1498"/>
      <c r="RGV28" s="1498"/>
      <c r="RGW28" s="1498"/>
      <c r="RGX28" s="1498"/>
      <c r="RGY28" s="1498"/>
      <c r="RGZ28" s="1498"/>
      <c r="RHA28" s="1498"/>
      <c r="RHB28" s="1498"/>
      <c r="RHC28" s="1498"/>
      <c r="RHD28" s="1498"/>
      <c r="RHE28" s="1498"/>
      <c r="RHF28" s="1498"/>
      <c r="RHG28" s="1498"/>
      <c r="RHH28" s="1498"/>
      <c r="RHI28" s="1498"/>
      <c r="RHJ28" s="1498"/>
      <c r="RHK28" s="1498"/>
      <c r="RHL28" s="1498"/>
      <c r="RHM28" s="1498"/>
      <c r="RHN28" s="1498"/>
      <c r="RHO28" s="1498"/>
      <c r="RHP28" s="1498"/>
      <c r="RHQ28" s="1498"/>
      <c r="RHR28" s="1498"/>
      <c r="RHS28" s="1498"/>
      <c r="RHT28" s="1498"/>
      <c r="RHU28" s="1498"/>
      <c r="RHV28" s="1498"/>
      <c r="RHW28" s="1498"/>
      <c r="RHX28" s="1498"/>
      <c r="RHY28" s="1498"/>
      <c r="RHZ28" s="1498"/>
      <c r="RIA28" s="1498"/>
      <c r="RIB28" s="1498"/>
      <c r="RIC28" s="1498"/>
      <c r="RID28" s="1498"/>
      <c r="RIE28" s="1498"/>
      <c r="RIF28" s="1498"/>
      <c r="RIG28" s="1498"/>
      <c r="RIH28" s="1498"/>
      <c r="RII28" s="1498"/>
      <c r="RIJ28" s="1498"/>
      <c r="RIK28" s="1498"/>
      <c r="RIL28" s="1498"/>
      <c r="RIM28" s="1498"/>
      <c r="RIN28" s="1498"/>
      <c r="RIO28" s="1498"/>
      <c r="RIP28" s="1498"/>
      <c r="RIQ28" s="1498"/>
      <c r="RIR28" s="1498"/>
      <c r="RIS28" s="1498"/>
      <c r="RIT28" s="1498"/>
      <c r="RIU28" s="1498"/>
      <c r="RIV28" s="1498"/>
      <c r="RIW28" s="1498"/>
      <c r="RIX28" s="1498"/>
      <c r="RIY28" s="1498"/>
      <c r="RIZ28" s="1498"/>
      <c r="RJA28" s="1498"/>
      <c r="RJB28" s="1498"/>
      <c r="RJC28" s="1498"/>
      <c r="RJD28" s="1498"/>
      <c r="RJE28" s="1498"/>
      <c r="RJF28" s="1498"/>
      <c r="RJG28" s="1498"/>
      <c r="RJH28" s="1498"/>
      <c r="RJI28" s="1498"/>
      <c r="RJJ28" s="1498"/>
      <c r="RJK28" s="1498"/>
      <c r="RJL28" s="1498"/>
      <c r="RJM28" s="1498"/>
      <c r="RJN28" s="1498"/>
      <c r="RJO28" s="1498"/>
      <c r="RJP28" s="1498"/>
      <c r="RJQ28" s="1498"/>
      <c r="RJR28" s="1498"/>
      <c r="RJS28" s="1498"/>
      <c r="RJT28" s="1498"/>
      <c r="RJU28" s="1498"/>
      <c r="RJV28" s="1498"/>
      <c r="RJW28" s="1498"/>
      <c r="RJX28" s="1498"/>
      <c r="RJY28" s="1498"/>
      <c r="RJZ28" s="1498"/>
      <c r="RKA28" s="1498"/>
      <c r="RKB28" s="1498"/>
      <c r="RKC28" s="1498"/>
      <c r="RKD28" s="1498"/>
      <c r="RKE28" s="1498"/>
      <c r="RKF28" s="1498"/>
      <c r="RKG28" s="1498"/>
      <c r="RKH28" s="1498"/>
      <c r="RKI28" s="1498"/>
      <c r="RKJ28" s="1498"/>
      <c r="RKK28" s="1498"/>
      <c r="RKL28" s="1498"/>
      <c r="RKM28" s="1498"/>
      <c r="RKN28" s="1498"/>
      <c r="RKO28" s="1498"/>
      <c r="RKP28" s="1498"/>
      <c r="RKQ28" s="1498"/>
      <c r="RKR28" s="1498"/>
      <c r="RKS28" s="1498"/>
      <c r="RKT28" s="1498"/>
      <c r="RKU28" s="1498"/>
      <c r="RKV28" s="1498"/>
      <c r="RKW28" s="1498"/>
      <c r="RKX28" s="1498"/>
      <c r="RKY28" s="1498"/>
      <c r="RKZ28" s="1498"/>
      <c r="RLA28" s="1498"/>
      <c r="RLB28" s="1498"/>
      <c r="RLC28" s="1498"/>
      <c r="RLD28" s="1498"/>
      <c r="RLE28" s="1498"/>
      <c r="RLF28" s="1498"/>
      <c r="RLG28" s="1498"/>
      <c r="RLH28" s="1498"/>
      <c r="RLI28" s="1498"/>
      <c r="RLJ28" s="1498"/>
      <c r="RLK28" s="1498"/>
      <c r="RLL28" s="1498"/>
      <c r="RLM28" s="1498"/>
      <c r="RLN28" s="1498"/>
      <c r="RLO28" s="1498"/>
      <c r="RLP28" s="1498"/>
      <c r="RLQ28" s="1498"/>
      <c r="RLR28" s="1498"/>
      <c r="RLS28" s="1498"/>
      <c r="RLT28" s="1498"/>
      <c r="RLU28" s="1498"/>
      <c r="RLV28" s="1498"/>
      <c r="RLW28" s="1498"/>
      <c r="RLX28" s="1498"/>
      <c r="RLY28" s="1498"/>
      <c r="RLZ28" s="1498"/>
      <c r="RMA28" s="1498"/>
      <c r="RMB28" s="1498"/>
      <c r="RMC28" s="1498"/>
      <c r="RMD28" s="1498"/>
      <c r="RME28" s="1498"/>
      <c r="RMF28" s="1498"/>
      <c r="RMG28" s="1498"/>
      <c r="RMH28" s="1498"/>
      <c r="RMI28" s="1498"/>
      <c r="RMJ28" s="1498"/>
      <c r="RMK28" s="1498"/>
      <c r="RML28" s="1498"/>
      <c r="RMM28" s="1498"/>
      <c r="RMN28" s="1498"/>
      <c r="RMO28" s="1498"/>
      <c r="RMP28" s="1498"/>
      <c r="RMQ28" s="1498"/>
      <c r="RMR28" s="1498"/>
      <c r="RMS28" s="1498"/>
      <c r="RMT28" s="1498"/>
      <c r="RMU28" s="1498"/>
      <c r="RMV28" s="1498"/>
      <c r="RMW28" s="1498"/>
      <c r="RMX28" s="1498"/>
      <c r="RMY28" s="1498"/>
      <c r="RMZ28" s="1498"/>
      <c r="RNA28" s="1498"/>
      <c r="RNB28" s="1498"/>
      <c r="RNC28" s="1498"/>
      <c r="RND28" s="1498"/>
      <c r="RNE28" s="1498"/>
      <c r="RNF28" s="1498"/>
      <c r="RNG28" s="1498"/>
      <c r="RNH28" s="1498"/>
      <c r="RNI28" s="1498"/>
      <c r="RNJ28" s="1498"/>
      <c r="RNK28" s="1498"/>
      <c r="RNL28" s="1498"/>
      <c r="RNM28" s="1498"/>
      <c r="RNN28" s="1498"/>
      <c r="RNO28" s="1498"/>
      <c r="RNP28" s="1498"/>
      <c r="RNQ28" s="1498"/>
      <c r="RNR28" s="1498"/>
      <c r="RNS28" s="1498"/>
      <c r="RNT28" s="1498"/>
      <c r="RNU28" s="1498"/>
      <c r="RNV28" s="1498"/>
      <c r="RNW28" s="1498"/>
      <c r="RNX28" s="1498"/>
      <c r="RNY28" s="1498"/>
      <c r="RNZ28" s="1498"/>
      <c r="ROA28" s="1498"/>
      <c r="ROB28" s="1498"/>
      <c r="ROC28" s="1498"/>
      <c r="ROD28" s="1498"/>
      <c r="ROE28" s="1498"/>
      <c r="ROF28" s="1498"/>
      <c r="ROG28" s="1498"/>
      <c r="ROH28" s="1498"/>
      <c r="ROI28" s="1498"/>
      <c r="ROJ28" s="1498"/>
      <c r="ROK28" s="1498"/>
      <c r="ROL28" s="1498"/>
      <c r="ROM28" s="1498"/>
      <c r="RON28" s="1498"/>
      <c r="ROO28" s="1498"/>
      <c r="ROP28" s="1498"/>
      <c r="ROQ28" s="1498"/>
      <c r="ROR28" s="1498"/>
      <c r="ROS28" s="1498"/>
      <c r="ROT28" s="1498"/>
      <c r="ROU28" s="1498"/>
      <c r="ROV28" s="1498"/>
      <c r="ROW28" s="1498"/>
      <c r="ROX28" s="1498"/>
      <c r="ROY28" s="1498"/>
      <c r="ROZ28" s="1498"/>
      <c r="RPA28" s="1498"/>
      <c r="RPB28" s="1498"/>
      <c r="RPC28" s="1498"/>
      <c r="RPD28" s="1498"/>
      <c r="RPE28" s="1498"/>
      <c r="RPF28" s="1498"/>
      <c r="RPG28" s="1498"/>
      <c r="RPH28" s="1498"/>
      <c r="RPI28" s="1498"/>
      <c r="RPJ28" s="1498"/>
      <c r="RPK28" s="1498"/>
      <c r="RPL28" s="1498"/>
      <c r="RPM28" s="1498"/>
      <c r="RPN28" s="1498"/>
      <c r="RPO28" s="1498"/>
      <c r="RPP28" s="1498"/>
      <c r="RPQ28" s="1498"/>
      <c r="RPR28" s="1498"/>
      <c r="RPS28" s="1498"/>
      <c r="RPT28" s="1498"/>
      <c r="RPU28" s="1498"/>
      <c r="RPV28" s="1498"/>
      <c r="RPW28" s="1498"/>
      <c r="RPX28" s="1498"/>
      <c r="RPY28" s="1498"/>
      <c r="RPZ28" s="1498"/>
      <c r="RQA28" s="1498"/>
      <c r="RQB28" s="1498"/>
      <c r="RQC28" s="1498"/>
      <c r="RQD28" s="1498"/>
      <c r="RQE28" s="1498"/>
      <c r="RQF28" s="1498"/>
      <c r="RQG28" s="1498"/>
      <c r="RQH28" s="1498"/>
      <c r="RQI28" s="1498"/>
      <c r="RQJ28" s="1498"/>
      <c r="RQK28" s="1498"/>
      <c r="RQL28" s="1498"/>
      <c r="RQM28" s="1498"/>
      <c r="RQN28" s="1498"/>
      <c r="RQO28" s="1498"/>
      <c r="RQP28" s="1498"/>
      <c r="RQQ28" s="1498"/>
      <c r="RQR28" s="1498"/>
      <c r="RQS28" s="1498"/>
      <c r="RQT28" s="1498"/>
      <c r="RQU28" s="1498"/>
      <c r="RQV28" s="1498"/>
      <c r="RQW28" s="1498"/>
      <c r="RQX28" s="1498"/>
      <c r="RQY28" s="1498"/>
      <c r="RQZ28" s="1498"/>
      <c r="RRA28" s="1498"/>
      <c r="RRB28" s="1498"/>
      <c r="RRC28" s="1498"/>
      <c r="RRD28" s="1498"/>
      <c r="RRE28" s="1498"/>
      <c r="RRF28" s="1498"/>
      <c r="RRG28" s="1498"/>
      <c r="RRH28" s="1498"/>
      <c r="RRI28" s="1498"/>
      <c r="RRJ28" s="1498"/>
      <c r="RRK28" s="1498"/>
      <c r="RRL28" s="1498"/>
      <c r="RRM28" s="1498"/>
      <c r="RRN28" s="1498"/>
      <c r="RRO28" s="1498"/>
      <c r="RRP28" s="1498"/>
      <c r="RRQ28" s="1498"/>
      <c r="RRR28" s="1498"/>
      <c r="RRS28" s="1498"/>
      <c r="RRT28" s="1498"/>
      <c r="RRU28" s="1498"/>
      <c r="RRV28" s="1498"/>
      <c r="RRW28" s="1498"/>
      <c r="RRX28" s="1498"/>
      <c r="RRY28" s="1498"/>
      <c r="RRZ28" s="1498"/>
      <c r="RSA28" s="1498"/>
      <c r="RSB28" s="1498"/>
      <c r="RSC28" s="1498"/>
      <c r="RSD28" s="1498"/>
      <c r="RSE28" s="1498"/>
      <c r="RSF28" s="1498"/>
      <c r="RSG28" s="1498"/>
      <c r="RSH28" s="1498"/>
      <c r="RSI28" s="1498"/>
      <c r="RSJ28" s="1498"/>
      <c r="RSK28" s="1498"/>
      <c r="RSL28" s="1498"/>
      <c r="RSM28" s="1498"/>
      <c r="RSN28" s="1498"/>
      <c r="RSO28" s="1498"/>
      <c r="RSP28" s="1498"/>
      <c r="RSQ28" s="1498"/>
      <c r="RSR28" s="1498"/>
      <c r="RSS28" s="1498"/>
      <c r="RST28" s="1498"/>
      <c r="RSU28" s="1498"/>
      <c r="RSV28" s="1498"/>
      <c r="RSW28" s="1498"/>
      <c r="RSX28" s="1498"/>
      <c r="RSY28" s="1498"/>
      <c r="RSZ28" s="1498"/>
      <c r="RTA28" s="1498"/>
      <c r="RTB28" s="1498"/>
      <c r="RTC28" s="1498"/>
      <c r="RTD28" s="1498"/>
      <c r="RTE28" s="1498"/>
      <c r="RTF28" s="1498"/>
      <c r="RTG28" s="1498"/>
      <c r="RTH28" s="1498"/>
      <c r="RTI28" s="1498"/>
      <c r="RTJ28" s="1498"/>
      <c r="RTK28" s="1498"/>
      <c r="RTL28" s="1498"/>
      <c r="RTM28" s="1498"/>
      <c r="RTN28" s="1498"/>
      <c r="RTO28" s="1498"/>
      <c r="RTP28" s="1498"/>
      <c r="RTQ28" s="1498"/>
      <c r="RTR28" s="1498"/>
      <c r="RTS28" s="1498"/>
      <c r="RTT28" s="1498"/>
      <c r="RTU28" s="1498"/>
      <c r="RTV28" s="1498"/>
      <c r="RTW28" s="1498"/>
      <c r="RTX28" s="1498"/>
      <c r="RTY28" s="1498"/>
      <c r="RTZ28" s="1498"/>
      <c r="RUA28" s="1498"/>
      <c r="RUB28" s="1498"/>
      <c r="RUC28" s="1498"/>
      <c r="RUD28" s="1498"/>
      <c r="RUE28" s="1498"/>
      <c r="RUF28" s="1498"/>
      <c r="RUG28" s="1498"/>
      <c r="RUH28" s="1498"/>
      <c r="RUI28" s="1498"/>
      <c r="RUJ28" s="1498"/>
      <c r="RUK28" s="1498"/>
      <c r="RUL28" s="1498"/>
      <c r="RUM28" s="1498"/>
      <c r="RUN28" s="1498"/>
      <c r="RUO28" s="1498"/>
      <c r="RUP28" s="1498"/>
      <c r="RUQ28" s="1498"/>
      <c r="RUR28" s="1498"/>
      <c r="RUS28" s="1498"/>
      <c r="RUT28" s="1498"/>
      <c r="RUU28" s="1498"/>
      <c r="RUV28" s="1498"/>
      <c r="RUW28" s="1498"/>
      <c r="RUX28" s="1498"/>
      <c r="RUY28" s="1498"/>
      <c r="RUZ28" s="1498"/>
      <c r="RVA28" s="1498"/>
      <c r="RVB28" s="1498"/>
      <c r="RVC28" s="1498"/>
      <c r="RVD28" s="1498"/>
      <c r="RVE28" s="1498"/>
      <c r="RVF28" s="1498"/>
      <c r="RVG28" s="1498"/>
      <c r="RVH28" s="1498"/>
      <c r="RVI28" s="1498"/>
      <c r="RVJ28" s="1498"/>
      <c r="RVK28" s="1498"/>
      <c r="RVL28" s="1498"/>
      <c r="RVM28" s="1498"/>
      <c r="RVN28" s="1498"/>
      <c r="RVO28" s="1498"/>
      <c r="RVP28" s="1498"/>
      <c r="RVQ28" s="1498"/>
      <c r="RVR28" s="1498"/>
      <c r="RVS28" s="1498"/>
      <c r="RVT28" s="1498"/>
      <c r="RVU28" s="1498"/>
      <c r="RVV28" s="1498"/>
      <c r="RVW28" s="1498"/>
      <c r="RVX28" s="1498"/>
      <c r="RVY28" s="1498"/>
      <c r="RVZ28" s="1498"/>
      <c r="RWA28" s="1498"/>
      <c r="RWB28" s="1498"/>
      <c r="RWC28" s="1498"/>
      <c r="RWD28" s="1498"/>
      <c r="RWE28" s="1498"/>
      <c r="RWF28" s="1498"/>
      <c r="RWG28" s="1498"/>
      <c r="RWH28" s="1498"/>
      <c r="RWI28" s="1498"/>
      <c r="RWJ28" s="1498"/>
      <c r="RWK28" s="1498"/>
      <c r="RWL28" s="1498"/>
      <c r="RWM28" s="1498"/>
      <c r="RWN28" s="1498"/>
      <c r="RWO28" s="1498"/>
      <c r="RWP28" s="1498"/>
      <c r="RWQ28" s="1498"/>
      <c r="RWR28" s="1498"/>
      <c r="RWS28" s="1498"/>
      <c r="RWT28" s="1498"/>
      <c r="RWU28" s="1498"/>
      <c r="RWV28" s="1498"/>
      <c r="RWW28" s="1498"/>
      <c r="RWX28" s="1498"/>
      <c r="RWY28" s="1498"/>
      <c r="RWZ28" s="1498"/>
      <c r="RXA28" s="1498"/>
      <c r="RXB28" s="1498"/>
      <c r="RXC28" s="1498"/>
      <c r="RXD28" s="1498"/>
      <c r="RXE28" s="1498"/>
      <c r="RXF28" s="1498"/>
      <c r="RXG28" s="1498"/>
      <c r="RXH28" s="1498"/>
      <c r="RXI28" s="1498"/>
      <c r="RXJ28" s="1498"/>
      <c r="RXK28" s="1498"/>
      <c r="RXL28" s="1498"/>
      <c r="RXM28" s="1498"/>
      <c r="RXN28" s="1498"/>
      <c r="RXO28" s="1498"/>
      <c r="RXP28" s="1498"/>
      <c r="RXQ28" s="1498"/>
      <c r="RXR28" s="1498"/>
      <c r="RXS28" s="1498"/>
      <c r="RXT28" s="1498"/>
      <c r="RXU28" s="1498"/>
      <c r="RXV28" s="1498"/>
      <c r="RXW28" s="1498"/>
      <c r="RXX28" s="1498"/>
      <c r="RXY28" s="1498"/>
      <c r="RXZ28" s="1498"/>
      <c r="RYA28" s="1498"/>
      <c r="RYB28" s="1498"/>
      <c r="RYC28" s="1498"/>
      <c r="RYD28" s="1498"/>
      <c r="RYE28" s="1498"/>
      <c r="RYF28" s="1498"/>
      <c r="RYG28" s="1498"/>
      <c r="RYH28" s="1498"/>
      <c r="RYI28" s="1498"/>
      <c r="RYJ28" s="1498"/>
      <c r="RYK28" s="1498"/>
      <c r="RYL28" s="1498"/>
      <c r="RYM28" s="1498"/>
      <c r="RYN28" s="1498"/>
      <c r="RYO28" s="1498"/>
      <c r="RYP28" s="1498"/>
      <c r="RYQ28" s="1498"/>
      <c r="RYR28" s="1498"/>
      <c r="RYS28" s="1498"/>
      <c r="RYT28" s="1498"/>
      <c r="RYU28" s="1498"/>
      <c r="RYV28" s="1498"/>
      <c r="RYW28" s="1498"/>
      <c r="RYX28" s="1498"/>
      <c r="RYY28" s="1498"/>
      <c r="RYZ28" s="1498"/>
      <c r="RZA28" s="1498"/>
      <c r="RZB28" s="1498"/>
      <c r="RZC28" s="1498"/>
      <c r="RZD28" s="1498"/>
      <c r="RZE28" s="1498"/>
      <c r="RZF28" s="1498"/>
      <c r="RZG28" s="1498"/>
      <c r="RZH28" s="1498"/>
      <c r="RZI28" s="1498"/>
      <c r="RZJ28" s="1498"/>
      <c r="RZK28" s="1498"/>
      <c r="RZL28" s="1498"/>
      <c r="RZM28" s="1498"/>
      <c r="RZN28" s="1498"/>
      <c r="RZO28" s="1498"/>
      <c r="RZP28" s="1498"/>
      <c r="RZQ28" s="1498"/>
      <c r="RZR28" s="1498"/>
      <c r="RZS28" s="1498"/>
      <c r="RZT28" s="1498"/>
      <c r="RZU28" s="1498"/>
      <c r="RZV28" s="1498"/>
      <c r="RZW28" s="1498"/>
      <c r="RZX28" s="1498"/>
      <c r="RZY28" s="1498"/>
      <c r="RZZ28" s="1498"/>
      <c r="SAA28" s="1498"/>
      <c r="SAB28" s="1498"/>
      <c r="SAC28" s="1498"/>
      <c r="SAD28" s="1498"/>
      <c r="SAE28" s="1498"/>
      <c r="SAF28" s="1498"/>
      <c r="SAG28" s="1498"/>
      <c r="SAH28" s="1498"/>
      <c r="SAI28" s="1498"/>
      <c r="SAJ28" s="1498"/>
      <c r="SAK28" s="1498"/>
      <c r="SAL28" s="1498"/>
      <c r="SAM28" s="1498"/>
      <c r="SAN28" s="1498"/>
      <c r="SAO28" s="1498"/>
      <c r="SAP28" s="1498"/>
      <c r="SAQ28" s="1498"/>
      <c r="SAR28" s="1498"/>
      <c r="SAS28" s="1498"/>
      <c r="SAT28" s="1498"/>
      <c r="SAU28" s="1498"/>
      <c r="SAV28" s="1498"/>
      <c r="SAW28" s="1498"/>
      <c r="SAX28" s="1498"/>
      <c r="SAY28" s="1498"/>
      <c r="SAZ28" s="1498"/>
      <c r="SBA28" s="1498"/>
      <c r="SBB28" s="1498"/>
      <c r="SBC28" s="1498"/>
      <c r="SBD28" s="1498"/>
      <c r="SBE28" s="1498"/>
      <c r="SBF28" s="1498"/>
      <c r="SBG28" s="1498"/>
      <c r="SBH28" s="1498"/>
      <c r="SBI28" s="1498"/>
      <c r="SBJ28" s="1498"/>
      <c r="SBK28" s="1498"/>
      <c r="SBL28" s="1498"/>
      <c r="SBM28" s="1498"/>
      <c r="SBN28" s="1498"/>
      <c r="SBO28" s="1498"/>
      <c r="SBP28" s="1498"/>
      <c r="SBQ28" s="1498"/>
      <c r="SBR28" s="1498"/>
      <c r="SBS28" s="1498"/>
      <c r="SBT28" s="1498"/>
      <c r="SBU28" s="1498"/>
      <c r="SBV28" s="1498"/>
      <c r="SBW28" s="1498"/>
      <c r="SBX28" s="1498"/>
      <c r="SBY28" s="1498"/>
      <c r="SBZ28" s="1498"/>
      <c r="SCA28" s="1498"/>
      <c r="SCB28" s="1498"/>
      <c r="SCC28" s="1498"/>
      <c r="SCD28" s="1498"/>
      <c r="SCE28" s="1498"/>
      <c r="SCF28" s="1498"/>
      <c r="SCG28" s="1498"/>
      <c r="SCH28" s="1498"/>
      <c r="SCI28" s="1498"/>
      <c r="SCJ28" s="1498"/>
      <c r="SCK28" s="1498"/>
      <c r="SCL28" s="1498"/>
      <c r="SCM28" s="1498"/>
      <c r="SCN28" s="1498"/>
      <c r="SCO28" s="1498"/>
      <c r="SCP28" s="1498"/>
      <c r="SCQ28" s="1498"/>
      <c r="SCR28" s="1498"/>
      <c r="SCS28" s="1498"/>
      <c r="SCT28" s="1498"/>
      <c r="SCU28" s="1498"/>
      <c r="SCV28" s="1498"/>
      <c r="SCW28" s="1498"/>
      <c r="SCX28" s="1498"/>
      <c r="SCY28" s="1498"/>
      <c r="SCZ28" s="1498"/>
      <c r="SDA28" s="1498"/>
      <c r="SDB28" s="1498"/>
      <c r="SDC28" s="1498"/>
      <c r="SDD28" s="1498"/>
      <c r="SDE28" s="1498"/>
      <c r="SDF28" s="1498"/>
      <c r="SDG28" s="1498"/>
      <c r="SDH28" s="1498"/>
      <c r="SDI28" s="1498"/>
      <c r="SDJ28" s="1498"/>
      <c r="SDK28" s="1498"/>
      <c r="SDL28" s="1498"/>
      <c r="SDM28" s="1498"/>
      <c r="SDN28" s="1498"/>
      <c r="SDO28" s="1498"/>
      <c r="SDP28" s="1498"/>
      <c r="SDQ28" s="1498"/>
      <c r="SDR28" s="1498"/>
      <c r="SDS28" s="1498"/>
      <c r="SDT28" s="1498"/>
      <c r="SDU28" s="1498"/>
      <c r="SDV28" s="1498"/>
      <c r="SDW28" s="1498"/>
      <c r="SDX28" s="1498"/>
      <c r="SDY28" s="1498"/>
      <c r="SDZ28" s="1498"/>
      <c r="SEA28" s="1498"/>
      <c r="SEB28" s="1498"/>
      <c r="SEC28" s="1498"/>
      <c r="SED28" s="1498"/>
      <c r="SEE28" s="1498"/>
      <c r="SEF28" s="1498"/>
      <c r="SEG28" s="1498"/>
      <c r="SEH28" s="1498"/>
      <c r="SEI28" s="1498"/>
      <c r="SEJ28" s="1498"/>
      <c r="SEK28" s="1498"/>
      <c r="SEL28" s="1498"/>
      <c r="SEM28" s="1498"/>
      <c r="SEN28" s="1498"/>
      <c r="SEO28" s="1498"/>
      <c r="SEP28" s="1498"/>
      <c r="SEQ28" s="1498"/>
      <c r="SER28" s="1498"/>
      <c r="SES28" s="1498"/>
      <c r="SET28" s="1498"/>
      <c r="SEU28" s="1498"/>
      <c r="SEV28" s="1498"/>
      <c r="SEW28" s="1498"/>
      <c r="SEX28" s="1498"/>
      <c r="SEY28" s="1498"/>
      <c r="SEZ28" s="1498"/>
      <c r="SFA28" s="1498"/>
      <c r="SFB28" s="1498"/>
      <c r="SFC28" s="1498"/>
      <c r="SFD28" s="1498"/>
      <c r="SFE28" s="1498"/>
      <c r="SFF28" s="1498"/>
      <c r="SFG28" s="1498"/>
      <c r="SFH28" s="1498"/>
      <c r="SFI28" s="1498"/>
      <c r="SFJ28" s="1498"/>
      <c r="SFK28" s="1498"/>
      <c r="SFL28" s="1498"/>
      <c r="SFM28" s="1498"/>
      <c r="SFN28" s="1498"/>
      <c r="SFO28" s="1498"/>
      <c r="SFP28" s="1498"/>
      <c r="SFQ28" s="1498"/>
      <c r="SFR28" s="1498"/>
      <c r="SFS28" s="1498"/>
      <c r="SFT28" s="1498"/>
      <c r="SFU28" s="1498"/>
      <c r="SFV28" s="1498"/>
      <c r="SFW28" s="1498"/>
      <c r="SFX28" s="1498"/>
      <c r="SFY28" s="1498"/>
      <c r="SFZ28" s="1498"/>
      <c r="SGA28" s="1498"/>
      <c r="SGB28" s="1498"/>
      <c r="SGC28" s="1498"/>
      <c r="SGD28" s="1498"/>
      <c r="SGE28" s="1498"/>
      <c r="SGF28" s="1498"/>
      <c r="SGG28" s="1498"/>
      <c r="SGH28" s="1498"/>
      <c r="SGI28" s="1498"/>
      <c r="SGJ28" s="1498"/>
      <c r="SGK28" s="1498"/>
      <c r="SGL28" s="1498"/>
      <c r="SGM28" s="1498"/>
      <c r="SGN28" s="1498"/>
      <c r="SGO28" s="1498"/>
      <c r="SGP28" s="1498"/>
      <c r="SGQ28" s="1498"/>
      <c r="SGR28" s="1498"/>
      <c r="SGS28" s="1498"/>
      <c r="SGT28" s="1498"/>
      <c r="SGU28" s="1498"/>
      <c r="SGV28" s="1498"/>
      <c r="SGW28" s="1498"/>
      <c r="SGX28" s="1498"/>
      <c r="SGY28" s="1498"/>
      <c r="SGZ28" s="1498"/>
      <c r="SHA28" s="1498"/>
      <c r="SHB28" s="1498"/>
      <c r="SHC28" s="1498"/>
      <c r="SHD28" s="1498"/>
      <c r="SHE28" s="1498"/>
      <c r="SHF28" s="1498"/>
      <c r="SHG28" s="1498"/>
      <c r="SHH28" s="1498"/>
      <c r="SHI28" s="1498"/>
      <c r="SHJ28" s="1498"/>
      <c r="SHK28" s="1498"/>
      <c r="SHL28" s="1498"/>
      <c r="SHM28" s="1498"/>
      <c r="SHN28" s="1498"/>
      <c r="SHO28" s="1498"/>
      <c r="SHP28" s="1498"/>
      <c r="SHQ28" s="1498"/>
      <c r="SHR28" s="1498"/>
      <c r="SHS28" s="1498"/>
      <c r="SHT28" s="1498"/>
      <c r="SHU28" s="1498"/>
      <c r="SHV28" s="1498"/>
      <c r="SHW28" s="1498"/>
      <c r="SHX28" s="1498"/>
      <c r="SHY28" s="1498"/>
      <c r="SHZ28" s="1498"/>
      <c r="SIA28" s="1498"/>
      <c r="SIB28" s="1498"/>
      <c r="SIC28" s="1498"/>
      <c r="SID28" s="1498"/>
      <c r="SIE28" s="1498"/>
      <c r="SIF28" s="1498"/>
      <c r="SIG28" s="1498"/>
      <c r="SIH28" s="1498"/>
      <c r="SII28" s="1498"/>
      <c r="SIJ28" s="1498"/>
      <c r="SIK28" s="1498"/>
      <c r="SIL28" s="1498"/>
      <c r="SIM28" s="1498"/>
      <c r="SIN28" s="1498"/>
      <c r="SIO28" s="1498"/>
      <c r="SIP28" s="1498"/>
      <c r="SIQ28" s="1498"/>
      <c r="SIR28" s="1498"/>
      <c r="SIS28" s="1498"/>
      <c r="SIT28" s="1498"/>
      <c r="SIU28" s="1498"/>
      <c r="SIV28" s="1498"/>
      <c r="SIW28" s="1498"/>
      <c r="SIX28" s="1498"/>
      <c r="SIY28" s="1498"/>
      <c r="SIZ28" s="1498"/>
      <c r="SJA28" s="1498"/>
      <c r="SJB28" s="1498"/>
      <c r="SJC28" s="1498"/>
      <c r="SJD28" s="1498"/>
      <c r="SJE28" s="1498"/>
      <c r="SJF28" s="1498"/>
      <c r="SJG28" s="1498"/>
      <c r="SJH28" s="1498"/>
      <c r="SJI28" s="1498"/>
      <c r="SJJ28" s="1498"/>
      <c r="SJK28" s="1498"/>
      <c r="SJL28" s="1498"/>
      <c r="SJM28" s="1498"/>
      <c r="SJN28" s="1498"/>
      <c r="SJO28" s="1498"/>
      <c r="SJP28" s="1498"/>
      <c r="SJQ28" s="1498"/>
      <c r="SJR28" s="1498"/>
      <c r="SJS28" s="1498"/>
      <c r="SJT28" s="1498"/>
      <c r="SJU28" s="1498"/>
      <c r="SJV28" s="1498"/>
      <c r="SJW28" s="1498"/>
      <c r="SJX28" s="1498"/>
      <c r="SJY28" s="1498"/>
      <c r="SJZ28" s="1498"/>
      <c r="SKA28" s="1498"/>
      <c r="SKB28" s="1498"/>
      <c r="SKC28" s="1498"/>
      <c r="SKD28" s="1498"/>
      <c r="SKE28" s="1498"/>
      <c r="SKF28" s="1498"/>
      <c r="SKG28" s="1498"/>
      <c r="SKH28" s="1498"/>
      <c r="SKI28" s="1498"/>
      <c r="SKJ28" s="1498"/>
      <c r="SKK28" s="1498"/>
      <c r="SKL28" s="1498"/>
      <c r="SKM28" s="1498"/>
      <c r="SKN28" s="1498"/>
      <c r="SKO28" s="1498"/>
      <c r="SKP28" s="1498"/>
      <c r="SKQ28" s="1498"/>
      <c r="SKR28" s="1498"/>
      <c r="SKS28" s="1498"/>
      <c r="SKT28" s="1498"/>
      <c r="SKU28" s="1498"/>
      <c r="SKV28" s="1498"/>
      <c r="SKW28" s="1498"/>
      <c r="SKX28" s="1498"/>
      <c r="SKY28" s="1498"/>
      <c r="SKZ28" s="1498"/>
      <c r="SLA28" s="1498"/>
      <c r="SLB28" s="1498"/>
      <c r="SLC28" s="1498"/>
      <c r="SLD28" s="1498"/>
      <c r="SLE28" s="1498"/>
      <c r="SLF28" s="1498"/>
      <c r="SLG28" s="1498"/>
      <c r="SLH28" s="1498"/>
      <c r="SLI28" s="1498"/>
      <c r="SLJ28" s="1498"/>
      <c r="SLK28" s="1498"/>
      <c r="SLL28" s="1498"/>
      <c r="SLM28" s="1498"/>
      <c r="SLN28" s="1498"/>
      <c r="SLO28" s="1498"/>
      <c r="SLP28" s="1498"/>
      <c r="SLQ28" s="1498"/>
      <c r="SLR28" s="1498"/>
      <c r="SLS28" s="1498"/>
      <c r="SLT28" s="1498"/>
      <c r="SLU28" s="1498"/>
      <c r="SLV28" s="1498"/>
      <c r="SLW28" s="1498"/>
      <c r="SLX28" s="1498"/>
      <c r="SLY28" s="1498"/>
      <c r="SLZ28" s="1498"/>
      <c r="SMA28" s="1498"/>
      <c r="SMB28" s="1498"/>
      <c r="SMC28" s="1498"/>
      <c r="SMD28" s="1498"/>
      <c r="SME28" s="1498"/>
      <c r="SMF28" s="1498"/>
      <c r="SMG28" s="1498"/>
      <c r="SMH28" s="1498"/>
      <c r="SMI28" s="1498"/>
      <c r="SMJ28" s="1498"/>
      <c r="SMK28" s="1498"/>
      <c r="SML28" s="1498"/>
      <c r="SMM28" s="1498"/>
      <c r="SMN28" s="1498"/>
      <c r="SMO28" s="1498"/>
      <c r="SMP28" s="1498"/>
      <c r="SMQ28" s="1498"/>
      <c r="SMR28" s="1498"/>
      <c r="SMS28" s="1498"/>
      <c r="SMT28" s="1498"/>
      <c r="SMU28" s="1498"/>
      <c r="SMV28" s="1498"/>
      <c r="SMW28" s="1498"/>
      <c r="SMX28" s="1498"/>
      <c r="SMY28" s="1498"/>
      <c r="SMZ28" s="1498"/>
      <c r="SNA28" s="1498"/>
      <c r="SNB28" s="1498"/>
      <c r="SNC28" s="1498"/>
      <c r="SND28" s="1498"/>
      <c r="SNE28" s="1498"/>
      <c r="SNF28" s="1498"/>
      <c r="SNG28" s="1498"/>
      <c r="SNH28" s="1498"/>
      <c r="SNI28" s="1498"/>
      <c r="SNJ28" s="1498"/>
      <c r="SNK28" s="1498"/>
      <c r="SNL28" s="1498"/>
      <c r="SNM28" s="1498"/>
      <c r="SNN28" s="1498"/>
      <c r="SNO28" s="1498"/>
      <c r="SNP28" s="1498"/>
      <c r="SNQ28" s="1498"/>
      <c r="SNR28" s="1498"/>
      <c r="SNS28" s="1498"/>
      <c r="SNT28" s="1498"/>
      <c r="SNU28" s="1498"/>
      <c r="SNV28" s="1498"/>
      <c r="SNW28" s="1498"/>
      <c r="SNX28" s="1498"/>
      <c r="SNY28" s="1498"/>
      <c r="SNZ28" s="1498"/>
      <c r="SOA28" s="1498"/>
      <c r="SOB28" s="1498"/>
      <c r="SOC28" s="1498"/>
      <c r="SOD28" s="1498"/>
      <c r="SOE28" s="1498"/>
      <c r="SOF28" s="1498"/>
      <c r="SOG28" s="1498"/>
      <c r="SOH28" s="1498"/>
      <c r="SOI28" s="1498"/>
      <c r="SOJ28" s="1498"/>
      <c r="SOK28" s="1498"/>
      <c r="SOL28" s="1498"/>
      <c r="SOM28" s="1498"/>
      <c r="SON28" s="1498"/>
      <c r="SOO28" s="1498"/>
      <c r="SOP28" s="1498"/>
      <c r="SOQ28" s="1498"/>
      <c r="SOR28" s="1498"/>
      <c r="SOS28" s="1498"/>
      <c r="SOT28" s="1498"/>
      <c r="SOU28" s="1498"/>
      <c r="SOV28" s="1498"/>
      <c r="SOW28" s="1498"/>
      <c r="SOX28" s="1498"/>
      <c r="SOY28" s="1498"/>
      <c r="SOZ28" s="1498"/>
      <c r="SPA28" s="1498"/>
      <c r="SPB28" s="1498"/>
      <c r="SPC28" s="1498"/>
      <c r="SPD28" s="1498"/>
      <c r="SPE28" s="1498"/>
      <c r="SPF28" s="1498"/>
      <c r="SPG28" s="1498"/>
      <c r="SPH28" s="1498"/>
      <c r="SPI28" s="1498"/>
      <c r="SPJ28" s="1498"/>
      <c r="SPK28" s="1498"/>
      <c r="SPL28" s="1498"/>
      <c r="SPM28" s="1498"/>
      <c r="SPN28" s="1498"/>
      <c r="SPO28" s="1498"/>
      <c r="SPP28" s="1498"/>
      <c r="SPQ28" s="1498"/>
      <c r="SPR28" s="1498"/>
      <c r="SPS28" s="1498"/>
      <c r="SPT28" s="1498"/>
      <c r="SPU28" s="1498"/>
      <c r="SPV28" s="1498"/>
      <c r="SPW28" s="1498"/>
      <c r="SPX28" s="1498"/>
      <c r="SPY28" s="1498"/>
      <c r="SPZ28" s="1498"/>
      <c r="SQA28" s="1498"/>
      <c r="SQB28" s="1498"/>
      <c r="SQC28" s="1498"/>
      <c r="SQD28" s="1498"/>
      <c r="SQE28" s="1498"/>
      <c r="SQF28" s="1498"/>
      <c r="SQG28" s="1498"/>
      <c r="SQH28" s="1498"/>
      <c r="SQI28" s="1498"/>
      <c r="SQJ28" s="1498"/>
      <c r="SQK28" s="1498"/>
      <c r="SQL28" s="1498"/>
      <c r="SQM28" s="1498"/>
      <c r="SQN28" s="1498"/>
      <c r="SQO28" s="1498"/>
      <c r="SQP28" s="1498"/>
      <c r="SQQ28" s="1498"/>
      <c r="SQR28" s="1498"/>
      <c r="SQS28" s="1498"/>
      <c r="SQT28" s="1498"/>
      <c r="SQU28" s="1498"/>
      <c r="SQV28" s="1498"/>
      <c r="SQW28" s="1498"/>
      <c r="SQX28" s="1498"/>
      <c r="SQY28" s="1498"/>
      <c r="SQZ28" s="1498"/>
      <c r="SRA28" s="1498"/>
      <c r="SRB28" s="1498"/>
      <c r="SRC28" s="1498"/>
      <c r="SRD28" s="1498"/>
      <c r="SRE28" s="1498"/>
      <c r="SRF28" s="1498"/>
      <c r="SRG28" s="1498"/>
      <c r="SRH28" s="1498"/>
      <c r="SRI28" s="1498"/>
      <c r="SRJ28" s="1498"/>
      <c r="SRK28" s="1498"/>
      <c r="SRL28" s="1498"/>
      <c r="SRM28" s="1498"/>
      <c r="SRN28" s="1498"/>
      <c r="SRO28" s="1498"/>
      <c r="SRP28" s="1498"/>
      <c r="SRQ28" s="1498"/>
      <c r="SRR28" s="1498"/>
      <c r="SRS28" s="1498"/>
      <c r="SRT28" s="1498"/>
      <c r="SRU28" s="1498"/>
      <c r="SRV28" s="1498"/>
      <c r="SRW28" s="1498"/>
      <c r="SRX28" s="1498"/>
      <c r="SRY28" s="1498"/>
      <c r="SRZ28" s="1498"/>
      <c r="SSA28" s="1498"/>
      <c r="SSB28" s="1498"/>
      <c r="SSC28" s="1498"/>
      <c r="SSD28" s="1498"/>
      <c r="SSE28" s="1498"/>
      <c r="SSF28" s="1498"/>
      <c r="SSG28" s="1498"/>
      <c r="SSH28" s="1498"/>
      <c r="SSI28" s="1498"/>
      <c r="SSJ28" s="1498"/>
      <c r="SSK28" s="1498"/>
      <c r="SSL28" s="1498"/>
      <c r="SSM28" s="1498"/>
      <c r="SSN28" s="1498"/>
      <c r="SSO28" s="1498"/>
      <c r="SSP28" s="1498"/>
      <c r="SSQ28" s="1498"/>
      <c r="SSR28" s="1498"/>
      <c r="SSS28" s="1498"/>
      <c r="SST28" s="1498"/>
      <c r="SSU28" s="1498"/>
      <c r="SSV28" s="1498"/>
      <c r="SSW28" s="1498"/>
      <c r="SSX28" s="1498"/>
      <c r="SSY28" s="1498"/>
      <c r="SSZ28" s="1498"/>
      <c r="STA28" s="1498"/>
      <c r="STB28" s="1498"/>
      <c r="STC28" s="1498"/>
      <c r="STD28" s="1498"/>
      <c r="STE28" s="1498"/>
      <c r="STF28" s="1498"/>
      <c r="STG28" s="1498"/>
      <c r="STH28" s="1498"/>
      <c r="STI28" s="1498"/>
      <c r="STJ28" s="1498"/>
      <c r="STK28" s="1498"/>
      <c r="STL28" s="1498"/>
      <c r="STM28" s="1498"/>
      <c r="STN28" s="1498"/>
      <c r="STO28" s="1498"/>
      <c r="STP28" s="1498"/>
      <c r="STQ28" s="1498"/>
      <c r="STR28" s="1498"/>
      <c r="STS28" s="1498"/>
      <c r="STT28" s="1498"/>
      <c r="STU28" s="1498"/>
      <c r="STV28" s="1498"/>
      <c r="STW28" s="1498"/>
      <c r="STX28" s="1498"/>
      <c r="STY28" s="1498"/>
      <c r="STZ28" s="1498"/>
      <c r="SUA28" s="1498"/>
      <c r="SUB28" s="1498"/>
      <c r="SUC28" s="1498"/>
      <c r="SUD28" s="1498"/>
      <c r="SUE28" s="1498"/>
      <c r="SUF28" s="1498"/>
      <c r="SUG28" s="1498"/>
      <c r="SUH28" s="1498"/>
      <c r="SUI28" s="1498"/>
      <c r="SUJ28" s="1498"/>
      <c r="SUK28" s="1498"/>
      <c r="SUL28" s="1498"/>
      <c r="SUM28" s="1498"/>
      <c r="SUN28" s="1498"/>
      <c r="SUO28" s="1498"/>
      <c r="SUP28" s="1498"/>
      <c r="SUQ28" s="1498"/>
      <c r="SUR28" s="1498"/>
      <c r="SUS28" s="1498"/>
      <c r="SUT28" s="1498"/>
      <c r="SUU28" s="1498"/>
      <c r="SUV28" s="1498"/>
      <c r="SUW28" s="1498"/>
      <c r="SUX28" s="1498"/>
      <c r="SUY28" s="1498"/>
      <c r="SUZ28" s="1498"/>
      <c r="SVA28" s="1498"/>
      <c r="SVB28" s="1498"/>
      <c r="SVC28" s="1498"/>
      <c r="SVD28" s="1498"/>
      <c r="SVE28" s="1498"/>
      <c r="SVF28" s="1498"/>
      <c r="SVG28" s="1498"/>
      <c r="SVH28" s="1498"/>
      <c r="SVI28" s="1498"/>
      <c r="SVJ28" s="1498"/>
      <c r="SVK28" s="1498"/>
      <c r="SVL28" s="1498"/>
      <c r="SVM28" s="1498"/>
      <c r="SVN28" s="1498"/>
      <c r="SVO28" s="1498"/>
      <c r="SVP28" s="1498"/>
      <c r="SVQ28" s="1498"/>
      <c r="SVR28" s="1498"/>
      <c r="SVS28" s="1498"/>
      <c r="SVT28" s="1498"/>
      <c r="SVU28" s="1498"/>
      <c r="SVV28" s="1498"/>
      <c r="SVW28" s="1498"/>
      <c r="SVX28" s="1498"/>
      <c r="SVY28" s="1498"/>
      <c r="SVZ28" s="1498"/>
      <c r="SWA28" s="1498"/>
      <c r="SWB28" s="1498"/>
      <c r="SWC28" s="1498"/>
      <c r="SWD28" s="1498"/>
      <c r="SWE28" s="1498"/>
      <c r="SWF28" s="1498"/>
      <c r="SWG28" s="1498"/>
      <c r="SWH28" s="1498"/>
      <c r="SWI28" s="1498"/>
      <c r="SWJ28" s="1498"/>
      <c r="SWK28" s="1498"/>
      <c r="SWL28" s="1498"/>
      <c r="SWM28" s="1498"/>
      <c r="SWN28" s="1498"/>
      <c r="SWO28" s="1498"/>
      <c r="SWP28" s="1498"/>
      <c r="SWQ28" s="1498"/>
      <c r="SWR28" s="1498"/>
      <c r="SWS28" s="1498"/>
      <c r="SWT28" s="1498"/>
      <c r="SWU28" s="1498"/>
      <c r="SWV28" s="1498"/>
      <c r="SWW28" s="1498"/>
      <c r="SWX28" s="1498"/>
      <c r="SWY28" s="1498"/>
      <c r="SWZ28" s="1498"/>
      <c r="SXA28" s="1498"/>
      <c r="SXB28" s="1498"/>
      <c r="SXC28" s="1498"/>
      <c r="SXD28" s="1498"/>
      <c r="SXE28" s="1498"/>
      <c r="SXF28" s="1498"/>
      <c r="SXG28" s="1498"/>
      <c r="SXH28" s="1498"/>
      <c r="SXI28" s="1498"/>
      <c r="SXJ28" s="1498"/>
      <c r="SXK28" s="1498"/>
      <c r="SXL28" s="1498"/>
      <c r="SXM28" s="1498"/>
      <c r="SXN28" s="1498"/>
      <c r="SXO28" s="1498"/>
      <c r="SXP28" s="1498"/>
      <c r="SXQ28" s="1498"/>
      <c r="SXR28" s="1498"/>
      <c r="SXS28" s="1498"/>
      <c r="SXT28" s="1498"/>
      <c r="SXU28" s="1498"/>
      <c r="SXV28" s="1498"/>
      <c r="SXW28" s="1498"/>
      <c r="SXX28" s="1498"/>
      <c r="SXY28" s="1498"/>
      <c r="SXZ28" s="1498"/>
      <c r="SYA28" s="1498"/>
      <c r="SYB28" s="1498"/>
      <c r="SYC28" s="1498"/>
      <c r="SYD28" s="1498"/>
      <c r="SYE28" s="1498"/>
      <c r="SYF28" s="1498"/>
      <c r="SYG28" s="1498"/>
      <c r="SYH28" s="1498"/>
      <c r="SYI28" s="1498"/>
      <c r="SYJ28" s="1498"/>
      <c r="SYK28" s="1498"/>
      <c r="SYL28" s="1498"/>
      <c r="SYM28" s="1498"/>
      <c r="SYN28" s="1498"/>
      <c r="SYO28" s="1498"/>
      <c r="SYP28" s="1498"/>
      <c r="SYQ28" s="1498"/>
      <c r="SYR28" s="1498"/>
      <c r="SYS28" s="1498"/>
      <c r="SYT28" s="1498"/>
      <c r="SYU28" s="1498"/>
      <c r="SYV28" s="1498"/>
      <c r="SYW28" s="1498"/>
      <c r="SYX28" s="1498"/>
      <c r="SYY28" s="1498"/>
      <c r="SYZ28" s="1498"/>
      <c r="SZA28" s="1498"/>
      <c r="SZB28" s="1498"/>
      <c r="SZC28" s="1498"/>
      <c r="SZD28" s="1498"/>
      <c r="SZE28" s="1498"/>
      <c r="SZF28" s="1498"/>
      <c r="SZG28" s="1498"/>
      <c r="SZH28" s="1498"/>
      <c r="SZI28" s="1498"/>
      <c r="SZJ28" s="1498"/>
      <c r="SZK28" s="1498"/>
      <c r="SZL28" s="1498"/>
      <c r="SZM28" s="1498"/>
      <c r="SZN28" s="1498"/>
      <c r="SZO28" s="1498"/>
      <c r="SZP28" s="1498"/>
      <c r="SZQ28" s="1498"/>
      <c r="SZR28" s="1498"/>
      <c r="SZS28" s="1498"/>
      <c r="SZT28" s="1498"/>
      <c r="SZU28" s="1498"/>
      <c r="SZV28" s="1498"/>
      <c r="SZW28" s="1498"/>
      <c r="SZX28" s="1498"/>
      <c r="SZY28" s="1498"/>
      <c r="SZZ28" s="1498"/>
      <c r="TAA28" s="1498"/>
      <c r="TAB28" s="1498"/>
      <c r="TAC28" s="1498"/>
      <c r="TAD28" s="1498"/>
      <c r="TAE28" s="1498"/>
      <c r="TAF28" s="1498"/>
      <c r="TAG28" s="1498"/>
      <c r="TAH28" s="1498"/>
      <c r="TAI28" s="1498"/>
      <c r="TAJ28" s="1498"/>
      <c r="TAK28" s="1498"/>
      <c r="TAL28" s="1498"/>
      <c r="TAM28" s="1498"/>
      <c r="TAN28" s="1498"/>
      <c r="TAO28" s="1498"/>
      <c r="TAP28" s="1498"/>
      <c r="TAQ28" s="1498"/>
      <c r="TAR28" s="1498"/>
      <c r="TAS28" s="1498"/>
      <c r="TAT28" s="1498"/>
      <c r="TAU28" s="1498"/>
      <c r="TAV28" s="1498"/>
      <c r="TAW28" s="1498"/>
      <c r="TAX28" s="1498"/>
      <c r="TAY28" s="1498"/>
      <c r="TAZ28" s="1498"/>
      <c r="TBA28" s="1498"/>
      <c r="TBB28" s="1498"/>
      <c r="TBC28" s="1498"/>
      <c r="TBD28" s="1498"/>
      <c r="TBE28" s="1498"/>
      <c r="TBF28" s="1498"/>
      <c r="TBG28" s="1498"/>
      <c r="TBH28" s="1498"/>
      <c r="TBI28" s="1498"/>
      <c r="TBJ28" s="1498"/>
      <c r="TBK28" s="1498"/>
      <c r="TBL28" s="1498"/>
      <c r="TBM28" s="1498"/>
      <c r="TBN28" s="1498"/>
      <c r="TBO28" s="1498"/>
      <c r="TBP28" s="1498"/>
      <c r="TBQ28" s="1498"/>
      <c r="TBR28" s="1498"/>
      <c r="TBS28" s="1498"/>
      <c r="TBT28" s="1498"/>
      <c r="TBU28" s="1498"/>
      <c r="TBV28" s="1498"/>
      <c r="TBW28" s="1498"/>
      <c r="TBX28" s="1498"/>
      <c r="TBY28" s="1498"/>
      <c r="TBZ28" s="1498"/>
      <c r="TCA28" s="1498"/>
      <c r="TCB28" s="1498"/>
      <c r="TCC28" s="1498"/>
      <c r="TCD28" s="1498"/>
      <c r="TCE28" s="1498"/>
      <c r="TCF28" s="1498"/>
      <c r="TCG28" s="1498"/>
      <c r="TCH28" s="1498"/>
      <c r="TCI28" s="1498"/>
      <c r="TCJ28" s="1498"/>
      <c r="TCK28" s="1498"/>
      <c r="TCL28" s="1498"/>
      <c r="TCM28" s="1498"/>
      <c r="TCN28" s="1498"/>
      <c r="TCO28" s="1498"/>
      <c r="TCP28" s="1498"/>
      <c r="TCQ28" s="1498"/>
      <c r="TCR28" s="1498"/>
      <c r="TCS28" s="1498"/>
      <c r="TCT28" s="1498"/>
      <c r="TCU28" s="1498"/>
      <c r="TCV28" s="1498"/>
      <c r="TCW28" s="1498"/>
      <c r="TCX28" s="1498"/>
      <c r="TCY28" s="1498"/>
      <c r="TCZ28" s="1498"/>
      <c r="TDA28" s="1498"/>
      <c r="TDB28" s="1498"/>
      <c r="TDC28" s="1498"/>
      <c r="TDD28" s="1498"/>
      <c r="TDE28" s="1498"/>
      <c r="TDF28" s="1498"/>
      <c r="TDG28" s="1498"/>
      <c r="TDH28" s="1498"/>
      <c r="TDI28" s="1498"/>
      <c r="TDJ28" s="1498"/>
      <c r="TDK28" s="1498"/>
      <c r="TDL28" s="1498"/>
      <c r="TDM28" s="1498"/>
      <c r="TDN28" s="1498"/>
      <c r="TDO28" s="1498"/>
      <c r="TDP28" s="1498"/>
      <c r="TDQ28" s="1498"/>
      <c r="TDR28" s="1498"/>
      <c r="TDS28" s="1498"/>
      <c r="TDT28" s="1498"/>
      <c r="TDU28" s="1498"/>
      <c r="TDV28" s="1498"/>
      <c r="TDW28" s="1498"/>
      <c r="TDX28" s="1498"/>
      <c r="TDY28" s="1498"/>
      <c r="TDZ28" s="1498"/>
      <c r="TEA28" s="1498"/>
      <c r="TEB28" s="1498"/>
      <c r="TEC28" s="1498"/>
      <c r="TED28" s="1498"/>
      <c r="TEE28" s="1498"/>
      <c r="TEF28" s="1498"/>
      <c r="TEG28" s="1498"/>
      <c r="TEH28" s="1498"/>
      <c r="TEI28" s="1498"/>
      <c r="TEJ28" s="1498"/>
      <c r="TEK28" s="1498"/>
      <c r="TEL28" s="1498"/>
      <c r="TEM28" s="1498"/>
      <c r="TEN28" s="1498"/>
      <c r="TEO28" s="1498"/>
      <c r="TEP28" s="1498"/>
      <c r="TEQ28" s="1498"/>
      <c r="TER28" s="1498"/>
      <c r="TES28" s="1498"/>
      <c r="TET28" s="1498"/>
      <c r="TEU28" s="1498"/>
      <c r="TEV28" s="1498"/>
      <c r="TEW28" s="1498"/>
      <c r="TEX28" s="1498"/>
      <c r="TEY28" s="1498"/>
      <c r="TEZ28" s="1498"/>
      <c r="TFA28" s="1498"/>
      <c r="TFB28" s="1498"/>
      <c r="TFC28" s="1498"/>
      <c r="TFD28" s="1498"/>
      <c r="TFE28" s="1498"/>
      <c r="TFF28" s="1498"/>
      <c r="TFG28" s="1498"/>
      <c r="TFH28" s="1498"/>
      <c r="TFI28" s="1498"/>
      <c r="TFJ28" s="1498"/>
      <c r="TFK28" s="1498"/>
      <c r="TFL28" s="1498"/>
      <c r="TFM28" s="1498"/>
      <c r="TFN28" s="1498"/>
      <c r="TFO28" s="1498"/>
      <c r="TFP28" s="1498"/>
      <c r="TFQ28" s="1498"/>
      <c r="TFR28" s="1498"/>
      <c r="TFS28" s="1498"/>
      <c r="TFT28" s="1498"/>
      <c r="TFU28" s="1498"/>
      <c r="TFV28" s="1498"/>
      <c r="TFW28" s="1498"/>
      <c r="TFX28" s="1498"/>
      <c r="TFY28" s="1498"/>
      <c r="TFZ28" s="1498"/>
      <c r="TGA28" s="1498"/>
      <c r="TGB28" s="1498"/>
      <c r="TGC28" s="1498"/>
      <c r="TGD28" s="1498"/>
      <c r="TGE28" s="1498"/>
      <c r="TGF28" s="1498"/>
      <c r="TGG28" s="1498"/>
      <c r="TGH28" s="1498"/>
      <c r="TGI28" s="1498"/>
      <c r="TGJ28" s="1498"/>
      <c r="TGK28" s="1498"/>
      <c r="TGL28" s="1498"/>
      <c r="TGM28" s="1498"/>
      <c r="TGN28" s="1498"/>
      <c r="TGO28" s="1498"/>
      <c r="TGP28" s="1498"/>
      <c r="TGQ28" s="1498"/>
      <c r="TGR28" s="1498"/>
      <c r="TGS28" s="1498"/>
      <c r="TGT28" s="1498"/>
      <c r="TGU28" s="1498"/>
      <c r="TGV28" s="1498"/>
      <c r="TGW28" s="1498"/>
      <c r="TGX28" s="1498"/>
      <c r="TGY28" s="1498"/>
      <c r="TGZ28" s="1498"/>
      <c r="THA28" s="1498"/>
      <c r="THB28" s="1498"/>
      <c r="THC28" s="1498"/>
      <c r="THD28" s="1498"/>
      <c r="THE28" s="1498"/>
      <c r="THF28" s="1498"/>
      <c r="THG28" s="1498"/>
      <c r="THH28" s="1498"/>
      <c r="THI28" s="1498"/>
      <c r="THJ28" s="1498"/>
      <c r="THK28" s="1498"/>
      <c r="THL28" s="1498"/>
      <c r="THM28" s="1498"/>
      <c r="THN28" s="1498"/>
      <c r="THO28" s="1498"/>
      <c r="THP28" s="1498"/>
      <c r="THQ28" s="1498"/>
      <c r="THR28" s="1498"/>
      <c r="THS28" s="1498"/>
      <c r="THT28" s="1498"/>
      <c r="THU28" s="1498"/>
      <c r="THV28" s="1498"/>
      <c r="THW28" s="1498"/>
      <c r="THX28" s="1498"/>
      <c r="THY28" s="1498"/>
      <c r="THZ28" s="1498"/>
      <c r="TIA28" s="1498"/>
      <c r="TIB28" s="1498"/>
      <c r="TIC28" s="1498"/>
      <c r="TID28" s="1498"/>
      <c r="TIE28" s="1498"/>
      <c r="TIF28" s="1498"/>
      <c r="TIG28" s="1498"/>
      <c r="TIH28" s="1498"/>
      <c r="TII28" s="1498"/>
      <c r="TIJ28" s="1498"/>
      <c r="TIK28" s="1498"/>
      <c r="TIL28" s="1498"/>
      <c r="TIM28" s="1498"/>
      <c r="TIN28" s="1498"/>
      <c r="TIO28" s="1498"/>
      <c r="TIP28" s="1498"/>
      <c r="TIQ28" s="1498"/>
      <c r="TIR28" s="1498"/>
      <c r="TIS28" s="1498"/>
      <c r="TIT28" s="1498"/>
      <c r="TIU28" s="1498"/>
      <c r="TIV28" s="1498"/>
      <c r="TIW28" s="1498"/>
      <c r="TIX28" s="1498"/>
      <c r="TIY28" s="1498"/>
      <c r="TIZ28" s="1498"/>
      <c r="TJA28" s="1498"/>
      <c r="TJB28" s="1498"/>
      <c r="TJC28" s="1498"/>
      <c r="TJD28" s="1498"/>
      <c r="TJE28" s="1498"/>
      <c r="TJF28" s="1498"/>
      <c r="TJG28" s="1498"/>
      <c r="TJH28" s="1498"/>
      <c r="TJI28" s="1498"/>
      <c r="TJJ28" s="1498"/>
      <c r="TJK28" s="1498"/>
      <c r="TJL28" s="1498"/>
      <c r="TJM28" s="1498"/>
      <c r="TJN28" s="1498"/>
      <c r="TJO28" s="1498"/>
      <c r="TJP28" s="1498"/>
      <c r="TJQ28" s="1498"/>
      <c r="TJR28" s="1498"/>
      <c r="TJS28" s="1498"/>
      <c r="TJT28" s="1498"/>
      <c r="TJU28" s="1498"/>
      <c r="TJV28" s="1498"/>
      <c r="TJW28" s="1498"/>
      <c r="TJX28" s="1498"/>
      <c r="TJY28" s="1498"/>
      <c r="TJZ28" s="1498"/>
      <c r="TKA28" s="1498"/>
      <c r="TKB28" s="1498"/>
      <c r="TKC28" s="1498"/>
      <c r="TKD28" s="1498"/>
      <c r="TKE28" s="1498"/>
      <c r="TKF28" s="1498"/>
      <c r="TKG28" s="1498"/>
      <c r="TKH28" s="1498"/>
      <c r="TKI28" s="1498"/>
      <c r="TKJ28" s="1498"/>
      <c r="TKK28" s="1498"/>
      <c r="TKL28" s="1498"/>
      <c r="TKM28" s="1498"/>
      <c r="TKN28" s="1498"/>
      <c r="TKO28" s="1498"/>
      <c r="TKP28" s="1498"/>
      <c r="TKQ28" s="1498"/>
      <c r="TKR28" s="1498"/>
      <c r="TKS28" s="1498"/>
      <c r="TKT28" s="1498"/>
      <c r="TKU28" s="1498"/>
      <c r="TKV28" s="1498"/>
      <c r="TKW28" s="1498"/>
      <c r="TKX28" s="1498"/>
      <c r="TKY28" s="1498"/>
      <c r="TKZ28" s="1498"/>
      <c r="TLA28" s="1498"/>
      <c r="TLB28" s="1498"/>
      <c r="TLC28" s="1498"/>
      <c r="TLD28" s="1498"/>
      <c r="TLE28" s="1498"/>
      <c r="TLF28" s="1498"/>
      <c r="TLG28" s="1498"/>
      <c r="TLH28" s="1498"/>
      <c r="TLI28" s="1498"/>
      <c r="TLJ28" s="1498"/>
      <c r="TLK28" s="1498"/>
      <c r="TLL28" s="1498"/>
      <c r="TLM28" s="1498"/>
      <c r="TLN28" s="1498"/>
      <c r="TLO28" s="1498"/>
      <c r="TLP28" s="1498"/>
      <c r="TLQ28" s="1498"/>
      <c r="TLR28" s="1498"/>
      <c r="TLS28" s="1498"/>
      <c r="TLT28" s="1498"/>
      <c r="TLU28" s="1498"/>
      <c r="TLV28" s="1498"/>
      <c r="TLW28" s="1498"/>
      <c r="TLX28" s="1498"/>
      <c r="TLY28" s="1498"/>
      <c r="TLZ28" s="1498"/>
      <c r="TMA28" s="1498"/>
      <c r="TMB28" s="1498"/>
      <c r="TMC28" s="1498"/>
      <c r="TMD28" s="1498"/>
      <c r="TME28" s="1498"/>
      <c r="TMF28" s="1498"/>
      <c r="TMG28" s="1498"/>
      <c r="TMH28" s="1498"/>
      <c r="TMI28" s="1498"/>
      <c r="TMJ28" s="1498"/>
      <c r="TMK28" s="1498"/>
      <c r="TML28" s="1498"/>
      <c r="TMM28" s="1498"/>
      <c r="TMN28" s="1498"/>
      <c r="TMO28" s="1498"/>
      <c r="TMP28" s="1498"/>
      <c r="TMQ28" s="1498"/>
      <c r="TMR28" s="1498"/>
      <c r="TMS28" s="1498"/>
      <c r="TMT28" s="1498"/>
      <c r="TMU28" s="1498"/>
      <c r="TMV28" s="1498"/>
      <c r="TMW28" s="1498"/>
      <c r="TMX28" s="1498"/>
      <c r="TMY28" s="1498"/>
      <c r="TMZ28" s="1498"/>
      <c r="TNA28" s="1498"/>
      <c r="TNB28" s="1498"/>
      <c r="TNC28" s="1498"/>
      <c r="TND28" s="1498"/>
      <c r="TNE28" s="1498"/>
      <c r="TNF28" s="1498"/>
      <c r="TNG28" s="1498"/>
      <c r="TNH28" s="1498"/>
      <c r="TNI28" s="1498"/>
      <c r="TNJ28" s="1498"/>
      <c r="TNK28" s="1498"/>
      <c r="TNL28" s="1498"/>
      <c r="TNM28" s="1498"/>
      <c r="TNN28" s="1498"/>
      <c r="TNO28" s="1498"/>
      <c r="TNP28" s="1498"/>
      <c r="TNQ28" s="1498"/>
      <c r="TNR28" s="1498"/>
      <c r="TNS28" s="1498"/>
      <c r="TNT28" s="1498"/>
      <c r="TNU28" s="1498"/>
      <c r="TNV28" s="1498"/>
      <c r="TNW28" s="1498"/>
      <c r="TNX28" s="1498"/>
      <c r="TNY28" s="1498"/>
      <c r="TNZ28" s="1498"/>
      <c r="TOA28" s="1498"/>
      <c r="TOB28" s="1498"/>
      <c r="TOC28" s="1498"/>
      <c r="TOD28" s="1498"/>
      <c r="TOE28" s="1498"/>
      <c r="TOF28" s="1498"/>
      <c r="TOG28" s="1498"/>
      <c r="TOH28" s="1498"/>
      <c r="TOI28" s="1498"/>
      <c r="TOJ28" s="1498"/>
      <c r="TOK28" s="1498"/>
      <c r="TOL28" s="1498"/>
      <c r="TOM28" s="1498"/>
      <c r="TON28" s="1498"/>
      <c r="TOO28" s="1498"/>
      <c r="TOP28" s="1498"/>
      <c r="TOQ28" s="1498"/>
      <c r="TOR28" s="1498"/>
      <c r="TOS28" s="1498"/>
      <c r="TOT28" s="1498"/>
      <c r="TOU28" s="1498"/>
      <c r="TOV28" s="1498"/>
      <c r="TOW28" s="1498"/>
      <c r="TOX28" s="1498"/>
      <c r="TOY28" s="1498"/>
      <c r="TOZ28" s="1498"/>
      <c r="TPA28" s="1498"/>
      <c r="TPB28" s="1498"/>
      <c r="TPC28" s="1498"/>
      <c r="TPD28" s="1498"/>
      <c r="TPE28" s="1498"/>
      <c r="TPF28" s="1498"/>
      <c r="TPG28" s="1498"/>
      <c r="TPH28" s="1498"/>
      <c r="TPI28" s="1498"/>
      <c r="TPJ28" s="1498"/>
      <c r="TPK28" s="1498"/>
      <c r="TPL28" s="1498"/>
      <c r="TPM28" s="1498"/>
      <c r="TPN28" s="1498"/>
      <c r="TPO28" s="1498"/>
      <c r="TPP28" s="1498"/>
      <c r="TPQ28" s="1498"/>
      <c r="TPR28" s="1498"/>
      <c r="TPS28" s="1498"/>
      <c r="TPT28" s="1498"/>
      <c r="TPU28" s="1498"/>
      <c r="TPV28" s="1498"/>
      <c r="TPW28" s="1498"/>
      <c r="TPX28" s="1498"/>
      <c r="TPY28" s="1498"/>
      <c r="TPZ28" s="1498"/>
      <c r="TQA28" s="1498"/>
      <c r="TQB28" s="1498"/>
      <c r="TQC28" s="1498"/>
      <c r="TQD28" s="1498"/>
      <c r="TQE28" s="1498"/>
      <c r="TQF28" s="1498"/>
      <c r="TQG28" s="1498"/>
      <c r="TQH28" s="1498"/>
      <c r="TQI28" s="1498"/>
      <c r="TQJ28" s="1498"/>
      <c r="TQK28" s="1498"/>
      <c r="TQL28" s="1498"/>
      <c r="TQM28" s="1498"/>
      <c r="TQN28" s="1498"/>
      <c r="TQO28" s="1498"/>
      <c r="TQP28" s="1498"/>
      <c r="TQQ28" s="1498"/>
      <c r="TQR28" s="1498"/>
      <c r="TQS28" s="1498"/>
      <c r="TQT28" s="1498"/>
      <c r="TQU28" s="1498"/>
      <c r="TQV28" s="1498"/>
      <c r="TQW28" s="1498"/>
      <c r="TQX28" s="1498"/>
      <c r="TQY28" s="1498"/>
      <c r="TQZ28" s="1498"/>
      <c r="TRA28" s="1498"/>
      <c r="TRB28" s="1498"/>
      <c r="TRC28" s="1498"/>
      <c r="TRD28" s="1498"/>
      <c r="TRE28" s="1498"/>
      <c r="TRF28" s="1498"/>
      <c r="TRG28" s="1498"/>
      <c r="TRH28" s="1498"/>
      <c r="TRI28" s="1498"/>
      <c r="TRJ28" s="1498"/>
      <c r="TRK28" s="1498"/>
      <c r="TRL28" s="1498"/>
      <c r="TRM28" s="1498"/>
      <c r="TRN28" s="1498"/>
      <c r="TRO28" s="1498"/>
      <c r="TRP28" s="1498"/>
      <c r="TRQ28" s="1498"/>
      <c r="TRR28" s="1498"/>
      <c r="TRS28" s="1498"/>
      <c r="TRT28" s="1498"/>
      <c r="TRU28" s="1498"/>
      <c r="TRV28" s="1498"/>
      <c r="TRW28" s="1498"/>
      <c r="TRX28" s="1498"/>
      <c r="TRY28" s="1498"/>
      <c r="TRZ28" s="1498"/>
      <c r="TSA28" s="1498"/>
      <c r="TSB28" s="1498"/>
      <c r="TSC28" s="1498"/>
      <c r="TSD28" s="1498"/>
      <c r="TSE28" s="1498"/>
      <c r="TSF28" s="1498"/>
      <c r="TSG28" s="1498"/>
      <c r="TSH28" s="1498"/>
      <c r="TSI28" s="1498"/>
      <c r="TSJ28" s="1498"/>
      <c r="TSK28" s="1498"/>
      <c r="TSL28" s="1498"/>
      <c r="TSM28" s="1498"/>
      <c r="TSN28" s="1498"/>
      <c r="TSO28" s="1498"/>
      <c r="TSP28" s="1498"/>
      <c r="TSQ28" s="1498"/>
      <c r="TSR28" s="1498"/>
      <c r="TSS28" s="1498"/>
      <c r="TST28" s="1498"/>
      <c r="TSU28" s="1498"/>
      <c r="TSV28" s="1498"/>
      <c r="TSW28" s="1498"/>
      <c r="TSX28" s="1498"/>
      <c r="TSY28" s="1498"/>
      <c r="TSZ28" s="1498"/>
      <c r="TTA28" s="1498"/>
      <c r="TTB28" s="1498"/>
      <c r="TTC28" s="1498"/>
      <c r="TTD28" s="1498"/>
      <c r="TTE28" s="1498"/>
      <c r="TTF28" s="1498"/>
      <c r="TTG28" s="1498"/>
      <c r="TTH28" s="1498"/>
      <c r="TTI28" s="1498"/>
      <c r="TTJ28" s="1498"/>
      <c r="TTK28" s="1498"/>
      <c r="TTL28" s="1498"/>
      <c r="TTM28" s="1498"/>
      <c r="TTN28" s="1498"/>
      <c r="TTO28" s="1498"/>
      <c r="TTP28" s="1498"/>
      <c r="TTQ28" s="1498"/>
      <c r="TTR28" s="1498"/>
      <c r="TTS28" s="1498"/>
      <c r="TTT28" s="1498"/>
      <c r="TTU28" s="1498"/>
      <c r="TTV28" s="1498"/>
      <c r="TTW28" s="1498"/>
      <c r="TTX28" s="1498"/>
      <c r="TTY28" s="1498"/>
      <c r="TTZ28" s="1498"/>
      <c r="TUA28" s="1498"/>
      <c r="TUB28" s="1498"/>
      <c r="TUC28" s="1498"/>
      <c r="TUD28" s="1498"/>
      <c r="TUE28" s="1498"/>
      <c r="TUF28" s="1498"/>
      <c r="TUG28" s="1498"/>
      <c r="TUH28" s="1498"/>
      <c r="TUI28" s="1498"/>
      <c r="TUJ28" s="1498"/>
      <c r="TUK28" s="1498"/>
      <c r="TUL28" s="1498"/>
      <c r="TUM28" s="1498"/>
      <c r="TUN28" s="1498"/>
      <c r="TUO28" s="1498"/>
      <c r="TUP28" s="1498"/>
      <c r="TUQ28" s="1498"/>
      <c r="TUR28" s="1498"/>
      <c r="TUS28" s="1498"/>
      <c r="TUT28" s="1498"/>
      <c r="TUU28" s="1498"/>
      <c r="TUV28" s="1498"/>
      <c r="TUW28" s="1498"/>
      <c r="TUX28" s="1498"/>
      <c r="TUY28" s="1498"/>
      <c r="TUZ28" s="1498"/>
      <c r="TVA28" s="1498"/>
      <c r="TVB28" s="1498"/>
      <c r="TVC28" s="1498"/>
      <c r="TVD28" s="1498"/>
      <c r="TVE28" s="1498"/>
      <c r="TVF28" s="1498"/>
      <c r="TVG28" s="1498"/>
      <c r="TVH28" s="1498"/>
      <c r="TVI28" s="1498"/>
      <c r="TVJ28" s="1498"/>
      <c r="TVK28" s="1498"/>
      <c r="TVL28" s="1498"/>
      <c r="TVM28" s="1498"/>
      <c r="TVN28" s="1498"/>
      <c r="TVO28" s="1498"/>
      <c r="TVP28" s="1498"/>
      <c r="TVQ28" s="1498"/>
      <c r="TVR28" s="1498"/>
      <c r="TVS28" s="1498"/>
      <c r="TVT28" s="1498"/>
      <c r="TVU28" s="1498"/>
      <c r="TVV28" s="1498"/>
      <c r="TVW28" s="1498"/>
      <c r="TVX28" s="1498"/>
      <c r="TVY28" s="1498"/>
      <c r="TVZ28" s="1498"/>
      <c r="TWA28" s="1498"/>
      <c r="TWB28" s="1498"/>
      <c r="TWC28" s="1498"/>
      <c r="TWD28" s="1498"/>
      <c r="TWE28" s="1498"/>
      <c r="TWF28" s="1498"/>
      <c r="TWG28" s="1498"/>
      <c r="TWH28" s="1498"/>
      <c r="TWI28" s="1498"/>
      <c r="TWJ28" s="1498"/>
      <c r="TWK28" s="1498"/>
      <c r="TWL28" s="1498"/>
      <c r="TWM28" s="1498"/>
      <c r="TWN28" s="1498"/>
      <c r="TWO28" s="1498"/>
      <c r="TWP28" s="1498"/>
      <c r="TWQ28" s="1498"/>
      <c r="TWR28" s="1498"/>
      <c r="TWS28" s="1498"/>
      <c r="TWT28" s="1498"/>
      <c r="TWU28" s="1498"/>
      <c r="TWV28" s="1498"/>
      <c r="TWW28" s="1498"/>
      <c r="TWX28" s="1498"/>
      <c r="TWY28" s="1498"/>
      <c r="TWZ28" s="1498"/>
      <c r="TXA28" s="1498"/>
      <c r="TXB28" s="1498"/>
      <c r="TXC28" s="1498"/>
      <c r="TXD28" s="1498"/>
      <c r="TXE28" s="1498"/>
      <c r="TXF28" s="1498"/>
      <c r="TXG28" s="1498"/>
      <c r="TXH28" s="1498"/>
      <c r="TXI28" s="1498"/>
      <c r="TXJ28" s="1498"/>
      <c r="TXK28" s="1498"/>
      <c r="TXL28" s="1498"/>
      <c r="TXM28" s="1498"/>
      <c r="TXN28" s="1498"/>
      <c r="TXO28" s="1498"/>
      <c r="TXP28" s="1498"/>
      <c r="TXQ28" s="1498"/>
      <c r="TXR28" s="1498"/>
      <c r="TXS28" s="1498"/>
      <c r="TXT28" s="1498"/>
      <c r="TXU28" s="1498"/>
      <c r="TXV28" s="1498"/>
      <c r="TXW28" s="1498"/>
      <c r="TXX28" s="1498"/>
      <c r="TXY28" s="1498"/>
      <c r="TXZ28" s="1498"/>
      <c r="TYA28" s="1498"/>
      <c r="TYB28" s="1498"/>
      <c r="TYC28" s="1498"/>
      <c r="TYD28" s="1498"/>
      <c r="TYE28" s="1498"/>
      <c r="TYF28" s="1498"/>
      <c r="TYG28" s="1498"/>
      <c r="TYH28" s="1498"/>
      <c r="TYI28" s="1498"/>
      <c r="TYJ28" s="1498"/>
      <c r="TYK28" s="1498"/>
      <c r="TYL28" s="1498"/>
      <c r="TYM28" s="1498"/>
      <c r="TYN28" s="1498"/>
      <c r="TYO28" s="1498"/>
      <c r="TYP28" s="1498"/>
      <c r="TYQ28" s="1498"/>
      <c r="TYR28" s="1498"/>
      <c r="TYS28" s="1498"/>
      <c r="TYT28" s="1498"/>
      <c r="TYU28" s="1498"/>
      <c r="TYV28" s="1498"/>
      <c r="TYW28" s="1498"/>
      <c r="TYX28" s="1498"/>
      <c r="TYY28" s="1498"/>
      <c r="TYZ28" s="1498"/>
      <c r="TZA28" s="1498"/>
      <c r="TZB28" s="1498"/>
      <c r="TZC28" s="1498"/>
      <c r="TZD28" s="1498"/>
      <c r="TZE28" s="1498"/>
      <c r="TZF28" s="1498"/>
      <c r="TZG28" s="1498"/>
      <c r="TZH28" s="1498"/>
      <c r="TZI28" s="1498"/>
      <c r="TZJ28" s="1498"/>
      <c r="TZK28" s="1498"/>
      <c r="TZL28" s="1498"/>
      <c r="TZM28" s="1498"/>
      <c r="TZN28" s="1498"/>
      <c r="TZO28" s="1498"/>
      <c r="TZP28" s="1498"/>
      <c r="TZQ28" s="1498"/>
      <c r="TZR28" s="1498"/>
      <c r="TZS28" s="1498"/>
      <c r="TZT28" s="1498"/>
      <c r="TZU28" s="1498"/>
      <c r="TZV28" s="1498"/>
      <c r="TZW28" s="1498"/>
      <c r="TZX28" s="1498"/>
      <c r="TZY28" s="1498"/>
      <c r="TZZ28" s="1498"/>
      <c r="UAA28" s="1498"/>
      <c r="UAB28" s="1498"/>
      <c r="UAC28" s="1498"/>
      <c r="UAD28" s="1498"/>
      <c r="UAE28" s="1498"/>
      <c r="UAF28" s="1498"/>
      <c r="UAG28" s="1498"/>
      <c r="UAH28" s="1498"/>
      <c r="UAI28" s="1498"/>
      <c r="UAJ28" s="1498"/>
      <c r="UAK28" s="1498"/>
      <c r="UAL28" s="1498"/>
      <c r="UAM28" s="1498"/>
      <c r="UAN28" s="1498"/>
      <c r="UAO28" s="1498"/>
      <c r="UAP28" s="1498"/>
      <c r="UAQ28" s="1498"/>
      <c r="UAR28" s="1498"/>
      <c r="UAS28" s="1498"/>
      <c r="UAT28" s="1498"/>
      <c r="UAU28" s="1498"/>
      <c r="UAV28" s="1498"/>
      <c r="UAW28" s="1498"/>
      <c r="UAX28" s="1498"/>
      <c r="UAY28" s="1498"/>
      <c r="UAZ28" s="1498"/>
      <c r="UBA28" s="1498"/>
      <c r="UBB28" s="1498"/>
      <c r="UBC28" s="1498"/>
      <c r="UBD28" s="1498"/>
      <c r="UBE28" s="1498"/>
      <c r="UBF28" s="1498"/>
      <c r="UBG28" s="1498"/>
      <c r="UBH28" s="1498"/>
      <c r="UBI28" s="1498"/>
      <c r="UBJ28" s="1498"/>
      <c r="UBK28" s="1498"/>
      <c r="UBL28" s="1498"/>
      <c r="UBM28" s="1498"/>
      <c r="UBN28" s="1498"/>
      <c r="UBO28" s="1498"/>
      <c r="UBP28" s="1498"/>
      <c r="UBQ28" s="1498"/>
      <c r="UBR28" s="1498"/>
      <c r="UBS28" s="1498"/>
      <c r="UBT28" s="1498"/>
      <c r="UBU28" s="1498"/>
      <c r="UBV28" s="1498"/>
      <c r="UBW28" s="1498"/>
      <c r="UBX28" s="1498"/>
      <c r="UBY28" s="1498"/>
      <c r="UBZ28" s="1498"/>
      <c r="UCA28" s="1498"/>
      <c r="UCB28" s="1498"/>
      <c r="UCC28" s="1498"/>
      <c r="UCD28" s="1498"/>
      <c r="UCE28" s="1498"/>
      <c r="UCF28" s="1498"/>
      <c r="UCG28" s="1498"/>
      <c r="UCH28" s="1498"/>
      <c r="UCI28" s="1498"/>
      <c r="UCJ28" s="1498"/>
      <c r="UCK28" s="1498"/>
      <c r="UCL28" s="1498"/>
      <c r="UCM28" s="1498"/>
      <c r="UCN28" s="1498"/>
      <c r="UCO28" s="1498"/>
      <c r="UCP28" s="1498"/>
      <c r="UCQ28" s="1498"/>
      <c r="UCR28" s="1498"/>
      <c r="UCS28" s="1498"/>
      <c r="UCT28" s="1498"/>
      <c r="UCU28" s="1498"/>
      <c r="UCV28" s="1498"/>
      <c r="UCW28" s="1498"/>
      <c r="UCX28" s="1498"/>
      <c r="UCY28" s="1498"/>
      <c r="UCZ28" s="1498"/>
      <c r="UDA28" s="1498"/>
      <c r="UDB28" s="1498"/>
      <c r="UDC28" s="1498"/>
      <c r="UDD28" s="1498"/>
      <c r="UDE28" s="1498"/>
      <c r="UDF28" s="1498"/>
      <c r="UDG28" s="1498"/>
      <c r="UDH28" s="1498"/>
      <c r="UDI28" s="1498"/>
      <c r="UDJ28" s="1498"/>
      <c r="UDK28" s="1498"/>
      <c r="UDL28" s="1498"/>
      <c r="UDM28" s="1498"/>
      <c r="UDN28" s="1498"/>
      <c r="UDO28" s="1498"/>
      <c r="UDP28" s="1498"/>
      <c r="UDQ28" s="1498"/>
      <c r="UDR28" s="1498"/>
      <c r="UDS28" s="1498"/>
      <c r="UDT28" s="1498"/>
      <c r="UDU28" s="1498"/>
      <c r="UDV28" s="1498"/>
      <c r="UDW28" s="1498"/>
      <c r="UDX28" s="1498"/>
      <c r="UDY28" s="1498"/>
      <c r="UDZ28" s="1498"/>
      <c r="UEA28" s="1498"/>
      <c r="UEB28" s="1498"/>
      <c r="UEC28" s="1498"/>
      <c r="UED28" s="1498"/>
      <c r="UEE28" s="1498"/>
      <c r="UEF28" s="1498"/>
      <c r="UEG28" s="1498"/>
      <c r="UEH28" s="1498"/>
      <c r="UEI28" s="1498"/>
      <c r="UEJ28" s="1498"/>
      <c r="UEK28" s="1498"/>
      <c r="UEL28" s="1498"/>
      <c r="UEM28" s="1498"/>
      <c r="UEN28" s="1498"/>
      <c r="UEO28" s="1498"/>
      <c r="UEP28" s="1498"/>
      <c r="UEQ28" s="1498"/>
      <c r="UER28" s="1498"/>
      <c r="UES28" s="1498"/>
      <c r="UET28" s="1498"/>
      <c r="UEU28" s="1498"/>
      <c r="UEV28" s="1498"/>
      <c r="UEW28" s="1498"/>
      <c r="UEX28" s="1498"/>
      <c r="UEY28" s="1498"/>
      <c r="UEZ28" s="1498"/>
      <c r="UFA28" s="1498"/>
      <c r="UFB28" s="1498"/>
      <c r="UFC28" s="1498"/>
      <c r="UFD28" s="1498"/>
      <c r="UFE28" s="1498"/>
      <c r="UFF28" s="1498"/>
      <c r="UFG28" s="1498"/>
      <c r="UFH28" s="1498"/>
      <c r="UFI28" s="1498"/>
      <c r="UFJ28" s="1498"/>
      <c r="UFK28" s="1498"/>
      <c r="UFL28" s="1498"/>
      <c r="UFM28" s="1498"/>
      <c r="UFN28" s="1498"/>
      <c r="UFO28" s="1498"/>
      <c r="UFP28" s="1498"/>
      <c r="UFQ28" s="1498"/>
      <c r="UFR28" s="1498"/>
      <c r="UFS28" s="1498"/>
      <c r="UFT28" s="1498"/>
      <c r="UFU28" s="1498"/>
      <c r="UFV28" s="1498"/>
      <c r="UFW28" s="1498"/>
      <c r="UFX28" s="1498"/>
      <c r="UFY28" s="1498"/>
      <c r="UFZ28" s="1498"/>
      <c r="UGA28" s="1498"/>
      <c r="UGB28" s="1498"/>
      <c r="UGC28" s="1498"/>
      <c r="UGD28" s="1498"/>
      <c r="UGE28" s="1498"/>
      <c r="UGF28" s="1498"/>
      <c r="UGG28" s="1498"/>
      <c r="UGH28" s="1498"/>
      <c r="UGI28" s="1498"/>
      <c r="UGJ28" s="1498"/>
      <c r="UGK28" s="1498"/>
      <c r="UGL28" s="1498"/>
      <c r="UGM28" s="1498"/>
      <c r="UGN28" s="1498"/>
      <c r="UGO28" s="1498"/>
      <c r="UGP28" s="1498"/>
      <c r="UGQ28" s="1498"/>
      <c r="UGR28" s="1498"/>
      <c r="UGS28" s="1498"/>
      <c r="UGT28" s="1498"/>
      <c r="UGU28" s="1498"/>
      <c r="UGV28" s="1498"/>
      <c r="UGW28" s="1498"/>
      <c r="UGX28" s="1498"/>
      <c r="UGY28" s="1498"/>
      <c r="UGZ28" s="1498"/>
      <c r="UHA28" s="1498"/>
      <c r="UHB28" s="1498"/>
      <c r="UHC28" s="1498"/>
      <c r="UHD28" s="1498"/>
      <c r="UHE28" s="1498"/>
      <c r="UHF28" s="1498"/>
      <c r="UHG28" s="1498"/>
      <c r="UHH28" s="1498"/>
      <c r="UHI28" s="1498"/>
      <c r="UHJ28" s="1498"/>
      <c r="UHK28" s="1498"/>
      <c r="UHL28" s="1498"/>
      <c r="UHM28" s="1498"/>
      <c r="UHN28" s="1498"/>
      <c r="UHO28" s="1498"/>
      <c r="UHP28" s="1498"/>
      <c r="UHQ28" s="1498"/>
      <c r="UHR28" s="1498"/>
      <c r="UHS28" s="1498"/>
      <c r="UHT28" s="1498"/>
      <c r="UHU28" s="1498"/>
      <c r="UHV28" s="1498"/>
      <c r="UHW28" s="1498"/>
      <c r="UHX28" s="1498"/>
      <c r="UHY28" s="1498"/>
      <c r="UHZ28" s="1498"/>
      <c r="UIA28" s="1498"/>
      <c r="UIB28" s="1498"/>
      <c r="UIC28" s="1498"/>
      <c r="UID28" s="1498"/>
      <c r="UIE28" s="1498"/>
      <c r="UIF28" s="1498"/>
      <c r="UIG28" s="1498"/>
      <c r="UIH28" s="1498"/>
      <c r="UII28" s="1498"/>
      <c r="UIJ28" s="1498"/>
      <c r="UIK28" s="1498"/>
      <c r="UIL28" s="1498"/>
      <c r="UIM28" s="1498"/>
      <c r="UIN28" s="1498"/>
      <c r="UIO28" s="1498"/>
      <c r="UIP28" s="1498"/>
      <c r="UIQ28" s="1498"/>
      <c r="UIR28" s="1498"/>
      <c r="UIS28" s="1498"/>
      <c r="UIT28" s="1498"/>
      <c r="UIU28" s="1498"/>
      <c r="UIV28" s="1498"/>
      <c r="UIW28" s="1498"/>
      <c r="UIX28" s="1498"/>
      <c r="UIY28" s="1498"/>
      <c r="UIZ28" s="1498"/>
      <c r="UJA28" s="1498"/>
      <c r="UJB28" s="1498"/>
      <c r="UJC28" s="1498"/>
      <c r="UJD28" s="1498"/>
      <c r="UJE28" s="1498"/>
      <c r="UJF28" s="1498"/>
      <c r="UJG28" s="1498"/>
      <c r="UJH28" s="1498"/>
      <c r="UJI28" s="1498"/>
      <c r="UJJ28" s="1498"/>
      <c r="UJK28" s="1498"/>
      <c r="UJL28" s="1498"/>
      <c r="UJM28" s="1498"/>
      <c r="UJN28" s="1498"/>
      <c r="UJO28" s="1498"/>
      <c r="UJP28" s="1498"/>
      <c r="UJQ28" s="1498"/>
      <c r="UJR28" s="1498"/>
      <c r="UJS28" s="1498"/>
      <c r="UJT28" s="1498"/>
      <c r="UJU28" s="1498"/>
      <c r="UJV28" s="1498"/>
      <c r="UJW28" s="1498"/>
      <c r="UJX28" s="1498"/>
      <c r="UJY28" s="1498"/>
      <c r="UJZ28" s="1498"/>
      <c r="UKA28" s="1498"/>
      <c r="UKB28" s="1498"/>
      <c r="UKC28" s="1498"/>
      <c r="UKD28" s="1498"/>
      <c r="UKE28" s="1498"/>
      <c r="UKF28" s="1498"/>
      <c r="UKG28" s="1498"/>
      <c r="UKH28" s="1498"/>
      <c r="UKI28" s="1498"/>
      <c r="UKJ28" s="1498"/>
      <c r="UKK28" s="1498"/>
      <c r="UKL28" s="1498"/>
      <c r="UKM28" s="1498"/>
      <c r="UKN28" s="1498"/>
      <c r="UKO28" s="1498"/>
      <c r="UKP28" s="1498"/>
      <c r="UKQ28" s="1498"/>
      <c r="UKR28" s="1498"/>
      <c r="UKS28" s="1498"/>
      <c r="UKT28" s="1498"/>
      <c r="UKU28" s="1498"/>
      <c r="UKV28" s="1498"/>
      <c r="UKW28" s="1498"/>
      <c r="UKX28" s="1498"/>
      <c r="UKY28" s="1498"/>
      <c r="UKZ28" s="1498"/>
      <c r="ULA28" s="1498"/>
      <c r="ULB28" s="1498"/>
      <c r="ULC28" s="1498"/>
      <c r="ULD28" s="1498"/>
      <c r="ULE28" s="1498"/>
      <c r="ULF28" s="1498"/>
      <c r="ULG28" s="1498"/>
      <c r="ULH28" s="1498"/>
      <c r="ULI28" s="1498"/>
      <c r="ULJ28" s="1498"/>
      <c r="ULK28" s="1498"/>
      <c r="ULL28" s="1498"/>
      <c r="ULM28" s="1498"/>
      <c r="ULN28" s="1498"/>
      <c r="ULO28" s="1498"/>
      <c r="ULP28" s="1498"/>
      <c r="ULQ28" s="1498"/>
      <c r="ULR28" s="1498"/>
      <c r="ULS28" s="1498"/>
      <c r="ULT28" s="1498"/>
      <c r="ULU28" s="1498"/>
      <c r="ULV28" s="1498"/>
      <c r="ULW28" s="1498"/>
      <c r="ULX28" s="1498"/>
      <c r="ULY28" s="1498"/>
      <c r="ULZ28" s="1498"/>
      <c r="UMA28" s="1498"/>
      <c r="UMB28" s="1498"/>
      <c r="UMC28" s="1498"/>
      <c r="UMD28" s="1498"/>
      <c r="UME28" s="1498"/>
      <c r="UMF28" s="1498"/>
      <c r="UMG28" s="1498"/>
      <c r="UMH28" s="1498"/>
      <c r="UMI28" s="1498"/>
      <c r="UMJ28" s="1498"/>
      <c r="UMK28" s="1498"/>
      <c r="UML28" s="1498"/>
      <c r="UMM28" s="1498"/>
      <c r="UMN28" s="1498"/>
      <c r="UMO28" s="1498"/>
      <c r="UMP28" s="1498"/>
      <c r="UMQ28" s="1498"/>
      <c r="UMR28" s="1498"/>
      <c r="UMS28" s="1498"/>
      <c r="UMT28" s="1498"/>
      <c r="UMU28" s="1498"/>
      <c r="UMV28" s="1498"/>
      <c r="UMW28" s="1498"/>
      <c r="UMX28" s="1498"/>
      <c r="UMY28" s="1498"/>
      <c r="UMZ28" s="1498"/>
      <c r="UNA28" s="1498"/>
      <c r="UNB28" s="1498"/>
      <c r="UNC28" s="1498"/>
      <c r="UND28" s="1498"/>
      <c r="UNE28" s="1498"/>
      <c r="UNF28" s="1498"/>
      <c r="UNG28" s="1498"/>
      <c r="UNH28" s="1498"/>
      <c r="UNI28" s="1498"/>
      <c r="UNJ28" s="1498"/>
      <c r="UNK28" s="1498"/>
      <c r="UNL28" s="1498"/>
      <c r="UNM28" s="1498"/>
      <c r="UNN28" s="1498"/>
      <c r="UNO28" s="1498"/>
      <c r="UNP28" s="1498"/>
      <c r="UNQ28" s="1498"/>
      <c r="UNR28" s="1498"/>
      <c r="UNS28" s="1498"/>
      <c r="UNT28" s="1498"/>
      <c r="UNU28" s="1498"/>
      <c r="UNV28" s="1498"/>
      <c r="UNW28" s="1498"/>
      <c r="UNX28" s="1498"/>
      <c r="UNY28" s="1498"/>
      <c r="UNZ28" s="1498"/>
      <c r="UOA28" s="1498"/>
      <c r="UOB28" s="1498"/>
      <c r="UOC28" s="1498"/>
      <c r="UOD28" s="1498"/>
      <c r="UOE28" s="1498"/>
      <c r="UOF28" s="1498"/>
      <c r="UOG28" s="1498"/>
      <c r="UOH28" s="1498"/>
      <c r="UOI28" s="1498"/>
      <c r="UOJ28" s="1498"/>
      <c r="UOK28" s="1498"/>
      <c r="UOL28" s="1498"/>
      <c r="UOM28" s="1498"/>
      <c r="UON28" s="1498"/>
      <c r="UOO28" s="1498"/>
      <c r="UOP28" s="1498"/>
      <c r="UOQ28" s="1498"/>
      <c r="UOR28" s="1498"/>
      <c r="UOS28" s="1498"/>
      <c r="UOT28" s="1498"/>
      <c r="UOU28" s="1498"/>
      <c r="UOV28" s="1498"/>
      <c r="UOW28" s="1498"/>
      <c r="UOX28" s="1498"/>
      <c r="UOY28" s="1498"/>
      <c r="UOZ28" s="1498"/>
      <c r="UPA28" s="1498"/>
      <c r="UPB28" s="1498"/>
      <c r="UPC28" s="1498"/>
      <c r="UPD28" s="1498"/>
      <c r="UPE28" s="1498"/>
      <c r="UPF28" s="1498"/>
      <c r="UPG28" s="1498"/>
      <c r="UPH28" s="1498"/>
      <c r="UPI28" s="1498"/>
      <c r="UPJ28" s="1498"/>
      <c r="UPK28" s="1498"/>
      <c r="UPL28" s="1498"/>
      <c r="UPM28" s="1498"/>
      <c r="UPN28" s="1498"/>
      <c r="UPO28" s="1498"/>
      <c r="UPP28" s="1498"/>
      <c r="UPQ28" s="1498"/>
      <c r="UPR28" s="1498"/>
      <c r="UPS28" s="1498"/>
      <c r="UPT28" s="1498"/>
      <c r="UPU28" s="1498"/>
      <c r="UPV28" s="1498"/>
      <c r="UPW28" s="1498"/>
      <c r="UPX28" s="1498"/>
      <c r="UPY28" s="1498"/>
      <c r="UPZ28" s="1498"/>
      <c r="UQA28" s="1498"/>
      <c r="UQB28" s="1498"/>
      <c r="UQC28" s="1498"/>
      <c r="UQD28" s="1498"/>
      <c r="UQE28" s="1498"/>
      <c r="UQF28" s="1498"/>
      <c r="UQG28" s="1498"/>
      <c r="UQH28" s="1498"/>
      <c r="UQI28" s="1498"/>
      <c r="UQJ28" s="1498"/>
      <c r="UQK28" s="1498"/>
      <c r="UQL28" s="1498"/>
      <c r="UQM28" s="1498"/>
      <c r="UQN28" s="1498"/>
      <c r="UQO28" s="1498"/>
      <c r="UQP28" s="1498"/>
      <c r="UQQ28" s="1498"/>
      <c r="UQR28" s="1498"/>
      <c r="UQS28" s="1498"/>
      <c r="UQT28" s="1498"/>
      <c r="UQU28" s="1498"/>
      <c r="UQV28" s="1498"/>
      <c r="UQW28" s="1498"/>
      <c r="UQX28" s="1498"/>
      <c r="UQY28" s="1498"/>
      <c r="UQZ28" s="1498"/>
      <c r="URA28" s="1498"/>
      <c r="URB28" s="1498"/>
      <c r="URC28" s="1498"/>
      <c r="URD28" s="1498"/>
      <c r="URE28" s="1498"/>
      <c r="URF28" s="1498"/>
      <c r="URG28" s="1498"/>
      <c r="URH28" s="1498"/>
      <c r="URI28" s="1498"/>
      <c r="URJ28" s="1498"/>
      <c r="URK28" s="1498"/>
      <c r="URL28" s="1498"/>
      <c r="URM28" s="1498"/>
      <c r="URN28" s="1498"/>
      <c r="URO28" s="1498"/>
      <c r="URP28" s="1498"/>
      <c r="URQ28" s="1498"/>
      <c r="URR28" s="1498"/>
      <c r="URS28" s="1498"/>
      <c r="URT28" s="1498"/>
      <c r="URU28" s="1498"/>
      <c r="URV28" s="1498"/>
      <c r="URW28" s="1498"/>
      <c r="URX28" s="1498"/>
      <c r="URY28" s="1498"/>
      <c r="URZ28" s="1498"/>
      <c r="USA28" s="1498"/>
      <c r="USB28" s="1498"/>
      <c r="USC28" s="1498"/>
      <c r="USD28" s="1498"/>
      <c r="USE28" s="1498"/>
      <c r="USF28" s="1498"/>
      <c r="USG28" s="1498"/>
      <c r="USH28" s="1498"/>
      <c r="USI28" s="1498"/>
      <c r="USJ28" s="1498"/>
      <c r="USK28" s="1498"/>
      <c r="USL28" s="1498"/>
      <c r="USM28" s="1498"/>
      <c r="USN28" s="1498"/>
      <c r="USO28" s="1498"/>
      <c r="USP28" s="1498"/>
      <c r="USQ28" s="1498"/>
      <c r="USR28" s="1498"/>
      <c r="USS28" s="1498"/>
      <c r="UST28" s="1498"/>
      <c r="USU28" s="1498"/>
      <c r="USV28" s="1498"/>
      <c r="USW28" s="1498"/>
      <c r="USX28" s="1498"/>
      <c r="USY28" s="1498"/>
      <c r="USZ28" s="1498"/>
      <c r="UTA28" s="1498"/>
      <c r="UTB28" s="1498"/>
      <c r="UTC28" s="1498"/>
      <c r="UTD28" s="1498"/>
      <c r="UTE28" s="1498"/>
      <c r="UTF28" s="1498"/>
      <c r="UTG28" s="1498"/>
      <c r="UTH28" s="1498"/>
      <c r="UTI28" s="1498"/>
      <c r="UTJ28" s="1498"/>
      <c r="UTK28" s="1498"/>
      <c r="UTL28" s="1498"/>
      <c r="UTM28" s="1498"/>
      <c r="UTN28" s="1498"/>
      <c r="UTO28" s="1498"/>
      <c r="UTP28" s="1498"/>
      <c r="UTQ28" s="1498"/>
      <c r="UTR28" s="1498"/>
      <c r="UTS28" s="1498"/>
      <c r="UTT28" s="1498"/>
      <c r="UTU28" s="1498"/>
      <c r="UTV28" s="1498"/>
      <c r="UTW28" s="1498"/>
      <c r="UTX28" s="1498"/>
      <c r="UTY28" s="1498"/>
      <c r="UTZ28" s="1498"/>
      <c r="UUA28" s="1498"/>
      <c r="UUB28" s="1498"/>
      <c r="UUC28" s="1498"/>
      <c r="UUD28" s="1498"/>
      <c r="UUE28" s="1498"/>
      <c r="UUF28" s="1498"/>
      <c r="UUG28" s="1498"/>
      <c r="UUH28" s="1498"/>
      <c r="UUI28" s="1498"/>
      <c r="UUJ28" s="1498"/>
      <c r="UUK28" s="1498"/>
      <c r="UUL28" s="1498"/>
      <c r="UUM28" s="1498"/>
      <c r="UUN28" s="1498"/>
      <c r="UUO28" s="1498"/>
      <c r="UUP28" s="1498"/>
      <c r="UUQ28" s="1498"/>
      <c r="UUR28" s="1498"/>
      <c r="UUS28" s="1498"/>
      <c r="UUT28" s="1498"/>
      <c r="UUU28" s="1498"/>
      <c r="UUV28" s="1498"/>
      <c r="UUW28" s="1498"/>
      <c r="UUX28" s="1498"/>
      <c r="UUY28" s="1498"/>
      <c r="UUZ28" s="1498"/>
      <c r="UVA28" s="1498"/>
      <c r="UVB28" s="1498"/>
      <c r="UVC28" s="1498"/>
      <c r="UVD28" s="1498"/>
      <c r="UVE28" s="1498"/>
      <c r="UVF28" s="1498"/>
      <c r="UVG28" s="1498"/>
      <c r="UVH28" s="1498"/>
      <c r="UVI28" s="1498"/>
      <c r="UVJ28" s="1498"/>
      <c r="UVK28" s="1498"/>
      <c r="UVL28" s="1498"/>
      <c r="UVM28" s="1498"/>
      <c r="UVN28" s="1498"/>
      <c r="UVO28" s="1498"/>
      <c r="UVP28" s="1498"/>
      <c r="UVQ28" s="1498"/>
      <c r="UVR28" s="1498"/>
      <c r="UVS28" s="1498"/>
      <c r="UVT28" s="1498"/>
      <c r="UVU28" s="1498"/>
      <c r="UVV28" s="1498"/>
      <c r="UVW28" s="1498"/>
      <c r="UVX28" s="1498"/>
      <c r="UVY28" s="1498"/>
      <c r="UVZ28" s="1498"/>
      <c r="UWA28" s="1498"/>
      <c r="UWB28" s="1498"/>
      <c r="UWC28" s="1498"/>
      <c r="UWD28" s="1498"/>
      <c r="UWE28" s="1498"/>
      <c r="UWF28" s="1498"/>
      <c r="UWG28" s="1498"/>
      <c r="UWH28" s="1498"/>
      <c r="UWI28" s="1498"/>
      <c r="UWJ28" s="1498"/>
      <c r="UWK28" s="1498"/>
      <c r="UWL28" s="1498"/>
      <c r="UWM28" s="1498"/>
      <c r="UWN28" s="1498"/>
      <c r="UWO28" s="1498"/>
      <c r="UWP28" s="1498"/>
      <c r="UWQ28" s="1498"/>
      <c r="UWR28" s="1498"/>
      <c r="UWS28" s="1498"/>
      <c r="UWT28" s="1498"/>
      <c r="UWU28" s="1498"/>
      <c r="UWV28" s="1498"/>
      <c r="UWW28" s="1498"/>
      <c r="UWX28" s="1498"/>
      <c r="UWY28" s="1498"/>
      <c r="UWZ28" s="1498"/>
      <c r="UXA28" s="1498"/>
      <c r="UXB28" s="1498"/>
      <c r="UXC28" s="1498"/>
      <c r="UXD28" s="1498"/>
      <c r="UXE28" s="1498"/>
      <c r="UXF28" s="1498"/>
      <c r="UXG28" s="1498"/>
      <c r="UXH28" s="1498"/>
      <c r="UXI28" s="1498"/>
      <c r="UXJ28" s="1498"/>
      <c r="UXK28" s="1498"/>
      <c r="UXL28" s="1498"/>
      <c r="UXM28" s="1498"/>
      <c r="UXN28" s="1498"/>
      <c r="UXO28" s="1498"/>
      <c r="UXP28" s="1498"/>
      <c r="UXQ28" s="1498"/>
      <c r="UXR28" s="1498"/>
      <c r="UXS28" s="1498"/>
      <c r="UXT28" s="1498"/>
      <c r="UXU28" s="1498"/>
      <c r="UXV28" s="1498"/>
      <c r="UXW28" s="1498"/>
      <c r="UXX28" s="1498"/>
      <c r="UXY28" s="1498"/>
      <c r="UXZ28" s="1498"/>
      <c r="UYA28" s="1498"/>
      <c r="UYB28" s="1498"/>
      <c r="UYC28" s="1498"/>
      <c r="UYD28" s="1498"/>
      <c r="UYE28" s="1498"/>
      <c r="UYF28" s="1498"/>
      <c r="UYG28" s="1498"/>
      <c r="UYH28" s="1498"/>
      <c r="UYI28" s="1498"/>
      <c r="UYJ28" s="1498"/>
      <c r="UYK28" s="1498"/>
      <c r="UYL28" s="1498"/>
      <c r="UYM28" s="1498"/>
      <c r="UYN28" s="1498"/>
      <c r="UYO28" s="1498"/>
      <c r="UYP28" s="1498"/>
      <c r="UYQ28" s="1498"/>
      <c r="UYR28" s="1498"/>
      <c r="UYS28" s="1498"/>
      <c r="UYT28" s="1498"/>
      <c r="UYU28" s="1498"/>
      <c r="UYV28" s="1498"/>
      <c r="UYW28" s="1498"/>
      <c r="UYX28" s="1498"/>
      <c r="UYY28" s="1498"/>
      <c r="UYZ28" s="1498"/>
      <c r="UZA28" s="1498"/>
      <c r="UZB28" s="1498"/>
      <c r="UZC28" s="1498"/>
      <c r="UZD28" s="1498"/>
      <c r="UZE28" s="1498"/>
      <c r="UZF28" s="1498"/>
      <c r="UZG28" s="1498"/>
      <c r="UZH28" s="1498"/>
      <c r="UZI28" s="1498"/>
      <c r="UZJ28" s="1498"/>
      <c r="UZK28" s="1498"/>
      <c r="UZL28" s="1498"/>
      <c r="UZM28" s="1498"/>
      <c r="UZN28" s="1498"/>
      <c r="UZO28" s="1498"/>
      <c r="UZP28" s="1498"/>
      <c r="UZQ28" s="1498"/>
      <c r="UZR28" s="1498"/>
      <c r="UZS28" s="1498"/>
      <c r="UZT28" s="1498"/>
      <c r="UZU28" s="1498"/>
      <c r="UZV28" s="1498"/>
      <c r="UZW28" s="1498"/>
      <c r="UZX28" s="1498"/>
      <c r="UZY28" s="1498"/>
      <c r="UZZ28" s="1498"/>
      <c r="VAA28" s="1498"/>
      <c r="VAB28" s="1498"/>
      <c r="VAC28" s="1498"/>
      <c r="VAD28" s="1498"/>
      <c r="VAE28" s="1498"/>
      <c r="VAF28" s="1498"/>
      <c r="VAG28" s="1498"/>
      <c r="VAH28" s="1498"/>
      <c r="VAI28" s="1498"/>
      <c r="VAJ28" s="1498"/>
      <c r="VAK28" s="1498"/>
      <c r="VAL28" s="1498"/>
      <c r="VAM28" s="1498"/>
      <c r="VAN28" s="1498"/>
      <c r="VAO28" s="1498"/>
      <c r="VAP28" s="1498"/>
      <c r="VAQ28" s="1498"/>
      <c r="VAR28" s="1498"/>
      <c r="VAS28" s="1498"/>
      <c r="VAT28" s="1498"/>
      <c r="VAU28" s="1498"/>
      <c r="VAV28" s="1498"/>
      <c r="VAW28" s="1498"/>
      <c r="VAX28" s="1498"/>
      <c r="VAY28" s="1498"/>
      <c r="VAZ28" s="1498"/>
      <c r="VBA28" s="1498"/>
      <c r="VBB28" s="1498"/>
      <c r="VBC28" s="1498"/>
      <c r="VBD28" s="1498"/>
      <c r="VBE28" s="1498"/>
      <c r="VBF28" s="1498"/>
      <c r="VBG28" s="1498"/>
      <c r="VBH28" s="1498"/>
      <c r="VBI28" s="1498"/>
      <c r="VBJ28" s="1498"/>
      <c r="VBK28" s="1498"/>
      <c r="VBL28" s="1498"/>
      <c r="VBM28" s="1498"/>
      <c r="VBN28" s="1498"/>
      <c r="VBO28" s="1498"/>
      <c r="VBP28" s="1498"/>
      <c r="VBQ28" s="1498"/>
      <c r="VBR28" s="1498"/>
      <c r="VBS28" s="1498"/>
      <c r="VBT28" s="1498"/>
      <c r="VBU28" s="1498"/>
      <c r="VBV28" s="1498"/>
      <c r="VBW28" s="1498"/>
      <c r="VBX28" s="1498"/>
      <c r="VBY28" s="1498"/>
      <c r="VBZ28" s="1498"/>
      <c r="VCA28" s="1498"/>
      <c r="VCB28" s="1498"/>
      <c r="VCC28" s="1498"/>
      <c r="VCD28" s="1498"/>
      <c r="VCE28" s="1498"/>
      <c r="VCF28" s="1498"/>
      <c r="VCG28" s="1498"/>
      <c r="VCH28" s="1498"/>
      <c r="VCI28" s="1498"/>
      <c r="VCJ28" s="1498"/>
      <c r="VCK28" s="1498"/>
      <c r="VCL28" s="1498"/>
      <c r="VCM28" s="1498"/>
      <c r="VCN28" s="1498"/>
      <c r="VCO28" s="1498"/>
      <c r="VCP28" s="1498"/>
      <c r="VCQ28" s="1498"/>
      <c r="VCR28" s="1498"/>
      <c r="VCS28" s="1498"/>
      <c r="VCT28" s="1498"/>
      <c r="VCU28" s="1498"/>
      <c r="VCV28" s="1498"/>
      <c r="VCW28" s="1498"/>
      <c r="VCX28" s="1498"/>
      <c r="VCY28" s="1498"/>
      <c r="VCZ28" s="1498"/>
      <c r="VDA28" s="1498"/>
      <c r="VDB28" s="1498"/>
      <c r="VDC28" s="1498"/>
      <c r="VDD28" s="1498"/>
      <c r="VDE28" s="1498"/>
      <c r="VDF28" s="1498"/>
      <c r="VDG28" s="1498"/>
      <c r="VDH28" s="1498"/>
      <c r="VDI28" s="1498"/>
      <c r="VDJ28" s="1498"/>
      <c r="VDK28" s="1498"/>
      <c r="VDL28" s="1498"/>
      <c r="VDM28" s="1498"/>
      <c r="VDN28" s="1498"/>
      <c r="VDO28" s="1498"/>
      <c r="VDP28" s="1498"/>
      <c r="VDQ28" s="1498"/>
      <c r="VDR28" s="1498"/>
      <c r="VDS28" s="1498"/>
      <c r="VDT28" s="1498"/>
      <c r="VDU28" s="1498"/>
      <c r="VDV28" s="1498"/>
      <c r="VDW28" s="1498"/>
      <c r="VDX28" s="1498"/>
      <c r="VDY28" s="1498"/>
      <c r="VDZ28" s="1498"/>
      <c r="VEA28" s="1498"/>
      <c r="VEB28" s="1498"/>
      <c r="VEC28" s="1498"/>
      <c r="VED28" s="1498"/>
      <c r="VEE28" s="1498"/>
      <c r="VEF28" s="1498"/>
      <c r="VEG28" s="1498"/>
      <c r="VEH28" s="1498"/>
      <c r="VEI28" s="1498"/>
      <c r="VEJ28" s="1498"/>
      <c r="VEK28" s="1498"/>
      <c r="VEL28" s="1498"/>
      <c r="VEM28" s="1498"/>
      <c r="VEN28" s="1498"/>
      <c r="VEO28" s="1498"/>
      <c r="VEP28" s="1498"/>
      <c r="VEQ28" s="1498"/>
      <c r="VER28" s="1498"/>
      <c r="VES28" s="1498"/>
      <c r="VET28" s="1498"/>
      <c r="VEU28" s="1498"/>
      <c r="VEV28" s="1498"/>
      <c r="VEW28" s="1498"/>
      <c r="VEX28" s="1498"/>
      <c r="VEY28" s="1498"/>
      <c r="VEZ28" s="1498"/>
      <c r="VFA28" s="1498"/>
      <c r="VFB28" s="1498"/>
      <c r="VFC28" s="1498"/>
      <c r="VFD28" s="1498"/>
      <c r="VFE28" s="1498"/>
      <c r="VFF28" s="1498"/>
      <c r="VFG28" s="1498"/>
      <c r="VFH28" s="1498"/>
      <c r="VFI28" s="1498"/>
      <c r="VFJ28" s="1498"/>
      <c r="VFK28" s="1498"/>
      <c r="VFL28" s="1498"/>
      <c r="VFM28" s="1498"/>
      <c r="VFN28" s="1498"/>
      <c r="VFO28" s="1498"/>
      <c r="VFP28" s="1498"/>
      <c r="VFQ28" s="1498"/>
      <c r="VFR28" s="1498"/>
      <c r="VFS28" s="1498"/>
      <c r="VFT28" s="1498"/>
      <c r="VFU28" s="1498"/>
      <c r="VFV28" s="1498"/>
      <c r="VFW28" s="1498"/>
      <c r="VFX28" s="1498"/>
      <c r="VFY28" s="1498"/>
      <c r="VFZ28" s="1498"/>
      <c r="VGA28" s="1498"/>
      <c r="VGB28" s="1498"/>
      <c r="VGC28" s="1498"/>
      <c r="VGD28" s="1498"/>
      <c r="VGE28" s="1498"/>
      <c r="VGF28" s="1498"/>
      <c r="VGG28" s="1498"/>
      <c r="VGH28" s="1498"/>
      <c r="VGI28" s="1498"/>
      <c r="VGJ28" s="1498"/>
      <c r="VGK28" s="1498"/>
      <c r="VGL28" s="1498"/>
      <c r="VGM28" s="1498"/>
      <c r="VGN28" s="1498"/>
      <c r="VGO28" s="1498"/>
      <c r="VGP28" s="1498"/>
      <c r="VGQ28" s="1498"/>
      <c r="VGR28" s="1498"/>
      <c r="VGS28" s="1498"/>
      <c r="VGT28" s="1498"/>
      <c r="VGU28" s="1498"/>
      <c r="VGV28" s="1498"/>
      <c r="VGW28" s="1498"/>
      <c r="VGX28" s="1498"/>
      <c r="VGY28" s="1498"/>
      <c r="VGZ28" s="1498"/>
      <c r="VHA28" s="1498"/>
      <c r="VHB28" s="1498"/>
      <c r="VHC28" s="1498"/>
      <c r="VHD28" s="1498"/>
      <c r="VHE28" s="1498"/>
      <c r="VHF28" s="1498"/>
      <c r="VHG28" s="1498"/>
      <c r="VHH28" s="1498"/>
      <c r="VHI28" s="1498"/>
      <c r="VHJ28" s="1498"/>
      <c r="VHK28" s="1498"/>
      <c r="VHL28" s="1498"/>
      <c r="VHM28" s="1498"/>
      <c r="VHN28" s="1498"/>
      <c r="VHO28" s="1498"/>
      <c r="VHP28" s="1498"/>
      <c r="VHQ28" s="1498"/>
      <c r="VHR28" s="1498"/>
      <c r="VHS28" s="1498"/>
      <c r="VHT28" s="1498"/>
      <c r="VHU28" s="1498"/>
      <c r="VHV28" s="1498"/>
      <c r="VHW28" s="1498"/>
      <c r="VHX28" s="1498"/>
      <c r="VHY28" s="1498"/>
      <c r="VHZ28" s="1498"/>
      <c r="VIA28" s="1498"/>
      <c r="VIB28" s="1498"/>
      <c r="VIC28" s="1498"/>
      <c r="VID28" s="1498"/>
      <c r="VIE28" s="1498"/>
      <c r="VIF28" s="1498"/>
      <c r="VIG28" s="1498"/>
      <c r="VIH28" s="1498"/>
      <c r="VII28" s="1498"/>
      <c r="VIJ28" s="1498"/>
      <c r="VIK28" s="1498"/>
      <c r="VIL28" s="1498"/>
      <c r="VIM28" s="1498"/>
      <c r="VIN28" s="1498"/>
      <c r="VIO28" s="1498"/>
      <c r="VIP28" s="1498"/>
      <c r="VIQ28" s="1498"/>
      <c r="VIR28" s="1498"/>
      <c r="VIS28" s="1498"/>
      <c r="VIT28" s="1498"/>
      <c r="VIU28" s="1498"/>
      <c r="VIV28" s="1498"/>
      <c r="VIW28" s="1498"/>
      <c r="VIX28" s="1498"/>
      <c r="VIY28" s="1498"/>
      <c r="VIZ28" s="1498"/>
      <c r="VJA28" s="1498"/>
      <c r="VJB28" s="1498"/>
      <c r="VJC28" s="1498"/>
      <c r="VJD28" s="1498"/>
      <c r="VJE28" s="1498"/>
      <c r="VJF28" s="1498"/>
      <c r="VJG28" s="1498"/>
      <c r="VJH28" s="1498"/>
      <c r="VJI28" s="1498"/>
      <c r="VJJ28" s="1498"/>
      <c r="VJK28" s="1498"/>
      <c r="VJL28" s="1498"/>
      <c r="VJM28" s="1498"/>
      <c r="VJN28" s="1498"/>
      <c r="VJO28" s="1498"/>
      <c r="VJP28" s="1498"/>
      <c r="VJQ28" s="1498"/>
      <c r="VJR28" s="1498"/>
      <c r="VJS28" s="1498"/>
      <c r="VJT28" s="1498"/>
      <c r="VJU28" s="1498"/>
      <c r="VJV28" s="1498"/>
      <c r="VJW28" s="1498"/>
      <c r="VJX28" s="1498"/>
      <c r="VJY28" s="1498"/>
      <c r="VJZ28" s="1498"/>
      <c r="VKA28" s="1498"/>
      <c r="VKB28" s="1498"/>
      <c r="VKC28" s="1498"/>
      <c r="VKD28" s="1498"/>
      <c r="VKE28" s="1498"/>
      <c r="VKF28" s="1498"/>
      <c r="VKG28" s="1498"/>
      <c r="VKH28" s="1498"/>
      <c r="VKI28" s="1498"/>
      <c r="VKJ28" s="1498"/>
      <c r="VKK28" s="1498"/>
      <c r="VKL28" s="1498"/>
      <c r="VKM28" s="1498"/>
      <c r="VKN28" s="1498"/>
      <c r="VKO28" s="1498"/>
      <c r="VKP28" s="1498"/>
      <c r="VKQ28" s="1498"/>
      <c r="VKR28" s="1498"/>
      <c r="VKS28" s="1498"/>
      <c r="VKT28" s="1498"/>
      <c r="VKU28" s="1498"/>
      <c r="VKV28" s="1498"/>
      <c r="VKW28" s="1498"/>
      <c r="VKX28" s="1498"/>
      <c r="VKY28" s="1498"/>
      <c r="VKZ28" s="1498"/>
      <c r="VLA28" s="1498"/>
      <c r="VLB28" s="1498"/>
      <c r="VLC28" s="1498"/>
      <c r="VLD28" s="1498"/>
      <c r="VLE28" s="1498"/>
      <c r="VLF28" s="1498"/>
      <c r="VLG28" s="1498"/>
      <c r="VLH28" s="1498"/>
      <c r="VLI28" s="1498"/>
      <c r="VLJ28" s="1498"/>
      <c r="VLK28" s="1498"/>
      <c r="VLL28" s="1498"/>
      <c r="VLM28" s="1498"/>
      <c r="VLN28" s="1498"/>
      <c r="VLO28" s="1498"/>
      <c r="VLP28" s="1498"/>
      <c r="VLQ28" s="1498"/>
      <c r="VLR28" s="1498"/>
      <c r="VLS28" s="1498"/>
      <c r="VLT28" s="1498"/>
      <c r="VLU28" s="1498"/>
      <c r="VLV28" s="1498"/>
      <c r="VLW28" s="1498"/>
      <c r="VLX28" s="1498"/>
      <c r="VLY28" s="1498"/>
      <c r="VLZ28" s="1498"/>
      <c r="VMA28" s="1498"/>
      <c r="VMB28" s="1498"/>
      <c r="VMC28" s="1498"/>
      <c r="VMD28" s="1498"/>
      <c r="VME28" s="1498"/>
      <c r="VMF28" s="1498"/>
      <c r="VMG28" s="1498"/>
      <c r="VMH28" s="1498"/>
      <c r="VMI28" s="1498"/>
      <c r="VMJ28" s="1498"/>
      <c r="VMK28" s="1498"/>
      <c r="VML28" s="1498"/>
      <c r="VMM28" s="1498"/>
      <c r="VMN28" s="1498"/>
      <c r="VMO28" s="1498"/>
      <c r="VMP28" s="1498"/>
      <c r="VMQ28" s="1498"/>
      <c r="VMR28" s="1498"/>
      <c r="VMS28" s="1498"/>
      <c r="VMT28" s="1498"/>
      <c r="VMU28" s="1498"/>
      <c r="VMV28" s="1498"/>
      <c r="VMW28" s="1498"/>
      <c r="VMX28" s="1498"/>
      <c r="VMY28" s="1498"/>
      <c r="VMZ28" s="1498"/>
      <c r="VNA28" s="1498"/>
      <c r="VNB28" s="1498"/>
      <c r="VNC28" s="1498"/>
      <c r="VND28" s="1498"/>
      <c r="VNE28" s="1498"/>
      <c r="VNF28" s="1498"/>
      <c r="VNG28" s="1498"/>
      <c r="VNH28" s="1498"/>
      <c r="VNI28" s="1498"/>
      <c r="VNJ28" s="1498"/>
      <c r="VNK28" s="1498"/>
      <c r="VNL28" s="1498"/>
      <c r="VNM28" s="1498"/>
      <c r="VNN28" s="1498"/>
      <c r="VNO28" s="1498"/>
      <c r="VNP28" s="1498"/>
      <c r="VNQ28" s="1498"/>
      <c r="VNR28" s="1498"/>
      <c r="VNS28" s="1498"/>
      <c r="VNT28" s="1498"/>
      <c r="VNU28" s="1498"/>
      <c r="VNV28" s="1498"/>
      <c r="VNW28" s="1498"/>
      <c r="VNX28" s="1498"/>
      <c r="VNY28" s="1498"/>
      <c r="VNZ28" s="1498"/>
      <c r="VOA28" s="1498"/>
      <c r="VOB28" s="1498"/>
      <c r="VOC28" s="1498"/>
      <c r="VOD28" s="1498"/>
      <c r="VOE28" s="1498"/>
      <c r="VOF28" s="1498"/>
      <c r="VOG28" s="1498"/>
      <c r="VOH28" s="1498"/>
      <c r="VOI28" s="1498"/>
      <c r="VOJ28" s="1498"/>
      <c r="VOK28" s="1498"/>
      <c r="VOL28" s="1498"/>
      <c r="VOM28" s="1498"/>
      <c r="VON28" s="1498"/>
      <c r="VOO28" s="1498"/>
      <c r="VOP28" s="1498"/>
      <c r="VOQ28" s="1498"/>
      <c r="VOR28" s="1498"/>
      <c r="VOS28" s="1498"/>
      <c r="VOT28" s="1498"/>
      <c r="VOU28" s="1498"/>
      <c r="VOV28" s="1498"/>
      <c r="VOW28" s="1498"/>
      <c r="VOX28" s="1498"/>
      <c r="VOY28" s="1498"/>
      <c r="VOZ28" s="1498"/>
      <c r="VPA28" s="1498"/>
      <c r="VPB28" s="1498"/>
      <c r="VPC28" s="1498"/>
      <c r="VPD28" s="1498"/>
      <c r="VPE28" s="1498"/>
      <c r="VPF28" s="1498"/>
      <c r="VPG28" s="1498"/>
      <c r="VPH28" s="1498"/>
      <c r="VPI28" s="1498"/>
      <c r="VPJ28" s="1498"/>
      <c r="VPK28" s="1498"/>
      <c r="VPL28" s="1498"/>
      <c r="VPM28" s="1498"/>
      <c r="VPN28" s="1498"/>
      <c r="VPO28" s="1498"/>
      <c r="VPP28" s="1498"/>
      <c r="VPQ28" s="1498"/>
      <c r="VPR28" s="1498"/>
      <c r="VPS28" s="1498"/>
      <c r="VPT28" s="1498"/>
      <c r="VPU28" s="1498"/>
      <c r="VPV28" s="1498"/>
      <c r="VPW28" s="1498"/>
      <c r="VPX28" s="1498"/>
      <c r="VPY28" s="1498"/>
      <c r="VPZ28" s="1498"/>
      <c r="VQA28" s="1498"/>
      <c r="VQB28" s="1498"/>
      <c r="VQC28" s="1498"/>
      <c r="VQD28" s="1498"/>
      <c r="VQE28" s="1498"/>
      <c r="VQF28" s="1498"/>
      <c r="VQG28" s="1498"/>
      <c r="VQH28" s="1498"/>
      <c r="VQI28" s="1498"/>
      <c r="VQJ28" s="1498"/>
      <c r="VQK28" s="1498"/>
      <c r="VQL28" s="1498"/>
      <c r="VQM28" s="1498"/>
      <c r="VQN28" s="1498"/>
      <c r="VQO28" s="1498"/>
      <c r="VQP28" s="1498"/>
      <c r="VQQ28" s="1498"/>
      <c r="VQR28" s="1498"/>
      <c r="VQS28" s="1498"/>
      <c r="VQT28" s="1498"/>
      <c r="VQU28" s="1498"/>
      <c r="VQV28" s="1498"/>
      <c r="VQW28" s="1498"/>
      <c r="VQX28" s="1498"/>
      <c r="VQY28" s="1498"/>
      <c r="VQZ28" s="1498"/>
      <c r="VRA28" s="1498"/>
      <c r="VRB28" s="1498"/>
      <c r="VRC28" s="1498"/>
      <c r="VRD28" s="1498"/>
      <c r="VRE28" s="1498"/>
      <c r="VRF28" s="1498"/>
      <c r="VRG28" s="1498"/>
      <c r="VRH28" s="1498"/>
      <c r="VRI28" s="1498"/>
      <c r="VRJ28" s="1498"/>
      <c r="VRK28" s="1498"/>
      <c r="VRL28" s="1498"/>
      <c r="VRM28" s="1498"/>
      <c r="VRN28" s="1498"/>
      <c r="VRO28" s="1498"/>
      <c r="VRP28" s="1498"/>
      <c r="VRQ28" s="1498"/>
      <c r="VRR28" s="1498"/>
      <c r="VRS28" s="1498"/>
      <c r="VRT28" s="1498"/>
      <c r="VRU28" s="1498"/>
      <c r="VRV28" s="1498"/>
      <c r="VRW28" s="1498"/>
      <c r="VRX28" s="1498"/>
      <c r="VRY28" s="1498"/>
      <c r="VRZ28" s="1498"/>
      <c r="VSA28" s="1498"/>
      <c r="VSB28" s="1498"/>
      <c r="VSC28" s="1498"/>
      <c r="VSD28" s="1498"/>
      <c r="VSE28" s="1498"/>
      <c r="VSF28" s="1498"/>
      <c r="VSG28" s="1498"/>
      <c r="VSH28" s="1498"/>
      <c r="VSI28" s="1498"/>
      <c r="VSJ28" s="1498"/>
      <c r="VSK28" s="1498"/>
      <c r="VSL28" s="1498"/>
      <c r="VSM28" s="1498"/>
      <c r="VSN28" s="1498"/>
      <c r="VSO28" s="1498"/>
      <c r="VSP28" s="1498"/>
      <c r="VSQ28" s="1498"/>
      <c r="VSR28" s="1498"/>
      <c r="VSS28" s="1498"/>
      <c r="VST28" s="1498"/>
      <c r="VSU28" s="1498"/>
      <c r="VSV28" s="1498"/>
      <c r="VSW28" s="1498"/>
      <c r="VSX28" s="1498"/>
      <c r="VSY28" s="1498"/>
      <c r="VSZ28" s="1498"/>
      <c r="VTA28" s="1498"/>
      <c r="VTB28" s="1498"/>
      <c r="VTC28" s="1498"/>
      <c r="VTD28" s="1498"/>
      <c r="VTE28" s="1498"/>
      <c r="VTF28" s="1498"/>
      <c r="VTG28" s="1498"/>
      <c r="VTH28" s="1498"/>
      <c r="VTI28" s="1498"/>
      <c r="VTJ28" s="1498"/>
      <c r="VTK28" s="1498"/>
      <c r="VTL28" s="1498"/>
      <c r="VTM28" s="1498"/>
      <c r="VTN28" s="1498"/>
      <c r="VTO28" s="1498"/>
      <c r="VTP28" s="1498"/>
      <c r="VTQ28" s="1498"/>
      <c r="VTR28" s="1498"/>
      <c r="VTS28" s="1498"/>
      <c r="VTT28" s="1498"/>
      <c r="VTU28" s="1498"/>
      <c r="VTV28" s="1498"/>
      <c r="VTW28" s="1498"/>
      <c r="VTX28" s="1498"/>
      <c r="VTY28" s="1498"/>
      <c r="VTZ28" s="1498"/>
      <c r="VUA28" s="1498"/>
      <c r="VUB28" s="1498"/>
      <c r="VUC28" s="1498"/>
      <c r="VUD28" s="1498"/>
      <c r="VUE28" s="1498"/>
      <c r="VUF28" s="1498"/>
      <c r="VUG28" s="1498"/>
      <c r="VUH28" s="1498"/>
      <c r="VUI28" s="1498"/>
      <c r="VUJ28" s="1498"/>
      <c r="VUK28" s="1498"/>
      <c r="VUL28" s="1498"/>
      <c r="VUM28" s="1498"/>
      <c r="VUN28" s="1498"/>
      <c r="VUO28" s="1498"/>
      <c r="VUP28" s="1498"/>
      <c r="VUQ28" s="1498"/>
      <c r="VUR28" s="1498"/>
      <c r="VUS28" s="1498"/>
      <c r="VUT28" s="1498"/>
      <c r="VUU28" s="1498"/>
      <c r="VUV28" s="1498"/>
      <c r="VUW28" s="1498"/>
      <c r="VUX28" s="1498"/>
      <c r="VUY28" s="1498"/>
      <c r="VUZ28" s="1498"/>
      <c r="VVA28" s="1498"/>
      <c r="VVB28" s="1498"/>
      <c r="VVC28" s="1498"/>
      <c r="VVD28" s="1498"/>
      <c r="VVE28" s="1498"/>
      <c r="VVF28" s="1498"/>
      <c r="VVG28" s="1498"/>
      <c r="VVH28" s="1498"/>
      <c r="VVI28" s="1498"/>
      <c r="VVJ28" s="1498"/>
      <c r="VVK28" s="1498"/>
      <c r="VVL28" s="1498"/>
      <c r="VVM28" s="1498"/>
      <c r="VVN28" s="1498"/>
      <c r="VVO28" s="1498"/>
      <c r="VVP28" s="1498"/>
      <c r="VVQ28" s="1498"/>
      <c r="VVR28" s="1498"/>
      <c r="VVS28" s="1498"/>
      <c r="VVT28" s="1498"/>
      <c r="VVU28" s="1498"/>
      <c r="VVV28" s="1498"/>
      <c r="VVW28" s="1498"/>
      <c r="VVX28" s="1498"/>
      <c r="VVY28" s="1498"/>
      <c r="VVZ28" s="1498"/>
      <c r="VWA28" s="1498"/>
      <c r="VWB28" s="1498"/>
      <c r="VWC28" s="1498"/>
      <c r="VWD28" s="1498"/>
      <c r="VWE28" s="1498"/>
      <c r="VWF28" s="1498"/>
      <c r="VWG28" s="1498"/>
      <c r="VWH28" s="1498"/>
      <c r="VWI28" s="1498"/>
      <c r="VWJ28" s="1498"/>
      <c r="VWK28" s="1498"/>
      <c r="VWL28" s="1498"/>
      <c r="VWM28" s="1498"/>
      <c r="VWN28" s="1498"/>
      <c r="VWO28" s="1498"/>
      <c r="VWP28" s="1498"/>
      <c r="VWQ28" s="1498"/>
      <c r="VWR28" s="1498"/>
      <c r="VWS28" s="1498"/>
      <c r="VWT28" s="1498"/>
      <c r="VWU28" s="1498"/>
      <c r="VWV28" s="1498"/>
      <c r="VWW28" s="1498"/>
      <c r="VWX28" s="1498"/>
      <c r="VWY28" s="1498"/>
      <c r="VWZ28" s="1498"/>
      <c r="VXA28" s="1498"/>
      <c r="VXB28" s="1498"/>
      <c r="VXC28" s="1498"/>
      <c r="VXD28" s="1498"/>
      <c r="VXE28" s="1498"/>
      <c r="VXF28" s="1498"/>
      <c r="VXG28" s="1498"/>
      <c r="VXH28" s="1498"/>
      <c r="VXI28" s="1498"/>
      <c r="VXJ28" s="1498"/>
      <c r="VXK28" s="1498"/>
      <c r="VXL28" s="1498"/>
      <c r="VXM28" s="1498"/>
      <c r="VXN28" s="1498"/>
      <c r="VXO28" s="1498"/>
      <c r="VXP28" s="1498"/>
      <c r="VXQ28" s="1498"/>
      <c r="VXR28" s="1498"/>
      <c r="VXS28" s="1498"/>
      <c r="VXT28" s="1498"/>
      <c r="VXU28" s="1498"/>
      <c r="VXV28" s="1498"/>
      <c r="VXW28" s="1498"/>
      <c r="VXX28" s="1498"/>
      <c r="VXY28" s="1498"/>
      <c r="VXZ28" s="1498"/>
      <c r="VYA28" s="1498"/>
      <c r="VYB28" s="1498"/>
      <c r="VYC28" s="1498"/>
      <c r="VYD28" s="1498"/>
      <c r="VYE28" s="1498"/>
      <c r="VYF28" s="1498"/>
      <c r="VYG28" s="1498"/>
      <c r="VYH28" s="1498"/>
      <c r="VYI28" s="1498"/>
      <c r="VYJ28" s="1498"/>
      <c r="VYK28" s="1498"/>
      <c r="VYL28" s="1498"/>
      <c r="VYM28" s="1498"/>
      <c r="VYN28" s="1498"/>
      <c r="VYO28" s="1498"/>
      <c r="VYP28" s="1498"/>
      <c r="VYQ28" s="1498"/>
      <c r="VYR28" s="1498"/>
      <c r="VYS28" s="1498"/>
      <c r="VYT28" s="1498"/>
      <c r="VYU28" s="1498"/>
      <c r="VYV28" s="1498"/>
      <c r="VYW28" s="1498"/>
      <c r="VYX28" s="1498"/>
      <c r="VYY28" s="1498"/>
      <c r="VYZ28" s="1498"/>
      <c r="VZA28" s="1498"/>
      <c r="VZB28" s="1498"/>
      <c r="VZC28" s="1498"/>
      <c r="VZD28" s="1498"/>
      <c r="VZE28" s="1498"/>
      <c r="VZF28" s="1498"/>
      <c r="VZG28" s="1498"/>
      <c r="VZH28" s="1498"/>
      <c r="VZI28" s="1498"/>
      <c r="VZJ28" s="1498"/>
      <c r="VZK28" s="1498"/>
      <c r="VZL28" s="1498"/>
      <c r="VZM28" s="1498"/>
      <c r="VZN28" s="1498"/>
      <c r="VZO28" s="1498"/>
      <c r="VZP28" s="1498"/>
      <c r="VZQ28" s="1498"/>
      <c r="VZR28" s="1498"/>
      <c r="VZS28" s="1498"/>
      <c r="VZT28" s="1498"/>
      <c r="VZU28" s="1498"/>
      <c r="VZV28" s="1498"/>
      <c r="VZW28" s="1498"/>
      <c r="VZX28" s="1498"/>
      <c r="VZY28" s="1498"/>
      <c r="VZZ28" s="1498"/>
      <c r="WAA28" s="1498"/>
      <c r="WAB28" s="1498"/>
      <c r="WAC28" s="1498"/>
      <c r="WAD28" s="1498"/>
      <c r="WAE28" s="1498"/>
      <c r="WAF28" s="1498"/>
      <c r="WAG28" s="1498"/>
      <c r="WAH28" s="1498"/>
      <c r="WAI28" s="1498"/>
      <c r="WAJ28" s="1498"/>
      <c r="WAK28" s="1498"/>
      <c r="WAL28" s="1498"/>
      <c r="WAM28" s="1498"/>
      <c r="WAN28" s="1498"/>
      <c r="WAO28" s="1498"/>
      <c r="WAP28" s="1498"/>
      <c r="WAQ28" s="1498"/>
      <c r="WAR28" s="1498"/>
      <c r="WAS28" s="1498"/>
      <c r="WAT28" s="1498"/>
      <c r="WAU28" s="1498"/>
      <c r="WAV28" s="1498"/>
      <c r="WAW28" s="1498"/>
      <c r="WAX28" s="1498"/>
      <c r="WAY28" s="1498"/>
      <c r="WAZ28" s="1498"/>
      <c r="WBA28" s="1498"/>
      <c r="WBB28" s="1498"/>
      <c r="WBC28" s="1498"/>
      <c r="WBD28" s="1498"/>
      <c r="WBE28" s="1498"/>
      <c r="WBF28" s="1498"/>
      <c r="WBG28" s="1498"/>
      <c r="WBH28" s="1498"/>
      <c r="WBI28" s="1498"/>
      <c r="WBJ28" s="1498"/>
      <c r="WBK28" s="1498"/>
      <c r="WBL28" s="1498"/>
      <c r="WBM28" s="1498"/>
      <c r="WBN28" s="1498"/>
      <c r="WBO28" s="1498"/>
      <c r="WBP28" s="1498"/>
      <c r="WBQ28" s="1498"/>
      <c r="WBR28" s="1498"/>
      <c r="WBS28" s="1498"/>
      <c r="WBT28" s="1498"/>
      <c r="WBU28" s="1498"/>
      <c r="WBV28" s="1498"/>
      <c r="WBW28" s="1498"/>
      <c r="WBX28" s="1498"/>
      <c r="WBY28" s="1498"/>
      <c r="WBZ28" s="1498"/>
      <c r="WCA28" s="1498"/>
      <c r="WCB28" s="1498"/>
      <c r="WCC28" s="1498"/>
      <c r="WCD28" s="1498"/>
      <c r="WCE28" s="1498"/>
      <c r="WCF28" s="1498"/>
      <c r="WCG28" s="1498"/>
      <c r="WCH28" s="1498"/>
      <c r="WCI28" s="1498"/>
      <c r="WCJ28" s="1498"/>
      <c r="WCK28" s="1498"/>
      <c r="WCL28" s="1498"/>
      <c r="WCM28" s="1498"/>
      <c r="WCN28" s="1498"/>
      <c r="WCO28" s="1498"/>
      <c r="WCP28" s="1498"/>
      <c r="WCQ28" s="1498"/>
      <c r="WCR28" s="1498"/>
      <c r="WCS28" s="1498"/>
      <c r="WCT28" s="1498"/>
      <c r="WCU28" s="1498"/>
      <c r="WCV28" s="1498"/>
      <c r="WCW28" s="1498"/>
      <c r="WCX28" s="1498"/>
      <c r="WCY28" s="1498"/>
      <c r="WCZ28" s="1498"/>
      <c r="WDA28" s="1498"/>
      <c r="WDB28" s="1498"/>
      <c r="WDC28" s="1498"/>
      <c r="WDD28" s="1498"/>
      <c r="WDE28" s="1498"/>
      <c r="WDF28" s="1498"/>
      <c r="WDG28" s="1498"/>
      <c r="WDH28" s="1498"/>
      <c r="WDI28" s="1498"/>
      <c r="WDJ28" s="1498"/>
      <c r="WDK28" s="1498"/>
      <c r="WDL28" s="1498"/>
      <c r="WDM28" s="1498"/>
      <c r="WDN28" s="1498"/>
      <c r="WDO28" s="1498"/>
      <c r="WDP28" s="1498"/>
      <c r="WDQ28" s="1498"/>
      <c r="WDR28" s="1498"/>
      <c r="WDS28" s="1498"/>
      <c r="WDT28" s="1498"/>
      <c r="WDU28" s="1498"/>
      <c r="WDV28" s="1498"/>
      <c r="WDW28" s="1498"/>
      <c r="WDX28" s="1498"/>
      <c r="WDY28" s="1498"/>
      <c r="WDZ28" s="1498"/>
      <c r="WEA28" s="1498"/>
      <c r="WEB28" s="1498"/>
      <c r="WEC28" s="1498"/>
      <c r="WED28" s="1498"/>
      <c r="WEE28" s="1498"/>
      <c r="WEF28" s="1498"/>
      <c r="WEG28" s="1498"/>
      <c r="WEH28" s="1498"/>
      <c r="WEI28" s="1498"/>
      <c r="WEJ28" s="1498"/>
      <c r="WEK28" s="1498"/>
      <c r="WEL28" s="1498"/>
      <c r="WEM28" s="1498"/>
      <c r="WEN28" s="1498"/>
      <c r="WEO28" s="1498"/>
      <c r="WEP28" s="1498"/>
      <c r="WEQ28" s="1498"/>
      <c r="WER28" s="1498"/>
      <c r="WES28" s="1498"/>
      <c r="WET28" s="1498"/>
      <c r="WEU28" s="1498"/>
      <c r="WEV28" s="1498"/>
      <c r="WEW28" s="1498"/>
      <c r="WEX28" s="1498"/>
      <c r="WEY28" s="1498"/>
      <c r="WEZ28" s="1498"/>
      <c r="WFA28" s="1498"/>
      <c r="WFB28" s="1498"/>
      <c r="WFC28" s="1498"/>
      <c r="WFD28" s="1498"/>
      <c r="WFE28" s="1498"/>
      <c r="WFF28" s="1498"/>
      <c r="WFG28" s="1498"/>
      <c r="WFH28" s="1498"/>
      <c r="WFI28" s="1498"/>
      <c r="WFJ28" s="1498"/>
      <c r="WFK28" s="1498"/>
      <c r="WFL28" s="1498"/>
      <c r="WFM28" s="1498"/>
      <c r="WFN28" s="1498"/>
      <c r="WFO28" s="1498"/>
      <c r="WFP28" s="1498"/>
      <c r="WFQ28" s="1498"/>
      <c r="WFR28" s="1498"/>
      <c r="WFS28" s="1498"/>
      <c r="WFT28" s="1498"/>
      <c r="WFU28" s="1498"/>
      <c r="WFV28" s="1498"/>
      <c r="WFW28" s="1498"/>
      <c r="WFX28" s="1498"/>
      <c r="WFY28" s="1498"/>
      <c r="WFZ28" s="1498"/>
      <c r="WGA28" s="1498"/>
      <c r="WGB28" s="1498"/>
      <c r="WGC28" s="1498"/>
      <c r="WGD28" s="1498"/>
      <c r="WGE28" s="1498"/>
      <c r="WGF28" s="1498"/>
      <c r="WGG28" s="1498"/>
      <c r="WGH28" s="1498"/>
      <c r="WGI28" s="1498"/>
      <c r="WGJ28" s="1498"/>
      <c r="WGK28" s="1498"/>
      <c r="WGL28" s="1498"/>
      <c r="WGM28" s="1498"/>
      <c r="WGN28" s="1498"/>
      <c r="WGO28" s="1498"/>
      <c r="WGP28" s="1498"/>
      <c r="WGQ28" s="1498"/>
      <c r="WGR28" s="1498"/>
      <c r="WGS28" s="1498"/>
      <c r="WGT28" s="1498"/>
      <c r="WGU28" s="1498"/>
      <c r="WGV28" s="1498"/>
      <c r="WGW28" s="1498"/>
      <c r="WGX28" s="1498"/>
      <c r="WGY28" s="1498"/>
      <c r="WGZ28" s="1498"/>
      <c r="WHA28" s="1498"/>
      <c r="WHB28" s="1498"/>
      <c r="WHC28" s="1498"/>
      <c r="WHD28" s="1498"/>
      <c r="WHE28" s="1498"/>
      <c r="WHF28" s="1498"/>
      <c r="WHG28" s="1498"/>
      <c r="WHH28" s="1498"/>
      <c r="WHI28" s="1498"/>
      <c r="WHJ28" s="1498"/>
      <c r="WHK28" s="1498"/>
      <c r="WHL28" s="1498"/>
      <c r="WHM28" s="1498"/>
      <c r="WHN28" s="1498"/>
      <c r="WHO28" s="1498"/>
      <c r="WHP28" s="1498"/>
      <c r="WHQ28" s="1498"/>
      <c r="WHR28" s="1498"/>
      <c r="WHS28" s="1498"/>
      <c r="WHT28" s="1498"/>
      <c r="WHU28" s="1498"/>
      <c r="WHV28" s="1498"/>
      <c r="WHW28" s="1498"/>
      <c r="WHX28" s="1498"/>
      <c r="WHY28" s="1498"/>
      <c r="WHZ28" s="1498"/>
      <c r="WIA28" s="1498"/>
      <c r="WIB28" s="1498"/>
      <c r="WIC28" s="1498"/>
      <c r="WID28" s="1498"/>
      <c r="WIE28" s="1498"/>
      <c r="WIF28" s="1498"/>
      <c r="WIG28" s="1498"/>
      <c r="WIH28" s="1498"/>
      <c r="WII28" s="1498"/>
      <c r="WIJ28" s="1498"/>
      <c r="WIK28" s="1498"/>
      <c r="WIL28" s="1498"/>
      <c r="WIM28" s="1498"/>
      <c r="WIN28" s="1498"/>
      <c r="WIO28" s="1498"/>
      <c r="WIP28" s="1498"/>
      <c r="WIQ28" s="1498"/>
      <c r="WIR28" s="1498"/>
      <c r="WIS28" s="1498"/>
      <c r="WIT28" s="1498"/>
      <c r="WIU28" s="1498"/>
      <c r="WIV28" s="1498"/>
      <c r="WIW28" s="1498"/>
      <c r="WIX28" s="1498"/>
      <c r="WIY28" s="1498"/>
      <c r="WIZ28" s="1498"/>
      <c r="WJA28" s="1498"/>
      <c r="WJB28" s="1498"/>
      <c r="WJC28" s="1498"/>
      <c r="WJD28" s="1498"/>
      <c r="WJE28" s="1498"/>
      <c r="WJF28" s="1498"/>
      <c r="WJG28" s="1498"/>
      <c r="WJH28" s="1498"/>
      <c r="WJI28" s="1498"/>
      <c r="WJJ28" s="1498"/>
      <c r="WJK28" s="1498"/>
      <c r="WJL28" s="1498"/>
      <c r="WJM28" s="1498"/>
      <c r="WJN28" s="1498"/>
      <c r="WJO28" s="1498"/>
      <c r="WJP28" s="1498"/>
      <c r="WJQ28" s="1498"/>
      <c r="WJR28" s="1498"/>
      <c r="WJS28" s="1498"/>
      <c r="WJT28" s="1498"/>
      <c r="WJU28" s="1498"/>
      <c r="WJV28" s="1498"/>
      <c r="WJW28" s="1498"/>
      <c r="WJX28" s="1498"/>
      <c r="WJY28" s="1498"/>
      <c r="WJZ28" s="1498"/>
      <c r="WKA28" s="1498"/>
      <c r="WKB28" s="1498"/>
      <c r="WKC28" s="1498"/>
      <c r="WKD28" s="1498"/>
      <c r="WKE28" s="1498"/>
      <c r="WKF28" s="1498"/>
      <c r="WKG28" s="1498"/>
      <c r="WKH28" s="1498"/>
      <c r="WKI28" s="1498"/>
      <c r="WKJ28" s="1498"/>
      <c r="WKK28" s="1498"/>
      <c r="WKL28" s="1498"/>
      <c r="WKM28" s="1498"/>
      <c r="WKN28" s="1498"/>
      <c r="WKO28" s="1498"/>
      <c r="WKP28" s="1498"/>
      <c r="WKQ28" s="1498"/>
      <c r="WKR28" s="1498"/>
      <c r="WKS28" s="1498"/>
      <c r="WKT28" s="1498"/>
      <c r="WKU28" s="1498"/>
      <c r="WKV28" s="1498"/>
      <c r="WKW28" s="1498"/>
      <c r="WKX28" s="1498"/>
      <c r="WKY28" s="1498"/>
      <c r="WKZ28" s="1498"/>
      <c r="WLA28" s="1498"/>
      <c r="WLB28" s="1498"/>
      <c r="WLC28" s="1498"/>
      <c r="WLD28" s="1498"/>
      <c r="WLE28" s="1498"/>
      <c r="WLF28" s="1498"/>
      <c r="WLG28" s="1498"/>
      <c r="WLH28" s="1498"/>
      <c r="WLI28" s="1498"/>
      <c r="WLJ28" s="1498"/>
      <c r="WLK28" s="1498"/>
      <c r="WLL28" s="1498"/>
      <c r="WLM28" s="1498"/>
      <c r="WLN28" s="1498"/>
      <c r="WLO28" s="1498"/>
      <c r="WLP28" s="1498"/>
      <c r="WLQ28" s="1498"/>
      <c r="WLR28" s="1498"/>
      <c r="WLS28" s="1498"/>
      <c r="WLT28" s="1498"/>
      <c r="WLU28" s="1498"/>
      <c r="WLV28" s="1498"/>
      <c r="WLW28" s="1498"/>
      <c r="WLX28" s="1498"/>
      <c r="WLY28" s="1498"/>
      <c r="WLZ28" s="1498"/>
      <c r="WMA28" s="1498"/>
      <c r="WMB28" s="1498"/>
      <c r="WMC28" s="1498"/>
      <c r="WMD28" s="1498"/>
      <c r="WME28" s="1498"/>
      <c r="WMF28" s="1498"/>
      <c r="WMG28" s="1498"/>
      <c r="WMH28" s="1498"/>
      <c r="WMI28" s="1498"/>
      <c r="WMJ28" s="1498"/>
      <c r="WMK28" s="1498"/>
      <c r="WML28" s="1498"/>
      <c r="WMM28" s="1498"/>
      <c r="WMN28" s="1498"/>
      <c r="WMO28" s="1498"/>
      <c r="WMP28" s="1498"/>
      <c r="WMQ28" s="1498"/>
      <c r="WMR28" s="1498"/>
      <c r="WMS28" s="1498"/>
      <c r="WMT28" s="1498"/>
      <c r="WMU28" s="1498"/>
      <c r="WMV28" s="1498"/>
      <c r="WMW28" s="1498"/>
      <c r="WMX28" s="1498"/>
      <c r="WMY28" s="1498"/>
      <c r="WMZ28" s="1498"/>
      <c r="WNA28" s="1498"/>
      <c r="WNB28" s="1498"/>
      <c r="WNC28" s="1498"/>
      <c r="WND28" s="1498"/>
      <c r="WNE28" s="1498"/>
      <c r="WNF28" s="1498"/>
      <c r="WNG28" s="1498"/>
      <c r="WNH28" s="1498"/>
      <c r="WNI28" s="1498"/>
      <c r="WNJ28" s="1498"/>
      <c r="WNK28" s="1498"/>
      <c r="WNL28" s="1498"/>
      <c r="WNM28" s="1498"/>
      <c r="WNN28" s="1498"/>
      <c r="WNO28" s="1498"/>
      <c r="WNP28" s="1498"/>
      <c r="WNQ28" s="1498"/>
      <c r="WNR28" s="1498"/>
      <c r="WNS28" s="1498"/>
      <c r="WNT28" s="1498"/>
      <c r="WNU28" s="1498"/>
      <c r="WNV28" s="1498"/>
      <c r="WNW28" s="1498"/>
      <c r="WNX28" s="1498"/>
      <c r="WNY28" s="1498"/>
      <c r="WNZ28" s="1498"/>
      <c r="WOA28" s="1498"/>
      <c r="WOB28" s="1498"/>
      <c r="WOC28" s="1498"/>
      <c r="WOD28" s="1498"/>
      <c r="WOE28" s="1498"/>
      <c r="WOF28" s="1498"/>
      <c r="WOG28" s="1498"/>
      <c r="WOH28" s="1498"/>
      <c r="WOI28" s="1498"/>
      <c r="WOJ28" s="1498"/>
      <c r="WOK28" s="1498"/>
      <c r="WOL28" s="1498"/>
      <c r="WOM28" s="1498"/>
      <c r="WON28" s="1498"/>
      <c r="WOO28" s="1498"/>
      <c r="WOP28" s="1498"/>
      <c r="WOQ28" s="1498"/>
      <c r="WOR28" s="1498"/>
      <c r="WOS28" s="1498"/>
      <c r="WOT28" s="1498"/>
      <c r="WOU28" s="1498"/>
      <c r="WOV28" s="1498"/>
      <c r="WOW28" s="1498"/>
      <c r="WOX28" s="1498"/>
      <c r="WOY28" s="1498"/>
      <c r="WOZ28" s="1498"/>
      <c r="WPA28" s="1498"/>
      <c r="WPB28" s="1498"/>
      <c r="WPC28" s="1498"/>
      <c r="WPD28" s="1498"/>
      <c r="WPE28" s="1498"/>
      <c r="WPF28" s="1498"/>
      <c r="WPG28" s="1498"/>
      <c r="WPH28" s="1498"/>
      <c r="WPI28" s="1498"/>
      <c r="WPJ28" s="1498"/>
      <c r="WPK28" s="1498"/>
      <c r="WPL28" s="1498"/>
      <c r="WPM28" s="1498"/>
      <c r="WPN28" s="1498"/>
      <c r="WPO28" s="1498"/>
      <c r="WPP28" s="1498"/>
      <c r="WPQ28" s="1498"/>
      <c r="WPR28" s="1498"/>
      <c r="WPS28" s="1498"/>
      <c r="WPT28" s="1498"/>
      <c r="WPU28" s="1498"/>
      <c r="WPV28" s="1498"/>
      <c r="WPW28" s="1498"/>
      <c r="WPX28" s="1498"/>
      <c r="WPY28" s="1498"/>
      <c r="WPZ28" s="1498"/>
      <c r="WQA28" s="1498"/>
      <c r="WQB28" s="1498"/>
      <c r="WQC28" s="1498"/>
      <c r="WQD28" s="1498"/>
      <c r="WQE28" s="1498"/>
      <c r="WQF28" s="1498"/>
      <c r="WQG28" s="1498"/>
      <c r="WQH28" s="1498"/>
      <c r="WQI28" s="1498"/>
      <c r="WQJ28" s="1498"/>
      <c r="WQK28" s="1498"/>
      <c r="WQL28" s="1498"/>
      <c r="WQM28" s="1498"/>
      <c r="WQN28" s="1498"/>
      <c r="WQO28" s="1498"/>
      <c r="WQP28" s="1498"/>
      <c r="WQQ28" s="1498"/>
      <c r="WQR28" s="1498"/>
      <c r="WQS28" s="1498"/>
      <c r="WQT28" s="1498"/>
      <c r="WQU28" s="1498"/>
      <c r="WQV28" s="1498"/>
      <c r="WQW28" s="1498"/>
      <c r="WQX28" s="1498"/>
      <c r="WQY28" s="1498"/>
      <c r="WQZ28" s="1498"/>
      <c r="WRA28" s="1498"/>
      <c r="WRB28" s="1498"/>
      <c r="WRC28" s="1498"/>
      <c r="WRD28" s="1498"/>
      <c r="WRE28" s="1498"/>
      <c r="WRF28" s="1498"/>
      <c r="WRG28" s="1498"/>
      <c r="WRH28" s="1498"/>
      <c r="WRI28" s="1498"/>
      <c r="WRJ28" s="1498"/>
      <c r="WRK28" s="1498"/>
      <c r="WRL28" s="1498"/>
      <c r="WRM28" s="1498"/>
      <c r="WRN28" s="1498"/>
      <c r="WRO28" s="1498"/>
      <c r="WRP28" s="1498"/>
      <c r="WRQ28" s="1498"/>
      <c r="WRR28" s="1498"/>
      <c r="WRS28" s="1498"/>
      <c r="WRT28" s="1498"/>
      <c r="WRU28" s="1498"/>
      <c r="WRV28" s="1498"/>
      <c r="WRW28" s="1498"/>
      <c r="WRX28" s="1498"/>
      <c r="WRY28" s="1498"/>
      <c r="WRZ28" s="1498"/>
      <c r="WSA28" s="1498"/>
      <c r="WSB28" s="1498"/>
      <c r="WSC28" s="1498"/>
      <c r="WSD28" s="1498"/>
      <c r="WSE28" s="1498"/>
      <c r="WSF28" s="1498"/>
      <c r="WSG28" s="1498"/>
      <c r="WSH28" s="1498"/>
      <c r="WSI28" s="1498"/>
      <c r="WSJ28" s="1498"/>
      <c r="WSK28" s="1498"/>
      <c r="WSL28" s="1498"/>
      <c r="WSM28" s="1498"/>
      <c r="WSN28" s="1498"/>
      <c r="WSO28" s="1498"/>
      <c r="WSP28" s="1498"/>
      <c r="WSQ28" s="1498"/>
      <c r="WSR28" s="1498"/>
      <c r="WSS28" s="1498"/>
      <c r="WST28" s="1498"/>
      <c r="WSU28" s="1498"/>
      <c r="WSV28" s="1498"/>
      <c r="WSW28" s="1498"/>
      <c r="WSX28" s="1498"/>
      <c r="WSY28" s="1498"/>
      <c r="WSZ28" s="1498"/>
      <c r="WTA28" s="1498"/>
      <c r="WTB28" s="1498"/>
      <c r="WTC28" s="1498"/>
      <c r="WTD28" s="1498"/>
      <c r="WTE28" s="1498"/>
      <c r="WTF28" s="1498"/>
      <c r="WTG28" s="1498"/>
      <c r="WTH28" s="1498"/>
      <c r="WTI28" s="1498"/>
      <c r="WTJ28" s="1498"/>
      <c r="WTK28" s="1498"/>
      <c r="WTL28" s="1498"/>
      <c r="WTM28" s="1498"/>
      <c r="WTN28" s="1498"/>
      <c r="WTO28" s="1498"/>
      <c r="WTP28" s="1498"/>
      <c r="WTQ28" s="1498"/>
      <c r="WTR28" s="1498"/>
      <c r="WTS28" s="1498"/>
      <c r="WTT28" s="1498"/>
      <c r="WTU28" s="1498"/>
      <c r="WTV28" s="1498"/>
      <c r="WTW28" s="1498"/>
      <c r="WTX28" s="1498"/>
      <c r="WTY28" s="1498"/>
      <c r="WTZ28" s="1498"/>
      <c r="WUA28" s="1498"/>
      <c r="WUB28" s="1498"/>
      <c r="WUC28" s="1498"/>
      <c r="WUD28" s="1498"/>
      <c r="WUE28" s="1498"/>
      <c r="WUF28" s="1498"/>
      <c r="WUG28" s="1498"/>
      <c r="WUH28" s="1498"/>
      <c r="WUI28" s="1498"/>
      <c r="WUJ28" s="1498"/>
      <c r="WUK28" s="1498"/>
      <c r="WUL28" s="1498"/>
      <c r="WUM28" s="1498"/>
      <c r="WUN28" s="1498"/>
      <c r="WUO28" s="1498"/>
      <c r="WUP28" s="1498"/>
      <c r="WUQ28" s="1498"/>
      <c r="WUR28" s="1498"/>
      <c r="WUS28" s="1498"/>
      <c r="WUT28" s="1498"/>
      <c r="WUU28" s="1498"/>
      <c r="WUV28" s="1498"/>
      <c r="WUW28" s="1498"/>
      <c r="WUX28" s="1498"/>
      <c r="WUY28" s="1498"/>
      <c r="WUZ28" s="1498"/>
      <c r="WVA28" s="1498"/>
      <c r="WVB28" s="1498"/>
      <c r="WVC28" s="1498"/>
      <c r="WVD28" s="1498"/>
      <c r="WVE28" s="1498"/>
      <c r="WVF28" s="1498"/>
      <c r="WVG28" s="1498"/>
      <c r="WVH28" s="1498"/>
      <c r="WVI28" s="1498"/>
      <c r="WVJ28" s="1498"/>
      <c r="WVK28" s="1498"/>
      <c r="WVL28" s="1498"/>
      <c r="WVM28" s="1498"/>
      <c r="WVN28" s="1498"/>
      <c r="WVO28" s="1498"/>
      <c r="WVP28" s="1498"/>
      <c r="WVQ28" s="1498"/>
      <c r="WVR28" s="1498"/>
      <c r="WVS28" s="1498"/>
      <c r="WVT28" s="1498"/>
      <c r="WVU28" s="1498"/>
      <c r="WVV28" s="1498"/>
      <c r="WVW28" s="1498"/>
      <c r="WVX28" s="1498"/>
      <c r="WVY28" s="1498"/>
      <c r="WVZ28" s="1498"/>
      <c r="WWA28" s="1498"/>
      <c r="WWB28" s="1498"/>
      <c r="WWC28" s="1498"/>
      <c r="WWD28" s="1498"/>
      <c r="WWE28" s="1498"/>
      <c r="WWF28" s="1498"/>
      <c r="WWG28" s="1498"/>
      <c r="WWH28" s="1498"/>
      <c r="WWI28" s="1498"/>
      <c r="WWJ28" s="1498"/>
      <c r="WWK28" s="1498"/>
      <c r="WWL28" s="1498"/>
      <c r="WWM28" s="1498"/>
      <c r="WWN28" s="1498"/>
      <c r="WWO28" s="1498"/>
      <c r="WWP28" s="1498"/>
      <c r="WWQ28" s="1498"/>
      <c r="WWR28" s="1498"/>
      <c r="WWS28" s="1498"/>
      <c r="WWT28" s="1498"/>
      <c r="WWU28" s="1498"/>
      <c r="WWV28" s="1498"/>
      <c r="WWW28" s="1498"/>
      <c r="WWX28" s="1498"/>
      <c r="WWY28" s="1498"/>
      <c r="WWZ28" s="1498"/>
      <c r="WXA28" s="1498"/>
      <c r="WXB28" s="1498"/>
      <c r="WXC28" s="1498"/>
      <c r="WXD28" s="1498"/>
      <c r="WXE28" s="1498"/>
      <c r="WXF28" s="1498"/>
      <c r="WXG28" s="1498"/>
      <c r="WXH28" s="1498"/>
      <c r="WXI28" s="1498"/>
      <c r="WXJ28" s="1498"/>
      <c r="WXK28" s="1498"/>
      <c r="WXL28" s="1498"/>
      <c r="WXM28" s="1498"/>
      <c r="WXN28" s="1498"/>
      <c r="WXO28" s="1498"/>
      <c r="WXP28" s="1498"/>
      <c r="WXQ28" s="1498"/>
      <c r="WXR28" s="1498"/>
      <c r="WXS28" s="1498"/>
      <c r="WXT28" s="1498"/>
      <c r="WXU28" s="1498"/>
      <c r="WXV28" s="1498"/>
      <c r="WXW28" s="1498"/>
      <c r="WXX28" s="1498"/>
      <c r="WXY28" s="1498"/>
      <c r="WXZ28" s="1498"/>
      <c r="WYA28" s="1498"/>
      <c r="WYB28" s="1498"/>
      <c r="WYC28" s="1498"/>
      <c r="WYD28" s="1498"/>
      <c r="WYE28" s="1498"/>
      <c r="WYF28" s="1498"/>
      <c r="WYG28" s="1498"/>
      <c r="WYH28" s="1498"/>
      <c r="WYI28" s="1498"/>
      <c r="WYJ28" s="1498"/>
      <c r="WYK28" s="1498"/>
      <c r="WYL28" s="1498"/>
      <c r="WYM28" s="1498"/>
      <c r="WYN28" s="1498"/>
      <c r="WYO28" s="1498"/>
      <c r="WYP28" s="1498"/>
      <c r="WYQ28" s="1498"/>
      <c r="WYR28" s="1498"/>
      <c r="WYS28" s="1498"/>
      <c r="WYT28" s="1498"/>
      <c r="WYU28" s="1498"/>
      <c r="WYV28" s="1498"/>
      <c r="WYW28" s="1498"/>
      <c r="WYX28" s="1498"/>
      <c r="WYY28" s="1498"/>
      <c r="WYZ28" s="1498"/>
      <c r="WZA28" s="1498"/>
      <c r="WZB28" s="1498"/>
      <c r="WZC28" s="1498"/>
      <c r="WZD28" s="1498"/>
      <c r="WZE28" s="1498"/>
      <c r="WZF28" s="1498"/>
      <c r="WZG28" s="1498"/>
      <c r="WZH28" s="1498"/>
      <c r="WZI28" s="1498"/>
      <c r="WZJ28" s="1498"/>
      <c r="WZK28" s="1498"/>
      <c r="WZL28" s="1498"/>
      <c r="WZM28" s="1498"/>
      <c r="WZN28" s="1498"/>
      <c r="WZO28" s="1498"/>
      <c r="WZP28" s="1498"/>
      <c r="WZQ28" s="1498"/>
      <c r="WZR28" s="1498"/>
      <c r="WZS28" s="1498"/>
      <c r="WZT28" s="1498"/>
      <c r="WZU28" s="1498"/>
      <c r="WZV28" s="1498"/>
      <c r="WZW28" s="1498"/>
      <c r="WZX28" s="1498"/>
      <c r="WZY28" s="1498"/>
      <c r="WZZ28" s="1498"/>
      <c r="XAA28" s="1498"/>
      <c r="XAB28" s="1498"/>
      <c r="XAC28" s="1498"/>
      <c r="XAD28" s="1498"/>
      <c r="XAE28" s="1498"/>
      <c r="XAF28" s="1498"/>
      <c r="XAG28" s="1498"/>
      <c r="XAH28" s="1498"/>
      <c r="XAI28" s="1498"/>
      <c r="XAJ28" s="1498"/>
      <c r="XAK28" s="1498"/>
      <c r="XAL28" s="1498"/>
      <c r="XAM28" s="1498"/>
      <c r="XAN28" s="1498"/>
      <c r="XAO28" s="1498"/>
      <c r="XAP28" s="1498"/>
      <c r="XAQ28" s="1498"/>
      <c r="XAR28" s="1498"/>
      <c r="XAS28" s="1498"/>
      <c r="XAT28" s="1498"/>
      <c r="XAU28" s="1498"/>
      <c r="XAV28" s="1498"/>
      <c r="XAW28" s="1498"/>
      <c r="XAX28" s="1498"/>
      <c r="XAY28" s="1498"/>
      <c r="XAZ28" s="1498"/>
      <c r="XBA28" s="1498"/>
      <c r="XBB28" s="1498"/>
      <c r="XBC28" s="1498"/>
      <c r="XBD28" s="1498"/>
      <c r="XBE28" s="1498"/>
      <c r="XBF28" s="1498"/>
      <c r="XBG28" s="1498"/>
      <c r="XBH28" s="1498"/>
      <c r="XBI28" s="1498"/>
      <c r="XBJ28" s="1498"/>
      <c r="XBK28" s="1498"/>
      <c r="XBL28" s="1498"/>
      <c r="XBM28" s="1498"/>
      <c r="XBN28" s="1498"/>
      <c r="XBO28" s="1498"/>
      <c r="XBP28" s="1498"/>
      <c r="XBQ28" s="1498"/>
      <c r="XBR28" s="1498"/>
      <c r="XBS28" s="1498"/>
      <c r="XBT28" s="1498"/>
      <c r="XBU28" s="1498"/>
      <c r="XBV28" s="1498"/>
      <c r="XBW28" s="1498"/>
      <c r="XBX28" s="1498"/>
      <c r="XBY28" s="1498"/>
      <c r="XBZ28" s="1498"/>
      <c r="XCA28" s="1498"/>
      <c r="XCB28" s="1498"/>
      <c r="XCC28" s="1498"/>
      <c r="XCD28" s="1498"/>
      <c r="XCE28" s="1498"/>
      <c r="XCF28" s="1498"/>
      <c r="XCG28" s="1498"/>
      <c r="XCH28" s="1498"/>
      <c r="XCI28" s="1498"/>
      <c r="XCJ28" s="1498"/>
      <c r="XCK28" s="1498"/>
      <c r="XCL28" s="1498"/>
      <c r="XCM28" s="1498"/>
      <c r="XCN28" s="1498"/>
      <c r="XCO28" s="1498"/>
      <c r="XCP28" s="1498"/>
      <c r="XCQ28" s="1498"/>
      <c r="XCR28" s="1498"/>
      <c r="XCS28" s="1498"/>
      <c r="XCT28" s="1498"/>
      <c r="XCU28" s="1498"/>
      <c r="XCV28" s="1498"/>
      <c r="XCW28" s="1498"/>
      <c r="XCX28" s="1498"/>
      <c r="XCY28" s="1498"/>
      <c r="XCZ28" s="1498"/>
      <c r="XDA28" s="1498"/>
      <c r="XDB28" s="1498"/>
      <c r="XDC28" s="1498"/>
      <c r="XDD28" s="1498"/>
      <c r="XDE28" s="1498"/>
      <c r="XDF28" s="1498"/>
      <c r="XDG28" s="1498"/>
      <c r="XDH28" s="1498"/>
      <c r="XDI28" s="1498"/>
      <c r="XDJ28" s="1498"/>
      <c r="XDK28" s="1498"/>
      <c r="XDL28" s="1498"/>
      <c r="XDM28" s="1498"/>
      <c r="XDN28" s="1498"/>
      <c r="XDO28" s="1498"/>
      <c r="XDP28" s="1498"/>
      <c r="XDQ28" s="1498"/>
      <c r="XDR28" s="1498"/>
      <c r="XDS28" s="1498"/>
      <c r="XDT28" s="1498"/>
      <c r="XDU28" s="1498"/>
      <c r="XDV28" s="1498"/>
      <c r="XDW28" s="1498"/>
      <c r="XDX28" s="1498"/>
      <c r="XDY28" s="1498"/>
      <c r="XDZ28" s="1498"/>
      <c r="XEA28" s="1498"/>
      <c r="XEB28" s="1498"/>
      <c r="XEC28" s="1498"/>
      <c r="XED28" s="1498"/>
      <c r="XEE28" s="1498"/>
      <c r="XEF28" s="1498"/>
      <c r="XEG28" s="1498"/>
      <c r="XEH28" s="1498"/>
      <c r="XEI28" s="1498"/>
      <c r="XEJ28" s="1498"/>
      <c r="XEK28" s="1498"/>
      <c r="XEL28" s="1498"/>
      <c r="XEM28" s="1498"/>
      <c r="XEN28" s="1498"/>
      <c r="XEO28" s="1498"/>
      <c r="XEP28" s="1498"/>
      <c r="XEQ28" s="1498"/>
      <c r="XER28" s="1498"/>
      <c r="XES28" s="1498"/>
      <c r="XET28" s="1498"/>
      <c r="XEU28" s="1498"/>
      <c r="XEV28" s="1498"/>
      <c r="XEW28" s="1498"/>
      <c r="XEX28" s="1498"/>
      <c r="XEY28" s="1498"/>
      <c r="XEZ28" s="1498"/>
      <c r="XFA28" s="1498"/>
      <c r="XFB28" s="1498"/>
      <c r="XFC28" s="1498"/>
    </row>
    <row r="29" spans="1:16384" s="141" customFormat="1">
      <c r="A29" s="140"/>
      <c r="B29" s="1498"/>
      <c r="C29" s="1838"/>
      <c r="D29" s="1838"/>
      <c r="E29" s="1838"/>
      <c r="F29" s="1838"/>
      <c r="G29" s="1839"/>
      <c r="H29" s="1498"/>
      <c r="I29" s="1498"/>
      <c r="J29" s="1498"/>
      <c r="K29" s="1498"/>
      <c r="L29" s="1498"/>
      <c r="M29" s="1498"/>
      <c r="N29" s="1498"/>
      <c r="O29" s="1498"/>
      <c r="P29" s="1498"/>
      <c r="Q29" s="1498"/>
      <c r="R29" s="1498"/>
      <c r="S29" s="1498"/>
      <c r="T29" s="1498"/>
      <c r="U29" s="1498"/>
      <c r="V29" s="1498"/>
      <c r="W29" s="1498"/>
      <c r="X29" s="1498"/>
      <c r="Y29" s="1498"/>
      <c r="Z29" s="1498"/>
      <c r="AA29" s="1498"/>
      <c r="AB29" s="1498"/>
      <c r="AC29" s="1498"/>
      <c r="AD29" s="1498"/>
      <c r="AE29" s="1498"/>
      <c r="AF29" s="1498"/>
      <c r="AG29" s="1498"/>
      <c r="AH29" s="1498"/>
      <c r="AI29" s="1498"/>
      <c r="AJ29" s="1498"/>
      <c r="AK29" s="1498"/>
      <c r="AL29" s="1498"/>
      <c r="AM29" s="1498"/>
      <c r="AN29" s="1498"/>
      <c r="AO29" s="1498"/>
      <c r="AP29" s="1498"/>
      <c r="AQ29" s="1498"/>
      <c r="AR29" s="1498"/>
      <c r="AS29" s="1498"/>
      <c r="AT29" s="1498"/>
      <c r="AU29" s="1498"/>
      <c r="AV29" s="1498"/>
      <c r="AW29" s="1498"/>
      <c r="AX29" s="1498"/>
      <c r="AY29" s="1498"/>
      <c r="AZ29" s="2175"/>
      <c r="BA29" s="2175"/>
      <c r="BB29" s="2175"/>
      <c r="BC29" s="2175"/>
      <c r="BD29" s="2175"/>
      <c r="BE29" s="2175"/>
      <c r="BF29" s="1498"/>
      <c r="BG29" s="1498"/>
      <c r="BH29" s="1498"/>
      <c r="BI29" s="1498"/>
      <c r="BJ29" s="1498"/>
      <c r="BK29" s="1498"/>
      <c r="BL29" s="1498"/>
      <c r="BM29" s="1498"/>
      <c r="BN29" s="1498"/>
      <c r="BO29" s="1498"/>
      <c r="BP29" s="1498"/>
      <c r="BQ29" s="1498"/>
      <c r="BR29" s="1498"/>
      <c r="BS29" s="1498"/>
      <c r="BT29" s="1498"/>
      <c r="BU29" s="1498"/>
      <c r="BV29" s="1498"/>
      <c r="BW29" s="1498"/>
      <c r="BX29" s="1498"/>
      <c r="BY29" s="1498"/>
      <c r="BZ29" s="1498"/>
      <c r="CA29" s="1498"/>
      <c r="CB29" s="1498"/>
      <c r="CC29" s="1498"/>
      <c r="CD29" s="1498"/>
      <c r="CE29" s="1498"/>
      <c r="CF29" s="1498"/>
      <c r="CG29" s="1498"/>
      <c r="CH29" s="1498"/>
      <c r="CI29" s="1498"/>
      <c r="CJ29" s="1498"/>
      <c r="CK29" s="1498"/>
      <c r="CL29" s="1498"/>
      <c r="CM29" s="1498"/>
      <c r="CN29" s="1498"/>
      <c r="CO29" s="1498"/>
      <c r="CP29" s="1498"/>
      <c r="CQ29" s="1498"/>
      <c r="CR29" s="1498"/>
      <c r="CS29" s="1498"/>
      <c r="CT29" s="1498"/>
      <c r="CU29" s="1498"/>
      <c r="CV29" s="1498"/>
      <c r="CW29" s="1498"/>
      <c r="CX29" s="1498"/>
      <c r="CY29" s="1498"/>
      <c r="CZ29" s="1498"/>
      <c r="DA29" s="1498"/>
      <c r="DB29" s="1498"/>
      <c r="DC29" s="1498"/>
      <c r="DD29" s="1498"/>
      <c r="DE29" s="1498"/>
      <c r="DF29" s="1498"/>
      <c r="DG29" s="1498"/>
      <c r="DH29" s="1498"/>
      <c r="DI29" s="1498"/>
      <c r="DJ29" s="1498"/>
      <c r="DK29" s="1498"/>
      <c r="DL29" s="1498"/>
      <c r="DM29" s="1498"/>
      <c r="DN29" s="1498"/>
      <c r="DO29" s="1498"/>
      <c r="DP29" s="1498"/>
      <c r="DQ29" s="1498"/>
      <c r="DR29" s="1498"/>
      <c r="DS29" s="1498"/>
      <c r="DT29" s="1498"/>
      <c r="DU29" s="1498"/>
      <c r="DV29" s="1498"/>
      <c r="DW29" s="1498"/>
      <c r="DX29" s="1498"/>
      <c r="DY29" s="1498"/>
      <c r="DZ29" s="1498"/>
      <c r="EA29" s="1498"/>
      <c r="EB29" s="1498"/>
      <c r="EC29" s="1498"/>
      <c r="ED29" s="1498"/>
      <c r="EE29" s="1498"/>
      <c r="EF29" s="1498"/>
      <c r="EG29" s="1498"/>
      <c r="EH29" s="1498"/>
      <c r="EI29" s="1498"/>
      <c r="EJ29" s="1498"/>
      <c r="EK29" s="1498"/>
      <c r="EL29" s="1498"/>
      <c r="EM29" s="1498"/>
      <c r="EN29" s="1498"/>
      <c r="EO29" s="1498"/>
      <c r="EP29" s="1498"/>
      <c r="EQ29" s="1498"/>
      <c r="ER29" s="1498"/>
      <c r="ES29" s="1498"/>
      <c r="ET29" s="1498"/>
      <c r="EU29" s="1498"/>
      <c r="EV29" s="1498"/>
      <c r="EW29" s="1498"/>
      <c r="EX29" s="1498"/>
      <c r="EY29" s="1498"/>
      <c r="EZ29" s="1498"/>
      <c r="FA29" s="1498"/>
      <c r="FB29" s="1498"/>
      <c r="FC29" s="1498"/>
      <c r="FD29" s="1498"/>
      <c r="FE29" s="1498"/>
      <c r="FF29" s="1498"/>
      <c r="FG29" s="1498"/>
      <c r="FH29" s="1498"/>
      <c r="FI29" s="1498"/>
      <c r="FJ29" s="1498"/>
      <c r="FK29" s="1498"/>
      <c r="FL29" s="1498"/>
      <c r="FM29" s="1498"/>
      <c r="FN29" s="1498"/>
      <c r="FO29" s="1498"/>
      <c r="FP29" s="1498"/>
      <c r="FQ29" s="1498"/>
      <c r="FR29" s="1498"/>
      <c r="FS29" s="1498"/>
      <c r="FT29" s="1498"/>
      <c r="FU29" s="1498"/>
      <c r="FV29" s="1498"/>
      <c r="FW29" s="1498"/>
      <c r="FX29" s="1498"/>
      <c r="FY29" s="1498"/>
      <c r="FZ29" s="1498"/>
      <c r="GA29" s="1498"/>
      <c r="GB29" s="1498"/>
      <c r="GC29" s="1498"/>
      <c r="GD29" s="1498"/>
      <c r="GE29" s="1498"/>
      <c r="GF29" s="1498"/>
      <c r="GG29" s="1498"/>
      <c r="GH29" s="1498"/>
      <c r="GI29" s="1498"/>
      <c r="GJ29" s="1498"/>
      <c r="GK29" s="1498"/>
      <c r="GL29" s="1498"/>
      <c r="GM29" s="1498"/>
      <c r="GN29" s="1498"/>
      <c r="GO29" s="1498"/>
      <c r="GP29" s="1498"/>
      <c r="GQ29" s="1498"/>
      <c r="GR29" s="1498"/>
      <c r="GS29" s="1498"/>
      <c r="GT29" s="1498"/>
      <c r="GU29" s="1498"/>
      <c r="GV29" s="1498"/>
      <c r="GW29" s="1498"/>
      <c r="GX29" s="1498"/>
      <c r="GY29" s="1498"/>
      <c r="GZ29" s="1498"/>
      <c r="HA29" s="1498"/>
      <c r="HB29" s="1498"/>
      <c r="HC29" s="1498"/>
      <c r="HD29" s="1498"/>
      <c r="HE29" s="1498"/>
      <c r="HF29" s="1498"/>
      <c r="HG29" s="1498"/>
      <c r="HH29" s="1498"/>
      <c r="HI29" s="1498"/>
      <c r="HJ29" s="1498"/>
      <c r="HK29" s="1498"/>
      <c r="HL29" s="1498"/>
      <c r="HM29" s="1498"/>
      <c r="HN29" s="1498"/>
      <c r="HO29" s="1498"/>
      <c r="HP29" s="1498"/>
      <c r="HQ29" s="1498"/>
      <c r="HR29" s="1498"/>
      <c r="HS29" s="1498"/>
      <c r="HT29" s="1498"/>
      <c r="HU29" s="1498"/>
      <c r="HV29" s="1498"/>
      <c r="HW29" s="1498"/>
      <c r="HX29" s="1498"/>
      <c r="HY29" s="1498"/>
      <c r="HZ29" s="1498"/>
      <c r="IA29" s="1498"/>
      <c r="IB29" s="1498"/>
      <c r="IC29" s="1498"/>
      <c r="ID29" s="1498"/>
      <c r="IE29" s="1498"/>
      <c r="IF29" s="1498"/>
      <c r="IG29" s="1498"/>
      <c r="IH29" s="1498"/>
      <c r="II29" s="1498"/>
      <c r="IJ29" s="1498"/>
      <c r="IK29" s="1498"/>
      <c r="IL29" s="1498"/>
      <c r="IM29" s="1498"/>
      <c r="IN29" s="1498"/>
      <c r="IO29" s="1498"/>
      <c r="IP29" s="1498"/>
      <c r="IQ29" s="1498"/>
      <c r="IR29" s="1498"/>
      <c r="IS29" s="1498"/>
      <c r="IT29" s="1498"/>
      <c r="IU29" s="1498"/>
      <c r="IV29" s="1498"/>
      <c r="IW29" s="1498"/>
      <c r="IX29" s="1498"/>
      <c r="IY29" s="1498"/>
      <c r="IZ29" s="1498"/>
      <c r="JA29" s="1498"/>
      <c r="JB29" s="1498"/>
      <c r="JC29" s="1498"/>
      <c r="JD29" s="1498"/>
      <c r="JE29" s="1498"/>
      <c r="JF29" s="1498"/>
      <c r="JG29" s="1498"/>
      <c r="JH29" s="1498"/>
      <c r="JI29" s="1498"/>
      <c r="JJ29" s="1498"/>
      <c r="JK29" s="1498"/>
      <c r="JL29" s="1498"/>
      <c r="JM29" s="1498"/>
      <c r="JN29" s="1498"/>
      <c r="JO29" s="1498"/>
      <c r="JP29" s="1498"/>
      <c r="JQ29" s="1498"/>
      <c r="JR29" s="1498"/>
      <c r="JS29" s="1498"/>
      <c r="JT29" s="1498"/>
      <c r="JU29" s="1498"/>
      <c r="JV29" s="1498"/>
      <c r="JW29" s="1498"/>
      <c r="JX29" s="1498"/>
      <c r="JY29" s="1498"/>
      <c r="JZ29" s="1498"/>
      <c r="KA29" s="1498"/>
      <c r="KB29" s="1498"/>
      <c r="KC29" s="1498"/>
      <c r="KD29" s="1498"/>
      <c r="KE29" s="1498"/>
      <c r="KF29" s="1498"/>
      <c r="KG29" s="1498"/>
      <c r="KH29" s="1498"/>
      <c r="KI29" s="1498"/>
      <c r="KJ29" s="1498"/>
      <c r="KK29" s="1498"/>
      <c r="KL29" s="1498"/>
      <c r="KM29" s="1498"/>
      <c r="KN29" s="1498"/>
      <c r="KO29" s="1498"/>
      <c r="KP29" s="1498"/>
      <c r="KQ29" s="1498"/>
      <c r="KR29" s="1498"/>
      <c r="KS29" s="1498"/>
      <c r="KT29" s="1498"/>
      <c r="KU29" s="1498"/>
      <c r="KV29" s="1498"/>
      <c r="KW29" s="1498"/>
      <c r="KX29" s="1498"/>
      <c r="KY29" s="1498"/>
      <c r="KZ29" s="1498"/>
      <c r="LA29" s="1498"/>
      <c r="LB29" s="1498"/>
      <c r="LC29" s="1498"/>
      <c r="LD29" s="1498"/>
      <c r="LE29" s="1498"/>
      <c r="LF29" s="1498"/>
      <c r="LG29" s="1498"/>
      <c r="LH29" s="1498"/>
      <c r="LI29" s="1498"/>
      <c r="LJ29" s="1498"/>
      <c r="LK29" s="1498"/>
      <c r="LL29" s="1498"/>
      <c r="LM29" s="1498"/>
      <c r="LN29" s="1498"/>
      <c r="LO29" s="1498"/>
      <c r="LP29" s="1498"/>
      <c r="LQ29" s="1498"/>
      <c r="LR29" s="1498"/>
      <c r="LS29" s="1498"/>
      <c r="LT29" s="1498"/>
      <c r="LU29" s="1498"/>
      <c r="LV29" s="1498"/>
      <c r="LW29" s="1498"/>
      <c r="LX29" s="1498"/>
      <c r="LY29" s="1498"/>
      <c r="LZ29" s="1498"/>
      <c r="MA29" s="1498"/>
      <c r="MB29" s="1498"/>
      <c r="MC29" s="1498"/>
      <c r="MD29" s="1498"/>
      <c r="ME29" s="1498"/>
      <c r="MF29" s="1498"/>
      <c r="MG29" s="1498"/>
      <c r="MH29" s="1498"/>
      <c r="MI29" s="1498"/>
      <c r="MJ29" s="1498"/>
      <c r="MK29" s="1498"/>
      <c r="ML29" s="1498"/>
      <c r="MM29" s="1498"/>
      <c r="MN29" s="1498"/>
      <c r="MO29" s="1498"/>
      <c r="MP29" s="1498"/>
      <c r="MQ29" s="1498"/>
      <c r="MR29" s="1498"/>
      <c r="MS29" s="1498"/>
      <c r="MT29" s="1498"/>
      <c r="MU29" s="1498"/>
      <c r="MV29" s="1498"/>
      <c r="MW29" s="1498"/>
      <c r="MX29" s="1498"/>
      <c r="MY29" s="1498"/>
      <c r="MZ29" s="1498"/>
      <c r="NA29" s="1498"/>
      <c r="NB29" s="1498"/>
      <c r="NC29" s="1498"/>
      <c r="ND29" s="1498"/>
      <c r="NE29" s="1498"/>
      <c r="NF29" s="1498"/>
      <c r="NG29" s="1498"/>
      <c r="NH29" s="1498"/>
      <c r="NI29" s="1498"/>
      <c r="NJ29" s="1498"/>
      <c r="NK29" s="1498"/>
      <c r="NL29" s="1498"/>
      <c r="NM29" s="1498"/>
      <c r="NN29" s="1498"/>
      <c r="NO29" s="1498"/>
      <c r="NP29" s="1498"/>
      <c r="NQ29" s="1498"/>
      <c r="NR29" s="1498"/>
      <c r="NS29" s="1498"/>
      <c r="NT29" s="1498"/>
      <c r="NU29" s="1498"/>
      <c r="NV29" s="1498"/>
      <c r="NW29" s="1498"/>
      <c r="NX29" s="1498"/>
      <c r="NY29" s="1498"/>
      <c r="NZ29" s="1498"/>
      <c r="OA29" s="1498"/>
      <c r="OB29" s="1498"/>
      <c r="OC29" s="1498"/>
      <c r="OD29" s="1498"/>
      <c r="OE29" s="1498"/>
      <c r="OF29" s="1498"/>
      <c r="OG29" s="1498"/>
      <c r="OH29" s="1498"/>
      <c r="OI29" s="1498"/>
      <c r="OJ29" s="1498"/>
      <c r="OK29" s="1498"/>
      <c r="OL29" s="1498"/>
      <c r="OM29" s="1498"/>
      <c r="ON29" s="1498"/>
      <c r="OO29" s="1498"/>
      <c r="OP29" s="1498"/>
      <c r="OQ29" s="1498"/>
      <c r="OR29" s="1498"/>
      <c r="OS29" s="1498"/>
      <c r="OT29" s="1498"/>
      <c r="OU29" s="1498"/>
      <c r="OV29" s="1498"/>
      <c r="OW29" s="1498"/>
      <c r="OX29" s="1498"/>
      <c r="OY29" s="1498"/>
      <c r="OZ29" s="1498"/>
      <c r="PA29" s="1498"/>
      <c r="PB29" s="1498"/>
      <c r="PC29" s="1498"/>
      <c r="PD29" s="1498"/>
      <c r="PE29" s="1498"/>
      <c r="PF29" s="1498"/>
      <c r="PG29" s="1498"/>
      <c r="PH29" s="1498"/>
      <c r="PI29" s="1498"/>
      <c r="PJ29" s="1498"/>
      <c r="PK29" s="1498"/>
      <c r="PL29" s="1498"/>
      <c r="PM29" s="1498"/>
      <c r="PN29" s="1498"/>
      <c r="PO29" s="1498"/>
      <c r="PP29" s="1498"/>
      <c r="PQ29" s="1498"/>
      <c r="PR29" s="1498"/>
      <c r="PS29" s="1498"/>
      <c r="PT29" s="1498"/>
      <c r="PU29" s="1498"/>
      <c r="PV29" s="1498"/>
      <c r="PW29" s="1498"/>
      <c r="PX29" s="1498"/>
      <c r="PY29" s="1498"/>
      <c r="PZ29" s="1498"/>
      <c r="QA29" s="1498"/>
      <c r="QB29" s="1498"/>
      <c r="QC29" s="1498"/>
      <c r="QD29" s="1498"/>
      <c r="QE29" s="1498"/>
      <c r="QF29" s="1498"/>
      <c r="QG29" s="1498"/>
      <c r="QH29" s="1498"/>
      <c r="QI29" s="1498"/>
      <c r="QJ29" s="1498"/>
      <c r="QK29" s="1498"/>
      <c r="QL29" s="1498"/>
      <c r="QM29" s="1498"/>
      <c r="QN29" s="1498"/>
      <c r="QO29" s="1498"/>
      <c r="QP29" s="1498"/>
      <c r="QQ29" s="1498"/>
      <c r="QR29" s="1498"/>
      <c r="QS29" s="1498"/>
      <c r="QT29" s="1498"/>
      <c r="QU29" s="1498"/>
      <c r="QV29" s="1498"/>
      <c r="QW29" s="1498"/>
      <c r="QX29" s="1498"/>
      <c r="QY29" s="1498"/>
      <c r="QZ29" s="1498"/>
      <c r="RA29" s="1498"/>
      <c r="RB29" s="1498"/>
      <c r="RC29" s="1498"/>
      <c r="RD29" s="1498"/>
      <c r="RE29" s="1498"/>
      <c r="RF29" s="1498"/>
      <c r="RG29" s="1498"/>
      <c r="RH29" s="1498"/>
      <c r="RI29" s="1498"/>
      <c r="RJ29" s="1498"/>
      <c r="RK29" s="1498"/>
      <c r="RL29" s="1498"/>
      <c r="RM29" s="1498"/>
      <c r="RN29" s="1498"/>
      <c r="RO29" s="1498"/>
      <c r="RP29" s="1498"/>
      <c r="RQ29" s="1498"/>
      <c r="RR29" s="1498"/>
      <c r="RS29" s="1498"/>
      <c r="RT29" s="1498"/>
      <c r="RU29" s="1498"/>
      <c r="RV29" s="1498"/>
      <c r="RW29" s="1498"/>
      <c r="RX29" s="1498"/>
      <c r="RY29" s="1498"/>
      <c r="RZ29" s="1498"/>
      <c r="SA29" s="1498"/>
      <c r="SB29" s="1498"/>
      <c r="SC29" s="1498"/>
      <c r="SD29" s="1498"/>
      <c r="SE29" s="1498"/>
      <c r="SF29" s="1498"/>
      <c r="SG29" s="1498"/>
      <c r="SH29" s="1498"/>
      <c r="SI29" s="1498"/>
      <c r="SJ29" s="1498"/>
      <c r="SK29" s="1498"/>
      <c r="SL29" s="1498"/>
      <c r="SM29" s="1498"/>
      <c r="SN29" s="1498"/>
      <c r="SO29" s="1498"/>
      <c r="SP29" s="1498"/>
      <c r="SQ29" s="1498"/>
      <c r="SR29" s="1498"/>
      <c r="SS29" s="1498"/>
      <c r="ST29" s="1498"/>
      <c r="SU29" s="1498"/>
      <c r="SV29" s="1498"/>
      <c r="SW29" s="1498"/>
      <c r="SX29" s="1498"/>
      <c r="SY29" s="1498"/>
      <c r="SZ29" s="1498"/>
      <c r="TA29" s="1498"/>
      <c r="TB29" s="1498"/>
      <c r="TC29" s="1498"/>
      <c r="TD29" s="1498"/>
      <c r="TE29" s="1498"/>
      <c r="TF29" s="1498"/>
      <c r="TG29" s="1498"/>
      <c r="TH29" s="1498"/>
      <c r="TI29" s="1498"/>
      <c r="TJ29" s="1498"/>
      <c r="TK29" s="1498"/>
      <c r="TL29" s="1498"/>
      <c r="TM29" s="1498"/>
      <c r="TN29" s="1498"/>
      <c r="TO29" s="1498"/>
      <c r="TP29" s="1498"/>
      <c r="TQ29" s="1498"/>
      <c r="TR29" s="1498"/>
      <c r="TS29" s="1498"/>
      <c r="TT29" s="1498"/>
      <c r="TU29" s="1498"/>
      <c r="TV29" s="1498"/>
      <c r="TW29" s="1498"/>
      <c r="TX29" s="1498"/>
      <c r="TY29" s="1498"/>
      <c r="TZ29" s="1498"/>
      <c r="UA29" s="1498"/>
      <c r="UB29" s="1498"/>
      <c r="UC29" s="1498"/>
      <c r="UD29" s="1498"/>
      <c r="UE29" s="1498"/>
      <c r="UF29" s="1498"/>
      <c r="UG29" s="1498"/>
      <c r="UH29" s="1498"/>
      <c r="UI29" s="1498"/>
      <c r="UJ29" s="1498"/>
      <c r="UK29" s="1498"/>
      <c r="UL29" s="1498"/>
      <c r="UM29" s="1498"/>
      <c r="UN29" s="1498"/>
      <c r="UO29" s="1498"/>
      <c r="UP29" s="1498"/>
      <c r="UQ29" s="1498"/>
      <c r="UR29" s="1498"/>
      <c r="US29" s="1498"/>
      <c r="UT29" s="1498"/>
      <c r="UU29" s="1498"/>
      <c r="UV29" s="1498"/>
      <c r="UW29" s="1498"/>
      <c r="UX29" s="1498"/>
      <c r="UY29" s="1498"/>
      <c r="UZ29" s="1498"/>
      <c r="VA29" s="1498"/>
      <c r="VB29" s="1498"/>
      <c r="VC29" s="1498"/>
      <c r="VD29" s="1498"/>
      <c r="VE29" s="1498"/>
      <c r="VF29" s="1498"/>
      <c r="VG29" s="1498"/>
      <c r="VH29" s="1498"/>
      <c r="VI29" s="1498"/>
      <c r="VJ29" s="1498"/>
      <c r="VK29" s="1498"/>
      <c r="VL29" s="1498"/>
      <c r="VM29" s="1498"/>
      <c r="VN29" s="1498"/>
      <c r="VO29" s="1498"/>
      <c r="VP29" s="1498"/>
      <c r="VQ29" s="1498"/>
      <c r="VR29" s="1498"/>
      <c r="VS29" s="1498"/>
      <c r="VT29" s="1498"/>
      <c r="VU29" s="1498"/>
      <c r="VV29" s="1498"/>
      <c r="VW29" s="1498"/>
      <c r="VX29" s="1498"/>
      <c r="VY29" s="1498"/>
      <c r="VZ29" s="1498"/>
      <c r="WA29" s="1498"/>
      <c r="WB29" s="1498"/>
      <c r="WC29" s="1498"/>
      <c r="WD29" s="1498"/>
      <c r="WE29" s="1498"/>
      <c r="WF29" s="1498"/>
      <c r="WG29" s="1498"/>
      <c r="WH29" s="1498"/>
      <c r="WI29" s="1498"/>
      <c r="WJ29" s="1498"/>
      <c r="WK29" s="1498"/>
      <c r="WL29" s="1498"/>
      <c r="WM29" s="1498"/>
      <c r="WN29" s="1498"/>
      <c r="WO29" s="1498"/>
      <c r="WP29" s="1498"/>
      <c r="WQ29" s="1498"/>
      <c r="WR29" s="1498"/>
      <c r="WS29" s="1498"/>
      <c r="WT29" s="1498"/>
      <c r="WU29" s="1498"/>
      <c r="WV29" s="1498"/>
      <c r="WW29" s="1498"/>
      <c r="WX29" s="1498"/>
      <c r="WY29" s="1498"/>
      <c r="WZ29" s="1498"/>
      <c r="XA29" s="1498"/>
      <c r="XB29" s="1498"/>
      <c r="XC29" s="1498"/>
      <c r="XD29" s="1498"/>
      <c r="XE29" s="1498"/>
      <c r="XF29" s="1498"/>
      <c r="XG29" s="1498"/>
      <c r="XH29" s="1498"/>
      <c r="XI29" s="1498"/>
      <c r="XJ29" s="1498"/>
      <c r="XK29" s="1498"/>
      <c r="XL29" s="1498"/>
      <c r="XM29" s="1498"/>
      <c r="XN29" s="1498"/>
      <c r="XO29" s="1498"/>
      <c r="XP29" s="1498"/>
      <c r="XQ29" s="1498"/>
      <c r="XR29" s="1498"/>
      <c r="XS29" s="1498"/>
      <c r="XT29" s="1498"/>
      <c r="XU29" s="1498"/>
      <c r="XV29" s="1498"/>
      <c r="XW29" s="1498"/>
      <c r="XX29" s="1498"/>
      <c r="XY29" s="1498"/>
      <c r="XZ29" s="1498"/>
      <c r="YA29" s="1498"/>
      <c r="YB29" s="1498"/>
      <c r="YC29" s="1498"/>
      <c r="YD29" s="1498"/>
      <c r="YE29" s="1498"/>
      <c r="YF29" s="1498"/>
      <c r="YG29" s="1498"/>
      <c r="YH29" s="1498"/>
      <c r="YI29" s="1498"/>
      <c r="YJ29" s="1498"/>
      <c r="YK29" s="1498"/>
      <c r="YL29" s="1498"/>
      <c r="YM29" s="1498"/>
      <c r="YN29" s="1498"/>
      <c r="YO29" s="1498"/>
      <c r="YP29" s="1498"/>
      <c r="YQ29" s="1498"/>
      <c r="YR29" s="1498"/>
      <c r="YS29" s="1498"/>
      <c r="YT29" s="1498"/>
      <c r="YU29" s="1498"/>
      <c r="YV29" s="1498"/>
      <c r="YW29" s="1498"/>
      <c r="YX29" s="1498"/>
      <c r="YY29" s="1498"/>
      <c r="YZ29" s="1498"/>
      <c r="ZA29" s="1498"/>
      <c r="ZB29" s="1498"/>
      <c r="ZC29" s="1498"/>
      <c r="ZD29" s="1498"/>
      <c r="ZE29" s="1498"/>
      <c r="ZF29" s="1498"/>
      <c r="ZG29" s="1498"/>
      <c r="ZH29" s="1498"/>
      <c r="ZI29" s="1498"/>
      <c r="ZJ29" s="1498"/>
      <c r="ZK29" s="1498"/>
      <c r="ZL29" s="1498"/>
      <c r="ZM29" s="1498"/>
      <c r="ZN29" s="1498"/>
      <c r="ZO29" s="1498"/>
      <c r="ZP29" s="1498"/>
      <c r="ZQ29" s="1498"/>
      <c r="ZR29" s="1498"/>
      <c r="ZS29" s="1498"/>
      <c r="ZT29" s="1498"/>
      <c r="ZU29" s="1498"/>
      <c r="ZV29" s="1498"/>
      <c r="ZW29" s="1498"/>
      <c r="ZX29" s="1498"/>
      <c r="ZY29" s="1498"/>
      <c r="ZZ29" s="1498"/>
      <c r="AAA29" s="1498"/>
      <c r="AAB29" s="1498"/>
      <c r="AAC29" s="1498"/>
      <c r="AAD29" s="1498"/>
      <c r="AAE29" s="1498"/>
      <c r="AAF29" s="1498"/>
      <c r="AAG29" s="1498"/>
      <c r="AAH29" s="1498"/>
      <c r="AAI29" s="1498"/>
      <c r="AAJ29" s="1498"/>
      <c r="AAK29" s="1498"/>
      <c r="AAL29" s="1498"/>
      <c r="AAM29" s="1498"/>
      <c r="AAN29" s="1498"/>
      <c r="AAO29" s="1498"/>
      <c r="AAP29" s="1498"/>
      <c r="AAQ29" s="1498"/>
      <c r="AAR29" s="1498"/>
      <c r="AAS29" s="1498"/>
      <c r="AAT29" s="1498"/>
      <c r="AAU29" s="1498"/>
      <c r="AAV29" s="1498"/>
      <c r="AAW29" s="1498"/>
      <c r="AAX29" s="1498"/>
      <c r="AAY29" s="1498"/>
      <c r="AAZ29" s="1498"/>
      <c r="ABA29" s="1498"/>
      <c r="ABB29" s="1498"/>
      <c r="ABC29" s="1498"/>
      <c r="ABD29" s="1498"/>
      <c r="ABE29" s="1498"/>
      <c r="ABF29" s="1498"/>
      <c r="ABG29" s="1498"/>
      <c r="ABH29" s="1498"/>
      <c r="ABI29" s="1498"/>
      <c r="ABJ29" s="1498"/>
      <c r="ABK29" s="1498"/>
      <c r="ABL29" s="1498"/>
      <c r="ABM29" s="1498"/>
      <c r="ABN29" s="1498"/>
      <c r="ABO29" s="1498"/>
      <c r="ABP29" s="1498"/>
      <c r="ABQ29" s="1498"/>
      <c r="ABR29" s="1498"/>
      <c r="ABS29" s="1498"/>
      <c r="ABT29" s="1498"/>
      <c r="ABU29" s="1498"/>
      <c r="ABV29" s="1498"/>
      <c r="ABW29" s="1498"/>
      <c r="ABX29" s="1498"/>
      <c r="ABY29" s="1498"/>
      <c r="ABZ29" s="1498"/>
      <c r="ACA29" s="1498"/>
      <c r="ACB29" s="1498"/>
      <c r="ACC29" s="1498"/>
      <c r="ACD29" s="1498"/>
      <c r="ACE29" s="1498"/>
      <c r="ACF29" s="1498"/>
      <c r="ACG29" s="1498"/>
      <c r="ACH29" s="1498"/>
      <c r="ACI29" s="1498"/>
      <c r="ACJ29" s="1498"/>
      <c r="ACK29" s="1498"/>
      <c r="ACL29" s="1498"/>
      <c r="ACM29" s="1498"/>
      <c r="ACN29" s="1498"/>
      <c r="ACO29" s="1498"/>
      <c r="ACP29" s="1498"/>
      <c r="ACQ29" s="1498"/>
      <c r="ACR29" s="1498"/>
      <c r="ACS29" s="1498"/>
      <c r="ACT29" s="1498"/>
      <c r="ACU29" s="1498"/>
      <c r="ACV29" s="1498"/>
      <c r="ACW29" s="1498"/>
      <c r="ACX29" s="1498"/>
      <c r="ACY29" s="1498"/>
      <c r="ACZ29" s="1498"/>
      <c r="ADA29" s="1498"/>
      <c r="ADB29" s="1498"/>
      <c r="ADC29" s="1498"/>
      <c r="ADD29" s="1498"/>
      <c r="ADE29" s="1498"/>
      <c r="ADF29" s="1498"/>
      <c r="ADG29" s="1498"/>
      <c r="ADH29" s="1498"/>
      <c r="ADI29" s="1498"/>
      <c r="ADJ29" s="1498"/>
      <c r="ADK29" s="1498"/>
      <c r="ADL29" s="1498"/>
      <c r="ADM29" s="1498"/>
      <c r="ADN29" s="1498"/>
      <c r="ADO29" s="1498"/>
      <c r="ADP29" s="1498"/>
      <c r="ADQ29" s="1498"/>
      <c r="ADR29" s="1498"/>
      <c r="ADS29" s="1498"/>
      <c r="ADT29" s="1498"/>
      <c r="ADU29" s="1498"/>
      <c r="ADV29" s="1498"/>
      <c r="ADW29" s="1498"/>
      <c r="ADX29" s="1498"/>
      <c r="ADY29" s="1498"/>
      <c r="ADZ29" s="1498"/>
      <c r="AEA29" s="1498"/>
      <c r="AEB29" s="1498"/>
      <c r="AEC29" s="1498"/>
      <c r="AED29" s="1498"/>
      <c r="AEE29" s="1498"/>
      <c r="AEF29" s="1498"/>
      <c r="AEG29" s="1498"/>
      <c r="AEH29" s="1498"/>
      <c r="AEI29" s="1498"/>
      <c r="AEJ29" s="1498"/>
      <c r="AEK29" s="1498"/>
      <c r="AEL29" s="1498"/>
      <c r="AEM29" s="1498"/>
      <c r="AEN29" s="1498"/>
      <c r="AEO29" s="1498"/>
      <c r="AEP29" s="1498"/>
      <c r="AEQ29" s="1498"/>
      <c r="AER29" s="1498"/>
      <c r="AES29" s="1498"/>
      <c r="AET29" s="1498"/>
      <c r="AEU29" s="1498"/>
      <c r="AEV29" s="1498"/>
      <c r="AEW29" s="1498"/>
      <c r="AEX29" s="1498"/>
      <c r="AEY29" s="1498"/>
      <c r="AEZ29" s="1498"/>
      <c r="AFA29" s="1498"/>
      <c r="AFB29" s="1498"/>
      <c r="AFC29" s="1498"/>
      <c r="AFD29" s="1498"/>
      <c r="AFE29" s="1498"/>
      <c r="AFF29" s="1498"/>
      <c r="AFG29" s="1498"/>
      <c r="AFH29" s="1498"/>
      <c r="AFI29" s="1498"/>
      <c r="AFJ29" s="1498"/>
      <c r="AFK29" s="1498"/>
      <c r="AFL29" s="1498"/>
      <c r="AFM29" s="1498"/>
      <c r="AFN29" s="1498"/>
      <c r="AFO29" s="1498"/>
      <c r="AFP29" s="1498"/>
      <c r="AFQ29" s="1498"/>
      <c r="AFR29" s="1498"/>
      <c r="AFS29" s="1498"/>
      <c r="AFT29" s="1498"/>
      <c r="AFU29" s="1498"/>
      <c r="AFV29" s="1498"/>
      <c r="AFW29" s="1498"/>
      <c r="AFX29" s="1498"/>
      <c r="AFY29" s="1498"/>
      <c r="AFZ29" s="1498"/>
      <c r="AGA29" s="1498"/>
      <c r="AGB29" s="1498"/>
      <c r="AGC29" s="1498"/>
      <c r="AGD29" s="1498"/>
      <c r="AGE29" s="1498"/>
      <c r="AGF29" s="1498"/>
      <c r="AGG29" s="1498"/>
      <c r="AGH29" s="1498"/>
      <c r="AGI29" s="1498"/>
      <c r="AGJ29" s="1498"/>
      <c r="AGK29" s="1498"/>
      <c r="AGL29" s="1498"/>
      <c r="AGM29" s="1498"/>
      <c r="AGN29" s="1498"/>
      <c r="AGO29" s="1498"/>
      <c r="AGP29" s="1498"/>
      <c r="AGQ29" s="1498"/>
      <c r="AGR29" s="1498"/>
      <c r="AGS29" s="1498"/>
      <c r="AGT29" s="1498"/>
      <c r="AGU29" s="1498"/>
      <c r="AGV29" s="1498"/>
      <c r="AGW29" s="1498"/>
      <c r="AGX29" s="1498"/>
      <c r="AGY29" s="1498"/>
      <c r="AGZ29" s="1498"/>
      <c r="AHA29" s="1498"/>
      <c r="AHB29" s="1498"/>
      <c r="AHC29" s="1498"/>
      <c r="AHD29" s="1498"/>
      <c r="AHE29" s="1498"/>
      <c r="AHF29" s="1498"/>
      <c r="AHG29" s="1498"/>
      <c r="AHH29" s="1498"/>
      <c r="AHI29" s="1498"/>
      <c r="AHJ29" s="1498"/>
      <c r="AHK29" s="1498"/>
      <c r="AHL29" s="1498"/>
      <c r="AHM29" s="1498"/>
      <c r="AHN29" s="1498"/>
      <c r="AHO29" s="1498"/>
      <c r="AHP29" s="1498"/>
      <c r="AHQ29" s="1498"/>
      <c r="AHR29" s="1498"/>
      <c r="AHS29" s="1498"/>
      <c r="AHT29" s="1498"/>
      <c r="AHU29" s="1498"/>
      <c r="AHV29" s="1498"/>
      <c r="AHW29" s="1498"/>
      <c r="AHX29" s="1498"/>
      <c r="AHY29" s="1498"/>
      <c r="AHZ29" s="1498"/>
      <c r="AIA29" s="1498"/>
      <c r="AIB29" s="1498"/>
      <c r="AIC29" s="1498"/>
      <c r="AID29" s="1498"/>
      <c r="AIE29" s="1498"/>
      <c r="AIF29" s="1498"/>
      <c r="AIG29" s="1498"/>
      <c r="AIH29" s="1498"/>
      <c r="AII29" s="1498"/>
      <c r="AIJ29" s="1498"/>
      <c r="AIK29" s="1498"/>
      <c r="AIL29" s="1498"/>
      <c r="AIM29" s="1498"/>
      <c r="AIN29" s="1498"/>
      <c r="AIO29" s="1498"/>
      <c r="AIP29" s="1498"/>
      <c r="AIQ29" s="1498"/>
      <c r="AIR29" s="1498"/>
      <c r="AIS29" s="1498"/>
      <c r="AIT29" s="1498"/>
      <c r="AIU29" s="1498"/>
      <c r="AIV29" s="1498"/>
      <c r="AIW29" s="1498"/>
      <c r="AIX29" s="1498"/>
      <c r="AIY29" s="1498"/>
      <c r="AIZ29" s="1498"/>
      <c r="AJA29" s="1498"/>
      <c r="AJB29" s="1498"/>
      <c r="AJC29" s="1498"/>
      <c r="AJD29" s="1498"/>
      <c r="AJE29" s="1498"/>
      <c r="AJF29" s="1498"/>
      <c r="AJG29" s="1498"/>
      <c r="AJH29" s="1498"/>
      <c r="AJI29" s="1498"/>
      <c r="AJJ29" s="1498"/>
      <c r="AJK29" s="1498"/>
      <c r="AJL29" s="1498"/>
      <c r="AJM29" s="1498"/>
      <c r="AJN29" s="1498"/>
      <c r="AJO29" s="1498"/>
      <c r="AJP29" s="1498"/>
      <c r="AJQ29" s="1498"/>
      <c r="AJR29" s="1498"/>
      <c r="AJS29" s="1498"/>
      <c r="AJT29" s="1498"/>
      <c r="AJU29" s="1498"/>
      <c r="AJV29" s="1498"/>
      <c r="AJW29" s="1498"/>
      <c r="AJX29" s="1498"/>
      <c r="AJY29" s="1498"/>
      <c r="AJZ29" s="1498"/>
      <c r="AKA29" s="1498"/>
      <c r="AKB29" s="1498"/>
      <c r="AKC29" s="1498"/>
      <c r="AKD29" s="1498"/>
      <c r="AKE29" s="1498"/>
      <c r="AKF29" s="1498"/>
      <c r="AKG29" s="1498"/>
      <c r="AKH29" s="1498"/>
      <c r="AKI29" s="1498"/>
      <c r="AKJ29" s="1498"/>
      <c r="AKK29" s="1498"/>
      <c r="AKL29" s="1498"/>
      <c r="AKM29" s="1498"/>
      <c r="AKN29" s="1498"/>
      <c r="AKO29" s="1498"/>
      <c r="AKP29" s="1498"/>
      <c r="AKQ29" s="1498"/>
      <c r="AKR29" s="1498"/>
      <c r="AKS29" s="1498"/>
      <c r="AKT29" s="1498"/>
      <c r="AKU29" s="1498"/>
      <c r="AKV29" s="1498"/>
      <c r="AKW29" s="1498"/>
      <c r="AKX29" s="1498"/>
      <c r="AKY29" s="1498"/>
      <c r="AKZ29" s="1498"/>
      <c r="ALA29" s="1498"/>
      <c r="ALB29" s="1498"/>
      <c r="ALC29" s="1498"/>
      <c r="ALD29" s="1498"/>
      <c r="ALE29" s="1498"/>
      <c r="ALF29" s="1498"/>
      <c r="ALG29" s="1498"/>
      <c r="ALH29" s="1498"/>
      <c r="ALI29" s="1498"/>
      <c r="ALJ29" s="1498"/>
      <c r="ALK29" s="1498"/>
      <c r="ALL29" s="1498"/>
      <c r="ALM29" s="1498"/>
      <c r="ALN29" s="1498"/>
      <c r="ALO29" s="1498"/>
      <c r="ALP29" s="1498"/>
      <c r="ALQ29" s="1498"/>
      <c r="ALR29" s="1498"/>
      <c r="ALS29" s="1498"/>
      <c r="ALT29" s="1498"/>
      <c r="ALU29" s="1498"/>
      <c r="ALV29" s="1498"/>
      <c r="ALW29" s="1498"/>
      <c r="ALX29" s="1498"/>
      <c r="ALY29" s="1498"/>
      <c r="ALZ29" s="1498"/>
      <c r="AMA29" s="1498"/>
      <c r="AMB29" s="1498"/>
      <c r="AMC29" s="1498"/>
      <c r="AMD29" s="1498"/>
      <c r="AME29" s="1498"/>
      <c r="AMF29" s="1498"/>
      <c r="AMG29" s="1498"/>
      <c r="AMH29" s="1498"/>
      <c r="AMI29" s="1498"/>
      <c r="AMJ29" s="1498"/>
      <c r="AMK29" s="1498"/>
      <c r="AML29" s="1498"/>
      <c r="AMM29" s="1498"/>
      <c r="AMN29" s="1498"/>
      <c r="AMO29" s="1498"/>
      <c r="AMP29" s="1498"/>
      <c r="AMQ29" s="1498"/>
      <c r="AMR29" s="1498"/>
      <c r="AMS29" s="1498"/>
      <c r="AMT29" s="1498"/>
      <c r="AMU29" s="1498"/>
      <c r="AMV29" s="1498"/>
      <c r="AMW29" s="1498"/>
      <c r="AMX29" s="1498"/>
      <c r="AMY29" s="1498"/>
      <c r="AMZ29" s="1498"/>
      <c r="ANA29" s="1498"/>
      <c r="ANB29" s="1498"/>
      <c r="ANC29" s="1498"/>
      <c r="AND29" s="1498"/>
      <c r="ANE29" s="1498"/>
      <c r="ANF29" s="1498"/>
      <c r="ANG29" s="1498"/>
      <c r="ANH29" s="1498"/>
      <c r="ANI29" s="1498"/>
      <c r="ANJ29" s="1498"/>
      <c r="ANK29" s="1498"/>
      <c r="ANL29" s="1498"/>
      <c r="ANM29" s="1498"/>
      <c r="ANN29" s="1498"/>
      <c r="ANO29" s="1498"/>
      <c r="ANP29" s="1498"/>
      <c r="ANQ29" s="1498"/>
      <c r="ANR29" s="1498"/>
      <c r="ANS29" s="1498"/>
      <c r="ANT29" s="1498"/>
      <c r="ANU29" s="1498"/>
      <c r="ANV29" s="1498"/>
      <c r="ANW29" s="1498"/>
      <c r="ANX29" s="1498"/>
      <c r="ANY29" s="1498"/>
      <c r="ANZ29" s="1498"/>
      <c r="AOA29" s="1498"/>
      <c r="AOB29" s="1498"/>
      <c r="AOC29" s="1498"/>
      <c r="AOD29" s="1498"/>
      <c r="AOE29" s="1498"/>
      <c r="AOF29" s="1498"/>
      <c r="AOG29" s="1498"/>
      <c r="AOH29" s="1498"/>
      <c r="AOI29" s="1498"/>
      <c r="AOJ29" s="1498"/>
      <c r="AOK29" s="1498"/>
      <c r="AOL29" s="1498"/>
      <c r="AOM29" s="1498"/>
      <c r="AON29" s="1498"/>
      <c r="AOO29" s="1498"/>
      <c r="AOP29" s="1498"/>
      <c r="AOQ29" s="1498"/>
      <c r="AOR29" s="1498"/>
      <c r="AOS29" s="1498"/>
      <c r="AOT29" s="1498"/>
      <c r="AOU29" s="1498"/>
      <c r="AOV29" s="1498"/>
      <c r="AOW29" s="1498"/>
      <c r="AOX29" s="1498"/>
      <c r="AOY29" s="1498"/>
      <c r="AOZ29" s="1498"/>
      <c r="APA29" s="1498"/>
      <c r="APB29" s="1498"/>
      <c r="APC29" s="1498"/>
      <c r="APD29" s="1498"/>
      <c r="APE29" s="1498"/>
      <c r="APF29" s="1498"/>
      <c r="APG29" s="1498"/>
      <c r="APH29" s="1498"/>
      <c r="API29" s="1498"/>
      <c r="APJ29" s="1498"/>
      <c r="APK29" s="1498"/>
      <c r="APL29" s="1498"/>
      <c r="APM29" s="1498"/>
      <c r="APN29" s="1498"/>
      <c r="APO29" s="1498"/>
      <c r="APP29" s="1498"/>
      <c r="APQ29" s="1498"/>
      <c r="APR29" s="1498"/>
      <c r="APS29" s="1498"/>
      <c r="APT29" s="1498"/>
      <c r="APU29" s="1498"/>
      <c r="APV29" s="1498"/>
      <c r="APW29" s="1498"/>
      <c r="APX29" s="1498"/>
      <c r="APY29" s="1498"/>
      <c r="APZ29" s="1498"/>
      <c r="AQA29" s="1498"/>
      <c r="AQB29" s="1498"/>
      <c r="AQC29" s="1498"/>
      <c r="AQD29" s="1498"/>
      <c r="AQE29" s="1498"/>
      <c r="AQF29" s="1498"/>
      <c r="AQG29" s="1498"/>
      <c r="AQH29" s="1498"/>
      <c r="AQI29" s="1498"/>
      <c r="AQJ29" s="1498"/>
      <c r="AQK29" s="1498"/>
      <c r="AQL29" s="1498"/>
      <c r="AQM29" s="1498"/>
      <c r="AQN29" s="1498"/>
      <c r="AQO29" s="1498"/>
      <c r="AQP29" s="1498"/>
      <c r="AQQ29" s="1498"/>
      <c r="AQR29" s="1498"/>
      <c r="AQS29" s="1498"/>
      <c r="AQT29" s="1498"/>
      <c r="AQU29" s="1498"/>
      <c r="AQV29" s="1498"/>
      <c r="AQW29" s="1498"/>
      <c r="AQX29" s="1498"/>
      <c r="AQY29" s="1498"/>
      <c r="AQZ29" s="1498"/>
      <c r="ARA29" s="1498"/>
      <c r="ARB29" s="1498"/>
      <c r="ARC29" s="1498"/>
      <c r="ARD29" s="1498"/>
      <c r="ARE29" s="1498"/>
      <c r="ARF29" s="1498"/>
      <c r="ARG29" s="1498"/>
      <c r="ARH29" s="1498"/>
      <c r="ARI29" s="1498"/>
      <c r="ARJ29" s="1498"/>
      <c r="ARK29" s="1498"/>
      <c r="ARL29" s="1498"/>
      <c r="ARM29" s="1498"/>
      <c r="ARN29" s="1498"/>
      <c r="ARO29" s="1498"/>
      <c r="ARP29" s="1498"/>
      <c r="ARQ29" s="1498"/>
      <c r="ARR29" s="1498"/>
      <c r="ARS29" s="1498"/>
      <c r="ART29" s="1498"/>
      <c r="ARU29" s="1498"/>
      <c r="ARV29" s="1498"/>
      <c r="ARW29" s="1498"/>
      <c r="ARX29" s="1498"/>
      <c r="ARY29" s="1498"/>
      <c r="ARZ29" s="1498"/>
      <c r="ASA29" s="1498"/>
      <c r="ASB29" s="1498"/>
      <c r="ASC29" s="1498"/>
      <c r="ASD29" s="1498"/>
      <c r="ASE29" s="1498"/>
      <c r="ASF29" s="1498"/>
      <c r="ASG29" s="1498"/>
      <c r="ASH29" s="1498"/>
      <c r="ASI29" s="1498"/>
      <c r="ASJ29" s="1498"/>
      <c r="ASK29" s="1498"/>
      <c r="ASL29" s="1498"/>
      <c r="ASM29" s="1498"/>
      <c r="ASN29" s="1498"/>
      <c r="ASO29" s="1498"/>
      <c r="ASP29" s="1498"/>
      <c r="ASQ29" s="1498"/>
      <c r="ASR29" s="1498"/>
      <c r="ASS29" s="1498"/>
      <c r="AST29" s="1498"/>
      <c r="ASU29" s="1498"/>
      <c r="ASV29" s="1498"/>
      <c r="ASW29" s="1498"/>
      <c r="ASX29" s="1498"/>
      <c r="ASY29" s="1498"/>
      <c r="ASZ29" s="1498"/>
      <c r="ATA29" s="1498"/>
      <c r="ATB29" s="1498"/>
      <c r="ATC29" s="1498"/>
      <c r="ATD29" s="1498"/>
      <c r="ATE29" s="1498"/>
      <c r="ATF29" s="1498"/>
      <c r="ATG29" s="1498"/>
      <c r="ATH29" s="1498"/>
      <c r="ATI29" s="1498"/>
      <c r="ATJ29" s="1498"/>
      <c r="ATK29" s="1498"/>
      <c r="ATL29" s="1498"/>
      <c r="ATM29" s="1498"/>
      <c r="ATN29" s="1498"/>
      <c r="ATO29" s="1498"/>
      <c r="ATP29" s="1498"/>
      <c r="ATQ29" s="1498"/>
      <c r="ATR29" s="1498"/>
      <c r="ATS29" s="1498"/>
      <c r="ATT29" s="1498"/>
      <c r="ATU29" s="1498"/>
      <c r="ATV29" s="1498"/>
      <c r="ATW29" s="1498"/>
      <c r="ATX29" s="1498"/>
      <c r="ATY29" s="1498"/>
      <c r="ATZ29" s="1498"/>
      <c r="AUA29" s="1498"/>
      <c r="AUB29" s="1498"/>
      <c r="AUC29" s="1498"/>
      <c r="AUD29" s="1498"/>
      <c r="AUE29" s="1498"/>
      <c r="AUF29" s="1498"/>
      <c r="AUG29" s="1498"/>
      <c r="AUH29" s="1498"/>
      <c r="AUI29" s="1498"/>
      <c r="AUJ29" s="1498"/>
      <c r="AUK29" s="1498"/>
      <c r="AUL29" s="1498"/>
      <c r="AUM29" s="1498"/>
      <c r="AUN29" s="1498"/>
      <c r="AUO29" s="1498"/>
      <c r="AUP29" s="1498"/>
      <c r="AUQ29" s="1498"/>
      <c r="AUR29" s="1498"/>
      <c r="AUS29" s="1498"/>
      <c r="AUT29" s="1498"/>
      <c r="AUU29" s="1498"/>
      <c r="AUV29" s="1498"/>
      <c r="AUW29" s="1498"/>
      <c r="AUX29" s="1498"/>
      <c r="AUY29" s="1498"/>
      <c r="AUZ29" s="1498"/>
      <c r="AVA29" s="1498"/>
      <c r="AVB29" s="1498"/>
      <c r="AVC29" s="1498"/>
      <c r="AVD29" s="1498"/>
      <c r="AVE29" s="1498"/>
      <c r="AVF29" s="1498"/>
      <c r="AVG29" s="1498"/>
      <c r="AVH29" s="1498"/>
      <c r="AVI29" s="1498"/>
      <c r="AVJ29" s="1498"/>
      <c r="AVK29" s="1498"/>
      <c r="AVL29" s="1498"/>
      <c r="AVM29" s="1498"/>
      <c r="AVN29" s="1498"/>
      <c r="AVO29" s="1498"/>
      <c r="AVP29" s="1498"/>
      <c r="AVQ29" s="1498"/>
      <c r="AVR29" s="1498"/>
      <c r="AVS29" s="1498"/>
      <c r="AVT29" s="1498"/>
      <c r="AVU29" s="1498"/>
      <c r="AVV29" s="1498"/>
      <c r="AVW29" s="1498"/>
      <c r="AVX29" s="1498"/>
      <c r="AVY29" s="1498"/>
      <c r="AVZ29" s="1498"/>
      <c r="AWA29" s="1498"/>
      <c r="AWB29" s="1498"/>
      <c r="AWC29" s="1498"/>
      <c r="AWD29" s="1498"/>
      <c r="AWE29" s="1498"/>
      <c r="AWF29" s="1498"/>
      <c r="AWG29" s="1498"/>
      <c r="AWH29" s="1498"/>
      <c r="AWI29" s="1498"/>
      <c r="AWJ29" s="1498"/>
      <c r="AWK29" s="1498"/>
      <c r="AWL29" s="1498"/>
      <c r="AWM29" s="1498"/>
      <c r="AWN29" s="1498"/>
      <c r="AWO29" s="1498"/>
      <c r="AWP29" s="1498"/>
      <c r="AWQ29" s="1498"/>
      <c r="AWR29" s="1498"/>
      <c r="AWS29" s="1498"/>
      <c r="AWT29" s="1498"/>
      <c r="AWU29" s="1498"/>
      <c r="AWV29" s="1498"/>
      <c r="AWW29" s="1498"/>
      <c r="AWX29" s="1498"/>
      <c r="AWY29" s="1498"/>
      <c r="AWZ29" s="1498"/>
      <c r="AXA29" s="1498"/>
      <c r="AXB29" s="1498"/>
      <c r="AXC29" s="1498"/>
      <c r="AXD29" s="1498"/>
      <c r="AXE29" s="1498"/>
      <c r="AXF29" s="1498"/>
      <c r="AXG29" s="1498"/>
      <c r="AXH29" s="1498"/>
      <c r="AXI29" s="1498"/>
      <c r="AXJ29" s="1498"/>
      <c r="AXK29" s="1498"/>
      <c r="AXL29" s="1498"/>
      <c r="AXM29" s="1498"/>
      <c r="AXN29" s="1498"/>
      <c r="AXO29" s="1498"/>
      <c r="AXP29" s="1498"/>
      <c r="AXQ29" s="1498"/>
      <c r="AXR29" s="1498"/>
      <c r="AXS29" s="1498"/>
      <c r="AXT29" s="1498"/>
      <c r="AXU29" s="1498"/>
      <c r="AXV29" s="1498"/>
      <c r="AXW29" s="1498"/>
      <c r="AXX29" s="1498"/>
      <c r="AXY29" s="1498"/>
      <c r="AXZ29" s="1498"/>
      <c r="AYA29" s="1498"/>
      <c r="AYB29" s="1498"/>
      <c r="AYC29" s="1498"/>
      <c r="AYD29" s="1498"/>
      <c r="AYE29" s="1498"/>
      <c r="AYF29" s="1498"/>
      <c r="AYG29" s="1498"/>
      <c r="AYH29" s="1498"/>
      <c r="AYI29" s="1498"/>
      <c r="AYJ29" s="1498"/>
      <c r="AYK29" s="1498"/>
      <c r="AYL29" s="1498"/>
      <c r="AYM29" s="1498"/>
      <c r="AYN29" s="1498"/>
      <c r="AYO29" s="1498"/>
      <c r="AYP29" s="1498"/>
      <c r="AYQ29" s="1498"/>
      <c r="AYR29" s="1498"/>
      <c r="AYS29" s="1498"/>
      <c r="AYT29" s="1498"/>
      <c r="AYU29" s="1498"/>
      <c r="AYV29" s="1498"/>
      <c r="AYW29" s="1498"/>
      <c r="AYX29" s="1498"/>
      <c r="AYY29" s="1498"/>
      <c r="AYZ29" s="1498"/>
      <c r="AZA29" s="1498"/>
      <c r="AZB29" s="1498"/>
      <c r="AZC29" s="1498"/>
      <c r="AZD29" s="1498"/>
      <c r="AZE29" s="1498"/>
      <c r="AZF29" s="1498"/>
      <c r="AZG29" s="1498"/>
      <c r="AZH29" s="1498"/>
      <c r="AZI29" s="1498"/>
      <c r="AZJ29" s="1498"/>
      <c r="AZK29" s="1498"/>
      <c r="AZL29" s="1498"/>
      <c r="AZM29" s="1498"/>
      <c r="AZN29" s="1498"/>
      <c r="AZO29" s="1498"/>
      <c r="AZP29" s="1498"/>
      <c r="AZQ29" s="1498"/>
      <c r="AZR29" s="1498"/>
      <c r="AZS29" s="1498"/>
      <c r="AZT29" s="1498"/>
      <c r="AZU29" s="1498"/>
      <c r="AZV29" s="1498"/>
      <c r="AZW29" s="1498"/>
      <c r="AZX29" s="1498"/>
      <c r="AZY29" s="1498"/>
      <c r="AZZ29" s="1498"/>
      <c r="BAA29" s="1498"/>
      <c r="BAB29" s="1498"/>
      <c r="BAC29" s="1498"/>
      <c r="BAD29" s="1498"/>
      <c r="BAE29" s="1498"/>
      <c r="BAF29" s="1498"/>
      <c r="BAG29" s="1498"/>
      <c r="BAH29" s="1498"/>
      <c r="BAI29" s="1498"/>
      <c r="BAJ29" s="1498"/>
      <c r="BAK29" s="1498"/>
      <c r="BAL29" s="1498"/>
      <c r="BAM29" s="1498"/>
      <c r="BAN29" s="1498"/>
      <c r="BAO29" s="1498"/>
      <c r="BAP29" s="1498"/>
      <c r="BAQ29" s="1498"/>
      <c r="BAR29" s="1498"/>
      <c r="BAS29" s="1498"/>
      <c r="BAT29" s="1498"/>
      <c r="BAU29" s="1498"/>
      <c r="BAV29" s="1498"/>
      <c r="BAW29" s="1498"/>
      <c r="BAX29" s="1498"/>
      <c r="BAY29" s="1498"/>
      <c r="BAZ29" s="1498"/>
      <c r="BBA29" s="1498"/>
      <c r="BBB29" s="1498"/>
      <c r="BBC29" s="1498"/>
      <c r="BBD29" s="1498"/>
      <c r="BBE29" s="1498"/>
      <c r="BBF29" s="1498"/>
      <c r="BBG29" s="1498"/>
      <c r="BBH29" s="1498"/>
      <c r="BBI29" s="1498"/>
      <c r="BBJ29" s="1498"/>
      <c r="BBK29" s="1498"/>
      <c r="BBL29" s="1498"/>
      <c r="BBM29" s="1498"/>
      <c r="BBN29" s="1498"/>
      <c r="BBO29" s="1498"/>
      <c r="BBP29" s="1498"/>
      <c r="BBQ29" s="1498"/>
      <c r="BBR29" s="1498"/>
      <c r="BBS29" s="1498"/>
      <c r="BBT29" s="1498"/>
      <c r="BBU29" s="1498"/>
      <c r="BBV29" s="1498"/>
      <c r="BBW29" s="1498"/>
      <c r="BBX29" s="1498"/>
      <c r="BBY29" s="1498"/>
      <c r="BBZ29" s="1498"/>
      <c r="BCA29" s="1498"/>
      <c r="BCB29" s="1498"/>
      <c r="BCC29" s="1498"/>
      <c r="BCD29" s="1498"/>
      <c r="BCE29" s="1498"/>
      <c r="BCF29" s="1498"/>
      <c r="BCG29" s="1498"/>
      <c r="BCH29" s="1498"/>
      <c r="BCI29" s="1498"/>
      <c r="BCJ29" s="1498"/>
      <c r="BCK29" s="1498"/>
      <c r="BCL29" s="1498"/>
      <c r="BCM29" s="1498"/>
      <c r="BCN29" s="1498"/>
      <c r="BCO29" s="1498"/>
      <c r="BCP29" s="1498"/>
      <c r="BCQ29" s="1498"/>
      <c r="BCR29" s="1498"/>
      <c r="BCS29" s="1498"/>
      <c r="BCT29" s="1498"/>
      <c r="BCU29" s="1498"/>
      <c r="BCV29" s="1498"/>
      <c r="BCW29" s="1498"/>
      <c r="BCX29" s="1498"/>
      <c r="BCY29" s="1498"/>
      <c r="BCZ29" s="1498"/>
      <c r="BDA29" s="1498"/>
      <c r="BDB29" s="1498"/>
      <c r="BDC29" s="1498"/>
      <c r="BDD29" s="1498"/>
      <c r="BDE29" s="1498"/>
      <c r="BDF29" s="1498"/>
      <c r="BDG29" s="1498"/>
      <c r="BDH29" s="1498"/>
      <c r="BDI29" s="1498"/>
      <c r="BDJ29" s="1498"/>
      <c r="BDK29" s="1498"/>
      <c r="BDL29" s="1498"/>
      <c r="BDM29" s="1498"/>
      <c r="BDN29" s="1498"/>
      <c r="BDO29" s="1498"/>
      <c r="BDP29" s="1498"/>
      <c r="BDQ29" s="1498"/>
      <c r="BDR29" s="1498"/>
      <c r="BDS29" s="1498"/>
      <c r="BDT29" s="1498"/>
      <c r="BDU29" s="1498"/>
      <c r="BDV29" s="1498"/>
      <c r="BDW29" s="1498"/>
      <c r="BDX29" s="1498"/>
      <c r="BDY29" s="1498"/>
      <c r="BDZ29" s="1498"/>
      <c r="BEA29" s="1498"/>
      <c r="BEB29" s="1498"/>
      <c r="BEC29" s="1498"/>
      <c r="BED29" s="1498"/>
      <c r="BEE29" s="1498"/>
      <c r="BEF29" s="1498"/>
      <c r="BEG29" s="1498"/>
      <c r="BEH29" s="1498"/>
      <c r="BEI29" s="1498"/>
      <c r="BEJ29" s="1498"/>
      <c r="BEK29" s="1498"/>
      <c r="BEL29" s="1498"/>
      <c r="BEM29" s="1498"/>
      <c r="BEN29" s="1498"/>
      <c r="BEO29" s="1498"/>
      <c r="BEP29" s="1498"/>
      <c r="BEQ29" s="1498"/>
      <c r="BER29" s="1498"/>
      <c r="BES29" s="1498"/>
      <c r="BET29" s="1498"/>
      <c r="BEU29" s="1498"/>
      <c r="BEV29" s="1498"/>
      <c r="BEW29" s="1498"/>
      <c r="BEX29" s="1498"/>
      <c r="BEY29" s="1498"/>
      <c r="BEZ29" s="1498"/>
      <c r="BFA29" s="1498"/>
      <c r="BFB29" s="1498"/>
      <c r="BFC29" s="1498"/>
      <c r="BFD29" s="1498"/>
      <c r="BFE29" s="1498"/>
      <c r="BFF29" s="1498"/>
      <c r="BFG29" s="1498"/>
      <c r="BFH29" s="1498"/>
      <c r="BFI29" s="1498"/>
      <c r="BFJ29" s="1498"/>
      <c r="BFK29" s="1498"/>
      <c r="BFL29" s="1498"/>
      <c r="BFM29" s="1498"/>
      <c r="BFN29" s="1498"/>
      <c r="BFO29" s="1498"/>
      <c r="BFP29" s="1498"/>
      <c r="BFQ29" s="1498"/>
      <c r="BFR29" s="1498"/>
      <c r="BFS29" s="1498"/>
      <c r="BFT29" s="1498"/>
      <c r="BFU29" s="1498"/>
      <c r="BFV29" s="1498"/>
      <c r="BFW29" s="1498"/>
      <c r="BFX29" s="1498"/>
      <c r="BFY29" s="1498"/>
      <c r="BFZ29" s="1498"/>
      <c r="BGA29" s="1498"/>
      <c r="BGB29" s="1498"/>
      <c r="BGC29" s="1498"/>
      <c r="BGD29" s="1498"/>
      <c r="BGE29" s="1498"/>
      <c r="BGF29" s="1498"/>
      <c r="BGG29" s="1498"/>
      <c r="BGH29" s="1498"/>
      <c r="BGI29" s="1498"/>
      <c r="BGJ29" s="1498"/>
      <c r="BGK29" s="1498"/>
      <c r="BGL29" s="1498"/>
      <c r="BGM29" s="1498"/>
      <c r="BGN29" s="1498"/>
      <c r="BGO29" s="1498"/>
      <c r="BGP29" s="1498"/>
      <c r="BGQ29" s="1498"/>
      <c r="BGR29" s="1498"/>
      <c r="BGS29" s="1498"/>
      <c r="BGT29" s="1498"/>
      <c r="BGU29" s="1498"/>
      <c r="BGV29" s="1498"/>
      <c r="BGW29" s="1498"/>
      <c r="BGX29" s="1498"/>
      <c r="BGY29" s="1498"/>
      <c r="BGZ29" s="1498"/>
      <c r="BHA29" s="1498"/>
      <c r="BHB29" s="1498"/>
      <c r="BHC29" s="1498"/>
      <c r="BHD29" s="1498"/>
      <c r="BHE29" s="1498"/>
      <c r="BHF29" s="1498"/>
      <c r="BHG29" s="1498"/>
      <c r="BHH29" s="1498"/>
      <c r="BHI29" s="1498"/>
      <c r="BHJ29" s="1498"/>
      <c r="BHK29" s="1498"/>
      <c r="BHL29" s="1498"/>
      <c r="BHM29" s="1498"/>
      <c r="BHN29" s="1498"/>
      <c r="BHO29" s="1498"/>
      <c r="BHP29" s="1498"/>
      <c r="BHQ29" s="1498"/>
      <c r="BHR29" s="1498"/>
      <c r="BHS29" s="1498"/>
      <c r="BHT29" s="1498"/>
      <c r="BHU29" s="1498"/>
      <c r="BHV29" s="1498"/>
      <c r="BHW29" s="1498"/>
      <c r="BHX29" s="1498"/>
      <c r="BHY29" s="1498"/>
      <c r="BHZ29" s="1498"/>
      <c r="BIA29" s="1498"/>
      <c r="BIB29" s="1498"/>
      <c r="BIC29" s="1498"/>
      <c r="BID29" s="1498"/>
      <c r="BIE29" s="1498"/>
      <c r="BIF29" s="1498"/>
      <c r="BIG29" s="1498"/>
      <c r="BIH29" s="1498"/>
      <c r="BII29" s="1498"/>
      <c r="BIJ29" s="1498"/>
      <c r="BIK29" s="1498"/>
      <c r="BIL29" s="1498"/>
      <c r="BIM29" s="1498"/>
      <c r="BIN29" s="1498"/>
      <c r="BIO29" s="1498"/>
      <c r="BIP29" s="1498"/>
      <c r="BIQ29" s="1498"/>
      <c r="BIR29" s="1498"/>
      <c r="BIS29" s="1498"/>
      <c r="BIT29" s="1498"/>
      <c r="BIU29" s="1498"/>
      <c r="BIV29" s="1498"/>
      <c r="BIW29" s="1498"/>
      <c r="BIX29" s="1498"/>
      <c r="BIY29" s="1498"/>
      <c r="BIZ29" s="1498"/>
      <c r="BJA29" s="1498"/>
      <c r="BJB29" s="1498"/>
      <c r="BJC29" s="1498"/>
      <c r="BJD29" s="1498"/>
      <c r="BJE29" s="1498"/>
      <c r="BJF29" s="1498"/>
      <c r="BJG29" s="1498"/>
      <c r="BJH29" s="1498"/>
      <c r="BJI29" s="1498"/>
      <c r="BJJ29" s="1498"/>
      <c r="BJK29" s="1498"/>
      <c r="BJL29" s="1498"/>
      <c r="BJM29" s="1498"/>
      <c r="BJN29" s="1498"/>
      <c r="BJO29" s="1498"/>
      <c r="BJP29" s="1498"/>
      <c r="BJQ29" s="1498"/>
      <c r="BJR29" s="1498"/>
      <c r="BJS29" s="1498"/>
      <c r="BJT29" s="1498"/>
      <c r="BJU29" s="1498"/>
      <c r="BJV29" s="1498"/>
      <c r="BJW29" s="1498"/>
      <c r="BJX29" s="1498"/>
      <c r="BJY29" s="1498"/>
      <c r="BJZ29" s="1498"/>
      <c r="BKA29" s="1498"/>
      <c r="BKB29" s="1498"/>
      <c r="BKC29" s="1498"/>
      <c r="BKD29" s="1498"/>
      <c r="BKE29" s="1498"/>
      <c r="BKF29" s="1498"/>
      <c r="BKG29" s="1498"/>
      <c r="BKH29" s="1498"/>
      <c r="BKI29" s="1498"/>
      <c r="BKJ29" s="1498"/>
      <c r="BKK29" s="1498"/>
      <c r="BKL29" s="1498"/>
      <c r="BKM29" s="1498"/>
      <c r="BKN29" s="1498"/>
      <c r="BKO29" s="1498"/>
      <c r="BKP29" s="1498"/>
      <c r="BKQ29" s="1498"/>
      <c r="BKR29" s="1498"/>
      <c r="BKS29" s="1498"/>
      <c r="BKT29" s="1498"/>
      <c r="BKU29" s="1498"/>
      <c r="BKV29" s="1498"/>
      <c r="BKW29" s="1498"/>
      <c r="BKX29" s="1498"/>
      <c r="BKY29" s="1498"/>
      <c r="BKZ29" s="1498"/>
      <c r="BLA29" s="1498"/>
      <c r="BLB29" s="1498"/>
      <c r="BLC29" s="1498"/>
      <c r="BLD29" s="1498"/>
      <c r="BLE29" s="1498"/>
      <c r="BLF29" s="1498"/>
      <c r="BLG29" s="1498"/>
      <c r="BLH29" s="1498"/>
      <c r="BLI29" s="1498"/>
      <c r="BLJ29" s="1498"/>
      <c r="BLK29" s="1498"/>
      <c r="BLL29" s="1498"/>
      <c r="BLM29" s="1498"/>
      <c r="BLN29" s="1498"/>
      <c r="BLO29" s="1498"/>
      <c r="BLP29" s="1498"/>
      <c r="BLQ29" s="1498"/>
      <c r="BLR29" s="1498"/>
      <c r="BLS29" s="1498"/>
      <c r="BLT29" s="1498"/>
      <c r="BLU29" s="1498"/>
      <c r="BLV29" s="1498"/>
      <c r="BLW29" s="1498"/>
      <c r="BLX29" s="1498"/>
      <c r="BLY29" s="1498"/>
      <c r="BLZ29" s="1498"/>
      <c r="BMA29" s="1498"/>
      <c r="BMB29" s="1498"/>
      <c r="BMC29" s="1498"/>
      <c r="BMD29" s="1498"/>
      <c r="BME29" s="1498"/>
      <c r="BMF29" s="1498"/>
      <c r="BMG29" s="1498"/>
      <c r="BMH29" s="1498"/>
      <c r="BMI29" s="1498"/>
      <c r="BMJ29" s="1498"/>
      <c r="BMK29" s="1498"/>
      <c r="BML29" s="1498"/>
      <c r="BMM29" s="1498"/>
      <c r="BMN29" s="1498"/>
      <c r="BMO29" s="1498"/>
      <c r="BMP29" s="1498"/>
      <c r="BMQ29" s="1498"/>
      <c r="BMR29" s="1498"/>
      <c r="BMS29" s="1498"/>
      <c r="BMT29" s="1498"/>
      <c r="BMU29" s="1498"/>
      <c r="BMV29" s="1498"/>
      <c r="BMW29" s="1498"/>
      <c r="BMX29" s="1498"/>
      <c r="BMY29" s="1498"/>
      <c r="BMZ29" s="1498"/>
      <c r="BNA29" s="1498"/>
      <c r="BNB29" s="1498"/>
      <c r="BNC29" s="1498"/>
      <c r="BND29" s="1498"/>
      <c r="BNE29" s="1498"/>
      <c r="BNF29" s="1498"/>
      <c r="BNG29" s="1498"/>
      <c r="BNH29" s="1498"/>
      <c r="BNI29" s="1498"/>
      <c r="BNJ29" s="1498"/>
      <c r="BNK29" s="1498"/>
      <c r="BNL29" s="1498"/>
      <c r="BNM29" s="1498"/>
      <c r="BNN29" s="1498"/>
      <c r="BNO29" s="1498"/>
      <c r="BNP29" s="1498"/>
      <c r="BNQ29" s="1498"/>
      <c r="BNR29" s="1498"/>
      <c r="BNS29" s="1498"/>
      <c r="BNT29" s="1498"/>
      <c r="BNU29" s="1498"/>
      <c r="BNV29" s="1498"/>
      <c r="BNW29" s="1498"/>
      <c r="BNX29" s="1498"/>
      <c r="BNY29" s="1498"/>
      <c r="BNZ29" s="1498"/>
      <c r="BOA29" s="1498"/>
      <c r="BOB29" s="1498"/>
      <c r="BOC29" s="1498"/>
      <c r="BOD29" s="1498"/>
      <c r="BOE29" s="1498"/>
      <c r="BOF29" s="1498"/>
      <c r="BOG29" s="1498"/>
      <c r="BOH29" s="1498"/>
      <c r="BOI29" s="1498"/>
      <c r="BOJ29" s="1498"/>
      <c r="BOK29" s="1498"/>
      <c r="BOL29" s="1498"/>
      <c r="BOM29" s="1498"/>
      <c r="BON29" s="1498"/>
      <c r="BOO29" s="1498"/>
      <c r="BOP29" s="1498"/>
      <c r="BOQ29" s="1498"/>
      <c r="BOR29" s="1498"/>
      <c r="BOS29" s="1498"/>
      <c r="BOT29" s="1498"/>
      <c r="BOU29" s="1498"/>
      <c r="BOV29" s="1498"/>
      <c r="BOW29" s="1498"/>
      <c r="BOX29" s="1498"/>
      <c r="BOY29" s="1498"/>
      <c r="BOZ29" s="1498"/>
      <c r="BPA29" s="1498"/>
      <c r="BPB29" s="1498"/>
      <c r="BPC29" s="1498"/>
      <c r="BPD29" s="1498"/>
      <c r="BPE29" s="1498"/>
      <c r="BPF29" s="1498"/>
      <c r="BPG29" s="1498"/>
      <c r="BPH29" s="1498"/>
      <c r="BPI29" s="1498"/>
      <c r="BPJ29" s="1498"/>
      <c r="BPK29" s="1498"/>
      <c r="BPL29" s="1498"/>
      <c r="BPM29" s="1498"/>
      <c r="BPN29" s="1498"/>
      <c r="BPO29" s="1498"/>
      <c r="BPP29" s="1498"/>
      <c r="BPQ29" s="1498"/>
      <c r="BPR29" s="1498"/>
      <c r="BPS29" s="1498"/>
      <c r="BPT29" s="1498"/>
      <c r="BPU29" s="1498"/>
      <c r="BPV29" s="1498"/>
      <c r="BPW29" s="1498"/>
      <c r="BPX29" s="1498"/>
      <c r="BPY29" s="1498"/>
      <c r="BPZ29" s="1498"/>
      <c r="BQA29" s="1498"/>
      <c r="BQB29" s="1498"/>
      <c r="BQC29" s="1498"/>
      <c r="BQD29" s="1498"/>
      <c r="BQE29" s="1498"/>
      <c r="BQF29" s="1498"/>
      <c r="BQG29" s="1498"/>
      <c r="BQH29" s="1498"/>
      <c r="BQI29" s="1498"/>
      <c r="BQJ29" s="1498"/>
      <c r="BQK29" s="1498"/>
      <c r="BQL29" s="1498"/>
      <c r="BQM29" s="1498"/>
      <c r="BQN29" s="1498"/>
      <c r="BQO29" s="1498"/>
      <c r="BQP29" s="1498"/>
      <c r="BQQ29" s="1498"/>
      <c r="BQR29" s="1498"/>
      <c r="BQS29" s="1498"/>
      <c r="BQT29" s="1498"/>
      <c r="BQU29" s="1498"/>
      <c r="BQV29" s="1498"/>
      <c r="BQW29" s="1498"/>
      <c r="BQX29" s="1498"/>
      <c r="BQY29" s="1498"/>
      <c r="BQZ29" s="1498"/>
      <c r="BRA29" s="1498"/>
      <c r="BRB29" s="1498"/>
      <c r="BRC29" s="1498"/>
      <c r="BRD29" s="1498"/>
      <c r="BRE29" s="1498"/>
      <c r="BRF29" s="1498"/>
      <c r="BRG29" s="1498"/>
      <c r="BRH29" s="1498"/>
      <c r="BRI29" s="1498"/>
      <c r="BRJ29" s="1498"/>
      <c r="BRK29" s="1498"/>
      <c r="BRL29" s="1498"/>
      <c r="BRM29" s="1498"/>
      <c r="BRN29" s="1498"/>
      <c r="BRO29" s="1498"/>
      <c r="BRP29" s="1498"/>
      <c r="BRQ29" s="1498"/>
      <c r="BRR29" s="1498"/>
      <c r="BRS29" s="1498"/>
      <c r="BRT29" s="1498"/>
      <c r="BRU29" s="1498"/>
      <c r="BRV29" s="1498"/>
      <c r="BRW29" s="1498"/>
      <c r="BRX29" s="1498"/>
      <c r="BRY29" s="1498"/>
      <c r="BRZ29" s="1498"/>
      <c r="BSA29" s="1498"/>
      <c r="BSB29" s="1498"/>
      <c r="BSC29" s="1498"/>
      <c r="BSD29" s="1498"/>
      <c r="BSE29" s="1498"/>
      <c r="BSF29" s="1498"/>
      <c r="BSG29" s="1498"/>
      <c r="BSH29" s="1498"/>
      <c r="BSI29" s="1498"/>
      <c r="BSJ29" s="1498"/>
      <c r="BSK29" s="1498"/>
      <c r="BSL29" s="1498"/>
      <c r="BSM29" s="1498"/>
      <c r="BSN29" s="1498"/>
      <c r="BSO29" s="1498"/>
      <c r="BSP29" s="1498"/>
      <c r="BSQ29" s="1498"/>
      <c r="BSR29" s="1498"/>
      <c r="BSS29" s="1498"/>
      <c r="BST29" s="1498"/>
      <c r="BSU29" s="1498"/>
      <c r="BSV29" s="1498"/>
      <c r="BSW29" s="1498"/>
      <c r="BSX29" s="1498"/>
      <c r="BSY29" s="1498"/>
      <c r="BSZ29" s="1498"/>
      <c r="BTA29" s="1498"/>
      <c r="BTB29" s="1498"/>
      <c r="BTC29" s="1498"/>
      <c r="BTD29" s="1498"/>
      <c r="BTE29" s="1498"/>
      <c r="BTF29" s="1498"/>
      <c r="BTG29" s="1498"/>
      <c r="BTH29" s="1498"/>
      <c r="BTI29" s="1498"/>
      <c r="BTJ29" s="1498"/>
      <c r="BTK29" s="1498"/>
      <c r="BTL29" s="1498"/>
      <c r="BTM29" s="1498"/>
      <c r="BTN29" s="1498"/>
      <c r="BTO29" s="1498"/>
      <c r="BTP29" s="1498"/>
      <c r="BTQ29" s="1498"/>
      <c r="BTR29" s="1498"/>
      <c r="BTS29" s="1498"/>
      <c r="BTT29" s="1498"/>
      <c r="BTU29" s="1498"/>
      <c r="BTV29" s="1498"/>
      <c r="BTW29" s="1498"/>
      <c r="BTX29" s="1498"/>
      <c r="BTY29" s="1498"/>
      <c r="BTZ29" s="1498"/>
      <c r="BUA29" s="1498"/>
      <c r="BUB29" s="1498"/>
      <c r="BUC29" s="1498"/>
      <c r="BUD29" s="1498"/>
      <c r="BUE29" s="1498"/>
      <c r="BUF29" s="1498"/>
      <c r="BUG29" s="1498"/>
      <c r="BUH29" s="1498"/>
      <c r="BUI29" s="1498"/>
      <c r="BUJ29" s="1498"/>
      <c r="BUK29" s="1498"/>
      <c r="BUL29" s="1498"/>
      <c r="BUM29" s="1498"/>
      <c r="BUN29" s="1498"/>
      <c r="BUO29" s="1498"/>
      <c r="BUP29" s="1498"/>
      <c r="BUQ29" s="1498"/>
      <c r="BUR29" s="1498"/>
      <c r="BUS29" s="1498"/>
      <c r="BUT29" s="1498"/>
      <c r="BUU29" s="1498"/>
      <c r="BUV29" s="1498"/>
      <c r="BUW29" s="1498"/>
      <c r="BUX29" s="1498"/>
      <c r="BUY29" s="1498"/>
      <c r="BUZ29" s="1498"/>
      <c r="BVA29" s="1498"/>
      <c r="BVB29" s="1498"/>
      <c r="BVC29" s="1498"/>
      <c r="BVD29" s="1498"/>
      <c r="BVE29" s="1498"/>
      <c r="BVF29" s="1498"/>
      <c r="BVG29" s="1498"/>
      <c r="BVH29" s="1498"/>
      <c r="BVI29" s="1498"/>
      <c r="BVJ29" s="1498"/>
      <c r="BVK29" s="1498"/>
      <c r="BVL29" s="1498"/>
      <c r="BVM29" s="1498"/>
      <c r="BVN29" s="1498"/>
      <c r="BVO29" s="1498"/>
      <c r="BVP29" s="1498"/>
      <c r="BVQ29" s="1498"/>
      <c r="BVR29" s="1498"/>
      <c r="BVS29" s="1498"/>
      <c r="BVT29" s="1498"/>
      <c r="BVU29" s="1498"/>
      <c r="BVV29" s="1498"/>
      <c r="BVW29" s="1498"/>
      <c r="BVX29" s="1498"/>
      <c r="BVY29" s="1498"/>
      <c r="BVZ29" s="1498"/>
      <c r="BWA29" s="1498"/>
      <c r="BWB29" s="1498"/>
      <c r="BWC29" s="1498"/>
      <c r="BWD29" s="1498"/>
      <c r="BWE29" s="1498"/>
      <c r="BWF29" s="1498"/>
      <c r="BWG29" s="1498"/>
      <c r="BWH29" s="1498"/>
      <c r="BWI29" s="1498"/>
      <c r="BWJ29" s="1498"/>
      <c r="BWK29" s="1498"/>
      <c r="BWL29" s="1498"/>
      <c r="BWM29" s="1498"/>
      <c r="BWN29" s="1498"/>
      <c r="BWO29" s="1498"/>
      <c r="BWP29" s="1498"/>
      <c r="BWQ29" s="1498"/>
      <c r="BWR29" s="1498"/>
      <c r="BWS29" s="1498"/>
      <c r="BWT29" s="1498"/>
      <c r="BWU29" s="1498"/>
      <c r="BWV29" s="1498"/>
      <c r="BWW29" s="1498"/>
      <c r="BWX29" s="1498"/>
      <c r="BWY29" s="1498"/>
      <c r="BWZ29" s="1498"/>
      <c r="BXA29" s="1498"/>
      <c r="BXB29" s="1498"/>
      <c r="BXC29" s="1498"/>
      <c r="BXD29" s="1498"/>
      <c r="BXE29" s="1498"/>
      <c r="BXF29" s="1498"/>
      <c r="BXG29" s="1498"/>
      <c r="BXH29" s="1498"/>
      <c r="BXI29" s="1498"/>
      <c r="BXJ29" s="1498"/>
      <c r="BXK29" s="1498"/>
      <c r="BXL29" s="1498"/>
      <c r="BXM29" s="1498"/>
      <c r="BXN29" s="1498"/>
      <c r="BXO29" s="1498"/>
      <c r="BXP29" s="1498"/>
      <c r="BXQ29" s="1498"/>
      <c r="BXR29" s="1498"/>
      <c r="BXS29" s="1498"/>
      <c r="BXT29" s="1498"/>
      <c r="BXU29" s="1498"/>
      <c r="BXV29" s="1498"/>
      <c r="BXW29" s="1498"/>
      <c r="BXX29" s="1498"/>
      <c r="BXY29" s="1498"/>
      <c r="BXZ29" s="1498"/>
      <c r="BYA29" s="1498"/>
      <c r="BYB29" s="1498"/>
      <c r="BYC29" s="1498"/>
      <c r="BYD29" s="1498"/>
      <c r="BYE29" s="1498"/>
      <c r="BYF29" s="1498"/>
      <c r="BYG29" s="1498"/>
      <c r="BYH29" s="1498"/>
      <c r="BYI29" s="1498"/>
      <c r="BYJ29" s="1498"/>
      <c r="BYK29" s="1498"/>
      <c r="BYL29" s="1498"/>
      <c r="BYM29" s="1498"/>
      <c r="BYN29" s="1498"/>
      <c r="BYO29" s="1498"/>
      <c r="BYP29" s="1498"/>
      <c r="BYQ29" s="1498"/>
      <c r="BYR29" s="1498"/>
      <c r="BYS29" s="1498"/>
      <c r="BYT29" s="1498"/>
      <c r="BYU29" s="1498"/>
      <c r="BYV29" s="1498"/>
      <c r="BYW29" s="1498"/>
      <c r="BYX29" s="1498"/>
      <c r="BYY29" s="1498"/>
      <c r="BYZ29" s="1498"/>
      <c r="BZA29" s="1498"/>
      <c r="BZB29" s="1498"/>
      <c r="BZC29" s="1498"/>
      <c r="BZD29" s="1498"/>
      <c r="BZE29" s="1498"/>
      <c r="BZF29" s="1498"/>
      <c r="BZG29" s="1498"/>
      <c r="BZH29" s="1498"/>
      <c r="BZI29" s="1498"/>
      <c r="BZJ29" s="1498"/>
      <c r="BZK29" s="1498"/>
      <c r="BZL29" s="1498"/>
      <c r="BZM29" s="1498"/>
      <c r="BZN29" s="1498"/>
      <c r="BZO29" s="1498"/>
      <c r="BZP29" s="1498"/>
      <c r="BZQ29" s="1498"/>
      <c r="BZR29" s="1498"/>
      <c r="BZS29" s="1498"/>
      <c r="BZT29" s="1498"/>
      <c r="BZU29" s="1498"/>
      <c r="BZV29" s="1498"/>
      <c r="BZW29" s="1498"/>
      <c r="BZX29" s="1498"/>
      <c r="BZY29" s="1498"/>
      <c r="BZZ29" s="1498"/>
      <c r="CAA29" s="1498"/>
      <c r="CAB29" s="1498"/>
      <c r="CAC29" s="1498"/>
      <c r="CAD29" s="1498"/>
      <c r="CAE29" s="1498"/>
      <c r="CAF29" s="1498"/>
      <c r="CAG29" s="1498"/>
      <c r="CAH29" s="1498"/>
      <c r="CAI29" s="1498"/>
      <c r="CAJ29" s="1498"/>
      <c r="CAK29" s="1498"/>
      <c r="CAL29" s="1498"/>
      <c r="CAM29" s="1498"/>
      <c r="CAN29" s="1498"/>
      <c r="CAO29" s="1498"/>
      <c r="CAP29" s="1498"/>
      <c r="CAQ29" s="1498"/>
      <c r="CAR29" s="1498"/>
      <c r="CAS29" s="1498"/>
      <c r="CAT29" s="1498"/>
      <c r="CAU29" s="1498"/>
      <c r="CAV29" s="1498"/>
      <c r="CAW29" s="1498"/>
      <c r="CAX29" s="1498"/>
      <c r="CAY29" s="1498"/>
      <c r="CAZ29" s="1498"/>
      <c r="CBA29" s="1498"/>
      <c r="CBB29" s="1498"/>
      <c r="CBC29" s="1498"/>
      <c r="CBD29" s="1498"/>
      <c r="CBE29" s="1498"/>
      <c r="CBF29" s="1498"/>
      <c r="CBG29" s="1498"/>
      <c r="CBH29" s="1498"/>
      <c r="CBI29" s="1498"/>
      <c r="CBJ29" s="1498"/>
      <c r="CBK29" s="1498"/>
      <c r="CBL29" s="1498"/>
      <c r="CBM29" s="1498"/>
      <c r="CBN29" s="1498"/>
      <c r="CBO29" s="1498"/>
      <c r="CBP29" s="1498"/>
      <c r="CBQ29" s="1498"/>
      <c r="CBR29" s="1498"/>
      <c r="CBS29" s="1498"/>
      <c r="CBT29" s="1498"/>
      <c r="CBU29" s="1498"/>
      <c r="CBV29" s="1498"/>
      <c r="CBW29" s="1498"/>
      <c r="CBX29" s="1498"/>
      <c r="CBY29" s="1498"/>
      <c r="CBZ29" s="1498"/>
      <c r="CCA29" s="1498"/>
      <c r="CCB29" s="1498"/>
      <c r="CCC29" s="1498"/>
      <c r="CCD29" s="1498"/>
      <c r="CCE29" s="1498"/>
      <c r="CCF29" s="1498"/>
      <c r="CCG29" s="1498"/>
      <c r="CCH29" s="1498"/>
      <c r="CCI29" s="1498"/>
      <c r="CCJ29" s="1498"/>
      <c r="CCK29" s="1498"/>
      <c r="CCL29" s="1498"/>
      <c r="CCM29" s="1498"/>
      <c r="CCN29" s="1498"/>
      <c r="CCO29" s="1498"/>
      <c r="CCP29" s="1498"/>
      <c r="CCQ29" s="1498"/>
      <c r="CCR29" s="1498"/>
      <c r="CCS29" s="1498"/>
      <c r="CCT29" s="1498"/>
      <c r="CCU29" s="1498"/>
      <c r="CCV29" s="1498"/>
      <c r="CCW29" s="1498"/>
      <c r="CCX29" s="1498"/>
      <c r="CCY29" s="1498"/>
      <c r="CCZ29" s="1498"/>
      <c r="CDA29" s="1498"/>
      <c r="CDB29" s="1498"/>
      <c r="CDC29" s="1498"/>
      <c r="CDD29" s="1498"/>
      <c r="CDE29" s="1498"/>
      <c r="CDF29" s="1498"/>
      <c r="CDG29" s="1498"/>
      <c r="CDH29" s="1498"/>
      <c r="CDI29" s="1498"/>
      <c r="CDJ29" s="1498"/>
      <c r="CDK29" s="1498"/>
      <c r="CDL29" s="1498"/>
      <c r="CDM29" s="1498"/>
      <c r="CDN29" s="1498"/>
      <c r="CDO29" s="1498"/>
      <c r="CDP29" s="1498"/>
      <c r="CDQ29" s="1498"/>
      <c r="CDR29" s="1498"/>
      <c r="CDS29" s="1498"/>
      <c r="CDT29" s="1498"/>
      <c r="CDU29" s="1498"/>
      <c r="CDV29" s="1498"/>
      <c r="CDW29" s="1498"/>
      <c r="CDX29" s="1498"/>
      <c r="CDY29" s="1498"/>
      <c r="CDZ29" s="1498"/>
      <c r="CEA29" s="1498"/>
      <c r="CEB29" s="1498"/>
      <c r="CEC29" s="1498"/>
      <c r="CED29" s="1498"/>
      <c r="CEE29" s="1498"/>
      <c r="CEF29" s="1498"/>
      <c r="CEG29" s="1498"/>
      <c r="CEH29" s="1498"/>
      <c r="CEI29" s="1498"/>
      <c r="CEJ29" s="1498"/>
      <c r="CEK29" s="1498"/>
      <c r="CEL29" s="1498"/>
      <c r="CEM29" s="1498"/>
      <c r="CEN29" s="1498"/>
      <c r="CEO29" s="1498"/>
      <c r="CEP29" s="1498"/>
      <c r="CEQ29" s="1498"/>
      <c r="CER29" s="1498"/>
      <c r="CES29" s="1498"/>
      <c r="CET29" s="1498"/>
      <c r="CEU29" s="1498"/>
      <c r="CEV29" s="1498"/>
      <c r="CEW29" s="1498"/>
      <c r="CEX29" s="1498"/>
      <c r="CEY29" s="1498"/>
      <c r="CEZ29" s="1498"/>
      <c r="CFA29" s="1498"/>
      <c r="CFB29" s="1498"/>
      <c r="CFC29" s="1498"/>
      <c r="CFD29" s="1498"/>
      <c r="CFE29" s="1498"/>
      <c r="CFF29" s="1498"/>
      <c r="CFG29" s="1498"/>
      <c r="CFH29" s="1498"/>
      <c r="CFI29" s="1498"/>
      <c r="CFJ29" s="1498"/>
      <c r="CFK29" s="1498"/>
      <c r="CFL29" s="1498"/>
      <c r="CFM29" s="1498"/>
      <c r="CFN29" s="1498"/>
      <c r="CFO29" s="1498"/>
      <c r="CFP29" s="1498"/>
      <c r="CFQ29" s="1498"/>
      <c r="CFR29" s="1498"/>
      <c r="CFS29" s="1498"/>
      <c r="CFT29" s="1498"/>
      <c r="CFU29" s="1498"/>
      <c r="CFV29" s="1498"/>
      <c r="CFW29" s="1498"/>
      <c r="CFX29" s="1498"/>
      <c r="CFY29" s="1498"/>
      <c r="CFZ29" s="1498"/>
      <c r="CGA29" s="1498"/>
      <c r="CGB29" s="1498"/>
      <c r="CGC29" s="1498"/>
      <c r="CGD29" s="1498"/>
      <c r="CGE29" s="1498"/>
      <c r="CGF29" s="1498"/>
      <c r="CGG29" s="1498"/>
      <c r="CGH29" s="1498"/>
      <c r="CGI29" s="1498"/>
      <c r="CGJ29" s="1498"/>
      <c r="CGK29" s="1498"/>
      <c r="CGL29" s="1498"/>
      <c r="CGM29" s="1498"/>
      <c r="CGN29" s="1498"/>
      <c r="CGO29" s="1498"/>
      <c r="CGP29" s="1498"/>
      <c r="CGQ29" s="1498"/>
      <c r="CGR29" s="1498"/>
      <c r="CGS29" s="1498"/>
      <c r="CGT29" s="1498"/>
      <c r="CGU29" s="1498"/>
      <c r="CGV29" s="1498"/>
      <c r="CGW29" s="1498"/>
      <c r="CGX29" s="1498"/>
      <c r="CGY29" s="1498"/>
      <c r="CGZ29" s="1498"/>
      <c r="CHA29" s="1498"/>
      <c r="CHB29" s="1498"/>
      <c r="CHC29" s="1498"/>
      <c r="CHD29" s="1498"/>
      <c r="CHE29" s="1498"/>
      <c r="CHF29" s="1498"/>
      <c r="CHG29" s="1498"/>
      <c r="CHH29" s="1498"/>
      <c r="CHI29" s="1498"/>
      <c r="CHJ29" s="1498"/>
      <c r="CHK29" s="1498"/>
      <c r="CHL29" s="1498"/>
      <c r="CHM29" s="1498"/>
      <c r="CHN29" s="1498"/>
      <c r="CHO29" s="1498"/>
      <c r="CHP29" s="1498"/>
      <c r="CHQ29" s="1498"/>
      <c r="CHR29" s="1498"/>
      <c r="CHS29" s="1498"/>
      <c r="CHT29" s="1498"/>
      <c r="CHU29" s="1498"/>
      <c r="CHV29" s="1498"/>
      <c r="CHW29" s="1498"/>
      <c r="CHX29" s="1498"/>
      <c r="CHY29" s="1498"/>
      <c r="CHZ29" s="1498"/>
      <c r="CIA29" s="1498"/>
      <c r="CIB29" s="1498"/>
      <c r="CIC29" s="1498"/>
      <c r="CID29" s="1498"/>
      <c r="CIE29" s="1498"/>
      <c r="CIF29" s="1498"/>
      <c r="CIG29" s="1498"/>
      <c r="CIH29" s="1498"/>
      <c r="CII29" s="1498"/>
      <c r="CIJ29" s="1498"/>
      <c r="CIK29" s="1498"/>
      <c r="CIL29" s="1498"/>
      <c r="CIM29" s="1498"/>
      <c r="CIN29" s="1498"/>
      <c r="CIO29" s="1498"/>
      <c r="CIP29" s="1498"/>
      <c r="CIQ29" s="1498"/>
      <c r="CIR29" s="1498"/>
      <c r="CIS29" s="1498"/>
      <c r="CIT29" s="1498"/>
      <c r="CIU29" s="1498"/>
      <c r="CIV29" s="1498"/>
      <c r="CIW29" s="1498"/>
      <c r="CIX29" s="1498"/>
      <c r="CIY29" s="1498"/>
      <c r="CIZ29" s="1498"/>
      <c r="CJA29" s="1498"/>
      <c r="CJB29" s="1498"/>
      <c r="CJC29" s="1498"/>
      <c r="CJD29" s="1498"/>
      <c r="CJE29" s="1498"/>
      <c r="CJF29" s="1498"/>
      <c r="CJG29" s="1498"/>
      <c r="CJH29" s="1498"/>
      <c r="CJI29" s="1498"/>
      <c r="CJJ29" s="1498"/>
      <c r="CJK29" s="1498"/>
      <c r="CJL29" s="1498"/>
      <c r="CJM29" s="1498"/>
      <c r="CJN29" s="1498"/>
      <c r="CJO29" s="1498"/>
      <c r="CJP29" s="1498"/>
      <c r="CJQ29" s="1498"/>
      <c r="CJR29" s="1498"/>
      <c r="CJS29" s="1498"/>
      <c r="CJT29" s="1498"/>
      <c r="CJU29" s="1498"/>
      <c r="CJV29" s="1498"/>
      <c r="CJW29" s="1498"/>
      <c r="CJX29" s="1498"/>
      <c r="CJY29" s="1498"/>
      <c r="CJZ29" s="1498"/>
      <c r="CKA29" s="1498"/>
      <c r="CKB29" s="1498"/>
      <c r="CKC29" s="1498"/>
      <c r="CKD29" s="1498"/>
      <c r="CKE29" s="1498"/>
      <c r="CKF29" s="1498"/>
      <c r="CKG29" s="1498"/>
      <c r="CKH29" s="1498"/>
      <c r="CKI29" s="1498"/>
      <c r="CKJ29" s="1498"/>
      <c r="CKK29" s="1498"/>
      <c r="CKL29" s="1498"/>
      <c r="CKM29" s="1498"/>
      <c r="CKN29" s="1498"/>
      <c r="CKO29" s="1498"/>
      <c r="CKP29" s="1498"/>
      <c r="CKQ29" s="1498"/>
      <c r="CKR29" s="1498"/>
      <c r="CKS29" s="1498"/>
      <c r="CKT29" s="1498"/>
      <c r="CKU29" s="1498"/>
      <c r="CKV29" s="1498"/>
      <c r="CKW29" s="1498"/>
      <c r="CKX29" s="1498"/>
      <c r="CKY29" s="1498"/>
      <c r="CKZ29" s="1498"/>
      <c r="CLA29" s="1498"/>
      <c r="CLB29" s="1498"/>
      <c r="CLC29" s="1498"/>
      <c r="CLD29" s="1498"/>
      <c r="CLE29" s="1498"/>
      <c r="CLF29" s="1498"/>
      <c r="CLG29" s="1498"/>
      <c r="CLH29" s="1498"/>
      <c r="CLI29" s="1498"/>
      <c r="CLJ29" s="1498"/>
      <c r="CLK29" s="1498"/>
      <c r="CLL29" s="1498"/>
      <c r="CLM29" s="1498"/>
      <c r="CLN29" s="1498"/>
      <c r="CLO29" s="1498"/>
      <c r="CLP29" s="1498"/>
      <c r="CLQ29" s="1498"/>
      <c r="CLR29" s="1498"/>
      <c r="CLS29" s="1498"/>
      <c r="CLT29" s="1498"/>
      <c r="CLU29" s="1498"/>
      <c r="CLV29" s="1498"/>
      <c r="CLW29" s="1498"/>
      <c r="CLX29" s="1498"/>
      <c r="CLY29" s="1498"/>
      <c r="CLZ29" s="1498"/>
      <c r="CMA29" s="1498"/>
      <c r="CMB29" s="1498"/>
      <c r="CMC29" s="1498"/>
      <c r="CMD29" s="1498"/>
      <c r="CME29" s="1498"/>
      <c r="CMF29" s="1498"/>
      <c r="CMG29" s="1498"/>
      <c r="CMH29" s="1498"/>
      <c r="CMI29" s="1498"/>
      <c r="CMJ29" s="1498"/>
      <c r="CMK29" s="1498"/>
      <c r="CML29" s="1498"/>
      <c r="CMM29" s="1498"/>
      <c r="CMN29" s="1498"/>
      <c r="CMO29" s="1498"/>
      <c r="CMP29" s="1498"/>
      <c r="CMQ29" s="1498"/>
      <c r="CMR29" s="1498"/>
      <c r="CMS29" s="1498"/>
      <c r="CMT29" s="1498"/>
      <c r="CMU29" s="1498"/>
      <c r="CMV29" s="1498"/>
      <c r="CMW29" s="1498"/>
      <c r="CMX29" s="1498"/>
      <c r="CMY29" s="1498"/>
      <c r="CMZ29" s="1498"/>
      <c r="CNA29" s="1498"/>
      <c r="CNB29" s="1498"/>
      <c r="CNC29" s="1498"/>
      <c r="CND29" s="1498"/>
      <c r="CNE29" s="1498"/>
      <c r="CNF29" s="1498"/>
      <c r="CNG29" s="1498"/>
      <c r="CNH29" s="1498"/>
      <c r="CNI29" s="1498"/>
      <c r="CNJ29" s="1498"/>
      <c r="CNK29" s="1498"/>
      <c r="CNL29" s="1498"/>
      <c r="CNM29" s="1498"/>
      <c r="CNN29" s="1498"/>
      <c r="CNO29" s="1498"/>
      <c r="CNP29" s="1498"/>
      <c r="CNQ29" s="1498"/>
      <c r="CNR29" s="1498"/>
      <c r="CNS29" s="1498"/>
      <c r="CNT29" s="1498"/>
      <c r="CNU29" s="1498"/>
      <c r="CNV29" s="1498"/>
      <c r="CNW29" s="1498"/>
      <c r="CNX29" s="1498"/>
      <c r="CNY29" s="1498"/>
      <c r="CNZ29" s="1498"/>
      <c r="COA29" s="1498"/>
      <c r="COB29" s="1498"/>
      <c r="COC29" s="1498"/>
      <c r="COD29" s="1498"/>
      <c r="COE29" s="1498"/>
      <c r="COF29" s="1498"/>
      <c r="COG29" s="1498"/>
      <c r="COH29" s="1498"/>
      <c r="COI29" s="1498"/>
      <c r="COJ29" s="1498"/>
      <c r="COK29" s="1498"/>
      <c r="COL29" s="1498"/>
      <c r="COM29" s="1498"/>
      <c r="CON29" s="1498"/>
      <c r="COO29" s="1498"/>
      <c r="COP29" s="1498"/>
      <c r="COQ29" s="1498"/>
      <c r="COR29" s="1498"/>
      <c r="COS29" s="1498"/>
      <c r="COT29" s="1498"/>
      <c r="COU29" s="1498"/>
      <c r="COV29" s="1498"/>
      <c r="COW29" s="1498"/>
      <c r="COX29" s="1498"/>
      <c r="COY29" s="1498"/>
      <c r="COZ29" s="1498"/>
      <c r="CPA29" s="1498"/>
      <c r="CPB29" s="1498"/>
      <c r="CPC29" s="1498"/>
      <c r="CPD29" s="1498"/>
      <c r="CPE29" s="1498"/>
      <c r="CPF29" s="1498"/>
      <c r="CPG29" s="1498"/>
      <c r="CPH29" s="1498"/>
      <c r="CPI29" s="1498"/>
      <c r="CPJ29" s="1498"/>
      <c r="CPK29" s="1498"/>
      <c r="CPL29" s="1498"/>
      <c r="CPM29" s="1498"/>
      <c r="CPN29" s="1498"/>
      <c r="CPO29" s="1498"/>
      <c r="CPP29" s="1498"/>
      <c r="CPQ29" s="1498"/>
      <c r="CPR29" s="1498"/>
      <c r="CPS29" s="1498"/>
      <c r="CPT29" s="1498"/>
      <c r="CPU29" s="1498"/>
      <c r="CPV29" s="1498"/>
      <c r="CPW29" s="1498"/>
      <c r="CPX29" s="1498"/>
      <c r="CPY29" s="1498"/>
      <c r="CPZ29" s="1498"/>
      <c r="CQA29" s="1498"/>
      <c r="CQB29" s="1498"/>
      <c r="CQC29" s="1498"/>
      <c r="CQD29" s="1498"/>
      <c r="CQE29" s="1498"/>
      <c r="CQF29" s="1498"/>
      <c r="CQG29" s="1498"/>
      <c r="CQH29" s="1498"/>
      <c r="CQI29" s="1498"/>
      <c r="CQJ29" s="1498"/>
      <c r="CQK29" s="1498"/>
      <c r="CQL29" s="1498"/>
      <c r="CQM29" s="1498"/>
      <c r="CQN29" s="1498"/>
      <c r="CQO29" s="1498"/>
      <c r="CQP29" s="1498"/>
      <c r="CQQ29" s="1498"/>
      <c r="CQR29" s="1498"/>
      <c r="CQS29" s="1498"/>
      <c r="CQT29" s="1498"/>
      <c r="CQU29" s="1498"/>
      <c r="CQV29" s="1498"/>
      <c r="CQW29" s="1498"/>
      <c r="CQX29" s="1498"/>
      <c r="CQY29" s="1498"/>
      <c r="CQZ29" s="1498"/>
      <c r="CRA29" s="1498"/>
      <c r="CRB29" s="1498"/>
      <c r="CRC29" s="1498"/>
      <c r="CRD29" s="1498"/>
      <c r="CRE29" s="1498"/>
      <c r="CRF29" s="1498"/>
      <c r="CRG29" s="1498"/>
      <c r="CRH29" s="1498"/>
      <c r="CRI29" s="1498"/>
      <c r="CRJ29" s="1498"/>
      <c r="CRK29" s="1498"/>
      <c r="CRL29" s="1498"/>
      <c r="CRM29" s="1498"/>
      <c r="CRN29" s="1498"/>
      <c r="CRO29" s="1498"/>
      <c r="CRP29" s="1498"/>
      <c r="CRQ29" s="1498"/>
      <c r="CRR29" s="1498"/>
      <c r="CRS29" s="1498"/>
      <c r="CRT29" s="1498"/>
      <c r="CRU29" s="1498"/>
      <c r="CRV29" s="1498"/>
      <c r="CRW29" s="1498"/>
      <c r="CRX29" s="1498"/>
      <c r="CRY29" s="1498"/>
      <c r="CRZ29" s="1498"/>
      <c r="CSA29" s="1498"/>
      <c r="CSB29" s="1498"/>
      <c r="CSC29" s="1498"/>
      <c r="CSD29" s="1498"/>
      <c r="CSE29" s="1498"/>
      <c r="CSF29" s="1498"/>
      <c r="CSG29" s="1498"/>
      <c r="CSH29" s="1498"/>
      <c r="CSI29" s="1498"/>
      <c r="CSJ29" s="1498"/>
      <c r="CSK29" s="1498"/>
      <c r="CSL29" s="1498"/>
      <c r="CSM29" s="1498"/>
      <c r="CSN29" s="1498"/>
      <c r="CSO29" s="1498"/>
      <c r="CSP29" s="1498"/>
      <c r="CSQ29" s="1498"/>
      <c r="CSR29" s="1498"/>
      <c r="CSS29" s="1498"/>
      <c r="CST29" s="1498"/>
      <c r="CSU29" s="1498"/>
      <c r="CSV29" s="1498"/>
      <c r="CSW29" s="1498"/>
      <c r="CSX29" s="1498"/>
      <c r="CSY29" s="1498"/>
      <c r="CSZ29" s="1498"/>
      <c r="CTA29" s="1498"/>
      <c r="CTB29" s="1498"/>
      <c r="CTC29" s="1498"/>
      <c r="CTD29" s="1498"/>
      <c r="CTE29" s="1498"/>
      <c r="CTF29" s="1498"/>
      <c r="CTG29" s="1498"/>
      <c r="CTH29" s="1498"/>
      <c r="CTI29" s="1498"/>
      <c r="CTJ29" s="1498"/>
      <c r="CTK29" s="1498"/>
      <c r="CTL29" s="1498"/>
      <c r="CTM29" s="1498"/>
      <c r="CTN29" s="1498"/>
      <c r="CTO29" s="1498"/>
      <c r="CTP29" s="1498"/>
      <c r="CTQ29" s="1498"/>
      <c r="CTR29" s="1498"/>
      <c r="CTS29" s="1498"/>
      <c r="CTT29" s="1498"/>
      <c r="CTU29" s="1498"/>
      <c r="CTV29" s="1498"/>
      <c r="CTW29" s="1498"/>
      <c r="CTX29" s="1498"/>
      <c r="CTY29" s="1498"/>
      <c r="CTZ29" s="1498"/>
      <c r="CUA29" s="1498"/>
      <c r="CUB29" s="1498"/>
      <c r="CUC29" s="1498"/>
      <c r="CUD29" s="1498"/>
      <c r="CUE29" s="1498"/>
      <c r="CUF29" s="1498"/>
      <c r="CUG29" s="1498"/>
      <c r="CUH29" s="1498"/>
      <c r="CUI29" s="1498"/>
      <c r="CUJ29" s="1498"/>
      <c r="CUK29" s="1498"/>
      <c r="CUL29" s="1498"/>
      <c r="CUM29" s="1498"/>
      <c r="CUN29" s="1498"/>
      <c r="CUO29" s="1498"/>
      <c r="CUP29" s="1498"/>
      <c r="CUQ29" s="1498"/>
      <c r="CUR29" s="1498"/>
      <c r="CUS29" s="1498"/>
      <c r="CUT29" s="1498"/>
      <c r="CUU29" s="1498"/>
      <c r="CUV29" s="1498"/>
      <c r="CUW29" s="1498"/>
      <c r="CUX29" s="1498"/>
      <c r="CUY29" s="1498"/>
      <c r="CUZ29" s="1498"/>
      <c r="CVA29" s="1498"/>
      <c r="CVB29" s="1498"/>
      <c r="CVC29" s="1498"/>
      <c r="CVD29" s="1498"/>
      <c r="CVE29" s="1498"/>
      <c r="CVF29" s="1498"/>
      <c r="CVG29" s="1498"/>
      <c r="CVH29" s="1498"/>
      <c r="CVI29" s="1498"/>
      <c r="CVJ29" s="1498"/>
      <c r="CVK29" s="1498"/>
      <c r="CVL29" s="1498"/>
      <c r="CVM29" s="1498"/>
      <c r="CVN29" s="1498"/>
      <c r="CVO29" s="1498"/>
      <c r="CVP29" s="1498"/>
      <c r="CVQ29" s="1498"/>
      <c r="CVR29" s="1498"/>
      <c r="CVS29" s="1498"/>
      <c r="CVT29" s="1498"/>
      <c r="CVU29" s="1498"/>
      <c r="CVV29" s="1498"/>
      <c r="CVW29" s="1498"/>
      <c r="CVX29" s="1498"/>
      <c r="CVY29" s="1498"/>
      <c r="CVZ29" s="1498"/>
      <c r="CWA29" s="1498"/>
      <c r="CWB29" s="1498"/>
      <c r="CWC29" s="1498"/>
      <c r="CWD29" s="1498"/>
      <c r="CWE29" s="1498"/>
      <c r="CWF29" s="1498"/>
      <c r="CWG29" s="1498"/>
      <c r="CWH29" s="1498"/>
      <c r="CWI29" s="1498"/>
      <c r="CWJ29" s="1498"/>
      <c r="CWK29" s="1498"/>
      <c r="CWL29" s="1498"/>
      <c r="CWM29" s="1498"/>
      <c r="CWN29" s="1498"/>
      <c r="CWO29" s="1498"/>
      <c r="CWP29" s="1498"/>
      <c r="CWQ29" s="1498"/>
      <c r="CWR29" s="1498"/>
      <c r="CWS29" s="1498"/>
      <c r="CWT29" s="1498"/>
      <c r="CWU29" s="1498"/>
      <c r="CWV29" s="1498"/>
      <c r="CWW29" s="1498"/>
      <c r="CWX29" s="1498"/>
      <c r="CWY29" s="1498"/>
      <c r="CWZ29" s="1498"/>
      <c r="CXA29" s="1498"/>
      <c r="CXB29" s="1498"/>
      <c r="CXC29" s="1498"/>
      <c r="CXD29" s="1498"/>
      <c r="CXE29" s="1498"/>
      <c r="CXF29" s="1498"/>
      <c r="CXG29" s="1498"/>
      <c r="CXH29" s="1498"/>
      <c r="CXI29" s="1498"/>
      <c r="CXJ29" s="1498"/>
      <c r="CXK29" s="1498"/>
      <c r="CXL29" s="1498"/>
      <c r="CXM29" s="1498"/>
      <c r="CXN29" s="1498"/>
      <c r="CXO29" s="1498"/>
      <c r="CXP29" s="1498"/>
      <c r="CXQ29" s="1498"/>
      <c r="CXR29" s="1498"/>
      <c r="CXS29" s="1498"/>
      <c r="CXT29" s="1498"/>
      <c r="CXU29" s="1498"/>
      <c r="CXV29" s="1498"/>
      <c r="CXW29" s="1498"/>
      <c r="CXX29" s="1498"/>
      <c r="CXY29" s="1498"/>
      <c r="CXZ29" s="1498"/>
      <c r="CYA29" s="1498"/>
      <c r="CYB29" s="1498"/>
      <c r="CYC29" s="1498"/>
      <c r="CYD29" s="1498"/>
      <c r="CYE29" s="1498"/>
      <c r="CYF29" s="1498"/>
      <c r="CYG29" s="1498"/>
      <c r="CYH29" s="1498"/>
      <c r="CYI29" s="1498"/>
      <c r="CYJ29" s="1498"/>
      <c r="CYK29" s="1498"/>
      <c r="CYL29" s="1498"/>
      <c r="CYM29" s="1498"/>
      <c r="CYN29" s="1498"/>
      <c r="CYO29" s="1498"/>
      <c r="CYP29" s="1498"/>
      <c r="CYQ29" s="1498"/>
      <c r="CYR29" s="1498"/>
      <c r="CYS29" s="1498"/>
      <c r="CYT29" s="1498"/>
      <c r="CYU29" s="1498"/>
      <c r="CYV29" s="1498"/>
      <c r="CYW29" s="1498"/>
      <c r="CYX29" s="1498"/>
      <c r="CYY29" s="1498"/>
      <c r="CYZ29" s="1498"/>
      <c r="CZA29" s="1498"/>
      <c r="CZB29" s="1498"/>
      <c r="CZC29" s="1498"/>
      <c r="CZD29" s="1498"/>
      <c r="CZE29" s="1498"/>
      <c r="CZF29" s="1498"/>
      <c r="CZG29" s="1498"/>
      <c r="CZH29" s="1498"/>
      <c r="CZI29" s="1498"/>
      <c r="CZJ29" s="1498"/>
      <c r="CZK29" s="1498"/>
      <c r="CZL29" s="1498"/>
      <c r="CZM29" s="1498"/>
      <c r="CZN29" s="1498"/>
      <c r="CZO29" s="1498"/>
      <c r="CZP29" s="1498"/>
      <c r="CZQ29" s="1498"/>
      <c r="CZR29" s="1498"/>
      <c r="CZS29" s="1498"/>
      <c r="CZT29" s="1498"/>
      <c r="CZU29" s="1498"/>
      <c r="CZV29" s="1498"/>
      <c r="CZW29" s="1498"/>
      <c r="CZX29" s="1498"/>
      <c r="CZY29" s="1498"/>
      <c r="CZZ29" s="1498"/>
      <c r="DAA29" s="1498"/>
      <c r="DAB29" s="1498"/>
      <c r="DAC29" s="1498"/>
      <c r="DAD29" s="1498"/>
      <c r="DAE29" s="1498"/>
      <c r="DAF29" s="1498"/>
      <c r="DAG29" s="1498"/>
      <c r="DAH29" s="1498"/>
      <c r="DAI29" s="1498"/>
      <c r="DAJ29" s="1498"/>
      <c r="DAK29" s="1498"/>
      <c r="DAL29" s="1498"/>
      <c r="DAM29" s="1498"/>
      <c r="DAN29" s="1498"/>
      <c r="DAO29" s="1498"/>
      <c r="DAP29" s="1498"/>
      <c r="DAQ29" s="1498"/>
      <c r="DAR29" s="1498"/>
      <c r="DAS29" s="1498"/>
      <c r="DAT29" s="1498"/>
      <c r="DAU29" s="1498"/>
      <c r="DAV29" s="1498"/>
      <c r="DAW29" s="1498"/>
      <c r="DAX29" s="1498"/>
      <c r="DAY29" s="1498"/>
      <c r="DAZ29" s="1498"/>
      <c r="DBA29" s="1498"/>
      <c r="DBB29" s="1498"/>
      <c r="DBC29" s="1498"/>
      <c r="DBD29" s="1498"/>
      <c r="DBE29" s="1498"/>
      <c r="DBF29" s="1498"/>
      <c r="DBG29" s="1498"/>
      <c r="DBH29" s="1498"/>
      <c r="DBI29" s="1498"/>
      <c r="DBJ29" s="1498"/>
      <c r="DBK29" s="1498"/>
      <c r="DBL29" s="1498"/>
      <c r="DBM29" s="1498"/>
      <c r="DBN29" s="1498"/>
      <c r="DBO29" s="1498"/>
      <c r="DBP29" s="1498"/>
      <c r="DBQ29" s="1498"/>
      <c r="DBR29" s="1498"/>
      <c r="DBS29" s="1498"/>
      <c r="DBT29" s="1498"/>
      <c r="DBU29" s="1498"/>
      <c r="DBV29" s="1498"/>
      <c r="DBW29" s="1498"/>
      <c r="DBX29" s="1498"/>
      <c r="DBY29" s="1498"/>
      <c r="DBZ29" s="1498"/>
      <c r="DCA29" s="1498"/>
      <c r="DCB29" s="1498"/>
      <c r="DCC29" s="1498"/>
      <c r="DCD29" s="1498"/>
      <c r="DCE29" s="1498"/>
      <c r="DCF29" s="1498"/>
      <c r="DCG29" s="1498"/>
      <c r="DCH29" s="1498"/>
      <c r="DCI29" s="1498"/>
      <c r="DCJ29" s="1498"/>
      <c r="DCK29" s="1498"/>
      <c r="DCL29" s="1498"/>
      <c r="DCM29" s="1498"/>
      <c r="DCN29" s="1498"/>
      <c r="DCO29" s="1498"/>
      <c r="DCP29" s="1498"/>
      <c r="DCQ29" s="1498"/>
      <c r="DCR29" s="1498"/>
      <c r="DCS29" s="1498"/>
      <c r="DCT29" s="1498"/>
      <c r="DCU29" s="1498"/>
      <c r="DCV29" s="1498"/>
      <c r="DCW29" s="1498"/>
      <c r="DCX29" s="1498"/>
      <c r="DCY29" s="1498"/>
      <c r="DCZ29" s="1498"/>
      <c r="DDA29" s="1498"/>
      <c r="DDB29" s="1498"/>
      <c r="DDC29" s="1498"/>
      <c r="DDD29" s="1498"/>
      <c r="DDE29" s="1498"/>
      <c r="DDF29" s="1498"/>
      <c r="DDG29" s="1498"/>
      <c r="DDH29" s="1498"/>
      <c r="DDI29" s="1498"/>
      <c r="DDJ29" s="1498"/>
      <c r="DDK29" s="1498"/>
      <c r="DDL29" s="1498"/>
      <c r="DDM29" s="1498"/>
      <c r="DDN29" s="1498"/>
      <c r="DDO29" s="1498"/>
      <c r="DDP29" s="1498"/>
      <c r="DDQ29" s="1498"/>
      <c r="DDR29" s="1498"/>
      <c r="DDS29" s="1498"/>
      <c r="DDT29" s="1498"/>
      <c r="DDU29" s="1498"/>
      <c r="DDV29" s="1498"/>
      <c r="DDW29" s="1498"/>
      <c r="DDX29" s="1498"/>
      <c r="DDY29" s="1498"/>
      <c r="DDZ29" s="1498"/>
      <c r="DEA29" s="1498"/>
      <c r="DEB29" s="1498"/>
      <c r="DEC29" s="1498"/>
      <c r="DED29" s="1498"/>
      <c r="DEE29" s="1498"/>
      <c r="DEF29" s="1498"/>
      <c r="DEG29" s="1498"/>
      <c r="DEH29" s="1498"/>
      <c r="DEI29" s="1498"/>
      <c r="DEJ29" s="1498"/>
      <c r="DEK29" s="1498"/>
      <c r="DEL29" s="1498"/>
      <c r="DEM29" s="1498"/>
      <c r="DEN29" s="1498"/>
      <c r="DEO29" s="1498"/>
      <c r="DEP29" s="1498"/>
      <c r="DEQ29" s="1498"/>
      <c r="DER29" s="1498"/>
      <c r="DES29" s="1498"/>
      <c r="DET29" s="1498"/>
      <c r="DEU29" s="1498"/>
      <c r="DEV29" s="1498"/>
      <c r="DEW29" s="1498"/>
      <c r="DEX29" s="1498"/>
      <c r="DEY29" s="1498"/>
      <c r="DEZ29" s="1498"/>
      <c r="DFA29" s="1498"/>
      <c r="DFB29" s="1498"/>
      <c r="DFC29" s="1498"/>
      <c r="DFD29" s="1498"/>
      <c r="DFE29" s="1498"/>
      <c r="DFF29" s="1498"/>
      <c r="DFG29" s="1498"/>
      <c r="DFH29" s="1498"/>
      <c r="DFI29" s="1498"/>
      <c r="DFJ29" s="1498"/>
      <c r="DFK29" s="1498"/>
      <c r="DFL29" s="1498"/>
      <c r="DFM29" s="1498"/>
      <c r="DFN29" s="1498"/>
      <c r="DFO29" s="1498"/>
      <c r="DFP29" s="1498"/>
      <c r="DFQ29" s="1498"/>
      <c r="DFR29" s="1498"/>
      <c r="DFS29" s="1498"/>
      <c r="DFT29" s="1498"/>
      <c r="DFU29" s="1498"/>
      <c r="DFV29" s="1498"/>
      <c r="DFW29" s="1498"/>
      <c r="DFX29" s="1498"/>
      <c r="DFY29" s="1498"/>
      <c r="DFZ29" s="1498"/>
      <c r="DGA29" s="1498"/>
      <c r="DGB29" s="1498"/>
      <c r="DGC29" s="1498"/>
      <c r="DGD29" s="1498"/>
      <c r="DGE29" s="1498"/>
      <c r="DGF29" s="1498"/>
      <c r="DGG29" s="1498"/>
      <c r="DGH29" s="1498"/>
      <c r="DGI29" s="1498"/>
      <c r="DGJ29" s="1498"/>
      <c r="DGK29" s="1498"/>
      <c r="DGL29" s="1498"/>
      <c r="DGM29" s="1498"/>
      <c r="DGN29" s="1498"/>
      <c r="DGO29" s="1498"/>
      <c r="DGP29" s="1498"/>
      <c r="DGQ29" s="1498"/>
      <c r="DGR29" s="1498"/>
      <c r="DGS29" s="1498"/>
      <c r="DGT29" s="1498"/>
      <c r="DGU29" s="1498"/>
      <c r="DGV29" s="1498"/>
      <c r="DGW29" s="1498"/>
      <c r="DGX29" s="1498"/>
      <c r="DGY29" s="1498"/>
      <c r="DGZ29" s="1498"/>
      <c r="DHA29" s="1498"/>
      <c r="DHB29" s="1498"/>
      <c r="DHC29" s="1498"/>
      <c r="DHD29" s="1498"/>
      <c r="DHE29" s="1498"/>
      <c r="DHF29" s="1498"/>
      <c r="DHG29" s="1498"/>
      <c r="DHH29" s="1498"/>
      <c r="DHI29" s="1498"/>
      <c r="DHJ29" s="1498"/>
      <c r="DHK29" s="1498"/>
      <c r="DHL29" s="1498"/>
      <c r="DHM29" s="1498"/>
      <c r="DHN29" s="1498"/>
      <c r="DHO29" s="1498"/>
      <c r="DHP29" s="1498"/>
      <c r="DHQ29" s="1498"/>
      <c r="DHR29" s="1498"/>
      <c r="DHS29" s="1498"/>
      <c r="DHT29" s="1498"/>
      <c r="DHU29" s="1498"/>
      <c r="DHV29" s="1498"/>
      <c r="DHW29" s="1498"/>
      <c r="DHX29" s="1498"/>
      <c r="DHY29" s="1498"/>
      <c r="DHZ29" s="1498"/>
      <c r="DIA29" s="1498"/>
      <c r="DIB29" s="1498"/>
      <c r="DIC29" s="1498"/>
      <c r="DID29" s="1498"/>
      <c r="DIE29" s="1498"/>
      <c r="DIF29" s="1498"/>
      <c r="DIG29" s="1498"/>
      <c r="DIH29" s="1498"/>
      <c r="DII29" s="1498"/>
      <c r="DIJ29" s="1498"/>
      <c r="DIK29" s="1498"/>
      <c r="DIL29" s="1498"/>
      <c r="DIM29" s="1498"/>
      <c r="DIN29" s="1498"/>
      <c r="DIO29" s="1498"/>
      <c r="DIP29" s="1498"/>
      <c r="DIQ29" s="1498"/>
      <c r="DIR29" s="1498"/>
      <c r="DIS29" s="1498"/>
      <c r="DIT29" s="1498"/>
      <c r="DIU29" s="1498"/>
      <c r="DIV29" s="1498"/>
      <c r="DIW29" s="1498"/>
      <c r="DIX29" s="1498"/>
      <c r="DIY29" s="1498"/>
      <c r="DIZ29" s="1498"/>
      <c r="DJA29" s="1498"/>
      <c r="DJB29" s="1498"/>
      <c r="DJC29" s="1498"/>
      <c r="DJD29" s="1498"/>
      <c r="DJE29" s="1498"/>
      <c r="DJF29" s="1498"/>
      <c r="DJG29" s="1498"/>
      <c r="DJH29" s="1498"/>
      <c r="DJI29" s="1498"/>
      <c r="DJJ29" s="1498"/>
      <c r="DJK29" s="1498"/>
      <c r="DJL29" s="1498"/>
      <c r="DJM29" s="1498"/>
      <c r="DJN29" s="1498"/>
      <c r="DJO29" s="1498"/>
      <c r="DJP29" s="1498"/>
      <c r="DJQ29" s="1498"/>
      <c r="DJR29" s="1498"/>
      <c r="DJS29" s="1498"/>
      <c r="DJT29" s="1498"/>
      <c r="DJU29" s="1498"/>
      <c r="DJV29" s="1498"/>
      <c r="DJW29" s="1498"/>
      <c r="DJX29" s="1498"/>
      <c r="DJY29" s="1498"/>
      <c r="DJZ29" s="1498"/>
      <c r="DKA29" s="1498"/>
      <c r="DKB29" s="1498"/>
      <c r="DKC29" s="1498"/>
      <c r="DKD29" s="1498"/>
      <c r="DKE29" s="1498"/>
      <c r="DKF29" s="1498"/>
      <c r="DKG29" s="1498"/>
      <c r="DKH29" s="1498"/>
      <c r="DKI29" s="1498"/>
      <c r="DKJ29" s="1498"/>
      <c r="DKK29" s="1498"/>
      <c r="DKL29" s="1498"/>
      <c r="DKM29" s="1498"/>
      <c r="DKN29" s="1498"/>
      <c r="DKO29" s="1498"/>
      <c r="DKP29" s="1498"/>
      <c r="DKQ29" s="1498"/>
      <c r="DKR29" s="1498"/>
      <c r="DKS29" s="1498"/>
      <c r="DKT29" s="1498"/>
      <c r="DKU29" s="1498"/>
      <c r="DKV29" s="1498"/>
      <c r="DKW29" s="1498"/>
      <c r="DKX29" s="1498"/>
      <c r="DKY29" s="1498"/>
      <c r="DKZ29" s="1498"/>
      <c r="DLA29" s="1498"/>
      <c r="DLB29" s="1498"/>
      <c r="DLC29" s="1498"/>
      <c r="DLD29" s="1498"/>
      <c r="DLE29" s="1498"/>
      <c r="DLF29" s="1498"/>
      <c r="DLG29" s="1498"/>
      <c r="DLH29" s="1498"/>
      <c r="DLI29" s="1498"/>
      <c r="DLJ29" s="1498"/>
      <c r="DLK29" s="1498"/>
      <c r="DLL29" s="1498"/>
      <c r="DLM29" s="1498"/>
      <c r="DLN29" s="1498"/>
      <c r="DLO29" s="1498"/>
      <c r="DLP29" s="1498"/>
      <c r="DLQ29" s="1498"/>
      <c r="DLR29" s="1498"/>
      <c r="DLS29" s="1498"/>
      <c r="DLT29" s="1498"/>
      <c r="DLU29" s="1498"/>
      <c r="DLV29" s="1498"/>
      <c r="DLW29" s="1498"/>
      <c r="DLX29" s="1498"/>
      <c r="DLY29" s="1498"/>
      <c r="DLZ29" s="1498"/>
      <c r="DMA29" s="1498"/>
      <c r="DMB29" s="1498"/>
      <c r="DMC29" s="1498"/>
      <c r="DMD29" s="1498"/>
      <c r="DME29" s="1498"/>
      <c r="DMF29" s="1498"/>
      <c r="DMG29" s="1498"/>
      <c r="DMH29" s="1498"/>
      <c r="DMI29" s="1498"/>
      <c r="DMJ29" s="1498"/>
      <c r="DMK29" s="1498"/>
      <c r="DML29" s="1498"/>
      <c r="DMM29" s="1498"/>
      <c r="DMN29" s="1498"/>
      <c r="DMO29" s="1498"/>
      <c r="DMP29" s="1498"/>
      <c r="DMQ29" s="1498"/>
      <c r="DMR29" s="1498"/>
      <c r="DMS29" s="1498"/>
      <c r="DMT29" s="1498"/>
      <c r="DMU29" s="1498"/>
      <c r="DMV29" s="1498"/>
      <c r="DMW29" s="1498"/>
      <c r="DMX29" s="1498"/>
      <c r="DMY29" s="1498"/>
      <c r="DMZ29" s="1498"/>
      <c r="DNA29" s="1498"/>
      <c r="DNB29" s="1498"/>
      <c r="DNC29" s="1498"/>
      <c r="DND29" s="1498"/>
      <c r="DNE29" s="1498"/>
      <c r="DNF29" s="1498"/>
      <c r="DNG29" s="1498"/>
      <c r="DNH29" s="1498"/>
      <c r="DNI29" s="1498"/>
      <c r="DNJ29" s="1498"/>
      <c r="DNK29" s="1498"/>
      <c r="DNL29" s="1498"/>
      <c r="DNM29" s="1498"/>
      <c r="DNN29" s="1498"/>
      <c r="DNO29" s="1498"/>
      <c r="DNP29" s="1498"/>
      <c r="DNQ29" s="1498"/>
      <c r="DNR29" s="1498"/>
      <c r="DNS29" s="1498"/>
      <c r="DNT29" s="1498"/>
      <c r="DNU29" s="1498"/>
      <c r="DNV29" s="1498"/>
      <c r="DNW29" s="1498"/>
      <c r="DNX29" s="1498"/>
      <c r="DNY29" s="1498"/>
      <c r="DNZ29" s="1498"/>
      <c r="DOA29" s="1498"/>
      <c r="DOB29" s="1498"/>
      <c r="DOC29" s="1498"/>
      <c r="DOD29" s="1498"/>
      <c r="DOE29" s="1498"/>
      <c r="DOF29" s="1498"/>
      <c r="DOG29" s="1498"/>
      <c r="DOH29" s="1498"/>
      <c r="DOI29" s="1498"/>
      <c r="DOJ29" s="1498"/>
      <c r="DOK29" s="1498"/>
      <c r="DOL29" s="1498"/>
      <c r="DOM29" s="1498"/>
      <c r="DON29" s="1498"/>
      <c r="DOO29" s="1498"/>
      <c r="DOP29" s="1498"/>
      <c r="DOQ29" s="1498"/>
      <c r="DOR29" s="1498"/>
      <c r="DOS29" s="1498"/>
      <c r="DOT29" s="1498"/>
      <c r="DOU29" s="1498"/>
      <c r="DOV29" s="1498"/>
      <c r="DOW29" s="1498"/>
      <c r="DOX29" s="1498"/>
      <c r="DOY29" s="1498"/>
      <c r="DOZ29" s="1498"/>
      <c r="DPA29" s="1498"/>
      <c r="DPB29" s="1498"/>
      <c r="DPC29" s="1498"/>
      <c r="DPD29" s="1498"/>
      <c r="DPE29" s="1498"/>
      <c r="DPF29" s="1498"/>
      <c r="DPG29" s="1498"/>
      <c r="DPH29" s="1498"/>
      <c r="DPI29" s="1498"/>
      <c r="DPJ29" s="1498"/>
      <c r="DPK29" s="1498"/>
      <c r="DPL29" s="1498"/>
      <c r="DPM29" s="1498"/>
      <c r="DPN29" s="1498"/>
      <c r="DPO29" s="1498"/>
      <c r="DPP29" s="1498"/>
      <c r="DPQ29" s="1498"/>
      <c r="DPR29" s="1498"/>
      <c r="DPS29" s="1498"/>
      <c r="DPT29" s="1498"/>
      <c r="DPU29" s="1498"/>
      <c r="DPV29" s="1498"/>
      <c r="DPW29" s="1498"/>
      <c r="DPX29" s="1498"/>
      <c r="DPY29" s="1498"/>
      <c r="DPZ29" s="1498"/>
      <c r="DQA29" s="1498"/>
      <c r="DQB29" s="1498"/>
      <c r="DQC29" s="1498"/>
      <c r="DQD29" s="1498"/>
      <c r="DQE29" s="1498"/>
      <c r="DQF29" s="1498"/>
      <c r="DQG29" s="1498"/>
      <c r="DQH29" s="1498"/>
      <c r="DQI29" s="1498"/>
      <c r="DQJ29" s="1498"/>
      <c r="DQK29" s="1498"/>
      <c r="DQL29" s="1498"/>
      <c r="DQM29" s="1498"/>
      <c r="DQN29" s="1498"/>
      <c r="DQO29" s="1498"/>
      <c r="DQP29" s="1498"/>
      <c r="DQQ29" s="1498"/>
      <c r="DQR29" s="1498"/>
      <c r="DQS29" s="1498"/>
      <c r="DQT29" s="1498"/>
      <c r="DQU29" s="1498"/>
      <c r="DQV29" s="1498"/>
      <c r="DQW29" s="1498"/>
      <c r="DQX29" s="1498"/>
      <c r="DQY29" s="1498"/>
      <c r="DQZ29" s="1498"/>
      <c r="DRA29" s="1498"/>
      <c r="DRB29" s="1498"/>
      <c r="DRC29" s="1498"/>
      <c r="DRD29" s="1498"/>
      <c r="DRE29" s="1498"/>
      <c r="DRF29" s="1498"/>
      <c r="DRG29" s="1498"/>
      <c r="DRH29" s="1498"/>
      <c r="DRI29" s="1498"/>
      <c r="DRJ29" s="1498"/>
      <c r="DRK29" s="1498"/>
      <c r="DRL29" s="1498"/>
      <c r="DRM29" s="1498"/>
      <c r="DRN29" s="1498"/>
      <c r="DRO29" s="1498"/>
      <c r="DRP29" s="1498"/>
      <c r="DRQ29" s="1498"/>
      <c r="DRR29" s="1498"/>
      <c r="DRS29" s="1498"/>
      <c r="DRT29" s="1498"/>
      <c r="DRU29" s="1498"/>
      <c r="DRV29" s="1498"/>
      <c r="DRW29" s="1498"/>
      <c r="DRX29" s="1498"/>
      <c r="DRY29" s="1498"/>
      <c r="DRZ29" s="1498"/>
      <c r="DSA29" s="1498"/>
      <c r="DSB29" s="1498"/>
      <c r="DSC29" s="1498"/>
      <c r="DSD29" s="1498"/>
      <c r="DSE29" s="1498"/>
      <c r="DSF29" s="1498"/>
      <c r="DSG29" s="1498"/>
      <c r="DSH29" s="1498"/>
      <c r="DSI29" s="1498"/>
      <c r="DSJ29" s="1498"/>
      <c r="DSK29" s="1498"/>
      <c r="DSL29" s="1498"/>
      <c r="DSM29" s="1498"/>
      <c r="DSN29" s="1498"/>
      <c r="DSO29" s="1498"/>
      <c r="DSP29" s="1498"/>
      <c r="DSQ29" s="1498"/>
      <c r="DSR29" s="1498"/>
      <c r="DSS29" s="1498"/>
      <c r="DST29" s="1498"/>
      <c r="DSU29" s="1498"/>
      <c r="DSV29" s="1498"/>
      <c r="DSW29" s="1498"/>
      <c r="DSX29" s="1498"/>
      <c r="DSY29" s="1498"/>
      <c r="DSZ29" s="1498"/>
      <c r="DTA29" s="1498"/>
      <c r="DTB29" s="1498"/>
      <c r="DTC29" s="1498"/>
      <c r="DTD29" s="1498"/>
      <c r="DTE29" s="1498"/>
      <c r="DTF29" s="1498"/>
      <c r="DTG29" s="1498"/>
      <c r="DTH29" s="1498"/>
      <c r="DTI29" s="1498"/>
      <c r="DTJ29" s="1498"/>
      <c r="DTK29" s="1498"/>
      <c r="DTL29" s="1498"/>
      <c r="DTM29" s="1498"/>
      <c r="DTN29" s="1498"/>
      <c r="DTO29" s="1498"/>
      <c r="DTP29" s="1498"/>
      <c r="DTQ29" s="1498"/>
      <c r="DTR29" s="1498"/>
      <c r="DTS29" s="1498"/>
      <c r="DTT29" s="1498"/>
      <c r="DTU29" s="1498"/>
      <c r="DTV29" s="1498"/>
      <c r="DTW29" s="1498"/>
      <c r="DTX29" s="1498"/>
      <c r="DTY29" s="1498"/>
      <c r="DTZ29" s="1498"/>
      <c r="DUA29" s="1498"/>
      <c r="DUB29" s="1498"/>
      <c r="DUC29" s="1498"/>
      <c r="DUD29" s="1498"/>
      <c r="DUE29" s="1498"/>
      <c r="DUF29" s="1498"/>
      <c r="DUG29" s="1498"/>
      <c r="DUH29" s="1498"/>
      <c r="DUI29" s="1498"/>
      <c r="DUJ29" s="1498"/>
      <c r="DUK29" s="1498"/>
      <c r="DUL29" s="1498"/>
      <c r="DUM29" s="1498"/>
      <c r="DUN29" s="1498"/>
      <c r="DUO29" s="1498"/>
      <c r="DUP29" s="1498"/>
      <c r="DUQ29" s="1498"/>
      <c r="DUR29" s="1498"/>
      <c r="DUS29" s="1498"/>
      <c r="DUT29" s="1498"/>
      <c r="DUU29" s="1498"/>
      <c r="DUV29" s="1498"/>
      <c r="DUW29" s="1498"/>
      <c r="DUX29" s="1498"/>
      <c r="DUY29" s="1498"/>
      <c r="DUZ29" s="1498"/>
      <c r="DVA29" s="1498"/>
      <c r="DVB29" s="1498"/>
      <c r="DVC29" s="1498"/>
      <c r="DVD29" s="1498"/>
      <c r="DVE29" s="1498"/>
      <c r="DVF29" s="1498"/>
      <c r="DVG29" s="1498"/>
      <c r="DVH29" s="1498"/>
      <c r="DVI29" s="1498"/>
      <c r="DVJ29" s="1498"/>
      <c r="DVK29" s="1498"/>
      <c r="DVL29" s="1498"/>
      <c r="DVM29" s="1498"/>
      <c r="DVN29" s="1498"/>
      <c r="DVO29" s="1498"/>
      <c r="DVP29" s="1498"/>
      <c r="DVQ29" s="1498"/>
      <c r="DVR29" s="1498"/>
      <c r="DVS29" s="1498"/>
      <c r="DVT29" s="1498"/>
      <c r="DVU29" s="1498"/>
      <c r="DVV29" s="1498"/>
      <c r="DVW29" s="1498"/>
      <c r="DVX29" s="1498"/>
      <c r="DVY29" s="1498"/>
      <c r="DVZ29" s="1498"/>
      <c r="DWA29" s="1498"/>
      <c r="DWB29" s="1498"/>
      <c r="DWC29" s="1498"/>
      <c r="DWD29" s="1498"/>
      <c r="DWE29" s="1498"/>
      <c r="DWF29" s="1498"/>
      <c r="DWG29" s="1498"/>
      <c r="DWH29" s="1498"/>
      <c r="DWI29" s="1498"/>
      <c r="DWJ29" s="1498"/>
      <c r="DWK29" s="1498"/>
      <c r="DWL29" s="1498"/>
      <c r="DWM29" s="1498"/>
      <c r="DWN29" s="1498"/>
      <c r="DWO29" s="1498"/>
      <c r="DWP29" s="1498"/>
      <c r="DWQ29" s="1498"/>
      <c r="DWR29" s="1498"/>
      <c r="DWS29" s="1498"/>
      <c r="DWT29" s="1498"/>
      <c r="DWU29" s="1498"/>
      <c r="DWV29" s="1498"/>
      <c r="DWW29" s="1498"/>
      <c r="DWX29" s="1498"/>
      <c r="DWY29" s="1498"/>
      <c r="DWZ29" s="1498"/>
      <c r="DXA29" s="1498"/>
      <c r="DXB29" s="1498"/>
      <c r="DXC29" s="1498"/>
      <c r="DXD29" s="1498"/>
      <c r="DXE29" s="1498"/>
      <c r="DXF29" s="1498"/>
      <c r="DXG29" s="1498"/>
      <c r="DXH29" s="1498"/>
      <c r="DXI29" s="1498"/>
      <c r="DXJ29" s="1498"/>
      <c r="DXK29" s="1498"/>
      <c r="DXL29" s="1498"/>
      <c r="DXM29" s="1498"/>
      <c r="DXN29" s="1498"/>
      <c r="DXO29" s="1498"/>
      <c r="DXP29" s="1498"/>
      <c r="DXQ29" s="1498"/>
      <c r="DXR29" s="1498"/>
      <c r="DXS29" s="1498"/>
      <c r="DXT29" s="1498"/>
      <c r="DXU29" s="1498"/>
      <c r="DXV29" s="1498"/>
      <c r="DXW29" s="1498"/>
      <c r="DXX29" s="1498"/>
      <c r="DXY29" s="1498"/>
      <c r="DXZ29" s="1498"/>
      <c r="DYA29" s="1498"/>
      <c r="DYB29" s="1498"/>
      <c r="DYC29" s="1498"/>
      <c r="DYD29" s="1498"/>
      <c r="DYE29" s="1498"/>
      <c r="DYF29" s="1498"/>
      <c r="DYG29" s="1498"/>
      <c r="DYH29" s="1498"/>
      <c r="DYI29" s="1498"/>
      <c r="DYJ29" s="1498"/>
      <c r="DYK29" s="1498"/>
      <c r="DYL29" s="1498"/>
      <c r="DYM29" s="1498"/>
      <c r="DYN29" s="1498"/>
      <c r="DYO29" s="1498"/>
      <c r="DYP29" s="1498"/>
      <c r="DYQ29" s="1498"/>
      <c r="DYR29" s="1498"/>
      <c r="DYS29" s="1498"/>
      <c r="DYT29" s="1498"/>
      <c r="DYU29" s="1498"/>
      <c r="DYV29" s="1498"/>
      <c r="DYW29" s="1498"/>
      <c r="DYX29" s="1498"/>
      <c r="DYY29" s="1498"/>
      <c r="DYZ29" s="1498"/>
      <c r="DZA29" s="1498"/>
      <c r="DZB29" s="1498"/>
      <c r="DZC29" s="1498"/>
      <c r="DZD29" s="1498"/>
      <c r="DZE29" s="1498"/>
      <c r="DZF29" s="1498"/>
      <c r="DZG29" s="1498"/>
      <c r="DZH29" s="1498"/>
      <c r="DZI29" s="1498"/>
      <c r="DZJ29" s="1498"/>
      <c r="DZK29" s="1498"/>
      <c r="DZL29" s="1498"/>
      <c r="DZM29" s="1498"/>
      <c r="DZN29" s="1498"/>
      <c r="DZO29" s="1498"/>
      <c r="DZP29" s="1498"/>
      <c r="DZQ29" s="1498"/>
      <c r="DZR29" s="1498"/>
      <c r="DZS29" s="1498"/>
      <c r="DZT29" s="1498"/>
      <c r="DZU29" s="1498"/>
      <c r="DZV29" s="1498"/>
      <c r="DZW29" s="1498"/>
      <c r="DZX29" s="1498"/>
      <c r="DZY29" s="1498"/>
      <c r="DZZ29" s="1498"/>
      <c r="EAA29" s="1498"/>
      <c r="EAB29" s="1498"/>
      <c r="EAC29" s="1498"/>
      <c r="EAD29" s="1498"/>
      <c r="EAE29" s="1498"/>
      <c r="EAF29" s="1498"/>
      <c r="EAG29" s="1498"/>
      <c r="EAH29" s="1498"/>
      <c r="EAI29" s="1498"/>
      <c r="EAJ29" s="1498"/>
      <c r="EAK29" s="1498"/>
      <c r="EAL29" s="1498"/>
      <c r="EAM29" s="1498"/>
      <c r="EAN29" s="1498"/>
      <c r="EAO29" s="1498"/>
      <c r="EAP29" s="1498"/>
      <c r="EAQ29" s="1498"/>
      <c r="EAR29" s="1498"/>
      <c r="EAS29" s="1498"/>
      <c r="EAT29" s="1498"/>
      <c r="EAU29" s="1498"/>
      <c r="EAV29" s="1498"/>
      <c r="EAW29" s="1498"/>
      <c r="EAX29" s="1498"/>
      <c r="EAY29" s="1498"/>
      <c r="EAZ29" s="1498"/>
      <c r="EBA29" s="1498"/>
      <c r="EBB29" s="1498"/>
      <c r="EBC29" s="1498"/>
      <c r="EBD29" s="1498"/>
      <c r="EBE29" s="1498"/>
      <c r="EBF29" s="1498"/>
      <c r="EBG29" s="1498"/>
      <c r="EBH29" s="1498"/>
      <c r="EBI29" s="1498"/>
      <c r="EBJ29" s="1498"/>
      <c r="EBK29" s="1498"/>
      <c r="EBL29" s="1498"/>
      <c r="EBM29" s="1498"/>
      <c r="EBN29" s="1498"/>
      <c r="EBO29" s="1498"/>
      <c r="EBP29" s="1498"/>
      <c r="EBQ29" s="1498"/>
      <c r="EBR29" s="1498"/>
      <c r="EBS29" s="1498"/>
      <c r="EBT29" s="1498"/>
      <c r="EBU29" s="1498"/>
      <c r="EBV29" s="1498"/>
      <c r="EBW29" s="1498"/>
      <c r="EBX29" s="1498"/>
      <c r="EBY29" s="1498"/>
      <c r="EBZ29" s="1498"/>
      <c r="ECA29" s="1498"/>
      <c r="ECB29" s="1498"/>
      <c r="ECC29" s="1498"/>
      <c r="ECD29" s="1498"/>
      <c r="ECE29" s="1498"/>
      <c r="ECF29" s="1498"/>
      <c r="ECG29" s="1498"/>
      <c r="ECH29" s="1498"/>
      <c r="ECI29" s="1498"/>
      <c r="ECJ29" s="1498"/>
      <c r="ECK29" s="1498"/>
      <c r="ECL29" s="1498"/>
      <c r="ECM29" s="1498"/>
      <c r="ECN29" s="1498"/>
      <c r="ECO29" s="1498"/>
      <c r="ECP29" s="1498"/>
      <c r="ECQ29" s="1498"/>
      <c r="ECR29" s="1498"/>
      <c r="ECS29" s="1498"/>
      <c r="ECT29" s="1498"/>
      <c r="ECU29" s="1498"/>
      <c r="ECV29" s="1498"/>
      <c r="ECW29" s="1498"/>
      <c r="ECX29" s="1498"/>
      <c r="ECY29" s="1498"/>
      <c r="ECZ29" s="1498"/>
      <c r="EDA29" s="1498"/>
      <c r="EDB29" s="1498"/>
      <c r="EDC29" s="1498"/>
      <c r="EDD29" s="1498"/>
      <c r="EDE29" s="1498"/>
      <c r="EDF29" s="1498"/>
      <c r="EDG29" s="1498"/>
      <c r="EDH29" s="1498"/>
      <c r="EDI29" s="1498"/>
      <c r="EDJ29" s="1498"/>
      <c r="EDK29" s="1498"/>
      <c r="EDL29" s="1498"/>
      <c r="EDM29" s="1498"/>
      <c r="EDN29" s="1498"/>
      <c r="EDO29" s="1498"/>
      <c r="EDP29" s="1498"/>
      <c r="EDQ29" s="1498"/>
      <c r="EDR29" s="1498"/>
      <c r="EDS29" s="1498"/>
      <c r="EDT29" s="1498"/>
      <c r="EDU29" s="1498"/>
      <c r="EDV29" s="1498"/>
      <c r="EDW29" s="1498"/>
      <c r="EDX29" s="1498"/>
      <c r="EDY29" s="1498"/>
      <c r="EDZ29" s="1498"/>
      <c r="EEA29" s="1498"/>
      <c r="EEB29" s="1498"/>
      <c r="EEC29" s="1498"/>
      <c r="EED29" s="1498"/>
      <c r="EEE29" s="1498"/>
      <c r="EEF29" s="1498"/>
      <c r="EEG29" s="1498"/>
      <c r="EEH29" s="1498"/>
      <c r="EEI29" s="1498"/>
      <c r="EEJ29" s="1498"/>
      <c r="EEK29" s="1498"/>
      <c r="EEL29" s="1498"/>
      <c r="EEM29" s="1498"/>
      <c r="EEN29" s="1498"/>
      <c r="EEO29" s="1498"/>
      <c r="EEP29" s="1498"/>
      <c r="EEQ29" s="1498"/>
      <c r="EER29" s="1498"/>
      <c r="EES29" s="1498"/>
      <c r="EET29" s="1498"/>
      <c r="EEU29" s="1498"/>
      <c r="EEV29" s="1498"/>
      <c r="EEW29" s="1498"/>
      <c r="EEX29" s="1498"/>
      <c r="EEY29" s="1498"/>
      <c r="EEZ29" s="1498"/>
      <c r="EFA29" s="1498"/>
      <c r="EFB29" s="1498"/>
      <c r="EFC29" s="1498"/>
      <c r="EFD29" s="1498"/>
      <c r="EFE29" s="1498"/>
      <c r="EFF29" s="1498"/>
      <c r="EFG29" s="1498"/>
      <c r="EFH29" s="1498"/>
      <c r="EFI29" s="1498"/>
      <c r="EFJ29" s="1498"/>
      <c r="EFK29" s="1498"/>
      <c r="EFL29" s="1498"/>
      <c r="EFM29" s="1498"/>
      <c r="EFN29" s="1498"/>
      <c r="EFO29" s="1498"/>
      <c r="EFP29" s="1498"/>
      <c r="EFQ29" s="1498"/>
      <c r="EFR29" s="1498"/>
      <c r="EFS29" s="1498"/>
      <c r="EFT29" s="1498"/>
      <c r="EFU29" s="1498"/>
      <c r="EFV29" s="1498"/>
      <c r="EFW29" s="1498"/>
      <c r="EFX29" s="1498"/>
      <c r="EFY29" s="1498"/>
      <c r="EFZ29" s="1498"/>
      <c r="EGA29" s="1498"/>
      <c r="EGB29" s="1498"/>
      <c r="EGC29" s="1498"/>
      <c r="EGD29" s="1498"/>
      <c r="EGE29" s="1498"/>
      <c r="EGF29" s="1498"/>
      <c r="EGG29" s="1498"/>
      <c r="EGH29" s="1498"/>
      <c r="EGI29" s="1498"/>
      <c r="EGJ29" s="1498"/>
      <c r="EGK29" s="1498"/>
      <c r="EGL29" s="1498"/>
      <c r="EGM29" s="1498"/>
      <c r="EGN29" s="1498"/>
      <c r="EGO29" s="1498"/>
      <c r="EGP29" s="1498"/>
      <c r="EGQ29" s="1498"/>
      <c r="EGR29" s="1498"/>
      <c r="EGS29" s="1498"/>
      <c r="EGT29" s="1498"/>
      <c r="EGU29" s="1498"/>
      <c r="EGV29" s="1498"/>
      <c r="EGW29" s="1498"/>
      <c r="EGX29" s="1498"/>
      <c r="EGY29" s="1498"/>
      <c r="EGZ29" s="1498"/>
      <c r="EHA29" s="1498"/>
      <c r="EHB29" s="1498"/>
      <c r="EHC29" s="1498"/>
      <c r="EHD29" s="1498"/>
      <c r="EHE29" s="1498"/>
      <c r="EHF29" s="1498"/>
      <c r="EHG29" s="1498"/>
      <c r="EHH29" s="1498"/>
      <c r="EHI29" s="1498"/>
      <c r="EHJ29" s="1498"/>
      <c r="EHK29" s="1498"/>
      <c r="EHL29" s="1498"/>
      <c r="EHM29" s="1498"/>
      <c r="EHN29" s="1498"/>
      <c r="EHO29" s="1498"/>
      <c r="EHP29" s="1498"/>
      <c r="EHQ29" s="1498"/>
      <c r="EHR29" s="1498"/>
      <c r="EHS29" s="1498"/>
      <c r="EHT29" s="1498"/>
      <c r="EHU29" s="1498"/>
      <c r="EHV29" s="1498"/>
      <c r="EHW29" s="1498"/>
      <c r="EHX29" s="1498"/>
      <c r="EHY29" s="1498"/>
      <c r="EHZ29" s="1498"/>
      <c r="EIA29" s="1498"/>
      <c r="EIB29" s="1498"/>
      <c r="EIC29" s="1498"/>
      <c r="EID29" s="1498"/>
      <c r="EIE29" s="1498"/>
      <c r="EIF29" s="1498"/>
      <c r="EIG29" s="1498"/>
      <c r="EIH29" s="1498"/>
      <c r="EII29" s="1498"/>
      <c r="EIJ29" s="1498"/>
      <c r="EIK29" s="1498"/>
      <c r="EIL29" s="1498"/>
      <c r="EIM29" s="1498"/>
      <c r="EIN29" s="1498"/>
      <c r="EIO29" s="1498"/>
      <c r="EIP29" s="1498"/>
      <c r="EIQ29" s="1498"/>
      <c r="EIR29" s="1498"/>
      <c r="EIS29" s="1498"/>
      <c r="EIT29" s="1498"/>
      <c r="EIU29" s="1498"/>
      <c r="EIV29" s="1498"/>
      <c r="EIW29" s="1498"/>
      <c r="EIX29" s="1498"/>
      <c r="EIY29" s="1498"/>
      <c r="EIZ29" s="1498"/>
      <c r="EJA29" s="1498"/>
      <c r="EJB29" s="1498"/>
      <c r="EJC29" s="1498"/>
      <c r="EJD29" s="1498"/>
      <c r="EJE29" s="1498"/>
      <c r="EJF29" s="1498"/>
      <c r="EJG29" s="1498"/>
      <c r="EJH29" s="1498"/>
      <c r="EJI29" s="1498"/>
      <c r="EJJ29" s="1498"/>
      <c r="EJK29" s="1498"/>
      <c r="EJL29" s="1498"/>
      <c r="EJM29" s="1498"/>
      <c r="EJN29" s="1498"/>
      <c r="EJO29" s="1498"/>
      <c r="EJP29" s="1498"/>
      <c r="EJQ29" s="1498"/>
      <c r="EJR29" s="1498"/>
      <c r="EJS29" s="1498"/>
      <c r="EJT29" s="1498"/>
      <c r="EJU29" s="1498"/>
      <c r="EJV29" s="1498"/>
      <c r="EJW29" s="1498"/>
      <c r="EJX29" s="1498"/>
      <c r="EJY29" s="1498"/>
      <c r="EJZ29" s="1498"/>
      <c r="EKA29" s="1498"/>
      <c r="EKB29" s="1498"/>
      <c r="EKC29" s="1498"/>
      <c r="EKD29" s="1498"/>
      <c r="EKE29" s="1498"/>
      <c r="EKF29" s="1498"/>
      <c r="EKG29" s="1498"/>
      <c r="EKH29" s="1498"/>
      <c r="EKI29" s="1498"/>
      <c r="EKJ29" s="1498"/>
      <c r="EKK29" s="1498"/>
      <c r="EKL29" s="1498"/>
      <c r="EKM29" s="1498"/>
      <c r="EKN29" s="1498"/>
      <c r="EKO29" s="1498"/>
      <c r="EKP29" s="1498"/>
      <c r="EKQ29" s="1498"/>
      <c r="EKR29" s="1498"/>
      <c r="EKS29" s="1498"/>
      <c r="EKT29" s="1498"/>
      <c r="EKU29" s="1498"/>
      <c r="EKV29" s="1498"/>
      <c r="EKW29" s="1498"/>
      <c r="EKX29" s="1498"/>
      <c r="EKY29" s="1498"/>
      <c r="EKZ29" s="1498"/>
      <c r="ELA29" s="1498"/>
      <c r="ELB29" s="1498"/>
      <c r="ELC29" s="1498"/>
      <c r="ELD29" s="1498"/>
      <c r="ELE29" s="1498"/>
      <c r="ELF29" s="1498"/>
      <c r="ELG29" s="1498"/>
      <c r="ELH29" s="1498"/>
      <c r="ELI29" s="1498"/>
      <c r="ELJ29" s="1498"/>
      <c r="ELK29" s="1498"/>
      <c r="ELL29" s="1498"/>
      <c r="ELM29" s="1498"/>
      <c r="ELN29" s="1498"/>
      <c r="ELO29" s="1498"/>
      <c r="ELP29" s="1498"/>
      <c r="ELQ29" s="1498"/>
      <c r="ELR29" s="1498"/>
      <c r="ELS29" s="1498"/>
      <c r="ELT29" s="1498"/>
      <c r="ELU29" s="1498"/>
      <c r="ELV29" s="1498"/>
      <c r="ELW29" s="1498"/>
      <c r="ELX29" s="1498"/>
      <c r="ELY29" s="1498"/>
      <c r="ELZ29" s="1498"/>
      <c r="EMA29" s="1498"/>
      <c r="EMB29" s="1498"/>
      <c r="EMC29" s="1498"/>
      <c r="EMD29" s="1498"/>
      <c r="EME29" s="1498"/>
      <c r="EMF29" s="1498"/>
      <c r="EMG29" s="1498"/>
      <c r="EMH29" s="1498"/>
      <c r="EMI29" s="1498"/>
      <c r="EMJ29" s="1498"/>
      <c r="EMK29" s="1498"/>
      <c r="EML29" s="1498"/>
      <c r="EMM29" s="1498"/>
      <c r="EMN29" s="1498"/>
      <c r="EMO29" s="1498"/>
      <c r="EMP29" s="1498"/>
      <c r="EMQ29" s="1498"/>
      <c r="EMR29" s="1498"/>
      <c r="EMS29" s="1498"/>
      <c r="EMT29" s="1498"/>
      <c r="EMU29" s="1498"/>
      <c r="EMV29" s="1498"/>
      <c r="EMW29" s="1498"/>
      <c r="EMX29" s="1498"/>
      <c r="EMY29" s="1498"/>
      <c r="EMZ29" s="1498"/>
      <c r="ENA29" s="1498"/>
      <c r="ENB29" s="1498"/>
      <c r="ENC29" s="1498"/>
      <c r="END29" s="1498"/>
      <c r="ENE29" s="1498"/>
      <c r="ENF29" s="1498"/>
      <c r="ENG29" s="1498"/>
      <c r="ENH29" s="1498"/>
      <c r="ENI29" s="1498"/>
      <c r="ENJ29" s="1498"/>
      <c r="ENK29" s="1498"/>
      <c r="ENL29" s="1498"/>
      <c r="ENM29" s="1498"/>
      <c r="ENN29" s="1498"/>
      <c r="ENO29" s="1498"/>
      <c r="ENP29" s="1498"/>
      <c r="ENQ29" s="1498"/>
      <c r="ENR29" s="1498"/>
      <c r="ENS29" s="1498"/>
      <c r="ENT29" s="1498"/>
      <c r="ENU29" s="1498"/>
      <c r="ENV29" s="1498"/>
      <c r="ENW29" s="1498"/>
      <c r="ENX29" s="1498"/>
      <c r="ENY29" s="1498"/>
      <c r="ENZ29" s="1498"/>
      <c r="EOA29" s="1498"/>
      <c r="EOB29" s="1498"/>
      <c r="EOC29" s="1498"/>
      <c r="EOD29" s="1498"/>
      <c r="EOE29" s="1498"/>
      <c r="EOF29" s="1498"/>
      <c r="EOG29" s="1498"/>
      <c r="EOH29" s="1498"/>
      <c r="EOI29" s="1498"/>
      <c r="EOJ29" s="1498"/>
      <c r="EOK29" s="1498"/>
      <c r="EOL29" s="1498"/>
      <c r="EOM29" s="1498"/>
      <c r="EON29" s="1498"/>
      <c r="EOO29" s="1498"/>
      <c r="EOP29" s="1498"/>
      <c r="EOQ29" s="1498"/>
      <c r="EOR29" s="1498"/>
      <c r="EOS29" s="1498"/>
      <c r="EOT29" s="1498"/>
      <c r="EOU29" s="1498"/>
      <c r="EOV29" s="1498"/>
      <c r="EOW29" s="1498"/>
      <c r="EOX29" s="1498"/>
      <c r="EOY29" s="1498"/>
      <c r="EOZ29" s="1498"/>
      <c r="EPA29" s="1498"/>
      <c r="EPB29" s="1498"/>
      <c r="EPC29" s="1498"/>
      <c r="EPD29" s="1498"/>
      <c r="EPE29" s="1498"/>
      <c r="EPF29" s="1498"/>
      <c r="EPG29" s="1498"/>
      <c r="EPH29" s="1498"/>
      <c r="EPI29" s="1498"/>
      <c r="EPJ29" s="1498"/>
      <c r="EPK29" s="1498"/>
      <c r="EPL29" s="1498"/>
      <c r="EPM29" s="1498"/>
      <c r="EPN29" s="1498"/>
      <c r="EPO29" s="1498"/>
      <c r="EPP29" s="1498"/>
      <c r="EPQ29" s="1498"/>
      <c r="EPR29" s="1498"/>
      <c r="EPS29" s="1498"/>
      <c r="EPT29" s="1498"/>
      <c r="EPU29" s="1498"/>
      <c r="EPV29" s="1498"/>
      <c r="EPW29" s="1498"/>
      <c r="EPX29" s="1498"/>
      <c r="EPY29" s="1498"/>
      <c r="EPZ29" s="1498"/>
      <c r="EQA29" s="1498"/>
      <c r="EQB29" s="1498"/>
      <c r="EQC29" s="1498"/>
      <c r="EQD29" s="1498"/>
      <c r="EQE29" s="1498"/>
      <c r="EQF29" s="1498"/>
      <c r="EQG29" s="1498"/>
      <c r="EQH29" s="1498"/>
      <c r="EQI29" s="1498"/>
      <c r="EQJ29" s="1498"/>
      <c r="EQK29" s="1498"/>
      <c r="EQL29" s="1498"/>
      <c r="EQM29" s="1498"/>
      <c r="EQN29" s="1498"/>
      <c r="EQO29" s="1498"/>
      <c r="EQP29" s="1498"/>
      <c r="EQQ29" s="1498"/>
      <c r="EQR29" s="1498"/>
      <c r="EQS29" s="1498"/>
      <c r="EQT29" s="1498"/>
      <c r="EQU29" s="1498"/>
      <c r="EQV29" s="1498"/>
      <c r="EQW29" s="1498"/>
      <c r="EQX29" s="1498"/>
      <c r="EQY29" s="1498"/>
      <c r="EQZ29" s="1498"/>
      <c r="ERA29" s="1498"/>
      <c r="ERB29" s="1498"/>
      <c r="ERC29" s="1498"/>
      <c r="ERD29" s="1498"/>
      <c r="ERE29" s="1498"/>
      <c r="ERF29" s="1498"/>
      <c r="ERG29" s="1498"/>
      <c r="ERH29" s="1498"/>
      <c r="ERI29" s="1498"/>
      <c r="ERJ29" s="1498"/>
      <c r="ERK29" s="1498"/>
      <c r="ERL29" s="1498"/>
      <c r="ERM29" s="1498"/>
      <c r="ERN29" s="1498"/>
      <c r="ERO29" s="1498"/>
      <c r="ERP29" s="1498"/>
      <c r="ERQ29" s="1498"/>
      <c r="ERR29" s="1498"/>
      <c r="ERS29" s="1498"/>
      <c r="ERT29" s="1498"/>
      <c r="ERU29" s="1498"/>
      <c r="ERV29" s="1498"/>
      <c r="ERW29" s="1498"/>
      <c r="ERX29" s="1498"/>
      <c r="ERY29" s="1498"/>
      <c r="ERZ29" s="1498"/>
      <c r="ESA29" s="1498"/>
      <c r="ESB29" s="1498"/>
      <c r="ESC29" s="1498"/>
      <c r="ESD29" s="1498"/>
      <c r="ESE29" s="1498"/>
      <c r="ESF29" s="1498"/>
      <c r="ESG29" s="1498"/>
      <c r="ESH29" s="1498"/>
      <c r="ESI29" s="1498"/>
      <c r="ESJ29" s="1498"/>
      <c r="ESK29" s="1498"/>
      <c r="ESL29" s="1498"/>
      <c r="ESM29" s="1498"/>
      <c r="ESN29" s="1498"/>
      <c r="ESO29" s="1498"/>
      <c r="ESP29" s="1498"/>
      <c r="ESQ29" s="1498"/>
      <c r="ESR29" s="1498"/>
      <c r="ESS29" s="1498"/>
      <c r="EST29" s="1498"/>
      <c r="ESU29" s="1498"/>
      <c r="ESV29" s="1498"/>
      <c r="ESW29" s="1498"/>
      <c r="ESX29" s="1498"/>
      <c r="ESY29" s="1498"/>
      <c r="ESZ29" s="1498"/>
      <c r="ETA29" s="1498"/>
      <c r="ETB29" s="1498"/>
      <c r="ETC29" s="1498"/>
      <c r="ETD29" s="1498"/>
      <c r="ETE29" s="1498"/>
      <c r="ETF29" s="1498"/>
      <c r="ETG29" s="1498"/>
      <c r="ETH29" s="1498"/>
      <c r="ETI29" s="1498"/>
      <c r="ETJ29" s="1498"/>
      <c r="ETK29" s="1498"/>
      <c r="ETL29" s="1498"/>
      <c r="ETM29" s="1498"/>
      <c r="ETN29" s="1498"/>
      <c r="ETO29" s="1498"/>
      <c r="ETP29" s="1498"/>
      <c r="ETQ29" s="1498"/>
      <c r="ETR29" s="1498"/>
      <c r="ETS29" s="1498"/>
      <c r="ETT29" s="1498"/>
      <c r="ETU29" s="1498"/>
      <c r="ETV29" s="1498"/>
      <c r="ETW29" s="1498"/>
      <c r="ETX29" s="1498"/>
      <c r="ETY29" s="1498"/>
      <c r="ETZ29" s="1498"/>
      <c r="EUA29" s="1498"/>
      <c r="EUB29" s="1498"/>
      <c r="EUC29" s="1498"/>
      <c r="EUD29" s="1498"/>
      <c r="EUE29" s="1498"/>
      <c r="EUF29" s="1498"/>
      <c r="EUG29" s="1498"/>
      <c r="EUH29" s="1498"/>
      <c r="EUI29" s="1498"/>
      <c r="EUJ29" s="1498"/>
      <c r="EUK29" s="1498"/>
      <c r="EUL29" s="1498"/>
      <c r="EUM29" s="1498"/>
      <c r="EUN29" s="1498"/>
      <c r="EUO29" s="1498"/>
      <c r="EUP29" s="1498"/>
      <c r="EUQ29" s="1498"/>
      <c r="EUR29" s="1498"/>
      <c r="EUS29" s="1498"/>
      <c r="EUT29" s="1498"/>
      <c r="EUU29" s="1498"/>
      <c r="EUV29" s="1498"/>
      <c r="EUW29" s="1498"/>
      <c r="EUX29" s="1498"/>
      <c r="EUY29" s="1498"/>
      <c r="EUZ29" s="1498"/>
      <c r="EVA29" s="1498"/>
      <c r="EVB29" s="1498"/>
      <c r="EVC29" s="1498"/>
      <c r="EVD29" s="1498"/>
      <c r="EVE29" s="1498"/>
      <c r="EVF29" s="1498"/>
      <c r="EVG29" s="1498"/>
      <c r="EVH29" s="1498"/>
      <c r="EVI29" s="1498"/>
      <c r="EVJ29" s="1498"/>
      <c r="EVK29" s="1498"/>
      <c r="EVL29" s="1498"/>
      <c r="EVM29" s="1498"/>
      <c r="EVN29" s="1498"/>
      <c r="EVO29" s="1498"/>
      <c r="EVP29" s="1498"/>
      <c r="EVQ29" s="1498"/>
      <c r="EVR29" s="1498"/>
      <c r="EVS29" s="1498"/>
      <c r="EVT29" s="1498"/>
      <c r="EVU29" s="1498"/>
      <c r="EVV29" s="1498"/>
      <c r="EVW29" s="1498"/>
      <c r="EVX29" s="1498"/>
      <c r="EVY29" s="1498"/>
      <c r="EVZ29" s="1498"/>
      <c r="EWA29" s="1498"/>
      <c r="EWB29" s="1498"/>
      <c r="EWC29" s="1498"/>
      <c r="EWD29" s="1498"/>
      <c r="EWE29" s="1498"/>
      <c r="EWF29" s="1498"/>
      <c r="EWG29" s="1498"/>
      <c r="EWH29" s="1498"/>
      <c r="EWI29" s="1498"/>
      <c r="EWJ29" s="1498"/>
      <c r="EWK29" s="1498"/>
      <c r="EWL29" s="1498"/>
      <c r="EWM29" s="1498"/>
      <c r="EWN29" s="1498"/>
      <c r="EWO29" s="1498"/>
      <c r="EWP29" s="1498"/>
      <c r="EWQ29" s="1498"/>
      <c r="EWR29" s="1498"/>
      <c r="EWS29" s="1498"/>
      <c r="EWT29" s="1498"/>
      <c r="EWU29" s="1498"/>
      <c r="EWV29" s="1498"/>
      <c r="EWW29" s="1498"/>
      <c r="EWX29" s="1498"/>
      <c r="EWY29" s="1498"/>
      <c r="EWZ29" s="1498"/>
      <c r="EXA29" s="1498"/>
      <c r="EXB29" s="1498"/>
      <c r="EXC29" s="1498"/>
      <c r="EXD29" s="1498"/>
      <c r="EXE29" s="1498"/>
      <c r="EXF29" s="1498"/>
      <c r="EXG29" s="1498"/>
      <c r="EXH29" s="1498"/>
      <c r="EXI29" s="1498"/>
      <c r="EXJ29" s="1498"/>
      <c r="EXK29" s="1498"/>
      <c r="EXL29" s="1498"/>
      <c r="EXM29" s="1498"/>
      <c r="EXN29" s="1498"/>
      <c r="EXO29" s="1498"/>
      <c r="EXP29" s="1498"/>
      <c r="EXQ29" s="1498"/>
      <c r="EXR29" s="1498"/>
      <c r="EXS29" s="1498"/>
      <c r="EXT29" s="1498"/>
      <c r="EXU29" s="1498"/>
      <c r="EXV29" s="1498"/>
      <c r="EXW29" s="1498"/>
      <c r="EXX29" s="1498"/>
      <c r="EXY29" s="1498"/>
      <c r="EXZ29" s="1498"/>
      <c r="EYA29" s="1498"/>
      <c r="EYB29" s="1498"/>
      <c r="EYC29" s="1498"/>
      <c r="EYD29" s="1498"/>
      <c r="EYE29" s="1498"/>
      <c r="EYF29" s="1498"/>
      <c r="EYG29" s="1498"/>
      <c r="EYH29" s="1498"/>
      <c r="EYI29" s="1498"/>
      <c r="EYJ29" s="1498"/>
      <c r="EYK29" s="1498"/>
      <c r="EYL29" s="1498"/>
      <c r="EYM29" s="1498"/>
      <c r="EYN29" s="1498"/>
      <c r="EYO29" s="1498"/>
      <c r="EYP29" s="1498"/>
      <c r="EYQ29" s="1498"/>
      <c r="EYR29" s="1498"/>
      <c r="EYS29" s="1498"/>
      <c r="EYT29" s="1498"/>
      <c r="EYU29" s="1498"/>
      <c r="EYV29" s="1498"/>
      <c r="EYW29" s="1498"/>
      <c r="EYX29" s="1498"/>
      <c r="EYY29" s="1498"/>
      <c r="EYZ29" s="1498"/>
      <c r="EZA29" s="1498"/>
      <c r="EZB29" s="1498"/>
      <c r="EZC29" s="1498"/>
      <c r="EZD29" s="1498"/>
      <c r="EZE29" s="1498"/>
      <c r="EZF29" s="1498"/>
      <c r="EZG29" s="1498"/>
      <c r="EZH29" s="1498"/>
      <c r="EZI29" s="1498"/>
      <c r="EZJ29" s="1498"/>
      <c r="EZK29" s="1498"/>
      <c r="EZL29" s="1498"/>
      <c r="EZM29" s="1498"/>
      <c r="EZN29" s="1498"/>
      <c r="EZO29" s="1498"/>
      <c r="EZP29" s="1498"/>
      <c r="EZQ29" s="1498"/>
      <c r="EZR29" s="1498"/>
      <c r="EZS29" s="1498"/>
      <c r="EZT29" s="1498"/>
      <c r="EZU29" s="1498"/>
      <c r="EZV29" s="1498"/>
      <c r="EZW29" s="1498"/>
      <c r="EZX29" s="1498"/>
      <c r="EZY29" s="1498"/>
      <c r="EZZ29" s="1498"/>
      <c r="FAA29" s="1498"/>
      <c r="FAB29" s="1498"/>
      <c r="FAC29" s="1498"/>
      <c r="FAD29" s="1498"/>
      <c r="FAE29" s="1498"/>
      <c r="FAF29" s="1498"/>
      <c r="FAG29" s="1498"/>
      <c r="FAH29" s="1498"/>
      <c r="FAI29" s="1498"/>
      <c r="FAJ29" s="1498"/>
      <c r="FAK29" s="1498"/>
      <c r="FAL29" s="1498"/>
      <c r="FAM29" s="1498"/>
      <c r="FAN29" s="1498"/>
      <c r="FAO29" s="1498"/>
      <c r="FAP29" s="1498"/>
      <c r="FAQ29" s="1498"/>
      <c r="FAR29" s="1498"/>
      <c r="FAS29" s="1498"/>
      <c r="FAT29" s="1498"/>
      <c r="FAU29" s="1498"/>
      <c r="FAV29" s="1498"/>
      <c r="FAW29" s="1498"/>
      <c r="FAX29" s="1498"/>
      <c r="FAY29" s="1498"/>
      <c r="FAZ29" s="1498"/>
      <c r="FBA29" s="1498"/>
      <c r="FBB29" s="1498"/>
      <c r="FBC29" s="1498"/>
      <c r="FBD29" s="1498"/>
      <c r="FBE29" s="1498"/>
      <c r="FBF29" s="1498"/>
      <c r="FBG29" s="1498"/>
      <c r="FBH29" s="1498"/>
      <c r="FBI29" s="1498"/>
      <c r="FBJ29" s="1498"/>
      <c r="FBK29" s="1498"/>
      <c r="FBL29" s="1498"/>
      <c r="FBM29" s="1498"/>
      <c r="FBN29" s="1498"/>
      <c r="FBO29" s="1498"/>
      <c r="FBP29" s="1498"/>
      <c r="FBQ29" s="1498"/>
      <c r="FBR29" s="1498"/>
      <c r="FBS29" s="1498"/>
      <c r="FBT29" s="1498"/>
      <c r="FBU29" s="1498"/>
      <c r="FBV29" s="1498"/>
      <c r="FBW29" s="1498"/>
      <c r="FBX29" s="1498"/>
      <c r="FBY29" s="1498"/>
      <c r="FBZ29" s="1498"/>
      <c r="FCA29" s="1498"/>
      <c r="FCB29" s="1498"/>
      <c r="FCC29" s="1498"/>
      <c r="FCD29" s="1498"/>
      <c r="FCE29" s="1498"/>
      <c r="FCF29" s="1498"/>
      <c r="FCG29" s="1498"/>
      <c r="FCH29" s="1498"/>
      <c r="FCI29" s="1498"/>
      <c r="FCJ29" s="1498"/>
      <c r="FCK29" s="1498"/>
      <c r="FCL29" s="1498"/>
      <c r="FCM29" s="1498"/>
      <c r="FCN29" s="1498"/>
      <c r="FCO29" s="1498"/>
      <c r="FCP29" s="1498"/>
      <c r="FCQ29" s="1498"/>
      <c r="FCR29" s="1498"/>
      <c r="FCS29" s="1498"/>
      <c r="FCT29" s="1498"/>
      <c r="FCU29" s="1498"/>
      <c r="FCV29" s="1498"/>
      <c r="FCW29" s="1498"/>
      <c r="FCX29" s="1498"/>
      <c r="FCY29" s="1498"/>
      <c r="FCZ29" s="1498"/>
      <c r="FDA29" s="1498"/>
      <c r="FDB29" s="1498"/>
      <c r="FDC29" s="1498"/>
      <c r="FDD29" s="1498"/>
      <c r="FDE29" s="1498"/>
      <c r="FDF29" s="1498"/>
      <c r="FDG29" s="1498"/>
      <c r="FDH29" s="1498"/>
      <c r="FDI29" s="1498"/>
      <c r="FDJ29" s="1498"/>
      <c r="FDK29" s="1498"/>
      <c r="FDL29" s="1498"/>
      <c r="FDM29" s="1498"/>
      <c r="FDN29" s="1498"/>
      <c r="FDO29" s="1498"/>
      <c r="FDP29" s="1498"/>
      <c r="FDQ29" s="1498"/>
      <c r="FDR29" s="1498"/>
      <c r="FDS29" s="1498"/>
      <c r="FDT29" s="1498"/>
      <c r="FDU29" s="1498"/>
      <c r="FDV29" s="1498"/>
      <c r="FDW29" s="1498"/>
      <c r="FDX29" s="1498"/>
      <c r="FDY29" s="1498"/>
      <c r="FDZ29" s="1498"/>
      <c r="FEA29" s="1498"/>
      <c r="FEB29" s="1498"/>
      <c r="FEC29" s="1498"/>
      <c r="FED29" s="1498"/>
      <c r="FEE29" s="1498"/>
      <c r="FEF29" s="1498"/>
      <c r="FEG29" s="1498"/>
      <c r="FEH29" s="1498"/>
      <c r="FEI29" s="1498"/>
      <c r="FEJ29" s="1498"/>
      <c r="FEK29" s="1498"/>
      <c r="FEL29" s="1498"/>
      <c r="FEM29" s="1498"/>
      <c r="FEN29" s="1498"/>
      <c r="FEO29" s="1498"/>
      <c r="FEP29" s="1498"/>
      <c r="FEQ29" s="1498"/>
      <c r="FER29" s="1498"/>
      <c r="FES29" s="1498"/>
      <c r="FET29" s="1498"/>
      <c r="FEU29" s="1498"/>
      <c r="FEV29" s="1498"/>
      <c r="FEW29" s="1498"/>
      <c r="FEX29" s="1498"/>
      <c r="FEY29" s="1498"/>
      <c r="FEZ29" s="1498"/>
      <c r="FFA29" s="1498"/>
      <c r="FFB29" s="1498"/>
      <c r="FFC29" s="1498"/>
      <c r="FFD29" s="1498"/>
      <c r="FFE29" s="1498"/>
      <c r="FFF29" s="1498"/>
      <c r="FFG29" s="1498"/>
      <c r="FFH29" s="1498"/>
      <c r="FFI29" s="1498"/>
      <c r="FFJ29" s="1498"/>
      <c r="FFK29" s="1498"/>
      <c r="FFL29" s="1498"/>
      <c r="FFM29" s="1498"/>
      <c r="FFN29" s="1498"/>
      <c r="FFO29" s="1498"/>
      <c r="FFP29" s="1498"/>
      <c r="FFQ29" s="1498"/>
      <c r="FFR29" s="1498"/>
      <c r="FFS29" s="1498"/>
      <c r="FFT29" s="1498"/>
      <c r="FFU29" s="1498"/>
      <c r="FFV29" s="1498"/>
      <c r="FFW29" s="1498"/>
      <c r="FFX29" s="1498"/>
      <c r="FFY29" s="1498"/>
      <c r="FFZ29" s="1498"/>
      <c r="FGA29" s="1498"/>
      <c r="FGB29" s="1498"/>
      <c r="FGC29" s="1498"/>
      <c r="FGD29" s="1498"/>
      <c r="FGE29" s="1498"/>
      <c r="FGF29" s="1498"/>
      <c r="FGG29" s="1498"/>
      <c r="FGH29" s="1498"/>
      <c r="FGI29" s="1498"/>
      <c r="FGJ29" s="1498"/>
      <c r="FGK29" s="1498"/>
      <c r="FGL29" s="1498"/>
      <c r="FGM29" s="1498"/>
      <c r="FGN29" s="1498"/>
      <c r="FGO29" s="1498"/>
      <c r="FGP29" s="1498"/>
      <c r="FGQ29" s="1498"/>
      <c r="FGR29" s="1498"/>
      <c r="FGS29" s="1498"/>
      <c r="FGT29" s="1498"/>
      <c r="FGU29" s="1498"/>
      <c r="FGV29" s="1498"/>
      <c r="FGW29" s="1498"/>
      <c r="FGX29" s="1498"/>
      <c r="FGY29" s="1498"/>
      <c r="FGZ29" s="1498"/>
      <c r="FHA29" s="1498"/>
      <c r="FHB29" s="1498"/>
      <c r="FHC29" s="1498"/>
      <c r="FHD29" s="1498"/>
      <c r="FHE29" s="1498"/>
      <c r="FHF29" s="1498"/>
      <c r="FHG29" s="1498"/>
      <c r="FHH29" s="1498"/>
      <c r="FHI29" s="1498"/>
      <c r="FHJ29" s="1498"/>
      <c r="FHK29" s="1498"/>
      <c r="FHL29" s="1498"/>
      <c r="FHM29" s="1498"/>
      <c r="FHN29" s="1498"/>
      <c r="FHO29" s="1498"/>
      <c r="FHP29" s="1498"/>
      <c r="FHQ29" s="1498"/>
      <c r="FHR29" s="1498"/>
      <c r="FHS29" s="1498"/>
      <c r="FHT29" s="1498"/>
      <c r="FHU29" s="1498"/>
      <c r="FHV29" s="1498"/>
      <c r="FHW29" s="1498"/>
      <c r="FHX29" s="1498"/>
      <c r="FHY29" s="1498"/>
      <c r="FHZ29" s="1498"/>
      <c r="FIA29" s="1498"/>
      <c r="FIB29" s="1498"/>
      <c r="FIC29" s="1498"/>
      <c r="FID29" s="1498"/>
      <c r="FIE29" s="1498"/>
      <c r="FIF29" s="1498"/>
      <c r="FIG29" s="1498"/>
      <c r="FIH29" s="1498"/>
      <c r="FII29" s="1498"/>
      <c r="FIJ29" s="1498"/>
      <c r="FIK29" s="1498"/>
      <c r="FIL29" s="1498"/>
      <c r="FIM29" s="1498"/>
      <c r="FIN29" s="1498"/>
      <c r="FIO29" s="1498"/>
      <c r="FIP29" s="1498"/>
      <c r="FIQ29" s="1498"/>
      <c r="FIR29" s="1498"/>
      <c r="FIS29" s="1498"/>
      <c r="FIT29" s="1498"/>
      <c r="FIU29" s="1498"/>
      <c r="FIV29" s="1498"/>
      <c r="FIW29" s="1498"/>
      <c r="FIX29" s="1498"/>
      <c r="FIY29" s="1498"/>
      <c r="FIZ29" s="1498"/>
      <c r="FJA29" s="1498"/>
      <c r="FJB29" s="1498"/>
      <c r="FJC29" s="1498"/>
      <c r="FJD29" s="1498"/>
      <c r="FJE29" s="1498"/>
      <c r="FJF29" s="1498"/>
      <c r="FJG29" s="1498"/>
      <c r="FJH29" s="1498"/>
      <c r="FJI29" s="1498"/>
      <c r="FJJ29" s="1498"/>
      <c r="FJK29" s="1498"/>
      <c r="FJL29" s="1498"/>
      <c r="FJM29" s="1498"/>
      <c r="FJN29" s="1498"/>
      <c r="FJO29" s="1498"/>
      <c r="FJP29" s="1498"/>
      <c r="FJQ29" s="1498"/>
      <c r="FJR29" s="1498"/>
      <c r="FJS29" s="1498"/>
      <c r="FJT29" s="1498"/>
      <c r="FJU29" s="1498"/>
      <c r="FJV29" s="1498"/>
      <c r="FJW29" s="1498"/>
      <c r="FJX29" s="1498"/>
      <c r="FJY29" s="1498"/>
      <c r="FJZ29" s="1498"/>
      <c r="FKA29" s="1498"/>
      <c r="FKB29" s="1498"/>
      <c r="FKC29" s="1498"/>
      <c r="FKD29" s="1498"/>
      <c r="FKE29" s="1498"/>
      <c r="FKF29" s="1498"/>
      <c r="FKG29" s="1498"/>
      <c r="FKH29" s="1498"/>
      <c r="FKI29" s="1498"/>
      <c r="FKJ29" s="1498"/>
      <c r="FKK29" s="1498"/>
      <c r="FKL29" s="1498"/>
      <c r="FKM29" s="1498"/>
      <c r="FKN29" s="1498"/>
      <c r="FKO29" s="1498"/>
      <c r="FKP29" s="1498"/>
      <c r="FKQ29" s="1498"/>
      <c r="FKR29" s="1498"/>
      <c r="FKS29" s="1498"/>
      <c r="FKT29" s="1498"/>
      <c r="FKU29" s="1498"/>
      <c r="FKV29" s="1498"/>
      <c r="FKW29" s="1498"/>
      <c r="FKX29" s="1498"/>
      <c r="FKY29" s="1498"/>
      <c r="FKZ29" s="1498"/>
      <c r="FLA29" s="1498"/>
      <c r="FLB29" s="1498"/>
      <c r="FLC29" s="1498"/>
      <c r="FLD29" s="1498"/>
      <c r="FLE29" s="1498"/>
      <c r="FLF29" s="1498"/>
      <c r="FLG29" s="1498"/>
      <c r="FLH29" s="1498"/>
      <c r="FLI29" s="1498"/>
      <c r="FLJ29" s="1498"/>
      <c r="FLK29" s="1498"/>
      <c r="FLL29" s="1498"/>
      <c r="FLM29" s="1498"/>
      <c r="FLN29" s="1498"/>
      <c r="FLO29" s="1498"/>
      <c r="FLP29" s="1498"/>
      <c r="FLQ29" s="1498"/>
      <c r="FLR29" s="1498"/>
      <c r="FLS29" s="1498"/>
      <c r="FLT29" s="1498"/>
      <c r="FLU29" s="1498"/>
      <c r="FLV29" s="1498"/>
      <c r="FLW29" s="1498"/>
      <c r="FLX29" s="1498"/>
      <c r="FLY29" s="1498"/>
      <c r="FLZ29" s="1498"/>
      <c r="FMA29" s="1498"/>
      <c r="FMB29" s="1498"/>
      <c r="FMC29" s="1498"/>
      <c r="FMD29" s="1498"/>
      <c r="FME29" s="1498"/>
      <c r="FMF29" s="1498"/>
      <c r="FMG29" s="1498"/>
      <c r="FMH29" s="1498"/>
      <c r="FMI29" s="1498"/>
      <c r="FMJ29" s="1498"/>
      <c r="FMK29" s="1498"/>
      <c r="FML29" s="1498"/>
      <c r="FMM29" s="1498"/>
      <c r="FMN29" s="1498"/>
      <c r="FMO29" s="1498"/>
      <c r="FMP29" s="1498"/>
      <c r="FMQ29" s="1498"/>
      <c r="FMR29" s="1498"/>
      <c r="FMS29" s="1498"/>
      <c r="FMT29" s="1498"/>
      <c r="FMU29" s="1498"/>
      <c r="FMV29" s="1498"/>
      <c r="FMW29" s="1498"/>
      <c r="FMX29" s="1498"/>
      <c r="FMY29" s="1498"/>
      <c r="FMZ29" s="1498"/>
      <c r="FNA29" s="1498"/>
      <c r="FNB29" s="1498"/>
      <c r="FNC29" s="1498"/>
      <c r="FND29" s="1498"/>
      <c r="FNE29" s="1498"/>
      <c r="FNF29" s="1498"/>
      <c r="FNG29" s="1498"/>
      <c r="FNH29" s="1498"/>
      <c r="FNI29" s="1498"/>
      <c r="FNJ29" s="1498"/>
      <c r="FNK29" s="1498"/>
      <c r="FNL29" s="1498"/>
      <c r="FNM29" s="1498"/>
      <c r="FNN29" s="1498"/>
      <c r="FNO29" s="1498"/>
      <c r="FNP29" s="1498"/>
      <c r="FNQ29" s="1498"/>
      <c r="FNR29" s="1498"/>
      <c r="FNS29" s="1498"/>
      <c r="FNT29" s="1498"/>
      <c r="FNU29" s="1498"/>
      <c r="FNV29" s="1498"/>
      <c r="FNW29" s="1498"/>
      <c r="FNX29" s="1498"/>
      <c r="FNY29" s="1498"/>
      <c r="FNZ29" s="1498"/>
      <c r="FOA29" s="1498"/>
      <c r="FOB29" s="1498"/>
      <c r="FOC29" s="1498"/>
      <c r="FOD29" s="1498"/>
      <c r="FOE29" s="1498"/>
      <c r="FOF29" s="1498"/>
      <c r="FOG29" s="1498"/>
      <c r="FOH29" s="1498"/>
      <c r="FOI29" s="1498"/>
      <c r="FOJ29" s="1498"/>
      <c r="FOK29" s="1498"/>
      <c r="FOL29" s="1498"/>
      <c r="FOM29" s="1498"/>
      <c r="FON29" s="1498"/>
      <c r="FOO29" s="1498"/>
      <c r="FOP29" s="1498"/>
      <c r="FOQ29" s="1498"/>
      <c r="FOR29" s="1498"/>
      <c r="FOS29" s="1498"/>
      <c r="FOT29" s="1498"/>
      <c r="FOU29" s="1498"/>
      <c r="FOV29" s="1498"/>
      <c r="FOW29" s="1498"/>
      <c r="FOX29" s="1498"/>
      <c r="FOY29" s="1498"/>
      <c r="FOZ29" s="1498"/>
      <c r="FPA29" s="1498"/>
      <c r="FPB29" s="1498"/>
      <c r="FPC29" s="1498"/>
      <c r="FPD29" s="1498"/>
      <c r="FPE29" s="1498"/>
      <c r="FPF29" s="1498"/>
      <c r="FPG29" s="1498"/>
      <c r="FPH29" s="1498"/>
      <c r="FPI29" s="1498"/>
      <c r="FPJ29" s="1498"/>
      <c r="FPK29" s="1498"/>
      <c r="FPL29" s="1498"/>
      <c r="FPM29" s="1498"/>
      <c r="FPN29" s="1498"/>
      <c r="FPO29" s="1498"/>
      <c r="FPP29" s="1498"/>
      <c r="FPQ29" s="1498"/>
      <c r="FPR29" s="1498"/>
      <c r="FPS29" s="1498"/>
      <c r="FPT29" s="1498"/>
      <c r="FPU29" s="1498"/>
      <c r="FPV29" s="1498"/>
      <c r="FPW29" s="1498"/>
      <c r="FPX29" s="1498"/>
      <c r="FPY29" s="1498"/>
      <c r="FPZ29" s="1498"/>
      <c r="FQA29" s="1498"/>
      <c r="FQB29" s="1498"/>
      <c r="FQC29" s="1498"/>
      <c r="FQD29" s="1498"/>
      <c r="FQE29" s="1498"/>
      <c r="FQF29" s="1498"/>
      <c r="FQG29" s="1498"/>
      <c r="FQH29" s="1498"/>
      <c r="FQI29" s="1498"/>
      <c r="FQJ29" s="1498"/>
      <c r="FQK29" s="1498"/>
      <c r="FQL29" s="1498"/>
      <c r="FQM29" s="1498"/>
      <c r="FQN29" s="1498"/>
      <c r="FQO29" s="1498"/>
      <c r="FQP29" s="1498"/>
      <c r="FQQ29" s="1498"/>
      <c r="FQR29" s="1498"/>
      <c r="FQS29" s="1498"/>
      <c r="FQT29" s="1498"/>
      <c r="FQU29" s="1498"/>
      <c r="FQV29" s="1498"/>
      <c r="FQW29" s="1498"/>
      <c r="FQX29" s="1498"/>
      <c r="FQY29" s="1498"/>
      <c r="FQZ29" s="1498"/>
      <c r="FRA29" s="1498"/>
      <c r="FRB29" s="1498"/>
      <c r="FRC29" s="1498"/>
      <c r="FRD29" s="1498"/>
      <c r="FRE29" s="1498"/>
      <c r="FRF29" s="1498"/>
      <c r="FRG29" s="1498"/>
      <c r="FRH29" s="1498"/>
      <c r="FRI29" s="1498"/>
      <c r="FRJ29" s="1498"/>
      <c r="FRK29" s="1498"/>
      <c r="FRL29" s="1498"/>
      <c r="FRM29" s="1498"/>
      <c r="FRN29" s="1498"/>
      <c r="FRO29" s="1498"/>
      <c r="FRP29" s="1498"/>
      <c r="FRQ29" s="1498"/>
      <c r="FRR29" s="1498"/>
      <c r="FRS29" s="1498"/>
      <c r="FRT29" s="1498"/>
      <c r="FRU29" s="1498"/>
      <c r="FRV29" s="1498"/>
      <c r="FRW29" s="1498"/>
      <c r="FRX29" s="1498"/>
      <c r="FRY29" s="1498"/>
      <c r="FRZ29" s="1498"/>
      <c r="FSA29" s="1498"/>
      <c r="FSB29" s="1498"/>
      <c r="FSC29" s="1498"/>
      <c r="FSD29" s="1498"/>
      <c r="FSE29" s="1498"/>
      <c r="FSF29" s="1498"/>
      <c r="FSG29" s="1498"/>
      <c r="FSH29" s="1498"/>
      <c r="FSI29" s="1498"/>
      <c r="FSJ29" s="1498"/>
      <c r="FSK29" s="1498"/>
      <c r="FSL29" s="1498"/>
      <c r="FSM29" s="1498"/>
      <c r="FSN29" s="1498"/>
      <c r="FSO29" s="1498"/>
      <c r="FSP29" s="1498"/>
      <c r="FSQ29" s="1498"/>
      <c r="FSR29" s="1498"/>
      <c r="FSS29" s="1498"/>
      <c r="FST29" s="1498"/>
      <c r="FSU29" s="1498"/>
      <c r="FSV29" s="1498"/>
      <c r="FSW29" s="1498"/>
      <c r="FSX29" s="1498"/>
      <c r="FSY29" s="1498"/>
      <c r="FSZ29" s="1498"/>
      <c r="FTA29" s="1498"/>
      <c r="FTB29" s="1498"/>
      <c r="FTC29" s="1498"/>
      <c r="FTD29" s="1498"/>
      <c r="FTE29" s="1498"/>
      <c r="FTF29" s="1498"/>
      <c r="FTG29" s="1498"/>
      <c r="FTH29" s="1498"/>
      <c r="FTI29" s="1498"/>
      <c r="FTJ29" s="1498"/>
      <c r="FTK29" s="1498"/>
      <c r="FTL29" s="1498"/>
      <c r="FTM29" s="1498"/>
      <c r="FTN29" s="1498"/>
      <c r="FTO29" s="1498"/>
      <c r="FTP29" s="1498"/>
      <c r="FTQ29" s="1498"/>
      <c r="FTR29" s="1498"/>
      <c r="FTS29" s="1498"/>
      <c r="FTT29" s="1498"/>
      <c r="FTU29" s="1498"/>
      <c r="FTV29" s="1498"/>
      <c r="FTW29" s="1498"/>
      <c r="FTX29" s="1498"/>
      <c r="FTY29" s="1498"/>
      <c r="FTZ29" s="1498"/>
      <c r="FUA29" s="1498"/>
      <c r="FUB29" s="1498"/>
      <c r="FUC29" s="1498"/>
      <c r="FUD29" s="1498"/>
      <c r="FUE29" s="1498"/>
      <c r="FUF29" s="1498"/>
      <c r="FUG29" s="1498"/>
      <c r="FUH29" s="1498"/>
      <c r="FUI29" s="1498"/>
      <c r="FUJ29" s="1498"/>
      <c r="FUK29" s="1498"/>
      <c r="FUL29" s="1498"/>
      <c r="FUM29" s="1498"/>
      <c r="FUN29" s="1498"/>
      <c r="FUO29" s="1498"/>
      <c r="FUP29" s="1498"/>
      <c r="FUQ29" s="1498"/>
      <c r="FUR29" s="1498"/>
      <c r="FUS29" s="1498"/>
      <c r="FUT29" s="1498"/>
      <c r="FUU29" s="1498"/>
      <c r="FUV29" s="1498"/>
      <c r="FUW29" s="1498"/>
      <c r="FUX29" s="1498"/>
      <c r="FUY29" s="1498"/>
      <c r="FUZ29" s="1498"/>
      <c r="FVA29" s="1498"/>
      <c r="FVB29" s="1498"/>
      <c r="FVC29" s="1498"/>
      <c r="FVD29" s="1498"/>
      <c r="FVE29" s="1498"/>
      <c r="FVF29" s="1498"/>
      <c r="FVG29" s="1498"/>
      <c r="FVH29" s="1498"/>
      <c r="FVI29" s="1498"/>
      <c r="FVJ29" s="1498"/>
      <c r="FVK29" s="1498"/>
      <c r="FVL29" s="1498"/>
      <c r="FVM29" s="1498"/>
      <c r="FVN29" s="1498"/>
      <c r="FVO29" s="1498"/>
      <c r="FVP29" s="1498"/>
      <c r="FVQ29" s="1498"/>
      <c r="FVR29" s="1498"/>
      <c r="FVS29" s="1498"/>
      <c r="FVT29" s="1498"/>
      <c r="FVU29" s="1498"/>
      <c r="FVV29" s="1498"/>
      <c r="FVW29" s="1498"/>
      <c r="FVX29" s="1498"/>
      <c r="FVY29" s="1498"/>
      <c r="FVZ29" s="1498"/>
      <c r="FWA29" s="1498"/>
      <c r="FWB29" s="1498"/>
      <c r="FWC29" s="1498"/>
      <c r="FWD29" s="1498"/>
      <c r="FWE29" s="1498"/>
      <c r="FWF29" s="1498"/>
      <c r="FWG29" s="1498"/>
      <c r="FWH29" s="1498"/>
      <c r="FWI29" s="1498"/>
      <c r="FWJ29" s="1498"/>
      <c r="FWK29" s="1498"/>
      <c r="FWL29" s="1498"/>
      <c r="FWM29" s="1498"/>
      <c r="FWN29" s="1498"/>
      <c r="FWO29" s="1498"/>
      <c r="FWP29" s="1498"/>
      <c r="FWQ29" s="1498"/>
      <c r="FWR29" s="1498"/>
      <c r="FWS29" s="1498"/>
      <c r="FWT29" s="1498"/>
      <c r="FWU29" s="1498"/>
      <c r="FWV29" s="1498"/>
      <c r="FWW29" s="1498"/>
      <c r="FWX29" s="1498"/>
      <c r="FWY29" s="1498"/>
      <c r="FWZ29" s="1498"/>
      <c r="FXA29" s="1498"/>
      <c r="FXB29" s="1498"/>
      <c r="FXC29" s="1498"/>
      <c r="FXD29" s="1498"/>
      <c r="FXE29" s="1498"/>
      <c r="FXF29" s="1498"/>
      <c r="FXG29" s="1498"/>
      <c r="FXH29" s="1498"/>
      <c r="FXI29" s="1498"/>
      <c r="FXJ29" s="1498"/>
      <c r="FXK29" s="1498"/>
      <c r="FXL29" s="1498"/>
      <c r="FXM29" s="1498"/>
      <c r="FXN29" s="1498"/>
      <c r="FXO29" s="1498"/>
      <c r="FXP29" s="1498"/>
      <c r="FXQ29" s="1498"/>
      <c r="FXR29" s="1498"/>
      <c r="FXS29" s="1498"/>
      <c r="FXT29" s="1498"/>
      <c r="FXU29" s="1498"/>
      <c r="FXV29" s="1498"/>
      <c r="FXW29" s="1498"/>
      <c r="FXX29" s="1498"/>
      <c r="FXY29" s="1498"/>
      <c r="FXZ29" s="1498"/>
      <c r="FYA29" s="1498"/>
      <c r="FYB29" s="1498"/>
      <c r="FYC29" s="1498"/>
      <c r="FYD29" s="1498"/>
      <c r="FYE29" s="1498"/>
      <c r="FYF29" s="1498"/>
      <c r="FYG29" s="1498"/>
      <c r="FYH29" s="1498"/>
      <c r="FYI29" s="1498"/>
      <c r="FYJ29" s="1498"/>
      <c r="FYK29" s="1498"/>
      <c r="FYL29" s="1498"/>
      <c r="FYM29" s="1498"/>
      <c r="FYN29" s="1498"/>
      <c r="FYO29" s="1498"/>
      <c r="FYP29" s="1498"/>
      <c r="FYQ29" s="1498"/>
      <c r="FYR29" s="1498"/>
      <c r="FYS29" s="1498"/>
      <c r="FYT29" s="1498"/>
      <c r="FYU29" s="1498"/>
      <c r="FYV29" s="1498"/>
      <c r="FYW29" s="1498"/>
      <c r="FYX29" s="1498"/>
      <c r="FYY29" s="1498"/>
      <c r="FYZ29" s="1498"/>
      <c r="FZA29" s="1498"/>
      <c r="FZB29" s="1498"/>
      <c r="FZC29" s="1498"/>
      <c r="FZD29" s="1498"/>
      <c r="FZE29" s="1498"/>
      <c r="FZF29" s="1498"/>
      <c r="FZG29" s="1498"/>
      <c r="FZH29" s="1498"/>
      <c r="FZI29" s="1498"/>
      <c r="FZJ29" s="1498"/>
      <c r="FZK29" s="1498"/>
      <c r="FZL29" s="1498"/>
      <c r="FZM29" s="1498"/>
      <c r="FZN29" s="1498"/>
      <c r="FZO29" s="1498"/>
      <c r="FZP29" s="1498"/>
      <c r="FZQ29" s="1498"/>
      <c r="FZR29" s="1498"/>
      <c r="FZS29" s="1498"/>
      <c r="FZT29" s="1498"/>
      <c r="FZU29" s="1498"/>
      <c r="FZV29" s="1498"/>
      <c r="FZW29" s="1498"/>
      <c r="FZX29" s="1498"/>
      <c r="FZY29" s="1498"/>
      <c r="FZZ29" s="1498"/>
      <c r="GAA29" s="1498"/>
      <c r="GAB29" s="1498"/>
      <c r="GAC29" s="1498"/>
      <c r="GAD29" s="1498"/>
      <c r="GAE29" s="1498"/>
      <c r="GAF29" s="1498"/>
      <c r="GAG29" s="1498"/>
      <c r="GAH29" s="1498"/>
      <c r="GAI29" s="1498"/>
      <c r="GAJ29" s="1498"/>
      <c r="GAK29" s="1498"/>
      <c r="GAL29" s="1498"/>
      <c r="GAM29" s="1498"/>
      <c r="GAN29" s="1498"/>
      <c r="GAO29" s="1498"/>
      <c r="GAP29" s="1498"/>
      <c r="GAQ29" s="1498"/>
      <c r="GAR29" s="1498"/>
      <c r="GAS29" s="1498"/>
      <c r="GAT29" s="1498"/>
      <c r="GAU29" s="1498"/>
      <c r="GAV29" s="1498"/>
      <c r="GAW29" s="1498"/>
      <c r="GAX29" s="1498"/>
      <c r="GAY29" s="1498"/>
      <c r="GAZ29" s="1498"/>
      <c r="GBA29" s="1498"/>
      <c r="GBB29" s="1498"/>
      <c r="GBC29" s="1498"/>
      <c r="GBD29" s="1498"/>
      <c r="GBE29" s="1498"/>
      <c r="GBF29" s="1498"/>
      <c r="GBG29" s="1498"/>
      <c r="GBH29" s="1498"/>
      <c r="GBI29" s="1498"/>
      <c r="GBJ29" s="1498"/>
      <c r="GBK29" s="1498"/>
      <c r="GBL29" s="1498"/>
      <c r="GBM29" s="1498"/>
      <c r="GBN29" s="1498"/>
      <c r="GBO29" s="1498"/>
      <c r="GBP29" s="1498"/>
      <c r="GBQ29" s="1498"/>
      <c r="GBR29" s="1498"/>
      <c r="GBS29" s="1498"/>
      <c r="GBT29" s="1498"/>
      <c r="GBU29" s="1498"/>
      <c r="GBV29" s="1498"/>
      <c r="GBW29" s="1498"/>
      <c r="GBX29" s="1498"/>
      <c r="GBY29" s="1498"/>
      <c r="GBZ29" s="1498"/>
      <c r="GCA29" s="1498"/>
      <c r="GCB29" s="1498"/>
      <c r="GCC29" s="1498"/>
      <c r="GCD29" s="1498"/>
      <c r="GCE29" s="1498"/>
      <c r="GCF29" s="1498"/>
      <c r="GCG29" s="1498"/>
      <c r="GCH29" s="1498"/>
      <c r="GCI29" s="1498"/>
      <c r="GCJ29" s="1498"/>
      <c r="GCK29" s="1498"/>
      <c r="GCL29" s="1498"/>
      <c r="GCM29" s="1498"/>
      <c r="GCN29" s="1498"/>
      <c r="GCO29" s="1498"/>
      <c r="GCP29" s="1498"/>
      <c r="GCQ29" s="1498"/>
      <c r="GCR29" s="1498"/>
      <c r="GCS29" s="1498"/>
      <c r="GCT29" s="1498"/>
      <c r="GCU29" s="1498"/>
      <c r="GCV29" s="1498"/>
      <c r="GCW29" s="1498"/>
      <c r="GCX29" s="1498"/>
      <c r="GCY29" s="1498"/>
      <c r="GCZ29" s="1498"/>
      <c r="GDA29" s="1498"/>
      <c r="GDB29" s="1498"/>
      <c r="GDC29" s="1498"/>
      <c r="GDD29" s="1498"/>
      <c r="GDE29" s="1498"/>
      <c r="GDF29" s="1498"/>
      <c r="GDG29" s="1498"/>
      <c r="GDH29" s="1498"/>
      <c r="GDI29" s="1498"/>
      <c r="GDJ29" s="1498"/>
      <c r="GDK29" s="1498"/>
      <c r="GDL29" s="1498"/>
      <c r="GDM29" s="1498"/>
      <c r="GDN29" s="1498"/>
      <c r="GDO29" s="1498"/>
      <c r="GDP29" s="1498"/>
      <c r="GDQ29" s="1498"/>
      <c r="GDR29" s="1498"/>
      <c r="GDS29" s="1498"/>
      <c r="GDT29" s="1498"/>
      <c r="GDU29" s="1498"/>
      <c r="GDV29" s="1498"/>
      <c r="GDW29" s="1498"/>
      <c r="GDX29" s="1498"/>
      <c r="GDY29" s="1498"/>
      <c r="GDZ29" s="1498"/>
      <c r="GEA29" s="1498"/>
      <c r="GEB29" s="1498"/>
      <c r="GEC29" s="1498"/>
      <c r="GED29" s="1498"/>
      <c r="GEE29" s="1498"/>
      <c r="GEF29" s="1498"/>
      <c r="GEG29" s="1498"/>
      <c r="GEH29" s="1498"/>
      <c r="GEI29" s="1498"/>
      <c r="GEJ29" s="1498"/>
      <c r="GEK29" s="1498"/>
      <c r="GEL29" s="1498"/>
      <c r="GEM29" s="1498"/>
      <c r="GEN29" s="1498"/>
      <c r="GEO29" s="1498"/>
      <c r="GEP29" s="1498"/>
      <c r="GEQ29" s="1498"/>
      <c r="GER29" s="1498"/>
      <c r="GES29" s="1498"/>
      <c r="GET29" s="1498"/>
      <c r="GEU29" s="1498"/>
      <c r="GEV29" s="1498"/>
      <c r="GEW29" s="1498"/>
      <c r="GEX29" s="1498"/>
      <c r="GEY29" s="1498"/>
      <c r="GEZ29" s="1498"/>
      <c r="GFA29" s="1498"/>
      <c r="GFB29" s="1498"/>
      <c r="GFC29" s="1498"/>
      <c r="GFD29" s="1498"/>
      <c r="GFE29" s="1498"/>
      <c r="GFF29" s="1498"/>
      <c r="GFG29" s="1498"/>
      <c r="GFH29" s="1498"/>
      <c r="GFI29" s="1498"/>
      <c r="GFJ29" s="1498"/>
      <c r="GFK29" s="1498"/>
      <c r="GFL29" s="1498"/>
      <c r="GFM29" s="1498"/>
      <c r="GFN29" s="1498"/>
      <c r="GFO29" s="1498"/>
      <c r="GFP29" s="1498"/>
      <c r="GFQ29" s="1498"/>
      <c r="GFR29" s="1498"/>
      <c r="GFS29" s="1498"/>
      <c r="GFT29" s="1498"/>
      <c r="GFU29" s="1498"/>
      <c r="GFV29" s="1498"/>
      <c r="GFW29" s="1498"/>
      <c r="GFX29" s="1498"/>
      <c r="GFY29" s="1498"/>
      <c r="GFZ29" s="1498"/>
      <c r="GGA29" s="1498"/>
      <c r="GGB29" s="1498"/>
      <c r="GGC29" s="1498"/>
      <c r="GGD29" s="1498"/>
      <c r="GGE29" s="1498"/>
      <c r="GGF29" s="1498"/>
      <c r="GGG29" s="1498"/>
      <c r="GGH29" s="1498"/>
      <c r="GGI29" s="1498"/>
      <c r="GGJ29" s="1498"/>
      <c r="GGK29" s="1498"/>
      <c r="GGL29" s="1498"/>
      <c r="GGM29" s="1498"/>
      <c r="GGN29" s="1498"/>
      <c r="GGO29" s="1498"/>
      <c r="GGP29" s="1498"/>
      <c r="GGQ29" s="1498"/>
      <c r="GGR29" s="1498"/>
      <c r="GGS29" s="1498"/>
      <c r="GGT29" s="1498"/>
      <c r="GGU29" s="1498"/>
      <c r="GGV29" s="1498"/>
      <c r="GGW29" s="1498"/>
      <c r="GGX29" s="1498"/>
      <c r="GGY29" s="1498"/>
      <c r="GGZ29" s="1498"/>
      <c r="GHA29" s="1498"/>
      <c r="GHB29" s="1498"/>
      <c r="GHC29" s="1498"/>
      <c r="GHD29" s="1498"/>
      <c r="GHE29" s="1498"/>
      <c r="GHF29" s="1498"/>
      <c r="GHG29" s="1498"/>
      <c r="GHH29" s="1498"/>
      <c r="GHI29" s="1498"/>
      <c r="GHJ29" s="1498"/>
      <c r="GHK29" s="1498"/>
      <c r="GHL29" s="1498"/>
      <c r="GHM29" s="1498"/>
      <c r="GHN29" s="1498"/>
      <c r="GHO29" s="1498"/>
      <c r="GHP29" s="1498"/>
      <c r="GHQ29" s="1498"/>
      <c r="GHR29" s="1498"/>
      <c r="GHS29" s="1498"/>
      <c r="GHT29" s="1498"/>
      <c r="GHU29" s="1498"/>
      <c r="GHV29" s="1498"/>
      <c r="GHW29" s="1498"/>
      <c r="GHX29" s="1498"/>
      <c r="GHY29" s="1498"/>
      <c r="GHZ29" s="1498"/>
      <c r="GIA29" s="1498"/>
      <c r="GIB29" s="1498"/>
      <c r="GIC29" s="1498"/>
      <c r="GID29" s="1498"/>
      <c r="GIE29" s="1498"/>
      <c r="GIF29" s="1498"/>
      <c r="GIG29" s="1498"/>
      <c r="GIH29" s="1498"/>
      <c r="GII29" s="1498"/>
      <c r="GIJ29" s="1498"/>
      <c r="GIK29" s="1498"/>
      <c r="GIL29" s="1498"/>
      <c r="GIM29" s="1498"/>
      <c r="GIN29" s="1498"/>
      <c r="GIO29" s="1498"/>
      <c r="GIP29" s="1498"/>
      <c r="GIQ29" s="1498"/>
      <c r="GIR29" s="1498"/>
      <c r="GIS29" s="1498"/>
      <c r="GIT29" s="1498"/>
      <c r="GIU29" s="1498"/>
      <c r="GIV29" s="1498"/>
      <c r="GIW29" s="1498"/>
      <c r="GIX29" s="1498"/>
      <c r="GIY29" s="1498"/>
      <c r="GIZ29" s="1498"/>
      <c r="GJA29" s="1498"/>
      <c r="GJB29" s="1498"/>
      <c r="GJC29" s="1498"/>
      <c r="GJD29" s="1498"/>
      <c r="GJE29" s="1498"/>
      <c r="GJF29" s="1498"/>
      <c r="GJG29" s="1498"/>
      <c r="GJH29" s="1498"/>
      <c r="GJI29" s="1498"/>
      <c r="GJJ29" s="1498"/>
      <c r="GJK29" s="1498"/>
      <c r="GJL29" s="1498"/>
      <c r="GJM29" s="1498"/>
      <c r="GJN29" s="1498"/>
      <c r="GJO29" s="1498"/>
      <c r="GJP29" s="1498"/>
      <c r="GJQ29" s="1498"/>
      <c r="GJR29" s="1498"/>
      <c r="GJS29" s="1498"/>
      <c r="GJT29" s="1498"/>
      <c r="GJU29" s="1498"/>
      <c r="GJV29" s="1498"/>
      <c r="GJW29" s="1498"/>
      <c r="GJX29" s="1498"/>
      <c r="GJY29" s="1498"/>
      <c r="GJZ29" s="1498"/>
      <c r="GKA29" s="1498"/>
      <c r="GKB29" s="1498"/>
      <c r="GKC29" s="1498"/>
      <c r="GKD29" s="1498"/>
      <c r="GKE29" s="1498"/>
      <c r="GKF29" s="1498"/>
      <c r="GKG29" s="1498"/>
      <c r="GKH29" s="1498"/>
      <c r="GKI29" s="1498"/>
      <c r="GKJ29" s="1498"/>
      <c r="GKK29" s="1498"/>
      <c r="GKL29" s="1498"/>
      <c r="GKM29" s="1498"/>
      <c r="GKN29" s="1498"/>
      <c r="GKO29" s="1498"/>
      <c r="GKP29" s="1498"/>
      <c r="GKQ29" s="1498"/>
      <c r="GKR29" s="1498"/>
      <c r="GKS29" s="1498"/>
      <c r="GKT29" s="1498"/>
      <c r="GKU29" s="1498"/>
      <c r="GKV29" s="1498"/>
      <c r="GKW29" s="1498"/>
      <c r="GKX29" s="1498"/>
      <c r="GKY29" s="1498"/>
      <c r="GKZ29" s="1498"/>
      <c r="GLA29" s="1498"/>
      <c r="GLB29" s="1498"/>
      <c r="GLC29" s="1498"/>
      <c r="GLD29" s="1498"/>
      <c r="GLE29" s="1498"/>
      <c r="GLF29" s="1498"/>
      <c r="GLG29" s="1498"/>
      <c r="GLH29" s="1498"/>
      <c r="GLI29" s="1498"/>
      <c r="GLJ29" s="1498"/>
      <c r="GLK29" s="1498"/>
      <c r="GLL29" s="1498"/>
      <c r="GLM29" s="1498"/>
      <c r="GLN29" s="1498"/>
      <c r="GLO29" s="1498"/>
      <c r="GLP29" s="1498"/>
      <c r="GLQ29" s="1498"/>
      <c r="GLR29" s="1498"/>
      <c r="GLS29" s="1498"/>
      <c r="GLT29" s="1498"/>
      <c r="GLU29" s="1498"/>
      <c r="GLV29" s="1498"/>
      <c r="GLW29" s="1498"/>
      <c r="GLX29" s="1498"/>
      <c r="GLY29" s="1498"/>
      <c r="GLZ29" s="1498"/>
      <c r="GMA29" s="1498"/>
      <c r="GMB29" s="1498"/>
      <c r="GMC29" s="1498"/>
      <c r="GMD29" s="1498"/>
      <c r="GME29" s="1498"/>
      <c r="GMF29" s="1498"/>
      <c r="GMG29" s="1498"/>
      <c r="GMH29" s="1498"/>
      <c r="GMI29" s="1498"/>
      <c r="GMJ29" s="1498"/>
      <c r="GMK29" s="1498"/>
      <c r="GML29" s="1498"/>
      <c r="GMM29" s="1498"/>
      <c r="GMN29" s="1498"/>
      <c r="GMO29" s="1498"/>
      <c r="GMP29" s="1498"/>
      <c r="GMQ29" s="1498"/>
      <c r="GMR29" s="1498"/>
      <c r="GMS29" s="1498"/>
      <c r="GMT29" s="1498"/>
      <c r="GMU29" s="1498"/>
      <c r="GMV29" s="1498"/>
      <c r="GMW29" s="1498"/>
      <c r="GMX29" s="1498"/>
      <c r="GMY29" s="1498"/>
      <c r="GMZ29" s="1498"/>
      <c r="GNA29" s="1498"/>
      <c r="GNB29" s="1498"/>
      <c r="GNC29" s="1498"/>
      <c r="GND29" s="1498"/>
      <c r="GNE29" s="1498"/>
      <c r="GNF29" s="1498"/>
      <c r="GNG29" s="1498"/>
      <c r="GNH29" s="1498"/>
      <c r="GNI29" s="1498"/>
      <c r="GNJ29" s="1498"/>
      <c r="GNK29" s="1498"/>
      <c r="GNL29" s="1498"/>
      <c r="GNM29" s="1498"/>
      <c r="GNN29" s="1498"/>
      <c r="GNO29" s="1498"/>
      <c r="GNP29" s="1498"/>
      <c r="GNQ29" s="1498"/>
      <c r="GNR29" s="1498"/>
      <c r="GNS29" s="1498"/>
      <c r="GNT29" s="1498"/>
      <c r="GNU29" s="1498"/>
      <c r="GNV29" s="1498"/>
      <c r="GNW29" s="1498"/>
      <c r="GNX29" s="1498"/>
      <c r="GNY29" s="1498"/>
      <c r="GNZ29" s="1498"/>
      <c r="GOA29" s="1498"/>
      <c r="GOB29" s="1498"/>
      <c r="GOC29" s="1498"/>
      <c r="GOD29" s="1498"/>
      <c r="GOE29" s="1498"/>
      <c r="GOF29" s="1498"/>
      <c r="GOG29" s="1498"/>
      <c r="GOH29" s="1498"/>
      <c r="GOI29" s="1498"/>
      <c r="GOJ29" s="1498"/>
      <c r="GOK29" s="1498"/>
      <c r="GOL29" s="1498"/>
      <c r="GOM29" s="1498"/>
      <c r="GON29" s="1498"/>
      <c r="GOO29" s="1498"/>
      <c r="GOP29" s="1498"/>
      <c r="GOQ29" s="1498"/>
      <c r="GOR29" s="1498"/>
      <c r="GOS29" s="1498"/>
      <c r="GOT29" s="1498"/>
      <c r="GOU29" s="1498"/>
      <c r="GOV29" s="1498"/>
      <c r="GOW29" s="1498"/>
      <c r="GOX29" s="1498"/>
      <c r="GOY29" s="1498"/>
      <c r="GOZ29" s="1498"/>
      <c r="GPA29" s="1498"/>
      <c r="GPB29" s="1498"/>
      <c r="GPC29" s="1498"/>
      <c r="GPD29" s="1498"/>
      <c r="GPE29" s="1498"/>
      <c r="GPF29" s="1498"/>
      <c r="GPG29" s="1498"/>
      <c r="GPH29" s="1498"/>
      <c r="GPI29" s="1498"/>
      <c r="GPJ29" s="1498"/>
      <c r="GPK29" s="1498"/>
      <c r="GPL29" s="1498"/>
      <c r="GPM29" s="1498"/>
      <c r="GPN29" s="1498"/>
      <c r="GPO29" s="1498"/>
      <c r="GPP29" s="1498"/>
      <c r="GPQ29" s="1498"/>
      <c r="GPR29" s="1498"/>
      <c r="GPS29" s="1498"/>
      <c r="GPT29" s="1498"/>
      <c r="GPU29" s="1498"/>
      <c r="GPV29" s="1498"/>
      <c r="GPW29" s="1498"/>
      <c r="GPX29" s="1498"/>
      <c r="GPY29" s="1498"/>
      <c r="GPZ29" s="1498"/>
      <c r="GQA29" s="1498"/>
      <c r="GQB29" s="1498"/>
      <c r="GQC29" s="1498"/>
      <c r="GQD29" s="1498"/>
      <c r="GQE29" s="1498"/>
      <c r="GQF29" s="1498"/>
      <c r="GQG29" s="1498"/>
      <c r="GQH29" s="1498"/>
      <c r="GQI29" s="1498"/>
      <c r="GQJ29" s="1498"/>
      <c r="GQK29" s="1498"/>
      <c r="GQL29" s="1498"/>
      <c r="GQM29" s="1498"/>
      <c r="GQN29" s="1498"/>
      <c r="GQO29" s="1498"/>
      <c r="GQP29" s="1498"/>
      <c r="GQQ29" s="1498"/>
      <c r="GQR29" s="1498"/>
      <c r="GQS29" s="1498"/>
      <c r="GQT29" s="1498"/>
      <c r="GQU29" s="1498"/>
      <c r="GQV29" s="1498"/>
      <c r="GQW29" s="1498"/>
      <c r="GQX29" s="1498"/>
      <c r="GQY29" s="1498"/>
      <c r="GQZ29" s="1498"/>
      <c r="GRA29" s="1498"/>
      <c r="GRB29" s="1498"/>
      <c r="GRC29" s="1498"/>
      <c r="GRD29" s="1498"/>
      <c r="GRE29" s="1498"/>
      <c r="GRF29" s="1498"/>
      <c r="GRG29" s="1498"/>
      <c r="GRH29" s="1498"/>
      <c r="GRI29" s="1498"/>
      <c r="GRJ29" s="1498"/>
      <c r="GRK29" s="1498"/>
      <c r="GRL29" s="1498"/>
      <c r="GRM29" s="1498"/>
      <c r="GRN29" s="1498"/>
      <c r="GRO29" s="1498"/>
      <c r="GRP29" s="1498"/>
      <c r="GRQ29" s="1498"/>
      <c r="GRR29" s="1498"/>
      <c r="GRS29" s="1498"/>
      <c r="GRT29" s="1498"/>
      <c r="GRU29" s="1498"/>
      <c r="GRV29" s="1498"/>
      <c r="GRW29" s="1498"/>
      <c r="GRX29" s="1498"/>
      <c r="GRY29" s="1498"/>
      <c r="GRZ29" s="1498"/>
      <c r="GSA29" s="1498"/>
      <c r="GSB29" s="1498"/>
      <c r="GSC29" s="1498"/>
      <c r="GSD29" s="1498"/>
      <c r="GSE29" s="1498"/>
      <c r="GSF29" s="1498"/>
      <c r="GSG29" s="1498"/>
      <c r="GSH29" s="1498"/>
      <c r="GSI29" s="1498"/>
      <c r="GSJ29" s="1498"/>
      <c r="GSK29" s="1498"/>
      <c r="GSL29" s="1498"/>
      <c r="GSM29" s="1498"/>
      <c r="GSN29" s="1498"/>
      <c r="GSO29" s="1498"/>
      <c r="GSP29" s="1498"/>
      <c r="GSQ29" s="1498"/>
      <c r="GSR29" s="1498"/>
      <c r="GSS29" s="1498"/>
      <c r="GST29" s="1498"/>
      <c r="GSU29" s="1498"/>
      <c r="GSV29" s="1498"/>
      <c r="GSW29" s="1498"/>
      <c r="GSX29" s="1498"/>
      <c r="GSY29" s="1498"/>
      <c r="GSZ29" s="1498"/>
      <c r="GTA29" s="1498"/>
      <c r="GTB29" s="1498"/>
      <c r="GTC29" s="1498"/>
      <c r="GTD29" s="1498"/>
      <c r="GTE29" s="1498"/>
      <c r="GTF29" s="1498"/>
      <c r="GTG29" s="1498"/>
      <c r="GTH29" s="1498"/>
      <c r="GTI29" s="1498"/>
      <c r="GTJ29" s="1498"/>
      <c r="GTK29" s="1498"/>
      <c r="GTL29" s="1498"/>
      <c r="GTM29" s="1498"/>
      <c r="GTN29" s="1498"/>
      <c r="GTO29" s="1498"/>
      <c r="GTP29" s="1498"/>
      <c r="GTQ29" s="1498"/>
      <c r="GTR29" s="1498"/>
      <c r="GTS29" s="1498"/>
      <c r="GTT29" s="1498"/>
      <c r="GTU29" s="1498"/>
      <c r="GTV29" s="1498"/>
      <c r="GTW29" s="1498"/>
      <c r="GTX29" s="1498"/>
      <c r="GTY29" s="1498"/>
      <c r="GTZ29" s="1498"/>
      <c r="GUA29" s="1498"/>
      <c r="GUB29" s="1498"/>
      <c r="GUC29" s="1498"/>
      <c r="GUD29" s="1498"/>
      <c r="GUE29" s="1498"/>
      <c r="GUF29" s="1498"/>
      <c r="GUG29" s="1498"/>
      <c r="GUH29" s="1498"/>
      <c r="GUI29" s="1498"/>
      <c r="GUJ29" s="1498"/>
      <c r="GUK29" s="1498"/>
      <c r="GUL29" s="1498"/>
      <c r="GUM29" s="1498"/>
      <c r="GUN29" s="1498"/>
      <c r="GUO29" s="1498"/>
      <c r="GUP29" s="1498"/>
      <c r="GUQ29" s="1498"/>
      <c r="GUR29" s="1498"/>
      <c r="GUS29" s="1498"/>
      <c r="GUT29" s="1498"/>
      <c r="GUU29" s="1498"/>
      <c r="GUV29" s="1498"/>
      <c r="GUW29" s="1498"/>
      <c r="GUX29" s="1498"/>
      <c r="GUY29" s="1498"/>
      <c r="GUZ29" s="1498"/>
      <c r="GVA29" s="1498"/>
      <c r="GVB29" s="1498"/>
      <c r="GVC29" s="1498"/>
      <c r="GVD29" s="1498"/>
      <c r="GVE29" s="1498"/>
      <c r="GVF29" s="1498"/>
      <c r="GVG29" s="1498"/>
      <c r="GVH29" s="1498"/>
      <c r="GVI29" s="1498"/>
      <c r="GVJ29" s="1498"/>
      <c r="GVK29" s="1498"/>
      <c r="GVL29" s="1498"/>
      <c r="GVM29" s="1498"/>
      <c r="GVN29" s="1498"/>
      <c r="GVO29" s="1498"/>
      <c r="GVP29" s="1498"/>
      <c r="GVQ29" s="1498"/>
      <c r="GVR29" s="1498"/>
      <c r="GVS29" s="1498"/>
      <c r="GVT29" s="1498"/>
      <c r="GVU29" s="1498"/>
      <c r="GVV29" s="1498"/>
      <c r="GVW29" s="1498"/>
      <c r="GVX29" s="1498"/>
      <c r="GVY29" s="1498"/>
      <c r="GVZ29" s="1498"/>
      <c r="GWA29" s="1498"/>
      <c r="GWB29" s="1498"/>
      <c r="GWC29" s="1498"/>
      <c r="GWD29" s="1498"/>
      <c r="GWE29" s="1498"/>
      <c r="GWF29" s="1498"/>
      <c r="GWG29" s="1498"/>
      <c r="GWH29" s="1498"/>
      <c r="GWI29" s="1498"/>
      <c r="GWJ29" s="1498"/>
      <c r="GWK29" s="1498"/>
      <c r="GWL29" s="1498"/>
      <c r="GWM29" s="1498"/>
      <c r="GWN29" s="1498"/>
      <c r="GWO29" s="1498"/>
      <c r="GWP29" s="1498"/>
      <c r="GWQ29" s="1498"/>
      <c r="GWR29" s="1498"/>
      <c r="GWS29" s="1498"/>
      <c r="GWT29" s="1498"/>
      <c r="GWU29" s="1498"/>
      <c r="GWV29" s="1498"/>
      <c r="GWW29" s="1498"/>
      <c r="GWX29" s="1498"/>
      <c r="GWY29" s="1498"/>
      <c r="GWZ29" s="1498"/>
      <c r="GXA29" s="1498"/>
      <c r="GXB29" s="1498"/>
      <c r="GXC29" s="1498"/>
      <c r="GXD29" s="1498"/>
      <c r="GXE29" s="1498"/>
      <c r="GXF29" s="1498"/>
      <c r="GXG29" s="1498"/>
      <c r="GXH29" s="1498"/>
      <c r="GXI29" s="1498"/>
      <c r="GXJ29" s="1498"/>
      <c r="GXK29" s="1498"/>
      <c r="GXL29" s="1498"/>
      <c r="GXM29" s="1498"/>
      <c r="GXN29" s="1498"/>
      <c r="GXO29" s="1498"/>
      <c r="GXP29" s="1498"/>
      <c r="GXQ29" s="1498"/>
      <c r="GXR29" s="1498"/>
      <c r="GXS29" s="1498"/>
      <c r="GXT29" s="1498"/>
      <c r="GXU29" s="1498"/>
      <c r="GXV29" s="1498"/>
      <c r="GXW29" s="1498"/>
      <c r="GXX29" s="1498"/>
      <c r="GXY29" s="1498"/>
      <c r="GXZ29" s="1498"/>
      <c r="GYA29" s="1498"/>
      <c r="GYB29" s="1498"/>
      <c r="GYC29" s="1498"/>
      <c r="GYD29" s="1498"/>
      <c r="GYE29" s="1498"/>
      <c r="GYF29" s="1498"/>
      <c r="GYG29" s="1498"/>
      <c r="GYH29" s="1498"/>
      <c r="GYI29" s="1498"/>
      <c r="GYJ29" s="1498"/>
      <c r="GYK29" s="1498"/>
      <c r="GYL29" s="1498"/>
      <c r="GYM29" s="1498"/>
      <c r="GYN29" s="1498"/>
      <c r="GYO29" s="1498"/>
      <c r="GYP29" s="1498"/>
      <c r="GYQ29" s="1498"/>
      <c r="GYR29" s="1498"/>
      <c r="GYS29" s="1498"/>
      <c r="GYT29" s="1498"/>
      <c r="GYU29" s="1498"/>
      <c r="GYV29" s="1498"/>
      <c r="GYW29" s="1498"/>
      <c r="GYX29" s="1498"/>
      <c r="GYY29" s="1498"/>
      <c r="GYZ29" s="1498"/>
      <c r="GZA29" s="1498"/>
      <c r="GZB29" s="1498"/>
      <c r="GZC29" s="1498"/>
      <c r="GZD29" s="1498"/>
      <c r="GZE29" s="1498"/>
      <c r="GZF29" s="1498"/>
      <c r="GZG29" s="1498"/>
      <c r="GZH29" s="1498"/>
      <c r="GZI29" s="1498"/>
      <c r="GZJ29" s="1498"/>
      <c r="GZK29" s="1498"/>
      <c r="GZL29" s="1498"/>
      <c r="GZM29" s="1498"/>
      <c r="GZN29" s="1498"/>
      <c r="GZO29" s="1498"/>
      <c r="GZP29" s="1498"/>
      <c r="GZQ29" s="1498"/>
      <c r="GZR29" s="1498"/>
      <c r="GZS29" s="1498"/>
      <c r="GZT29" s="1498"/>
      <c r="GZU29" s="1498"/>
      <c r="GZV29" s="1498"/>
      <c r="GZW29" s="1498"/>
      <c r="GZX29" s="1498"/>
      <c r="GZY29" s="1498"/>
      <c r="GZZ29" s="1498"/>
      <c r="HAA29" s="1498"/>
      <c r="HAB29" s="1498"/>
      <c r="HAC29" s="1498"/>
      <c r="HAD29" s="1498"/>
      <c r="HAE29" s="1498"/>
      <c r="HAF29" s="1498"/>
      <c r="HAG29" s="1498"/>
      <c r="HAH29" s="1498"/>
      <c r="HAI29" s="1498"/>
      <c r="HAJ29" s="1498"/>
      <c r="HAK29" s="1498"/>
      <c r="HAL29" s="1498"/>
      <c r="HAM29" s="1498"/>
      <c r="HAN29" s="1498"/>
      <c r="HAO29" s="1498"/>
      <c r="HAP29" s="1498"/>
      <c r="HAQ29" s="1498"/>
      <c r="HAR29" s="1498"/>
      <c r="HAS29" s="1498"/>
      <c r="HAT29" s="1498"/>
      <c r="HAU29" s="1498"/>
      <c r="HAV29" s="1498"/>
      <c r="HAW29" s="1498"/>
      <c r="HAX29" s="1498"/>
      <c r="HAY29" s="1498"/>
      <c r="HAZ29" s="1498"/>
      <c r="HBA29" s="1498"/>
      <c r="HBB29" s="1498"/>
      <c r="HBC29" s="1498"/>
      <c r="HBD29" s="1498"/>
      <c r="HBE29" s="1498"/>
      <c r="HBF29" s="1498"/>
      <c r="HBG29" s="1498"/>
      <c r="HBH29" s="1498"/>
      <c r="HBI29" s="1498"/>
      <c r="HBJ29" s="1498"/>
      <c r="HBK29" s="1498"/>
      <c r="HBL29" s="1498"/>
      <c r="HBM29" s="1498"/>
      <c r="HBN29" s="1498"/>
      <c r="HBO29" s="1498"/>
      <c r="HBP29" s="1498"/>
      <c r="HBQ29" s="1498"/>
      <c r="HBR29" s="1498"/>
      <c r="HBS29" s="1498"/>
      <c r="HBT29" s="1498"/>
      <c r="HBU29" s="1498"/>
      <c r="HBV29" s="1498"/>
      <c r="HBW29" s="1498"/>
      <c r="HBX29" s="1498"/>
      <c r="HBY29" s="1498"/>
      <c r="HBZ29" s="1498"/>
      <c r="HCA29" s="1498"/>
      <c r="HCB29" s="1498"/>
      <c r="HCC29" s="1498"/>
      <c r="HCD29" s="1498"/>
      <c r="HCE29" s="1498"/>
      <c r="HCF29" s="1498"/>
      <c r="HCG29" s="1498"/>
      <c r="HCH29" s="1498"/>
      <c r="HCI29" s="1498"/>
      <c r="HCJ29" s="1498"/>
      <c r="HCK29" s="1498"/>
      <c r="HCL29" s="1498"/>
      <c r="HCM29" s="1498"/>
      <c r="HCN29" s="1498"/>
      <c r="HCO29" s="1498"/>
      <c r="HCP29" s="1498"/>
      <c r="HCQ29" s="1498"/>
      <c r="HCR29" s="1498"/>
      <c r="HCS29" s="1498"/>
      <c r="HCT29" s="1498"/>
      <c r="HCU29" s="1498"/>
      <c r="HCV29" s="1498"/>
      <c r="HCW29" s="1498"/>
      <c r="HCX29" s="1498"/>
      <c r="HCY29" s="1498"/>
      <c r="HCZ29" s="1498"/>
      <c r="HDA29" s="1498"/>
      <c r="HDB29" s="1498"/>
      <c r="HDC29" s="1498"/>
      <c r="HDD29" s="1498"/>
      <c r="HDE29" s="1498"/>
      <c r="HDF29" s="1498"/>
      <c r="HDG29" s="1498"/>
      <c r="HDH29" s="1498"/>
      <c r="HDI29" s="1498"/>
      <c r="HDJ29" s="1498"/>
      <c r="HDK29" s="1498"/>
      <c r="HDL29" s="1498"/>
      <c r="HDM29" s="1498"/>
      <c r="HDN29" s="1498"/>
      <c r="HDO29" s="1498"/>
      <c r="HDP29" s="1498"/>
      <c r="HDQ29" s="1498"/>
      <c r="HDR29" s="1498"/>
      <c r="HDS29" s="1498"/>
      <c r="HDT29" s="1498"/>
      <c r="HDU29" s="1498"/>
      <c r="HDV29" s="1498"/>
      <c r="HDW29" s="1498"/>
      <c r="HDX29" s="1498"/>
      <c r="HDY29" s="1498"/>
      <c r="HDZ29" s="1498"/>
      <c r="HEA29" s="1498"/>
      <c r="HEB29" s="1498"/>
      <c r="HEC29" s="1498"/>
      <c r="HED29" s="1498"/>
      <c r="HEE29" s="1498"/>
      <c r="HEF29" s="1498"/>
      <c r="HEG29" s="1498"/>
      <c r="HEH29" s="1498"/>
      <c r="HEI29" s="1498"/>
      <c r="HEJ29" s="1498"/>
      <c r="HEK29" s="1498"/>
      <c r="HEL29" s="1498"/>
      <c r="HEM29" s="1498"/>
      <c r="HEN29" s="1498"/>
      <c r="HEO29" s="1498"/>
      <c r="HEP29" s="1498"/>
      <c r="HEQ29" s="1498"/>
      <c r="HER29" s="1498"/>
      <c r="HES29" s="1498"/>
      <c r="HET29" s="1498"/>
      <c r="HEU29" s="1498"/>
      <c r="HEV29" s="1498"/>
      <c r="HEW29" s="1498"/>
      <c r="HEX29" s="1498"/>
      <c r="HEY29" s="1498"/>
      <c r="HEZ29" s="1498"/>
      <c r="HFA29" s="1498"/>
      <c r="HFB29" s="1498"/>
      <c r="HFC29" s="1498"/>
      <c r="HFD29" s="1498"/>
      <c r="HFE29" s="1498"/>
      <c r="HFF29" s="1498"/>
      <c r="HFG29" s="1498"/>
      <c r="HFH29" s="1498"/>
      <c r="HFI29" s="1498"/>
      <c r="HFJ29" s="1498"/>
      <c r="HFK29" s="1498"/>
      <c r="HFL29" s="1498"/>
      <c r="HFM29" s="1498"/>
      <c r="HFN29" s="1498"/>
      <c r="HFO29" s="1498"/>
      <c r="HFP29" s="1498"/>
      <c r="HFQ29" s="1498"/>
      <c r="HFR29" s="1498"/>
      <c r="HFS29" s="1498"/>
      <c r="HFT29" s="1498"/>
      <c r="HFU29" s="1498"/>
      <c r="HFV29" s="1498"/>
      <c r="HFW29" s="1498"/>
      <c r="HFX29" s="1498"/>
      <c r="HFY29" s="1498"/>
      <c r="HFZ29" s="1498"/>
      <c r="HGA29" s="1498"/>
      <c r="HGB29" s="1498"/>
      <c r="HGC29" s="1498"/>
      <c r="HGD29" s="1498"/>
      <c r="HGE29" s="1498"/>
      <c r="HGF29" s="1498"/>
      <c r="HGG29" s="1498"/>
      <c r="HGH29" s="1498"/>
      <c r="HGI29" s="1498"/>
      <c r="HGJ29" s="1498"/>
      <c r="HGK29" s="1498"/>
      <c r="HGL29" s="1498"/>
      <c r="HGM29" s="1498"/>
      <c r="HGN29" s="1498"/>
      <c r="HGO29" s="1498"/>
      <c r="HGP29" s="1498"/>
      <c r="HGQ29" s="1498"/>
      <c r="HGR29" s="1498"/>
      <c r="HGS29" s="1498"/>
      <c r="HGT29" s="1498"/>
      <c r="HGU29" s="1498"/>
      <c r="HGV29" s="1498"/>
      <c r="HGW29" s="1498"/>
      <c r="HGX29" s="1498"/>
      <c r="HGY29" s="1498"/>
      <c r="HGZ29" s="1498"/>
      <c r="HHA29" s="1498"/>
      <c r="HHB29" s="1498"/>
      <c r="HHC29" s="1498"/>
      <c r="HHD29" s="1498"/>
      <c r="HHE29" s="1498"/>
      <c r="HHF29" s="1498"/>
      <c r="HHG29" s="1498"/>
      <c r="HHH29" s="1498"/>
      <c r="HHI29" s="1498"/>
      <c r="HHJ29" s="1498"/>
      <c r="HHK29" s="1498"/>
      <c r="HHL29" s="1498"/>
      <c r="HHM29" s="1498"/>
      <c r="HHN29" s="1498"/>
      <c r="HHO29" s="1498"/>
      <c r="HHP29" s="1498"/>
      <c r="HHQ29" s="1498"/>
      <c r="HHR29" s="1498"/>
      <c r="HHS29" s="1498"/>
      <c r="HHT29" s="1498"/>
      <c r="HHU29" s="1498"/>
      <c r="HHV29" s="1498"/>
      <c r="HHW29" s="1498"/>
      <c r="HHX29" s="1498"/>
      <c r="HHY29" s="1498"/>
      <c r="HHZ29" s="1498"/>
      <c r="HIA29" s="1498"/>
      <c r="HIB29" s="1498"/>
      <c r="HIC29" s="1498"/>
      <c r="HID29" s="1498"/>
      <c r="HIE29" s="1498"/>
      <c r="HIF29" s="1498"/>
      <c r="HIG29" s="1498"/>
      <c r="HIH29" s="1498"/>
      <c r="HII29" s="1498"/>
      <c r="HIJ29" s="1498"/>
      <c r="HIK29" s="1498"/>
      <c r="HIL29" s="1498"/>
      <c r="HIM29" s="1498"/>
      <c r="HIN29" s="1498"/>
      <c r="HIO29" s="1498"/>
      <c r="HIP29" s="1498"/>
      <c r="HIQ29" s="1498"/>
      <c r="HIR29" s="1498"/>
      <c r="HIS29" s="1498"/>
      <c r="HIT29" s="1498"/>
      <c r="HIU29" s="1498"/>
      <c r="HIV29" s="1498"/>
      <c r="HIW29" s="1498"/>
      <c r="HIX29" s="1498"/>
      <c r="HIY29" s="1498"/>
      <c r="HIZ29" s="1498"/>
      <c r="HJA29" s="1498"/>
      <c r="HJB29" s="1498"/>
      <c r="HJC29" s="1498"/>
      <c r="HJD29" s="1498"/>
      <c r="HJE29" s="1498"/>
      <c r="HJF29" s="1498"/>
      <c r="HJG29" s="1498"/>
      <c r="HJH29" s="1498"/>
      <c r="HJI29" s="1498"/>
      <c r="HJJ29" s="1498"/>
      <c r="HJK29" s="1498"/>
      <c r="HJL29" s="1498"/>
      <c r="HJM29" s="1498"/>
      <c r="HJN29" s="1498"/>
      <c r="HJO29" s="1498"/>
      <c r="HJP29" s="1498"/>
      <c r="HJQ29" s="1498"/>
      <c r="HJR29" s="1498"/>
      <c r="HJS29" s="1498"/>
      <c r="HJT29" s="1498"/>
      <c r="HJU29" s="1498"/>
      <c r="HJV29" s="1498"/>
      <c r="HJW29" s="1498"/>
      <c r="HJX29" s="1498"/>
      <c r="HJY29" s="1498"/>
      <c r="HJZ29" s="1498"/>
      <c r="HKA29" s="1498"/>
      <c r="HKB29" s="1498"/>
      <c r="HKC29" s="1498"/>
      <c r="HKD29" s="1498"/>
      <c r="HKE29" s="1498"/>
      <c r="HKF29" s="1498"/>
      <c r="HKG29" s="1498"/>
      <c r="HKH29" s="1498"/>
      <c r="HKI29" s="1498"/>
      <c r="HKJ29" s="1498"/>
      <c r="HKK29" s="1498"/>
      <c r="HKL29" s="1498"/>
      <c r="HKM29" s="1498"/>
      <c r="HKN29" s="1498"/>
      <c r="HKO29" s="1498"/>
      <c r="HKP29" s="1498"/>
      <c r="HKQ29" s="1498"/>
      <c r="HKR29" s="1498"/>
      <c r="HKS29" s="1498"/>
      <c r="HKT29" s="1498"/>
      <c r="HKU29" s="1498"/>
      <c r="HKV29" s="1498"/>
      <c r="HKW29" s="1498"/>
      <c r="HKX29" s="1498"/>
      <c r="HKY29" s="1498"/>
      <c r="HKZ29" s="1498"/>
      <c r="HLA29" s="1498"/>
      <c r="HLB29" s="1498"/>
      <c r="HLC29" s="1498"/>
      <c r="HLD29" s="1498"/>
      <c r="HLE29" s="1498"/>
      <c r="HLF29" s="1498"/>
      <c r="HLG29" s="1498"/>
      <c r="HLH29" s="1498"/>
      <c r="HLI29" s="1498"/>
      <c r="HLJ29" s="1498"/>
      <c r="HLK29" s="1498"/>
      <c r="HLL29" s="1498"/>
      <c r="HLM29" s="1498"/>
      <c r="HLN29" s="1498"/>
      <c r="HLO29" s="1498"/>
      <c r="HLP29" s="1498"/>
      <c r="HLQ29" s="1498"/>
      <c r="HLR29" s="1498"/>
      <c r="HLS29" s="1498"/>
      <c r="HLT29" s="1498"/>
      <c r="HLU29" s="1498"/>
      <c r="HLV29" s="1498"/>
      <c r="HLW29" s="1498"/>
      <c r="HLX29" s="1498"/>
      <c r="HLY29" s="1498"/>
      <c r="HLZ29" s="1498"/>
      <c r="HMA29" s="1498"/>
      <c r="HMB29" s="1498"/>
      <c r="HMC29" s="1498"/>
      <c r="HMD29" s="1498"/>
      <c r="HME29" s="1498"/>
      <c r="HMF29" s="1498"/>
      <c r="HMG29" s="1498"/>
      <c r="HMH29" s="1498"/>
      <c r="HMI29" s="1498"/>
      <c r="HMJ29" s="1498"/>
      <c r="HMK29" s="1498"/>
      <c r="HML29" s="1498"/>
      <c r="HMM29" s="1498"/>
      <c r="HMN29" s="1498"/>
      <c r="HMO29" s="1498"/>
      <c r="HMP29" s="1498"/>
      <c r="HMQ29" s="1498"/>
      <c r="HMR29" s="1498"/>
      <c r="HMS29" s="1498"/>
      <c r="HMT29" s="1498"/>
      <c r="HMU29" s="1498"/>
      <c r="HMV29" s="1498"/>
      <c r="HMW29" s="1498"/>
      <c r="HMX29" s="1498"/>
      <c r="HMY29" s="1498"/>
      <c r="HMZ29" s="1498"/>
      <c r="HNA29" s="1498"/>
      <c r="HNB29" s="1498"/>
      <c r="HNC29" s="1498"/>
      <c r="HND29" s="1498"/>
      <c r="HNE29" s="1498"/>
      <c r="HNF29" s="1498"/>
      <c r="HNG29" s="1498"/>
      <c r="HNH29" s="1498"/>
      <c r="HNI29" s="1498"/>
      <c r="HNJ29" s="1498"/>
      <c r="HNK29" s="1498"/>
      <c r="HNL29" s="1498"/>
      <c r="HNM29" s="1498"/>
      <c r="HNN29" s="1498"/>
      <c r="HNO29" s="1498"/>
      <c r="HNP29" s="1498"/>
      <c r="HNQ29" s="1498"/>
      <c r="HNR29" s="1498"/>
      <c r="HNS29" s="1498"/>
      <c r="HNT29" s="1498"/>
      <c r="HNU29" s="1498"/>
      <c r="HNV29" s="1498"/>
      <c r="HNW29" s="1498"/>
      <c r="HNX29" s="1498"/>
      <c r="HNY29" s="1498"/>
      <c r="HNZ29" s="1498"/>
      <c r="HOA29" s="1498"/>
      <c r="HOB29" s="1498"/>
      <c r="HOC29" s="1498"/>
      <c r="HOD29" s="1498"/>
      <c r="HOE29" s="1498"/>
      <c r="HOF29" s="1498"/>
      <c r="HOG29" s="1498"/>
      <c r="HOH29" s="1498"/>
      <c r="HOI29" s="1498"/>
      <c r="HOJ29" s="1498"/>
      <c r="HOK29" s="1498"/>
      <c r="HOL29" s="1498"/>
      <c r="HOM29" s="1498"/>
      <c r="HON29" s="1498"/>
      <c r="HOO29" s="1498"/>
      <c r="HOP29" s="1498"/>
      <c r="HOQ29" s="1498"/>
      <c r="HOR29" s="1498"/>
      <c r="HOS29" s="1498"/>
      <c r="HOT29" s="1498"/>
      <c r="HOU29" s="1498"/>
      <c r="HOV29" s="1498"/>
      <c r="HOW29" s="1498"/>
      <c r="HOX29" s="1498"/>
      <c r="HOY29" s="1498"/>
      <c r="HOZ29" s="1498"/>
      <c r="HPA29" s="1498"/>
      <c r="HPB29" s="1498"/>
      <c r="HPC29" s="1498"/>
      <c r="HPD29" s="1498"/>
      <c r="HPE29" s="1498"/>
      <c r="HPF29" s="1498"/>
      <c r="HPG29" s="1498"/>
      <c r="HPH29" s="1498"/>
      <c r="HPI29" s="1498"/>
      <c r="HPJ29" s="1498"/>
      <c r="HPK29" s="1498"/>
      <c r="HPL29" s="1498"/>
      <c r="HPM29" s="1498"/>
      <c r="HPN29" s="1498"/>
      <c r="HPO29" s="1498"/>
      <c r="HPP29" s="1498"/>
      <c r="HPQ29" s="1498"/>
      <c r="HPR29" s="1498"/>
      <c r="HPS29" s="1498"/>
      <c r="HPT29" s="1498"/>
      <c r="HPU29" s="1498"/>
      <c r="HPV29" s="1498"/>
      <c r="HPW29" s="1498"/>
      <c r="HPX29" s="1498"/>
      <c r="HPY29" s="1498"/>
      <c r="HPZ29" s="1498"/>
      <c r="HQA29" s="1498"/>
      <c r="HQB29" s="1498"/>
      <c r="HQC29" s="1498"/>
      <c r="HQD29" s="1498"/>
      <c r="HQE29" s="1498"/>
      <c r="HQF29" s="1498"/>
      <c r="HQG29" s="1498"/>
      <c r="HQH29" s="1498"/>
      <c r="HQI29" s="1498"/>
      <c r="HQJ29" s="1498"/>
      <c r="HQK29" s="1498"/>
      <c r="HQL29" s="1498"/>
      <c r="HQM29" s="1498"/>
      <c r="HQN29" s="1498"/>
      <c r="HQO29" s="1498"/>
      <c r="HQP29" s="1498"/>
      <c r="HQQ29" s="1498"/>
      <c r="HQR29" s="1498"/>
      <c r="HQS29" s="1498"/>
      <c r="HQT29" s="1498"/>
      <c r="HQU29" s="1498"/>
      <c r="HQV29" s="1498"/>
      <c r="HQW29" s="1498"/>
      <c r="HQX29" s="1498"/>
      <c r="HQY29" s="1498"/>
      <c r="HQZ29" s="1498"/>
      <c r="HRA29" s="1498"/>
      <c r="HRB29" s="1498"/>
      <c r="HRC29" s="1498"/>
      <c r="HRD29" s="1498"/>
      <c r="HRE29" s="1498"/>
      <c r="HRF29" s="1498"/>
      <c r="HRG29" s="1498"/>
      <c r="HRH29" s="1498"/>
      <c r="HRI29" s="1498"/>
      <c r="HRJ29" s="1498"/>
      <c r="HRK29" s="1498"/>
      <c r="HRL29" s="1498"/>
      <c r="HRM29" s="1498"/>
      <c r="HRN29" s="1498"/>
      <c r="HRO29" s="1498"/>
      <c r="HRP29" s="1498"/>
      <c r="HRQ29" s="1498"/>
      <c r="HRR29" s="1498"/>
      <c r="HRS29" s="1498"/>
      <c r="HRT29" s="1498"/>
      <c r="HRU29" s="1498"/>
      <c r="HRV29" s="1498"/>
      <c r="HRW29" s="1498"/>
      <c r="HRX29" s="1498"/>
      <c r="HRY29" s="1498"/>
      <c r="HRZ29" s="1498"/>
      <c r="HSA29" s="1498"/>
      <c r="HSB29" s="1498"/>
      <c r="HSC29" s="1498"/>
      <c r="HSD29" s="1498"/>
      <c r="HSE29" s="1498"/>
      <c r="HSF29" s="1498"/>
      <c r="HSG29" s="1498"/>
      <c r="HSH29" s="1498"/>
      <c r="HSI29" s="1498"/>
      <c r="HSJ29" s="1498"/>
      <c r="HSK29" s="1498"/>
      <c r="HSL29" s="1498"/>
      <c r="HSM29" s="1498"/>
      <c r="HSN29" s="1498"/>
      <c r="HSO29" s="1498"/>
      <c r="HSP29" s="1498"/>
      <c r="HSQ29" s="1498"/>
      <c r="HSR29" s="1498"/>
      <c r="HSS29" s="1498"/>
      <c r="HST29" s="1498"/>
      <c r="HSU29" s="1498"/>
      <c r="HSV29" s="1498"/>
      <c r="HSW29" s="1498"/>
      <c r="HSX29" s="1498"/>
      <c r="HSY29" s="1498"/>
      <c r="HSZ29" s="1498"/>
      <c r="HTA29" s="1498"/>
      <c r="HTB29" s="1498"/>
      <c r="HTC29" s="1498"/>
      <c r="HTD29" s="1498"/>
      <c r="HTE29" s="1498"/>
      <c r="HTF29" s="1498"/>
      <c r="HTG29" s="1498"/>
      <c r="HTH29" s="1498"/>
      <c r="HTI29" s="1498"/>
      <c r="HTJ29" s="1498"/>
      <c r="HTK29" s="1498"/>
      <c r="HTL29" s="1498"/>
      <c r="HTM29" s="1498"/>
      <c r="HTN29" s="1498"/>
      <c r="HTO29" s="1498"/>
      <c r="HTP29" s="1498"/>
      <c r="HTQ29" s="1498"/>
      <c r="HTR29" s="1498"/>
      <c r="HTS29" s="1498"/>
      <c r="HTT29" s="1498"/>
      <c r="HTU29" s="1498"/>
      <c r="HTV29" s="1498"/>
      <c r="HTW29" s="1498"/>
      <c r="HTX29" s="1498"/>
      <c r="HTY29" s="1498"/>
      <c r="HTZ29" s="1498"/>
      <c r="HUA29" s="1498"/>
      <c r="HUB29" s="1498"/>
      <c r="HUC29" s="1498"/>
      <c r="HUD29" s="1498"/>
      <c r="HUE29" s="1498"/>
      <c r="HUF29" s="1498"/>
      <c r="HUG29" s="1498"/>
      <c r="HUH29" s="1498"/>
      <c r="HUI29" s="1498"/>
      <c r="HUJ29" s="1498"/>
      <c r="HUK29" s="1498"/>
      <c r="HUL29" s="1498"/>
      <c r="HUM29" s="1498"/>
      <c r="HUN29" s="1498"/>
      <c r="HUO29" s="1498"/>
      <c r="HUP29" s="1498"/>
      <c r="HUQ29" s="1498"/>
      <c r="HUR29" s="1498"/>
      <c r="HUS29" s="1498"/>
      <c r="HUT29" s="1498"/>
      <c r="HUU29" s="1498"/>
      <c r="HUV29" s="1498"/>
      <c r="HUW29" s="1498"/>
      <c r="HUX29" s="1498"/>
      <c r="HUY29" s="1498"/>
      <c r="HUZ29" s="1498"/>
      <c r="HVA29" s="1498"/>
      <c r="HVB29" s="1498"/>
      <c r="HVC29" s="1498"/>
      <c r="HVD29" s="1498"/>
      <c r="HVE29" s="1498"/>
      <c r="HVF29" s="1498"/>
      <c r="HVG29" s="1498"/>
      <c r="HVH29" s="1498"/>
      <c r="HVI29" s="1498"/>
      <c r="HVJ29" s="1498"/>
      <c r="HVK29" s="1498"/>
      <c r="HVL29" s="1498"/>
      <c r="HVM29" s="1498"/>
      <c r="HVN29" s="1498"/>
      <c r="HVO29" s="1498"/>
      <c r="HVP29" s="1498"/>
      <c r="HVQ29" s="1498"/>
      <c r="HVR29" s="1498"/>
      <c r="HVS29" s="1498"/>
      <c r="HVT29" s="1498"/>
      <c r="HVU29" s="1498"/>
      <c r="HVV29" s="1498"/>
      <c r="HVW29" s="1498"/>
      <c r="HVX29" s="1498"/>
      <c r="HVY29" s="1498"/>
      <c r="HVZ29" s="1498"/>
      <c r="HWA29" s="1498"/>
      <c r="HWB29" s="1498"/>
      <c r="HWC29" s="1498"/>
      <c r="HWD29" s="1498"/>
      <c r="HWE29" s="1498"/>
      <c r="HWF29" s="1498"/>
      <c r="HWG29" s="1498"/>
      <c r="HWH29" s="1498"/>
      <c r="HWI29" s="1498"/>
      <c r="HWJ29" s="1498"/>
      <c r="HWK29" s="1498"/>
      <c r="HWL29" s="1498"/>
      <c r="HWM29" s="1498"/>
      <c r="HWN29" s="1498"/>
      <c r="HWO29" s="1498"/>
      <c r="HWP29" s="1498"/>
      <c r="HWQ29" s="1498"/>
      <c r="HWR29" s="1498"/>
      <c r="HWS29" s="1498"/>
      <c r="HWT29" s="1498"/>
      <c r="HWU29" s="1498"/>
      <c r="HWV29" s="1498"/>
      <c r="HWW29" s="1498"/>
      <c r="HWX29" s="1498"/>
      <c r="HWY29" s="1498"/>
      <c r="HWZ29" s="1498"/>
      <c r="HXA29" s="1498"/>
      <c r="HXB29" s="1498"/>
      <c r="HXC29" s="1498"/>
      <c r="HXD29" s="1498"/>
      <c r="HXE29" s="1498"/>
      <c r="HXF29" s="1498"/>
      <c r="HXG29" s="1498"/>
      <c r="HXH29" s="1498"/>
      <c r="HXI29" s="1498"/>
      <c r="HXJ29" s="1498"/>
      <c r="HXK29" s="1498"/>
      <c r="HXL29" s="1498"/>
      <c r="HXM29" s="1498"/>
      <c r="HXN29" s="1498"/>
      <c r="HXO29" s="1498"/>
      <c r="HXP29" s="1498"/>
      <c r="HXQ29" s="1498"/>
      <c r="HXR29" s="1498"/>
      <c r="HXS29" s="1498"/>
      <c r="HXT29" s="1498"/>
      <c r="HXU29" s="1498"/>
      <c r="HXV29" s="1498"/>
      <c r="HXW29" s="1498"/>
      <c r="HXX29" s="1498"/>
      <c r="HXY29" s="1498"/>
      <c r="HXZ29" s="1498"/>
      <c r="HYA29" s="1498"/>
      <c r="HYB29" s="1498"/>
      <c r="HYC29" s="1498"/>
      <c r="HYD29" s="1498"/>
      <c r="HYE29" s="1498"/>
      <c r="HYF29" s="1498"/>
      <c r="HYG29" s="1498"/>
      <c r="HYH29" s="1498"/>
      <c r="HYI29" s="1498"/>
      <c r="HYJ29" s="1498"/>
      <c r="HYK29" s="1498"/>
      <c r="HYL29" s="1498"/>
      <c r="HYM29" s="1498"/>
      <c r="HYN29" s="1498"/>
      <c r="HYO29" s="1498"/>
      <c r="HYP29" s="1498"/>
      <c r="HYQ29" s="1498"/>
      <c r="HYR29" s="1498"/>
      <c r="HYS29" s="1498"/>
      <c r="HYT29" s="1498"/>
      <c r="HYU29" s="1498"/>
      <c r="HYV29" s="1498"/>
      <c r="HYW29" s="1498"/>
      <c r="HYX29" s="1498"/>
      <c r="HYY29" s="1498"/>
      <c r="HYZ29" s="1498"/>
      <c r="HZA29" s="1498"/>
      <c r="HZB29" s="1498"/>
      <c r="HZC29" s="1498"/>
      <c r="HZD29" s="1498"/>
      <c r="HZE29" s="1498"/>
      <c r="HZF29" s="1498"/>
      <c r="HZG29" s="1498"/>
      <c r="HZH29" s="1498"/>
      <c r="HZI29" s="1498"/>
      <c r="HZJ29" s="1498"/>
      <c r="HZK29" s="1498"/>
      <c r="HZL29" s="1498"/>
      <c r="HZM29" s="1498"/>
      <c r="HZN29" s="1498"/>
      <c r="HZO29" s="1498"/>
      <c r="HZP29" s="1498"/>
      <c r="HZQ29" s="1498"/>
      <c r="HZR29" s="1498"/>
      <c r="HZS29" s="1498"/>
      <c r="HZT29" s="1498"/>
      <c r="HZU29" s="1498"/>
      <c r="HZV29" s="1498"/>
      <c r="HZW29" s="1498"/>
      <c r="HZX29" s="1498"/>
      <c r="HZY29" s="1498"/>
      <c r="HZZ29" s="1498"/>
      <c r="IAA29" s="1498"/>
      <c r="IAB29" s="1498"/>
      <c r="IAC29" s="1498"/>
      <c r="IAD29" s="1498"/>
      <c r="IAE29" s="1498"/>
      <c r="IAF29" s="1498"/>
      <c r="IAG29" s="1498"/>
      <c r="IAH29" s="1498"/>
      <c r="IAI29" s="1498"/>
      <c r="IAJ29" s="1498"/>
      <c r="IAK29" s="1498"/>
      <c r="IAL29" s="1498"/>
      <c r="IAM29" s="1498"/>
      <c r="IAN29" s="1498"/>
      <c r="IAO29" s="1498"/>
      <c r="IAP29" s="1498"/>
      <c r="IAQ29" s="1498"/>
      <c r="IAR29" s="1498"/>
      <c r="IAS29" s="1498"/>
      <c r="IAT29" s="1498"/>
      <c r="IAU29" s="1498"/>
      <c r="IAV29" s="1498"/>
      <c r="IAW29" s="1498"/>
      <c r="IAX29" s="1498"/>
      <c r="IAY29" s="1498"/>
      <c r="IAZ29" s="1498"/>
      <c r="IBA29" s="1498"/>
      <c r="IBB29" s="1498"/>
      <c r="IBC29" s="1498"/>
      <c r="IBD29" s="1498"/>
      <c r="IBE29" s="1498"/>
      <c r="IBF29" s="1498"/>
      <c r="IBG29" s="1498"/>
      <c r="IBH29" s="1498"/>
      <c r="IBI29" s="1498"/>
      <c r="IBJ29" s="1498"/>
      <c r="IBK29" s="1498"/>
      <c r="IBL29" s="1498"/>
      <c r="IBM29" s="1498"/>
      <c r="IBN29" s="1498"/>
      <c r="IBO29" s="1498"/>
      <c r="IBP29" s="1498"/>
      <c r="IBQ29" s="1498"/>
      <c r="IBR29" s="1498"/>
      <c r="IBS29" s="1498"/>
      <c r="IBT29" s="1498"/>
      <c r="IBU29" s="1498"/>
      <c r="IBV29" s="1498"/>
      <c r="IBW29" s="1498"/>
      <c r="IBX29" s="1498"/>
      <c r="IBY29" s="1498"/>
      <c r="IBZ29" s="1498"/>
      <c r="ICA29" s="1498"/>
      <c r="ICB29" s="1498"/>
      <c r="ICC29" s="1498"/>
      <c r="ICD29" s="1498"/>
      <c r="ICE29" s="1498"/>
      <c r="ICF29" s="1498"/>
      <c r="ICG29" s="1498"/>
      <c r="ICH29" s="1498"/>
      <c r="ICI29" s="1498"/>
      <c r="ICJ29" s="1498"/>
      <c r="ICK29" s="1498"/>
      <c r="ICL29" s="1498"/>
      <c r="ICM29" s="1498"/>
      <c r="ICN29" s="1498"/>
      <c r="ICO29" s="1498"/>
      <c r="ICP29" s="1498"/>
      <c r="ICQ29" s="1498"/>
      <c r="ICR29" s="1498"/>
      <c r="ICS29" s="1498"/>
      <c r="ICT29" s="1498"/>
      <c r="ICU29" s="1498"/>
      <c r="ICV29" s="1498"/>
      <c r="ICW29" s="1498"/>
      <c r="ICX29" s="1498"/>
      <c r="ICY29" s="1498"/>
      <c r="ICZ29" s="1498"/>
      <c r="IDA29" s="1498"/>
      <c r="IDB29" s="1498"/>
      <c r="IDC29" s="1498"/>
      <c r="IDD29" s="1498"/>
      <c r="IDE29" s="1498"/>
      <c r="IDF29" s="1498"/>
      <c r="IDG29" s="1498"/>
      <c r="IDH29" s="1498"/>
      <c r="IDI29" s="1498"/>
      <c r="IDJ29" s="1498"/>
      <c r="IDK29" s="1498"/>
      <c r="IDL29" s="1498"/>
      <c r="IDM29" s="1498"/>
      <c r="IDN29" s="1498"/>
      <c r="IDO29" s="1498"/>
      <c r="IDP29" s="1498"/>
      <c r="IDQ29" s="1498"/>
      <c r="IDR29" s="1498"/>
      <c r="IDS29" s="1498"/>
      <c r="IDT29" s="1498"/>
      <c r="IDU29" s="1498"/>
      <c r="IDV29" s="1498"/>
      <c r="IDW29" s="1498"/>
      <c r="IDX29" s="1498"/>
      <c r="IDY29" s="1498"/>
      <c r="IDZ29" s="1498"/>
      <c r="IEA29" s="1498"/>
      <c r="IEB29" s="1498"/>
      <c r="IEC29" s="1498"/>
      <c r="IED29" s="1498"/>
      <c r="IEE29" s="1498"/>
      <c r="IEF29" s="1498"/>
      <c r="IEG29" s="1498"/>
      <c r="IEH29" s="1498"/>
      <c r="IEI29" s="1498"/>
      <c r="IEJ29" s="1498"/>
      <c r="IEK29" s="1498"/>
      <c r="IEL29" s="1498"/>
      <c r="IEM29" s="1498"/>
      <c r="IEN29" s="1498"/>
      <c r="IEO29" s="1498"/>
      <c r="IEP29" s="1498"/>
      <c r="IEQ29" s="1498"/>
      <c r="IER29" s="1498"/>
      <c r="IES29" s="1498"/>
      <c r="IET29" s="1498"/>
      <c r="IEU29" s="1498"/>
      <c r="IEV29" s="1498"/>
      <c r="IEW29" s="1498"/>
      <c r="IEX29" s="1498"/>
      <c r="IEY29" s="1498"/>
      <c r="IEZ29" s="1498"/>
      <c r="IFA29" s="1498"/>
      <c r="IFB29" s="1498"/>
      <c r="IFC29" s="1498"/>
      <c r="IFD29" s="1498"/>
      <c r="IFE29" s="1498"/>
      <c r="IFF29" s="1498"/>
      <c r="IFG29" s="1498"/>
      <c r="IFH29" s="1498"/>
      <c r="IFI29" s="1498"/>
      <c r="IFJ29" s="1498"/>
      <c r="IFK29" s="1498"/>
      <c r="IFL29" s="1498"/>
      <c r="IFM29" s="1498"/>
      <c r="IFN29" s="1498"/>
      <c r="IFO29" s="1498"/>
      <c r="IFP29" s="1498"/>
      <c r="IFQ29" s="1498"/>
      <c r="IFR29" s="1498"/>
      <c r="IFS29" s="1498"/>
      <c r="IFT29" s="1498"/>
      <c r="IFU29" s="1498"/>
      <c r="IFV29" s="1498"/>
      <c r="IFW29" s="1498"/>
      <c r="IFX29" s="1498"/>
      <c r="IFY29" s="1498"/>
      <c r="IFZ29" s="1498"/>
      <c r="IGA29" s="1498"/>
      <c r="IGB29" s="1498"/>
      <c r="IGC29" s="1498"/>
      <c r="IGD29" s="1498"/>
      <c r="IGE29" s="1498"/>
      <c r="IGF29" s="1498"/>
      <c r="IGG29" s="1498"/>
      <c r="IGH29" s="1498"/>
      <c r="IGI29" s="1498"/>
      <c r="IGJ29" s="1498"/>
      <c r="IGK29" s="1498"/>
      <c r="IGL29" s="1498"/>
      <c r="IGM29" s="1498"/>
      <c r="IGN29" s="1498"/>
      <c r="IGO29" s="1498"/>
      <c r="IGP29" s="1498"/>
      <c r="IGQ29" s="1498"/>
      <c r="IGR29" s="1498"/>
      <c r="IGS29" s="1498"/>
      <c r="IGT29" s="1498"/>
      <c r="IGU29" s="1498"/>
      <c r="IGV29" s="1498"/>
      <c r="IGW29" s="1498"/>
      <c r="IGX29" s="1498"/>
      <c r="IGY29" s="1498"/>
      <c r="IGZ29" s="1498"/>
      <c r="IHA29" s="1498"/>
      <c r="IHB29" s="1498"/>
      <c r="IHC29" s="1498"/>
      <c r="IHD29" s="1498"/>
      <c r="IHE29" s="1498"/>
      <c r="IHF29" s="1498"/>
      <c r="IHG29" s="1498"/>
      <c r="IHH29" s="1498"/>
      <c r="IHI29" s="1498"/>
      <c r="IHJ29" s="1498"/>
      <c r="IHK29" s="1498"/>
      <c r="IHL29" s="1498"/>
      <c r="IHM29" s="1498"/>
      <c r="IHN29" s="1498"/>
      <c r="IHO29" s="1498"/>
      <c r="IHP29" s="1498"/>
      <c r="IHQ29" s="1498"/>
      <c r="IHR29" s="1498"/>
      <c r="IHS29" s="1498"/>
      <c r="IHT29" s="1498"/>
      <c r="IHU29" s="1498"/>
      <c r="IHV29" s="1498"/>
      <c r="IHW29" s="1498"/>
      <c r="IHX29" s="1498"/>
      <c r="IHY29" s="1498"/>
      <c r="IHZ29" s="1498"/>
      <c r="IIA29" s="1498"/>
      <c r="IIB29" s="1498"/>
      <c r="IIC29" s="1498"/>
      <c r="IID29" s="1498"/>
      <c r="IIE29" s="1498"/>
      <c r="IIF29" s="1498"/>
      <c r="IIG29" s="1498"/>
      <c r="IIH29" s="1498"/>
      <c r="III29" s="1498"/>
      <c r="IIJ29" s="1498"/>
      <c r="IIK29" s="1498"/>
      <c r="IIL29" s="1498"/>
      <c r="IIM29" s="1498"/>
      <c r="IIN29" s="1498"/>
      <c r="IIO29" s="1498"/>
      <c r="IIP29" s="1498"/>
      <c r="IIQ29" s="1498"/>
      <c r="IIR29" s="1498"/>
      <c r="IIS29" s="1498"/>
      <c r="IIT29" s="1498"/>
      <c r="IIU29" s="1498"/>
      <c r="IIV29" s="1498"/>
      <c r="IIW29" s="1498"/>
      <c r="IIX29" s="1498"/>
      <c r="IIY29" s="1498"/>
      <c r="IIZ29" s="1498"/>
      <c r="IJA29" s="1498"/>
      <c r="IJB29" s="1498"/>
      <c r="IJC29" s="1498"/>
      <c r="IJD29" s="1498"/>
      <c r="IJE29" s="1498"/>
      <c r="IJF29" s="1498"/>
      <c r="IJG29" s="1498"/>
      <c r="IJH29" s="1498"/>
      <c r="IJI29" s="1498"/>
      <c r="IJJ29" s="1498"/>
      <c r="IJK29" s="1498"/>
      <c r="IJL29" s="1498"/>
      <c r="IJM29" s="1498"/>
      <c r="IJN29" s="1498"/>
      <c r="IJO29" s="1498"/>
      <c r="IJP29" s="1498"/>
      <c r="IJQ29" s="1498"/>
      <c r="IJR29" s="1498"/>
      <c r="IJS29" s="1498"/>
      <c r="IJT29" s="1498"/>
      <c r="IJU29" s="1498"/>
      <c r="IJV29" s="1498"/>
      <c r="IJW29" s="1498"/>
      <c r="IJX29" s="1498"/>
      <c r="IJY29" s="1498"/>
      <c r="IJZ29" s="1498"/>
      <c r="IKA29" s="1498"/>
      <c r="IKB29" s="1498"/>
      <c r="IKC29" s="1498"/>
      <c r="IKD29" s="1498"/>
      <c r="IKE29" s="1498"/>
      <c r="IKF29" s="1498"/>
      <c r="IKG29" s="1498"/>
      <c r="IKH29" s="1498"/>
      <c r="IKI29" s="1498"/>
      <c r="IKJ29" s="1498"/>
      <c r="IKK29" s="1498"/>
      <c r="IKL29" s="1498"/>
      <c r="IKM29" s="1498"/>
      <c r="IKN29" s="1498"/>
      <c r="IKO29" s="1498"/>
      <c r="IKP29" s="1498"/>
      <c r="IKQ29" s="1498"/>
      <c r="IKR29" s="1498"/>
      <c r="IKS29" s="1498"/>
      <c r="IKT29" s="1498"/>
      <c r="IKU29" s="1498"/>
      <c r="IKV29" s="1498"/>
      <c r="IKW29" s="1498"/>
      <c r="IKX29" s="1498"/>
      <c r="IKY29" s="1498"/>
      <c r="IKZ29" s="1498"/>
      <c r="ILA29" s="1498"/>
      <c r="ILB29" s="1498"/>
      <c r="ILC29" s="1498"/>
      <c r="ILD29" s="1498"/>
      <c r="ILE29" s="1498"/>
      <c r="ILF29" s="1498"/>
      <c r="ILG29" s="1498"/>
      <c r="ILH29" s="1498"/>
      <c r="ILI29" s="1498"/>
      <c r="ILJ29" s="1498"/>
      <c r="ILK29" s="1498"/>
      <c r="ILL29" s="1498"/>
      <c r="ILM29" s="1498"/>
      <c r="ILN29" s="1498"/>
      <c r="ILO29" s="1498"/>
      <c r="ILP29" s="1498"/>
      <c r="ILQ29" s="1498"/>
      <c r="ILR29" s="1498"/>
      <c r="ILS29" s="1498"/>
      <c r="ILT29" s="1498"/>
      <c r="ILU29" s="1498"/>
      <c r="ILV29" s="1498"/>
      <c r="ILW29" s="1498"/>
      <c r="ILX29" s="1498"/>
      <c r="ILY29" s="1498"/>
      <c r="ILZ29" s="1498"/>
      <c r="IMA29" s="1498"/>
      <c r="IMB29" s="1498"/>
      <c r="IMC29" s="1498"/>
      <c r="IMD29" s="1498"/>
      <c r="IME29" s="1498"/>
      <c r="IMF29" s="1498"/>
      <c r="IMG29" s="1498"/>
      <c r="IMH29" s="1498"/>
      <c r="IMI29" s="1498"/>
      <c r="IMJ29" s="1498"/>
      <c r="IMK29" s="1498"/>
      <c r="IML29" s="1498"/>
      <c r="IMM29" s="1498"/>
      <c r="IMN29" s="1498"/>
      <c r="IMO29" s="1498"/>
      <c r="IMP29" s="1498"/>
      <c r="IMQ29" s="1498"/>
      <c r="IMR29" s="1498"/>
      <c r="IMS29" s="1498"/>
      <c r="IMT29" s="1498"/>
      <c r="IMU29" s="1498"/>
      <c r="IMV29" s="1498"/>
      <c r="IMW29" s="1498"/>
      <c r="IMX29" s="1498"/>
      <c r="IMY29" s="1498"/>
      <c r="IMZ29" s="1498"/>
      <c r="INA29" s="1498"/>
      <c r="INB29" s="1498"/>
      <c r="INC29" s="1498"/>
      <c r="IND29" s="1498"/>
      <c r="INE29" s="1498"/>
      <c r="INF29" s="1498"/>
      <c r="ING29" s="1498"/>
      <c r="INH29" s="1498"/>
      <c r="INI29" s="1498"/>
      <c r="INJ29" s="1498"/>
      <c r="INK29" s="1498"/>
      <c r="INL29" s="1498"/>
      <c r="INM29" s="1498"/>
      <c r="INN29" s="1498"/>
      <c r="INO29" s="1498"/>
      <c r="INP29" s="1498"/>
      <c r="INQ29" s="1498"/>
      <c r="INR29" s="1498"/>
      <c r="INS29" s="1498"/>
      <c r="INT29" s="1498"/>
      <c r="INU29" s="1498"/>
      <c r="INV29" s="1498"/>
      <c r="INW29" s="1498"/>
      <c r="INX29" s="1498"/>
      <c r="INY29" s="1498"/>
      <c r="INZ29" s="1498"/>
      <c r="IOA29" s="1498"/>
      <c r="IOB29" s="1498"/>
      <c r="IOC29" s="1498"/>
      <c r="IOD29" s="1498"/>
      <c r="IOE29" s="1498"/>
      <c r="IOF29" s="1498"/>
      <c r="IOG29" s="1498"/>
      <c r="IOH29" s="1498"/>
      <c r="IOI29" s="1498"/>
      <c r="IOJ29" s="1498"/>
      <c r="IOK29" s="1498"/>
      <c r="IOL29" s="1498"/>
      <c r="IOM29" s="1498"/>
      <c r="ION29" s="1498"/>
      <c r="IOO29" s="1498"/>
      <c r="IOP29" s="1498"/>
      <c r="IOQ29" s="1498"/>
      <c r="IOR29" s="1498"/>
      <c r="IOS29" s="1498"/>
      <c r="IOT29" s="1498"/>
      <c r="IOU29" s="1498"/>
      <c r="IOV29" s="1498"/>
      <c r="IOW29" s="1498"/>
      <c r="IOX29" s="1498"/>
      <c r="IOY29" s="1498"/>
      <c r="IOZ29" s="1498"/>
      <c r="IPA29" s="1498"/>
      <c r="IPB29" s="1498"/>
      <c r="IPC29" s="1498"/>
      <c r="IPD29" s="1498"/>
      <c r="IPE29" s="1498"/>
      <c r="IPF29" s="1498"/>
      <c r="IPG29" s="1498"/>
      <c r="IPH29" s="1498"/>
      <c r="IPI29" s="1498"/>
      <c r="IPJ29" s="1498"/>
      <c r="IPK29" s="1498"/>
      <c r="IPL29" s="1498"/>
      <c r="IPM29" s="1498"/>
      <c r="IPN29" s="1498"/>
      <c r="IPO29" s="1498"/>
      <c r="IPP29" s="1498"/>
      <c r="IPQ29" s="1498"/>
      <c r="IPR29" s="1498"/>
      <c r="IPS29" s="1498"/>
      <c r="IPT29" s="1498"/>
      <c r="IPU29" s="1498"/>
      <c r="IPV29" s="1498"/>
      <c r="IPW29" s="1498"/>
      <c r="IPX29" s="1498"/>
      <c r="IPY29" s="1498"/>
      <c r="IPZ29" s="1498"/>
      <c r="IQA29" s="1498"/>
      <c r="IQB29" s="1498"/>
      <c r="IQC29" s="1498"/>
      <c r="IQD29" s="1498"/>
      <c r="IQE29" s="1498"/>
      <c r="IQF29" s="1498"/>
      <c r="IQG29" s="1498"/>
      <c r="IQH29" s="1498"/>
      <c r="IQI29" s="1498"/>
      <c r="IQJ29" s="1498"/>
      <c r="IQK29" s="1498"/>
      <c r="IQL29" s="1498"/>
      <c r="IQM29" s="1498"/>
      <c r="IQN29" s="1498"/>
      <c r="IQO29" s="1498"/>
      <c r="IQP29" s="1498"/>
      <c r="IQQ29" s="1498"/>
      <c r="IQR29" s="1498"/>
      <c r="IQS29" s="1498"/>
      <c r="IQT29" s="1498"/>
      <c r="IQU29" s="1498"/>
      <c r="IQV29" s="1498"/>
      <c r="IQW29" s="1498"/>
      <c r="IQX29" s="1498"/>
      <c r="IQY29" s="1498"/>
      <c r="IQZ29" s="1498"/>
      <c r="IRA29" s="1498"/>
      <c r="IRB29" s="1498"/>
      <c r="IRC29" s="1498"/>
      <c r="IRD29" s="1498"/>
      <c r="IRE29" s="1498"/>
      <c r="IRF29" s="1498"/>
      <c r="IRG29" s="1498"/>
      <c r="IRH29" s="1498"/>
      <c r="IRI29" s="1498"/>
      <c r="IRJ29" s="1498"/>
      <c r="IRK29" s="1498"/>
      <c r="IRL29" s="1498"/>
      <c r="IRM29" s="1498"/>
      <c r="IRN29" s="1498"/>
      <c r="IRO29" s="1498"/>
      <c r="IRP29" s="1498"/>
      <c r="IRQ29" s="1498"/>
      <c r="IRR29" s="1498"/>
      <c r="IRS29" s="1498"/>
      <c r="IRT29" s="1498"/>
      <c r="IRU29" s="1498"/>
      <c r="IRV29" s="1498"/>
      <c r="IRW29" s="1498"/>
      <c r="IRX29" s="1498"/>
      <c r="IRY29" s="1498"/>
      <c r="IRZ29" s="1498"/>
      <c r="ISA29" s="1498"/>
      <c r="ISB29" s="1498"/>
      <c r="ISC29" s="1498"/>
      <c r="ISD29" s="1498"/>
      <c r="ISE29" s="1498"/>
      <c r="ISF29" s="1498"/>
      <c r="ISG29" s="1498"/>
      <c r="ISH29" s="1498"/>
      <c r="ISI29" s="1498"/>
      <c r="ISJ29" s="1498"/>
      <c r="ISK29" s="1498"/>
      <c r="ISL29" s="1498"/>
      <c r="ISM29" s="1498"/>
      <c r="ISN29" s="1498"/>
      <c r="ISO29" s="1498"/>
      <c r="ISP29" s="1498"/>
      <c r="ISQ29" s="1498"/>
      <c r="ISR29" s="1498"/>
      <c r="ISS29" s="1498"/>
      <c r="IST29" s="1498"/>
      <c r="ISU29" s="1498"/>
      <c r="ISV29" s="1498"/>
      <c r="ISW29" s="1498"/>
      <c r="ISX29" s="1498"/>
      <c r="ISY29" s="1498"/>
      <c r="ISZ29" s="1498"/>
      <c r="ITA29" s="1498"/>
      <c r="ITB29" s="1498"/>
      <c r="ITC29" s="1498"/>
      <c r="ITD29" s="1498"/>
      <c r="ITE29" s="1498"/>
      <c r="ITF29" s="1498"/>
      <c r="ITG29" s="1498"/>
      <c r="ITH29" s="1498"/>
      <c r="ITI29" s="1498"/>
      <c r="ITJ29" s="1498"/>
      <c r="ITK29" s="1498"/>
      <c r="ITL29" s="1498"/>
      <c r="ITM29" s="1498"/>
      <c r="ITN29" s="1498"/>
      <c r="ITO29" s="1498"/>
      <c r="ITP29" s="1498"/>
      <c r="ITQ29" s="1498"/>
      <c r="ITR29" s="1498"/>
      <c r="ITS29" s="1498"/>
      <c r="ITT29" s="1498"/>
      <c r="ITU29" s="1498"/>
      <c r="ITV29" s="1498"/>
      <c r="ITW29" s="1498"/>
      <c r="ITX29" s="1498"/>
      <c r="ITY29" s="1498"/>
      <c r="ITZ29" s="1498"/>
      <c r="IUA29" s="1498"/>
      <c r="IUB29" s="1498"/>
      <c r="IUC29" s="1498"/>
      <c r="IUD29" s="1498"/>
      <c r="IUE29" s="1498"/>
      <c r="IUF29" s="1498"/>
      <c r="IUG29" s="1498"/>
      <c r="IUH29" s="1498"/>
      <c r="IUI29" s="1498"/>
      <c r="IUJ29" s="1498"/>
      <c r="IUK29" s="1498"/>
      <c r="IUL29" s="1498"/>
      <c r="IUM29" s="1498"/>
      <c r="IUN29" s="1498"/>
      <c r="IUO29" s="1498"/>
      <c r="IUP29" s="1498"/>
      <c r="IUQ29" s="1498"/>
      <c r="IUR29" s="1498"/>
      <c r="IUS29" s="1498"/>
      <c r="IUT29" s="1498"/>
      <c r="IUU29" s="1498"/>
      <c r="IUV29" s="1498"/>
      <c r="IUW29" s="1498"/>
      <c r="IUX29" s="1498"/>
      <c r="IUY29" s="1498"/>
      <c r="IUZ29" s="1498"/>
      <c r="IVA29" s="1498"/>
      <c r="IVB29" s="1498"/>
      <c r="IVC29" s="1498"/>
      <c r="IVD29" s="1498"/>
      <c r="IVE29" s="1498"/>
      <c r="IVF29" s="1498"/>
      <c r="IVG29" s="1498"/>
      <c r="IVH29" s="1498"/>
      <c r="IVI29" s="1498"/>
      <c r="IVJ29" s="1498"/>
      <c r="IVK29" s="1498"/>
      <c r="IVL29" s="1498"/>
      <c r="IVM29" s="1498"/>
      <c r="IVN29" s="1498"/>
      <c r="IVO29" s="1498"/>
      <c r="IVP29" s="1498"/>
      <c r="IVQ29" s="1498"/>
      <c r="IVR29" s="1498"/>
      <c r="IVS29" s="1498"/>
      <c r="IVT29" s="1498"/>
      <c r="IVU29" s="1498"/>
      <c r="IVV29" s="1498"/>
      <c r="IVW29" s="1498"/>
      <c r="IVX29" s="1498"/>
      <c r="IVY29" s="1498"/>
      <c r="IVZ29" s="1498"/>
      <c r="IWA29" s="1498"/>
      <c r="IWB29" s="1498"/>
      <c r="IWC29" s="1498"/>
      <c r="IWD29" s="1498"/>
      <c r="IWE29" s="1498"/>
      <c r="IWF29" s="1498"/>
      <c r="IWG29" s="1498"/>
      <c r="IWH29" s="1498"/>
      <c r="IWI29" s="1498"/>
      <c r="IWJ29" s="1498"/>
      <c r="IWK29" s="1498"/>
      <c r="IWL29" s="1498"/>
      <c r="IWM29" s="1498"/>
      <c r="IWN29" s="1498"/>
      <c r="IWO29" s="1498"/>
      <c r="IWP29" s="1498"/>
      <c r="IWQ29" s="1498"/>
      <c r="IWR29" s="1498"/>
      <c r="IWS29" s="1498"/>
      <c r="IWT29" s="1498"/>
      <c r="IWU29" s="1498"/>
      <c r="IWV29" s="1498"/>
      <c r="IWW29" s="1498"/>
      <c r="IWX29" s="1498"/>
      <c r="IWY29" s="1498"/>
      <c r="IWZ29" s="1498"/>
      <c r="IXA29" s="1498"/>
      <c r="IXB29" s="1498"/>
      <c r="IXC29" s="1498"/>
      <c r="IXD29" s="1498"/>
      <c r="IXE29" s="1498"/>
      <c r="IXF29" s="1498"/>
      <c r="IXG29" s="1498"/>
      <c r="IXH29" s="1498"/>
      <c r="IXI29" s="1498"/>
      <c r="IXJ29" s="1498"/>
      <c r="IXK29" s="1498"/>
      <c r="IXL29" s="1498"/>
      <c r="IXM29" s="1498"/>
      <c r="IXN29" s="1498"/>
      <c r="IXO29" s="1498"/>
      <c r="IXP29" s="1498"/>
      <c r="IXQ29" s="1498"/>
      <c r="IXR29" s="1498"/>
      <c r="IXS29" s="1498"/>
      <c r="IXT29" s="1498"/>
      <c r="IXU29" s="1498"/>
      <c r="IXV29" s="1498"/>
      <c r="IXW29" s="1498"/>
      <c r="IXX29" s="1498"/>
      <c r="IXY29" s="1498"/>
      <c r="IXZ29" s="1498"/>
      <c r="IYA29" s="1498"/>
      <c r="IYB29" s="1498"/>
      <c r="IYC29" s="1498"/>
      <c r="IYD29" s="1498"/>
      <c r="IYE29" s="1498"/>
      <c r="IYF29" s="1498"/>
      <c r="IYG29" s="1498"/>
      <c r="IYH29" s="1498"/>
      <c r="IYI29" s="1498"/>
      <c r="IYJ29" s="1498"/>
      <c r="IYK29" s="1498"/>
      <c r="IYL29" s="1498"/>
      <c r="IYM29" s="1498"/>
      <c r="IYN29" s="1498"/>
      <c r="IYO29" s="1498"/>
      <c r="IYP29" s="1498"/>
      <c r="IYQ29" s="1498"/>
      <c r="IYR29" s="1498"/>
      <c r="IYS29" s="1498"/>
      <c r="IYT29" s="1498"/>
      <c r="IYU29" s="1498"/>
      <c r="IYV29" s="1498"/>
      <c r="IYW29" s="1498"/>
      <c r="IYX29" s="1498"/>
      <c r="IYY29" s="1498"/>
      <c r="IYZ29" s="1498"/>
      <c r="IZA29" s="1498"/>
      <c r="IZB29" s="1498"/>
      <c r="IZC29" s="1498"/>
      <c r="IZD29" s="1498"/>
      <c r="IZE29" s="1498"/>
      <c r="IZF29" s="1498"/>
      <c r="IZG29" s="1498"/>
      <c r="IZH29" s="1498"/>
      <c r="IZI29" s="1498"/>
      <c r="IZJ29" s="1498"/>
      <c r="IZK29" s="1498"/>
      <c r="IZL29" s="1498"/>
      <c r="IZM29" s="1498"/>
      <c r="IZN29" s="1498"/>
      <c r="IZO29" s="1498"/>
      <c r="IZP29" s="1498"/>
      <c r="IZQ29" s="1498"/>
      <c r="IZR29" s="1498"/>
      <c r="IZS29" s="1498"/>
      <c r="IZT29" s="1498"/>
      <c r="IZU29" s="1498"/>
      <c r="IZV29" s="1498"/>
      <c r="IZW29" s="1498"/>
      <c r="IZX29" s="1498"/>
      <c r="IZY29" s="1498"/>
      <c r="IZZ29" s="1498"/>
      <c r="JAA29" s="1498"/>
      <c r="JAB29" s="1498"/>
      <c r="JAC29" s="1498"/>
      <c r="JAD29" s="1498"/>
      <c r="JAE29" s="1498"/>
      <c r="JAF29" s="1498"/>
      <c r="JAG29" s="1498"/>
      <c r="JAH29" s="1498"/>
      <c r="JAI29" s="1498"/>
      <c r="JAJ29" s="1498"/>
      <c r="JAK29" s="1498"/>
      <c r="JAL29" s="1498"/>
      <c r="JAM29" s="1498"/>
      <c r="JAN29" s="1498"/>
      <c r="JAO29" s="1498"/>
      <c r="JAP29" s="1498"/>
      <c r="JAQ29" s="1498"/>
      <c r="JAR29" s="1498"/>
      <c r="JAS29" s="1498"/>
      <c r="JAT29" s="1498"/>
      <c r="JAU29" s="1498"/>
      <c r="JAV29" s="1498"/>
      <c r="JAW29" s="1498"/>
      <c r="JAX29" s="1498"/>
      <c r="JAY29" s="1498"/>
      <c r="JAZ29" s="1498"/>
      <c r="JBA29" s="1498"/>
      <c r="JBB29" s="1498"/>
      <c r="JBC29" s="1498"/>
      <c r="JBD29" s="1498"/>
      <c r="JBE29" s="1498"/>
      <c r="JBF29" s="1498"/>
      <c r="JBG29" s="1498"/>
      <c r="JBH29" s="1498"/>
      <c r="JBI29" s="1498"/>
      <c r="JBJ29" s="1498"/>
      <c r="JBK29" s="1498"/>
      <c r="JBL29" s="1498"/>
      <c r="JBM29" s="1498"/>
      <c r="JBN29" s="1498"/>
      <c r="JBO29" s="1498"/>
      <c r="JBP29" s="1498"/>
      <c r="JBQ29" s="1498"/>
      <c r="JBR29" s="1498"/>
      <c r="JBS29" s="1498"/>
      <c r="JBT29" s="1498"/>
      <c r="JBU29" s="1498"/>
      <c r="JBV29" s="1498"/>
      <c r="JBW29" s="1498"/>
      <c r="JBX29" s="1498"/>
      <c r="JBY29" s="1498"/>
      <c r="JBZ29" s="1498"/>
      <c r="JCA29" s="1498"/>
      <c r="JCB29" s="1498"/>
      <c r="JCC29" s="1498"/>
      <c r="JCD29" s="1498"/>
      <c r="JCE29" s="1498"/>
      <c r="JCF29" s="1498"/>
      <c r="JCG29" s="1498"/>
      <c r="JCH29" s="1498"/>
      <c r="JCI29" s="1498"/>
      <c r="JCJ29" s="1498"/>
      <c r="JCK29" s="1498"/>
      <c r="JCL29" s="1498"/>
      <c r="JCM29" s="1498"/>
      <c r="JCN29" s="1498"/>
      <c r="JCO29" s="1498"/>
      <c r="JCP29" s="1498"/>
      <c r="JCQ29" s="1498"/>
      <c r="JCR29" s="1498"/>
      <c r="JCS29" s="1498"/>
      <c r="JCT29" s="1498"/>
      <c r="JCU29" s="1498"/>
      <c r="JCV29" s="1498"/>
      <c r="JCW29" s="1498"/>
      <c r="JCX29" s="1498"/>
      <c r="JCY29" s="1498"/>
      <c r="JCZ29" s="1498"/>
      <c r="JDA29" s="1498"/>
      <c r="JDB29" s="1498"/>
      <c r="JDC29" s="1498"/>
      <c r="JDD29" s="1498"/>
      <c r="JDE29" s="1498"/>
      <c r="JDF29" s="1498"/>
      <c r="JDG29" s="1498"/>
      <c r="JDH29" s="1498"/>
      <c r="JDI29" s="1498"/>
      <c r="JDJ29" s="1498"/>
      <c r="JDK29" s="1498"/>
      <c r="JDL29" s="1498"/>
      <c r="JDM29" s="1498"/>
      <c r="JDN29" s="1498"/>
      <c r="JDO29" s="1498"/>
      <c r="JDP29" s="1498"/>
      <c r="JDQ29" s="1498"/>
      <c r="JDR29" s="1498"/>
      <c r="JDS29" s="1498"/>
      <c r="JDT29" s="1498"/>
      <c r="JDU29" s="1498"/>
      <c r="JDV29" s="1498"/>
      <c r="JDW29" s="1498"/>
      <c r="JDX29" s="1498"/>
      <c r="JDY29" s="1498"/>
      <c r="JDZ29" s="1498"/>
      <c r="JEA29" s="1498"/>
      <c r="JEB29" s="1498"/>
      <c r="JEC29" s="1498"/>
      <c r="JED29" s="1498"/>
      <c r="JEE29" s="1498"/>
      <c r="JEF29" s="1498"/>
      <c r="JEG29" s="1498"/>
      <c r="JEH29" s="1498"/>
      <c r="JEI29" s="1498"/>
      <c r="JEJ29" s="1498"/>
      <c r="JEK29" s="1498"/>
      <c r="JEL29" s="1498"/>
      <c r="JEM29" s="1498"/>
      <c r="JEN29" s="1498"/>
      <c r="JEO29" s="1498"/>
      <c r="JEP29" s="1498"/>
      <c r="JEQ29" s="1498"/>
      <c r="JER29" s="1498"/>
      <c r="JES29" s="1498"/>
      <c r="JET29" s="1498"/>
      <c r="JEU29" s="1498"/>
      <c r="JEV29" s="1498"/>
      <c r="JEW29" s="1498"/>
      <c r="JEX29" s="1498"/>
      <c r="JEY29" s="1498"/>
      <c r="JEZ29" s="1498"/>
      <c r="JFA29" s="1498"/>
      <c r="JFB29" s="1498"/>
      <c r="JFC29" s="1498"/>
      <c r="JFD29" s="1498"/>
      <c r="JFE29" s="1498"/>
      <c r="JFF29" s="1498"/>
      <c r="JFG29" s="1498"/>
      <c r="JFH29" s="1498"/>
      <c r="JFI29" s="1498"/>
      <c r="JFJ29" s="1498"/>
      <c r="JFK29" s="1498"/>
      <c r="JFL29" s="1498"/>
      <c r="JFM29" s="1498"/>
      <c r="JFN29" s="1498"/>
      <c r="JFO29" s="1498"/>
      <c r="JFP29" s="1498"/>
      <c r="JFQ29" s="1498"/>
      <c r="JFR29" s="1498"/>
      <c r="JFS29" s="1498"/>
      <c r="JFT29" s="1498"/>
      <c r="JFU29" s="1498"/>
      <c r="JFV29" s="1498"/>
      <c r="JFW29" s="1498"/>
      <c r="JFX29" s="1498"/>
      <c r="JFY29" s="1498"/>
      <c r="JFZ29" s="1498"/>
      <c r="JGA29" s="1498"/>
      <c r="JGB29" s="1498"/>
      <c r="JGC29" s="1498"/>
      <c r="JGD29" s="1498"/>
      <c r="JGE29" s="1498"/>
      <c r="JGF29" s="1498"/>
      <c r="JGG29" s="1498"/>
      <c r="JGH29" s="1498"/>
      <c r="JGI29" s="1498"/>
      <c r="JGJ29" s="1498"/>
      <c r="JGK29" s="1498"/>
      <c r="JGL29" s="1498"/>
      <c r="JGM29" s="1498"/>
      <c r="JGN29" s="1498"/>
      <c r="JGO29" s="1498"/>
      <c r="JGP29" s="1498"/>
      <c r="JGQ29" s="1498"/>
      <c r="JGR29" s="1498"/>
      <c r="JGS29" s="1498"/>
      <c r="JGT29" s="1498"/>
      <c r="JGU29" s="1498"/>
      <c r="JGV29" s="1498"/>
      <c r="JGW29" s="1498"/>
      <c r="JGX29" s="1498"/>
      <c r="JGY29" s="1498"/>
      <c r="JGZ29" s="1498"/>
      <c r="JHA29" s="1498"/>
      <c r="JHB29" s="1498"/>
      <c r="JHC29" s="1498"/>
      <c r="JHD29" s="1498"/>
      <c r="JHE29" s="1498"/>
      <c r="JHF29" s="1498"/>
      <c r="JHG29" s="1498"/>
      <c r="JHH29" s="1498"/>
      <c r="JHI29" s="1498"/>
      <c r="JHJ29" s="1498"/>
      <c r="JHK29" s="1498"/>
      <c r="JHL29" s="1498"/>
      <c r="JHM29" s="1498"/>
      <c r="JHN29" s="1498"/>
      <c r="JHO29" s="1498"/>
      <c r="JHP29" s="1498"/>
      <c r="JHQ29" s="1498"/>
      <c r="JHR29" s="1498"/>
      <c r="JHS29" s="1498"/>
      <c r="JHT29" s="1498"/>
      <c r="JHU29" s="1498"/>
      <c r="JHV29" s="1498"/>
      <c r="JHW29" s="1498"/>
      <c r="JHX29" s="1498"/>
      <c r="JHY29" s="1498"/>
      <c r="JHZ29" s="1498"/>
      <c r="JIA29" s="1498"/>
      <c r="JIB29" s="1498"/>
      <c r="JIC29" s="1498"/>
      <c r="JID29" s="1498"/>
      <c r="JIE29" s="1498"/>
      <c r="JIF29" s="1498"/>
      <c r="JIG29" s="1498"/>
      <c r="JIH29" s="1498"/>
      <c r="JII29" s="1498"/>
      <c r="JIJ29" s="1498"/>
      <c r="JIK29" s="1498"/>
      <c r="JIL29" s="1498"/>
      <c r="JIM29" s="1498"/>
      <c r="JIN29" s="1498"/>
      <c r="JIO29" s="1498"/>
      <c r="JIP29" s="1498"/>
      <c r="JIQ29" s="1498"/>
      <c r="JIR29" s="1498"/>
      <c r="JIS29" s="1498"/>
      <c r="JIT29" s="1498"/>
      <c r="JIU29" s="1498"/>
      <c r="JIV29" s="1498"/>
      <c r="JIW29" s="1498"/>
      <c r="JIX29" s="1498"/>
      <c r="JIY29" s="1498"/>
      <c r="JIZ29" s="1498"/>
      <c r="JJA29" s="1498"/>
      <c r="JJB29" s="1498"/>
      <c r="JJC29" s="1498"/>
      <c r="JJD29" s="1498"/>
      <c r="JJE29" s="1498"/>
      <c r="JJF29" s="1498"/>
      <c r="JJG29" s="1498"/>
      <c r="JJH29" s="1498"/>
      <c r="JJI29" s="1498"/>
      <c r="JJJ29" s="1498"/>
      <c r="JJK29" s="1498"/>
      <c r="JJL29" s="1498"/>
      <c r="JJM29" s="1498"/>
      <c r="JJN29" s="1498"/>
      <c r="JJO29" s="1498"/>
      <c r="JJP29" s="1498"/>
      <c r="JJQ29" s="1498"/>
      <c r="JJR29" s="1498"/>
      <c r="JJS29" s="1498"/>
      <c r="JJT29" s="1498"/>
      <c r="JJU29" s="1498"/>
      <c r="JJV29" s="1498"/>
      <c r="JJW29" s="1498"/>
      <c r="JJX29" s="1498"/>
      <c r="JJY29" s="1498"/>
      <c r="JJZ29" s="1498"/>
      <c r="JKA29" s="1498"/>
      <c r="JKB29" s="1498"/>
      <c r="JKC29" s="1498"/>
      <c r="JKD29" s="1498"/>
      <c r="JKE29" s="1498"/>
      <c r="JKF29" s="1498"/>
      <c r="JKG29" s="1498"/>
      <c r="JKH29" s="1498"/>
      <c r="JKI29" s="1498"/>
      <c r="JKJ29" s="1498"/>
      <c r="JKK29" s="1498"/>
      <c r="JKL29" s="1498"/>
      <c r="JKM29" s="1498"/>
      <c r="JKN29" s="1498"/>
      <c r="JKO29" s="1498"/>
      <c r="JKP29" s="1498"/>
      <c r="JKQ29" s="1498"/>
      <c r="JKR29" s="1498"/>
      <c r="JKS29" s="1498"/>
      <c r="JKT29" s="1498"/>
      <c r="JKU29" s="1498"/>
      <c r="JKV29" s="1498"/>
      <c r="JKW29" s="1498"/>
      <c r="JKX29" s="1498"/>
      <c r="JKY29" s="1498"/>
      <c r="JKZ29" s="1498"/>
      <c r="JLA29" s="1498"/>
      <c r="JLB29" s="1498"/>
      <c r="JLC29" s="1498"/>
      <c r="JLD29" s="1498"/>
      <c r="JLE29" s="1498"/>
      <c r="JLF29" s="1498"/>
      <c r="JLG29" s="1498"/>
      <c r="JLH29" s="1498"/>
      <c r="JLI29" s="1498"/>
      <c r="JLJ29" s="1498"/>
      <c r="JLK29" s="1498"/>
      <c r="JLL29" s="1498"/>
      <c r="JLM29" s="1498"/>
      <c r="JLN29" s="1498"/>
      <c r="JLO29" s="1498"/>
      <c r="JLP29" s="1498"/>
      <c r="JLQ29" s="1498"/>
      <c r="JLR29" s="1498"/>
      <c r="JLS29" s="1498"/>
      <c r="JLT29" s="1498"/>
      <c r="JLU29" s="1498"/>
      <c r="JLV29" s="1498"/>
      <c r="JLW29" s="1498"/>
      <c r="JLX29" s="1498"/>
      <c r="JLY29" s="1498"/>
      <c r="JLZ29" s="1498"/>
      <c r="JMA29" s="1498"/>
      <c r="JMB29" s="1498"/>
      <c r="JMC29" s="1498"/>
      <c r="JMD29" s="1498"/>
      <c r="JME29" s="1498"/>
      <c r="JMF29" s="1498"/>
      <c r="JMG29" s="1498"/>
      <c r="JMH29" s="1498"/>
      <c r="JMI29" s="1498"/>
      <c r="JMJ29" s="1498"/>
      <c r="JMK29" s="1498"/>
      <c r="JML29" s="1498"/>
      <c r="JMM29" s="1498"/>
      <c r="JMN29" s="1498"/>
      <c r="JMO29" s="1498"/>
      <c r="JMP29" s="1498"/>
      <c r="JMQ29" s="1498"/>
      <c r="JMR29" s="1498"/>
      <c r="JMS29" s="1498"/>
      <c r="JMT29" s="1498"/>
      <c r="JMU29" s="1498"/>
      <c r="JMV29" s="1498"/>
      <c r="JMW29" s="1498"/>
      <c r="JMX29" s="1498"/>
      <c r="JMY29" s="1498"/>
      <c r="JMZ29" s="1498"/>
      <c r="JNA29" s="1498"/>
      <c r="JNB29" s="1498"/>
      <c r="JNC29" s="1498"/>
      <c r="JND29" s="1498"/>
      <c r="JNE29" s="1498"/>
      <c r="JNF29" s="1498"/>
      <c r="JNG29" s="1498"/>
      <c r="JNH29" s="1498"/>
      <c r="JNI29" s="1498"/>
      <c r="JNJ29" s="1498"/>
      <c r="JNK29" s="1498"/>
      <c r="JNL29" s="1498"/>
      <c r="JNM29" s="1498"/>
      <c r="JNN29" s="1498"/>
      <c r="JNO29" s="1498"/>
      <c r="JNP29" s="1498"/>
      <c r="JNQ29" s="1498"/>
      <c r="JNR29" s="1498"/>
      <c r="JNS29" s="1498"/>
      <c r="JNT29" s="1498"/>
      <c r="JNU29" s="1498"/>
      <c r="JNV29" s="1498"/>
      <c r="JNW29" s="1498"/>
      <c r="JNX29" s="1498"/>
      <c r="JNY29" s="1498"/>
      <c r="JNZ29" s="1498"/>
      <c r="JOA29" s="1498"/>
      <c r="JOB29" s="1498"/>
      <c r="JOC29" s="1498"/>
      <c r="JOD29" s="1498"/>
      <c r="JOE29" s="1498"/>
      <c r="JOF29" s="1498"/>
      <c r="JOG29" s="1498"/>
      <c r="JOH29" s="1498"/>
      <c r="JOI29" s="1498"/>
      <c r="JOJ29" s="1498"/>
      <c r="JOK29" s="1498"/>
      <c r="JOL29" s="1498"/>
      <c r="JOM29" s="1498"/>
      <c r="JON29" s="1498"/>
      <c r="JOO29" s="1498"/>
      <c r="JOP29" s="1498"/>
      <c r="JOQ29" s="1498"/>
      <c r="JOR29" s="1498"/>
      <c r="JOS29" s="1498"/>
      <c r="JOT29" s="1498"/>
      <c r="JOU29" s="1498"/>
      <c r="JOV29" s="1498"/>
      <c r="JOW29" s="1498"/>
      <c r="JOX29" s="1498"/>
      <c r="JOY29" s="1498"/>
      <c r="JOZ29" s="1498"/>
      <c r="JPA29" s="1498"/>
      <c r="JPB29" s="1498"/>
      <c r="JPC29" s="1498"/>
      <c r="JPD29" s="1498"/>
      <c r="JPE29" s="1498"/>
      <c r="JPF29" s="1498"/>
      <c r="JPG29" s="1498"/>
      <c r="JPH29" s="1498"/>
      <c r="JPI29" s="1498"/>
      <c r="JPJ29" s="1498"/>
      <c r="JPK29" s="1498"/>
      <c r="JPL29" s="1498"/>
      <c r="JPM29" s="1498"/>
      <c r="JPN29" s="1498"/>
      <c r="JPO29" s="1498"/>
      <c r="JPP29" s="1498"/>
      <c r="JPQ29" s="1498"/>
      <c r="JPR29" s="1498"/>
      <c r="JPS29" s="1498"/>
      <c r="JPT29" s="1498"/>
      <c r="JPU29" s="1498"/>
      <c r="JPV29" s="1498"/>
      <c r="JPW29" s="1498"/>
      <c r="JPX29" s="1498"/>
      <c r="JPY29" s="1498"/>
      <c r="JPZ29" s="1498"/>
      <c r="JQA29" s="1498"/>
      <c r="JQB29" s="1498"/>
      <c r="JQC29" s="1498"/>
      <c r="JQD29" s="1498"/>
      <c r="JQE29" s="1498"/>
      <c r="JQF29" s="1498"/>
      <c r="JQG29" s="1498"/>
      <c r="JQH29" s="1498"/>
      <c r="JQI29" s="1498"/>
      <c r="JQJ29" s="1498"/>
      <c r="JQK29" s="1498"/>
      <c r="JQL29" s="1498"/>
      <c r="JQM29" s="1498"/>
      <c r="JQN29" s="1498"/>
      <c r="JQO29" s="1498"/>
      <c r="JQP29" s="1498"/>
      <c r="JQQ29" s="1498"/>
      <c r="JQR29" s="1498"/>
      <c r="JQS29" s="1498"/>
      <c r="JQT29" s="1498"/>
      <c r="JQU29" s="1498"/>
      <c r="JQV29" s="1498"/>
      <c r="JQW29" s="1498"/>
      <c r="JQX29" s="1498"/>
      <c r="JQY29" s="1498"/>
      <c r="JQZ29" s="1498"/>
      <c r="JRA29" s="1498"/>
      <c r="JRB29" s="1498"/>
      <c r="JRC29" s="1498"/>
      <c r="JRD29" s="1498"/>
      <c r="JRE29" s="1498"/>
      <c r="JRF29" s="1498"/>
      <c r="JRG29" s="1498"/>
      <c r="JRH29" s="1498"/>
      <c r="JRI29" s="1498"/>
      <c r="JRJ29" s="1498"/>
      <c r="JRK29" s="1498"/>
      <c r="JRL29" s="1498"/>
      <c r="JRM29" s="1498"/>
      <c r="JRN29" s="1498"/>
      <c r="JRO29" s="1498"/>
      <c r="JRP29" s="1498"/>
      <c r="JRQ29" s="1498"/>
      <c r="JRR29" s="1498"/>
      <c r="JRS29" s="1498"/>
      <c r="JRT29" s="1498"/>
      <c r="JRU29" s="1498"/>
      <c r="JRV29" s="1498"/>
      <c r="JRW29" s="1498"/>
      <c r="JRX29" s="1498"/>
      <c r="JRY29" s="1498"/>
      <c r="JRZ29" s="1498"/>
      <c r="JSA29" s="1498"/>
      <c r="JSB29" s="1498"/>
      <c r="JSC29" s="1498"/>
      <c r="JSD29" s="1498"/>
      <c r="JSE29" s="1498"/>
      <c r="JSF29" s="1498"/>
      <c r="JSG29" s="1498"/>
      <c r="JSH29" s="1498"/>
      <c r="JSI29" s="1498"/>
      <c r="JSJ29" s="1498"/>
      <c r="JSK29" s="1498"/>
      <c r="JSL29" s="1498"/>
      <c r="JSM29" s="1498"/>
      <c r="JSN29" s="1498"/>
      <c r="JSO29" s="1498"/>
      <c r="JSP29" s="1498"/>
      <c r="JSQ29" s="1498"/>
      <c r="JSR29" s="1498"/>
      <c r="JSS29" s="1498"/>
      <c r="JST29" s="1498"/>
      <c r="JSU29" s="1498"/>
      <c r="JSV29" s="1498"/>
      <c r="JSW29" s="1498"/>
      <c r="JSX29" s="1498"/>
      <c r="JSY29" s="1498"/>
      <c r="JSZ29" s="1498"/>
      <c r="JTA29" s="1498"/>
      <c r="JTB29" s="1498"/>
      <c r="JTC29" s="1498"/>
      <c r="JTD29" s="1498"/>
      <c r="JTE29" s="1498"/>
      <c r="JTF29" s="1498"/>
      <c r="JTG29" s="1498"/>
      <c r="JTH29" s="1498"/>
      <c r="JTI29" s="1498"/>
      <c r="JTJ29" s="1498"/>
      <c r="JTK29" s="1498"/>
      <c r="JTL29" s="1498"/>
      <c r="JTM29" s="1498"/>
      <c r="JTN29" s="1498"/>
      <c r="JTO29" s="1498"/>
      <c r="JTP29" s="1498"/>
      <c r="JTQ29" s="1498"/>
      <c r="JTR29" s="1498"/>
      <c r="JTS29" s="1498"/>
      <c r="JTT29" s="1498"/>
      <c r="JTU29" s="1498"/>
      <c r="JTV29" s="1498"/>
      <c r="JTW29" s="1498"/>
      <c r="JTX29" s="1498"/>
      <c r="JTY29" s="1498"/>
      <c r="JTZ29" s="1498"/>
      <c r="JUA29" s="1498"/>
      <c r="JUB29" s="1498"/>
      <c r="JUC29" s="1498"/>
      <c r="JUD29" s="1498"/>
      <c r="JUE29" s="1498"/>
      <c r="JUF29" s="1498"/>
      <c r="JUG29" s="1498"/>
      <c r="JUH29" s="1498"/>
      <c r="JUI29" s="1498"/>
      <c r="JUJ29" s="1498"/>
      <c r="JUK29" s="1498"/>
      <c r="JUL29" s="1498"/>
      <c r="JUM29" s="1498"/>
      <c r="JUN29" s="1498"/>
      <c r="JUO29" s="1498"/>
      <c r="JUP29" s="1498"/>
      <c r="JUQ29" s="1498"/>
      <c r="JUR29" s="1498"/>
      <c r="JUS29" s="1498"/>
      <c r="JUT29" s="1498"/>
      <c r="JUU29" s="1498"/>
      <c r="JUV29" s="1498"/>
      <c r="JUW29" s="1498"/>
      <c r="JUX29" s="1498"/>
      <c r="JUY29" s="1498"/>
      <c r="JUZ29" s="1498"/>
      <c r="JVA29" s="1498"/>
      <c r="JVB29" s="1498"/>
      <c r="JVC29" s="1498"/>
      <c r="JVD29" s="1498"/>
      <c r="JVE29" s="1498"/>
      <c r="JVF29" s="1498"/>
      <c r="JVG29" s="1498"/>
      <c r="JVH29" s="1498"/>
      <c r="JVI29" s="1498"/>
      <c r="JVJ29" s="1498"/>
      <c r="JVK29" s="1498"/>
      <c r="JVL29" s="1498"/>
      <c r="JVM29" s="1498"/>
      <c r="JVN29" s="1498"/>
      <c r="JVO29" s="1498"/>
      <c r="JVP29" s="1498"/>
      <c r="JVQ29" s="1498"/>
      <c r="JVR29" s="1498"/>
      <c r="JVS29" s="1498"/>
      <c r="JVT29" s="1498"/>
      <c r="JVU29" s="1498"/>
      <c r="JVV29" s="1498"/>
      <c r="JVW29" s="1498"/>
      <c r="JVX29" s="1498"/>
      <c r="JVY29" s="1498"/>
      <c r="JVZ29" s="1498"/>
      <c r="JWA29" s="1498"/>
      <c r="JWB29" s="1498"/>
      <c r="JWC29" s="1498"/>
      <c r="JWD29" s="1498"/>
      <c r="JWE29" s="1498"/>
      <c r="JWF29" s="1498"/>
      <c r="JWG29" s="1498"/>
      <c r="JWH29" s="1498"/>
      <c r="JWI29" s="1498"/>
      <c r="JWJ29" s="1498"/>
      <c r="JWK29" s="1498"/>
      <c r="JWL29" s="1498"/>
      <c r="JWM29" s="1498"/>
      <c r="JWN29" s="1498"/>
      <c r="JWO29" s="1498"/>
      <c r="JWP29" s="1498"/>
      <c r="JWQ29" s="1498"/>
      <c r="JWR29" s="1498"/>
      <c r="JWS29" s="1498"/>
      <c r="JWT29" s="1498"/>
      <c r="JWU29" s="1498"/>
      <c r="JWV29" s="1498"/>
      <c r="JWW29" s="1498"/>
      <c r="JWX29" s="1498"/>
      <c r="JWY29" s="1498"/>
      <c r="JWZ29" s="1498"/>
      <c r="JXA29" s="1498"/>
      <c r="JXB29" s="1498"/>
      <c r="JXC29" s="1498"/>
      <c r="JXD29" s="1498"/>
      <c r="JXE29" s="1498"/>
      <c r="JXF29" s="1498"/>
      <c r="JXG29" s="1498"/>
      <c r="JXH29" s="1498"/>
      <c r="JXI29" s="1498"/>
      <c r="JXJ29" s="1498"/>
      <c r="JXK29" s="1498"/>
      <c r="JXL29" s="1498"/>
      <c r="JXM29" s="1498"/>
      <c r="JXN29" s="1498"/>
      <c r="JXO29" s="1498"/>
      <c r="JXP29" s="1498"/>
      <c r="JXQ29" s="1498"/>
      <c r="JXR29" s="1498"/>
      <c r="JXS29" s="1498"/>
      <c r="JXT29" s="1498"/>
      <c r="JXU29" s="1498"/>
      <c r="JXV29" s="1498"/>
      <c r="JXW29" s="1498"/>
      <c r="JXX29" s="1498"/>
      <c r="JXY29" s="1498"/>
      <c r="JXZ29" s="1498"/>
      <c r="JYA29" s="1498"/>
      <c r="JYB29" s="1498"/>
      <c r="JYC29" s="1498"/>
      <c r="JYD29" s="1498"/>
      <c r="JYE29" s="1498"/>
      <c r="JYF29" s="1498"/>
      <c r="JYG29" s="1498"/>
      <c r="JYH29" s="1498"/>
      <c r="JYI29" s="1498"/>
      <c r="JYJ29" s="1498"/>
      <c r="JYK29" s="1498"/>
      <c r="JYL29" s="1498"/>
      <c r="JYM29" s="1498"/>
      <c r="JYN29" s="1498"/>
      <c r="JYO29" s="1498"/>
      <c r="JYP29" s="1498"/>
      <c r="JYQ29" s="1498"/>
      <c r="JYR29" s="1498"/>
      <c r="JYS29" s="1498"/>
      <c r="JYT29" s="1498"/>
      <c r="JYU29" s="1498"/>
      <c r="JYV29" s="1498"/>
      <c r="JYW29" s="1498"/>
      <c r="JYX29" s="1498"/>
      <c r="JYY29" s="1498"/>
      <c r="JYZ29" s="1498"/>
      <c r="JZA29" s="1498"/>
      <c r="JZB29" s="1498"/>
      <c r="JZC29" s="1498"/>
      <c r="JZD29" s="1498"/>
      <c r="JZE29" s="1498"/>
      <c r="JZF29" s="1498"/>
      <c r="JZG29" s="1498"/>
      <c r="JZH29" s="1498"/>
      <c r="JZI29" s="1498"/>
      <c r="JZJ29" s="1498"/>
      <c r="JZK29" s="1498"/>
      <c r="JZL29" s="1498"/>
      <c r="JZM29" s="1498"/>
      <c r="JZN29" s="1498"/>
      <c r="JZO29" s="1498"/>
      <c r="JZP29" s="1498"/>
      <c r="JZQ29" s="1498"/>
      <c r="JZR29" s="1498"/>
      <c r="JZS29" s="1498"/>
      <c r="JZT29" s="1498"/>
      <c r="JZU29" s="1498"/>
      <c r="JZV29" s="1498"/>
      <c r="JZW29" s="1498"/>
      <c r="JZX29" s="1498"/>
      <c r="JZY29" s="1498"/>
      <c r="JZZ29" s="1498"/>
      <c r="KAA29" s="1498"/>
      <c r="KAB29" s="1498"/>
      <c r="KAC29" s="1498"/>
      <c r="KAD29" s="1498"/>
      <c r="KAE29" s="1498"/>
      <c r="KAF29" s="1498"/>
      <c r="KAG29" s="1498"/>
      <c r="KAH29" s="1498"/>
      <c r="KAI29" s="1498"/>
      <c r="KAJ29" s="1498"/>
      <c r="KAK29" s="1498"/>
      <c r="KAL29" s="1498"/>
      <c r="KAM29" s="1498"/>
      <c r="KAN29" s="1498"/>
      <c r="KAO29" s="1498"/>
      <c r="KAP29" s="1498"/>
      <c r="KAQ29" s="1498"/>
      <c r="KAR29" s="1498"/>
      <c r="KAS29" s="1498"/>
      <c r="KAT29" s="1498"/>
      <c r="KAU29" s="1498"/>
      <c r="KAV29" s="1498"/>
      <c r="KAW29" s="1498"/>
      <c r="KAX29" s="1498"/>
      <c r="KAY29" s="1498"/>
      <c r="KAZ29" s="1498"/>
      <c r="KBA29" s="1498"/>
      <c r="KBB29" s="1498"/>
      <c r="KBC29" s="1498"/>
      <c r="KBD29" s="1498"/>
      <c r="KBE29" s="1498"/>
      <c r="KBF29" s="1498"/>
      <c r="KBG29" s="1498"/>
      <c r="KBH29" s="1498"/>
      <c r="KBI29" s="1498"/>
      <c r="KBJ29" s="1498"/>
      <c r="KBK29" s="1498"/>
      <c r="KBL29" s="1498"/>
      <c r="KBM29" s="1498"/>
      <c r="KBN29" s="1498"/>
      <c r="KBO29" s="1498"/>
      <c r="KBP29" s="1498"/>
      <c r="KBQ29" s="1498"/>
      <c r="KBR29" s="1498"/>
      <c r="KBS29" s="1498"/>
      <c r="KBT29" s="1498"/>
      <c r="KBU29" s="1498"/>
      <c r="KBV29" s="1498"/>
      <c r="KBW29" s="1498"/>
      <c r="KBX29" s="1498"/>
      <c r="KBY29" s="1498"/>
      <c r="KBZ29" s="1498"/>
      <c r="KCA29" s="1498"/>
      <c r="KCB29" s="1498"/>
      <c r="KCC29" s="1498"/>
      <c r="KCD29" s="1498"/>
      <c r="KCE29" s="1498"/>
      <c r="KCF29" s="1498"/>
      <c r="KCG29" s="1498"/>
      <c r="KCH29" s="1498"/>
      <c r="KCI29" s="1498"/>
      <c r="KCJ29" s="1498"/>
      <c r="KCK29" s="1498"/>
      <c r="KCL29" s="1498"/>
      <c r="KCM29" s="1498"/>
      <c r="KCN29" s="1498"/>
      <c r="KCO29" s="1498"/>
      <c r="KCP29" s="1498"/>
      <c r="KCQ29" s="1498"/>
      <c r="KCR29" s="1498"/>
      <c r="KCS29" s="1498"/>
      <c r="KCT29" s="1498"/>
      <c r="KCU29" s="1498"/>
      <c r="KCV29" s="1498"/>
      <c r="KCW29" s="1498"/>
      <c r="KCX29" s="1498"/>
      <c r="KCY29" s="1498"/>
      <c r="KCZ29" s="1498"/>
      <c r="KDA29" s="1498"/>
      <c r="KDB29" s="1498"/>
      <c r="KDC29" s="1498"/>
      <c r="KDD29" s="1498"/>
      <c r="KDE29" s="1498"/>
      <c r="KDF29" s="1498"/>
      <c r="KDG29" s="1498"/>
      <c r="KDH29" s="1498"/>
      <c r="KDI29" s="1498"/>
      <c r="KDJ29" s="1498"/>
      <c r="KDK29" s="1498"/>
      <c r="KDL29" s="1498"/>
      <c r="KDM29" s="1498"/>
      <c r="KDN29" s="1498"/>
      <c r="KDO29" s="1498"/>
      <c r="KDP29" s="1498"/>
      <c r="KDQ29" s="1498"/>
      <c r="KDR29" s="1498"/>
      <c r="KDS29" s="1498"/>
      <c r="KDT29" s="1498"/>
      <c r="KDU29" s="1498"/>
      <c r="KDV29" s="1498"/>
      <c r="KDW29" s="1498"/>
      <c r="KDX29" s="1498"/>
      <c r="KDY29" s="1498"/>
      <c r="KDZ29" s="1498"/>
      <c r="KEA29" s="1498"/>
      <c r="KEB29" s="1498"/>
      <c r="KEC29" s="1498"/>
      <c r="KED29" s="1498"/>
      <c r="KEE29" s="1498"/>
      <c r="KEF29" s="1498"/>
      <c r="KEG29" s="1498"/>
      <c r="KEH29" s="1498"/>
      <c r="KEI29" s="1498"/>
      <c r="KEJ29" s="1498"/>
      <c r="KEK29" s="1498"/>
      <c r="KEL29" s="1498"/>
      <c r="KEM29" s="1498"/>
      <c r="KEN29" s="1498"/>
      <c r="KEO29" s="1498"/>
      <c r="KEP29" s="1498"/>
      <c r="KEQ29" s="1498"/>
      <c r="KER29" s="1498"/>
      <c r="KES29" s="1498"/>
      <c r="KET29" s="1498"/>
      <c r="KEU29" s="1498"/>
      <c r="KEV29" s="1498"/>
      <c r="KEW29" s="1498"/>
      <c r="KEX29" s="1498"/>
      <c r="KEY29" s="1498"/>
      <c r="KEZ29" s="1498"/>
      <c r="KFA29" s="1498"/>
      <c r="KFB29" s="1498"/>
      <c r="KFC29" s="1498"/>
      <c r="KFD29" s="1498"/>
      <c r="KFE29" s="1498"/>
      <c r="KFF29" s="1498"/>
      <c r="KFG29" s="1498"/>
      <c r="KFH29" s="1498"/>
      <c r="KFI29" s="1498"/>
      <c r="KFJ29" s="1498"/>
      <c r="KFK29" s="1498"/>
      <c r="KFL29" s="1498"/>
      <c r="KFM29" s="1498"/>
      <c r="KFN29" s="1498"/>
      <c r="KFO29" s="1498"/>
      <c r="KFP29" s="1498"/>
      <c r="KFQ29" s="1498"/>
      <c r="KFR29" s="1498"/>
      <c r="KFS29" s="1498"/>
      <c r="KFT29" s="1498"/>
      <c r="KFU29" s="1498"/>
      <c r="KFV29" s="1498"/>
      <c r="KFW29" s="1498"/>
      <c r="KFX29" s="1498"/>
      <c r="KFY29" s="1498"/>
      <c r="KFZ29" s="1498"/>
      <c r="KGA29" s="1498"/>
      <c r="KGB29" s="1498"/>
      <c r="KGC29" s="1498"/>
      <c r="KGD29" s="1498"/>
      <c r="KGE29" s="1498"/>
      <c r="KGF29" s="1498"/>
      <c r="KGG29" s="1498"/>
      <c r="KGH29" s="1498"/>
      <c r="KGI29" s="1498"/>
      <c r="KGJ29" s="1498"/>
      <c r="KGK29" s="1498"/>
      <c r="KGL29" s="1498"/>
      <c r="KGM29" s="1498"/>
      <c r="KGN29" s="1498"/>
      <c r="KGO29" s="1498"/>
      <c r="KGP29" s="1498"/>
      <c r="KGQ29" s="1498"/>
      <c r="KGR29" s="1498"/>
      <c r="KGS29" s="1498"/>
      <c r="KGT29" s="1498"/>
      <c r="KGU29" s="1498"/>
      <c r="KGV29" s="1498"/>
      <c r="KGW29" s="1498"/>
      <c r="KGX29" s="1498"/>
      <c r="KGY29" s="1498"/>
      <c r="KGZ29" s="1498"/>
      <c r="KHA29" s="1498"/>
      <c r="KHB29" s="1498"/>
      <c r="KHC29" s="1498"/>
      <c r="KHD29" s="1498"/>
      <c r="KHE29" s="1498"/>
      <c r="KHF29" s="1498"/>
      <c r="KHG29" s="1498"/>
      <c r="KHH29" s="1498"/>
      <c r="KHI29" s="1498"/>
      <c r="KHJ29" s="1498"/>
      <c r="KHK29" s="1498"/>
      <c r="KHL29" s="1498"/>
      <c r="KHM29" s="1498"/>
      <c r="KHN29" s="1498"/>
      <c r="KHO29" s="1498"/>
      <c r="KHP29" s="1498"/>
      <c r="KHQ29" s="1498"/>
      <c r="KHR29" s="1498"/>
      <c r="KHS29" s="1498"/>
      <c r="KHT29" s="1498"/>
      <c r="KHU29" s="1498"/>
      <c r="KHV29" s="1498"/>
      <c r="KHW29" s="1498"/>
      <c r="KHX29" s="1498"/>
      <c r="KHY29" s="1498"/>
      <c r="KHZ29" s="1498"/>
      <c r="KIA29" s="1498"/>
      <c r="KIB29" s="1498"/>
      <c r="KIC29" s="1498"/>
      <c r="KID29" s="1498"/>
      <c r="KIE29" s="1498"/>
      <c r="KIF29" s="1498"/>
      <c r="KIG29" s="1498"/>
      <c r="KIH29" s="1498"/>
      <c r="KII29" s="1498"/>
      <c r="KIJ29" s="1498"/>
      <c r="KIK29" s="1498"/>
      <c r="KIL29" s="1498"/>
      <c r="KIM29" s="1498"/>
      <c r="KIN29" s="1498"/>
      <c r="KIO29" s="1498"/>
      <c r="KIP29" s="1498"/>
      <c r="KIQ29" s="1498"/>
      <c r="KIR29" s="1498"/>
      <c r="KIS29" s="1498"/>
      <c r="KIT29" s="1498"/>
      <c r="KIU29" s="1498"/>
      <c r="KIV29" s="1498"/>
      <c r="KIW29" s="1498"/>
      <c r="KIX29" s="1498"/>
      <c r="KIY29" s="1498"/>
      <c r="KIZ29" s="1498"/>
      <c r="KJA29" s="1498"/>
      <c r="KJB29" s="1498"/>
      <c r="KJC29" s="1498"/>
      <c r="KJD29" s="1498"/>
      <c r="KJE29" s="1498"/>
      <c r="KJF29" s="1498"/>
      <c r="KJG29" s="1498"/>
      <c r="KJH29" s="1498"/>
      <c r="KJI29" s="1498"/>
      <c r="KJJ29" s="1498"/>
      <c r="KJK29" s="1498"/>
      <c r="KJL29" s="1498"/>
      <c r="KJM29" s="1498"/>
      <c r="KJN29" s="1498"/>
      <c r="KJO29" s="1498"/>
      <c r="KJP29" s="1498"/>
      <c r="KJQ29" s="1498"/>
      <c r="KJR29" s="1498"/>
      <c r="KJS29" s="1498"/>
      <c r="KJT29" s="1498"/>
      <c r="KJU29" s="1498"/>
      <c r="KJV29" s="1498"/>
      <c r="KJW29" s="1498"/>
      <c r="KJX29" s="1498"/>
      <c r="KJY29" s="1498"/>
      <c r="KJZ29" s="1498"/>
      <c r="KKA29" s="1498"/>
      <c r="KKB29" s="1498"/>
      <c r="KKC29" s="1498"/>
      <c r="KKD29" s="1498"/>
      <c r="KKE29" s="1498"/>
      <c r="KKF29" s="1498"/>
      <c r="KKG29" s="1498"/>
      <c r="KKH29" s="1498"/>
      <c r="KKI29" s="1498"/>
      <c r="KKJ29" s="1498"/>
      <c r="KKK29" s="1498"/>
      <c r="KKL29" s="1498"/>
      <c r="KKM29" s="1498"/>
      <c r="KKN29" s="1498"/>
      <c r="KKO29" s="1498"/>
      <c r="KKP29" s="1498"/>
      <c r="KKQ29" s="1498"/>
      <c r="KKR29" s="1498"/>
      <c r="KKS29" s="1498"/>
      <c r="KKT29" s="1498"/>
      <c r="KKU29" s="1498"/>
      <c r="KKV29" s="1498"/>
      <c r="KKW29" s="1498"/>
      <c r="KKX29" s="1498"/>
      <c r="KKY29" s="1498"/>
      <c r="KKZ29" s="1498"/>
      <c r="KLA29" s="1498"/>
      <c r="KLB29" s="1498"/>
      <c r="KLC29" s="1498"/>
      <c r="KLD29" s="1498"/>
      <c r="KLE29" s="1498"/>
      <c r="KLF29" s="1498"/>
      <c r="KLG29" s="1498"/>
      <c r="KLH29" s="1498"/>
      <c r="KLI29" s="1498"/>
      <c r="KLJ29" s="1498"/>
      <c r="KLK29" s="1498"/>
      <c r="KLL29" s="1498"/>
      <c r="KLM29" s="1498"/>
      <c r="KLN29" s="1498"/>
      <c r="KLO29" s="1498"/>
      <c r="KLP29" s="1498"/>
      <c r="KLQ29" s="1498"/>
      <c r="KLR29" s="1498"/>
      <c r="KLS29" s="1498"/>
      <c r="KLT29" s="1498"/>
      <c r="KLU29" s="1498"/>
      <c r="KLV29" s="1498"/>
      <c r="KLW29" s="1498"/>
      <c r="KLX29" s="1498"/>
      <c r="KLY29" s="1498"/>
      <c r="KLZ29" s="1498"/>
      <c r="KMA29" s="1498"/>
      <c r="KMB29" s="1498"/>
      <c r="KMC29" s="1498"/>
      <c r="KMD29" s="1498"/>
      <c r="KME29" s="1498"/>
      <c r="KMF29" s="1498"/>
      <c r="KMG29" s="1498"/>
      <c r="KMH29" s="1498"/>
      <c r="KMI29" s="1498"/>
      <c r="KMJ29" s="1498"/>
      <c r="KMK29" s="1498"/>
      <c r="KML29" s="1498"/>
      <c r="KMM29" s="1498"/>
      <c r="KMN29" s="1498"/>
      <c r="KMO29" s="1498"/>
      <c r="KMP29" s="1498"/>
      <c r="KMQ29" s="1498"/>
      <c r="KMR29" s="1498"/>
      <c r="KMS29" s="1498"/>
      <c r="KMT29" s="1498"/>
      <c r="KMU29" s="1498"/>
      <c r="KMV29" s="1498"/>
      <c r="KMW29" s="1498"/>
      <c r="KMX29" s="1498"/>
      <c r="KMY29" s="1498"/>
      <c r="KMZ29" s="1498"/>
      <c r="KNA29" s="1498"/>
      <c r="KNB29" s="1498"/>
      <c r="KNC29" s="1498"/>
      <c r="KND29" s="1498"/>
      <c r="KNE29" s="1498"/>
      <c r="KNF29" s="1498"/>
      <c r="KNG29" s="1498"/>
      <c r="KNH29" s="1498"/>
      <c r="KNI29" s="1498"/>
      <c r="KNJ29" s="1498"/>
      <c r="KNK29" s="1498"/>
      <c r="KNL29" s="1498"/>
      <c r="KNM29" s="1498"/>
      <c r="KNN29" s="1498"/>
      <c r="KNO29" s="1498"/>
      <c r="KNP29" s="1498"/>
      <c r="KNQ29" s="1498"/>
      <c r="KNR29" s="1498"/>
      <c r="KNS29" s="1498"/>
      <c r="KNT29" s="1498"/>
      <c r="KNU29" s="1498"/>
      <c r="KNV29" s="1498"/>
      <c r="KNW29" s="1498"/>
      <c r="KNX29" s="1498"/>
      <c r="KNY29" s="1498"/>
      <c r="KNZ29" s="1498"/>
      <c r="KOA29" s="1498"/>
      <c r="KOB29" s="1498"/>
      <c r="KOC29" s="1498"/>
      <c r="KOD29" s="1498"/>
      <c r="KOE29" s="1498"/>
      <c r="KOF29" s="1498"/>
      <c r="KOG29" s="1498"/>
      <c r="KOH29" s="1498"/>
      <c r="KOI29" s="1498"/>
      <c r="KOJ29" s="1498"/>
      <c r="KOK29" s="1498"/>
      <c r="KOL29" s="1498"/>
      <c r="KOM29" s="1498"/>
      <c r="KON29" s="1498"/>
      <c r="KOO29" s="1498"/>
      <c r="KOP29" s="1498"/>
      <c r="KOQ29" s="1498"/>
      <c r="KOR29" s="1498"/>
      <c r="KOS29" s="1498"/>
      <c r="KOT29" s="1498"/>
      <c r="KOU29" s="1498"/>
      <c r="KOV29" s="1498"/>
      <c r="KOW29" s="1498"/>
      <c r="KOX29" s="1498"/>
      <c r="KOY29" s="1498"/>
      <c r="KOZ29" s="1498"/>
      <c r="KPA29" s="1498"/>
      <c r="KPB29" s="1498"/>
      <c r="KPC29" s="1498"/>
      <c r="KPD29" s="1498"/>
      <c r="KPE29" s="1498"/>
      <c r="KPF29" s="1498"/>
      <c r="KPG29" s="1498"/>
      <c r="KPH29" s="1498"/>
      <c r="KPI29" s="1498"/>
      <c r="KPJ29" s="1498"/>
      <c r="KPK29" s="1498"/>
      <c r="KPL29" s="1498"/>
      <c r="KPM29" s="1498"/>
      <c r="KPN29" s="1498"/>
      <c r="KPO29" s="1498"/>
      <c r="KPP29" s="1498"/>
      <c r="KPQ29" s="1498"/>
      <c r="KPR29" s="1498"/>
      <c r="KPS29" s="1498"/>
      <c r="KPT29" s="1498"/>
      <c r="KPU29" s="1498"/>
      <c r="KPV29" s="1498"/>
      <c r="KPW29" s="1498"/>
      <c r="KPX29" s="1498"/>
      <c r="KPY29" s="1498"/>
      <c r="KPZ29" s="1498"/>
      <c r="KQA29" s="1498"/>
      <c r="KQB29" s="1498"/>
      <c r="KQC29" s="1498"/>
      <c r="KQD29" s="1498"/>
      <c r="KQE29" s="1498"/>
      <c r="KQF29" s="1498"/>
      <c r="KQG29" s="1498"/>
      <c r="KQH29" s="1498"/>
      <c r="KQI29" s="1498"/>
      <c r="KQJ29" s="1498"/>
      <c r="KQK29" s="1498"/>
      <c r="KQL29" s="1498"/>
      <c r="KQM29" s="1498"/>
      <c r="KQN29" s="1498"/>
      <c r="KQO29" s="1498"/>
      <c r="KQP29" s="1498"/>
      <c r="KQQ29" s="1498"/>
      <c r="KQR29" s="1498"/>
      <c r="KQS29" s="1498"/>
      <c r="KQT29" s="1498"/>
      <c r="KQU29" s="1498"/>
      <c r="KQV29" s="1498"/>
      <c r="KQW29" s="1498"/>
      <c r="KQX29" s="1498"/>
      <c r="KQY29" s="1498"/>
      <c r="KQZ29" s="1498"/>
      <c r="KRA29" s="1498"/>
      <c r="KRB29" s="1498"/>
      <c r="KRC29" s="1498"/>
      <c r="KRD29" s="1498"/>
      <c r="KRE29" s="1498"/>
      <c r="KRF29" s="1498"/>
      <c r="KRG29" s="1498"/>
      <c r="KRH29" s="1498"/>
      <c r="KRI29" s="1498"/>
      <c r="KRJ29" s="1498"/>
      <c r="KRK29" s="1498"/>
      <c r="KRL29" s="1498"/>
      <c r="KRM29" s="1498"/>
      <c r="KRN29" s="1498"/>
      <c r="KRO29" s="1498"/>
      <c r="KRP29" s="1498"/>
      <c r="KRQ29" s="1498"/>
      <c r="KRR29" s="1498"/>
      <c r="KRS29" s="1498"/>
      <c r="KRT29" s="1498"/>
      <c r="KRU29" s="1498"/>
      <c r="KRV29" s="1498"/>
      <c r="KRW29" s="1498"/>
      <c r="KRX29" s="1498"/>
      <c r="KRY29" s="1498"/>
      <c r="KRZ29" s="1498"/>
      <c r="KSA29" s="1498"/>
      <c r="KSB29" s="1498"/>
      <c r="KSC29" s="1498"/>
      <c r="KSD29" s="1498"/>
      <c r="KSE29" s="1498"/>
      <c r="KSF29" s="1498"/>
      <c r="KSG29" s="1498"/>
      <c r="KSH29" s="1498"/>
      <c r="KSI29" s="1498"/>
      <c r="KSJ29" s="1498"/>
      <c r="KSK29" s="1498"/>
      <c r="KSL29" s="1498"/>
      <c r="KSM29" s="1498"/>
      <c r="KSN29" s="1498"/>
      <c r="KSO29" s="1498"/>
      <c r="KSP29" s="1498"/>
      <c r="KSQ29" s="1498"/>
      <c r="KSR29" s="1498"/>
      <c r="KSS29" s="1498"/>
      <c r="KST29" s="1498"/>
      <c r="KSU29" s="1498"/>
      <c r="KSV29" s="1498"/>
      <c r="KSW29" s="1498"/>
      <c r="KSX29" s="1498"/>
      <c r="KSY29" s="1498"/>
      <c r="KSZ29" s="1498"/>
      <c r="KTA29" s="1498"/>
      <c r="KTB29" s="1498"/>
      <c r="KTC29" s="1498"/>
      <c r="KTD29" s="1498"/>
      <c r="KTE29" s="1498"/>
      <c r="KTF29" s="1498"/>
      <c r="KTG29" s="1498"/>
      <c r="KTH29" s="1498"/>
      <c r="KTI29" s="1498"/>
      <c r="KTJ29" s="1498"/>
      <c r="KTK29" s="1498"/>
      <c r="KTL29" s="1498"/>
      <c r="KTM29" s="1498"/>
      <c r="KTN29" s="1498"/>
      <c r="KTO29" s="1498"/>
      <c r="KTP29" s="1498"/>
      <c r="KTQ29" s="1498"/>
      <c r="KTR29" s="1498"/>
      <c r="KTS29" s="1498"/>
      <c r="KTT29" s="1498"/>
      <c r="KTU29" s="1498"/>
      <c r="KTV29" s="1498"/>
      <c r="KTW29" s="1498"/>
      <c r="KTX29" s="1498"/>
      <c r="KTY29" s="1498"/>
      <c r="KTZ29" s="1498"/>
      <c r="KUA29" s="1498"/>
      <c r="KUB29" s="1498"/>
      <c r="KUC29" s="1498"/>
      <c r="KUD29" s="1498"/>
      <c r="KUE29" s="1498"/>
      <c r="KUF29" s="1498"/>
      <c r="KUG29" s="1498"/>
      <c r="KUH29" s="1498"/>
      <c r="KUI29" s="1498"/>
      <c r="KUJ29" s="1498"/>
      <c r="KUK29" s="1498"/>
      <c r="KUL29" s="1498"/>
      <c r="KUM29" s="1498"/>
      <c r="KUN29" s="1498"/>
      <c r="KUO29" s="1498"/>
      <c r="KUP29" s="1498"/>
      <c r="KUQ29" s="1498"/>
      <c r="KUR29" s="1498"/>
      <c r="KUS29" s="1498"/>
      <c r="KUT29" s="1498"/>
      <c r="KUU29" s="1498"/>
      <c r="KUV29" s="1498"/>
      <c r="KUW29" s="1498"/>
      <c r="KUX29" s="1498"/>
      <c r="KUY29" s="1498"/>
      <c r="KUZ29" s="1498"/>
      <c r="KVA29" s="1498"/>
      <c r="KVB29" s="1498"/>
      <c r="KVC29" s="1498"/>
      <c r="KVD29" s="1498"/>
      <c r="KVE29" s="1498"/>
      <c r="KVF29" s="1498"/>
      <c r="KVG29" s="1498"/>
      <c r="KVH29" s="1498"/>
      <c r="KVI29" s="1498"/>
      <c r="KVJ29" s="1498"/>
      <c r="KVK29" s="1498"/>
      <c r="KVL29" s="1498"/>
      <c r="KVM29" s="1498"/>
      <c r="KVN29" s="1498"/>
      <c r="KVO29" s="1498"/>
      <c r="KVP29" s="1498"/>
      <c r="KVQ29" s="1498"/>
      <c r="KVR29" s="1498"/>
      <c r="KVS29" s="1498"/>
      <c r="KVT29" s="1498"/>
      <c r="KVU29" s="1498"/>
      <c r="KVV29" s="1498"/>
      <c r="KVW29" s="1498"/>
      <c r="KVX29" s="1498"/>
      <c r="KVY29" s="1498"/>
      <c r="KVZ29" s="1498"/>
      <c r="KWA29" s="1498"/>
      <c r="KWB29" s="1498"/>
      <c r="KWC29" s="1498"/>
      <c r="KWD29" s="1498"/>
      <c r="KWE29" s="1498"/>
      <c r="KWF29" s="1498"/>
      <c r="KWG29" s="1498"/>
      <c r="KWH29" s="1498"/>
      <c r="KWI29" s="1498"/>
      <c r="KWJ29" s="1498"/>
      <c r="KWK29" s="1498"/>
      <c r="KWL29" s="1498"/>
      <c r="KWM29" s="1498"/>
      <c r="KWN29" s="1498"/>
      <c r="KWO29" s="1498"/>
      <c r="KWP29" s="1498"/>
      <c r="KWQ29" s="1498"/>
      <c r="KWR29" s="1498"/>
      <c r="KWS29" s="1498"/>
      <c r="KWT29" s="1498"/>
      <c r="KWU29" s="1498"/>
      <c r="KWV29" s="1498"/>
      <c r="KWW29" s="1498"/>
      <c r="KWX29" s="1498"/>
      <c r="KWY29" s="1498"/>
      <c r="KWZ29" s="1498"/>
      <c r="KXA29" s="1498"/>
      <c r="KXB29" s="1498"/>
      <c r="KXC29" s="1498"/>
      <c r="KXD29" s="1498"/>
      <c r="KXE29" s="1498"/>
      <c r="KXF29" s="1498"/>
      <c r="KXG29" s="1498"/>
      <c r="KXH29" s="1498"/>
      <c r="KXI29" s="1498"/>
      <c r="KXJ29" s="1498"/>
      <c r="KXK29" s="1498"/>
      <c r="KXL29" s="1498"/>
      <c r="KXM29" s="1498"/>
      <c r="KXN29" s="1498"/>
      <c r="KXO29" s="1498"/>
      <c r="KXP29" s="1498"/>
      <c r="KXQ29" s="1498"/>
      <c r="KXR29" s="1498"/>
      <c r="KXS29" s="1498"/>
      <c r="KXT29" s="1498"/>
      <c r="KXU29" s="1498"/>
      <c r="KXV29" s="1498"/>
      <c r="KXW29" s="1498"/>
      <c r="KXX29" s="1498"/>
      <c r="KXY29" s="1498"/>
      <c r="KXZ29" s="1498"/>
      <c r="KYA29" s="1498"/>
      <c r="KYB29" s="1498"/>
      <c r="KYC29" s="1498"/>
      <c r="KYD29" s="1498"/>
      <c r="KYE29" s="1498"/>
      <c r="KYF29" s="1498"/>
      <c r="KYG29" s="1498"/>
      <c r="KYH29" s="1498"/>
      <c r="KYI29" s="1498"/>
      <c r="KYJ29" s="1498"/>
      <c r="KYK29" s="1498"/>
      <c r="KYL29" s="1498"/>
      <c r="KYM29" s="1498"/>
      <c r="KYN29" s="1498"/>
      <c r="KYO29" s="1498"/>
      <c r="KYP29" s="1498"/>
      <c r="KYQ29" s="1498"/>
      <c r="KYR29" s="1498"/>
      <c r="KYS29" s="1498"/>
      <c r="KYT29" s="1498"/>
      <c r="KYU29" s="1498"/>
      <c r="KYV29" s="1498"/>
      <c r="KYW29" s="1498"/>
      <c r="KYX29" s="1498"/>
      <c r="KYY29" s="1498"/>
      <c r="KYZ29" s="1498"/>
      <c r="KZA29" s="1498"/>
      <c r="KZB29" s="1498"/>
      <c r="KZC29" s="1498"/>
      <c r="KZD29" s="1498"/>
      <c r="KZE29" s="1498"/>
      <c r="KZF29" s="1498"/>
      <c r="KZG29" s="1498"/>
      <c r="KZH29" s="1498"/>
      <c r="KZI29" s="1498"/>
      <c r="KZJ29" s="1498"/>
      <c r="KZK29" s="1498"/>
      <c r="KZL29" s="1498"/>
      <c r="KZM29" s="1498"/>
      <c r="KZN29" s="1498"/>
      <c r="KZO29" s="1498"/>
      <c r="KZP29" s="1498"/>
      <c r="KZQ29" s="1498"/>
      <c r="KZR29" s="1498"/>
      <c r="KZS29" s="1498"/>
      <c r="KZT29" s="1498"/>
      <c r="KZU29" s="1498"/>
      <c r="KZV29" s="1498"/>
      <c r="KZW29" s="1498"/>
      <c r="KZX29" s="1498"/>
      <c r="KZY29" s="1498"/>
      <c r="KZZ29" s="1498"/>
      <c r="LAA29" s="1498"/>
      <c r="LAB29" s="1498"/>
      <c r="LAC29" s="1498"/>
      <c r="LAD29" s="1498"/>
      <c r="LAE29" s="1498"/>
      <c r="LAF29" s="1498"/>
      <c r="LAG29" s="1498"/>
      <c r="LAH29" s="1498"/>
      <c r="LAI29" s="1498"/>
      <c r="LAJ29" s="1498"/>
      <c r="LAK29" s="1498"/>
      <c r="LAL29" s="1498"/>
      <c r="LAM29" s="1498"/>
      <c r="LAN29" s="1498"/>
      <c r="LAO29" s="1498"/>
      <c r="LAP29" s="1498"/>
      <c r="LAQ29" s="1498"/>
      <c r="LAR29" s="1498"/>
      <c r="LAS29" s="1498"/>
      <c r="LAT29" s="1498"/>
      <c r="LAU29" s="1498"/>
      <c r="LAV29" s="1498"/>
      <c r="LAW29" s="1498"/>
      <c r="LAX29" s="1498"/>
      <c r="LAY29" s="1498"/>
      <c r="LAZ29" s="1498"/>
      <c r="LBA29" s="1498"/>
      <c r="LBB29" s="1498"/>
      <c r="LBC29" s="1498"/>
      <c r="LBD29" s="1498"/>
      <c r="LBE29" s="1498"/>
      <c r="LBF29" s="1498"/>
      <c r="LBG29" s="1498"/>
      <c r="LBH29" s="1498"/>
      <c r="LBI29" s="1498"/>
      <c r="LBJ29" s="1498"/>
      <c r="LBK29" s="1498"/>
      <c r="LBL29" s="1498"/>
      <c r="LBM29" s="1498"/>
      <c r="LBN29" s="1498"/>
      <c r="LBO29" s="1498"/>
      <c r="LBP29" s="1498"/>
      <c r="LBQ29" s="1498"/>
      <c r="LBR29" s="1498"/>
      <c r="LBS29" s="1498"/>
      <c r="LBT29" s="1498"/>
      <c r="LBU29" s="1498"/>
      <c r="LBV29" s="1498"/>
      <c r="LBW29" s="1498"/>
      <c r="LBX29" s="1498"/>
      <c r="LBY29" s="1498"/>
      <c r="LBZ29" s="1498"/>
      <c r="LCA29" s="1498"/>
      <c r="LCB29" s="1498"/>
      <c r="LCC29" s="1498"/>
      <c r="LCD29" s="1498"/>
      <c r="LCE29" s="1498"/>
      <c r="LCF29" s="1498"/>
      <c r="LCG29" s="1498"/>
      <c r="LCH29" s="1498"/>
      <c r="LCI29" s="1498"/>
      <c r="LCJ29" s="1498"/>
      <c r="LCK29" s="1498"/>
      <c r="LCL29" s="1498"/>
      <c r="LCM29" s="1498"/>
      <c r="LCN29" s="1498"/>
      <c r="LCO29" s="1498"/>
      <c r="LCP29" s="1498"/>
      <c r="LCQ29" s="1498"/>
      <c r="LCR29" s="1498"/>
      <c r="LCS29" s="1498"/>
      <c r="LCT29" s="1498"/>
      <c r="LCU29" s="1498"/>
      <c r="LCV29" s="1498"/>
      <c r="LCW29" s="1498"/>
      <c r="LCX29" s="1498"/>
      <c r="LCY29" s="1498"/>
      <c r="LCZ29" s="1498"/>
      <c r="LDA29" s="1498"/>
      <c r="LDB29" s="1498"/>
      <c r="LDC29" s="1498"/>
      <c r="LDD29" s="1498"/>
      <c r="LDE29" s="1498"/>
      <c r="LDF29" s="1498"/>
      <c r="LDG29" s="1498"/>
      <c r="LDH29" s="1498"/>
      <c r="LDI29" s="1498"/>
      <c r="LDJ29" s="1498"/>
      <c r="LDK29" s="1498"/>
      <c r="LDL29" s="1498"/>
      <c r="LDM29" s="1498"/>
      <c r="LDN29" s="1498"/>
      <c r="LDO29" s="1498"/>
      <c r="LDP29" s="1498"/>
      <c r="LDQ29" s="1498"/>
      <c r="LDR29" s="1498"/>
      <c r="LDS29" s="1498"/>
      <c r="LDT29" s="1498"/>
      <c r="LDU29" s="1498"/>
      <c r="LDV29" s="1498"/>
      <c r="LDW29" s="1498"/>
      <c r="LDX29" s="1498"/>
      <c r="LDY29" s="1498"/>
      <c r="LDZ29" s="1498"/>
      <c r="LEA29" s="1498"/>
      <c r="LEB29" s="1498"/>
      <c r="LEC29" s="1498"/>
      <c r="LED29" s="1498"/>
      <c r="LEE29" s="1498"/>
      <c r="LEF29" s="1498"/>
      <c r="LEG29" s="1498"/>
      <c r="LEH29" s="1498"/>
      <c r="LEI29" s="1498"/>
      <c r="LEJ29" s="1498"/>
      <c r="LEK29" s="1498"/>
      <c r="LEL29" s="1498"/>
      <c r="LEM29" s="1498"/>
      <c r="LEN29" s="1498"/>
      <c r="LEO29" s="1498"/>
      <c r="LEP29" s="1498"/>
      <c r="LEQ29" s="1498"/>
      <c r="LER29" s="1498"/>
      <c r="LES29" s="1498"/>
      <c r="LET29" s="1498"/>
      <c r="LEU29" s="1498"/>
      <c r="LEV29" s="1498"/>
      <c r="LEW29" s="1498"/>
      <c r="LEX29" s="1498"/>
      <c r="LEY29" s="1498"/>
      <c r="LEZ29" s="1498"/>
      <c r="LFA29" s="1498"/>
      <c r="LFB29" s="1498"/>
      <c r="LFC29" s="1498"/>
      <c r="LFD29" s="1498"/>
      <c r="LFE29" s="1498"/>
      <c r="LFF29" s="1498"/>
      <c r="LFG29" s="1498"/>
      <c r="LFH29" s="1498"/>
      <c r="LFI29" s="1498"/>
      <c r="LFJ29" s="1498"/>
      <c r="LFK29" s="1498"/>
      <c r="LFL29" s="1498"/>
      <c r="LFM29" s="1498"/>
      <c r="LFN29" s="1498"/>
      <c r="LFO29" s="1498"/>
      <c r="LFP29" s="1498"/>
      <c r="LFQ29" s="1498"/>
      <c r="LFR29" s="1498"/>
      <c r="LFS29" s="1498"/>
      <c r="LFT29" s="1498"/>
      <c r="LFU29" s="1498"/>
      <c r="LFV29" s="1498"/>
      <c r="LFW29" s="1498"/>
      <c r="LFX29" s="1498"/>
      <c r="LFY29" s="1498"/>
      <c r="LFZ29" s="1498"/>
      <c r="LGA29" s="1498"/>
      <c r="LGB29" s="1498"/>
      <c r="LGC29" s="1498"/>
      <c r="LGD29" s="1498"/>
      <c r="LGE29" s="1498"/>
      <c r="LGF29" s="1498"/>
      <c r="LGG29" s="1498"/>
      <c r="LGH29" s="1498"/>
      <c r="LGI29" s="1498"/>
      <c r="LGJ29" s="1498"/>
      <c r="LGK29" s="1498"/>
      <c r="LGL29" s="1498"/>
      <c r="LGM29" s="1498"/>
      <c r="LGN29" s="1498"/>
      <c r="LGO29" s="1498"/>
      <c r="LGP29" s="1498"/>
      <c r="LGQ29" s="1498"/>
      <c r="LGR29" s="1498"/>
      <c r="LGS29" s="1498"/>
      <c r="LGT29" s="1498"/>
      <c r="LGU29" s="1498"/>
      <c r="LGV29" s="1498"/>
      <c r="LGW29" s="1498"/>
      <c r="LGX29" s="1498"/>
      <c r="LGY29" s="1498"/>
      <c r="LGZ29" s="1498"/>
      <c r="LHA29" s="1498"/>
      <c r="LHB29" s="1498"/>
      <c r="LHC29" s="1498"/>
      <c r="LHD29" s="1498"/>
      <c r="LHE29" s="1498"/>
      <c r="LHF29" s="1498"/>
      <c r="LHG29" s="1498"/>
      <c r="LHH29" s="1498"/>
      <c r="LHI29" s="1498"/>
      <c r="LHJ29" s="1498"/>
      <c r="LHK29" s="1498"/>
      <c r="LHL29" s="1498"/>
      <c r="LHM29" s="1498"/>
      <c r="LHN29" s="1498"/>
      <c r="LHO29" s="1498"/>
      <c r="LHP29" s="1498"/>
      <c r="LHQ29" s="1498"/>
      <c r="LHR29" s="1498"/>
      <c r="LHS29" s="1498"/>
      <c r="LHT29" s="1498"/>
      <c r="LHU29" s="1498"/>
      <c r="LHV29" s="1498"/>
      <c r="LHW29" s="1498"/>
      <c r="LHX29" s="1498"/>
      <c r="LHY29" s="1498"/>
      <c r="LHZ29" s="1498"/>
      <c r="LIA29" s="1498"/>
      <c r="LIB29" s="1498"/>
      <c r="LIC29" s="1498"/>
      <c r="LID29" s="1498"/>
      <c r="LIE29" s="1498"/>
      <c r="LIF29" s="1498"/>
      <c r="LIG29" s="1498"/>
      <c r="LIH29" s="1498"/>
      <c r="LII29" s="1498"/>
      <c r="LIJ29" s="1498"/>
      <c r="LIK29" s="1498"/>
      <c r="LIL29" s="1498"/>
      <c r="LIM29" s="1498"/>
      <c r="LIN29" s="1498"/>
      <c r="LIO29" s="1498"/>
      <c r="LIP29" s="1498"/>
      <c r="LIQ29" s="1498"/>
      <c r="LIR29" s="1498"/>
      <c r="LIS29" s="1498"/>
      <c r="LIT29" s="1498"/>
      <c r="LIU29" s="1498"/>
      <c r="LIV29" s="1498"/>
      <c r="LIW29" s="1498"/>
      <c r="LIX29" s="1498"/>
      <c r="LIY29" s="1498"/>
      <c r="LIZ29" s="1498"/>
      <c r="LJA29" s="1498"/>
      <c r="LJB29" s="1498"/>
      <c r="LJC29" s="1498"/>
      <c r="LJD29" s="1498"/>
      <c r="LJE29" s="1498"/>
      <c r="LJF29" s="1498"/>
      <c r="LJG29" s="1498"/>
      <c r="LJH29" s="1498"/>
      <c r="LJI29" s="1498"/>
      <c r="LJJ29" s="1498"/>
      <c r="LJK29" s="1498"/>
      <c r="LJL29" s="1498"/>
      <c r="LJM29" s="1498"/>
      <c r="LJN29" s="1498"/>
      <c r="LJO29" s="1498"/>
      <c r="LJP29" s="1498"/>
      <c r="LJQ29" s="1498"/>
      <c r="LJR29" s="1498"/>
      <c r="LJS29" s="1498"/>
      <c r="LJT29" s="1498"/>
      <c r="LJU29" s="1498"/>
      <c r="LJV29" s="1498"/>
      <c r="LJW29" s="1498"/>
      <c r="LJX29" s="1498"/>
      <c r="LJY29" s="1498"/>
      <c r="LJZ29" s="1498"/>
      <c r="LKA29" s="1498"/>
      <c r="LKB29" s="1498"/>
      <c r="LKC29" s="1498"/>
      <c r="LKD29" s="1498"/>
      <c r="LKE29" s="1498"/>
      <c r="LKF29" s="1498"/>
      <c r="LKG29" s="1498"/>
      <c r="LKH29" s="1498"/>
      <c r="LKI29" s="1498"/>
      <c r="LKJ29" s="1498"/>
      <c r="LKK29" s="1498"/>
      <c r="LKL29" s="1498"/>
      <c r="LKM29" s="1498"/>
      <c r="LKN29" s="1498"/>
      <c r="LKO29" s="1498"/>
      <c r="LKP29" s="1498"/>
      <c r="LKQ29" s="1498"/>
      <c r="LKR29" s="1498"/>
      <c r="LKS29" s="1498"/>
      <c r="LKT29" s="1498"/>
      <c r="LKU29" s="1498"/>
      <c r="LKV29" s="1498"/>
      <c r="LKW29" s="1498"/>
      <c r="LKX29" s="1498"/>
      <c r="LKY29" s="1498"/>
      <c r="LKZ29" s="1498"/>
      <c r="LLA29" s="1498"/>
      <c r="LLB29" s="1498"/>
      <c r="LLC29" s="1498"/>
      <c r="LLD29" s="1498"/>
      <c r="LLE29" s="1498"/>
      <c r="LLF29" s="1498"/>
      <c r="LLG29" s="1498"/>
      <c r="LLH29" s="1498"/>
      <c r="LLI29" s="1498"/>
      <c r="LLJ29" s="1498"/>
      <c r="LLK29" s="1498"/>
      <c r="LLL29" s="1498"/>
      <c r="LLM29" s="1498"/>
      <c r="LLN29" s="1498"/>
      <c r="LLO29" s="1498"/>
      <c r="LLP29" s="1498"/>
      <c r="LLQ29" s="1498"/>
      <c r="LLR29" s="1498"/>
      <c r="LLS29" s="1498"/>
      <c r="LLT29" s="1498"/>
      <c r="LLU29" s="1498"/>
      <c r="LLV29" s="1498"/>
      <c r="LLW29" s="1498"/>
      <c r="LLX29" s="1498"/>
      <c r="LLY29" s="1498"/>
      <c r="LLZ29" s="1498"/>
      <c r="LMA29" s="1498"/>
      <c r="LMB29" s="1498"/>
      <c r="LMC29" s="1498"/>
      <c r="LMD29" s="1498"/>
      <c r="LME29" s="1498"/>
      <c r="LMF29" s="1498"/>
      <c r="LMG29" s="1498"/>
      <c r="LMH29" s="1498"/>
      <c r="LMI29" s="1498"/>
      <c r="LMJ29" s="1498"/>
      <c r="LMK29" s="1498"/>
      <c r="LML29" s="1498"/>
      <c r="LMM29" s="1498"/>
      <c r="LMN29" s="1498"/>
      <c r="LMO29" s="1498"/>
      <c r="LMP29" s="1498"/>
      <c r="LMQ29" s="1498"/>
      <c r="LMR29" s="1498"/>
      <c r="LMS29" s="1498"/>
      <c r="LMT29" s="1498"/>
      <c r="LMU29" s="1498"/>
      <c r="LMV29" s="1498"/>
      <c r="LMW29" s="1498"/>
      <c r="LMX29" s="1498"/>
      <c r="LMY29" s="1498"/>
      <c r="LMZ29" s="1498"/>
      <c r="LNA29" s="1498"/>
      <c r="LNB29" s="1498"/>
      <c r="LNC29" s="1498"/>
      <c r="LND29" s="1498"/>
      <c r="LNE29" s="1498"/>
      <c r="LNF29" s="1498"/>
      <c r="LNG29" s="1498"/>
      <c r="LNH29" s="1498"/>
      <c r="LNI29" s="1498"/>
      <c r="LNJ29" s="1498"/>
      <c r="LNK29" s="1498"/>
      <c r="LNL29" s="1498"/>
      <c r="LNM29" s="1498"/>
      <c r="LNN29" s="1498"/>
      <c r="LNO29" s="1498"/>
      <c r="LNP29" s="1498"/>
      <c r="LNQ29" s="1498"/>
      <c r="LNR29" s="1498"/>
      <c r="LNS29" s="1498"/>
      <c r="LNT29" s="1498"/>
      <c r="LNU29" s="1498"/>
      <c r="LNV29" s="1498"/>
      <c r="LNW29" s="1498"/>
      <c r="LNX29" s="1498"/>
      <c r="LNY29" s="1498"/>
      <c r="LNZ29" s="1498"/>
      <c r="LOA29" s="1498"/>
      <c r="LOB29" s="1498"/>
      <c r="LOC29" s="1498"/>
      <c r="LOD29" s="1498"/>
      <c r="LOE29" s="1498"/>
      <c r="LOF29" s="1498"/>
      <c r="LOG29" s="1498"/>
      <c r="LOH29" s="1498"/>
      <c r="LOI29" s="1498"/>
      <c r="LOJ29" s="1498"/>
      <c r="LOK29" s="1498"/>
      <c r="LOL29" s="1498"/>
      <c r="LOM29" s="1498"/>
      <c r="LON29" s="1498"/>
      <c r="LOO29" s="1498"/>
      <c r="LOP29" s="1498"/>
      <c r="LOQ29" s="1498"/>
      <c r="LOR29" s="1498"/>
      <c r="LOS29" s="1498"/>
      <c r="LOT29" s="1498"/>
      <c r="LOU29" s="1498"/>
      <c r="LOV29" s="1498"/>
      <c r="LOW29" s="1498"/>
      <c r="LOX29" s="1498"/>
      <c r="LOY29" s="1498"/>
      <c r="LOZ29" s="1498"/>
      <c r="LPA29" s="1498"/>
      <c r="LPB29" s="1498"/>
      <c r="LPC29" s="1498"/>
      <c r="LPD29" s="1498"/>
      <c r="LPE29" s="1498"/>
      <c r="LPF29" s="1498"/>
      <c r="LPG29" s="1498"/>
      <c r="LPH29" s="1498"/>
      <c r="LPI29" s="1498"/>
      <c r="LPJ29" s="1498"/>
      <c r="LPK29" s="1498"/>
      <c r="LPL29" s="1498"/>
      <c r="LPM29" s="1498"/>
      <c r="LPN29" s="1498"/>
      <c r="LPO29" s="1498"/>
      <c r="LPP29" s="1498"/>
      <c r="LPQ29" s="1498"/>
      <c r="LPR29" s="1498"/>
      <c r="LPS29" s="1498"/>
      <c r="LPT29" s="1498"/>
      <c r="LPU29" s="1498"/>
      <c r="LPV29" s="1498"/>
      <c r="LPW29" s="1498"/>
      <c r="LPX29" s="1498"/>
      <c r="LPY29" s="1498"/>
      <c r="LPZ29" s="1498"/>
      <c r="LQA29" s="1498"/>
      <c r="LQB29" s="1498"/>
      <c r="LQC29" s="1498"/>
      <c r="LQD29" s="1498"/>
      <c r="LQE29" s="1498"/>
      <c r="LQF29" s="1498"/>
      <c r="LQG29" s="1498"/>
      <c r="LQH29" s="1498"/>
      <c r="LQI29" s="1498"/>
      <c r="LQJ29" s="1498"/>
      <c r="LQK29" s="1498"/>
      <c r="LQL29" s="1498"/>
      <c r="LQM29" s="1498"/>
      <c r="LQN29" s="1498"/>
      <c r="LQO29" s="1498"/>
      <c r="LQP29" s="1498"/>
      <c r="LQQ29" s="1498"/>
      <c r="LQR29" s="1498"/>
      <c r="LQS29" s="1498"/>
      <c r="LQT29" s="1498"/>
      <c r="LQU29" s="1498"/>
      <c r="LQV29" s="1498"/>
      <c r="LQW29" s="1498"/>
      <c r="LQX29" s="1498"/>
      <c r="LQY29" s="1498"/>
      <c r="LQZ29" s="1498"/>
      <c r="LRA29" s="1498"/>
      <c r="LRB29" s="1498"/>
      <c r="LRC29" s="1498"/>
      <c r="LRD29" s="1498"/>
      <c r="LRE29" s="1498"/>
      <c r="LRF29" s="1498"/>
      <c r="LRG29" s="1498"/>
      <c r="LRH29" s="1498"/>
      <c r="LRI29" s="1498"/>
      <c r="LRJ29" s="1498"/>
      <c r="LRK29" s="1498"/>
      <c r="LRL29" s="1498"/>
      <c r="LRM29" s="1498"/>
      <c r="LRN29" s="1498"/>
      <c r="LRO29" s="1498"/>
      <c r="LRP29" s="1498"/>
      <c r="LRQ29" s="1498"/>
      <c r="LRR29" s="1498"/>
      <c r="LRS29" s="1498"/>
      <c r="LRT29" s="1498"/>
      <c r="LRU29" s="1498"/>
      <c r="LRV29" s="1498"/>
      <c r="LRW29" s="1498"/>
      <c r="LRX29" s="1498"/>
      <c r="LRY29" s="1498"/>
      <c r="LRZ29" s="1498"/>
      <c r="LSA29" s="1498"/>
      <c r="LSB29" s="1498"/>
      <c r="LSC29" s="1498"/>
      <c r="LSD29" s="1498"/>
      <c r="LSE29" s="1498"/>
      <c r="LSF29" s="1498"/>
      <c r="LSG29" s="1498"/>
      <c r="LSH29" s="1498"/>
      <c r="LSI29" s="1498"/>
      <c r="LSJ29" s="1498"/>
      <c r="LSK29" s="1498"/>
      <c r="LSL29" s="1498"/>
      <c r="LSM29" s="1498"/>
      <c r="LSN29" s="1498"/>
      <c r="LSO29" s="1498"/>
      <c r="LSP29" s="1498"/>
      <c r="LSQ29" s="1498"/>
      <c r="LSR29" s="1498"/>
      <c r="LSS29" s="1498"/>
      <c r="LST29" s="1498"/>
      <c r="LSU29" s="1498"/>
      <c r="LSV29" s="1498"/>
      <c r="LSW29" s="1498"/>
      <c r="LSX29" s="1498"/>
      <c r="LSY29" s="1498"/>
      <c r="LSZ29" s="1498"/>
      <c r="LTA29" s="1498"/>
      <c r="LTB29" s="1498"/>
      <c r="LTC29" s="1498"/>
      <c r="LTD29" s="1498"/>
      <c r="LTE29" s="1498"/>
      <c r="LTF29" s="1498"/>
      <c r="LTG29" s="1498"/>
      <c r="LTH29" s="1498"/>
      <c r="LTI29" s="1498"/>
      <c r="LTJ29" s="1498"/>
      <c r="LTK29" s="1498"/>
      <c r="LTL29" s="1498"/>
      <c r="LTM29" s="1498"/>
      <c r="LTN29" s="1498"/>
      <c r="LTO29" s="1498"/>
      <c r="LTP29" s="1498"/>
      <c r="LTQ29" s="1498"/>
      <c r="LTR29" s="1498"/>
      <c r="LTS29" s="1498"/>
      <c r="LTT29" s="1498"/>
      <c r="LTU29" s="1498"/>
      <c r="LTV29" s="1498"/>
      <c r="LTW29" s="1498"/>
      <c r="LTX29" s="1498"/>
      <c r="LTY29" s="1498"/>
      <c r="LTZ29" s="1498"/>
      <c r="LUA29" s="1498"/>
      <c r="LUB29" s="1498"/>
      <c r="LUC29" s="1498"/>
      <c r="LUD29" s="1498"/>
      <c r="LUE29" s="1498"/>
      <c r="LUF29" s="1498"/>
      <c r="LUG29" s="1498"/>
      <c r="LUH29" s="1498"/>
      <c r="LUI29" s="1498"/>
      <c r="LUJ29" s="1498"/>
      <c r="LUK29" s="1498"/>
      <c r="LUL29" s="1498"/>
      <c r="LUM29" s="1498"/>
      <c r="LUN29" s="1498"/>
      <c r="LUO29" s="1498"/>
      <c r="LUP29" s="1498"/>
      <c r="LUQ29" s="1498"/>
      <c r="LUR29" s="1498"/>
      <c r="LUS29" s="1498"/>
      <c r="LUT29" s="1498"/>
      <c r="LUU29" s="1498"/>
      <c r="LUV29" s="1498"/>
      <c r="LUW29" s="1498"/>
      <c r="LUX29" s="1498"/>
      <c r="LUY29" s="1498"/>
      <c r="LUZ29" s="1498"/>
      <c r="LVA29" s="1498"/>
      <c r="LVB29" s="1498"/>
      <c r="LVC29" s="1498"/>
      <c r="LVD29" s="1498"/>
      <c r="LVE29" s="1498"/>
      <c r="LVF29" s="1498"/>
      <c r="LVG29" s="1498"/>
      <c r="LVH29" s="1498"/>
      <c r="LVI29" s="1498"/>
      <c r="LVJ29" s="1498"/>
      <c r="LVK29" s="1498"/>
      <c r="LVL29" s="1498"/>
      <c r="LVM29" s="1498"/>
      <c r="LVN29" s="1498"/>
      <c r="LVO29" s="1498"/>
      <c r="LVP29" s="1498"/>
      <c r="LVQ29" s="1498"/>
      <c r="LVR29" s="1498"/>
      <c r="LVS29" s="1498"/>
      <c r="LVT29" s="1498"/>
      <c r="LVU29" s="1498"/>
      <c r="LVV29" s="1498"/>
      <c r="LVW29" s="1498"/>
      <c r="LVX29" s="1498"/>
      <c r="LVY29" s="1498"/>
      <c r="LVZ29" s="1498"/>
      <c r="LWA29" s="1498"/>
      <c r="LWB29" s="1498"/>
      <c r="LWC29" s="1498"/>
      <c r="LWD29" s="1498"/>
      <c r="LWE29" s="1498"/>
      <c r="LWF29" s="1498"/>
      <c r="LWG29" s="1498"/>
      <c r="LWH29" s="1498"/>
      <c r="LWI29" s="1498"/>
      <c r="LWJ29" s="1498"/>
      <c r="LWK29" s="1498"/>
      <c r="LWL29" s="1498"/>
      <c r="LWM29" s="1498"/>
      <c r="LWN29" s="1498"/>
      <c r="LWO29" s="1498"/>
      <c r="LWP29" s="1498"/>
      <c r="LWQ29" s="1498"/>
      <c r="LWR29" s="1498"/>
      <c r="LWS29" s="1498"/>
      <c r="LWT29" s="1498"/>
      <c r="LWU29" s="1498"/>
      <c r="LWV29" s="1498"/>
      <c r="LWW29" s="1498"/>
      <c r="LWX29" s="1498"/>
      <c r="LWY29" s="1498"/>
      <c r="LWZ29" s="1498"/>
      <c r="LXA29" s="1498"/>
      <c r="LXB29" s="1498"/>
      <c r="LXC29" s="1498"/>
      <c r="LXD29" s="1498"/>
      <c r="LXE29" s="1498"/>
      <c r="LXF29" s="1498"/>
      <c r="LXG29" s="1498"/>
      <c r="LXH29" s="1498"/>
      <c r="LXI29" s="1498"/>
      <c r="LXJ29" s="1498"/>
      <c r="LXK29" s="1498"/>
      <c r="LXL29" s="1498"/>
      <c r="LXM29" s="1498"/>
      <c r="LXN29" s="1498"/>
      <c r="LXO29" s="1498"/>
      <c r="LXP29" s="1498"/>
      <c r="LXQ29" s="1498"/>
      <c r="LXR29" s="1498"/>
      <c r="LXS29" s="1498"/>
      <c r="LXT29" s="1498"/>
      <c r="LXU29" s="1498"/>
      <c r="LXV29" s="1498"/>
      <c r="LXW29" s="1498"/>
      <c r="LXX29" s="1498"/>
      <c r="LXY29" s="1498"/>
      <c r="LXZ29" s="1498"/>
      <c r="LYA29" s="1498"/>
      <c r="LYB29" s="1498"/>
      <c r="LYC29" s="1498"/>
      <c r="LYD29" s="1498"/>
      <c r="LYE29" s="1498"/>
      <c r="LYF29" s="1498"/>
      <c r="LYG29" s="1498"/>
      <c r="LYH29" s="1498"/>
      <c r="LYI29" s="1498"/>
      <c r="LYJ29" s="1498"/>
      <c r="LYK29" s="1498"/>
      <c r="LYL29" s="1498"/>
      <c r="LYM29" s="1498"/>
      <c r="LYN29" s="1498"/>
      <c r="LYO29" s="1498"/>
      <c r="LYP29" s="1498"/>
      <c r="LYQ29" s="1498"/>
      <c r="LYR29" s="1498"/>
      <c r="LYS29" s="1498"/>
      <c r="LYT29" s="1498"/>
      <c r="LYU29" s="1498"/>
      <c r="LYV29" s="1498"/>
      <c r="LYW29" s="1498"/>
      <c r="LYX29" s="1498"/>
      <c r="LYY29" s="1498"/>
      <c r="LYZ29" s="1498"/>
      <c r="LZA29" s="1498"/>
      <c r="LZB29" s="1498"/>
      <c r="LZC29" s="1498"/>
      <c r="LZD29" s="1498"/>
      <c r="LZE29" s="1498"/>
      <c r="LZF29" s="1498"/>
      <c r="LZG29" s="1498"/>
      <c r="LZH29" s="1498"/>
      <c r="LZI29" s="1498"/>
      <c r="LZJ29" s="1498"/>
      <c r="LZK29" s="1498"/>
      <c r="LZL29" s="1498"/>
      <c r="LZM29" s="1498"/>
      <c r="LZN29" s="1498"/>
      <c r="LZO29" s="1498"/>
      <c r="LZP29" s="1498"/>
      <c r="LZQ29" s="1498"/>
      <c r="LZR29" s="1498"/>
      <c r="LZS29" s="1498"/>
      <c r="LZT29" s="1498"/>
      <c r="LZU29" s="1498"/>
      <c r="LZV29" s="1498"/>
      <c r="LZW29" s="1498"/>
      <c r="LZX29" s="1498"/>
      <c r="LZY29" s="1498"/>
      <c r="LZZ29" s="1498"/>
      <c r="MAA29" s="1498"/>
      <c r="MAB29" s="1498"/>
      <c r="MAC29" s="1498"/>
      <c r="MAD29" s="1498"/>
      <c r="MAE29" s="1498"/>
      <c r="MAF29" s="1498"/>
      <c r="MAG29" s="1498"/>
      <c r="MAH29" s="1498"/>
      <c r="MAI29" s="1498"/>
      <c r="MAJ29" s="1498"/>
      <c r="MAK29" s="1498"/>
      <c r="MAL29" s="1498"/>
      <c r="MAM29" s="1498"/>
      <c r="MAN29" s="1498"/>
      <c r="MAO29" s="1498"/>
      <c r="MAP29" s="1498"/>
      <c r="MAQ29" s="1498"/>
      <c r="MAR29" s="1498"/>
      <c r="MAS29" s="1498"/>
      <c r="MAT29" s="1498"/>
      <c r="MAU29" s="1498"/>
      <c r="MAV29" s="1498"/>
      <c r="MAW29" s="1498"/>
      <c r="MAX29" s="1498"/>
      <c r="MAY29" s="1498"/>
      <c r="MAZ29" s="1498"/>
      <c r="MBA29" s="1498"/>
      <c r="MBB29" s="1498"/>
      <c r="MBC29" s="1498"/>
      <c r="MBD29" s="1498"/>
      <c r="MBE29" s="1498"/>
      <c r="MBF29" s="1498"/>
      <c r="MBG29" s="1498"/>
      <c r="MBH29" s="1498"/>
      <c r="MBI29" s="1498"/>
      <c r="MBJ29" s="1498"/>
      <c r="MBK29" s="1498"/>
      <c r="MBL29" s="1498"/>
      <c r="MBM29" s="1498"/>
      <c r="MBN29" s="1498"/>
      <c r="MBO29" s="1498"/>
      <c r="MBP29" s="1498"/>
      <c r="MBQ29" s="1498"/>
      <c r="MBR29" s="1498"/>
      <c r="MBS29" s="1498"/>
      <c r="MBT29" s="1498"/>
      <c r="MBU29" s="1498"/>
      <c r="MBV29" s="1498"/>
      <c r="MBW29" s="1498"/>
      <c r="MBX29" s="1498"/>
      <c r="MBY29" s="1498"/>
      <c r="MBZ29" s="1498"/>
      <c r="MCA29" s="1498"/>
      <c r="MCB29" s="1498"/>
      <c r="MCC29" s="1498"/>
      <c r="MCD29" s="1498"/>
      <c r="MCE29" s="1498"/>
      <c r="MCF29" s="1498"/>
      <c r="MCG29" s="1498"/>
      <c r="MCH29" s="1498"/>
      <c r="MCI29" s="1498"/>
      <c r="MCJ29" s="1498"/>
      <c r="MCK29" s="1498"/>
      <c r="MCL29" s="1498"/>
      <c r="MCM29" s="1498"/>
      <c r="MCN29" s="1498"/>
      <c r="MCO29" s="1498"/>
      <c r="MCP29" s="1498"/>
      <c r="MCQ29" s="1498"/>
      <c r="MCR29" s="1498"/>
      <c r="MCS29" s="1498"/>
      <c r="MCT29" s="1498"/>
      <c r="MCU29" s="1498"/>
      <c r="MCV29" s="1498"/>
      <c r="MCW29" s="1498"/>
      <c r="MCX29" s="1498"/>
      <c r="MCY29" s="1498"/>
      <c r="MCZ29" s="1498"/>
      <c r="MDA29" s="1498"/>
      <c r="MDB29" s="1498"/>
      <c r="MDC29" s="1498"/>
      <c r="MDD29" s="1498"/>
      <c r="MDE29" s="1498"/>
      <c r="MDF29" s="1498"/>
      <c r="MDG29" s="1498"/>
      <c r="MDH29" s="1498"/>
      <c r="MDI29" s="1498"/>
      <c r="MDJ29" s="1498"/>
      <c r="MDK29" s="1498"/>
      <c r="MDL29" s="1498"/>
      <c r="MDM29" s="1498"/>
      <c r="MDN29" s="1498"/>
      <c r="MDO29" s="1498"/>
      <c r="MDP29" s="1498"/>
      <c r="MDQ29" s="1498"/>
      <c r="MDR29" s="1498"/>
      <c r="MDS29" s="1498"/>
      <c r="MDT29" s="1498"/>
      <c r="MDU29" s="1498"/>
      <c r="MDV29" s="1498"/>
      <c r="MDW29" s="1498"/>
      <c r="MDX29" s="1498"/>
      <c r="MDY29" s="1498"/>
      <c r="MDZ29" s="1498"/>
      <c r="MEA29" s="1498"/>
      <c r="MEB29" s="1498"/>
      <c r="MEC29" s="1498"/>
      <c r="MED29" s="1498"/>
      <c r="MEE29" s="1498"/>
      <c r="MEF29" s="1498"/>
      <c r="MEG29" s="1498"/>
      <c r="MEH29" s="1498"/>
      <c r="MEI29" s="1498"/>
      <c r="MEJ29" s="1498"/>
      <c r="MEK29" s="1498"/>
      <c r="MEL29" s="1498"/>
      <c r="MEM29" s="1498"/>
      <c r="MEN29" s="1498"/>
      <c r="MEO29" s="1498"/>
      <c r="MEP29" s="1498"/>
      <c r="MEQ29" s="1498"/>
      <c r="MER29" s="1498"/>
      <c r="MES29" s="1498"/>
      <c r="MET29" s="1498"/>
      <c r="MEU29" s="1498"/>
      <c r="MEV29" s="1498"/>
      <c r="MEW29" s="1498"/>
      <c r="MEX29" s="1498"/>
      <c r="MEY29" s="1498"/>
      <c r="MEZ29" s="1498"/>
      <c r="MFA29" s="1498"/>
      <c r="MFB29" s="1498"/>
      <c r="MFC29" s="1498"/>
      <c r="MFD29" s="1498"/>
      <c r="MFE29" s="1498"/>
      <c r="MFF29" s="1498"/>
      <c r="MFG29" s="1498"/>
      <c r="MFH29" s="1498"/>
      <c r="MFI29" s="1498"/>
      <c r="MFJ29" s="1498"/>
      <c r="MFK29" s="1498"/>
      <c r="MFL29" s="1498"/>
      <c r="MFM29" s="1498"/>
      <c r="MFN29" s="1498"/>
      <c r="MFO29" s="1498"/>
      <c r="MFP29" s="1498"/>
      <c r="MFQ29" s="1498"/>
      <c r="MFR29" s="1498"/>
      <c r="MFS29" s="1498"/>
      <c r="MFT29" s="1498"/>
      <c r="MFU29" s="1498"/>
      <c r="MFV29" s="1498"/>
      <c r="MFW29" s="1498"/>
      <c r="MFX29" s="1498"/>
      <c r="MFY29" s="1498"/>
      <c r="MFZ29" s="1498"/>
      <c r="MGA29" s="1498"/>
      <c r="MGB29" s="1498"/>
      <c r="MGC29" s="1498"/>
      <c r="MGD29" s="1498"/>
      <c r="MGE29" s="1498"/>
      <c r="MGF29" s="1498"/>
      <c r="MGG29" s="1498"/>
      <c r="MGH29" s="1498"/>
      <c r="MGI29" s="1498"/>
      <c r="MGJ29" s="1498"/>
      <c r="MGK29" s="1498"/>
      <c r="MGL29" s="1498"/>
      <c r="MGM29" s="1498"/>
      <c r="MGN29" s="1498"/>
      <c r="MGO29" s="1498"/>
      <c r="MGP29" s="1498"/>
      <c r="MGQ29" s="1498"/>
      <c r="MGR29" s="1498"/>
      <c r="MGS29" s="1498"/>
      <c r="MGT29" s="1498"/>
      <c r="MGU29" s="1498"/>
      <c r="MGV29" s="1498"/>
      <c r="MGW29" s="1498"/>
      <c r="MGX29" s="1498"/>
      <c r="MGY29" s="1498"/>
      <c r="MGZ29" s="1498"/>
      <c r="MHA29" s="1498"/>
      <c r="MHB29" s="1498"/>
      <c r="MHC29" s="1498"/>
      <c r="MHD29" s="1498"/>
      <c r="MHE29" s="1498"/>
      <c r="MHF29" s="1498"/>
      <c r="MHG29" s="1498"/>
      <c r="MHH29" s="1498"/>
      <c r="MHI29" s="1498"/>
      <c r="MHJ29" s="1498"/>
      <c r="MHK29" s="1498"/>
      <c r="MHL29" s="1498"/>
      <c r="MHM29" s="1498"/>
      <c r="MHN29" s="1498"/>
      <c r="MHO29" s="1498"/>
      <c r="MHP29" s="1498"/>
      <c r="MHQ29" s="1498"/>
      <c r="MHR29" s="1498"/>
      <c r="MHS29" s="1498"/>
      <c r="MHT29" s="1498"/>
      <c r="MHU29" s="1498"/>
      <c r="MHV29" s="1498"/>
      <c r="MHW29" s="1498"/>
      <c r="MHX29" s="1498"/>
      <c r="MHY29" s="1498"/>
      <c r="MHZ29" s="1498"/>
      <c r="MIA29" s="1498"/>
      <c r="MIB29" s="1498"/>
      <c r="MIC29" s="1498"/>
      <c r="MID29" s="1498"/>
      <c r="MIE29" s="1498"/>
      <c r="MIF29" s="1498"/>
      <c r="MIG29" s="1498"/>
      <c r="MIH29" s="1498"/>
      <c r="MII29" s="1498"/>
      <c r="MIJ29" s="1498"/>
      <c r="MIK29" s="1498"/>
      <c r="MIL29" s="1498"/>
      <c r="MIM29" s="1498"/>
      <c r="MIN29" s="1498"/>
      <c r="MIO29" s="1498"/>
      <c r="MIP29" s="1498"/>
      <c r="MIQ29" s="1498"/>
      <c r="MIR29" s="1498"/>
      <c r="MIS29" s="1498"/>
      <c r="MIT29" s="1498"/>
      <c r="MIU29" s="1498"/>
      <c r="MIV29" s="1498"/>
      <c r="MIW29" s="1498"/>
      <c r="MIX29" s="1498"/>
      <c r="MIY29" s="1498"/>
      <c r="MIZ29" s="1498"/>
      <c r="MJA29" s="1498"/>
      <c r="MJB29" s="1498"/>
      <c r="MJC29" s="1498"/>
      <c r="MJD29" s="1498"/>
      <c r="MJE29" s="1498"/>
      <c r="MJF29" s="1498"/>
      <c r="MJG29" s="1498"/>
      <c r="MJH29" s="1498"/>
      <c r="MJI29" s="1498"/>
      <c r="MJJ29" s="1498"/>
      <c r="MJK29" s="1498"/>
      <c r="MJL29" s="1498"/>
      <c r="MJM29" s="1498"/>
      <c r="MJN29" s="1498"/>
      <c r="MJO29" s="1498"/>
      <c r="MJP29" s="1498"/>
      <c r="MJQ29" s="1498"/>
      <c r="MJR29" s="1498"/>
      <c r="MJS29" s="1498"/>
      <c r="MJT29" s="1498"/>
      <c r="MJU29" s="1498"/>
      <c r="MJV29" s="1498"/>
      <c r="MJW29" s="1498"/>
      <c r="MJX29" s="1498"/>
      <c r="MJY29" s="1498"/>
      <c r="MJZ29" s="1498"/>
      <c r="MKA29" s="1498"/>
      <c r="MKB29" s="1498"/>
      <c r="MKC29" s="1498"/>
      <c r="MKD29" s="1498"/>
      <c r="MKE29" s="1498"/>
      <c r="MKF29" s="1498"/>
      <c r="MKG29" s="1498"/>
      <c r="MKH29" s="1498"/>
      <c r="MKI29" s="1498"/>
      <c r="MKJ29" s="1498"/>
      <c r="MKK29" s="1498"/>
      <c r="MKL29" s="1498"/>
      <c r="MKM29" s="1498"/>
      <c r="MKN29" s="1498"/>
      <c r="MKO29" s="1498"/>
      <c r="MKP29" s="1498"/>
      <c r="MKQ29" s="1498"/>
      <c r="MKR29" s="1498"/>
      <c r="MKS29" s="1498"/>
      <c r="MKT29" s="1498"/>
      <c r="MKU29" s="1498"/>
      <c r="MKV29" s="1498"/>
      <c r="MKW29" s="1498"/>
      <c r="MKX29" s="1498"/>
      <c r="MKY29" s="1498"/>
      <c r="MKZ29" s="1498"/>
      <c r="MLA29" s="1498"/>
      <c r="MLB29" s="1498"/>
      <c r="MLC29" s="1498"/>
      <c r="MLD29" s="1498"/>
      <c r="MLE29" s="1498"/>
      <c r="MLF29" s="1498"/>
      <c r="MLG29" s="1498"/>
      <c r="MLH29" s="1498"/>
      <c r="MLI29" s="1498"/>
      <c r="MLJ29" s="1498"/>
      <c r="MLK29" s="1498"/>
      <c r="MLL29" s="1498"/>
      <c r="MLM29" s="1498"/>
      <c r="MLN29" s="1498"/>
      <c r="MLO29" s="1498"/>
      <c r="MLP29" s="1498"/>
      <c r="MLQ29" s="1498"/>
      <c r="MLR29" s="1498"/>
      <c r="MLS29" s="1498"/>
      <c r="MLT29" s="1498"/>
      <c r="MLU29" s="1498"/>
      <c r="MLV29" s="1498"/>
      <c r="MLW29" s="1498"/>
      <c r="MLX29" s="1498"/>
      <c r="MLY29" s="1498"/>
      <c r="MLZ29" s="1498"/>
      <c r="MMA29" s="1498"/>
      <c r="MMB29" s="1498"/>
      <c r="MMC29" s="1498"/>
      <c r="MMD29" s="1498"/>
      <c r="MME29" s="1498"/>
      <c r="MMF29" s="1498"/>
      <c r="MMG29" s="1498"/>
      <c r="MMH29" s="1498"/>
      <c r="MMI29" s="1498"/>
      <c r="MMJ29" s="1498"/>
      <c r="MMK29" s="1498"/>
      <c r="MML29" s="1498"/>
      <c r="MMM29" s="1498"/>
      <c r="MMN29" s="1498"/>
      <c r="MMO29" s="1498"/>
      <c r="MMP29" s="1498"/>
      <c r="MMQ29" s="1498"/>
      <c r="MMR29" s="1498"/>
      <c r="MMS29" s="1498"/>
      <c r="MMT29" s="1498"/>
      <c r="MMU29" s="1498"/>
      <c r="MMV29" s="1498"/>
      <c r="MMW29" s="1498"/>
      <c r="MMX29" s="1498"/>
      <c r="MMY29" s="1498"/>
      <c r="MMZ29" s="1498"/>
      <c r="MNA29" s="1498"/>
      <c r="MNB29" s="1498"/>
      <c r="MNC29" s="1498"/>
      <c r="MND29" s="1498"/>
      <c r="MNE29" s="1498"/>
      <c r="MNF29" s="1498"/>
      <c r="MNG29" s="1498"/>
      <c r="MNH29" s="1498"/>
      <c r="MNI29" s="1498"/>
      <c r="MNJ29" s="1498"/>
      <c r="MNK29" s="1498"/>
      <c r="MNL29" s="1498"/>
      <c r="MNM29" s="1498"/>
      <c r="MNN29" s="1498"/>
      <c r="MNO29" s="1498"/>
      <c r="MNP29" s="1498"/>
      <c r="MNQ29" s="1498"/>
      <c r="MNR29" s="1498"/>
      <c r="MNS29" s="1498"/>
      <c r="MNT29" s="1498"/>
      <c r="MNU29" s="1498"/>
      <c r="MNV29" s="1498"/>
      <c r="MNW29" s="1498"/>
      <c r="MNX29" s="1498"/>
      <c r="MNY29" s="1498"/>
      <c r="MNZ29" s="1498"/>
      <c r="MOA29" s="1498"/>
      <c r="MOB29" s="1498"/>
      <c r="MOC29" s="1498"/>
      <c r="MOD29" s="1498"/>
      <c r="MOE29" s="1498"/>
      <c r="MOF29" s="1498"/>
      <c r="MOG29" s="1498"/>
      <c r="MOH29" s="1498"/>
      <c r="MOI29" s="1498"/>
      <c r="MOJ29" s="1498"/>
      <c r="MOK29" s="1498"/>
      <c r="MOL29" s="1498"/>
      <c r="MOM29" s="1498"/>
      <c r="MON29" s="1498"/>
      <c r="MOO29" s="1498"/>
      <c r="MOP29" s="1498"/>
      <c r="MOQ29" s="1498"/>
      <c r="MOR29" s="1498"/>
      <c r="MOS29" s="1498"/>
      <c r="MOT29" s="1498"/>
      <c r="MOU29" s="1498"/>
      <c r="MOV29" s="1498"/>
      <c r="MOW29" s="1498"/>
      <c r="MOX29" s="1498"/>
      <c r="MOY29" s="1498"/>
      <c r="MOZ29" s="1498"/>
      <c r="MPA29" s="1498"/>
      <c r="MPB29" s="1498"/>
      <c r="MPC29" s="1498"/>
      <c r="MPD29" s="1498"/>
      <c r="MPE29" s="1498"/>
      <c r="MPF29" s="1498"/>
      <c r="MPG29" s="1498"/>
      <c r="MPH29" s="1498"/>
      <c r="MPI29" s="1498"/>
      <c r="MPJ29" s="1498"/>
      <c r="MPK29" s="1498"/>
      <c r="MPL29" s="1498"/>
      <c r="MPM29" s="1498"/>
      <c r="MPN29" s="1498"/>
      <c r="MPO29" s="1498"/>
      <c r="MPP29" s="1498"/>
      <c r="MPQ29" s="1498"/>
      <c r="MPR29" s="1498"/>
      <c r="MPS29" s="1498"/>
      <c r="MPT29" s="1498"/>
      <c r="MPU29" s="1498"/>
      <c r="MPV29" s="1498"/>
      <c r="MPW29" s="1498"/>
      <c r="MPX29" s="1498"/>
      <c r="MPY29" s="1498"/>
      <c r="MPZ29" s="1498"/>
      <c r="MQA29" s="1498"/>
      <c r="MQB29" s="1498"/>
      <c r="MQC29" s="1498"/>
      <c r="MQD29" s="1498"/>
      <c r="MQE29" s="1498"/>
      <c r="MQF29" s="1498"/>
      <c r="MQG29" s="1498"/>
      <c r="MQH29" s="1498"/>
      <c r="MQI29" s="1498"/>
      <c r="MQJ29" s="1498"/>
      <c r="MQK29" s="1498"/>
      <c r="MQL29" s="1498"/>
      <c r="MQM29" s="1498"/>
      <c r="MQN29" s="1498"/>
      <c r="MQO29" s="1498"/>
      <c r="MQP29" s="1498"/>
      <c r="MQQ29" s="1498"/>
      <c r="MQR29" s="1498"/>
      <c r="MQS29" s="1498"/>
      <c r="MQT29" s="1498"/>
      <c r="MQU29" s="1498"/>
      <c r="MQV29" s="1498"/>
      <c r="MQW29" s="1498"/>
      <c r="MQX29" s="1498"/>
      <c r="MQY29" s="1498"/>
      <c r="MQZ29" s="1498"/>
      <c r="MRA29" s="1498"/>
      <c r="MRB29" s="1498"/>
      <c r="MRC29" s="1498"/>
      <c r="MRD29" s="1498"/>
      <c r="MRE29" s="1498"/>
      <c r="MRF29" s="1498"/>
      <c r="MRG29" s="1498"/>
      <c r="MRH29" s="1498"/>
      <c r="MRI29" s="1498"/>
      <c r="MRJ29" s="1498"/>
      <c r="MRK29" s="1498"/>
      <c r="MRL29" s="1498"/>
      <c r="MRM29" s="1498"/>
      <c r="MRN29" s="1498"/>
      <c r="MRO29" s="1498"/>
      <c r="MRP29" s="1498"/>
      <c r="MRQ29" s="1498"/>
      <c r="MRR29" s="1498"/>
      <c r="MRS29" s="1498"/>
      <c r="MRT29" s="1498"/>
      <c r="MRU29" s="1498"/>
      <c r="MRV29" s="1498"/>
      <c r="MRW29" s="1498"/>
      <c r="MRX29" s="1498"/>
      <c r="MRY29" s="1498"/>
      <c r="MRZ29" s="1498"/>
      <c r="MSA29" s="1498"/>
      <c r="MSB29" s="1498"/>
      <c r="MSC29" s="1498"/>
      <c r="MSD29" s="1498"/>
      <c r="MSE29" s="1498"/>
      <c r="MSF29" s="1498"/>
      <c r="MSG29" s="1498"/>
      <c r="MSH29" s="1498"/>
      <c r="MSI29" s="1498"/>
      <c r="MSJ29" s="1498"/>
      <c r="MSK29" s="1498"/>
      <c r="MSL29" s="1498"/>
      <c r="MSM29" s="1498"/>
      <c r="MSN29" s="1498"/>
      <c r="MSO29" s="1498"/>
      <c r="MSP29" s="1498"/>
      <c r="MSQ29" s="1498"/>
      <c r="MSR29" s="1498"/>
      <c r="MSS29" s="1498"/>
      <c r="MST29" s="1498"/>
      <c r="MSU29" s="1498"/>
      <c r="MSV29" s="1498"/>
      <c r="MSW29" s="1498"/>
      <c r="MSX29" s="1498"/>
      <c r="MSY29" s="1498"/>
      <c r="MSZ29" s="1498"/>
      <c r="MTA29" s="1498"/>
      <c r="MTB29" s="1498"/>
      <c r="MTC29" s="1498"/>
      <c r="MTD29" s="1498"/>
      <c r="MTE29" s="1498"/>
      <c r="MTF29" s="1498"/>
      <c r="MTG29" s="1498"/>
      <c r="MTH29" s="1498"/>
      <c r="MTI29" s="1498"/>
      <c r="MTJ29" s="1498"/>
      <c r="MTK29" s="1498"/>
      <c r="MTL29" s="1498"/>
      <c r="MTM29" s="1498"/>
      <c r="MTN29" s="1498"/>
      <c r="MTO29" s="1498"/>
      <c r="MTP29" s="1498"/>
      <c r="MTQ29" s="1498"/>
      <c r="MTR29" s="1498"/>
      <c r="MTS29" s="1498"/>
      <c r="MTT29" s="1498"/>
      <c r="MTU29" s="1498"/>
      <c r="MTV29" s="1498"/>
      <c r="MTW29" s="1498"/>
      <c r="MTX29" s="1498"/>
      <c r="MTY29" s="1498"/>
      <c r="MTZ29" s="1498"/>
      <c r="MUA29" s="1498"/>
      <c r="MUB29" s="1498"/>
      <c r="MUC29" s="1498"/>
      <c r="MUD29" s="1498"/>
      <c r="MUE29" s="1498"/>
      <c r="MUF29" s="1498"/>
      <c r="MUG29" s="1498"/>
      <c r="MUH29" s="1498"/>
      <c r="MUI29" s="1498"/>
      <c r="MUJ29" s="1498"/>
      <c r="MUK29" s="1498"/>
      <c r="MUL29" s="1498"/>
      <c r="MUM29" s="1498"/>
      <c r="MUN29" s="1498"/>
      <c r="MUO29" s="1498"/>
      <c r="MUP29" s="1498"/>
      <c r="MUQ29" s="1498"/>
      <c r="MUR29" s="1498"/>
      <c r="MUS29" s="1498"/>
      <c r="MUT29" s="1498"/>
      <c r="MUU29" s="1498"/>
      <c r="MUV29" s="1498"/>
      <c r="MUW29" s="1498"/>
      <c r="MUX29" s="1498"/>
      <c r="MUY29" s="1498"/>
      <c r="MUZ29" s="1498"/>
      <c r="MVA29" s="1498"/>
      <c r="MVB29" s="1498"/>
      <c r="MVC29" s="1498"/>
      <c r="MVD29" s="1498"/>
      <c r="MVE29" s="1498"/>
      <c r="MVF29" s="1498"/>
      <c r="MVG29" s="1498"/>
      <c r="MVH29" s="1498"/>
      <c r="MVI29" s="1498"/>
      <c r="MVJ29" s="1498"/>
      <c r="MVK29" s="1498"/>
      <c r="MVL29" s="1498"/>
      <c r="MVM29" s="1498"/>
      <c r="MVN29" s="1498"/>
      <c r="MVO29" s="1498"/>
      <c r="MVP29" s="1498"/>
      <c r="MVQ29" s="1498"/>
      <c r="MVR29" s="1498"/>
      <c r="MVS29" s="1498"/>
      <c r="MVT29" s="1498"/>
      <c r="MVU29" s="1498"/>
      <c r="MVV29" s="1498"/>
      <c r="MVW29" s="1498"/>
      <c r="MVX29" s="1498"/>
      <c r="MVY29" s="1498"/>
      <c r="MVZ29" s="1498"/>
      <c r="MWA29" s="1498"/>
      <c r="MWB29" s="1498"/>
      <c r="MWC29" s="1498"/>
      <c r="MWD29" s="1498"/>
      <c r="MWE29" s="1498"/>
      <c r="MWF29" s="1498"/>
      <c r="MWG29" s="1498"/>
      <c r="MWH29" s="1498"/>
      <c r="MWI29" s="1498"/>
      <c r="MWJ29" s="1498"/>
      <c r="MWK29" s="1498"/>
      <c r="MWL29" s="1498"/>
      <c r="MWM29" s="1498"/>
      <c r="MWN29" s="1498"/>
      <c r="MWO29" s="1498"/>
      <c r="MWP29" s="1498"/>
      <c r="MWQ29" s="1498"/>
      <c r="MWR29" s="1498"/>
      <c r="MWS29" s="1498"/>
      <c r="MWT29" s="1498"/>
      <c r="MWU29" s="1498"/>
      <c r="MWV29" s="1498"/>
      <c r="MWW29" s="1498"/>
      <c r="MWX29" s="1498"/>
      <c r="MWY29" s="1498"/>
      <c r="MWZ29" s="1498"/>
      <c r="MXA29" s="1498"/>
      <c r="MXB29" s="1498"/>
      <c r="MXC29" s="1498"/>
      <c r="MXD29" s="1498"/>
      <c r="MXE29" s="1498"/>
      <c r="MXF29" s="1498"/>
      <c r="MXG29" s="1498"/>
      <c r="MXH29" s="1498"/>
      <c r="MXI29" s="1498"/>
      <c r="MXJ29" s="1498"/>
      <c r="MXK29" s="1498"/>
      <c r="MXL29" s="1498"/>
      <c r="MXM29" s="1498"/>
      <c r="MXN29" s="1498"/>
      <c r="MXO29" s="1498"/>
      <c r="MXP29" s="1498"/>
      <c r="MXQ29" s="1498"/>
      <c r="MXR29" s="1498"/>
      <c r="MXS29" s="1498"/>
      <c r="MXT29" s="1498"/>
      <c r="MXU29" s="1498"/>
      <c r="MXV29" s="1498"/>
      <c r="MXW29" s="1498"/>
      <c r="MXX29" s="1498"/>
      <c r="MXY29" s="1498"/>
      <c r="MXZ29" s="1498"/>
      <c r="MYA29" s="1498"/>
      <c r="MYB29" s="1498"/>
      <c r="MYC29" s="1498"/>
      <c r="MYD29" s="1498"/>
      <c r="MYE29" s="1498"/>
      <c r="MYF29" s="1498"/>
      <c r="MYG29" s="1498"/>
      <c r="MYH29" s="1498"/>
      <c r="MYI29" s="1498"/>
      <c r="MYJ29" s="1498"/>
      <c r="MYK29" s="1498"/>
      <c r="MYL29" s="1498"/>
      <c r="MYM29" s="1498"/>
      <c r="MYN29" s="1498"/>
      <c r="MYO29" s="1498"/>
      <c r="MYP29" s="1498"/>
      <c r="MYQ29" s="1498"/>
      <c r="MYR29" s="1498"/>
      <c r="MYS29" s="1498"/>
      <c r="MYT29" s="1498"/>
      <c r="MYU29" s="1498"/>
      <c r="MYV29" s="1498"/>
      <c r="MYW29" s="1498"/>
      <c r="MYX29" s="1498"/>
      <c r="MYY29" s="1498"/>
      <c r="MYZ29" s="1498"/>
      <c r="MZA29" s="1498"/>
      <c r="MZB29" s="1498"/>
      <c r="MZC29" s="1498"/>
      <c r="MZD29" s="1498"/>
      <c r="MZE29" s="1498"/>
      <c r="MZF29" s="1498"/>
      <c r="MZG29" s="1498"/>
      <c r="MZH29" s="1498"/>
      <c r="MZI29" s="1498"/>
      <c r="MZJ29" s="1498"/>
      <c r="MZK29" s="1498"/>
      <c r="MZL29" s="1498"/>
      <c r="MZM29" s="1498"/>
      <c r="MZN29" s="1498"/>
      <c r="MZO29" s="1498"/>
      <c r="MZP29" s="1498"/>
      <c r="MZQ29" s="1498"/>
      <c r="MZR29" s="1498"/>
      <c r="MZS29" s="1498"/>
      <c r="MZT29" s="1498"/>
      <c r="MZU29" s="1498"/>
      <c r="MZV29" s="1498"/>
      <c r="MZW29" s="1498"/>
      <c r="MZX29" s="1498"/>
      <c r="MZY29" s="1498"/>
      <c r="MZZ29" s="1498"/>
      <c r="NAA29" s="1498"/>
      <c r="NAB29" s="1498"/>
      <c r="NAC29" s="1498"/>
      <c r="NAD29" s="1498"/>
      <c r="NAE29" s="1498"/>
      <c r="NAF29" s="1498"/>
      <c r="NAG29" s="1498"/>
      <c r="NAH29" s="1498"/>
      <c r="NAI29" s="1498"/>
      <c r="NAJ29" s="1498"/>
      <c r="NAK29" s="1498"/>
      <c r="NAL29" s="1498"/>
      <c r="NAM29" s="1498"/>
      <c r="NAN29" s="1498"/>
      <c r="NAO29" s="1498"/>
      <c r="NAP29" s="1498"/>
      <c r="NAQ29" s="1498"/>
      <c r="NAR29" s="1498"/>
      <c r="NAS29" s="1498"/>
      <c r="NAT29" s="1498"/>
      <c r="NAU29" s="1498"/>
      <c r="NAV29" s="1498"/>
      <c r="NAW29" s="1498"/>
      <c r="NAX29" s="1498"/>
      <c r="NAY29" s="1498"/>
      <c r="NAZ29" s="1498"/>
      <c r="NBA29" s="1498"/>
      <c r="NBB29" s="1498"/>
      <c r="NBC29" s="1498"/>
      <c r="NBD29" s="1498"/>
      <c r="NBE29" s="1498"/>
      <c r="NBF29" s="1498"/>
      <c r="NBG29" s="1498"/>
      <c r="NBH29" s="1498"/>
      <c r="NBI29" s="1498"/>
      <c r="NBJ29" s="1498"/>
      <c r="NBK29" s="1498"/>
      <c r="NBL29" s="1498"/>
      <c r="NBM29" s="1498"/>
      <c r="NBN29" s="1498"/>
      <c r="NBO29" s="1498"/>
      <c r="NBP29" s="1498"/>
      <c r="NBQ29" s="1498"/>
      <c r="NBR29" s="1498"/>
      <c r="NBS29" s="1498"/>
      <c r="NBT29" s="1498"/>
      <c r="NBU29" s="1498"/>
      <c r="NBV29" s="1498"/>
      <c r="NBW29" s="1498"/>
      <c r="NBX29" s="1498"/>
      <c r="NBY29" s="1498"/>
      <c r="NBZ29" s="1498"/>
      <c r="NCA29" s="1498"/>
      <c r="NCB29" s="1498"/>
      <c r="NCC29" s="1498"/>
      <c r="NCD29" s="1498"/>
      <c r="NCE29" s="1498"/>
      <c r="NCF29" s="1498"/>
      <c r="NCG29" s="1498"/>
      <c r="NCH29" s="1498"/>
      <c r="NCI29" s="1498"/>
      <c r="NCJ29" s="1498"/>
      <c r="NCK29" s="1498"/>
      <c r="NCL29" s="1498"/>
      <c r="NCM29" s="1498"/>
      <c r="NCN29" s="1498"/>
      <c r="NCO29" s="1498"/>
      <c r="NCP29" s="1498"/>
      <c r="NCQ29" s="1498"/>
      <c r="NCR29" s="1498"/>
      <c r="NCS29" s="1498"/>
      <c r="NCT29" s="1498"/>
      <c r="NCU29" s="1498"/>
      <c r="NCV29" s="1498"/>
      <c r="NCW29" s="1498"/>
      <c r="NCX29" s="1498"/>
      <c r="NCY29" s="1498"/>
      <c r="NCZ29" s="1498"/>
      <c r="NDA29" s="1498"/>
      <c r="NDB29" s="1498"/>
      <c r="NDC29" s="1498"/>
      <c r="NDD29" s="1498"/>
      <c r="NDE29" s="1498"/>
      <c r="NDF29" s="1498"/>
      <c r="NDG29" s="1498"/>
      <c r="NDH29" s="1498"/>
      <c r="NDI29" s="1498"/>
      <c r="NDJ29" s="1498"/>
      <c r="NDK29" s="1498"/>
      <c r="NDL29" s="1498"/>
      <c r="NDM29" s="1498"/>
      <c r="NDN29" s="1498"/>
      <c r="NDO29" s="1498"/>
      <c r="NDP29" s="1498"/>
      <c r="NDQ29" s="1498"/>
      <c r="NDR29" s="1498"/>
      <c r="NDS29" s="1498"/>
      <c r="NDT29" s="1498"/>
      <c r="NDU29" s="1498"/>
      <c r="NDV29" s="1498"/>
      <c r="NDW29" s="1498"/>
      <c r="NDX29" s="1498"/>
      <c r="NDY29" s="1498"/>
      <c r="NDZ29" s="1498"/>
      <c r="NEA29" s="1498"/>
      <c r="NEB29" s="1498"/>
      <c r="NEC29" s="1498"/>
      <c r="NED29" s="1498"/>
      <c r="NEE29" s="1498"/>
      <c r="NEF29" s="1498"/>
      <c r="NEG29" s="1498"/>
      <c r="NEH29" s="1498"/>
      <c r="NEI29" s="1498"/>
      <c r="NEJ29" s="1498"/>
      <c r="NEK29" s="1498"/>
      <c r="NEL29" s="1498"/>
      <c r="NEM29" s="1498"/>
      <c r="NEN29" s="1498"/>
      <c r="NEO29" s="1498"/>
      <c r="NEP29" s="1498"/>
      <c r="NEQ29" s="1498"/>
      <c r="NER29" s="1498"/>
      <c r="NES29" s="1498"/>
      <c r="NET29" s="1498"/>
      <c r="NEU29" s="1498"/>
      <c r="NEV29" s="1498"/>
      <c r="NEW29" s="1498"/>
      <c r="NEX29" s="1498"/>
      <c r="NEY29" s="1498"/>
      <c r="NEZ29" s="1498"/>
      <c r="NFA29" s="1498"/>
      <c r="NFB29" s="1498"/>
      <c r="NFC29" s="1498"/>
      <c r="NFD29" s="1498"/>
      <c r="NFE29" s="1498"/>
      <c r="NFF29" s="1498"/>
      <c r="NFG29" s="1498"/>
      <c r="NFH29" s="1498"/>
      <c r="NFI29" s="1498"/>
      <c r="NFJ29" s="1498"/>
      <c r="NFK29" s="1498"/>
      <c r="NFL29" s="1498"/>
      <c r="NFM29" s="1498"/>
      <c r="NFN29" s="1498"/>
      <c r="NFO29" s="1498"/>
      <c r="NFP29" s="1498"/>
      <c r="NFQ29" s="1498"/>
      <c r="NFR29" s="1498"/>
      <c r="NFS29" s="1498"/>
      <c r="NFT29" s="1498"/>
      <c r="NFU29" s="1498"/>
      <c r="NFV29" s="1498"/>
      <c r="NFW29" s="1498"/>
      <c r="NFX29" s="1498"/>
      <c r="NFY29" s="1498"/>
      <c r="NFZ29" s="1498"/>
      <c r="NGA29" s="1498"/>
      <c r="NGB29" s="1498"/>
      <c r="NGC29" s="1498"/>
      <c r="NGD29" s="1498"/>
      <c r="NGE29" s="1498"/>
      <c r="NGF29" s="1498"/>
      <c r="NGG29" s="1498"/>
      <c r="NGH29" s="1498"/>
      <c r="NGI29" s="1498"/>
      <c r="NGJ29" s="1498"/>
      <c r="NGK29" s="1498"/>
      <c r="NGL29" s="1498"/>
      <c r="NGM29" s="1498"/>
      <c r="NGN29" s="1498"/>
      <c r="NGO29" s="1498"/>
      <c r="NGP29" s="1498"/>
      <c r="NGQ29" s="1498"/>
      <c r="NGR29" s="1498"/>
      <c r="NGS29" s="1498"/>
      <c r="NGT29" s="1498"/>
      <c r="NGU29" s="1498"/>
      <c r="NGV29" s="1498"/>
      <c r="NGW29" s="1498"/>
      <c r="NGX29" s="1498"/>
      <c r="NGY29" s="1498"/>
      <c r="NGZ29" s="1498"/>
      <c r="NHA29" s="1498"/>
      <c r="NHB29" s="1498"/>
      <c r="NHC29" s="1498"/>
      <c r="NHD29" s="1498"/>
      <c r="NHE29" s="1498"/>
      <c r="NHF29" s="1498"/>
      <c r="NHG29" s="1498"/>
      <c r="NHH29" s="1498"/>
      <c r="NHI29" s="1498"/>
      <c r="NHJ29" s="1498"/>
      <c r="NHK29" s="1498"/>
      <c r="NHL29" s="1498"/>
      <c r="NHM29" s="1498"/>
      <c r="NHN29" s="1498"/>
      <c r="NHO29" s="1498"/>
      <c r="NHP29" s="1498"/>
      <c r="NHQ29" s="1498"/>
      <c r="NHR29" s="1498"/>
      <c r="NHS29" s="1498"/>
      <c r="NHT29" s="1498"/>
      <c r="NHU29" s="1498"/>
      <c r="NHV29" s="1498"/>
      <c r="NHW29" s="1498"/>
      <c r="NHX29" s="1498"/>
      <c r="NHY29" s="1498"/>
      <c r="NHZ29" s="1498"/>
      <c r="NIA29" s="1498"/>
      <c r="NIB29" s="1498"/>
      <c r="NIC29" s="1498"/>
      <c r="NID29" s="1498"/>
      <c r="NIE29" s="1498"/>
      <c r="NIF29" s="1498"/>
      <c r="NIG29" s="1498"/>
      <c r="NIH29" s="1498"/>
      <c r="NII29" s="1498"/>
      <c r="NIJ29" s="1498"/>
      <c r="NIK29" s="1498"/>
      <c r="NIL29" s="1498"/>
      <c r="NIM29" s="1498"/>
      <c r="NIN29" s="1498"/>
      <c r="NIO29" s="1498"/>
      <c r="NIP29" s="1498"/>
      <c r="NIQ29" s="1498"/>
      <c r="NIR29" s="1498"/>
      <c r="NIS29" s="1498"/>
      <c r="NIT29" s="1498"/>
      <c r="NIU29" s="1498"/>
      <c r="NIV29" s="1498"/>
      <c r="NIW29" s="1498"/>
      <c r="NIX29" s="1498"/>
      <c r="NIY29" s="1498"/>
      <c r="NIZ29" s="1498"/>
      <c r="NJA29" s="1498"/>
      <c r="NJB29" s="1498"/>
      <c r="NJC29" s="1498"/>
      <c r="NJD29" s="1498"/>
      <c r="NJE29" s="1498"/>
      <c r="NJF29" s="1498"/>
      <c r="NJG29" s="1498"/>
      <c r="NJH29" s="1498"/>
      <c r="NJI29" s="1498"/>
      <c r="NJJ29" s="1498"/>
      <c r="NJK29" s="1498"/>
      <c r="NJL29" s="1498"/>
      <c r="NJM29" s="1498"/>
      <c r="NJN29" s="1498"/>
      <c r="NJO29" s="1498"/>
      <c r="NJP29" s="1498"/>
      <c r="NJQ29" s="1498"/>
      <c r="NJR29" s="1498"/>
      <c r="NJS29" s="1498"/>
      <c r="NJT29" s="1498"/>
      <c r="NJU29" s="1498"/>
      <c r="NJV29" s="1498"/>
      <c r="NJW29" s="1498"/>
      <c r="NJX29" s="1498"/>
      <c r="NJY29" s="1498"/>
      <c r="NJZ29" s="1498"/>
      <c r="NKA29" s="1498"/>
      <c r="NKB29" s="1498"/>
      <c r="NKC29" s="1498"/>
      <c r="NKD29" s="1498"/>
      <c r="NKE29" s="1498"/>
      <c r="NKF29" s="1498"/>
      <c r="NKG29" s="1498"/>
      <c r="NKH29" s="1498"/>
      <c r="NKI29" s="1498"/>
      <c r="NKJ29" s="1498"/>
      <c r="NKK29" s="1498"/>
      <c r="NKL29" s="1498"/>
      <c r="NKM29" s="1498"/>
      <c r="NKN29" s="1498"/>
      <c r="NKO29" s="1498"/>
      <c r="NKP29" s="1498"/>
      <c r="NKQ29" s="1498"/>
      <c r="NKR29" s="1498"/>
      <c r="NKS29" s="1498"/>
      <c r="NKT29" s="1498"/>
      <c r="NKU29" s="1498"/>
      <c r="NKV29" s="1498"/>
      <c r="NKW29" s="1498"/>
      <c r="NKX29" s="1498"/>
      <c r="NKY29" s="1498"/>
      <c r="NKZ29" s="1498"/>
      <c r="NLA29" s="1498"/>
      <c r="NLB29" s="1498"/>
      <c r="NLC29" s="1498"/>
      <c r="NLD29" s="1498"/>
      <c r="NLE29" s="1498"/>
      <c r="NLF29" s="1498"/>
      <c r="NLG29" s="1498"/>
      <c r="NLH29" s="1498"/>
      <c r="NLI29" s="1498"/>
      <c r="NLJ29" s="1498"/>
      <c r="NLK29" s="1498"/>
      <c r="NLL29" s="1498"/>
      <c r="NLM29" s="1498"/>
      <c r="NLN29" s="1498"/>
      <c r="NLO29" s="1498"/>
      <c r="NLP29" s="1498"/>
      <c r="NLQ29" s="1498"/>
      <c r="NLR29" s="1498"/>
      <c r="NLS29" s="1498"/>
      <c r="NLT29" s="1498"/>
      <c r="NLU29" s="1498"/>
      <c r="NLV29" s="1498"/>
      <c r="NLW29" s="1498"/>
      <c r="NLX29" s="1498"/>
      <c r="NLY29" s="1498"/>
      <c r="NLZ29" s="1498"/>
      <c r="NMA29" s="1498"/>
      <c r="NMB29" s="1498"/>
      <c r="NMC29" s="1498"/>
      <c r="NMD29" s="1498"/>
      <c r="NME29" s="1498"/>
      <c r="NMF29" s="1498"/>
      <c r="NMG29" s="1498"/>
      <c r="NMH29" s="1498"/>
      <c r="NMI29" s="1498"/>
      <c r="NMJ29" s="1498"/>
      <c r="NMK29" s="1498"/>
      <c r="NML29" s="1498"/>
      <c r="NMM29" s="1498"/>
      <c r="NMN29" s="1498"/>
      <c r="NMO29" s="1498"/>
      <c r="NMP29" s="1498"/>
      <c r="NMQ29" s="1498"/>
      <c r="NMR29" s="1498"/>
      <c r="NMS29" s="1498"/>
      <c r="NMT29" s="1498"/>
      <c r="NMU29" s="1498"/>
      <c r="NMV29" s="1498"/>
      <c r="NMW29" s="1498"/>
      <c r="NMX29" s="1498"/>
      <c r="NMY29" s="1498"/>
      <c r="NMZ29" s="1498"/>
      <c r="NNA29" s="1498"/>
      <c r="NNB29" s="1498"/>
      <c r="NNC29" s="1498"/>
      <c r="NND29" s="1498"/>
      <c r="NNE29" s="1498"/>
      <c r="NNF29" s="1498"/>
      <c r="NNG29" s="1498"/>
      <c r="NNH29" s="1498"/>
      <c r="NNI29" s="1498"/>
      <c r="NNJ29" s="1498"/>
      <c r="NNK29" s="1498"/>
      <c r="NNL29" s="1498"/>
      <c r="NNM29" s="1498"/>
      <c r="NNN29" s="1498"/>
      <c r="NNO29" s="1498"/>
      <c r="NNP29" s="1498"/>
      <c r="NNQ29" s="1498"/>
      <c r="NNR29" s="1498"/>
      <c r="NNS29" s="1498"/>
      <c r="NNT29" s="1498"/>
      <c r="NNU29" s="1498"/>
      <c r="NNV29" s="1498"/>
      <c r="NNW29" s="1498"/>
      <c r="NNX29" s="1498"/>
      <c r="NNY29" s="1498"/>
      <c r="NNZ29" s="1498"/>
      <c r="NOA29" s="1498"/>
      <c r="NOB29" s="1498"/>
      <c r="NOC29" s="1498"/>
      <c r="NOD29" s="1498"/>
      <c r="NOE29" s="1498"/>
      <c r="NOF29" s="1498"/>
      <c r="NOG29" s="1498"/>
      <c r="NOH29" s="1498"/>
      <c r="NOI29" s="1498"/>
      <c r="NOJ29" s="1498"/>
      <c r="NOK29" s="1498"/>
      <c r="NOL29" s="1498"/>
      <c r="NOM29" s="1498"/>
      <c r="NON29" s="1498"/>
      <c r="NOO29" s="1498"/>
      <c r="NOP29" s="1498"/>
      <c r="NOQ29" s="1498"/>
      <c r="NOR29" s="1498"/>
      <c r="NOS29" s="1498"/>
      <c r="NOT29" s="1498"/>
      <c r="NOU29" s="1498"/>
      <c r="NOV29" s="1498"/>
      <c r="NOW29" s="1498"/>
      <c r="NOX29" s="1498"/>
      <c r="NOY29" s="1498"/>
      <c r="NOZ29" s="1498"/>
      <c r="NPA29" s="1498"/>
      <c r="NPB29" s="1498"/>
      <c r="NPC29" s="1498"/>
      <c r="NPD29" s="1498"/>
      <c r="NPE29" s="1498"/>
      <c r="NPF29" s="1498"/>
      <c r="NPG29" s="1498"/>
      <c r="NPH29" s="1498"/>
      <c r="NPI29" s="1498"/>
      <c r="NPJ29" s="1498"/>
      <c r="NPK29" s="1498"/>
      <c r="NPL29" s="1498"/>
      <c r="NPM29" s="1498"/>
      <c r="NPN29" s="1498"/>
      <c r="NPO29" s="1498"/>
      <c r="NPP29" s="1498"/>
      <c r="NPQ29" s="1498"/>
      <c r="NPR29" s="1498"/>
      <c r="NPS29" s="1498"/>
      <c r="NPT29" s="1498"/>
      <c r="NPU29" s="1498"/>
      <c r="NPV29" s="1498"/>
      <c r="NPW29" s="1498"/>
      <c r="NPX29" s="1498"/>
      <c r="NPY29" s="1498"/>
      <c r="NPZ29" s="1498"/>
      <c r="NQA29" s="1498"/>
      <c r="NQB29" s="1498"/>
      <c r="NQC29" s="1498"/>
      <c r="NQD29" s="1498"/>
      <c r="NQE29" s="1498"/>
      <c r="NQF29" s="1498"/>
      <c r="NQG29" s="1498"/>
      <c r="NQH29" s="1498"/>
      <c r="NQI29" s="1498"/>
      <c r="NQJ29" s="1498"/>
      <c r="NQK29" s="1498"/>
      <c r="NQL29" s="1498"/>
      <c r="NQM29" s="1498"/>
      <c r="NQN29" s="1498"/>
      <c r="NQO29" s="1498"/>
      <c r="NQP29" s="1498"/>
      <c r="NQQ29" s="1498"/>
      <c r="NQR29" s="1498"/>
      <c r="NQS29" s="1498"/>
      <c r="NQT29" s="1498"/>
      <c r="NQU29" s="1498"/>
      <c r="NQV29" s="1498"/>
      <c r="NQW29" s="1498"/>
      <c r="NQX29" s="1498"/>
      <c r="NQY29" s="1498"/>
      <c r="NQZ29" s="1498"/>
      <c r="NRA29" s="1498"/>
      <c r="NRB29" s="1498"/>
      <c r="NRC29" s="1498"/>
      <c r="NRD29" s="1498"/>
      <c r="NRE29" s="1498"/>
      <c r="NRF29" s="1498"/>
      <c r="NRG29" s="1498"/>
      <c r="NRH29" s="1498"/>
      <c r="NRI29" s="1498"/>
      <c r="NRJ29" s="1498"/>
      <c r="NRK29" s="1498"/>
      <c r="NRL29" s="1498"/>
      <c r="NRM29" s="1498"/>
      <c r="NRN29" s="1498"/>
      <c r="NRO29" s="1498"/>
      <c r="NRP29" s="1498"/>
      <c r="NRQ29" s="1498"/>
      <c r="NRR29" s="1498"/>
      <c r="NRS29" s="1498"/>
      <c r="NRT29" s="1498"/>
      <c r="NRU29" s="1498"/>
      <c r="NRV29" s="1498"/>
      <c r="NRW29" s="1498"/>
      <c r="NRX29" s="1498"/>
      <c r="NRY29" s="1498"/>
      <c r="NRZ29" s="1498"/>
      <c r="NSA29" s="1498"/>
      <c r="NSB29" s="1498"/>
      <c r="NSC29" s="1498"/>
      <c r="NSD29" s="1498"/>
      <c r="NSE29" s="1498"/>
      <c r="NSF29" s="1498"/>
      <c r="NSG29" s="1498"/>
      <c r="NSH29" s="1498"/>
      <c r="NSI29" s="1498"/>
      <c r="NSJ29" s="1498"/>
      <c r="NSK29" s="1498"/>
      <c r="NSL29" s="1498"/>
      <c r="NSM29" s="1498"/>
      <c r="NSN29" s="1498"/>
      <c r="NSO29" s="1498"/>
      <c r="NSP29" s="1498"/>
      <c r="NSQ29" s="1498"/>
      <c r="NSR29" s="1498"/>
      <c r="NSS29" s="1498"/>
      <c r="NST29" s="1498"/>
      <c r="NSU29" s="1498"/>
      <c r="NSV29" s="1498"/>
      <c r="NSW29" s="1498"/>
      <c r="NSX29" s="1498"/>
      <c r="NSY29" s="1498"/>
      <c r="NSZ29" s="1498"/>
      <c r="NTA29" s="1498"/>
      <c r="NTB29" s="1498"/>
      <c r="NTC29" s="1498"/>
      <c r="NTD29" s="1498"/>
      <c r="NTE29" s="1498"/>
      <c r="NTF29" s="1498"/>
      <c r="NTG29" s="1498"/>
      <c r="NTH29" s="1498"/>
      <c r="NTI29" s="1498"/>
      <c r="NTJ29" s="1498"/>
      <c r="NTK29" s="1498"/>
      <c r="NTL29" s="1498"/>
      <c r="NTM29" s="1498"/>
      <c r="NTN29" s="1498"/>
      <c r="NTO29" s="1498"/>
      <c r="NTP29" s="1498"/>
      <c r="NTQ29" s="1498"/>
      <c r="NTR29" s="1498"/>
      <c r="NTS29" s="1498"/>
      <c r="NTT29" s="1498"/>
      <c r="NTU29" s="1498"/>
      <c r="NTV29" s="1498"/>
      <c r="NTW29" s="1498"/>
      <c r="NTX29" s="1498"/>
      <c r="NTY29" s="1498"/>
      <c r="NTZ29" s="1498"/>
      <c r="NUA29" s="1498"/>
      <c r="NUB29" s="1498"/>
      <c r="NUC29" s="1498"/>
      <c r="NUD29" s="1498"/>
      <c r="NUE29" s="1498"/>
      <c r="NUF29" s="1498"/>
      <c r="NUG29" s="1498"/>
      <c r="NUH29" s="1498"/>
      <c r="NUI29" s="1498"/>
      <c r="NUJ29" s="1498"/>
      <c r="NUK29" s="1498"/>
      <c r="NUL29" s="1498"/>
      <c r="NUM29" s="1498"/>
      <c r="NUN29" s="1498"/>
      <c r="NUO29" s="1498"/>
      <c r="NUP29" s="1498"/>
      <c r="NUQ29" s="1498"/>
      <c r="NUR29" s="1498"/>
      <c r="NUS29" s="1498"/>
      <c r="NUT29" s="1498"/>
      <c r="NUU29" s="1498"/>
      <c r="NUV29" s="1498"/>
      <c r="NUW29" s="1498"/>
      <c r="NUX29" s="1498"/>
      <c r="NUY29" s="1498"/>
      <c r="NUZ29" s="1498"/>
      <c r="NVA29" s="1498"/>
      <c r="NVB29" s="1498"/>
      <c r="NVC29" s="1498"/>
      <c r="NVD29" s="1498"/>
      <c r="NVE29" s="1498"/>
      <c r="NVF29" s="1498"/>
      <c r="NVG29" s="1498"/>
      <c r="NVH29" s="1498"/>
      <c r="NVI29" s="1498"/>
      <c r="NVJ29" s="1498"/>
      <c r="NVK29" s="1498"/>
      <c r="NVL29" s="1498"/>
      <c r="NVM29" s="1498"/>
      <c r="NVN29" s="1498"/>
      <c r="NVO29" s="1498"/>
      <c r="NVP29" s="1498"/>
      <c r="NVQ29" s="1498"/>
      <c r="NVR29" s="1498"/>
      <c r="NVS29" s="1498"/>
      <c r="NVT29" s="1498"/>
      <c r="NVU29" s="1498"/>
      <c r="NVV29" s="1498"/>
      <c r="NVW29" s="1498"/>
      <c r="NVX29" s="1498"/>
      <c r="NVY29" s="1498"/>
      <c r="NVZ29" s="1498"/>
      <c r="NWA29" s="1498"/>
      <c r="NWB29" s="1498"/>
      <c r="NWC29" s="1498"/>
      <c r="NWD29" s="1498"/>
      <c r="NWE29" s="1498"/>
      <c r="NWF29" s="1498"/>
      <c r="NWG29" s="1498"/>
      <c r="NWH29" s="1498"/>
      <c r="NWI29" s="1498"/>
      <c r="NWJ29" s="1498"/>
      <c r="NWK29" s="1498"/>
      <c r="NWL29" s="1498"/>
      <c r="NWM29" s="1498"/>
      <c r="NWN29" s="1498"/>
      <c r="NWO29" s="1498"/>
      <c r="NWP29" s="1498"/>
      <c r="NWQ29" s="1498"/>
      <c r="NWR29" s="1498"/>
      <c r="NWS29" s="1498"/>
      <c r="NWT29" s="1498"/>
      <c r="NWU29" s="1498"/>
      <c r="NWV29" s="1498"/>
      <c r="NWW29" s="1498"/>
      <c r="NWX29" s="1498"/>
      <c r="NWY29" s="1498"/>
      <c r="NWZ29" s="1498"/>
      <c r="NXA29" s="1498"/>
      <c r="NXB29" s="1498"/>
      <c r="NXC29" s="1498"/>
      <c r="NXD29" s="1498"/>
      <c r="NXE29" s="1498"/>
      <c r="NXF29" s="1498"/>
      <c r="NXG29" s="1498"/>
      <c r="NXH29" s="1498"/>
      <c r="NXI29" s="1498"/>
      <c r="NXJ29" s="1498"/>
      <c r="NXK29" s="1498"/>
      <c r="NXL29" s="1498"/>
      <c r="NXM29" s="1498"/>
      <c r="NXN29" s="1498"/>
      <c r="NXO29" s="1498"/>
      <c r="NXP29" s="1498"/>
      <c r="NXQ29" s="1498"/>
      <c r="NXR29" s="1498"/>
      <c r="NXS29" s="1498"/>
      <c r="NXT29" s="1498"/>
      <c r="NXU29" s="1498"/>
      <c r="NXV29" s="1498"/>
      <c r="NXW29" s="1498"/>
      <c r="NXX29" s="1498"/>
      <c r="NXY29" s="1498"/>
      <c r="NXZ29" s="1498"/>
      <c r="NYA29" s="1498"/>
      <c r="NYB29" s="1498"/>
      <c r="NYC29" s="1498"/>
      <c r="NYD29" s="1498"/>
      <c r="NYE29" s="1498"/>
      <c r="NYF29" s="1498"/>
      <c r="NYG29" s="1498"/>
      <c r="NYH29" s="1498"/>
      <c r="NYI29" s="1498"/>
      <c r="NYJ29" s="1498"/>
      <c r="NYK29" s="1498"/>
      <c r="NYL29" s="1498"/>
      <c r="NYM29" s="1498"/>
      <c r="NYN29" s="1498"/>
      <c r="NYO29" s="1498"/>
      <c r="NYP29" s="1498"/>
      <c r="NYQ29" s="1498"/>
      <c r="NYR29" s="1498"/>
      <c r="NYS29" s="1498"/>
      <c r="NYT29" s="1498"/>
      <c r="NYU29" s="1498"/>
      <c r="NYV29" s="1498"/>
      <c r="NYW29" s="1498"/>
      <c r="NYX29" s="1498"/>
      <c r="NYY29" s="1498"/>
      <c r="NYZ29" s="1498"/>
      <c r="NZA29" s="1498"/>
      <c r="NZB29" s="1498"/>
      <c r="NZC29" s="1498"/>
      <c r="NZD29" s="1498"/>
      <c r="NZE29" s="1498"/>
      <c r="NZF29" s="1498"/>
      <c r="NZG29" s="1498"/>
      <c r="NZH29" s="1498"/>
      <c r="NZI29" s="1498"/>
      <c r="NZJ29" s="1498"/>
      <c r="NZK29" s="1498"/>
      <c r="NZL29" s="1498"/>
      <c r="NZM29" s="1498"/>
      <c r="NZN29" s="1498"/>
      <c r="NZO29" s="1498"/>
      <c r="NZP29" s="1498"/>
      <c r="NZQ29" s="1498"/>
      <c r="NZR29" s="1498"/>
      <c r="NZS29" s="1498"/>
      <c r="NZT29" s="1498"/>
      <c r="NZU29" s="1498"/>
      <c r="NZV29" s="1498"/>
      <c r="NZW29" s="1498"/>
      <c r="NZX29" s="1498"/>
      <c r="NZY29" s="1498"/>
      <c r="NZZ29" s="1498"/>
      <c r="OAA29" s="1498"/>
      <c r="OAB29" s="1498"/>
      <c r="OAC29" s="1498"/>
      <c r="OAD29" s="1498"/>
      <c r="OAE29" s="1498"/>
      <c r="OAF29" s="1498"/>
      <c r="OAG29" s="1498"/>
      <c r="OAH29" s="1498"/>
      <c r="OAI29" s="1498"/>
      <c r="OAJ29" s="1498"/>
      <c r="OAK29" s="1498"/>
      <c r="OAL29" s="1498"/>
      <c r="OAM29" s="1498"/>
      <c r="OAN29" s="1498"/>
      <c r="OAO29" s="1498"/>
      <c r="OAP29" s="1498"/>
      <c r="OAQ29" s="1498"/>
      <c r="OAR29" s="1498"/>
      <c r="OAS29" s="1498"/>
      <c r="OAT29" s="1498"/>
      <c r="OAU29" s="1498"/>
      <c r="OAV29" s="1498"/>
      <c r="OAW29" s="1498"/>
      <c r="OAX29" s="1498"/>
      <c r="OAY29" s="1498"/>
      <c r="OAZ29" s="1498"/>
      <c r="OBA29" s="1498"/>
      <c r="OBB29" s="1498"/>
      <c r="OBC29" s="1498"/>
      <c r="OBD29" s="1498"/>
      <c r="OBE29" s="1498"/>
      <c r="OBF29" s="1498"/>
      <c r="OBG29" s="1498"/>
      <c r="OBH29" s="1498"/>
      <c r="OBI29" s="1498"/>
      <c r="OBJ29" s="1498"/>
      <c r="OBK29" s="1498"/>
      <c r="OBL29" s="1498"/>
      <c r="OBM29" s="1498"/>
      <c r="OBN29" s="1498"/>
      <c r="OBO29" s="1498"/>
      <c r="OBP29" s="1498"/>
      <c r="OBQ29" s="1498"/>
      <c r="OBR29" s="1498"/>
      <c r="OBS29" s="1498"/>
      <c r="OBT29" s="1498"/>
      <c r="OBU29" s="1498"/>
      <c r="OBV29" s="1498"/>
      <c r="OBW29" s="1498"/>
      <c r="OBX29" s="1498"/>
      <c r="OBY29" s="1498"/>
      <c r="OBZ29" s="1498"/>
      <c r="OCA29" s="1498"/>
      <c r="OCB29" s="1498"/>
      <c r="OCC29" s="1498"/>
      <c r="OCD29" s="1498"/>
      <c r="OCE29" s="1498"/>
      <c r="OCF29" s="1498"/>
      <c r="OCG29" s="1498"/>
      <c r="OCH29" s="1498"/>
      <c r="OCI29" s="1498"/>
      <c r="OCJ29" s="1498"/>
      <c r="OCK29" s="1498"/>
      <c r="OCL29" s="1498"/>
      <c r="OCM29" s="1498"/>
      <c r="OCN29" s="1498"/>
      <c r="OCO29" s="1498"/>
      <c r="OCP29" s="1498"/>
      <c r="OCQ29" s="1498"/>
      <c r="OCR29" s="1498"/>
      <c r="OCS29" s="1498"/>
      <c r="OCT29" s="1498"/>
      <c r="OCU29" s="1498"/>
      <c r="OCV29" s="1498"/>
      <c r="OCW29" s="1498"/>
      <c r="OCX29" s="1498"/>
      <c r="OCY29" s="1498"/>
      <c r="OCZ29" s="1498"/>
      <c r="ODA29" s="1498"/>
      <c r="ODB29" s="1498"/>
      <c r="ODC29" s="1498"/>
      <c r="ODD29" s="1498"/>
      <c r="ODE29" s="1498"/>
      <c r="ODF29" s="1498"/>
      <c r="ODG29" s="1498"/>
      <c r="ODH29" s="1498"/>
      <c r="ODI29" s="1498"/>
      <c r="ODJ29" s="1498"/>
      <c r="ODK29" s="1498"/>
      <c r="ODL29" s="1498"/>
      <c r="ODM29" s="1498"/>
      <c r="ODN29" s="1498"/>
      <c r="ODO29" s="1498"/>
      <c r="ODP29" s="1498"/>
      <c r="ODQ29" s="1498"/>
      <c r="ODR29" s="1498"/>
      <c r="ODS29" s="1498"/>
      <c r="ODT29" s="1498"/>
      <c r="ODU29" s="1498"/>
      <c r="ODV29" s="1498"/>
      <c r="ODW29" s="1498"/>
      <c r="ODX29" s="1498"/>
      <c r="ODY29" s="1498"/>
      <c r="ODZ29" s="1498"/>
      <c r="OEA29" s="1498"/>
      <c r="OEB29" s="1498"/>
      <c r="OEC29" s="1498"/>
      <c r="OED29" s="1498"/>
      <c r="OEE29" s="1498"/>
      <c r="OEF29" s="1498"/>
      <c r="OEG29" s="1498"/>
      <c r="OEH29" s="1498"/>
      <c r="OEI29" s="1498"/>
      <c r="OEJ29" s="1498"/>
      <c r="OEK29" s="1498"/>
      <c r="OEL29" s="1498"/>
      <c r="OEM29" s="1498"/>
      <c r="OEN29" s="1498"/>
      <c r="OEO29" s="1498"/>
      <c r="OEP29" s="1498"/>
      <c r="OEQ29" s="1498"/>
      <c r="OER29" s="1498"/>
      <c r="OES29" s="1498"/>
      <c r="OET29" s="1498"/>
      <c r="OEU29" s="1498"/>
      <c r="OEV29" s="1498"/>
      <c r="OEW29" s="1498"/>
      <c r="OEX29" s="1498"/>
      <c r="OEY29" s="1498"/>
      <c r="OEZ29" s="1498"/>
      <c r="OFA29" s="1498"/>
      <c r="OFB29" s="1498"/>
      <c r="OFC29" s="1498"/>
      <c r="OFD29" s="1498"/>
      <c r="OFE29" s="1498"/>
      <c r="OFF29" s="1498"/>
      <c r="OFG29" s="1498"/>
      <c r="OFH29" s="1498"/>
      <c r="OFI29" s="1498"/>
      <c r="OFJ29" s="1498"/>
      <c r="OFK29" s="1498"/>
      <c r="OFL29" s="1498"/>
      <c r="OFM29" s="1498"/>
      <c r="OFN29" s="1498"/>
      <c r="OFO29" s="1498"/>
      <c r="OFP29" s="1498"/>
      <c r="OFQ29" s="1498"/>
      <c r="OFR29" s="1498"/>
      <c r="OFS29" s="1498"/>
      <c r="OFT29" s="1498"/>
      <c r="OFU29" s="1498"/>
      <c r="OFV29" s="1498"/>
      <c r="OFW29" s="1498"/>
      <c r="OFX29" s="1498"/>
      <c r="OFY29" s="1498"/>
      <c r="OFZ29" s="1498"/>
      <c r="OGA29" s="1498"/>
      <c r="OGB29" s="1498"/>
      <c r="OGC29" s="1498"/>
      <c r="OGD29" s="1498"/>
      <c r="OGE29" s="1498"/>
      <c r="OGF29" s="1498"/>
      <c r="OGG29" s="1498"/>
      <c r="OGH29" s="1498"/>
      <c r="OGI29" s="1498"/>
      <c r="OGJ29" s="1498"/>
      <c r="OGK29" s="1498"/>
      <c r="OGL29" s="1498"/>
      <c r="OGM29" s="1498"/>
      <c r="OGN29" s="1498"/>
      <c r="OGO29" s="1498"/>
      <c r="OGP29" s="1498"/>
      <c r="OGQ29" s="1498"/>
      <c r="OGR29" s="1498"/>
      <c r="OGS29" s="1498"/>
      <c r="OGT29" s="1498"/>
      <c r="OGU29" s="1498"/>
      <c r="OGV29" s="1498"/>
      <c r="OGW29" s="1498"/>
      <c r="OGX29" s="1498"/>
      <c r="OGY29" s="1498"/>
      <c r="OGZ29" s="1498"/>
      <c r="OHA29" s="1498"/>
      <c r="OHB29" s="1498"/>
      <c r="OHC29" s="1498"/>
      <c r="OHD29" s="1498"/>
      <c r="OHE29" s="1498"/>
      <c r="OHF29" s="1498"/>
      <c r="OHG29" s="1498"/>
      <c r="OHH29" s="1498"/>
      <c r="OHI29" s="1498"/>
      <c r="OHJ29" s="1498"/>
      <c r="OHK29" s="1498"/>
      <c r="OHL29" s="1498"/>
      <c r="OHM29" s="1498"/>
      <c r="OHN29" s="1498"/>
      <c r="OHO29" s="1498"/>
      <c r="OHP29" s="1498"/>
      <c r="OHQ29" s="1498"/>
      <c r="OHR29" s="1498"/>
      <c r="OHS29" s="1498"/>
      <c r="OHT29" s="1498"/>
      <c r="OHU29" s="1498"/>
      <c r="OHV29" s="1498"/>
      <c r="OHW29" s="1498"/>
      <c r="OHX29" s="1498"/>
      <c r="OHY29" s="1498"/>
      <c r="OHZ29" s="1498"/>
      <c r="OIA29" s="1498"/>
      <c r="OIB29" s="1498"/>
      <c r="OIC29" s="1498"/>
      <c r="OID29" s="1498"/>
      <c r="OIE29" s="1498"/>
      <c r="OIF29" s="1498"/>
      <c r="OIG29" s="1498"/>
      <c r="OIH29" s="1498"/>
      <c r="OII29" s="1498"/>
      <c r="OIJ29" s="1498"/>
      <c r="OIK29" s="1498"/>
      <c r="OIL29" s="1498"/>
      <c r="OIM29" s="1498"/>
      <c r="OIN29" s="1498"/>
      <c r="OIO29" s="1498"/>
      <c r="OIP29" s="1498"/>
      <c r="OIQ29" s="1498"/>
      <c r="OIR29" s="1498"/>
      <c r="OIS29" s="1498"/>
      <c r="OIT29" s="1498"/>
      <c r="OIU29" s="1498"/>
      <c r="OIV29" s="1498"/>
      <c r="OIW29" s="1498"/>
      <c r="OIX29" s="1498"/>
      <c r="OIY29" s="1498"/>
      <c r="OIZ29" s="1498"/>
      <c r="OJA29" s="1498"/>
      <c r="OJB29" s="1498"/>
      <c r="OJC29" s="1498"/>
      <c r="OJD29" s="1498"/>
      <c r="OJE29" s="1498"/>
      <c r="OJF29" s="1498"/>
      <c r="OJG29" s="1498"/>
      <c r="OJH29" s="1498"/>
      <c r="OJI29" s="1498"/>
      <c r="OJJ29" s="1498"/>
      <c r="OJK29" s="1498"/>
      <c r="OJL29" s="1498"/>
      <c r="OJM29" s="1498"/>
      <c r="OJN29" s="1498"/>
      <c r="OJO29" s="1498"/>
      <c r="OJP29" s="1498"/>
      <c r="OJQ29" s="1498"/>
      <c r="OJR29" s="1498"/>
      <c r="OJS29" s="1498"/>
      <c r="OJT29" s="1498"/>
      <c r="OJU29" s="1498"/>
      <c r="OJV29" s="1498"/>
      <c r="OJW29" s="1498"/>
      <c r="OJX29" s="1498"/>
      <c r="OJY29" s="1498"/>
      <c r="OJZ29" s="1498"/>
      <c r="OKA29" s="1498"/>
      <c r="OKB29" s="1498"/>
      <c r="OKC29" s="1498"/>
      <c r="OKD29" s="1498"/>
      <c r="OKE29" s="1498"/>
      <c r="OKF29" s="1498"/>
      <c r="OKG29" s="1498"/>
      <c r="OKH29" s="1498"/>
      <c r="OKI29" s="1498"/>
      <c r="OKJ29" s="1498"/>
      <c r="OKK29" s="1498"/>
      <c r="OKL29" s="1498"/>
      <c r="OKM29" s="1498"/>
      <c r="OKN29" s="1498"/>
      <c r="OKO29" s="1498"/>
      <c r="OKP29" s="1498"/>
      <c r="OKQ29" s="1498"/>
      <c r="OKR29" s="1498"/>
      <c r="OKS29" s="1498"/>
      <c r="OKT29" s="1498"/>
      <c r="OKU29" s="1498"/>
      <c r="OKV29" s="1498"/>
      <c r="OKW29" s="1498"/>
      <c r="OKX29" s="1498"/>
      <c r="OKY29" s="1498"/>
      <c r="OKZ29" s="1498"/>
      <c r="OLA29" s="1498"/>
      <c r="OLB29" s="1498"/>
      <c r="OLC29" s="1498"/>
      <c r="OLD29" s="1498"/>
      <c r="OLE29" s="1498"/>
      <c r="OLF29" s="1498"/>
      <c r="OLG29" s="1498"/>
      <c r="OLH29" s="1498"/>
      <c r="OLI29" s="1498"/>
      <c r="OLJ29" s="1498"/>
      <c r="OLK29" s="1498"/>
      <c r="OLL29" s="1498"/>
      <c r="OLM29" s="1498"/>
      <c r="OLN29" s="1498"/>
      <c r="OLO29" s="1498"/>
      <c r="OLP29" s="1498"/>
      <c r="OLQ29" s="1498"/>
      <c r="OLR29" s="1498"/>
      <c r="OLS29" s="1498"/>
      <c r="OLT29" s="1498"/>
      <c r="OLU29" s="1498"/>
      <c r="OLV29" s="1498"/>
      <c r="OLW29" s="1498"/>
      <c r="OLX29" s="1498"/>
      <c r="OLY29" s="1498"/>
      <c r="OLZ29" s="1498"/>
      <c r="OMA29" s="1498"/>
      <c r="OMB29" s="1498"/>
      <c r="OMC29" s="1498"/>
      <c r="OMD29" s="1498"/>
      <c r="OME29" s="1498"/>
      <c r="OMF29" s="1498"/>
      <c r="OMG29" s="1498"/>
      <c r="OMH29" s="1498"/>
      <c r="OMI29" s="1498"/>
      <c r="OMJ29" s="1498"/>
      <c r="OMK29" s="1498"/>
      <c r="OML29" s="1498"/>
      <c r="OMM29" s="1498"/>
      <c r="OMN29" s="1498"/>
      <c r="OMO29" s="1498"/>
      <c r="OMP29" s="1498"/>
      <c r="OMQ29" s="1498"/>
      <c r="OMR29" s="1498"/>
      <c r="OMS29" s="1498"/>
      <c r="OMT29" s="1498"/>
      <c r="OMU29" s="1498"/>
      <c r="OMV29" s="1498"/>
      <c r="OMW29" s="1498"/>
      <c r="OMX29" s="1498"/>
      <c r="OMY29" s="1498"/>
      <c r="OMZ29" s="1498"/>
      <c r="ONA29" s="1498"/>
      <c r="ONB29" s="1498"/>
      <c r="ONC29" s="1498"/>
      <c r="OND29" s="1498"/>
      <c r="ONE29" s="1498"/>
      <c r="ONF29" s="1498"/>
      <c r="ONG29" s="1498"/>
      <c r="ONH29" s="1498"/>
      <c r="ONI29" s="1498"/>
      <c r="ONJ29" s="1498"/>
      <c r="ONK29" s="1498"/>
      <c r="ONL29" s="1498"/>
      <c r="ONM29" s="1498"/>
      <c r="ONN29" s="1498"/>
      <c r="ONO29" s="1498"/>
      <c r="ONP29" s="1498"/>
      <c r="ONQ29" s="1498"/>
      <c r="ONR29" s="1498"/>
      <c r="ONS29" s="1498"/>
      <c r="ONT29" s="1498"/>
      <c r="ONU29" s="1498"/>
      <c r="ONV29" s="1498"/>
      <c r="ONW29" s="1498"/>
      <c r="ONX29" s="1498"/>
      <c r="ONY29" s="1498"/>
      <c r="ONZ29" s="1498"/>
      <c r="OOA29" s="1498"/>
      <c r="OOB29" s="1498"/>
      <c r="OOC29" s="1498"/>
      <c r="OOD29" s="1498"/>
      <c r="OOE29" s="1498"/>
      <c r="OOF29" s="1498"/>
      <c r="OOG29" s="1498"/>
      <c r="OOH29" s="1498"/>
      <c r="OOI29" s="1498"/>
      <c r="OOJ29" s="1498"/>
      <c r="OOK29" s="1498"/>
      <c r="OOL29" s="1498"/>
      <c r="OOM29" s="1498"/>
      <c r="OON29" s="1498"/>
      <c r="OOO29" s="1498"/>
      <c r="OOP29" s="1498"/>
      <c r="OOQ29" s="1498"/>
      <c r="OOR29" s="1498"/>
      <c r="OOS29" s="1498"/>
      <c r="OOT29" s="1498"/>
      <c r="OOU29" s="1498"/>
      <c r="OOV29" s="1498"/>
      <c r="OOW29" s="1498"/>
      <c r="OOX29" s="1498"/>
      <c r="OOY29" s="1498"/>
      <c r="OOZ29" s="1498"/>
      <c r="OPA29" s="1498"/>
      <c r="OPB29" s="1498"/>
      <c r="OPC29" s="1498"/>
      <c r="OPD29" s="1498"/>
      <c r="OPE29" s="1498"/>
      <c r="OPF29" s="1498"/>
      <c r="OPG29" s="1498"/>
      <c r="OPH29" s="1498"/>
      <c r="OPI29" s="1498"/>
      <c r="OPJ29" s="1498"/>
      <c r="OPK29" s="1498"/>
      <c r="OPL29" s="1498"/>
      <c r="OPM29" s="1498"/>
      <c r="OPN29" s="1498"/>
      <c r="OPO29" s="1498"/>
      <c r="OPP29" s="1498"/>
      <c r="OPQ29" s="1498"/>
      <c r="OPR29" s="1498"/>
      <c r="OPS29" s="1498"/>
      <c r="OPT29" s="1498"/>
      <c r="OPU29" s="1498"/>
      <c r="OPV29" s="1498"/>
      <c r="OPW29" s="1498"/>
      <c r="OPX29" s="1498"/>
      <c r="OPY29" s="1498"/>
      <c r="OPZ29" s="1498"/>
      <c r="OQA29" s="1498"/>
      <c r="OQB29" s="1498"/>
      <c r="OQC29" s="1498"/>
      <c r="OQD29" s="1498"/>
      <c r="OQE29" s="1498"/>
      <c r="OQF29" s="1498"/>
      <c r="OQG29" s="1498"/>
      <c r="OQH29" s="1498"/>
      <c r="OQI29" s="1498"/>
      <c r="OQJ29" s="1498"/>
      <c r="OQK29" s="1498"/>
      <c r="OQL29" s="1498"/>
      <c r="OQM29" s="1498"/>
      <c r="OQN29" s="1498"/>
      <c r="OQO29" s="1498"/>
      <c r="OQP29" s="1498"/>
      <c r="OQQ29" s="1498"/>
      <c r="OQR29" s="1498"/>
      <c r="OQS29" s="1498"/>
      <c r="OQT29" s="1498"/>
      <c r="OQU29" s="1498"/>
      <c r="OQV29" s="1498"/>
      <c r="OQW29" s="1498"/>
      <c r="OQX29" s="1498"/>
      <c r="OQY29" s="1498"/>
      <c r="OQZ29" s="1498"/>
      <c r="ORA29" s="1498"/>
      <c r="ORB29" s="1498"/>
      <c r="ORC29" s="1498"/>
      <c r="ORD29" s="1498"/>
      <c r="ORE29" s="1498"/>
      <c r="ORF29" s="1498"/>
      <c r="ORG29" s="1498"/>
      <c r="ORH29" s="1498"/>
      <c r="ORI29" s="1498"/>
      <c r="ORJ29" s="1498"/>
      <c r="ORK29" s="1498"/>
      <c r="ORL29" s="1498"/>
      <c r="ORM29" s="1498"/>
      <c r="ORN29" s="1498"/>
      <c r="ORO29" s="1498"/>
      <c r="ORP29" s="1498"/>
      <c r="ORQ29" s="1498"/>
      <c r="ORR29" s="1498"/>
      <c r="ORS29" s="1498"/>
      <c r="ORT29" s="1498"/>
      <c r="ORU29" s="1498"/>
      <c r="ORV29" s="1498"/>
      <c r="ORW29" s="1498"/>
      <c r="ORX29" s="1498"/>
      <c r="ORY29" s="1498"/>
      <c r="ORZ29" s="1498"/>
      <c r="OSA29" s="1498"/>
      <c r="OSB29" s="1498"/>
      <c r="OSC29" s="1498"/>
      <c r="OSD29" s="1498"/>
      <c r="OSE29" s="1498"/>
      <c r="OSF29" s="1498"/>
      <c r="OSG29" s="1498"/>
      <c r="OSH29" s="1498"/>
      <c r="OSI29" s="1498"/>
      <c r="OSJ29" s="1498"/>
      <c r="OSK29" s="1498"/>
      <c r="OSL29" s="1498"/>
      <c r="OSM29" s="1498"/>
      <c r="OSN29" s="1498"/>
      <c r="OSO29" s="1498"/>
      <c r="OSP29" s="1498"/>
      <c r="OSQ29" s="1498"/>
      <c r="OSR29" s="1498"/>
      <c r="OSS29" s="1498"/>
      <c r="OST29" s="1498"/>
      <c r="OSU29" s="1498"/>
      <c r="OSV29" s="1498"/>
      <c r="OSW29" s="1498"/>
      <c r="OSX29" s="1498"/>
      <c r="OSY29" s="1498"/>
      <c r="OSZ29" s="1498"/>
      <c r="OTA29" s="1498"/>
      <c r="OTB29" s="1498"/>
      <c r="OTC29" s="1498"/>
      <c r="OTD29" s="1498"/>
      <c r="OTE29" s="1498"/>
      <c r="OTF29" s="1498"/>
      <c r="OTG29" s="1498"/>
      <c r="OTH29" s="1498"/>
      <c r="OTI29" s="1498"/>
      <c r="OTJ29" s="1498"/>
      <c r="OTK29" s="1498"/>
      <c r="OTL29" s="1498"/>
      <c r="OTM29" s="1498"/>
      <c r="OTN29" s="1498"/>
      <c r="OTO29" s="1498"/>
      <c r="OTP29" s="1498"/>
      <c r="OTQ29" s="1498"/>
      <c r="OTR29" s="1498"/>
      <c r="OTS29" s="1498"/>
      <c r="OTT29" s="1498"/>
      <c r="OTU29" s="1498"/>
      <c r="OTV29" s="1498"/>
      <c r="OTW29" s="1498"/>
      <c r="OTX29" s="1498"/>
      <c r="OTY29" s="1498"/>
      <c r="OTZ29" s="1498"/>
      <c r="OUA29" s="1498"/>
      <c r="OUB29" s="1498"/>
      <c r="OUC29" s="1498"/>
      <c r="OUD29" s="1498"/>
      <c r="OUE29" s="1498"/>
      <c r="OUF29" s="1498"/>
      <c r="OUG29" s="1498"/>
      <c r="OUH29" s="1498"/>
      <c r="OUI29" s="1498"/>
      <c r="OUJ29" s="1498"/>
      <c r="OUK29" s="1498"/>
      <c r="OUL29" s="1498"/>
      <c r="OUM29" s="1498"/>
      <c r="OUN29" s="1498"/>
      <c r="OUO29" s="1498"/>
      <c r="OUP29" s="1498"/>
      <c r="OUQ29" s="1498"/>
      <c r="OUR29" s="1498"/>
      <c r="OUS29" s="1498"/>
      <c r="OUT29" s="1498"/>
      <c r="OUU29" s="1498"/>
      <c r="OUV29" s="1498"/>
      <c r="OUW29" s="1498"/>
      <c r="OUX29" s="1498"/>
      <c r="OUY29" s="1498"/>
      <c r="OUZ29" s="1498"/>
      <c r="OVA29" s="1498"/>
      <c r="OVB29" s="1498"/>
      <c r="OVC29" s="1498"/>
      <c r="OVD29" s="1498"/>
      <c r="OVE29" s="1498"/>
      <c r="OVF29" s="1498"/>
      <c r="OVG29" s="1498"/>
      <c r="OVH29" s="1498"/>
      <c r="OVI29" s="1498"/>
      <c r="OVJ29" s="1498"/>
      <c r="OVK29" s="1498"/>
      <c r="OVL29" s="1498"/>
      <c r="OVM29" s="1498"/>
      <c r="OVN29" s="1498"/>
      <c r="OVO29" s="1498"/>
      <c r="OVP29" s="1498"/>
      <c r="OVQ29" s="1498"/>
      <c r="OVR29" s="1498"/>
      <c r="OVS29" s="1498"/>
      <c r="OVT29" s="1498"/>
      <c r="OVU29" s="1498"/>
      <c r="OVV29" s="1498"/>
      <c r="OVW29" s="1498"/>
      <c r="OVX29" s="1498"/>
      <c r="OVY29" s="1498"/>
      <c r="OVZ29" s="1498"/>
      <c r="OWA29" s="1498"/>
      <c r="OWB29" s="1498"/>
      <c r="OWC29" s="1498"/>
      <c r="OWD29" s="1498"/>
      <c r="OWE29" s="1498"/>
      <c r="OWF29" s="1498"/>
      <c r="OWG29" s="1498"/>
      <c r="OWH29" s="1498"/>
      <c r="OWI29" s="1498"/>
      <c r="OWJ29" s="1498"/>
      <c r="OWK29" s="1498"/>
      <c r="OWL29" s="1498"/>
      <c r="OWM29" s="1498"/>
      <c r="OWN29" s="1498"/>
      <c r="OWO29" s="1498"/>
      <c r="OWP29" s="1498"/>
      <c r="OWQ29" s="1498"/>
      <c r="OWR29" s="1498"/>
      <c r="OWS29" s="1498"/>
      <c r="OWT29" s="1498"/>
      <c r="OWU29" s="1498"/>
      <c r="OWV29" s="1498"/>
      <c r="OWW29" s="1498"/>
      <c r="OWX29" s="1498"/>
      <c r="OWY29" s="1498"/>
      <c r="OWZ29" s="1498"/>
      <c r="OXA29" s="1498"/>
      <c r="OXB29" s="1498"/>
      <c r="OXC29" s="1498"/>
      <c r="OXD29" s="1498"/>
      <c r="OXE29" s="1498"/>
      <c r="OXF29" s="1498"/>
      <c r="OXG29" s="1498"/>
      <c r="OXH29" s="1498"/>
      <c r="OXI29" s="1498"/>
      <c r="OXJ29" s="1498"/>
      <c r="OXK29" s="1498"/>
      <c r="OXL29" s="1498"/>
      <c r="OXM29" s="1498"/>
      <c r="OXN29" s="1498"/>
      <c r="OXO29" s="1498"/>
      <c r="OXP29" s="1498"/>
      <c r="OXQ29" s="1498"/>
      <c r="OXR29" s="1498"/>
      <c r="OXS29" s="1498"/>
      <c r="OXT29" s="1498"/>
      <c r="OXU29" s="1498"/>
      <c r="OXV29" s="1498"/>
      <c r="OXW29" s="1498"/>
      <c r="OXX29" s="1498"/>
      <c r="OXY29" s="1498"/>
      <c r="OXZ29" s="1498"/>
      <c r="OYA29" s="1498"/>
      <c r="OYB29" s="1498"/>
      <c r="OYC29" s="1498"/>
      <c r="OYD29" s="1498"/>
      <c r="OYE29" s="1498"/>
      <c r="OYF29" s="1498"/>
      <c r="OYG29" s="1498"/>
      <c r="OYH29" s="1498"/>
      <c r="OYI29" s="1498"/>
      <c r="OYJ29" s="1498"/>
      <c r="OYK29" s="1498"/>
      <c r="OYL29" s="1498"/>
      <c r="OYM29" s="1498"/>
      <c r="OYN29" s="1498"/>
      <c r="OYO29" s="1498"/>
      <c r="OYP29" s="1498"/>
      <c r="OYQ29" s="1498"/>
      <c r="OYR29" s="1498"/>
      <c r="OYS29" s="1498"/>
      <c r="OYT29" s="1498"/>
      <c r="OYU29" s="1498"/>
      <c r="OYV29" s="1498"/>
      <c r="OYW29" s="1498"/>
      <c r="OYX29" s="1498"/>
      <c r="OYY29" s="1498"/>
      <c r="OYZ29" s="1498"/>
      <c r="OZA29" s="1498"/>
      <c r="OZB29" s="1498"/>
      <c r="OZC29" s="1498"/>
      <c r="OZD29" s="1498"/>
      <c r="OZE29" s="1498"/>
      <c r="OZF29" s="1498"/>
      <c r="OZG29" s="1498"/>
      <c r="OZH29" s="1498"/>
      <c r="OZI29" s="1498"/>
      <c r="OZJ29" s="1498"/>
      <c r="OZK29" s="1498"/>
      <c r="OZL29" s="1498"/>
      <c r="OZM29" s="1498"/>
      <c r="OZN29" s="1498"/>
      <c r="OZO29" s="1498"/>
      <c r="OZP29" s="1498"/>
      <c r="OZQ29" s="1498"/>
      <c r="OZR29" s="1498"/>
      <c r="OZS29" s="1498"/>
      <c r="OZT29" s="1498"/>
      <c r="OZU29" s="1498"/>
      <c r="OZV29" s="1498"/>
      <c r="OZW29" s="1498"/>
      <c r="OZX29" s="1498"/>
      <c r="OZY29" s="1498"/>
      <c r="OZZ29" s="1498"/>
      <c r="PAA29" s="1498"/>
      <c r="PAB29" s="1498"/>
      <c r="PAC29" s="1498"/>
      <c r="PAD29" s="1498"/>
      <c r="PAE29" s="1498"/>
      <c r="PAF29" s="1498"/>
      <c r="PAG29" s="1498"/>
      <c r="PAH29" s="1498"/>
      <c r="PAI29" s="1498"/>
      <c r="PAJ29" s="1498"/>
      <c r="PAK29" s="1498"/>
      <c r="PAL29" s="1498"/>
      <c r="PAM29" s="1498"/>
      <c r="PAN29" s="1498"/>
      <c r="PAO29" s="1498"/>
      <c r="PAP29" s="1498"/>
      <c r="PAQ29" s="1498"/>
      <c r="PAR29" s="1498"/>
      <c r="PAS29" s="1498"/>
      <c r="PAT29" s="1498"/>
      <c r="PAU29" s="1498"/>
      <c r="PAV29" s="1498"/>
      <c r="PAW29" s="1498"/>
      <c r="PAX29" s="1498"/>
      <c r="PAY29" s="1498"/>
      <c r="PAZ29" s="1498"/>
      <c r="PBA29" s="1498"/>
      <c r="PBB29" s="1498"/>
      <c r="PBC29" s="1498"/>
      <c r="PBD29" s="1498"/>
      <c r="PBE29" s="1498"/>
      <c r="PBF29" s="1498"/>
      <c r="PBG29" s="1498"/>
      <c r="PBH29" s="1498"/>
      <c r="PBI29" s="1498"/>
      <c r="PBJ29" s="1498"/>
      <c r="PBK29" s="1498"/>
      <c r="PBL29" s="1498"/>
      <c r="PBM29" s="1498"/>
      <c r="PBN29" s="1498"/>
      <c r="PBO29" s="1498"/>
      <c r="PBP29" s="1498"/>
      <c r="PBQ29" s="1498"/>
      <c r="PBR29" s="1498"/>
      <c r="PBS29" s="1498"/>
      <c r="PBT29" s="1498"/>
      <c r="PBU29" s="1498"/>
      <c r="PBV29" s="1498"/>
      <c r="PBW29" s="1498"/>
      <c r="PBX29" s="1498"/>
      <c r="PBY29" s="1498"/>
      <c r="PBZ29" s="1498"/>
      <c r="PCA29" s="1498"/>
      <c r="PCB29" s="1498"/>
      <c r="PCC29" s="1498"/>
      <c r="PCD29" s="1498"/>
      <c r="PCE29" s="1498"/>
      <c r="PCF29" s="1498"/>
      <c r="PCG29" s="1498"/>
      <c r="PCH29" s="1498"/>
      <c r="PCI29" s="1498"/>
      <c r="PCJ29" s="1498"/>
      <c r="PCK29" s="1498"/>
      <c r="PCL29" s="1498"/>
      <c r="PCM29" s="1498"/>
      <c r="PCN29" s="1498"/>
      <c r="PCO29" s="1498"/>
      <c r="PCP29" s="1498"/>
      <c r="PCQ29" s="1498"/>
      <c r="PCR29" s="1498"/>
      <c r="PCS29" s="1498"/>
      <c r="PCT29" s="1498"/>
      <c r="PCU29" s="1498"/>
      <c r="PCV29" s="1498"/>
      <c r="PCW29" s="1498"/>
      <c r="PCX29" s="1498"/>
      <c r="PCY29" s="1498"/>
      <c r="PCZ29" s="1498"/>
      <c r="PDA29" s="1498"/>
      <c r="PDB29" s="1498"/>
      <c r="PDC29" s="1498"/>
      <c r="PDD29" s="1498"/>
      <c r="PDE29" s="1498"/>
      <c r="PDF29" s="1498"/>
      <c r="PDG29" s="1498"/>
      <c r="PDH29" s="1498"/>
      <c r="PDI29" s="1498"/>
      <c r="PDJ29" s="1498"/>
      <c r="PDK29" s="1498"/>
      <c r="PDL29" s="1498"/>
      <c r="PDM29" s="1498"/>
      <c r="PDN29" s="1498"/>
      <c r="PDO29" s="1498"/>
      <c r="PDP29" s="1498"/>
      <c r="PDQ29" s="1498"/>
      <c r="PDR29" s="1498"/>
      <c r="PDS29" s="1498"/>
      <c r="PDT29" s="1498"/>
      <c r="PDU29" s="1498"/>
      <c r="PDV29" s="1498"/>
      <c r="PDW29" s="1498"/>
      <c r="PDX29" s="1498"/>
      <c r="PDY29" s="1498"/>
      <c r="PDZ29" s="1498"/>
      <c r="PEA29" s="1498"/>
      <c r="PEB29" s="1498"/>
      <c r="PEC29" s="1498"/>
      <c r="PED29" s="1498"/>
      <c r="PEE29" s="1498"/>
      <c r="PEF29" s="1498"/>
      <c r="PEG29" s="1498"/>
      <c r="PEH29" s="1498"/>
      <c r="PEI29" s="1498"/>
      <c r="PEJ29" s="1498"/>
      <c r="PEK29" s="1498"/>
      <c r="PEL29" s="1498"/>
      <c r="PEM29" s="1498"/>
      <c r="PEN29" s="1498"/>
      <c r="PEO29" s="1498"/>
      <c r="PEP29" s="1498"/>
      <c r="PEQ29" s="1498"/>
      <c r="PER29" s="1498"/>
      <c r="PES29" s="1498"/>
      <c r="PET29" s="1498"/>
      <c r="PEU29" s="1498"/>
      <c r="PEV29" s="1498"/>
      <c r="PEW29" s="1498"/>
      <c r="PEX29" s="1498"/>
      <c r="PEY29" s="1498"/>
      <c r="PEZ29" s="1498"/>
      <c r="PFA29" s="1498"/>
      <c r="PFB29" s="1498"/>
      <c r="PFC29" s="1498"/>
      <c r="PFD29" s="1498"/>
      <c r="PFE29" s="1498"/>
      <c r="PFF29" s="1498"/>
      <c r="PFG29" s="1498"/>
      <c r="PFH29" s="1498"/>
      <c r="PFI29" s="1498"/>
      <c r="PFJ29" s="1498"/>
      <c r="PFK29" s="1498"/>
      <c r="PFL29" s="1498"/>
      <c r="PFM29" s="1498"/>
      <c r="PFN29" s="1498"/>
      <c r="PFO29" s="1498"/>
      <c r="PFP29" s="1498"/>
      <c r="PFQ29" s="1498"/>
      <c r="PFR29" s="1498"/>
      <c r="PFS29" s="1498"/>
      <c r="PFT29" s="1498"/>
      <c r="PFU29" s="1498"/>
      <c r="PFV29" s="1498"/>
      <c r="PFW29" s="1498"/>
      <c r="PFX29" s="1498"/>
      <c r="PFY29" s="1498"/>
      <c r="PFZ29" s="1498"/>
      <c r="PGA29" s="1498"/>
      <c r="PGB29" s="1498"/>
      <c r="PGC29" s="1498"/>
      <c r="PGD29" s="1498"/>
      <c r="PGE29" s="1498"/>
      <c r="PGF29" s="1498"/>
      <c r="PGG29" s="1498"/>
      <c r="PGH29" s="1498"/>
      <c r="PGI29" s="1498"/>
      <c r="PGJ29" s="1498"/>
      <c r="PGK29" s="1498"/>
      <c r="PGL29" s="1498"/>
      <c r="PGM29" s="1498"/>
      <c r="PGN29" s="1498"/>
      <c r="PGO29" s="1498"/>
      <c r="PGP29" s="1498"/>
      <c r="PGQ29" s="1498"/>
      <c r="PGR29" s="1498"/>
      <c r="PGS29" s="1498"/>
      <c r="PGT29" s="1498"/>
      <c r="PGU29" s="1498"/>
      <c r="PGV29" s="1498"/>
      <c r="PGW29" s="1498"/>
      <c r="PGX29" s="1498"/>
      <c r="PGY29" s="1498"/>
      <c r="PGZ29" s="1498"/>
      <c r="PHA29" s="1498"/>
      <c r="PHB29" s="1498"/>
      <c r="PHC29" s="1498"/>
      <c r="PHD29" s="1498"/>
      <c r="PHE29" s="1498"/>
      <c r="PHF29" s="1498"/>
      <c r="PHG29" s="1498"/>
      <c r="PHH29" s="1498"/>
      <c r="PHI29" s="1498"/>
      <c r="PHJ29" s="1498"/>
      <c r="PHK29" s="1498"/>
      <c r="PHL29" s="1498"/>
      <c r="PHM29" s="1498"/>
      <c r="PHN29" s="1498"/>
      <c r="PHO29" s="1498"/>
      <c r="PHP29" s="1498"/>
      <c r="PHQ29" s="1498"/>
      <c r="PHR29" s="1498"/>
      <c r="PHS29" s="1498"/>
      <c r="PHT29" s="1498"/>
      <c r="PHU29" s="1498"/>
      <c r="PHV29" s="1498"/>
      <c r="PHW29" s="1498"/>
      <c r="PHX29" s="1498"/>
      <c r="PHY29" s="1498"/>
      <c r="PHZ29" s="1498"/>
      <c r="PIA29" s="1498"/>
      <c r="PIB29" s="1498"/>
      <c r="PIC29" s="1498"/>
      <c r="PID29" s="1498"/>
      <c r="PIE29" s="1498"/>
      <c r="PIF29" s="1498"/>
      <c r="PIG29" s="1498"/>
      <c r="PIH29" s="1498"/>
      <c r="PII29" s="1498"/>
      <c r="PIJ29" s="1498"/>
      <c r="PIK29" s="1498"/>
      <c r="PIL29" s="1498"/>
      <c r="PIM29" s="1498"/>
      <c r="PIN29" s="1498"/>
      <c r="PIO29" s="1498"/>
      <c r="PIP29" s="1498"/>
      <c r="PIQ29" s="1498"/>
      <c r="PIR29" s="1498"/>
      <c r="PIS29" s="1498"/>
      <c r="PIT29" s="1498"/>
      <c r="PIU29" s="1498"/>
      <c r="PIV29" s="1498"/>
      <c r="PIW29" s="1498"/>
      <c r="PIX29" s="1498"/>
      <c r="PIY29" s="1498"/>
      <c r="PIZ29" s="1498"/>
      <c r="PJA29" s="1498"/>
      <c r="PJB29" s="1498"/>
      <c r="PJC29" s="1498"/>
      <c r="PJD29" s="1498"/>
      <c r="PJE29" s="1498"/>
      <c r="PJF29" s="1498"/>
      <c r="PJG29" s="1498"/>
      <c r="PJH29" s="1498"/>
      <c r="PJI29" s="1498"/>
      <c r="PJJ29" s="1498"/>
      <c r="PJK29" s="1498"/>
      <c r="PJL29" s="1498"/>
      <c r="PJM29" s="1498"/>
      <c r="PJN29" s="1498"/>
      <c r="PJO29" s="1498"/>
      <c r="PJP29" s="1498"/>
      <c r="PJQ29" s="1498"/>
      <c r="PJR29" s="1498"/>
      <c r="PJS29" s="1498"/>
      <c r="PJT29" s="1498"/>
      <c r="PJU29" s="1498"/>
      <c r="PJV29" s="1498"/>
      <c r="PJW29" s="1498"/>
      <c r="PJX29" s="1498"/>
      <c r="PJY29" s="1498"/>
      <c r="PJZ29" s="1498"/>
      <c r="PKA29" s="1498"/>
      <c r="PKB29" s="1498"/>
      <c r="PKC29" s="1498"/>
      <c r="PKD29" s="1498"/>
      <c r="PKE29" s="1498"/>
      <c r="PKF29" s="1498"/>
      <c r="PKG29" s="1498"/>
      <c r="PKH29" s="1498"/>
      <c r="PKI29" s="1498"/>
      <c r="PKJ29" s="1498"/>
      <c r="PKK29" s="1498"/>
      <c r="PKL29" s="1498"/>
      <c r="PKM29" s="1498"/>
      <c r="PKN29" s="1498"/>
      <c r="PKO29" s="1498"/>
      <c r="PKP29" s="1498"/>
      <c r="PKQ29" s="1498"/>
      <c r="PKR29" s="1498"/>
      <c r="PKS29" s="1498"/>
      <c r="PKT29" s="1498"/>
      <c r="PKU29" s="1498"/>
      <c r="PKV29" s="1498"/>
      <c r="PKW29" s="1498"/>
      <c r="PKX29" s="1498"/>
      <c r="PKY29" s="1498"/>
      <c r="PKZ29" s="1498"/>
      <c r="PLA29" s="1498"/>
      <c r="PLB29" s="1498"/>
      <c r="PLC29" s="1498"/>
      <c r="PLD29" s="1498"/>
      <c r="PLE29" s="1498"/>
      <c r="PLF29" s="1498"/>
      <c r="PLG29" s="1498"/>
      <c r="PLH29" s="1498"/>
      <c r="PLI29" s="1498"/>
      <c r="PLJ29" s="1498"/>
      <c r="PLK29" s="1498"/>
      <c r="PLL29" s="1498"/>
      <c r="PLM29" s="1498"/>
      <c r="PLN29" s="1498"/>
      <c r="PLO29" s="1498"/>
      <c r="PLP29" s="1498"/>
      <c r="PLQ29" s="1498"/>
      <c r="PLR29" s="1498"/>
      <c r="PLS29" s="1498"/>
      <c r="PLT29" s="1498"/>
      <c r="PLU29" s="1498"/>
      <c r="PLV29" s="1498"/>
      <c r="PLW29" s="1498"/>
      <c r="PLX29" s="1498"/>
      <c r="PLY29" s="1498"/>
      <c r="PLZ29" s="1498"/>
      <c r="PMA29" s="1498"/>
      <c r="PMB29" s="1498"/>
      <c r="PMC29" s="1498"/>
      <c r="PMD29" s="1498"/>
      <c r="PME29" s="1498"/>
      <c r="PMF29" s="1498"/>
      <c r="PMG29" s="1498"/>
      <c r="PMH29" s="1498"/>
      <c r="PMI29" s="1498"/>
      <c r="PMJ29" s="1498"/>
      <c r="PMK29" s="1498"/>
      <c r="PML29" s="1498"/>
      <c r="PMM29" s="1498"/>
      <c r="PMN29" s="1498"/>
      <c r="PMO29" s="1498"/>
      <c r="PMP29" s="1498"/>
      <c r="PMQ29" s="1498"/>
      <c r="PMR29" s="1498"/>
      <c r="PMS29" s="1498"/>
      <c r="PMT29" s="1498"/>
      <c r="PMU29" s="1498"/>
      <c r="PMV29" s="1498"/>
      <c r="PMW29" s="1498"/>
      <c r="PMX29" s="1498"/>
      <c r="PMY29" s="1498"/>
      <c r="PMZ29" s="1498"/>
      <c r="PNA29" s="1498"/>
      <c r="PNB29" s="1498"/>
      <c r="PNC29" s="1498"/>
      <c r="PND29" s="1498"/>
      <c r="PNE29" s="1498"/>
      <c r="PNF29" s="1498"/>
      <c r="PNG29" s="1498"/>
      <c r="PNH29" s="1498"/>
      <c r="PNI29" s="1498"/>
      <c r="PNJ29" s="1498"/>
      <c r="PNK29" s="1498"/>
      <c r="PNL29" s="1498"/>
      <c r="PNM29" s="1498"/>
      <c r="PNN29" s="1498"/>
      <c r="PNO29" s="1498"/>
      <c r="PNP29" s="1498"/>
      <c r="PNQ29" s="1498"/>
      <c r="PNR29" s="1498"/>
      <c r="PNS29" s="1498"/>
      <c r="PNT29" s="1498"/>
      <c r="PNU29" s="1498"/>
      <c r="PNV29" s="1498"/>
      <c r="PNW29" s="1498"/>
      <c r="PNX29" s="1498"/>
      <c r="PNY29" s="1498"/>
      <c r="PNZ29" s="1498"/>
      <c r="POA29" s="1498"/>
      <c r="POB29" s="1498"/>
      <c r="POC29" s="1498"/>
      <c r="POD29" s="1498"/>
      <c r="POE29" s="1498"/>
      <c r="POF29" s="1498"/>
      <c r="POG29" s="1498"/>
      <c r="POH29" s="1498"/>
      <c r="POI29" s="1498"/>
      <c r="POJ29" s="1498"/>
      <c r="POK29" s="1498"/>
      <c r="POL29" s="1498"/>
      <c r="POM29" s="1498"/>
      <c r="PON29" s="1498"/>
      <c r="POO29" s="1498"/>
      <c r="POP29" s="1498"/>
      <c r="POQ29" s="1498"/>
      <c r="POR29" s="1498"/>
      <c r="POS29" s="1498"/>
      <c r="POT29" s="1498"/>
      <c r="POU29" s="1498"/>
      <c r="POV29" s="1498"/>
      <c r="POW29" s="1498"/>
      <c r="POX29" s="1498"/>
      <c r="POY29" s="1498"/>
      <c r="POZ29" s="1498"/>
      <c r="PPA29" s="1498"/>
      <c r="PPB29" s="1498"/>
      <c r="PPC29" s="1498"/>
      <c r="PPD29" s="1498"/>
      <c r="PPE29" s="1498"/>
      <c r="PPF29" s="1498"/>
      <c r="PPG29" s="1498"/>
      <c r="PPH29" s="1498"/>
      <c r="PPI29" s="1498"/>
      <c r="PPJ29" s="1498"/>
      <c r="PPK29" s="1498"/>
      <c r="PPL29" s="1498"/>
      <c r="PPM29" s="1498"/>
      <c r="PPN29" s="1498"/>
      <c r="PPO29" s="1498"/>
      <c r="PPP29" s="1498"/>
      <c r="PPQ29" s="1498"/>
      <c r="PPR29" s="1498"/>
      <c r="PPS29" s="1498"/>
      <c r="PPT29" s="1498"/>
      <c r="PPU29" s="1498"/>
      <c r="PPV29" s="1498"/>
      <c r="PPW29" s="1498"/>
      <c r="PPX29" s="1498"/>
      <c r="PPY29" s="1498"/>
      <c r="PPZ29" s="1498"/>
      <c r="PQA29" s="1498"/>
      <c r="PQB29" s="1498"/>
      <c r="PQC29" s="1498"/>
      <c r="PQD29" s="1498"/>
      <c r="PQE29" s="1498"/>
      <c r="PQF29" s="1498"/>
      <c r="PQG29" s="1498"/>
      <c r="PQH29" s="1498"/>
      <c r="PQI29" s="1498"/>
      <c r="PQJ29" s="1498"/>
      <c r="PQK29" s="1498"/>
      <c r="PQL29" s="1498"/>
      <c r="PQM29" s="1498"/>
      <c r="PQN29" s="1498"/>
      <c r="PQO29" s="1498"/>
      <c r="PQP29" s="1498"/>
      <c r="PQQ29" s="1498"/>
      <c r="PQR29" s="1498"/>
      <c r="PQS29" s="1498"/>
      <c r="PQT29" s="1498"/>
      <c r="PQU29" s="1498"/>
      <c r="PQV29" s="1498"/>
      <c r="PQW29" s="1498"/>
      <c r="PQX29" s="1498"/>
      <c r="PQY29" s="1498"/>
      <c r="PQZ29" s="1498"/>
      <c r="PRA29" s="1498"/>
      <c r="PRB29" s="1498"/>
      <c r="PRC29" s="1498"/>
      <c r="PRD29" s="1498"/>
      <c r="PRE29" s="1498"/>
      <c r="PRF29" s="1498"/>
      <c r="PRG29" s="1498"/>
      <c r="PRH29" s="1498"/>
      <c r="PRI29" s="1498"/>
      <c r="PRJ29" s="1498"/>
      <c r="PRK29" s="1498"/>
      <c r="PRL29" s="1498"/>
      <c r="PRM29" s="1498"/>
      <c r="PRN29" s="1498"/>
      <c r="PRO29" s="1498"/>
      <c r="PRP29" s="1498"/>
      <c r="PRQ29" s="1498"/>
      <c r="PRR29" s="1498"/>
      <c r="PRS29" s="1498"/>
      <c r="PRT29" s="1498"/>
      <c r="PRU29" s="1498"/>
      <c r="PRV29" s="1498"/>
      <c r="PRW29" s="1498"/>
      <c r="PRX29" s="1498"/>
      <c r="PRY29" s="1498"/>
      <c r="PRZ29" s="1498"/>
      <c r="PSA29" s="1498"/>
      <c r="PSB29" s="1498"/>
      <c r="PSC29" s="1498"/>
      <c r="PSD29" s="1498"/>
      <c r="PSE29" s="1498"/>
      <c r="PSF29" s="1498"/>
      <c r="PSG29" s="1498"/>
      <c r="PSH29" s="1498"/>
      <c r="PSI29" s="1498"/>
      <c r="PSJ29" s="1498"/>
      <c r="PSK29" s="1498"/>
      <c r="PSL29" s="1498"/>
      <c r="PSM29" s="1498"/>
      <c r="PSN29" s="1498"/>
      <c r="PSO29" s="1498"/>
      <c r="PSP29" s="1498"/>
      <c r="PSQ29" s="1498"/>
      <c r="PSR29" s="1498"/>
      <c r="PSS29" s="1498"/>
      <c r="PST29" s="1498"/>
      <c r="PSU29" s="1498"/>
      <c r="PSV29" s="1498"/>
      <c r="PSW29" s="1498"/>
      <c r="PSX29" s="1498"/>
      <c r="PSY29" s="1498"/>
      <c r="PSZ29" s="1498"/>
      <c r="PTA29" s="1498"/>
      <c r="PTB29" s="1498"/>
      <c r="PTC29" s="1498"/>
      <c r="PTD29" s="1498"/>
      <c r="PTE29" s="1498"/>
      <c r="PTF29" s="1498"/>
      <c r="PTG29" s="1498"/>
      <c r="PTH29" s="1498"/>
      <c r="PTI29" s="1498"/>
      <c r="PTJ29" s="1498"/>
      <c r="PTK29" s="1498"/>
      <c r="PTL29" s="1498"/>
      <c r="PTM29" s="1498"/>
      <c r="PTN29" s="1498"/>
      <c r="PTO29" s="1498"/>
      <c r="PTP29" s="1498"/>
      <c r="PTQ29" s="1498"/>
      <c r="PTR29" s="1498"/>
      <c r="PTS29" s="1498"/>
      <c r="PTT29" s="1498"/>
      <c r="PTU29" s="1498"/>
      <c r="PTV29" s="1498"/>
      <c r="PTW29" s="1498"/>
      <c r="PTX29" s="1498"/>
      <c r="PTY29" s="1498"/>
      <c r="PTZ29" s="1498"/>
      <c r="PUA29" s="1498"/>
      <c r="PUB29" s="1498"/>
      <c r="PUC29" s="1498"/>
      <c r="PUD29" s="1498"/>
      <c r="PUE29" s="1498"/>
      <c r="PUF29" s="1498"/>
      <c r="PUG29" s="1498"/>
      <c r="PUH29" s="1498"/>
      <c r="PUI29" s="1498"/>
      <c r="PUJ29" s="1498"/>
      <c r="PUK29" s="1498"/>
      <c r="PUL29" s="1498"/>
      <c r="PUM29" s="1498"/>
      <c r="PUN29" s="1498"/>
      <c r="PUO29" s="1498"/>
      <c r="PUP29" s="1498"/>
      <c r="PUQ29" s="1498"/>
      <c r="PUR29" s="1498"/>
      <c r="PUS29" s="1498"/>
      <c r="PUT29" s="1498"/>
      <c r="PUU29" s="1498"/>
      <c r="PUV29" s="1498"/>
      <c r="PUW29" s="1498"/>
      <c r="PUX29" s="1498"/>
      <c r="PUY29" s="1498"/>
      <c r="PUZ29" s="1498"/>
      <c r="PVA29" s="1498"/>
      <c r="PVB29" s="1498"/>
      <c r="PVC29" s="1498"/>
      <c r="PVD29" s="1498"/>
      <c r="PVE29" s="1498"/>
      <c r="PVF29" s="1498"/>
      <c r="PVG29" s="1498"/>
      <c r="PVH29" s="1498"/>
      <c r="PVI29" s="1498"/>
      <c r="PVJ29" s="1498"/>
      <c r="PVK29" s="1498"/>
      <c r="PVL29" s="1498"/>
      <c r="PVM29" s="1498"/>
      <c r="PVN29" s="1498"/>
      <c r="PVO29" s="1498"/>
      <c r="PVP29" s="1498"/>
      <c r="PVQ29" s="1498"/>
      <c r="PVR29" s="1498"/>
      <c r="PVS29" s="1498"/>
      <c r="PVT29" s="1498"/>
      <c r="PVU29" s="1498"/>
      <c r="PVV29" s="1498"/>
      <c r="PVW29" s="1498"/>
      <c r="PVX29" s="1498"/>
      <c r="PVY29" s="1498"/>
      <c r="PVZ29" s="1498"/>
      <c r="PWA29" s="1498"/>
      <c r="PWB29" s="1498"/>
      <c r="PWC29" s="1498"/>
      <c r="PWD29" s="1498"/>
      <c r="PWE29" s="1498"/>
      <c r="PWF29" s="1498"/>
      <c r="PWG29" s="1498"/>
      <c r="PWH29" s="1498"/>
      <c r="PWI29" s="1498"/>
      <c r="PWJ29" s="1498"/>
      <c r="PWK29" s="1498"/>
      <c r="PWL29" s="1498"/>
      <c r="PWM29" s="1498"/>
      <c r="PWN29" s="1498"/>
      <c r="PWO29" s="1498"/>
      <c r="PWP29" s="1498"/>
      <c r="PWQ29" s="1498"/>
      <c r="PWR29" s="1498"/>
      <c r="PWS29" s="1498"/>
      <c r="PWT29" s="1498"/>
      <c r="PWU29" s="1498"/>
      <c r="PWV29" s="1498"/>
      <c r="PWW29" s="1498"/>
      <c r="PWX29" s="1498"/>
      <c r="PWY29" s="1498"/>
      <c r="PWZ29" s="1498"/>
      <c r="PXA29" s="1498"/>
      <c r="PXB29" s="1498"/>
      <c r="PXC29" s="1498"/>
      <c r="PXD29" s="1498"/>
      <c r="PXE29" s="1498"/>
      <c r="PXF29" s="1498"/>
      <c r="PXG29" s="1498"/>
      <c r="PXH29" s="1498"/>
      <c r="PXI29" s="1498"/>
      <c r="PXJ29" s="1498"/>
      <c r="PXK29" s="1498"/>
      <c r="PXL29" s="1498"/>
      <c r="PXM29" s="1498"/>
      <c r="PXN29" s="1498"/>
      <c r="PXO29" s="1498"/>
      <c r="PXP29" s="1498"/>
      <c r="PXQ29" s="1498"/>
      <c r="PXR29" s="1498"/>
      <c r="PXS29" s="1498"/>
      <c r="PXT29" s="1498"/>
      <c r="PXU29" s="1498"/>
      <c r="PXV29" s="1498"/>
      <c r="PXW29" s="1498"/>
      <c r="PXX29" s="1498"/>
      <c r="PXY29" s="1498"/>
      <c r="PXZ29" s="1498"/>
      <c r="PYA29" s="1498"/>
      <c r="PYB29" s="1498"/>
      <c r="PYC29" s="1498"/>
      <c r="PYD29" s="1498"/>
      <c r="PYE29" s="1498"/>
      <c r="PYF29" s="1498"/>
      <c r="PYG29" s="1498"/>
      <c r="PYH29" s="1498"/>
      <c r="PYI29" s="1498"/>
      <c r="PYJ29" s="1498"/>
      <c r="PYK29" s="1498"/>
      <c r="PYL29" s="1498"/>
      <c r="PYM29" s="1498"/>
      <c r="PYN29" s="1498"/>
      <c r="PYO29" s="1498"/>
      <c r="PYP29" s="1498"/>
      <c r="PYQ29" s="1498"/>
      <c r="PYR29" s="1498"/>
      <c r="PYS29" s="1498"/>
      <c r="PYT29" s="1498"/>
      <c r="PYU29" s="1498"/>
      <c r="PYV29" s="1498"/>
      <c r="PYW29" s="1498"/>
      <c r="PYX29" s="1498"/>
      <c r="PYY29" s="1498"/>
      <c r="PYZ29" s="1498"/>
      <c r="PZA29" s="1498"/>
      <c r="PZB29" s="1498"/>
      <c r="PZC29" s="1498"/>
      <c r="PZD29" s="1498"/>
      <c r="PZE29" s="1498"/>
      <c r="PZF29" s="1498"/>
      <c r="PZG29" s="1498"/>
      <c r="PZH29" s="1498"/>
      <c r="PZI29" s="1498"/>
      <c r="PZJ29" s="1498"/>
      <c r="PZK29" s="1498"/>
      <c r="PZL29" s="1498"/>
      <c r="PZM29" s="1498"/>
      <c r="PZN29" s="1498"/>
      <c r="PZO29" s="1498"/>
      <c r="PZP29" s="1498"/>
      <c r="PZQ29" s="1498"/>
      <c r="PZR29" s="1498"/>
      <c r="PZS29" s="1498"/>
      <c r="PZT29" s="1498"/>
      <c r="PZU29" s="1498"/>
      <c r="PZV29" s="1498"/>
      <c r="PZW29" s="1498"/>
      <c r="PZX29" s="1498"/>
      <c r="PZY29" s="1498"/>
      <c r="PZZ29" s="1498"/>
      <c r="QAA29" s="1498"/>
      <c r="QAB29" s="1498"/>
      <c r="QAC29" s="1498"/>
      <c r="QAD29" s="1498"/>
      <c r="QAE29" s="1498"/>
      <c r="QAF29" s="1498"/>
      <c r="QAG29" s="1498"/>
      <c r="QAH29" s="1498"/>
      <c r="QAI29" s="1498"/>
      <c r="QAJ29" s="1498"/>
      <c r="QAK29" s="1498"/>
      <c r="QAL29" s="1498"/>
      <c r="QAM29" s="1498"/>
      <c r="QAN29" s="1498"/>
      <c r="QAO29" s="1498"/>
      <c r="QAP29" s="1498"/>
      <c r="QAQ29" s="1498"/>
      <c r="QAR29" s="1498"/>
      <c r="QAS29" s="1498"/>
      <c r="QAT29" s="1498"/>
      <c r="QAU29" s="1498"/>
      <c r="QAV29" s="1498"/>
      <c r="QAW29" s="1498"/>
      <c r="QAX29" s="1498"/>
      <c r="QAY29" s="1498"/>
      <c r="QAZ29" s="1498"/>
      <c r="QBA29" s="1498"/>
      <c r="QBB29" s="1498"/>
      <c r="QBC29" s="1498"/>
      <c r="QBD29" s="1498"/>
      <c r="QBE29" s="1498"/>
      <c r="QBF29" s="1498"/>
      <c r="QBG29" s="1498"/>
      <c r="QBH29" s="1498"/>
      <c r="QBI29" s="1498"/>
      <c r="QBJ29" s="1498"/>
      <c r="QBK29" s="1498"/>
      <c r="QBL29" s="1498"/>
      <c r="QBM29" s="1498"/>
      <c r="QBN29" s="1498"/>
      <c r="QBO29" s="1498"/>
      <c r="QBP29" s="1498"/>
      <c r="QBQ29" s="1498"/>
      <c r="QBR29" s="1498"/>
      <c r="QBS29" s="1498"/>
      <c r="QBT29" s="1498"/>
      <c r="QBU29" s="1498"/>
      <c r="QBV29" s="1498"/>
      <c r="QBW29" s="1498"/>
      <c r="QBX29" s="1498"/>
      <c r="QBY29" s="1498"/>
      <c r="QBZ29" s="1498"/>
      <c r="QCA29" s="1498"/>
      <c r="QCB29" s="1498"/>
      <c r="QCC29" s="1498"/>
      <c r="QCD29" s="1498"/>
      <c r="QCE29" s="1498"/>
      <c r="QCF29" s="1498"/>
      <c r="QCG29" s="1498"/>
      <c r="QCH29" s="1498"/>
      <c r="QCI29" s="1498"/>
      <c r="QCJ29" s="1498"/>
      <c r="QCK29" s="1498"/>
      <c r="QCL29" s="1498"/>
      <c r="QCM29" s="1498"/>
      <c r="QCN29" s="1498"/>
      <c r="QCO29" s="1498"/>
      <c r="QCP29" s="1498"/>
      <c r="QCQ29" s="1498"/>
      <c r="QCR29" s="1498"/>
      <c r="QCS29" s="1498"/>
      <c r="QCT29" s="1498"/>
      <c r="QCU29" s="1498"/>
      <c r="QCV29" s="1498"/>
      <c r="QCW29" s="1498"/>
      <c r="QCX29" s="1498"/>
      <c r="QCY29" s="1498"/>
      <c r="QCZ29" s="1498"/>
      <c r="QDA29" s="1498"/>
      <c r="QDB29" s="1498"/>
      <c r="QDC29" s="1498"/>
      <c r="QDD29" s="1498"/>
      <c r="QDE29" s="1498"/>
      <c r="QDF29" s="1498"/>
      <c r="QDG29" s="1498"/>
      <c r="QDH29" s="1498"/>
      <c r="QDI29" s="1498"/>
      <c r="QDJ29" s="1498"/>
      <c r="QDK29" s="1498"/>
      <c r="QDL29" s="1498"/>
      <c r="QDM29" s="1498"/>
      <c r="QDN29" s="1498"/>
      <c r="QDO29" s="1498"/>
      <c r="QDP29" s="1498"/>
      <c r="QDQ29" s="1498"/>
      <c r="QDR29" s="1498"/>
      <c r="QDS29" s="1498"/>
      <c r="QDT29" s="1498"/>
      <c r="QDU29" s="1498"/>
      <c r="QDV29" s="1498"/>
      <c r="QDW29" s="1498"/>
      <c r="QDX29" s="1498"/>
      <c r="QDY29" s="1498"/>
      <c r="QDZ29" s="1498"/>
      <c r="QEA29" s="1498"/>
      <c r="QEB29" s="1498"/>
      <c r="QEC29" s="1498"/>
      <c r="QED29" s="1498"/>
      <c r="QEE29" s="1498"/>
      <c r="QEF29" s="1498"/>
      <c r="QEG29" s="1498"/>
      <c r="QEH29" s="1498"/>
      <c r="QEI29" s="1498"/>
      <c r="QEJ29" s="1498"/>
      <c r="QEK29" s="1498"/>
      <c r="QEL29" s="1498"/>
      <c r="QEM29" s="1498"/>
      <c r="QEN29" s="1498"/>
      <c r="QEO29" s="1498"/>
      <c r="QEP29" s="1498"/>
      <c r="QEQ29" s="1498"/>
      <c r="QER29" s="1498"/>
      <c r="QES29" s="1498"/>
      <c r="QET29" s="1498"/>
      <c r="QEU29" s="1498"/>
      <c r="QEV29" s="1498"/>
      <c r="QEW29" s="1498"/>
      <c r="QEX29" s="1498"/>
      <c r="QEY29" s="1498"/>
      <c r="QEZ29" s="1498"/>
      <c r="QFA29" s="1498"/>
      <c r="QFB29" s="1498"/>
      <c r="QFC29" s="1498"/>
      <c r="QFD29" s="1498"/>
      <c r="QFE29" s="1498"/>
      <c r="QFF29" s="1498"/>
      <c r="QFG29" s="1498"/>
      <c r="QFH29" s="1498"/>
      <c r="QFI29" s="1498"/>
      <c r="QFJ29" s="1498"/>
      <c r="QFK29" s="1498"/>
      <c r="QFL29" s="1498"/>
      <c r="QFM29" s="1498"/>
      <c r="QFN29" s="1498"/>
      <c r="QFO29" s="1498"/>
      <c r="QFP29" s="1498"/>
      <c r="QFQ29" s="1498"/>
      <c r="QFR29" s="1498"/>
      <c r="QFS29" s="1498"/>
      <c r="QFT29" s="1498"/>
      <c r="QFU29" s="1498"/>
      <c r="QFV29" s="1498"/>
      <c r="QFW29" s="1498"/>
      <c r="QFX29" s="1498"/>
      <c r="QFY29" s="1498"/>
      <c r="QFZ29" s="1498"/>
      <c r="QGA29" s="1498"/>
      <c r="QGB29" s="1498"/>
      <c r="QGC29" s="1498"/>
      <c r="QGD29" s="1498"/>
      <c r="QGE29" s="1498"/>
      <c r="QGF29" s="1498"/>
      <c r="QGG29" s="1498"/>
      <c r="QGH29" s="1498"/>
      <c r="QGI29" s="1498"/>
      <c r="QGJ29" s="1498"/>
      <c r="QGK29" s="1498"/>
      <c r="QGL29" s="1498"/>
      <c r="QGM29" s="1498"/>
      <c r="QGN29" s="1498"/>
      <c r="QGO29" s="1498"/>
      <c r="QGP29" s="1498"/>
      <c r="QGQ29" s="1498"/>
      <c r="QGR29" s="1498"/>
      <c r="QGS29" s="1498"/>
      <c r="QGT29" s="1498"/>
      <c r="QGU29" s="1498"/>
      <c r="QGV29" s="1498"/>
      <c r="QGW29" s="1498"/>
      <c r="QGX29" s="1498"/>
      <c r="QGY29" s="1498"/>
      <c r="QGZ29" s="1498"/>
      <c r="QHA29" s="1498"/>
      <c r="QHB29" s="1498"/>
      <c r="QHC29" s="1498"/>
      <c r="QHD29" s="1498"/>
      <c r="QHE29" s="1498"/>
      <c r="QHF29" s="1498"/>
      <c r="QHG29" s="1498"/>
      <c r="QHH29" s="1498"/>
      <c r="QHI29" s="1498"/>
      <c r="QHJ29" s="1498"/>
      <c r="QHK29" s="1498"/>
      <c r="QHL29" s="1498"/>
      <c r="QHM29" s="1498"/>
      <c r="QHN29" s="1498"/>
      <c r="QHO29" s="1498"/>
      <c r="QHP29" s="1498"/>
      <c r="QHQ29" s="1498"/>
      <c r="QHR29" s="1498"/>
      <c r="QHS29" s="1498"/>
      <c r="QHT29" s="1498"/>
      <c r="QHU29" s="1498"/>
      <c r="QHV29" s="1498"/>
      <c r="QHW29" s="1498"/>
      <c r="QHX29" s="1498"/>
      <c r="QHY29" s="1498"/>
      <c r="QHZ29" s="1498"/>
      <c r="QIA29" s="1498"/>
      <c r="QIB29" s="1498"/>
      <c r="QIC29" s="1498"/>
      <c r="QID29" s="1498"/>
      <c r="QIE29" s="1498"/>
      <c r="QIF29" s="1498"/>
      <c r="QIG29" s="1498"/>
      <c r="QIH29" s="1498"/>
      <c r="QII29" s="1498"/>
      <c r="QIJ29" s="1498"/>
      <c r="QIK29" s="1498"/>
      <c r="QIL29" s="1498"/>
      <c r="QIM29" s="1498"/>
      <c r="QIN29" s="1498"/>
      <c r="QIO29" s="1498"/>
      <c r="QIP29" s="1498"/>
      <c r="QIQ29" s="1498"/>
      <c r="QIR29" s="1498"/>
      <c r="QIS29" s="1498"/>
      <c r="QIT29" s="1498"/>
      <c r="QIU29" s="1498"/>
      <c r="QIV29" s="1498"/>
      <c r="QIW29" s="1498"/>
      <c r="QIX29" s="1498"/>
      <c r="QIY29" s="1498"/>
      <c r="QIZ29" s="1498"/>
      <c r="QJA29" s="1498"/>
      <c r="QJB29" s="1498"/>
      <c r="QJC29" s="1498"/>
      <c r="QJD29" s="1498"/>
      <c r="QJE29" s="1498"/>
      <c r="QJF29" s="1498"/>
      <c r="QJG29" s="1498"/>
      <c r="QJH29" s="1498"/>
      <c r="QJI29" s="1498"/>
      <c r="QJJ29" s="1498"/>
      <c r="QJK29" s="1498"/>
      <c r="QJL29" s="1498"/>
      <c r="QJM29" s="1498"/>
      <c r="QJN29" s="1498"/>
      <c r="QJO29" s="1498"/>
      <c r="QJP29" s="1498"/>
      <c r="QJQ29" s="1498"/>
      <c r="QJR29" s="1498"/>
      <c r="QJS29" s="1498"/>
      <c r="QJT29" s="1498"/>
      <c r="QJU29" s="1498"/>
      <c r="QJV29" s="1498"/>
      <c r="QJW29" s="1498"/>
      <c r="QJX29" s="1498"/>
      <c r="QJY29" s="1498"/>
      <c r="QJZ29" s="1498"/>
      <c r="QKA29" s="1498"/>
      <c r="QKB29" s="1498"/>
      <c r="QKC29" s="1498"/>
      <c r="QKD29" s="1498"/>
      <c r="QKE29" s="1498"/>
      <c r="QKF29" s="1498"/>
      <c r="QKG29" s="1498"/>
      <c r="QKH29" s="1498"/>
      <c r="QKI29" s="1498"/>
      <c r="QKJ29" s="1498"/>
      <c r="QKK29" s="1498"/>
      <c r="QKL29" s="1498"/>
      <c r="QKM29" s="1498"/>
      <c r="QKN29" s="1498"/>
      <c r="QKO29" s="1498"/>
      <c r="QKP29" s="1498"/>
      <c r="QKQ29" s="1498"/>
      <c r="QKR29" s="1498"/>
      <c r="QKS29" s="1498"/>
      <c r="QKT29" s="1498"/>
      <c r="QKU29" s="1498"/>
      <c r="QKV29" s="1498"/>
      <c r="QKW29" s="1498"/>
      <c r="QKX29" s="1498"/>
      <c r="QKY29" s="1498"/>
      <c r="QKZ29" s="1498"/>
      <c r="QLA29" s="1498"/>
      <c r="QLB29" s="1498"/>
      <c r="QLC29" s="1498"/>
      <c r="QLD29" s="1498"/>
      <c r="QLE29" s="1498"/>
      <c r="QLF29" s="1498"/>
      <c r="QLG29" s="1498"/>
      <c r="QLH29" s="1498"/>
      <c r="QLI29" s="1498"/>
      <c r="QLJ29" s="1498"/>
      <c r="QLK29" s="1498"/>
      <c r="QLL29" s="1498"/>
      <c r="QLM29" s="1498"/>
      <c r="QLN29" s="1498"/>
      <c r="QLO29" s="1498"/>
      <c r="QLP29" s="1498"/>
      <c r="QLQ29" s="1498"/>
      <c r="QLR29" s="1498"/>
      <c r="QLS29" s="1498"/>
      <c r="QLT29" s="1498"/>
      <c r="QLU29" s="1498"/>
      <c r="QLV29" s="1498"/>
      <c r="QLW29" s="1498"/>
      <c r="QLX29" s="1498"/>
      <c r="QLY29" s="1498"/>
      <c r="QLZ29" s="1498"/>
      <c r="QMA29" s="1498"/>
      <c r="QMB29" s="1498"/>
      <c r="QMC29" s="1498"/>
      <c r="QMD29" s="1498"/>
      <c r="QME29" s="1498"/>
      <c r="QMF29" s="1498"/>
      <c r="QMG29" s="1498"/>
      <c r="QMH29" s="1498"/>
      <c r="QMI29" s="1498"/>
      <c r="QMJ29" s="1498"/>
      <c r="QMK29" s="1498"/>
      <c r="QML29" s="1498"/>
      <c r="QMM29" s="1498"/>
      <c r="QMN29" s="1498"/>
      <c r="QMO29" s="1498"/>
      <c r="QMP29" s="1498"/>
      <c r="QMQ29" s="1498"/>
      <c r="QMR29" s="1498"/>
      <c r="QMS29" s="1498"/>
      <c r="QMT29" s="1498"/>
      <c r="QMU29" s="1498"/>
      <c r="QMV29" s="1498"/>
      <c r="QMW29" s="1498"/>
      <c r="QMX29" s="1498"/>
      <c r="QMY29" s="1498"/>
      <c r="QMZ29" s="1498"/>
      <c r="QNA29" s="1498"/>
      <c r="QNB29" s="1498"/>
      <c r="QNC29" s="1498"/>
      <c r="QND29" s="1498"/>
      <c r="QNE29" s="1498"/>
      <c r="QNF29" s="1498"/>
      <c r="QNG29" s="1498"/>
      <c r="QNH29" s="1498"/>
      <c r="QNI29" s="1498"/>
      <c r="QNJ29" s="1498"/>
      <c r="QNK29" s="1498"/>
      <c r="QNL29" s="1498"/>
      <c r="QNM29" s="1498"/>
      <c r="QNN29" s="1498"/>
      <c r="QNO29" s="1498"/>
      <c r="QNP29" s="1498"/>
      <c r="QNQ29" s="1498"/>
      <c r="QNR29" s="1498"/>
      <c r="QNS29" s="1498"/>
      <c r="QNT29" s="1498"/>
      <c r="QNU29" s="1498"/>
      <c r="QNV29" s="1498"/>
      <c r="QNW29" s="1498"/>
      <c r="QNX29" s="1498"/>
      <c r="QNY29" s="1498"/>
      <c r="QNZ29" s="1498"/>
      <c r="QOA29" s="1498"/>
      <c r="QOB29" s="1498"/>
      <c r="QOC29" s="1498"/>
      <c r="QOD29" s="1498"/>
      <c r="QOE29" s="1498"/>
      <c r="QOF29" s="1498"/>
      <c r="QOG29" s="1498"/>
      <c r="QOH29" s="1498"/>
      <c r="QOI29" s="1498"/>
      <c r="QOJ29" s="1498"/>
      <c r="QOK29" s="1498"/>
      <c r="QOL29" s="1498"/>
      <c r="QOM29" s="1498"/>
      <c r="QON29" s="1498"/>
      <c r="QOO29" s="1498"/>
      <c r="QOP29" s="1498"/>
      <c r="QOQ29" s="1498"/>
      <c r="QOR29" s="1498"/>
      <c r="QOS29" s="1498"/>
      <c r="QOT29" s="1498"/>
      <c r="QOU29" s="1498"/>
      <c r="QOV29" s="1498"/>
      <c r="QOW29" s="1498"/>
      <c r="QOX29" s="1498"/>
      <c r="QOY29" s="1498"/>
      <c r="QOZ29" s="1498"/>
      <c r="QPA29" s="1498"/>
      <c r="QPB29" s="1498"/>
      <c r="QPC29" s="1498"/>
      <c r="QPD29" s="1498"/>
      <c r="QPE29" s="1498"/>
      <c r="QPF29" s="1498"/>
      <c r="QPG29" s="1498"/>
      <c r="QPH29" s="1498"/>
      <c r="QPI29" s="1498"/>
      <c r="QPJ29" s="1498"/>
      <c r="QPK29" s="1498"/>
      <c r="QPL29" s="1498"/>
      <c r="QPM29" s="1498"/>
      <c r="QPN29" s="1498"/>
      <c r="QPO29" s="1498"/>
      <c r="QPP29" s="1498"/>
      <c r="QPQ29" s="1498"/>
      <c r="QPR29" s="1498"/>
      <c r="QPS29" s="1498"/>
      <c r="QPT29" s="1498"/>
      <c r="QPU29" s="1498"/>
      <c r="QPV29" s="1498"/>
      <c r="QPW29" s="1498"/>
      <c r="QPX29" s="1498"/>
      <c r="QPY29" s="1498"/>
      <c r="QPZ29" s="1498"/>
      <c r="QQA29" s="1498"/>
      <c r="QQB29" s="1498"/>
      <c r="QQC29" s="1498"/>
      <c r="QQD29" s="1498"/>
      <c r="QQE29" s="1498"/>
      <c r="QQF29" s="1498"/>
      <c r="QQG29" s="1498"/>
      <c r="QQH29" s="1498"/>
      <c r="QQI29" s="1498"/>
      <c r="QQJ29" s="1498"/>
      <c r="QQK29" s="1498"/>
      <c r="QQL29" s="1498"/>
      <c r="QQM29" s="1498"/>
      <c r="QQN29" s="1498"/>
      <c r="QQO29" s="1498"/>
      <c r="QQP29" s="1498"/>
      <c r="QQQ29" s="1498"/>
      <c r="QQR29" s="1498"/>
      <c r="QQS29" s="1498"/>
      <c r="QQT29" s="1498"/>
      <c r="QQU29" s="1498"/>
      <c r="QQV29" s="1498"/>
      <c r="QQW29" s="1498"/>
      <c r="QQX29" s="1498"/>
      <c r="QQY29" s="1498"/>
      <c r="QQZ29" s="1498"/>
      <c r="QRA29" s="1498"/>
      <c r="QRB29" s="1498"/>
      <c r="QRC29" s="1498"/>
      <c r="QRD29" s="1498"/>
      <c r="QRE29" s="1498"/>
      <c r="QRF29" s="1498"/>
      <c r="QRG29" s="1498"/>
      <c r="QRH29" s="1498"/>
      <c r="QRI29" s="1498"/>
      <c r="QRJ29" s="1498"/>
      <c r="QRK29" s="1498"/>
      <c r="QRL29" s="1498"/>
      <c r="QRM29" s="1498"/>
      <c r="QRN29" s="1498"/>
      <c r="QRO29" s="1498"/>
      <c r="QRP29" s="1498"/>
      <c r="QRQ29" s="1498"/>
      <c r="QRR29" s="1498"/>
      <c r="QRS29" s="1498"/>
      <c r="QRT29" s="1498"/>
      <c r="QRU29" s="1498"/>
      <c r="QRV29" s="1498"/>
      <c r="QRW29" s="1498"/>
      <c r="QRX29" s="1498"/>
      <c r="QRY29" s="1498"/>
      <c r="QRZ29" s="1498"/>
      <c r="QSA29" s="1498"/>
      <c r="QSB29" s="1498"/>
      <c r="QSC29" s="1498"/>
      <c r="QSD29" s="1498"/>
      <c r="QSE29" s="1498"/>
      <c r="QSF29" s="1498"/>
      <c r="QSG29" s="1498"/>
      <c r="QSH29" s="1498"/>
      <c r="QSI29" s="1498"/>
      <c r="QSJ29" s="1498"/>
      <c r="QSK29" s="1498"/>
      <c r="QSL29" s="1498"/>
      <c r="QSM29" s="1498"/>
      <c r="QSN29" s="1498"/>
      <c r="QSO29" s="1498"/>
      <c r="QSP29" s="1498"/>
      <c r="QSQ29" s="1498"/>
      <c r="QSR29" s="1498"/>
      <c r="QSS29" s="1498"/>
      <c r="QST29" s="1498"/>
      <c r="QSU29" s="1498"/>
      <c r="QSV29" s="1498"/>
      <c r="QSW29" s="1498"/>
      <c r="QSX29" s="1498"/>
      <c r="QSY29" s="1498"/>
      <c r="QSZ29" s="1498"/>
      <c r="QTA29" s="1498"/>
      <c r="QTB29" s="1498"/>
      <c r="QTC29" s="1498"/>
      <c r="QTD29" s="1498"/>
      <c r="QTE29" s="1498"/>
      <c r="QTF29" s="1498"/>
      <c r="QTG29" s="1498"/>
      <c r="QTH29" s="1498"/>
      <c r="QTI29" s="1498"/>
      <c r="QTJ29" s="1498"/>
      <c r="QTK29" s="1498"/>
      <c r="QTL29" s="1498"/>
      <c r="QTM29" s="1498"/>
      <c r="QTN29" s="1498"/>
      <c r="QTO29" s="1498"/>
      <c r="QTP29" s="1498"/>
      <c r="QTQ29" s="1498"/>
      <c r="QTR29" s="1498"/>
      <c r="QTS29" s="1498"/>
      <c r="QTT29" s="1498"/>
      <c r="QTU29" s="1498"/>
      <c r="QTV29" s="1498"/>
      <c r="QTW29" s="1498"/>
      <c r="QTX29" s="1498"/>
      <c r="QTY29" s="1498"/>
      <c r="QTZ29" s="1498"/>
      <c r="QUA29" s="1498"/>
      <c r="QUB29" s="1498"/>
      <c r="QUC29" s="1498"/>
      <c r="QUD29" s="1498"/>
      <c r="QUE29" s="1498"/>
      <c r="QUF29" s="1498"/>
      <c r="QUG29" s="1498"/>
      <c r="QUH29" s="1498"/>
      <c r="QUI29" s="1498"/>
      <c r="QUJ29" s="1498"/>
      <c r="QUK29" s="1498"/>
      <c r="QUL29" s="1498"/>
      <c r="QUM29" s="1498"/>
      <c r="QUN29" s="1498"/>
      <c r="QUO29" s="1498"/>
      <c r="QUP29" s="1498"/>
      <c r="QUQ29" s="1498"/>
      <c r="QUR29" s="1498"/>
      <c r="QUS29" s="1498"/>
      <c r="QUT29" s="1498"/>
      <c r="QUU29" s="1498"/>
      <c r="QUV29" s="1498"/>
      <c r="QUW29" s="1498"/>
      <c r="QUX29" s="1498"/>
      <c r="QUY29" s="1498"/>
      <c r="QUZ29" s="1498"/>
      <c r="QVA29" s="1498"/>
      <c r="QVB29" s="1498"/>
      <c r="QVC29" s="1498"/>
      <c r="QVD29" s="1498"/>
      <c r="QVE29" s="1498"/>
      <c r="QVF29" s="1498"/>
      <c r="QVG29" s="1498"/>
      <c r="QVH29" s="1498"/>
      <c r="QVI29" s="1498"/>
      <c r="QVJ29" s="1498"/>
      <c r="QVK29" s="1498"/>
      <c r="QVL29" s="1498"/>
      <c r="QVM29" s="1498"/>
      <c r="QVN29" s="1498"/>
      <c r="QVO29" s="1498"/>
      <c r="QVP29" s="1498"/>
      <c r="QVQ29" s="1498"/>
      <c r="QVR29" s="1498"/>
      <c r="QVS29" s="1498"/>
      <c r="QVT29" s="1498"/>
      <c r="QVU29" s="1498"/>
      <c r="QVV29" s="1498"/>
      <c r="QVW29" s="1498"/>
      <c r="QVX29" s="1498"/>
      <c r="QVY29" s="1498"/>
      <c r="QVZ29" s="1498"/>
      <c r="QWA29" s="1498"/>
      <c r="QWB29" s="1498"/>
      <c r="QWC29" s="1498"/>
      <c r="QWD29" s="1498"/>
      <c r="QWE29" s="1498"/>
      <c r="QWF29" s="1498"/>
      <c r="QWG29" s="1498"/>
      <c r="QWH29" s="1498"/>
      <c r="QWI29" s="1498"/>
      <c r="QWJ29" s="1498"/>
      <c r="QWK29" s="1498"/>
      <c r="QWL29" s="1498"/>
      <c r="QWM29" s="1498"/>
      <c r="QWN29" s="1498"/>
      <c r="QWO29" s="1498"/>
      <c r="QWP29" s="1498"/>
      <c r="QWQ29" s="1498"/>
      <c r="QWR29" s="1498"/>
      <c r="QWS29" s="1498"/>
      <c r="QWT29" s="1498"/>
      <c r="QWU29" s="1498"/>
      <c r="QWV29" s="1498"/>
      <c r="QWW29" s="1498"/>
      <c r="QWX29" s="1498"/>
      <c r="QWY29" s="1498"/>
      <c r="QWZ29" s="1498"/>
      <c r="QXA29" s="1498"/>
      <c r="QXB29" s="1498"/>
      <c r="QXC29" s="1498"/>
      <c r="QXD29" s="1498"/>
      <c r="QXE29" s="1498"/>
      <c r="QXF29" s="1498"/>
      <c r="QXG29" s="1498"/>
      <c r="QXH29" s="1498"/>
      <c r="QXI29" s="1498"/>
      <c r="QXJ29" s="1498"/>
      <c r="QXK29" s="1498"/>
      <c r="QXL29" s="1498"/>
      <c r="QXM29" s="1498"/>
      <c r="QXN29" s="1498"/>
      <c r="QXO29" s="1498"/>
      <c r="QXP29" s="1498"/>
      <c r="QXQ29" s="1498"/>
      <c r="QXR29" s="1498"/>
      <c r="QXS29" s="1498"/>
      <c r="QXT29" s="1498"/>
      <c r="QXU29" s="1498"/>
      <c r="QXV29" s="1498"/>
      <c r="QXW29" s="1498"/>
      <c r="QXX29" s="1498"/>
      <c r="QXY29" s="1498"/>
      <c r="QXZ29" s="1498"/>
      <c r="QYA29" s="1498"/>
      <c r="QYB29" s="1498"/>
      <c r="QYC29" s="1498"/>
      <c r="QYD29" s="1498"/>
      <c r="QYE29" s="1498"/>
      <c r="QYF29" s="1498"/>
      <c r="QYG29" s="1498"/>
      <c r="QYH29" s="1498"/>
      <c r="QYI29" s="1498"/>
      <c r="QYJ29" s="1498"/>
      <c r="QYK29" s="1498"/>
      <c r="QYL29" s="1498"/>
      <c r="QYM29" s="1498"/>
      <c r="QYN29" s="1498"/>
      <c r="QYO29" s="1498"/>
      <c r="QYP29" s="1498"/>
      <c r="QYQ29" s="1498"/>
      <c r="QYR29" s="1498"/>
      <c r="QYS29" s="1498"/>
      <c r="QYT29" s="1498"/>
      <c r="QYU29" s="1498"/>
      <c r="QYV29" s="1498"/>
      <c r="QYW29" s="1498"/>
      <c r="QYX29" s="1498"/>
      <c r="QYY29" s="1498"/>
      <c r="QYZ29" s="1498"/>
      <c r="QZA29" s="1498"/>
      <c r="QZB29" s="1498"/>
      <c r="QZC29" s="1498"/>
      <c r="QZD29" s="1498"/>
      <c r="QZE29" s="1498"/>
      <c r="QZF29" s="1498"/>
      <c r="QZG29" s="1498"/>
      <c r="QZH29" s="1498"/>
      <c r="QZI29" s="1498"/>
      <c r="QZJ29" s="1498"/>
      <c r="QZK29" s="1498"/>
      <c r="QZL29" s="1498"/>
      <c r="QZM29" s="1498"/>
      <c r="QZN29" s="1498"/>
      <c r="QZO29" s="1498"/>
      <c r="QZP29" s="1498"/>
      <c r="QZQ29" s="1498"/>
      <c r="QZR29" s="1498"/>
      <c r="QZS29" s="1498"/>
      <c r="QZT29" s="1498"/>
      <c r="QZU29" s="1498"/>
      <c r="QZV29" s="1498"/>
      <c r="QZW29" s="1498"/>
      <c r="QZX29" s="1498"/>
      <c r="QZY29" s="1498"/>
      <c r="QZZ29" s="1498"/>
      <c r="RAA29" s="1498"/>
      <c r="RAB29" s="1498"/>
      <c r="RAC29" s="1498"/>
      <c r="RAD29" s="1498"/>
      <c r="RAE29" s="1498"/>
      <c r="RAF29" s="1498"/>
      <c r="RAG29" s="1498"/>
      <c r="RAH29" s="1498"/>
      <c r="RAI29" s="1498"/>
      <c r="RAJ29" s="1498"/>
      <c r="RAK29" s="1498"/>
      <c r="RAL29" s="1498"/>
      <c r="RAM29" s="1498"/>
      <c r="RAN29" s="1498"/>
      <c r="RAO29" s="1498"/>
      <c r="RAP29" s="1498"/>
      <c r="RAQ29" s="1498"/>
      <c r="RAR29" s="1498"/>
      <c r="RAS29" s="1498"/>
      <c r="RAT29" s="1498"/>
      <c r="RAU29" s="1498"/>
      <c r="RAV29" s="1498"/>
      <c r="RAW29" s="1498"/>
      <c r="RAX29" s="1498"/>
      <c r="RAY29" s="1498"/>
      <c r="RAZ29" s="1498"/>
      <c r="RBA29" s="1498"/>
      <c r="RBB29" s="1498"/>
      <c r="RBC29" s="1498"/>
      <c r="RBD29" s="1498"/>
      <c r="RBE29" s="1498"/>
      <c r="RBF29" s="1498"/>
      <c r="RBG29" s="1498"/>
      <c r="RBH29" s="1498"/>
      <c r="RBI29" s="1498"/>
      <c r="RBJ29" s="1498"/>
      <c r="RBK29" s="1498"/>
      <c r="RBL29" s="1498"/>
      <c r="RBM29" s="1498"/>
      <c r="RBN29" s="1498"/>
      <c r="RBO29" s="1498"/>
      <c r="RBP29" s="1498"/>
      <c r="RBQ29" s="1498"/>
      <c r="RBR29" s="1498"/>
      <c r="RBS29" s="1498"/>
      <c r="RBT29" s="1498"/>
      <c r="RBU29" s="1498"/>
      <c r="RBV29" s="1498"/>
      <c r="RBW29" s="1498"/>
      <c r="RBX29" s="1498"/>
      <c r="RBY29" s="1498"/>
      <c r="RBZ29" s="1498"/>
      <c r="RCA29" s="1498"/>
      <c r="RCB29" s="1498"/>
      <c r="RCC29" s="1498"/>
      <c r="RCD29" s="1498"/>
      <c r="RCE29" s="1498"/>
      <c r="RCF29" s="1498"/>
      <c r="RCG29" s="1498"/>
      <c r="RCH29" s="1498"/>
      <c r="RCI29" s="1498"/>
      <c r="RCJ29" s="1498"/>
      <c r="RCK29" s="1498"/>
      <c r="RCL29" s="1498"/>
      <c r="RCM29" s="1498"/>
      <c r="RCN29" s="1498"/>
      <c r="RCO29" s="1498"/>
      <c r="RCP29" s="1498"/>
      <c r="RCQ29" s="1498"/>
      <c r="RCR29" s="1498"/>
      <c r="RCS29" s="1498"/>
      <c r="RCT29" s="1498"/>
      <c r="RCU29" s="1498"/>
      <c r="RCV29" s="1498"/>
      <c r="RCW29" s="1498"/>
      <c r="RCX29" s="1498"/>
      <c r="RCY29" s="1498"/>
      <c r="RCZ29" s="1498"/>
      <c r="RDA29" s="1498"/>
      <c r="RDB29" s="1498"/>
      <c r="RDC29" s="1498"/>
      <c r="RDD29" s="1498"/>
      <c r="RDE29" s="1498"/>
      <c r="RDF29" s="1498"/>
      <c r="RDG29" s="1498"/>
      <c r="RDH29" s="1498"/>
      <c r="RDI29" s="1498"/>
      <c r="RDJ29" s="1498"/>
      <c r="RDK29" s="1498"/>
      <c r="RDL29" s="1498"/>
      <c r="RDM29" s="1498"/>
      <c r="RDN29" s="1498"/>
      <c r="RDO29" s="1498"/>
      <c r="RDP29" s="1498"/>
      <c r="RDQ29" s="1498"/>
      <c r="RDR29" s="1498"/>
      <c r="RDS29" s="1498"/>
      <c r="RDT29" s="1498"/>
      <c r="RDU29" s="1498"/>
      <c r="RDV29" s="1498"/>
      <c r="RDW29" s="1498"/>
      <c r="RDX29" s="1498"/>
      <c r="RDY29" s="1498"/>
      <c r="RDZ29" s="1498"/>
      <c r="REA29" s="1498"/>
      <c r="REB29" s="1498"/>
      <c r="REC29" s="1498"/>
      <c r="RED29" s="1498"/>
      <c r="REE29" s="1498"/>
      <c r="REF29" s="1498"/>
      <c r="REG29" s="1498"/>
      <c r="REH29" s="1498"/>
      <c r="REI29" s="1498"/>
      <c r="REJ29" s="1498"/>
      <c r="REK29" s="1498"/>
      <c r="REL29" s="1498"/>
      <c r="REM29" s="1498"/>
      <c r="REN29" s="1498"/>
      <c r="REO29" s="1498"/>
      <c r="REP29" s="1498"/>
      <c r="REQ29" s="1498"/>
      <c r="RER29" s="1498"/>
      <c r="RES29" s="1498"/>
      <c r="RET29" s="1498"/>
      <c r="REU29" s="1498"/>
      <c r="REV29" s="1498"/>
      <c r="REW29" s="1498"/>
      <c r="REX29" s="1498"/>
      <c r="REY29" s="1498"/>
      <c r="REZ29" s="1498"/>
      <c r="RFA29" s="1498"/>
      <c r="RFB29" s="1498"/>
      <c r="RFC29" s="1498"/>
      <c r="RFD29" s="1498"/>
      <c r="RFE29" s="1498"/>
      <c r="RFF29" s="1498"/>
      <c r="RFG29" s="1498"/>
      <c r="RFH29" s="1498"/>
      <c r="RFI29" s="1498"/>
      <c r="RFJ29" s="1498"/>
      <c r="RFK29" s="1498"/>
      <c r="RFL29" s="1498"/>
      <c r="RFM29" s="1498"/>
      <c r="RFN29" s="1498"/>
      <c r="RFO29" s="1498"/>
      <c r="RFP29" s="1498"/>
      <c r="RFQ29" s="1498"/>
      <c r="RFR29" s="1498"/>
      <c r="RFS29" s="1498"/>
      <c r="RFT29" s="1498"/>
      <c r="RFU29" s="1498"/>
      <c r="RFV29" s="1498"/>
      <c r="RFW29" s="1498"/>
      <c r="RFX29" s="1498"/>
      <c r="RFY29" s="1498"/>
      <c r="RFZ29" s="1498"/>
      <c r="RGA29" s="1498"/>
      <c r="RGB29" s="1498"/>
      <c r="RGC29" s="1498"/>
      <c r="RGD29" s="1498"/>
      <c r="RGE29" s="1498"/>
      <c r="RGF29" s="1498"/>
      <c r="RGG29" s="1498"/>
      <c r="RGH29" s="1498"/>
      <c r="RGI29" s="1498"/>
      <c r="RGJ29" s="1498"/>
      <c r="RGK29" s="1498"/>
      <c r="RGL29" s="1498"/>
      <c r="RGM29" s="1498"/>
      <c r="RGN29" s="1498"/>
      <c r="RGO29" s="1498"/>
      <c r="RGP29" s="1498"/>
      <c r="RGQ29" s="1498"/>
      <c r="RGR29" s="1498"/>
      <c r="RGS29" s="1498"/>
      <c r="RGT29" s="1498"/>
      <c r="RGU29" s="1498"/>
      <c r="RGV29" s="1498"/>
      <c r="RGW29" s="1498"/>
      <c r="RGX29" s="1498"/>
      <c r="RGY29" s="1498"/>
      <c r="RGZ29" s="1498"/>
      <c r="RHA29" s="1498"/>
      <c r="RHB29" s="1498"/>
      <c r="RHC29" s="1498"/>
      <c r="RHD29" s="1498"/>
      <c r="RHE29" s="1498"/>
      <c r="RHF29" s="1498"/>
      <c r="RHG29" s="1498"/>
      <c r="RHH29" s="1498"/>
      <c r="RHI29" s="1498"/>
      <c r="RHJ29" s="1498"/>
      <c r="RHK29" s="1498"/>
      <c r="RHL29" s="1498"/>
      <c r="RHM29" s="1498"/>
      <c r="RHN29" s="1498"/>
      <c r="RHO29" s="1498"/>
      <c r="RHP29" s="1498"/>
      <c r="RHQ29" s="1498"/>
      <c r="RHR29" s="1498"/>
      <c r="RHS29" s="1498"/>
      <c r="RHT29" s="1498"/>
      <c r="RHU29" s="1498"/>
      <c r="RHV29" s="1498"/>
      <c r="RHW29" s="1498"/>
      <c r="RHX29" s="1498"/>
      <c r="RHY29" s="1498"/>
      <c r="RHZ29" s="1498"/>
      <c r="RIA29" s="1498"/>
      <c r="RIB29" s="1498"/>
      <c r="RIC29" s="1498"/>
      <c r="RID29" s="1498"/>
      <c r="RIE29" s="1498"/>
      <c r="RIF29" s="1498"/>
      <c r="RIG29" s="1498"/>
      <c r="RIH29" s="1498"/>
      <c r="RII29" s="1498"/>
      <c r="RIJ29" s="1498"/>
      <c r="RIK29" s="1498"/>
      <c r="RIL29" s="1498"/>
      <c r="RIM29" s="1498"/>
      <c r="RIN29" s="1498"/>
      <c r="RIO29" s="1498"/>
      <c r="RIP29" s="1498"/>
      <c r="RIQ29" s="1498"/>
      <c r="RIR29" s="1498"/>
      <c r="RIS29" s="1498"/>
      <c r="RIT29" s="1498"/>
      <c r="RIU29" s="1498"/>
      <c r="RIV29" s="1498"/>
      <c r="RIW29" s="1498"/>
      <c r="RIX29" s="1498"/>
      <c r="RIY29" s="1498"/>
      <c r="RIZ29" s="1498"/>
      <c r="RJA29" s="1498"/>
      <c r="RJB29" s="1498"/>
      <c r="RJC29" s="1498"/>
      <c r="RJD29" s="1498"/>
      <c r="RJE29" s="1498"/>
      <c r="RJF29" s="1498"/>
      <c r="RJG29" s="1498"/>
      <c r="RJH29" s="1498"/>
      <c r="RJI29" s="1498"/>
      <c r="RJJ29" s="1498"/>
      <c r="RJK29" s="1498"/>
      <c r="RJL29" s="1498"/>
      <c r="RJM29" s="1498"/>
      <c r="RJN29" s="1498"/>
      <c r="RJO29" s="1498"/>
      <c r="RJP29" s="1498"/>
      <c r="RJQ29" s="1498"/>
      <c r="RJR29" s="1498"/>
      <c r="RJS29" s="1498"/>
      <c r="RJT29" s="1498"/>
      <c r="RJU29" s="1498"/>
      <c r="RJV29" s="1498"/>
      <c r="RJW29" s="1498"/>
      <c r="RJX29" s="1498"/>
      <c r="RJY29" s="1498"/>
      <c r="RJZ29" s="1498"/>
      <c r="RKA29" s="1498"/>
      <c r="RKB29" s="1498"/>
      <c r="RKC29" s="1498"/>
      <c r="RKD29" s="1498"/>
      <c r="RKE29" s="1498"/>
      <c r="RKF29" s="1498"/>
      <c r="RKG29" s="1498"/>
      <c r="RKH29" s="1498"/>
      <c r="RKI29" s="1498"/>
      <c r="RKJ29" s="1498"/>
      <c r="RKK29" s="1498"/>
      <c r="RKL29" s="1498"/>
      <c r="RKM29" s="1498"/>
      <c r="RKN29" s="1498"/>
      <c r="RKO29" s="1498"/>
      <c r="RKP29" s="1498"/>
      <c r="RKQ29" s="1498"/>
      <c r="RKR29" s="1498"/>
      <c r="RKS29" s="1498"/>
      <c r="RKT29" s="1498"/>
      <c r="RKU29" s="1498"/>
      <c r="RKV29" s="1498"/>
      <c r="RKW29" s="1498"/>
      <c r="RKX29" s="1498"/>
      <c r="RKY29" s="1498"/>
      <c r="RKZ29" s="1498"/>
      <c r="RLA29" s="1498"/>
      <c r="RLB29" s="1498"/>
      <c r="RLC29" s="1498"/>
      <c r="RLD29" s="1498"/>
      <c r="RLE29" s="1498"/>
      <c r="RLF29" s="1498"/>
      <c r="RLG29" s="1498"/>
      <c r="RLH29" s="1498"/>
      <c r="RLI29" s="1498"/>
      <c r="RLJ29" s="1498"/>
      <c r="RLK29" s="1498"/>
      <c r="RLL29" s="1498"/>
      <c r="RLM29" s="1498"/>
      <c r="RLN29" s="1498"/>
      <c r="RLO29" s="1498"/>
      <c r="RLP29" s="1498"/>
      <c r="RLQ29" s="1498"/>
      <c r="RLR29" s="1498"/>
      <c r="RLS29" s="1498"/>
      <c r="RLT29" s="1498"/>
      <c r="RLU29" s="1498"/>
      <c r="RLV29" s="1498"/>
      <c r="RLW29" s="1498"/>
      <c r="RLX29" s="1498"/>
      <c r="RLY29" s="1498"/>
      <c r="RLZ29" s="1498"/>
      <c r="RMA29" s="1498"/>
      <c r="RMB29" s="1498"/>
      <c r="RMC29" s="1498"/>
      <c r="RMD29" s="1498"/>
      <c r="RME29" s="1498"/>
      <c r="RMF29" s="1498"/>
      <c r="RMG29" s="1498"/>
      <c r="RMH29" s="1498"/>
      <c r="RMI29" s="1498"/>
      <c r="RMJ29" s="1498"/>
      <c r="RMK29" s="1498"/>
      <c r="RML29" s="1498"/>
      <c r="RMM29" s="1498"/>
      <c r="RMN29" s="1498"/>
      <c r="RMO29" s="1498"/>
      <c r="RMP29" s="1498"/>
      <c r="RMQ29" s="1498"/>
      <c r="RMR29" s="1498"/>
      <c r="RMS29" s="1498"/>
      <c r="RMT29" s="1498"/>
      <c r="RMU29" s="1498"/>
      <c r="RMV29" s="1498"/>
      <c r="RMW29" s="1498"/>
      <c r="RMX29" s="1498"/>
      <c r="RMY29" s="1498"/>
      <c r="RMZ29" s="1498"/>
      <c r="RNA29" s="1498"/>
      <c r="RNB29" s="1498"/>
      <c r="RNC29" s="1498"/>
      <c r="RND29" s="1498"/>
      <c r="RNE29" s="1498"/>
      <c r="RNF29" s="1498"/>
      <c r="RNG29" s="1498"/>
      <c r="RNH29" s="1498"/>
      <c r="RNI29" s="1498"/>
      <c r="RNJ29" s="1498"/>
      <c r="RNK29" s="1498"/>
      <c r="RNL29" s="1498"/>
      <c r="RNM29" s="1498"/>
      <c r="RNN29" s="1498"/>
      <c r="RNO29" s="1498"/>
      <c r="RNP29" s="1498"/>
      <c r="RNQ29" s="1498"/>
      <c r="RNR29" s="1498"/>
      <c r="RNS29" s="1498"/>
      <c r="RNT29" s="1498"/>
      <c r="RNU29" s="1498"/>
      <c r="RNV29" s="1498"/>
      <c r="RNW29" s="1498"/>
      <c r="RNX29" s="1498"/>
      <c r="RNY29" s="1498"/>
      <c r="RNZ29" s="1498"/>
      <c r="ROA29" s="1498"/>
      <c r="ROB29" s="1498"/>
      <c r="ROC29" s="1498"/>
      <c r="ROD29" s="1498"/>
      <c r="ROE29" s="1498"/>
      <c r="ROF29" s="1498"/>
      <c r="ROG29" s="1498"/>
      <c r="ROH29" s="1498"/>
      <c r="ROI29" s="1498"/>
      <c r="ROJ29" s="1498"/>
      <c r="ROK29" s="1498"/>
      <c r="ROL29" s="1498"/>
      <c r="ROM29" s="1498"/>
      <c r="RON29" s="1498"/>
      <c r="ROO29" s="1498"/>
      <c r="ROP29" s="1498"/>
      <c r="ROQ29" s="1498"/>
      <c r="ROR29" s="1498"/>
      <c r="ROS29" s="1498"/>
      <c r="ROT29" s="1498"/>
      <c r="ROU29" s="1498"/>
      <c r="ROV29" s="1498"/>
      <c r="ROW29" s="1498"/>
      <c r="ROX29" s="1498"/>
      <c r="ROY29" s="1498"/>
      <c r="ROZ29" s="1498"/>
      <c r="RPA29" s="1498"/>
      <c r="RPB29" s="1498"/>
      <c r="RPC29" s="1498"/>
      <c r="RPD29" s="1498"/>
      <c r="RPE29" s="1498"/>
      <c r="RPF29" s="1498"/>
      <c r="RPG29" s="1498"/>
      <c r="RPH29" s="1498"/>
      <c r="RPI29" s="1498"/>
      <c r="RPJ29" s="1498"/>
      <c r="RPK29" s="1498"/>
      <c r="RPL29" s="1498"/>
      <c r="RPM29" s="1498"/>
      <c r="RPN29" s="1498"/>
      <c r="RPO29" s="1498"/>
      <c r="RPP29" s="1498"/>
      <c r="RPQ29" s="1498"/>
      <c r="RPR29" s="1498"/>
      <c r="RPS29" s="1498"/>
      <c r="RPT29" s="1498"/>
      <c r="RPU29" s="1498"/>
      <c r="RPV29" s="1498"/>
      <c r="RPW29" s="1498"/>
      <c r="RPX29" s="1498"/>
      <c r="RPY29" s="1498"/>
      <c r="RPZ29" s="1498"/>
      <c r="RQA29" s="1498"/>
      <c r="RQB29" s="1498"/>
      <c r="RQC29" s="1498"/>
      <c r="RQD29" s="1498"/>
      <c r="RQE29" s="1498"/>
      <c r="RQF29" s="1498"/>
      <c r="RQG29" s="1498"/>
      <c r="RQH29" s="1498"/>
      <c r="RQI29" s="1498"/>
      <c r="RQJ29" s="1498"/>
      <c r="RQK29" s="1498"/>
      <c r="RQL29" s="1498"/>
      <c r="RQM29" s="1498"/>
      <c r="RQN29" s="1498"/>
      <c r="RQO29" s="1498"/>
      <c r="RQP29" s="1498"/>
      <c r="RQQ29" s="1498"/>
      <c r="RQR29" s="1498"/>
      <c r="RQS29" s="1498"/>
      <c r="RQT29" s="1498"/>
      <c r="RQU29" s="1498"/>
      <c r="RQV29" s="1498"/>
      <c r="RQW29" s="1498"/>
      <c r="RQX29" s="1498"/>
      <c r="RQY29" s="1498"/>
      <c r="RQZ29" s="1498"/>
      <c r="RRA29" s="1498"/>
      <c r="RRB29" s="1498"/>
      <c r="RRC29" s="1498"/>
      <c r="RRD29" s="1498"/>
      <c r="RRE29" s="1498"/>
      <c r="RRF29" s="1498"/>
      <c r="RRG29" s="1498"/>
      <c r="RRH29" s="1498"/>
      <c r="RRI29" s="1498"/>
      <c r="RRJ29" s="1498"/>
      <c r="RRK29" s="1498"/>
      <c r="RRL29" s="1498"/>
      <c r="RRM29" s="1498"/>
      <c r="RRN29" s="1498"/>
      <c r="RRO29" s="1498"/>
      <c r="RRP29" s="1498"/>
      <c r="RRQ29" s="1498"/>
      <c r="RRR29" s="1498"/>
      <c r="RRS29" s="1498"/>
      <c r="RRT29" s="1498"/>
      <c r="RRU29" s="1498"/>
      <c r="RRV29" s="1498"/>
      <c r="RRW29" s="1498"/>
      <c r="RRX29" s="1498"/>
      <c r="RRY29" s="1498"/>
      <c r="RRZ29" s="1498"/>
      <c r="RSA29" s="1498"/>
      <c r="RSB29" s="1498"/>
      <c r="RSC29" s="1498"/>
      <c r="RSD29" s="1498"/>
      <c r="RSE29" s="1498"/>
      <c r="RSF29" s="1498"/>
      <c r="RSG29" s="1498"/>
      <c r="RSH29" s="1498"/>
      <c r="RSI29" s="1498"/>
      <c r="RSJ29" s="1498"/>
      <c r="RSK29" s="1498"/>
      <c r="RSL29" s="1498"/>
      <c r="RSM29" s="1498"/>
      <c r="RSN29" s="1498"/>
      <c r="RSO29" s="1498"/>
      <c r="RSP29" s="1498"/>
      <c r="RSQ29" s="1498"/>
      <c r="RSR29" s="1498"/>
      <c r="RSS29" s="1498"/>
      <c r="RST29" s="1498"/>
      <c r="RSU29" s="1498"/>
      <c r="RSV29" s="1498"/>
      <c r="RSW29" s="1498"/>
      <c r="RSX29" s="1498"/>
      <c r="RSY29" s="1498"/>
      <c r="RSZ29" s="1498"/>
      <c r="RTA29" s="1498"/>
      <c r="RTB29" s="1498"/>
      <c r="RTC29" s="1498"/>
      <c r="RTD29" s="1498"/>
      <c r="RTE29" s="1498"/>
      <c r="RTF29" s="1498"/>
      <c r="RTG29" s="1498"/>
      <c r="RTH29" s="1498"/>
      <c r="RTI29" s="1498"/>
      <c r="RTJ29" s="1498"/>
      <c r="RTK29" s="1498"/>
      <c r="RTL29" s="1498"/>
      <c r="RTM29" s="1498"/>
      <c r="RTN29" s="1498"/>
      <c r="RTO29" s="1498"/>
      <c r="RTP29" s="1498"/>
      <c r="RTQ29" s="1498"/>
      <c r="RTR29" s="1498"/>
      <c r="RTS29" s="1498"/>
      <c r="RTT29" s="1498"/>
      <c r="RTU29" s="1498"/>
      <c r="RTV29" s="1498"/>
      <c r="RTW29" s="1498"/>
      <c r="RTX29" s="1498"/>
      <c r="RTY29" s="1498"/>
      <c r="RTZ29" s="1498"/>
      <c r="RUA29" s="1498"/>
      <c r="RUB29" s="1498"/>
      <c r="RUC29" s="1498"/>
      <c r="RUD29" s="1498"/>
      <c r="RUE29" s="1498"/>
      <c r="RUF29" s="1498"/>
      <c r="RUG29" s="1498"/>
      <c r="RUH29" s="1498"/>
      <c r="RUI29" s="1498"/>
      <c r="RUJ29" s="1498"/>
      <c r="RUK29" s="1498"/>
      <c r="RUL29" s="1498"/>
      <c r="RUM29" s="1498"/>
      <c r="RUN29" s="1498"/>
      <c r="RUO29" s="1498"/>
      <c r="RUP29" s="1498"/>
      <c r="RUQ29" s="1498"/>
      <c r="RUR29" s="1498"/>
      <c r="RUS29" s="1498"/>
      <c r="RUT29" s="1498"/>
      <c r="RUU29" s="1498"/>
      <c r="RUV29" s="1498"/>
      <c r="RUW29" s="1498"/>
      <c r="RUX29" s="1498"/>
      <c r="RUY29" s="1498"/>
      <c r="RUZ29" s="1498"/>
      <c r="RVA29" s="1498"/>
      <c r="RVB29" s="1498"/>
      <c r="RVC29" s="1498"/>
      <c r="RVD29" s="1498"/>
      <c r="RVE29" s="1498"/>
      <c r="RVF29" s="1498"/>
      <c r="RVG29" s="1498"/>
      <c r="RVH29" s="1498"/>
      <c r="RVI29" s="1498"/>
      <c r="RVJ29" s="1498"/>
      <c r="RVK29" s="1498"/>
      <c r="RVL29" s="1498"/>
      <c r="RVM29" s="1498"/>
      <c r="RVN29" s="1498"/>
      <c r="RVO29" s="1498"/>
      <c r="RVP29" s="1498"/>
      <c r="RVQ29" s="1498"/>
      <c r="RVR29" s="1498"/>
      <c r="RVS29" s="1498"/>
      <c r="RVT29" s="1498"/>
      <c r="RVU29" s="1498"/>
      <c r="RVV29" s="1498"/>
      <c r="RVW29" s="1498"/>
      <c r="RVX29" s="1498"/>
      <c r="RVY29" s="1498"/>
      <c r="RVZ29" s="1498"/>
      <c r="RWA29" s="1498"/>
      <c r="RWB29" s="1498"/>
      <c r="RWC29" s="1498"/>
      <c r="RWD29" s="1498"/>
      <c r="RWE29" s="1498"/>
      <c r="RWF29" s="1498"/>
      <c r="RWG29" s="1498"/>
      <c r="RWH29" s="1498"/>
      <c r="RWI29" s="1498"/>
      <c r="RWJ29" s="1498"/>
      <c r="RWK29" s="1498"/>
      <c r="RWL29" s="1498"/>
      <c r="RWM29" s="1498"/>
      <c r="RWN29" s="1498"/>
      <c r="RWO29" s="1498"/>
      <c r="RWP29" s="1498"/>
      <c r="RWQ29" s="1498"/>
      <c r="RWR29" s="1498"/>
      <c r="RWS29" s="1498"/>
      <c r="RWT29" s="1498"/>
      <c r="RWU29" s="1498"/>
      <c r="RWV29" s="1498"/>
      <c r="RWW29" s="1498"/>
      <c r="RWX29" s="1498"/>
      <c r="RWY29" s="1498"/>
      <c r="RWZ29" s="1498"/>
      <c r="RXA29" s="1498"/>
      <c r="RXB29" s="1498"/>
      <c r="RXC29" s="1498"/>
      <c r="RXD29" s="1498"/>
      <c r="RXE29" s="1498"/>
      <c r="RXF29" s="1498"/>
      <c r="RXG29" s="1498"/>
      <c r="RXH29" s="1498"/>
      <c r="RXI29" s="1498"/>
      <c r="RXJ29" s="1498"/>
      <c r="RXK29" s="1498"/>
      <c r="RXL29" s="1498"/>
      <c r="RXM29" s="1498"/>
      <c r="RXN29" s="1498"/>
      <c r="RXO29" s="1498"/>
      <c r="RXP29" s="1498"/>
      <c r="RXQ29" s="1498"/>
      <c r="RXR29" s="1498"/>
      <c r="RXS29" s="1498"/>
      <c r="RXT29" s="1498"/>
      <c r="RXU29" s="1498"/>
      <c r="RXV29" s="1498"/>
      <c r="RXW29" s="1498"/>
      <c r="RXX29" s="1498"/>
      <c r="RXY29" s="1498"/>
      <c r="RXZ29" s="1498"/>
      <c r="RYA29" s="1498"/>
      <c r="RYB29" s="1498"/>
      <c r="RYC29" s="1498"/>
      <c r="RYD29" s="1498"/>
      <c r="RYE29" s="1498"/>
      <c r="RYF29" s="1498"/>
      <c r="RYG29" s="1498"/>
      <c r="RYH29" s="1498"/>
      <c r="RYI29" s="1498"/>
      <c r="RYJ29" s="1498"/>
      <c r="RYK29" s="1498"/>
      <c r="RYL29" s="1498"/>
      <c r="RYM29" s="1498"/>
      <c r="RYN29" s="1498"/>
      <c r="RYO29" s="1498"/>
      <c r="RYP29" s="1498"/>
      <c r="RYQ29" s="1498"/>
      <c r="RYR29" s="1498"/>
      <c r="RYS29" s="1498"/>
      <c r="RYT29" s="1498"/>
      <c r="RYU29" s="1498"/>
      <c r="RYV29" s="1498"/>
      <c r="RYW29" s="1498"/>
      <c r="RYX29" s="1498"/>
      <c r="RYY29" s="1498"/>
      <c r="RYZ29" s="1498"/>
      <c r="RZA29" s="1498"/>
      <c r="RZB29" s="1498"/>
      <c r="RZC29" s="1498"/>
      <c r="RZD29" s="1498"/>
      <c r="RZE29" s="1498"/>
      <c r="RZF29" s="1498"/>
      <c r="RZG29" s="1498"/>
      <c r="RZH29" s="1498"/>
      <c r="RZI29" s="1498"/>
      <c r="RZJ29" s="1498"/>
      <c r="RZK29" s="1498"/>
      <c r="RZL29" s="1498"/>
      <c r="RZM29" s="1498"/>
      <c r="RZN29" s="1498"/>
      <c r="RZO29" s="1498"/>
      <c r="RZP29" s="1498"/>
      <c r="RZQ29" s="1498"/>
      <c r="RZR29" s="1498"/>
      <c r="RZS29" s="1498"/>
      <c r="RZT29" s="1498"/>
      <c r="RZU29" s="1498"/>
      <c r="RZV29" s="1498"/>
      <c r="RZW29" s="1498"/>
      <c r="RZX29" s="1498"/>
      <c r="RZY29" s="1498"/>
      <c r="RZZ29" s="1498"/>
      <c r="SAA29" s="1498"/>
      <c r="SAB29" s="1498"/>
      <c r="SAC29" s="1498"/>
      <c r="SAD29" s="1498"/>
      <c r="SAE29" s="1498"/>
      <c r="SAF29" s="1498"/>
      <c r="SAG29" s="1498"/>
      <c r="SAH29" s="1498"/>
      <c r="SAI29" s="1498"/>
      <c r="SAJ29" s="1498"/>
      <c r="SAK29" s="1498"/>
      <c r="SAL29" s="1498"/>
      <c r="SAM29" s="1498"/>
      <c r="SAN29" s="1498"/>
      <c r="SAO29" s="1498"/>
      <c r="SAP29" s="1498"/>
      <c r="SAQ29" s="1498"/>
      <c r="SAR29" s="1498"/>
      <c r="SAS29" s="1498"/>
      <c r="SAT29" s="1498"/>
      <c r="SAU29" s="1498"/>
      <c r="SAV29" s="1498"/>
      <c r="SAW29" s="1498"/>
      <c r="SAX29" s="1498"/>
      <c r="SAY29" s="1498"/>
      <c r="SAZ29" s="1498"/>
      <c r="SBA29" s="1498"/>
      <c r="SBB29" s="1498"/>
      <c r="SBC29" s="1498"/>
      <c r="SBD29" s="1498"/>
      <c r="SBE29" s="1498"/>
      <c r="SBF29" s="1498"/>
      <c r="SBG29" s="1498"/>
      <c r="SBH29" s="1498"/>
      <c r="SBI29" s="1498"/>
      <c r="SBJ29" s="1498"/>
      <c r="SBK29" s="1498"/>
      <c r="SBL29" s="1498"/>
      <c r="SBM29" s="1498"/>
      <c r="SBN29" s="1498"/>
      <c r="SBO29" s="1498"/>
      <c r="SBP29" s="1498"/>
      <c r="SBQ29" s="1498"/>
      <c r="SBR29" s="1498"/>
      <c r="SBS29" s="1498"/>
      <c r="SBT29" s="1498"/>
      <c r="SBU29" s="1498"/>
      <c r="SBV29" s="1498"/>
      <c r="SBW29" s="1498"/>
      <c r="SBX29" s="1498"/>
      <c r="SBY29" s="1498"/>
      <c r="SBZ29" s="1498"/>
      <c r="SCA29" s="1498"/>
      <c r="SCB29" s="1498"/>
      <c r="SCC29" s="1498"/>
      <c r="SCD29" s="1498"/>
      <c r="SCE29" s="1498"/>
      <c r="SCF29" s="1498"/>
      <c r="SCG29" s="1498"/>
      <c r="SCH29" s="1498"/>
      <c r="SCI29" s="1498"/>
      <c r="SCJ29" s="1498"/>
      <c r="SCK29" s="1498"/>
      <c r="SCL29" s="1498"/>
      <c r="SCM29" s="1498"/>
      <c r="SCN29" s="1498"/>
      <c r="SCO29" s="1498"/>
      <c r="SCP29" s="1498"/>
      <c r="SCQ29" s="1498"/>
      <c r="SCR29" s="1498"/>
      <c r="SCS29" s="1498"/>
      <c r="SCT29" s="1498"/>
      <c r="SCU29" s="1498"/>
      <c r="SCV29" s="1498"/>
      <c r="SCW29" s="1498"/>
      <c r="SCX29" s="1498"/>
      <c r="SCY29" s="1498"/>
      <c r="SCZ29" s="1498"/>
      <c r="SDA29" s="1498"/>
      <c r="SDB29" s="1498"/>
      <c r="SDC29" s="1498"/>
      <c r="SDD29" s="1498"/>
      <c r="SDE29" s="1498"/>
      <c r="SDF29" s="1498"/>
      <c r="SDG29" s="1498"/>
      <c r="SDH29" s="1498"/>
      <c r="SDI29" s="1498"/>
      <c r="SDJ29" s="1498"/>
      <c r="SDK29" s="1498"/>
      <c r="SDL29" s="1498"/>
      <c r="SDM29" s="1498"/>
      <c r="SDN29" s="1498"/>
      <c r="SDO29" s="1498"/>
      <c r="SDP29" s="1498"/>
      <c r="SDQ29" s="1498"/>
      <c r="SDR29" s="1498"/>
      <c r="SDS29" s="1498"/>
      <c r="SDT29" s="1498"/>
      <c r="SDU29" s="1498"/>
      <c r="SDV29" s="1498"/>
      <c r="SDW29" s="1498"/>
      <c r="SDX29" s="1498"/>
      <c r="SDY29" s="1498"/>
      <c r="SDZ29" s="1498"/>
      <c r="SEA29" s="1498"/>
      <c r="SEB29" s="1498"/>
      <c r="SEC29" s="1498"/>
      <c r="SED29" s="1498"/>
      <c r="SEE29" s="1498"/>
      <c r="SEF29" s="1498"/>
      <c r="SEG29" s="1498"/>
      <c r="SEH29" s="1498"/>
      <c r="SEI29" s="1498"/>
      <c r="SEJ29" s="1498"/>
      <c r="SEK29" s="1498"/>
      <c r="SEL29" s="1498"/>
      <c r="SEM29" s="1498"/>
      <c r="SEN29" s="1498"/>
      <c r="SEO29" s="1498"/>
      <c r="SEP29" s="1498"/>
      <c r="SEQ29" s="1498"/>
      <c r="SER29" s="1498"/>
      <c r="SES29" s="1498"/>
      <c r="SET29" s="1498"/>
      <c r="SEU29" s="1498"/>
      <c r="SEV29" s="1498"/>
      <c r="SEW29" s="1498"/>
      <c r="SEX29" s="1498"/>
      <c r="SEY29" s="1498"/>
      <c r="SEZ29" s="1498"/>
      <c r="SFA29" s="1498"/>
      <c r="SFB29" s="1498"/>
      <c r="SFC29" s="1498"/>
      <c r="SFD29" s="1498"/>
      <c r="SFE29" s="1498"/>
      <c r="SFF29" s="1498"/>
      <c r="SFG29" s="1498"/>
      <c r="SFH29" s="1498"/>
      <c r="SFI29" s="1498"/>
      <c r="SFJ29" s="1498"/>
      <c r="SFK29" s="1498"/>
      <c r="SFL29" s="1498"/>
      <c r="SFM29" s="1498"/>
      <c r="SFN29" s="1498"/>
      <c r="SFO29" s="1498"/>
      <c r="SFP29" s="1498"/>
      <c r="SFQ29" s="1498"/>
      <c r="SFR29" s="1498"/>
      <c r="SFS29" s="1498"/>
      <c r="SFT29" s="1498"/>
      <c r="SFU29" s="1498"/>
      <c r="SFV29" s="1498"/>
      <c r="SFW29" s="1498"/>
      <c r="SFX29" s="1498"/>
      <c r="SFY29" s="1498"/>
      <c r="SFZ29" s="1498"/>
      <c r="SGA29" s="1498"/>
      <c r="SGB29" s="1498"/>
      <c r="SGC29" s="1498"/>
      <c r="SGD29" s="1498"/>
      <c r="SGE29" s="1498"/>
      <c r="SGF29" s="1498"/>
      <c r="SGG29" s="1498"/>
      <c r="SGH29" s="1498"/>
      <c r="SGI29" s="1498"/>
      <c r="SGJ29" s="1498"/>
      <c r="SGK29" s="1498"/>
      <c r="SGL29" s="1498"/>
      <c r="SGM29" s="1498"/>
      <c r="SGN29" s="1498"/>
      <c r="SGO29" s="1498"/>
      <c r="SGP29" s="1498"/>
      <c r="SGQ29" s="1498"/>
      <c r="SGR29" s="1498"/>
      <c r="SGS29" s="1498"/>
      <c r="SGT29" s="1498"/>
      <c r="SGU29" s="1498"/>
      <c r="SGV29" s="1498"/>
      <c r="SGW29" s="1498"/>
      <c r="SGX29" s="1498"/>
      <c r="SGY29" s="1498"/>
      <c r="SGZ29" s="1498"/>
      <c r="SHA29" s="1498"/>
      <c r="SHB29" s="1498"/>
      <c r="SHC29" s="1498"/>
      <c r="SHD29" s="1498"/>
      <c r="SHE29" s="1498"/>
      <c r="SHF29" s="1498"/>
      <c r="SHG29" s="1498"/>
      <c r="SHH29" s="1498"/>
      <c r="SHI29" s="1498"/>
      <c r="SHJ29" s="1498"/>
      <c r="SHK29" s="1498"/>
      <c r="SHL29" s="1498"/>
      <c r="SHM29" s="1498"/>
      <c r="SHN29" s="1498"/>
      <c r="SHO29" s="1498"/>
      <c r="SHP29" s="1498"/>
      <c r="SHQ29" s="1498"/>
      <c r="SHR29" s="1498"/>
      <c r="SHS29" s="1498"/>
      <c r="SHT29" s="1498"/>
      <c r="SHU29" s="1498"/>
      <c r="SHV29" s="1498"/>
      <c r="SHW29" s="1498"/>
      <c r="SHX29" s="1498"/>
      <c r="SHY29" s="1498"/>
      <c r="SHZ29" s="1498"/>
      <c r="SIA29" s="1498"/>
      <c r="SIB29" s="1498"/>
      <c r="SIC29" s="1498"/>
      <c r="SID29" s="1498"/>
      <c r="SIE29" s="1498"/>
      <c r="SIF29" s="1498"/>
      <c r="SIG29" s="1498"/>
      <c r="SIH29" s="1498"/>
      <c r="SII29" s="1498"/>
      <c r="SIJ29" s="1498"/>
      <c r="SIK29" s="1498"/>
      <c r="SIL29" s="1498"/>
      <c r="SIM29" s="1498"/>
      <c r="SIN29" s="1498"/>
      <c r="SIO29" s="1498"/>
      <c r="SIP29" s="1498"/>
      <c r="SIQ29" s="1498"/>
      <c r="SIR29" s="1498"/>
      <c r="SIS29" s="1498"/>
      <c r="SIT29" s="1498"/>
      <c r="SIU29" s="1498"/>
      <c r="SIV29" s="1498"/>
      <c r="SIW29" s="1498"/>
      <c r="SIX29" s="1498"/>
      <c r="SIY29" s="1498"/>
      <c r="SIZ29" s="1498"/>
      <c r="SJA29" s="1498"/>
      <c r="SJB29" s="1498"/>
      <c r="SJC29" s="1498"/>
      <c r="SJD29" s="1498"/>
      <c r="SJE29" s="1498"/>
      <c r="SJF29" s="1498"/>
      <c r="SJG29" s="1498"/>
      <c r="SJH29" s="1498"/>
      <c r="SJI29" s="1498"/>
      <c r="SJJ29" s="1498"/>
      <c r="SJK29" s="1498"/>
      <c r="SJL29" s="1498"/>
      <c r="SJM29" s="1498"/>
      <c r="SJN29" s="1498"/>
      <c r="SJO29" s="1498"/>
      <c r="SJP29" s="1498"/>
      <c r="SJQ29" s="1498"/>
      <c r="SJR29" s="1498"/>
      <c r="SJS29" s="1498"/>
      <c r="SJT29" s="1498"/>
      <c r="SJU29" s="1498"/>
      <c r="SJV29" s="1498"/>
      <c r="SJW29" s="1498"/>
      <c r="SJX29" s="1498"/>
      <c r="SJY29" s="1498"/>
      <c r="SJZ29" s="1498"/>
      <c r="SKA29" s="1498"/>
      <c r="SKB29" s="1498"/>
      <c r="SKC29" s="1498"/>
      <c r="SKD29" s="1498"/>
      <c r="SKE29" s="1498"/>
      <c r="SKF29" s="1498"/>
      <c r="SKG29" s="1498"/>
      <c r="SKH29" s="1498"/>
      <c r="SKI29" s="1498"/>
      <c r="SKJ29" s="1498"/>
      <c r="SKK29" s="1498"/>
      <c r="SKL29" s="1498"/>
      <c r="SKM29" s="1498"/>
      <c r="SKN29" s="1498"/>
      <c r="SKO29" s="1498"/>
      <c r="SKP29" s="1498"/>
      <c r="SKQ29" s="1498"/>
      <c r="SKR29" s="1498"/>
      <c r="SKS29" s="1498"/>
      <c r="SKT29" s="1498"/>
      <c r="SKU29" s="1498"/>
      <c r="SKV29" s="1498"/>
      <c r="SKW29" s="1498"/>
      <c r="SKX29" s="1498"/>
      <c r="SKY29" s="1498"/>
      <c r="SKZ29" s="1498"/>
      <c r="SLA29" s="1498"/>
      <c r="SLB29" s="1498"/>
      <c r="SLC29" s="1498"/>
      <c r="SLD29" s="1498"/>
      <c r="SLE29" s="1498"/>
      <c r="SLF29" s="1498"/>
      <c r="SLG29" s="1498"/>
      <c r="SLH29" s="1498"/>
      <c r="SLI29" s="1498"/>
      <c r="SLJ29" s="1498"/>
      <c r="SLK29" s="1498"/>
      <c r="SLL29" s="1498"/>
      <c r="SLM29" s="1498"/>
      <c r="SLN29" s="1498"/>
      <c r="SLO29" s="1498"/>
      <c r="SLP29" s="1498"/>
      <c r="SLQ29" s="1498"/>
      <c r="SLR29" s="1498"/>
      <c r="SLS29" s="1498"/>
      <c r="SLT29" s="1498"/>
      <c r="SLU29" s="1498"/>
      <c r="SLV29" s="1498"/>
      <c r="SLW29" s="1498"/>
      <c r="SLX29" s="1498"/>
      <c r="SLY29" s="1498"/>
      <c r="SLZ29" s="1498"/>
      <c r="SMA29" s="1498"/>
      <c r="SMB29" s="1498"/>
      <c r="SMC29" s="1498"/>
      <c r="SMD29" s="1498"/>
      <c r="SME29" s="1498"/>
      <c r="SMF29" s="1498"/>
      <c r="SMG29" s="1498"/>
      <c r="SMH29" s="1498"/>
      <c r="SMI29" s="1498"/>
      <c r="SMJ29" s="1498"/>
      <c r="SMK29" s="1498"/>
      <c r="SML29" s="1498"/>
      <c r="SMM29" s="1498"/>
      <c r="SMN29" s="1498"/>
      <c r="SMO29" s="1498"/>
      <c r="SMP29" s="1498"/>
      <c r="SMQ29" s="1498"/>
      <c r="SMR29" s="1498"/>
      <c r="SMS29" s="1498"/>
      <c r="SMT29" s="1498"/>
      <c r="SMU29" s="1498"/>
      <c r="SMV29" s="1498"/>
      <c r="SMW29" s="1498"/>
      <c r="SMX29" s="1498"/>
      <c r="SMY29" s="1498"/>
      <c r="SMZ29" s="1498"/>
      <c r="SNA29" s="1498"/>
      <c r="SNB29" s="1498"/>
      <c r="SNC29" s="1498"/>
      <c r="SND29" s="1498"/>
      <c r="SNE29" s="1498"/>
      <c r="SNF29" s="1498"/>
      <c r="SNG29" s="1498"/>
      <c r="SNH29" s="1498"/>
      <c r="SNI29" s="1498"/>
      <c r="SNJ29" s="1498"/>
      <c r="SNK29" s="1498"/>
      <c r="SNL29" s="1498"/>
      <c r="SNM29" s="1498"/>
      <c r="SNN29" s="1498"/>
      <c r="SNO29" s="1498"/>
      <c r="SNP29" s="1498"/>
      <c r="SNQ29" s="1498"/>
      <c r="SNR29" s="1498"/>
      <c r="SNS29" s="1498"/>
      <c r="SNT29" s="1498"/>
      <c r="SNU29" s="1498"/>
      <c r="SNV29" s="1498"/>
      <c r="SNW29" s="1498"/>
      <c r="SNX29" s="1498"/>
      <c r="SNY29" s="1498"/>
      <c r="SNZ29" s="1498"/>
      <c r="SOA29" s="1498"/>
      <c r="SOB29" s="1498"/>
      <c r="SOC29" s="1498"/>
      <c r="SOD29" s="1498"/>
      <c r="SOE29" s="1498"/>
      <c r="SOF29" s="1498"/>
      <c r="SOG29" s="1498"/>
      <c r="SOH29" s="1498"/>
      <c r="SOI29" s="1498"/>
      <c r="SOJ29" s="1498"/>
      <c r="SOK29" s="1498"/>
      <c r="SOL29" s="1498"/>
      <c r="SOM29" s="1498"/>
      <c r="SON29" s="1498"/>
      <c r="SOO29" s="1498"/>
      <c r="SOP29" s="1498"/>
      <c r="SOQ29" s="1498"/>
      <c r="SOR29" s="1498"/>
      <c r="SOS29" s="1498"/>
      <c r="SOT29" s="1498"/>
      <c r="SOU29" s="1498"/>
      <c r="SOV29" s="1498"/>
      <c r="SOW29" s="1498"/>
      <c r="SOX29" s="1498"/>
      <c r="SOY29" s="1498"/>
      <c r="SOZ29" s="1498"/>
      <c r="SPA29" s="1498"/>
      <c r="SPB29" s="1498"/>
      <c r="SPC29" s="1498"/>
      <c r="SPD29" s="1498"/>
      <c r="SPE29" s="1498"/>
      <c r="SPF29" s="1498"/>
      <c r="SPG29" s="1498"/>
      <c r="SPH29" s="1498"/>
      <c r="SPI29" s="1498"/>
      <c r="SPJ29" s="1498"/>
      <c r="SPK29" s="1498"/>
      <c r="SPL29" s="1498"/>
      <c r="SPM29" s="1498"/>
      <c r="SPN29" s="1498"/>
      <c r="SPO29" s="1498"/>
      <c r="SPP29" s="1498"/>
      <c r="SPQ29" s="1498"/>
      <c r="SPR29" s="1498"/>
      <c r="SPS29" s="1498"/>
      <c r="SPT29" s="1498"/>
      <c r="SPU29" s="1498"/>
      <c r="SPV29" s="1498"/>
      <c r="SPW29" s="1498"/>
      <c r="SPX29" s="1498"/>
      <c r="SPY29" s="1498"/>
      <c r="SPZ29" s="1498"/>
      <c r="SQA29" s="1498"/>
      <c r="SQB29" s="1498"/>
      <c r="SQC29" s="1498"/>
      <c r="SQD29" s="1498"/>
      <c r="SQE29" s="1498"/>
      <c r="SQF29" s="1498"/>
      <c r="SQG29" s="1498"/>
      <c r="SQH29" s="1498"/>
      <c r="SQI29" s="1498"/>
      <c r="SQJ29" s="1498"/>
      <c r="SQK29" s="1498"/>
      <c r="SQL29" s="1498"/>
      <c r="SQM29" s="1498"/>
      <c r="SQN29" s="1498"/>
      <c r="SQO29" s="1498"/>
      <c r="SQP29" s="1498"/>
      <c r="SQQ29" s="1498"/>
      <c r="SQR29" s="1498"/>
      <c r="SQS29" s="1498"/>
      <c r="SQT29" s="1498"/>
      <c r="SQU29" s="1498"/>
      <c r="SQV29" s="1498"/>
      <c r="SQW29" s="1498"/>
      <c r="SQX29" s="1498"/>
      <c r="SQY29" s="1498"/>
      <c r="SQZ29" s="1498"/>
      <c r="SRA29" s="1498"/>
      <c r="SRB29" s="1498"/>
      <c r="SRC29" s="1498"/>
      <c r="SRD29" s="1498"/>
      <c r="SRE29" s="1498"/>
      <c r="SRF29" s="1498"/>
      <c r="SRG29" s="1498"/>
      <c r="SRH29" s="1498"/>
      <c r="SRI29" s="1498"/>
      <c r="SRJ29" s="1498"/>
      <c r="SRK29" s="1498"/>
      <c r="SRL29" s="1498"/>
      <c r="SRM29" s="1498"/>
      <c r="SRN29" s="1498"/>
      <c r="SRO29" s="1498"/>
      <c r="SRP29" s="1498"/>
      <c r="SRQ29" s="1498"/>
      <c r="SRR29" s="1498"/>
      <c r="SRS29" s="1498"/>
      <c r="SRT29" s="1498"/>
      <c r="SRU29" s="1498"/>
      <c r="SRV29" s="1498"/>
      <c r="SRW29" s="1498"/>
      <c r="SRX29" s="1498"/>
      <c r="SRY29" s="1498"/>
      <c r="SRZ29" s="1498"/>
      <c r="SSA29" s="1498"/>
      <c r="SSB29" s="1498"/>
      <c r="SSC29" s="1498"/>
      <c r="SSD29" s="1498"/>
      <c r="SSE29" s="1498"/>
      <c r="SSF29" s="1498"/>
      <c r="SSG29" s="1498"/>
      <c r="SSH29" s="1498"/>
      <c r="SSI29" s="1498"/>
      <c r="SSJ29" s="1498"/>
      <c r="SSK29" s="1498"/>
      <c r="SSL29" s="1498"/>
      <c r="SSM29" s="1498"/>
      <c r="SSN29" s="1498"/>
      <c r="SSO29" s="1498"/>
      <c r="SSP29" s="1498"/>
      <c r="SSQ29" s="1498"/>
      <c r="SSR29" s="1498"/>
      <c r="SSS29" s="1498"/>
      <c r="SST29" s="1498"/>
      <c r="SSU29" s="1498"/>
      <c r="SSV29" s="1498"/>
      <c r="SSW29" s="1498"/>
      <c r="SSX29" s="1498"/>
      <c r="SSY29" s="1498"/>
      <c r="SSZ29" s="1498"/>
      <c r="STA29" s="1498"/>
      <c r="STB29" s="1498"/>
      <c r="STC29" s="1498"/>
      <c r="STD29" s="1498"/>
      <c r="STE29" s="1498"/>
      <c r="STF29" s="1498"/>
      <c r="STG29" s="1498"/>
      <c r="STH29" s="1498"/>
      <c r="STI29" s="1498"/>
      <c r="STJ29" s="1498"/>
      <c r="STK29" s="1498"/>
      <c r="STL29" s="1498"/>
      <c r="STM29" s="1498"/>
      <c r="STN29" s="1498"/>
      <c r="STO29" s="1498"/>
      <c r="STP29" s="1498"/>
      <c r="STQ29" s="1498"/>
      <c r="STR29" s="1498"/>
      <c r="STS29" s="1498"/>
      <c r="STT29" s="1498"/>
      <c r="STU29" s="1498"/>
      <c r="STV29" s="1498"/>
      <c r="STW29" s="1498"/>
      <c r="STX29" s="1498"/>
      <c r="STY29" s="1498"/>
      <c r="STZ29" s="1498"/>
      <c r="SUA29" s="1498"/>
      <c r="SUB29" s="1498"/>
      <c r="SUC29" s="1498"/>
      <c r="SUD29" s="1498"/>
      <c r="SUE29" s="1498"/>
      <c r="SUF29" s="1498"/>
      <c r="SUG29" s="1498"/>
      <c r="SUH29" s="1498"/>
      <c r="SUI29" s="1498"/>
      <c r="SUJ29" s="1498"/>
      <c r="SUK29" s="1498"/>
      <c r="SUL29" s="1498"/>
      <c r="SUM29" s="1498"/>
      <c r="SUN29" s="1498"/>
      <c r="SUO29" s="1498"/>
      <c r="SUP29" s="1498"/>
      <c r="SUQ29" s="1498"/>
      <c r="SUR29" s="1498"/>
      <c r="SUS29" s="1498"/>
      <c r="SUT29" s="1498"/>
      <c r="SUU29" s="1498"/>
      <c r="SUV29" s="1498"/>
      <c r="SUW29" s="1498"/>
      <c r="SUX29" s="1498"/>
      <c r="SUY29" s="1498"/>
      <c r="SUZ29" s="1498"/>
      <c r="SVA29" s="1498"/>
      <c r="SVB29" s="1498"/>
      <c r="SVC29" s="1498"/>
      <c r="SVD29" s="1498"/>
      <c r="SVE29" s="1498"/>
      <c r="SVF29" s="1498"/>
      <c r="SVG29" s="1498"/>
      <c r="SVH29" s="1498"/>
      <c r="SVI29" s="1498"/>
      <c r="SVJ29" s="1498"/>
      <c r="SVK29" s="1498"/>
      <c r="SVL29" s="1498"/>
      <c r="SVM29" s="1498"/>
      <c r="SVN29" s="1498"/>
      <c r="SVO29" s="1498"/>
      <c r="SVP29" s="1498"/>
      <c r="SVQ29" s="1498"/>
      <c r="SVR29" s="1498"/>
      <c r="SVS29" s="1498"/>
      <c r="SVT29" s="1498"/>
      <c r="SVU29" s="1498"/>
      <c r="SVV29" s="1498"/>
      <c r="SVW29" s="1498"/>
      <c r="SVX29" s="1498"/>
      <c r="SVY29" s="1498"/>
      <c r="SVZ29" s="1498"/>
      <c r="SWA29" s="1498"/>
      <c r="SWB29" s="1498"/>
      <c r="SWC29" s="1498"/>
      <c r="SWD29" s="1498"/>
      <c r="SWE29" s="1498"/>
      <c r="SWF29" s="1498"/>
      <c r="SWG29" s="1498"/>
      <c r="SWH29" s="1498"/>
      <c r="SWI29" s="1498"/>
      <c r="SWJ29" s="1498"/>
      <c r="SWK29" s="1498"/>
      <c r="SWL29" s="1498"/>
      <c r="SWM29" s="1498"/>
      <c r="SWN29" s="1498"/>
      <c r="SWO29" s="1498"/>
      <c r="SWP29" s="1498"/>
      <c r="SWQ29" s="1498"/>
      <c r="SWR29" s="1498"/>
      <c r="SWS29" s="1498"/>
      <c r="SWT29" s="1498"/>
      <c r="SWU29" s="1498"/>
      <c r="SWV29" s="1498"/>
      <c r="SWW29" s="1498"/>
      <c r="SWX29" s="1498"/>
      <c r="SWY29" s="1498"/>
      <c r="SWZ29" s="1498"/>
      <c r="SXA29" s="1498"/>
      <c r="SXB29" s="1498"/>
      <c r="SXC29" s="1498"/>
      <c r="SXD29" s="1498"/>
      <c r="SXE29" s="1498"/>
      <c r="SXF29" s="1498"/>
      <c r="SXG29" s="1498"/>
      <c r="SXH29" s="1498"/>
      <c r="SXI29" s="1498"/>
      <c r="SXJ29" s="1498"/>
      <c r="SXK29" s="1498"/>
      <c r="SXL29" s="1498"/>
      <c r="SXM29" s="1498"/>
      <c r="SXN29" s="1498"/>
      <c r="SXO29" s="1498"/>
      <c r="SXP29" s="1498"/>
      <c r="SXQ29" s="1498"/>
      <c r="SXR29" s="1498"/>
      <c r="SXS29" s="1498"/>
      <c r="SXT29" s="1498"/>
      <c r="SXU29" s="1498"/>
      <c r="SXV29" s="1498"/>
      <c r="SXW29" s="1498"/>
      <c r="SXX29" s="1498"/>
      <c r="SXY29" s="1498"/>
      <c r="SXZ29" s="1498"/>
      <c r="SYA29" s="1498"/>
      <c r="SYB29" s="1498"/>
      <c r="SYC29" s="1498"/>
      <c r="SYD29" s="1498"/>
      <c r="SYE29" s="1498"/>
      <c r="SYF29" s="1498"/>
      <c r="SYG29" s="1498"/>
      <c r="SYH29" s="1498"/>
      <c r="SYI29" s="1498"/>
      <c r="SYJ29" s="1498"/>
      <c r="SYK29" s="1498"/>
      <c r="SYL29" s="1498"/>
      <c r="SYM29" s="1498"/>
      <c r="SYN29" s="1498"/>
      <c r="SYO29" s="1498"/>
      <c r="SYP29" s="1498"/>
      <c r="SYQ29" s="1498"/>
      <c r="SYR29" s="1498"/>
      <c r="SYS29" s="1498"/>
      <c r="SYT29" s="1498"/>
      <c r="SYU29" s="1498"/>
      <c r="SYV29" s="1498"/>
      <c r="SYW29" s="1498"/>
      <c r="SYX29" s="1498"/>
      <c r="SYY29" s="1498"/>
      <c r="SYZ29" s="1498"/>
      <c r="SZA29" s="1498"/>
      <c r="SZB29" s="1498"/>
      <c r="SZC29" s="1498"/>
      <c r="SZD29" s="1498"/>
      <c r="SZE29" s="1498"/>
      <c r="SZF29" s="1498"/>
      <c r="SZG29" s="1498"/>
      <c r="SZH29" s="1498"/>
      <c r="SZI29" s="1498"/>
      <c r="SZJ29" s="1498"/>
      <c r="SZK29" s="1498"/>
      <c r="SZL29" s="1498"/>
      <c r="SZM29" s="1498"/>
      <c r="SZN29" s="1498"/>
      <c r="SZO29" s="1498"/>
      <c r="SZP29" s="1498"/>
      <c r="SZQ29" s="1498"/>
      <c r="SZR29" s="1498"/>
      <c r="SZS29" s="1498"/>
      <c r="SZT29" s="1498"/>
      <c r="SZU29" s="1498"/>
      <c r="SZV29" s="1498"/>
      <c r="SZW29" s="1498"/>
      <c r="SZX29" s="1498"/>
      <c r="SZY29" s="1498"/>
      <c r="SZZ29" s="1498"/>
      <c r="TAA29" s="1498"/>
      <c r="TAB29" s="1498"/>
      <c r="TAC29" s="1498"/>
      <c r="TAD29" s="1498"/>
      <c r="TAE29" s="1498"/>
      <c r="TAF29" s="1498"/>
      <c r="TAG29" s="1498"/>
      <c r="TAH29" s="1498"/>
      <c r="TAI29" s="1498"/>
      <c r="TAJ29" s="1498"/>
      <c r="TAK29" s="1498"/>
      <c r="TAL29" s="1498"/>
      <c r="TAM29" s="1498"/>
      <c r="TAN29" s="1498"/>
      <c r="TAO29" s="1498"/>
      <c r="TAP29" s="1498"/>
      <c r="TAQ29" s="1498"/>
      <c r="TAR29" s="1498"/>
      <c r="TAS29" s="1498"/>
      <c r="TAT29" s="1498"/>
      <c r="TAU29" s="1498"/>
      <c r="TAV29" s="1498"/>
      <c r="TAW29" s="1498"/>
      <c r="TAX29" s="1498"/>
      <c r="TAY29" s="1498"/>
      <c r="TAZ29" s="1498"/>
      <c r="TBA29" s="1498"/>
      <c r="TBB29" s="1498"/>
      <c r="TBC29" s="1498"/>
      <c r="TBD29" s="1498"/>
      <c r="TBE29" s="1498"/>
      <c r="TBF29" s="1498"/>
      <c r="TBG29" s="1498"/>
      <c r="TBH29" s="1498"/>
      <c r="TBI29" s="1498"/>
      <c r="TBJ29" s="1498"/>
      <c r="TBK29" s="1498"/>
      <c r="TBL29" s="1498"/>
      <c r="TBM29" s="1498"/>
      <c r="TBN29" s="1498"/>
      <c r="TBO29" s="1498"/>
      <c r="TBP29" s="1498"/>
      <c r="TBQ29" s="1498"/>
      <c r="TBR29" s="1498"/>
      <c r="TBS29" s="1498"/>
      <c r="TBT29" s="1498"/>
      <c r="TBU29" s="1498"/>
      <c r="TBV29" s="1498"/>
      <c r="TBW29" s="1498"/>
      <c r="TBX29" s="1498"/>
      <c r="TBY29" s="1498"/>
      <c r="TBZ29" s="1498"/>
      <c r="TCA29" s="1498"/>
      <c r="TCB29" s="1498"/>
      <c r="TCC29" s="1498"/>
      <c r="TCD29" s="1498"/>
      <c r="TCE29" s="1498"/>
      <c r="TCF29" s="1498"/>
      <c r="TCG29" s="1498"/>
      <c r="TCH29" s="1498"/>
      <c r="TCI29" s="1498"/>
      <c r="TCJ29" s="1498"/>
      <c r="TCK29" s="1498"/>
      <c r="TCL29" s="1498"/>
      <c r="TCM29" s="1498"/>
      <c r="TCN29" s="1498"/>
      <c r="TCO29" s="1498"/>
      <c r="TCP29" s="1498"/>
      <c r="TCQ29" s="1498"/>
      <c r="TCR29" s="1498"/>
      <c r="TCS29" s="1498"/>
      <c r="TCT29" s="1498"/>
      <c r="TCU29" s="1498"/>
      <c r="TCV29" s="1498"/>
      <c r="TCW29" s="1498"/>
      <c r="TCX29" s="1498"/>
      <c r="TCY29" s="1498"/>
      <c r="TCZ29" s="1498"/>
      <c r="TDA29" s="1498"/>
      <c r="TDB29" s="1498"/>
      <c r="TDC29" s="1498"/>
      <c r="TDD29" s="1498"/>
      <c r="TDE29" s="1498"/>
      <c r="TDF29" s="1498"/>
      <c r="TDG29" s="1498"/>
      <c r="TDH29" s="1498"/>
      <c r="TDI29" s="1498"/>
      <c r="TDJ29" s="1498"/>
      <c r="TDK29" s="1498"/>
      <c r="TDL29" s="1498"/>
      <c r="TDM29" s="1498"/>
      <c r="TDN29" s="1498"/>
      <c r="TDO29" s="1498"/>
      <c r="TDP29" s="1498"/>
      <c r="TDQ29" s="1498"/>
      <c r="TDR29" s="1498"/>
      <c r="TDS29" s="1498"/>
      <c r="TDT29" s="1498"/>
      <c r="TDU29" s="1498"/>
      <c r="TDV29" s="1498"/>
      <c r="TDW29" s="1498"/>
      <c r="TDX29" s="1498"/>
      <c r="TDY29" s="1498"/>
      <c r="TDZ29" s="1498"/>
      <c r="TEA29" s="1498"/>
      <c r="TEB29" s="1498"/>
      <c r="TEC29" s="1498"/>
      <c r="TED29" s="1498"/>
      <c r="TEE29" s="1498"/>
      <c r="TEF29" s="1498"/>
      <c r="TEG29" s="1498"/>
      <c r="TEH29" s="1498"/>
      <c r="TEI29" s="1498"/>
      <c r="TEJ29" s="1498"/>
      <c r="TEK29" s="1498"/>
      <c r="TEL29" s="1498"/>
      <c r="TEM29" s="1498"/>
      <c r="TEN29" s="1498"/>
      <c r="TEO29" s="1498"/>
      <c r="TEP29" s="1498"/>
      <c r="TEQ29" s="1498"/>
      <c r="TER29" s="1498"/>
      <c r="TES29" s="1498"/>
      <c r="TET29" s="1498"/>
      <c r="TEU29" s="1498"/>
      <c r="TEV29" s="1498"/>
      <c r="TEW29" s="1498"/>
      <c r="TEX29" s="1498"/>
      <c r="TEY29" s="1498"/>
      <c r="TEZ29" s="1498"/>
      <c r="TFA29" s="1498"/>
      <c r="TFB29" s="1498"/>
      <c r="TFC29" s="1498"/>
      <c r="TFD29" s="1498"/>
      <c r="TFE29" s="1498"/>
      <c r="TFF29" s="1498"/>
      <c r="TFG29" s="1498"/>
      <c r="TFH29" s="1498"/>
      <c r="TFI29" s="1498"/>
      <c r="TFJ29" s="1498"/>
      <c r="TFK29" s="1498"/>
      <c r="TFL29" s="1498"/>
      <c r="TFM29" s="1498"/>
      <c r="TFN29" s="1498"/>
      <c r="TFO29" s="1498"/>
      <c r="TFP29" s="1498"/>
      <c r="TFQ29" s="1498"/>
      <c r="TFR29" s="1498"/>
      <c r="TFS29" s="1498"/>
      <c r="TFT29" s="1498"/>
      <c r="TFU29" s="1498"/>
      <c r="TFV29" s="1498"/>
      <c r="TFW29" s="1498"/>
      <c r="TFX29" s="1498"/>
      <c r="TFY29" s="1498"/>
      <c r="TFZ29" s="1498"/>
      <c r="TGA29" s="1498"/>
      <c r="TGB29" s="1498"/>
      <c r="TGC29" s="1498"/>
      <c r="TGD29" s="1498"/>
      <c r="TGE29" s="1498"/>
      <c r="TGF29" s="1498"/>
      <c r="TGG29" s="1498"/>
      <c r="TGH29" s="1498"/>
      <c r="TGI29" s="1498"/>
      <c r="TGJ29" s="1498"/>
      <c r="TGK29" s="1498"/>
      <c r="TGL29" s="1498"/>
      <c r="TGM29" s="1498"/>
      <c r="TGN29" s="1498"/>
      <c r="TGO29" s="1498"/>
      <c r="TGP29" s="1498"/>
      <c r="TGQ29" s="1498"/>
      <c r="TGR29" s="1498"/>
      <c r="TGS29" s="1498"/>
      <c r="TGT29" s="1498"/>
      <c r="TGU29" s="1498"/>
      <c r="TGV29" s="1498"/>
      <c r="TGW29" s="1498"/>
      <c r="TGX29" s="1498"/>
      <c r="TGY29" s="1498"/>
      <c r="TGZ29" s="1498"/>
      <c r="THA29" s="1498"/>
      <c r="THB29" s="1498"/>
      <c r="THC29" s="1498"/>
      <c r="THD29" s="1498"/>
      <c r="THE29" s="1498"/>
      <c r="THF29" s="1498"/>
      <c r="THG29" s="1498"/>
      <c r="THH29" s="1498"/>
      <c r="THI29" s="1498"/>
      <c r="THJ29" s="1498"/>
      <c r="THK29" s="1498"/>
      <c r="THL29" s="1498"/>
      <c r="THM29" s="1498"/>
      <c r="THN29" s="1498"/>
      <c r="THO29" s="1498"/>
      <c r="THP29" s="1498"/>
      <c r="THQ29" s="1498"/>
      <c r="THR29" s="1498"/>
      <c r="THS29" s="1498"/>
      <c r="THT29" s="1498"/>
      <c r="THU29" s="1498"/>
      <c r="THV29" s="1498"/>
      <c r="THW29" s="1498"/>
      <c r="THX29" s="1498"/>
      <c r="THY29" s="1498"/>
      <c r="THZ29" s="1498"/>
      <c r="TIA29" s="1498"/>
      <c r="TIB29" s="1498"/>
      <c r="TIC29" s="1498"/>
      <c r="TID29" s="1498"/>
      <c r="TIE29" s="1498"/>
      <c r="TIF29" s="1498"/>
      <c r="TIG29" s="1498"/>
      <c r="TIH29" s="1498"/>
      <c r="TII29" s="1498"/>
      <c r="TIJ29" s="1498"/>
      <c r="TIK29" s="1498"/>
      <c r="TIL29" s="1498"/>
      <c r="TIM29" s="1498"/>
      <c r="TIN29" s="1498"/>
      <c r="TIO29" s="1498"/>
      <c r="TIP29" s="1498"/>
      <c r="TIQ29" s="1498"/>
      <c r="TIR29" s="1498"/>
      <c r="TIS29" s="1498"/>
      <c r="TIT29" s="1498"/>
      <c r="TIU29" s="1498"/>
      <c r="TIV29" s="1498"/>
      <c r="TIW29" s="1498"/>
      <c r="TIX29" s="1498"/>
      <c r="TIY29" s="1498"/>
      <c r="TIZ29" s="1498"/>
      <c r="TJA29" s="1498"/>
      <c r="TJB29" s="1498"/>
      <c r="TJC29" s="1498"/>
      <c r="TJD29" s="1498"/>
      <c r="TJE29" s="1498"/>
      <c r="TJF29" s="1498"/>
      <c r="TJG29" s="1498"/>
      <c r="TJH29" s="1498"/>
      <c r="TJI29" s="1498"/>
      <c r="TJJ29" s="1498"/>
      <c r="TJK29" s="1498"/>
      <c r="TJL29" s="1498"/>
      <c r="TJM29" s="1498"/>
      <c r="TJN29" s="1498"/>
      <c r="TJO29" s="1498"/>
      <c r="TJP29" s="1498"/>
      <c r="TJQ29" s="1498"/>
      <c r="TJR29" s="1498"/>
      <c r="TJS29" s="1498"/>
      <c r="TJT29" s="1498"/>
      <c r="TJU29" s="1498"/>
      <c r="TJV29" s="1498"/>
      <c r="TJW29" s="1498"/>
      <c r="TJX29" s="1498"/>
      <c r="TJY29" s="1498"/>
      <c r="TJZ29" s="1498"/>
      <c r="TKA29" s="1498"/>
      <c r="TKB29" s="1498"/>
      <c r="TKC29" s="1498"/>
      <c r="TKD29" s="1498"/>
      <c r="TKE29" s="1498"/>
      <c r="TKF29" s="1498"/>
      <c r="TKG29" s="1498"/>
      <c r="TKH29" s="1498"/>
      <c r="TKI29" s="1498"/>
      <c r="TKJ29" s="1498"/>
      <c r="TKK29" s="1498"/>
      <c r="TKL29" s="1498"/>
      <c r="TKM29" s="1498"/>
      <c r="TKN29" s="1498"/>
      <c r="TKO29" s="1498"/>
      <c r="TKP29" s="1498"/>
      <c r="TKQ29" s="1498"/>
      <c r="TKR29" s="1498"/>
      <c r="TKS29" s="1498"/>
      <c r="TKT29" s="1498"/>
      <c r="TKU29" s="1498"/>
      <c r="TKV29" s="1498"/>
      <c r="TKW29" s="1498"/>
      <c r="TKX29" s="1498"/>
      <c r="TKY29" s="1498"/>
      <c r="TKZ29" s="1498"/>
      <c r="TLA29" s="1498"/>
      <c r="TLB29" s="1498"/>
      <c r="TLC29" s="1498"/>
      <c r="TLD29" s="1498"/>
      <c r="TLE29" s="1498"/>
      <c r="TLF29" s="1498"/>
      <c r="TLG29" s="1498"/>
      <c r="TLH29" s="1498"/>
      <c r="TLI29" s="1498"/>
      <c r="TLJ29" s="1498"/>
      <c r="TLK29" s="1498"/>
      <c r="TLL29" s="1498"/>
      <c r="TLM29" s="1498"/>
      <c r="TLN29" s="1498"/>
      <c r="TLO29" s="1498"/>
      <c r="TLP29" s="1498"/>
      <c r="TLQ29" s="1498"/>
      <c r="TLR29" s="1498"/>
      <c r="TLS29" s="1498"/>
      <c r="TLT29" s="1498"/>
      <c r="TLU29" s="1498"/>
      <c r="TLV29" s="1498"/>
      <c r="TLW29" s="1498"/>
      <c r="TLX29" s="1498"/>
      <c r="TLY29" s="1498"/>
      <c r="TLZ29" s="1498"/>
      <c r="TMA29" s="1498"/>
      <c r="TMB29" s="1498"/>
      <c r="TMC29" s="1498"/>
      <c r="TMD29" s="1498"/>
      <c r="TME29" s="1498"/>
      <c r="TMF29" s="1498"/>
      <c r="TMG29" s="1498"/>
      <c r="TMH29" s="1498"/>
      <c r="TMI29" s="1498"/>
      <c r="TMJ29" s="1498"/>
      <c r="TMK29" s="1498"/>
      <c r="TML29" s="1498"/>
      <c r="TMM29" s="1498"/>
      <c r="TMN29" s="1498"/>
      <c r="TMO29" s="1498"/>
      <c r="TMP29" s="1498"/>
      <c r="TMQ29" s="1498"/>
      <c r="TMR29" s="1498"/>
      <c r="TMS29" s="1498"/>
      <c r="TMT29" s="1498"/>
      <c r="TMU29" s="1498"/>
      <c r="TMV29" s="1498"/>
      <c r="TMW29" s="1498"/>
      <c r="TMX29" s="1498"/>
      <c r="TMY29" s="1498"/>
      <c r="TMZ29" s="1498"/>
      <c r="TNA29" s="1498"/>
      <c r="TNB29" s="1498"/>
      <c r="TNC29" s="1498"/>
      <c r="TND29" s="1498"/>
      <c r="TNE29" s="1498"/>
      <c r="TNF29" s="1498"/>
      <c r="TNG29" s="1498"/>
      <c r="TNH29" s="1498"/>
      <c r="TNI29" s="1498"/>
      <c r="TNJ29" s="1498"/>
      <c r="TNK29" s="1498"/>
      <c r="TNL29" s="1498"/>
      <c r="TNM29" s="1498"/>
      <c r="TNN29" s="1498"/>
      <c r="TNO29" s="1498"/>
      <c r="TNP29" s="1498"/>
      <c r="TNQ29" s="1498"/>
      <c r="TNR29" s="1498"/>
      <c r="TNS29" s="1498"/>
      <c r="TNT29" s="1498"/>
      <c r="TNU29" s="1498"/>
      <c r="TNV29" s="1498"/>
      <c r="TNW29" s="1498"/>
      <c r="TNX29" s="1498"/>
      <c r="TNY29" s="1498"/>
      <c r="TNZ29" s="1498"/>
      <c r="TOA29" s="1498"/>
      <c r="TOB29" s="1498"/>
      <c r="TOC29" s="1498"/>
      <c r="TOD29" s="1498"/>
      <c r="TOE29" s="1498"/>
      <c r="TOF29" s="1498"/>
      <c r="TOG29" s="1498"/>
      <c r="TOH29" s="1498"/>
      <c r="TOI29" s="1498"/>
      <c r="TOJ29" s="1498"/>
      <c r="TOK29" s="1498"/>
      <c r="TOL29" s="1498"/>
      <c r="TOM29" s="1498"/>
      <c r="TON29" s="1498"/>
      <c r="TOO29" s="1498"/>
      <c r="TOP29" s="1498"/>
      <c r="TOQ29" s="1498"/>
      <c r="TOR29" s="1498"/>
      <c r="TOS29" s="1498"/>
      <c r="TOT29" s="1498"/>
      <c r="TOU29" s="1498"/>
      <c r="TOV29" s="1498"/>
      <c r="TOW29" s="1498"/>
      <c r="TOX29" s="1498"/>
      <c r="TOY29" s="1498"/>
      <c r="TOZ29" s="1498"/>
      <c r="TPA29" s="1498"/>
      <c r="TPB29" s="1498"/>
      <c r="TPC29" s="1498"/>
      <c r="TPD29" s="1498"/>
      <c r="TPE29" s="1498"/>
      <c r="TPF29" s="1498"/>
      <c r="TPG29" s="1498"/>
      <c r="TPH29" s="1498"/>
      <c r="TPI29" s="1498"/>
      <c r="TPJ29" s="1498"/>
      <c r="TPK29" s="1498"/>
      <c r="TPL29" s="1498"/>
      <c r="TPM29" s="1498"/>
      <c r="TPN29" s="1498"/>
      <c r="TPO29" s="1498"/>
      <c r="TPP29" s="1498"/>
      <c r="TPQ29" s="1498"/>
      <c r="TPR29" s="1498"/>
      <c r="TPS29" s="1498"/>
      <c r="TPT29" s="1498"/>
      <c r="TPU29" s="1498"/>
      <c r="TPV29" s="1498"/>
      <c r="TPW29" s="1498"/>
      <c r="TPX29" s="1498"/>
      <c r="TPY29" s="1498"/>
      <c r="TPZ29" s="1498"/>
      <c r="TQA29" s="1498"/>
      <c r="TQB29" s="1498"/>
      <c r="TQC29" s="1498"/>
      <c r="TQD29" s="1498"/>
      <c r="TQE29" s="1498"/>
      <c r="TQF29" s="1498"/>
      <c r="TQG29" s="1498"/>
      <c r="TQH29" s="1498"/>
      <c r="TQI29" s="1498"/>
      <c r="TQJ29" s="1498"/>
      <c r="TQK29" s="1498"/>
      <c r="TQL29" s="1498"/>
      <c r="TQM29" s="1498"/>
      <c r="TQN29" s="1498"/>
      <c r="TQO29" s="1498"/>
      <c r="TQP29" s="1498"/>
      <c r="TQQ29" s="1498"/>
      <c r="TQR29" s="1498"/>
      <c r="TQS29" s="1498"/>
      <c r="TQT29" s="1498"/>
      <c r="TQU29" s="1498"/>
      <c r="TQV29" s="1498"/>
      <c r="TQW29" s="1498"/>
      <c r="TQX29" s="1498"/>
      <c r="TQY29" s="1498"/>
      <c r="TQZ29" s="1498"/>
      <c r="TRA29" s="1498"/>
      <c r="TRB29" s="1498"/>
      <c r="TRC29" s="1498"/>
      <c r="TRD29" s="1498"/>
      <c r="TRE29" s="1498"/>
      <c r="TRF29" s="1498"/>
      <c r="TRG29" s="1498"/>
      <c r="TRH29" s="1498"/>
      <c r="TRI29" s="1498"/>
      <c r="TRJ29" s="1498"/>
      <c r="TRK29" s="1498"/>
      <c r="TRL29" s="1498"/>
      <c r="TRM29" s="1498"/>
      <c r="TRN29" s="1498"/>
      <c r="TRO29" s="1498"/>
      <c r="TRP29" s="1498"/>
      <c r="TRQ29" s="1498"/>
      <c r="TRR29" s="1498"/>
      <c r="TRS29" s="1498"/>
      <c r="TRT29" s="1498"/>
      <c r="TRU29" s="1498"/>
      <c r="TRV29" s="1498"/>
      <c r="TRW29" s="1498"/>
      <c r="TRX29" s="1498"/>
      <c r="TRY29" s="1498"/>
      <c r="TRZ29" s="1498"/>
      <c r="TSA29" s="1498"/>
      <c r="TSB29" s="1498"/>
      <c r="TSC29" s="1498"/>
      <c r="TSD29" s="1498"/>
      <c r="TSE29" s="1498"/>
      <c r="TSF29" s="1498"/>
      <c r="TSG29" s="1498"/>
      <c r="TSH29" s="1498"/>
      <c r="TSI29" s="1498"/>
      <c r="TSJ29" s="1498"/>
      <c r="TSK29" s="1498"/>
      <c r="TSL29" s="1498"/>
      <c r="TSM29" s="1498"/>
      <c r="TSN29" s="1498"/>
      <c r="TSO29" s="1498"/>
      <c r="TSP29" s="1498"/>
      <c r="TSQ29" s="1498"/>
      <c r="TSR29" s="1498"/>
      <c r="TSS29" s="1498"/>
      <c r="TST29" s="1498"/>
      <c r="TSU29" s="1498"/>
      <c r="TSV29" s="1498"/>
      <c r="TSW29" s="1498"/>
      <c r="TSX29" s="1498"/>
      <c r="TSY29" s="1498"/>
      <c r="TSZ29" s="1498"/>
      <c r="TTA29" s="1498"/>
      <c r="TTB29" s="1498"/>
      <c r="TTC29" s="1498"/>
      <c r="TTD29" s="1498"/>
      <c r="TTE29" s="1498"/>
      <c r="TTF29" s="1498"/>
      <c r="TTG29" s="1498"/>
      <c r="TTH29" s="1498"/>
      <c r="TTI29" s="1498"/>
      <c r="TTJ29" s="1498"/>
      <c r="TTK29" s="1498"/>
      <c r="TTL29" s="1498"/>
      <c r="TTM29" s="1498"/>
      <c r="TTN29" s="1498"/>
      <c r="TTO29" s="1498"/>
      <c r="TTP29" s="1498"/>
      <c r="TTQ29" s="1498"/>
      <c r="TTR29" s="1498"/>
      <c r="TTS29" s="1498"/>
      <c r="TTT29" s="1498"/>
      <c r="TTU29" s="1498"/>
      <c r="TTV29" s="1498"/>
      <c r="TTW29" s="1498"/>
      <c r="TTX29" s="1498"/>
      <c r="TTY29" s="1498"/>
      <c r="TTZ29" s="1498"/>
      <c r="TUA29" s="1498"/>
      <c r="TUB29" s="1498"/>
      <c r="TUC29" s="1498"/>
      <c r="TUD29" s="1498"/>
      <c r="TUE29" s="1498"/>
      <c r="TUF29" s="1498"/>
      <c r="TUG29" s="1498"/>
      <c r="TUH29" s="1498"/>
      <c r="TUI29" s="1498"/>
      <c r="TUJ29" s="1498"/>
      <c r="TUK29" s="1498"/>
      <c r="TUL29" s="1498"/>
      <c r="TUM29" s="1498"/>
      <c r="TUN29" s="1498"/>
      <c r="TUO29" s="1498"/>
      <c r="TUP29" s="1498"/>
      <c r="TUQ29" s="1498"/>
      <c r="TUR29" s="1498"/>
      <c r="TUS29" s="1498"/>
      <c r="TUT29" s="1498"/>
      <c r="TUU29" s="1498"/>
      <c r="TUV29" s="1498"/>
      <c r="TUW29" s="1498"/>
      <c r="TUX29" s="1498"/>
      <c r="TUY29" s="1498"/>
      <c r="TUZ29" s="1498"/>
      <c r="TVA29" s="1498"/>
      <c r="TVB29" s="1498"/>
      <c r="TVC29" s="1498"/>
      <c r="TVD29" s="1498"/>
      <c r="TVE29" s="1498"/>
      <c r="TVF29" s="1498"/>
      <c r="TVG29" s="1498"/>
      <c r="TVH29" s="1498"/>
      <c r="TVI29" s="1498"/>
      <c r="TVJ29" s="1498"/>
      <c r="TVK29" s="1498"/>
      <c r="TVL29" s="1498"/>
      <c r="TVM29" s="1498"/>
      <c r="TVN29" s="1498"/>
      <c r="TVO29" s="1498"/>
      <c r="TVP29" s="1498"/>
      <c r="TVQ29" s="1498"/>
      <c r="TVR29" s="1498"/>
      <c r="TVS29" s="1498"/>
      <c r="TVT29" s="1498"/>
      <c r="TVU29" s="1498"/>
      <c r="TVV29" s="1498"/>
      <c r="TVW29" s="1498"/>
      <c r="TVX29" s="1498"/>
      <c r="TVY29" s="1498"/>
      <c r="TVZ29" s="1498"/>
      <c r="TWA29" s="1498"/>
      <c r="TWB29" s="1498"/>
      <c r="TWC29" s="1498"/>
      <c r="TWD29" s="1498"/>
      <c r="TWE29" s="1498"/>
      <c r="TWF29" s="1498"/>
      <c r="TWG29" s="1498"/>
      <c r="TWH29" s="1498"/>
      <c r="TWI29" s="1498"/>
      <c r="TWJ29" s="1498"/>
      <c r="TWK29" s="1498"/>
      <c r="TWL29" s="1498"/>
      <c r="TWM29" s="1498"/>
      <c r="TWN29" s="1498"/>
      <c r="TWO29" s="1498"/>
      <c r="TWP29" s="1498"/>
      <c r="TWQ29" s="1498"/>
      <c r="TWR29" s="1498"/>
      <c r="TWS29" s="1498"/>
      <c r="TWT29" s="1498"/>
      <c r="TWU29" s="1498"/>
      <c r="TWV29" s="1498"/>
      <c r="TWW29" s="1498"/>
      <c r="TWX29" s="1498"/>
      <c r="TWY29" s="1498"/>
      <c r="TWZ29" s="1498"/>
      <c r="TXA29" s="1498"/>
      <c r="TXB29" s="1498"/>
      <c r="TXC29" s="1498"/>
      <c r="TXD29" s="1498"/>
      <c r="TXE29" s="1498"/>
      <c r="TXF29" s="1498"/>
      <c r="TXG29" s="1498"/>
      <c r="TXH29" s="1498"/>
      <c r="TXI29" s="1498"/>
      <c r="TXJ29" s="1498"/>
      <c r="TXK29" s="1498"/>
      <c r="TXL29" s="1498"/>
      <c r="TXM29" s="1498"/>
      <c r="TXN29" s="1498"/>
      <c r="TXO29" s="1498"/>
      <c r="TXP29" s="1498"/>
      <c r="TXQ29" s="1498"/>
      <c r="TXR29" s="1498"/>
      <c r="TXS29" s="1498"/>
      <c r="TXT29" s="1498"/>
      <c r="TXU29" s="1498"/>
      <c r="TXV29" s="1498"/>
      <c r="TXW29" s="1498"/>
      <c r="TXX29" s="1498"/>
      <c r="TXY29" s="1498"/>
      <c r="TXZ29" s="1498"/>
      <c r="TYA29" s="1498"/>
      <c r="TYB29" s="1498"/>
      <c r="TYC29" s="1498"/>
      <c r="TYD29" s="1498"/>
      <c r="TYE29" s="1498"/>
      <c r="TYF29" s="1498"/>
      <c r="TYG29" s="1498"/>
      <c r="TYH29" s="1498"/>
      <c r="TYI29" s="1498"/>
      <c r="TYJ29" s="1498"/>
      <c r="TYK29" s="1498"/>
      <c r="TYL29" s="1498"/>
      <c r="TYM29" s="1498"/>
      <c r="TYN29" s="1498"/>
      <c r="TYO29" s="1498"/>
      <c r="TYP29" s="1498"/>
      <c r="TYQ29" s="1498"/>
      <c r="TYR29" s="1498"/>
      <c r="TYS29" s="1498"/>
      <c r="TYT29" s="1498"/>
      <c r="TYU29" s="1498"/>
      <c r="TYV29" s="1498"/>
      <c r="TYW29" s="1498"/>
      <c r="TYX29" s="1498"/>
      <c r="TYY29" s="1498"/>
      <c r="TYZ29" s="1498"/>
      <c r="TZA29" s="1498"/>
      <c r="TZB29" s="1498"/>
      <c r="TZC29" s="1498"/>
      <c r="TZD29" s="1498"/>
      <c r="TZE29" s="1498"/>
      <c r="TZF29" s="1498"/>
      <c r="TZG29" s="1498"/>
      <c r="TZH29" s="1498"/>
      <c r="TZI29" s="1498"/>
      <c r="TZJ29" s="1498"/>
      <c r="TZK29" s="1498"/>
      <c r="TZL29" s="1498"/>
      <c r="TZM29" s="1498"/>
      <c r="TZN29" s="1498"/>
      <c r="TZO29" s="1498"/>
      <c r="TZP29" s="1498"/>
      <c r="TZQ29" s="1498"/>
      <c r="TZR29" s="1498"/>
      <c r="TZS29" s="1498"/>
      <c r="TZT29" s="1498"/>
      <c r="TZU29" s="1498"/>
      <c r="TZV29" s="1498"/>
      <c r="TZW29" s="1498"/>
      <c r="TZX29" s="1498"/>
      <c r="TZY29" s="1498"/>
      <c r="TZZ29" s="1498"/>
      <c r="UAA29" s="1498"/>
      <c r="UAB29" s="1498"/>
      <c r="UAC29" s="1498"/>
      <c r="UAD29" s="1498"/>
      <c r="UAE29" s="1498"/>
      <c r="UAF29" s="1498"/>
      <c r="UAG29" s="1498"/>
      <c r="UAH29" s="1498"/>
      <c r="UAI29" s="1498"/>
      <c r="UAJ29" s="1498"/>
      <c r="UAK29" s="1498"/>
      <c r="UAL29" s="1498"/>
      <c r="UAM29" s="1498"/>
      <c r="UAN29" s="1498"/>
      <c r="UAO29" s="1498"/>
      <c r="UAP29" s="1498"/>
      <c r="UAQ29" s="1498"/>
      <c r="UAR29" s="1498"/>
      <c r="UAS29" s="1498"/>
      <c r="UAT29" s="1498"/>
      <c r="UAU29" s="1498"/>
      <c r="UAV29" s="1498"/>
      <c r="UAW29" s="1498"/>
      <c r="UAX29" s="1498"/>
      <c r="UAY29" s="1498"/>
      <c r="UAZ29" s="1498"/>
      <c r="UBA29" s="1498"/>
      <c r="UBB29" s="1498"/>
      <c r="UBC29" s="1498"/>
      <c r="UBD29" s="1498"/>
      <c r="UBE29" s="1498"/>
      <c r="UBF29" s="1498"/>
      <c r="UBG29" s="1498"/>
      <c r="UBH29" s="1498"/>
      <c r="UBI29" s="1498"/>
      <c r="UBJ29" s="1498"/>
      <c r="UBK29" s="1498"/>
      <c r="UBL29" s="1498"/>
      <c r="UBM29" s="1498"/>
      <c r="UBN29" s="1498"/>
      <c r="UBO29" s="1498"/>
      <c r="UBP29" s="1498"/>
      <c r="UBQ29" s="1498"/>
      <c r="UBR29" s="1498"/>
      <c r="UBS29" s="1498"/>
      <c r="UBT29" s="1498"/>
      <c r="UBU29" s="1498"/>
      <c r="UBV29" s="1498"/>
      <c r="UBW29" s="1498"/>
      <c r="UBX29" s="1498"/>
      <c r="UBY29" s="1498"/>
      <c r="UBZ29" s="1498"/>
      <c r="UCA29" s="1498"/>
      <c r="UCB29" s="1498"/>
      <c r="UCC29" s="1498"/>
      <c r="UCD29" s="1498"/>
      <c r="UCE29" s="1498"/>
      <c r="UCF29" s="1498"/>
      <c r="UCG29" s="1498"/>
      <c r="UCH29" s="1498"/>
      <c r="UCI29" s="1498"/>
      <c r="UCJ29" s="1498"/>
      <c r="UCK29" s="1498"/>
      <c r="UCL29" s="1498"/>
      <c r="UCM29" s="1498"/>
      <c r="UCN29" s="1498"/>
      <c r="UCO29" s="1498"/>
      <c r="UCP29" s="1498"/>
      <c r="UCQ29" s="1498"/>
      <c r="UCR29" s="1498"/>
      <c r="UCS29" s="1498"/>
      <c r="UCT29" s="1498"/>
      <c r="UCU29" s="1498"/>
      <c r="UCV29" s="1498"/>
      <c r="UCW29" s="1498"/>
      <c r="UCX29" s="1498"/>
      <c r="UCY29" s="1498"/>
      <c r="UCZ29" s="1498"/>
      <c r="UDA29" s="1498"/>
      <c r="UDB29" s="1498"/>
      <c r="UDC29" s="1498"/>
      <c r="UDD29" s="1498"/>
      <c r="UDE29" s="1498"/>
      <c r="UDF29" s="1498"/>
      <c r="UDG29" s="1498"/>
      <c r="UDH29" s="1498"/>
      <c r="UDI29" s="1498"/>
      <c r="UDJ29" s="1498"/>
      <c r="UDK29" s="1498"/>
      <c r="UDL29" s="1498"/>
      <c r="UDM29" s="1498"/>
      <c r="UDN29" s="1498"/>
      <c r="UDO29" s="1498"/>
      <c r="UDP29" s="1498"/>
      <c r="UDQ29" s="1498"/>
      <c r="UDR29" s="1498"/>
      <c r="UDS29" s="1498"/>
      <c r="UDT29" s="1498"/>
      <c r="UDU29" s="1498"/>
      <c r="UDV29" s="1498"/>
      <c r="UDW29" s="1498"/>
      <c r="UDX29" s="1498"/>
      <c r="UDY29" s="1498"/>
      <c r="UDZ29" s="1498"/>
      <c r="UEA29" s="1498"/>
      <c r="UEB29" s="1498"/>
      <c r="UEC29" s="1498"/>
      <c r="UED29" s="1498"/>
      <c r="UEE29" s="1498"/>
      <c r="UEF29" s="1498"/>
      <c r="UEG29" s="1498"/>
      <c r="UEH29" s="1498"/>
      <c r="UEI29" s="1498"/>
      <c r="UEJ29" s="1498"/>
      <c r="UEK29" s="1498"/>
      <c r="UEL29" s="1498"/>
      <c r="UEM29" s="1498"/>
      <c r="UEN29" s="1498"/>
      <c r="UEO29" s="1498"/>
      <c r="UEP29" s="1498"/>
      <c r="UEQ29" s="1498"/>
      <c r="UER29" s="1498"/>
      <c r="UES29" s="1498"/>
      <c r="UET29" s="1498"/>
      <c r="UEU29" s="1498"/>
      <c r="UEV29" s="1498"/>
      <c r="UEW29" s="1498"/>
      <c r="UEX29" s="1498"/>
      <c r="UEY29" s="1498"/>
      <c r="UEZ29" s="1498"/>
      <c r="UFA29" s="1498"/>
      <c r="UFB29" s="1498"/>
      <c r="UFC29" s="1498"/>
      <c r="UFD29" s="1498"/>
      <c r="UFE29" s="1498"/>
      <c r="UFF29" s="1498"/>
      <c r="UFG29" s="1498"/>
      <c r="UFH29" s="1498"/>
      <c r="UFI29" s="1498"/>
      <c r="UFJ29" s="1498"/>
      <c r="UFK29" s="1498"/>
      <c r="UFL29" s="1498"/>
      <c r="UFM29" s="1498"/>
      <c r="UFN29" s="1498"/>
      <c r="UFO29" s="1498"/>
      <c r="UFP29" s="1498"/>
      <c r="UFQ29" s="1498"/>
      <c r="UFR29" s="1498"/>
      <c r="UFS29" s="1498"/>
      <c r="UFT29" s="1498"/>
      <c r="UFU29" s="1498"/>
      <c r="UFV29" s="1498"/>
      <c r="UFW29" s="1498"/>
      <c r="UFX29" s="1498"/>
      <c r="UFY29" s="1498"/>
      <c r="UFZ29" s="1498"/>
      <c r="UGA29" s="1498"/>
      <c r="UGB29" s="1498"/>
      <c r="UGC29" s="1498"/>
      <c r="UGD29" s="1498"/>
      <c r="UGE29" s="1498"/>
      <c r="UGF29" s="1498"/>
      <c r="UGG29" s="1498"/>
      <c r="UGH29" s="1498"/>
      <c r="UGI29" s="1498"/>
      <c r="UGJ29" s="1498"/>
      <c r="UGK29" s="1498"/>
      <c r="UGL29" s="1498"/>
      <c r="UGM29" s="1498"/>
      <c r="UGN29" s="1498"/>
      <c r="UGO29" s="1498"/>
      <c r="UGP29" s="1498"/>
      <c r="UGQ29" s="1498"/>
      <c r="UGR29" s="1498"/>
      <c r="UGS29" s="1498"/>
      <c r="UGT29" s="1498"/>
      <c r="UGU29" s="1498"/>
      <c r="UGV29" s="1498"/>
      <c r="UGW29" s="1498"/>
      <c r="UGX29" s="1498"/>
      <c r="UGY29" s="1498"/>
      <c r="UGZ29" s="1498"/>
      <c r="UHA29" s="1498"/>
      <c r="UHB29" s="1498"/>
      <c r="UHC29" s="1498"/>
      <c r="UHD29" s="1498"/>
      <c r="UHE29" s="1498"/>
      <c r="UHF29" s="1498"/>
      <c r="UHG29" s="1498"/>
      <c r="UHH29" s="1498"/>
      <c r="UHI29" s="1498"/>
      <c r="UHJ29" s="1498"/>
      <c r="UHK29" s="1498"/>
      <c r="UHL29" s="1498"/>
      <c r="UHM29" s="1498"/>
      <c r="UHN29" s="1498"/>
      <c r="UHO29" s="1498"/>
      <c r="UHP29" s="1498"/>
      <c r="UHQ29" s="1498"/>
      <c r="UHR29" s="1498"/>
      <c r="UHS29" s="1498"/>
      <c r="UHT29" s="1498"/>
      <c r="UHU29" s="1498"/>
      <c r="UHV29" s="1498"/>
      <c r="UHW29" s="1498"/>
      <c r="UHX29" s="1498"/>
      <c r="UHY29" s="1498"/>
      <c r="UHZ29" s="1498"/>
      <c r="UIA29" s="1498"/>
      <c r="UIB29" s="1498"/>
      <c r="UIC29" s="1498"/>
      <c r="UID29" s="1498"/>
      <c r="UIE29" s="1498"/>
      <c r="UIF29" s="1498"/>
      <c r="UIG29" s="1498"/>
      <c r="UIH29" s="1498"/>
      <c r="UII29" s="1498"/>
      <c r="UIJ29" s="1498"/>
      <c r="UIK29" s="1498"/>
      <c r="UIL29" s="1498"/>
      <c r="UIM29" s="1498"/>
      <c r="UIN29" s="1498"/>
      <c r="UIO29" s="1498"/>
      <c r="UIP29" s="1498"/>
      <c r="UIQ29" s="1498"/>
      <c r="UIR29" s="1498"/>
      <c r="UIS29" s="1498"/>
      <c r="UIT29" s="1498"/>
      <c r="UIU29" s="1498"/>
      <c r="UIV29" s="1498"/>
      <c r="UIW29" s="1498"/>
      <c r="UIX29" s="1498"/>
      <c r="UIY29" s="1498"/>
      <c r="UIZ29" s="1498"/>
      <c r="UJA29" s="1498"/>
      <c r="UJB29" s="1498"/>
      <c r="UJC29" s="1498"/>
      <c r="UJD29" s="1498"/>
      <c r="UJE29" s="1498"/>
      <c r="UJF29" s="1498"/>
      <c r="UJG29" s="1498"/>
      <c r="UJH29" s="1498"/>
      <c r="UJI29" s="1498"/>
      <c r="UJJ29" s="1498"/>
      <c r="UJK29" s="1498"/>
      <c r="UJL29" s="1498"/>
      <c r="UJM29" s="1498"/>
      <c r="UJN29" s="1498"/>
      <c r="UJO29" s="1498"/>
      <c r="UJP29" s="1498"/>
      <c r="UJQ29" s="1498"/>
      <c r="UJR29" s="1498"/>
      <c r="UJS29" s="1498"/>
      <c r="UJT29" s="1498"/>
      <c r="UJU29" s="1498"/>
      <c r="UJV29" s="1498"/>
      <c r="UJW29" s="1498"/>
      <c r="UJX29" s="1498"/>
      <c r="UJY29" s="1498"/>
      <c r="UJZ29" s="1498"/>
      <c r="UKA29" s="1498"/>
      <c r="UKB29" s="1498"/>
      <c r="UKC29" s="1498"/>
      <c r="UKD29" s="1498"/>
      <c r="UKE29" s="1498"/>
      <c r="UKF29" s="1498"/>
      <c r="UKG29" s="1498"/>
      <c r="UKH29" s="1498"/>
      <c r="UKI29" s="1498"/>
      <c r="UKJ29" s="1498"/>
      <c r="UKK29" s="1498"/>
      <c r="UKL29" s="1498"/>
      <c r="UKM29" s="1498"/>
      <c r="UKN29" s="1498"/>
      <c r="UKO29" s="1498"/>
      <c r="UKP29" s="1498"/>
      <c r="UKQ29" s="1498"/>
      <c r="UKR29" s="1498"/>
      <c r="UKS29" s="1498"/>
      <c r="UKT29" s="1498"/>
      <c r="UKU29" s="1498"/>
      <c r="UKV29" s="1498"/>
      <c r="UKW29" s="1498"/>
      <c r="UKX29" s="1498"/>
      <c r="UKY29" s="1498"/>
      <c r="UKZ29" s="1498"/>
      <c r="ULA29" s="1498"/>
      <c r="ULB29" s="1498"/>
      <c r="ULC29" s="1498"/>
      <c r="ULD29" s="1498"/>
      <c r="ULE29" s="1498"/>
      <c r="ULF29" s="1498"/>
      <c r="ULG29" s="1498"/>
      <c r="ULH29" s="1498"/>
      <c r="ULI29" s="1498"/>
      <c r="ULJ29" s="1498"/>
      <c r="ULK29" s="1498"/>
      <c r="ULL29" s="1498"/>
      <c r="ULM29" s="1498"/>
      <c r="ULN29" s="1498"/>
      <c r="ULO29" s="1498"/>
      <c r="ULP29" s="1498"/>
      <c r="ULQ29" s="1498"/>
      <c r="ULR29" s="1498"/>
      <c r="ULS29" s="1498"/>
      <c r="ULT29" s="1498"/>
      <c r="ULU29" s="1498"/>
      <c r="ULV29" s="1498"/>
      <c r="ULW29" s="1498"/>
      <c r="ULX29" s="1498"/>
      <c r="ULY29" s="1498"/>
      <c r="ULZ29" s="1498"/>
      <c r="UMA29" s="1498"/>
      <c r="UMB29" s="1498"/>
      <c r="UMC29" s="1498"/>
      <c r="UMD29" s="1498"/>
      <c r="UME29" s="1498"/>
      <c r="UMF29" s="1498"/>
      <c r="UMG29" s="1498"/>
      <c r="UMH29" s="1498"/>
      <c r="UMI29" s="1498"/>
      <c r="UMJ29" s="1498"/>
      <c r="UMK29" s="1498"/>
      <c r="UML29" s="1498"/>
      <c r="UMM29" s="1498"/>
      <c r="UMN29" s="1498"/>
      <c r="UMO29" s="1498"/>
      <c r="UMP29" s="1498"/>
      <c r="UMQ29" s="1498"/>
      <c r="UMR29" s="1498"/>
      <c r="UMS29" s="1498"/>
      <c r="UMT29" s="1498"/>
      <c r="UMU29" s="1498"/>
      <c r="UMV29" s="1498"/>
      <c r="UMW29" s="1498"/>
      <c r="UMX29" s="1498"/>
      <c r="UMY29" s="1498"/>
      <c r="UMZ29" s="1498"/>
      <c r="UNA29" s="1498"/>
      <c r="UNB29" s="1498"/>
      <c r="UNC29" s="1498"/>
      <c r="UND29" s="1498"/>
      <c r="UNE29" s="1498"/>
      <c r="UNF29" s="1498"/>
      <c r="UNG29" s="1498"/>
      <c r="UNH29" s="1498"/>
      <c r="UNI29" s="1498"/>
      <c r="UNJ29" s="1498"/>
      <c r="UNK29" s="1498"/>
      <c r="UNL29" s="1498"/>
      <c r="UNM29" s="1498"/>
      <c r="UNN29" s="1498"/>
      <c r="UNO29" s="1498"/>
      <c r="UNP29" s="1498"/>
      <c r="UNQ29" s="1498"/>
      <c r="UNR29" s="1498"/>
      <c r="UNS29" s="1498"/>
      <c r="UNT29" s="1498"/>
      <c r="UNU29" s="1498"/>
      <c r="UNV29" s="1498"/>
      <c r="UNW29" s="1498"/>
      <c r="UNX29" s="1498"/>
      <c r="UNY29" s="1498"/>
      <c r="UNZ29" s="1498"/>
      <c r="UOA29" s="1498"/>
      <c r="UOB29" s="1498"/>
      <c r="UOC29" s="1498"/>
      <c r="UOD29" s="1498"/>
      <c r="UOE29" s="1498"/>
      <c r="UOF29" s="1498"/>
      <c r="UOG29" s="1498"/>
      <c r="UOH29" s="1498"/>
      <c r="UOI29" s="1498"/>
      <c r="UOJ29" s="1498"/>
      <c r="UOK29" s="1498"/>
      <c r="UOL29" s="1498"/>
      <c r="UOM29" s="1498"/>
      <c r="UON29" s="1498"/>
      <c r="UOO29" s="1498"/>
      <c r="UOP29" s="1498"/>
      <c r="UOQ29" s="1498"/>
      <c r="UOR29" s="1498"/>
      <c r="UOS29" s="1498"/>
      <c r="UOT29" s="1498"/>
      <c r="UOU29" s="1498"/>
      <c r="UOV29" s="1498"/>
      <c r="UOW29" s="1498"/>
      <c r="UOX29" s="1498"/>
      <c r="UOY29" s="1498"/>
      <c r="UOZ29" s="1498"/>
      <c r="UPA29" s="1498"/>
      <c r="UPB29" s="1498"/>
      <c r="UPC29" s="1498"/>
      <c r="UPD29" s="1498"/>
      <c r="UPE29" s="1498"/>
      <c r="UPF29" s="1498"/>
      <c r="UPG29" s="1498"/>
      <c r="UPH29" s="1498"/>
      <c r="UPI29" s="1498"/>
      <c r="UPJ29" s="1498"/>
      <c r="UPK29" s="1498"/>
      <c r="UPL29" s="1498"/>
      <c r="UPM29" s="1498"/>
      <c r="UPN29" s="1498"/>
      <c r="UPO29" s="1498"/>
      <c r="UPP29" s="1498"/>
      <c r="UPQ29" s="1498"/>
      <c r="UPR29" s="1498"/>
      <c r="UPS29" s="1498"/>
      <c r="UPT29" s="1498"/>
      <c r="UPU29" s="1498"/>
      <c r="UPV29" s="1498"/>
      <c r="UPW29" s="1498"/>
      <c r="UPX29" s="1498"/>
      <c r="UPY29" s="1498"/>
      <c r="UPZ29" s="1498"/>
      <c r="UQA29" s="1498"/>
      <c r="UQB29" s="1498"/>
      <c r="UQC29" s="1498"/>
      <c r="UQD29" s="1498"/>
      <c r="UQE29" s="1498"/>
      <c r="UQF29" s="1498"/>
      <c r="UQG29" s="1498"/>
      <c r="UQH29" s="1498"/>
      <c r="UQI29" s="1498"/>
      <c r="UQJ29" s="1498"/>
      <c r="UQK29" s="1498"/>
      <c r="UQL29" s="1498"/>
      <c r="UQM29" s="1498"/>
      <c r="UQN29" s="1498"/>
      <c r="UQO29" s="1498"/>
      <c r="UQP29" s="1498"/>
      <c r="UQQ29" s="1498"/>
      <c r="UQR29" s="1498"/>
      <c r="UQS29" s="1498"/>
      <c r="UQT29" s="1498"/>
      <c r="UQU29" s="1498"/>
      <c r="UQV29" s="1498"/>
      <c r="UQW29" s="1498"/>
      <c r="UQX29" s="1498"/>
      <c r="UQY29" s="1498"/>
      <c r="UQZ29" s="1498"/>
      <c r="URA29" s="1498"/>
      <c r="URB29" s="1498"/>
      <c r="URC29" s="1498"/>
      <c r="URD29" s="1498"/>
      <c r="URE29" s="1498"/>
      <c r="URF29" s="1498"/>
      <c r="URG29" s="1498"/>
      <c r="URH29" s="1498"/>
      <c r="URI29" s="1498"/>
      <c r="URJ29" s="1498"/>
      <c r="URK29" s="1498"/>
      <c r="URL29" s="1498"/>
      <c r="URM29" s="1498"/>
      <c r="URN29" s="1498"/>
      <c r="URO29" s="1498"/>
      <c r="URP29" s="1498"/>
      <c r="URQ29" s="1498"/>
      <c r="URR29" s="1498"/>
      <c r="URS29" s="1498"/>
      <c r="URT29" s="1498"/>
      <c r="URU29" s="1498"/>
      <c r="URV29" s="1498"/>
      <c r="URW29" s="1498"/>
      <c r="URX29" s="1498"/>
      <c r="URY29" s="1498"/>
      <c r="URZ29" s="1498"/>
      <c r="USA29" s="1498"/>
      <c r="USB29" s="1498"/>
      <c r="USC29" s="1498"/>
      <c r="USD29" s="1498"/>
      <c r="USE29" s="1498"/>
      <c r="USF29" s="1498"/>
      <c r="USG29" s="1498"/>
      <c r="USH29" s="1498"/>
      <c r="USI29" s="1498"/>
      <c r="USJ29" s="1498"/>
      <c r="USK29" s="1498"/>
      <c r="USL29" s="1498"/>
      <c r="USM29" s="1498"/>
      <c r="USN29" s="1498"/>
      <c r="USO29" s="1498"/>
      <c r="USP29" s="1498"/>
      <c r="USQ29" s="1498"/>
      <c r="USR29" s="1498"/>
      <c r="USS29" s="1498"/>
      <c r="UST29" s="1498"/>
      <c r="USU29" s="1498"/>
      <c r="USV29" s="1498"/>
      <c r="USW29" s="1498"/>
      <c r="USX29" s="1498"/>
      <c r="USY29" s="1498"/>
      <c r="USZ29" s="1498"/>
      <c r="UTA29" s="1498"/>
      <c r="UTB29" s="1498"/>
      <c r="UTC29" s="1498"/>
      <c r="UTD29" s="1498"/>
      <c r="UTE29" s="1498"/>
      <c r="UTF29" s="1498"/>
      <c r="UTG29" s="1498"/>
      <c r="UTH29" s="1498"/>
      <c r="UTI29" s="1498"/>
      <c r="UTJ29" s="1498"/>
      <c r="UTK29" s="1498"/>
      <c r="UTL29" s="1498"/>
      <c r="UTM29" s="1498"/>
      <c r="UTN29" s="1498"/>
      <c r="UTO29" s="1498"/>
      <c r="UTP29" s="1498"/>
      <c r="UTQ29" s="1498"/>
      <c r="UTR29" s="1498"/>
      <c r="UTS29" s="1498"/>
      <c r="UTT29" s="1498"/>
      <c r="UTU29" s="1498"/>
      <c r="UTV29" s="1498"/>
      <c r="UTW29" s="1498"/>
      <c r="UTX29" s="1498"/>
      <c r="UTY29" s="1498"/>
      <c r="UTZ29" s="1498"/>
      <c r="UUA29" s="1498"/>
      <c r="UUB29" s="1498"/>
      <c r="UUC29" s="1498"/>
      <c r="UUD29" s="1498"/>
      <c r="UUE29" s="1498"/>
      <c r="UUF29" s="1498"/>
      <c r="UUG29" s="1498"/>
      <c r="UUH29" s="1498"/>
      <c r="UUI29" s="1498"/>
      <c r="UUJ29" s="1498"/>
      <c r="UUK29" s="1498"/>
      <c r="UUL29" s="1498"/>
      <c r="UUM29" s="1498"/>
      <c r="UUN29" s="1498"/>
      <c r="UUO29" s="1498"/>
      <c r="UUP29" s="1498"/>
      <c r="UUQ29" s="1498"/>
      <c r="UUR29" s="1498"/>
      <c r="UUS29" s="1498"/>
      <c r="UUT29" s="1498"/>
      <c r="UUU29" s="1498"/>
      <c r="UUV29" s="1498"/>
      <c r="UUW29" s="1498"/>
      <c r="UUX29" s="1498"/>
      <c r="UUY29" s="1498"/>
      <c r="UUZ29" s="1498"/>
      <c r="UVA29" s="1498"/>
      <c r="UVB29" s="1498"/>
      <c r="UVC29" s="1498"/>
      <c r="UVD29" s="1498"/>
      <c r="UVE29" s="1498"/>
      <c r="UVF29" s="1498"/>
      <c r="UVG29" s="1498"/>
      <c r="UVH29" s="1498"/>
      <c r="UVI29" s="1498"/>
      <c r="UVJ29" s="1498"/>
      <c r="UVK29" s="1498"/>
      <c r="UVL29" s="1498"/>
      <c r="UVM29" s="1498"/>
      <c r="UVN29" s="1498"/>
      <c r="UVO29" s="1498"/>
      <c r="UVP29" s="1498"/>
      <c r="UVQ29" s="1498"/>
      <c r="UVR29" s="1498"/>
      <c r="UVS29" s="1498"/>
      <c r="UVT29" s="1498"/>
      <c r="UVU29" s="1498"/>
      <c r="UVV29" s="1498"/>
      <c r="UVW29" s="1498"/>
      <c r="UVX29" s="1498"/>
      <c r="UVY29" s="1498"/>
      <c r="UVZ29" s="1498"/>
      <c r="UWA29" s="1498"/>
      <c r="UWB29" s="1498"/>
      <c r="UWC29" s="1498"/>
      <c r="UWD29" s="1498"/>
      <c r="UWE29" s="1498"/>
      <c r="UWF29" s="1498"/>
      <c r="UWG29" s="1498"/>
      <c r="UWH29" s="1498"/>
      <c r="UWI29" s="1498"/>
      <c r="UWJ29" s="1498"/>
      <c r="UWK29" s="1498"/>
      <c r="UWL29" s="1498"/>
      <c r="UWM29" s="1498"/>
      <c r="UWN29" s="1498"/>
      <c r="UWO29" s="1498"/>
      <c r="UWP29" s="1498"/>
      <c r="UWQ29" s="1498"/>
      <c r="UWR29" s="1498"/>
      <c r="UWS29" s="1498"/>
      <c r="UWT29" s="1498"/>
      <c r="UWU29" s="1498"/>
      <c r="UWV29" s="1498"/>
      <c r="UWW29" s="1498"/>
      <c r="UWX29" s="1498"/>
      <c r="UWY29" s="1498"/>
      <c r="UWZ29" s="1498"/>
      <c r="UXA29" s="1498"/>
      <c r="UXB29" s="1498"/>
      <c r="UXC29" s="1498"/>
      <c r="UXD29" s="1498"/>
      <c r="UXE29" s="1498"/>
      <c r="UXF29" s="1498"/>
      <c r="UXG29" s="1498"/>
      <c r="UXH29" s="1498"/>
      <c r="UXI29" s="1498"/>
      <c r="UXJ29" s="1498"/>
      <c r="UXK29" s="1498"/>
      <c r="UXL29" s="1498"/>
      <c r="UXM29" s="1498"/>
      <c r="UXN29" s="1498"/>
      <c r="UXO29" s="1498"/>
      <c r="UXP29" s="1498"/>
      <c r="UXQ29" s="1498"/>
      <c r="UXR29" s="1498"/>
      <c r="UXS29" s="1498"/>
      <c r="UXT29" s="1498"/>
      <c r="UXU29" s="1498"/>
      <c r="UXV29" s="1498"/>
      <c r="UXW29" s="1498"/>
      <c r="UXX29" s="1498"/>
      <c r="UXY29" s="1498"/>
      <c r="UXZ29" s="1498"/>
      <c r="UYA29" s="1498"/>
      <c r="UYB29" s="1498"/>
      <c r="UYC29" s="1498"/>
      <c r="UYD29" s="1498"/>
      <c r="UYE29" s="1498"/>
      <c r="UYF29" s="1498"/>
      <c r="UYG29" s="1498"/>
      <c r="UYH29" s="1498"/>
      <c r="UYI29" s="1498"/>
      <c r="UYJ29" s="1498"/>
      <c r="UYK29" s="1498"/>
      <c r="UYL29" s="1498"/>
      <c r="UYM29" s="1498"/>
      <c r="UYN29" s="1498"/>
      <c r="UYO29" s="1498"/>
      <c r="UYP29" s="1498"/>
      <c r="UYQ29" s="1498"/>
      <c r="UYR29" s="1498"/>
      <c r="UYS29" s="1498"/>
      <c r="UYT29" s="1498"/>
      <c r="UYU29" s="1498"/>
      <c r="UYV29" s="1498"/>
      <c r="UYW29" s="1498"/>
      <c r="UYX29" s="1498"/>
      <c r="UYY29" s="1498"/>
      <c r="UYZ29" s="1498"/>
      <c r="UZA29" s="1498"/>
      <c r="UZB29" s="1498"/>
      <c r="UZC29" s="1498"/>
      <c r="UZD29" s="1498"/>
      <c r="UZE29" s="1498"/>
      <c r="UZF29" s="1498"/>
      <c r="UZG29" s="1498"/>
      <c r="UZH29" s="1498"/>
      <c r="UZI29" s="1498"/>
      <c r="UZJ29" s="1498"/>
      <c r="UZK29" s="1498"/>
      <c r="UZL29" s="1498"/>
      <c r="UZM29" s="1498"/>
      <c r="UZN29" s="1498"/>
      <c r="UZO29" s="1498"/>
      <c r="UZP29" s="1498"/>
      <c r="UZQ29" s="1498"/>
      <c r="UZR29" s="1498"/>
      <c r="UZS29" s="1498"/>
      <c r="UZT29" s="1498"/>
      <c r="UZU29" s="1498"/>
      <c r="UZV29" s="1498"/>
      <c r="UZW29" s="1498"/>
      <c r="UZX29" s="1498"/>
      <c r="UZY29" s="1498"/>
      <c r="UZZ29" s="1498"/>
      <c r="VAA29" s="1498"/>
      <c r="VAB29" s="1498"/>
      <c r="VAC29" s="1498"/>
      <c r="VAD29" s="1498"/>
      <c r="VAE29" s="1498"/>
      <c r="VAF29" s="1498"/>
      <c r="VAG29" s="1498"/>
      <c r="VAH29" s="1498"/>
      <c r="VAI29" s="1498"/>
      <c r="VAJ29" s="1498"/>
      <c r="VAK29" s="1498"/>
      <c r="VAL29" s="1498"/>
      <c r="VAM29" s="1498"/>
      <c r="VAN29" s="1498"/>
      <c r="VAO29" s="1498"/>
      <c r="VAP29" s="1498"/>
      <c r="VAQ29" s="1498"/>
      <c r="VAR29" s="1498"/>
      <c r="VAS29" s="1498"/>
      <c r="VAT29" s="1498"/>
      <c r="VAU29" s="1498"/>
      <c r="VAV29" s="1498"/>
      <c r="VAW29" s="1498"/>
      <c r="VAX29" s="1498"/>
      <c r="VAY29" s="1498"/>
      <c r="VAZ29" s="1498"/>
      <c r="VBA29" s="1498"/>
      <c r="VBB29" s="1498"/>
      <c r="VBC29" s="1498"/>
      <c r="VBD29" s="1498"/>
      <c r="VBE29" s="1498"/>
      <c r="VBF29" s="1498"/>
      <c r="VBG29" s="1498"/>
      <c r="VBH29" s="1498"/>
      <c r="VBI29" s="1498"/>
      <c r="VBJ29" s="1498"/>
      <c r="VBK29" s="1498"/>
      <c r="VBL29" s="1498"/>
      <c r="VBM29" s="1498"/>
      <c r="VBN29" s="1498"/>
      <c r="VBO29" s="1498"/>
      <c r="VBP29" s="1498"/>
      <c r="VBQ29" s="1498"/>
      <c r="VBR29" s="1498"/>
      <c r="VBS29" s="1498"/>
      <c r="VBT29" s="1498"/>
      <c r="VBU29" s="1498"/>
      <c r="VBV29" s="1498"/>
      <c r="VBW29" s="1498"/>
      <c r="VBX29" s="1498"/>
      <c r="VBY29" s="1498"/>
      <c r="VBZ29" s="1498"/>
      <c r="VCA29" s="1498"/>
      <c r="VCB29" s="1498"/>
      <c r="VCC29" s="1498"/>
      <c r="VCD29" s="1498"/>
      <c r="VCE29" s="1498"/>
      <c r="VCF29" s="1498"/>
      <c r="VCG29" s="1498"/>
      <c r="VCH29" s="1498"/>
      <c r="VCI29" s="1498"/>
      <c r="VCJ29" s="1498"/>
      <c r="VCK29" s="1498"/>
      <c r="VCL29" s="1498"/>
      <c r="VCM29" s="1498"/>
      <c r="VCN29" s="1498"/>
      <c r="VCO29" s="1498"/>
      <c r="VCP29" s="1498"/>
      <c r="VCQ29" s="1498"/>
      <c r="VCR29" s="1498"/>
      <c r="VCS29" s="1498"/>
      <c r="VCT29" s="1498"/>
      <c r="VCU29" s="1498"/>
      <c r="VCV29" s="1498"/>
      <c r="VCW29" s="1498"/>
      <c r="VCX29" s="1498"/>
      <c r="VCY29" s="1498"/>
      <c r="VCZ29" s="1498"/>
      <c r="VDA29" s="1498"/>
      <c r="VDB29" s="1498"/>
      <c r="VDC29" s="1498"/>
      <c r="VDD29" s="1498"/>
      <c r="VDE29" s="1498"/>
      <c r="VDF29" s="1498"/>
      <c r="VDG29" s="1498"/>
      <c r="VDH29" s="1498"/>
      <c r="VDI29" s="1498"/>
      <c r="VDJ29" s="1498"/>
      <c r="VDK29" s="1498"/>
      <c r="VDL29" s="1498"/>
      <c r="VDM29" s="1498"/>
      <c r="VDN29" s="1498"/>
      <c r="VDO29" s="1498"/>
      <c r="VDP29" s="1498"/>
      <c r="VDQ29" s="1498"/>
      <c r="VDR29" s="1498"/>
      <c r="VDS29" s="1498"/>
      <c r="VDT29" s="1498"/>
      <c r="VDU29" s="1498"/>
      <c r="VDV29" s="1498"/>
      <c r="VDW29" s="1498"/>
      <c r="VDX29" s="1498"/>
      <c r="VDY29" s="1498"/>
      <c r="VDZ29" s="1498"/>
      <c r="VEA29" s="1498"/>
      <c r="VEB29" s="1498"/>
      <c r="VEC29" s="1498"/>
      <c r="VED29" s="1498"/>
      <c r="VEE29" s="1498"/>
      <c r="VEF29" s="1498"/>
      <c r="VEG29" s="1498"/>
      <c r="VEH29" s="1498"/>
      <c r="VEI29" s="1498"/>
      <c r="VEJ29" s="1498"/>
      <c r="VEK29" s="1498"/>
      <c r="VEL29" s="1498"/>
      <c r="VEM29" s="1498"/>
      <c r="VEN29" s="1498"/>
      <c r="VEO29" s="1498"/>
      <c r="VEP29" s="1498"/>
      <c r="VEQ29" s="1498"/>
      <c r="VER29" s="1498"/>
      <c r="VES29" s="1498"/>
      <c r="VET29" s="1498"/>
      <c r="VEU29" s="1498"/>
      <c r="VEV29" s="1498"/>
      <c r="VEW29" s="1498"/>
      <c r="VEX29" s="1498"/>
      <c r="VEY29" s="1498"/>
      <c r="VEZ29" s="1498"/>
      <c r="VFA29" s="1498"/>
      <c r="VFB29" s="1498"/>
      <c r="VFC29" s="1498"/>
      <c r="VFD29" s="1498"/>
      <c r="VFE29" s="1498"/>
      <c r="VFF29" s="1498"/>
      <c r="VFG29" s="1498"/>
      <c r="VFH29" s="1498"/>
      <c r="VFI29" s="1498"/>
      <c r="VFJ29" s="1498"/>
      <c r="VFK29" s="1498"/>
      <c r="VFL29" s="1498"/>
      <c r="VFM29" s="1498"/>
      <c r="VFN29" s="1498"/>
      <c r="VFO29" s="1498"/>
      <c r="VFP29" s="1498"/>
      <c r="VFQ29" s="1498"/>
      <c r="VFR29" s="1498"/>
      <c r="VFS29" s="1498"/>
      <c r="VFT29" s="1498"/>
      <c r="VFU29" s="1498"/>
      <c r="VFV29" s="1498"/>
      <c r="VFW29" s="1498"/>
      <c r="VFX29" s="1498"/>
      <c r="VFY29" s="1498"/>
      <c r="VFZ29" s="1498"/>
      <c r="VGA29" s="1498"/>
      <c r="VGB29" s="1498"/>
      <c r="VGC29" s="1498"/>
      <c r="VGD29" s="1498"/>
      <c r="VGE29" s="1498"/>
      <c r="VGF29" s="1498"/>
      <c r="VGG29" s="1498"/>
      <c r="VGH29" s="1498"/>
      <c r="VGI29" s="1498"/>
      <c r="VGJ29" s="1498"/>
      <c r="VGK29" s="1498"/>
      <c r="VGL29" s="1498"/>
      <c r="VGM29" s="1498"/>
      <c r="VGN29" s="1498"/>
      <c r="VGO29" s="1498"/>
      <c r="VGP29" s="1498"/>
      <c r="VGQ29" s="1498"/>
      <c r="VGR29" s="1498"/>
      <c r="VGS29" s="1498"/>
      <c r="VGT29" s="1498"/>
      <c r="VGU29" s="1498"/>
      <c r="VGV29" s="1498"/>
      <c r="VGW29" s="1498"/>
      <c r="VGX29" s="1498"/>
      <c r="VGY29" s="1498"/>
      <c r="VGZ29" s="1498"/>
      <c r="VHA29" s="1498"/>
      <c r="VHB29" s="1498"/>
      <c r="VHC29" s="1498"/>
      <c r="VHD29" s="1498"/>
      <c r="VHE29" s="1498"/>
      <c r="VHF29" s="1498"/>
      <c r="VHG29" s="1498"/>
      <c r="VHH29" s="1498"/>
      <c r="VHI29" s="1498"/>
      <c r="VHJ29" s="1498"/>
      <c r="VHK29" s="1498"/>
      <c r="VHL29" s="1498"/>
      <c r="VHM29" s="1498"/>
      <c r="VHN29" s="1498"/>
      <c r="VHO29" s="1498"/>
      <c r="VHP29" s="1498"/>
      <c r="VHQ29" s="1498"/>
      <c r="VHR29" s="1498"/>
      <c r="VHS29" s="1498"/>
      <c r="VHT29" s="1498"/>
      <c r="VHU29" s="1498"/>
      <c r="VHV29" s="1498"/>
      <c r="VHW29" s="1498"/>
      <c r="VHX29" s="1498"/>
      <c r="VHY29" s="1498"/>
      <c r="VHZ29" s="1498"/>
      <c r="VIA29" s="1498"/>
      <c r="VIB29" s="1498"/>
      <c r="VIC29" s="1498"/>
      <c r="VID29" s="1498"/>
      <c r="VIE29" s="1498"/>
      <c r="VIF29" s="1498"/>
      <c r="VIG29" s="1498"/>
      <c r="VIH29" s="1498"/>
      <c r="VII29" s="1498"/>
      <c r="VIJ29" s="1498"/>
      <c r="VIK29" s="1498"/>
      <c r="VIL29" s="1498"/>
      <c r="VIM29" s="1498"/>
      <c r="VIN29" s="1498"/>
      <c r="VIO29" s="1498"/>
      <c r="VIP29" s="1498"/>
      <c r="VIQ29" s="1498"/>
      <c r="VIR29" s="1498"/>
      <c r="VIS29" s="1498"/>
      <c r="VIT29" s="1498"/>
      <c r="VIU29" s="1498"/>
      <c r="VIV29" s="1498"/>
      <c r="VIW29" s="1498"/>
      <c r="VIX29" s="1498"/>
      <c r="VIY29" s="1498"/>
      <c r="VIZ29" s="1498"/>
      <c r="VJA29" s="1498"/>
      <c r="VJB29" s="1498"/>
      <c r="VJC29" s="1498"/>
      <c r="VJD29" s="1498"/>
      <c r="VJE29" s="1498"/>
      <c r="VJF29" s="1498"/>
      <c r="VJG29" s="1498"/>
      <c r="VJH29" s="1498"/>
      <c r="VJI29" s="1498"/>
      <c r="VJJ29" s="1498"/>
      <c r="VJK29" s="1498"/>
      <c r="VJL29" s="1498"/>
      <c r="VJM29" s="1498"/>
      <c r="VJN29" s="1498"/>
      <c r="VJO29" s="1498"/>
      <c r="VJP29" s="1498"/>
      <c r="VJQ29" s="1498"/>
      <c r="VJR29" s="1498"/>
      <c r="VJS29" s="1498"/>
      <c r="VJT29" s="1498"/>
      <c r="VJU29" s="1498"/>
      <c r="VJV29" s="1498"/>
      <c r="VJW29" s="1498"/>
      <c r="VJX29" s="1498"/>
      <c r="VJY29" s="1498"/>
      <c r="VJZ29" s="1498"/>
      <c r="VKA29" s="1498"/>
      <c r="VKB29" s="1498"/>
      <c r="VKC29" s="1498"/>
      <c r="VKD29" s="1498"/>
      <c r="VKE29" s="1498"/>
      <c r="VKF29" s="1498"/>
      <c r="VKG29" s="1498"/>
      <c r="VKH29" s="1498"/>
      <c r="VKI29" s="1498"/>
      <c r="VKJ29" s="1498"/>
      <c r="VKK29" s="1498"/>
      <c r="VKL29" s="1498"/>
      <c r="VKM29" s="1498"/>
      <c r="VKN29" s="1498"/>
      <c r="VKO29" s="1498"/>
      <c r="VKP29" s="1498"/>
      <c r="VKQ29" s="1498"/>
      <c r="VKR29" s="1498"/>
      <c r="VKS29" s="1498"/>
      <c r="VKT29" s="1498"/>
      <c r="VKU29" s="1498"/>
      <c r="VKV29" s="1498"/>
      <c r="VKW29" s="1498"/>
      <c r="VKX29" s="1498"/>
      <c r="VKY29" s="1498"/>
      <c r="VKZ29" s="1498"/>
      <c r="VLA29" s="1498"/>
      <c r="VLB29" s="1498"/>
      <c r="VLC29" s="1498"/>
      <c r="VLD29" s="1498"/>
      <c r="VLE29" s="1498"/>
      <c r="VLF29" s="1498"/>
      <c r="VLG29" s="1498"/>
      <c r="VLH29" s="1498"/>
      <c r="VLI29" s="1498"/>
      <c r="VLJ29" s="1498"/>
      <c r="VLK29" s="1498"/>
      <c r="VLL29" s="1498"/>
      <c r="VLM29" s="1498"/>
      <c r="VLN29" s="1498"/>
      <c r="VLO29" s="1498"/>
      <c r="VLP29" s="1498"/>
      <c r="VLQ29" s="1498"/>
      <c r="VLR29" s="1498"/>
      <c r="VLS29" s="1498"/>
      <c r="VLT29" s="1498"/>
      <c r="VLU29" s="1498"/>
      <c r="VLV29" s="1498"/>
      <c r="VLW29" s="1498"/>
      <c r="VLX29" s="1498"/>
      <c r="VLY29" s="1498"/>
      <c r="VLZ29" s="1498"/>
      <c r="VMA29" s="1498"/>
      <c r="VMB29" s="1498"/>
      <c r="VMC29" s="1498"/>
      <c r="VMD29" s="1498"/>
      <c r="VME29" s="1498"/>
      <c r="VMF29" s="1498"/>
      <c r="VMG29" s="1498"/>
      <c r="VMH29" s="1498"/>
      <c r="VMI29" s="1498"/>
      <c r="VMJ29" s="1498"/>
      <c r="VMK29" s="1498"/>
      <c r="VML29" s="1498"/>
      <c r="VMM29" s="1498"/>
      <c r="VMN29" s="1498"/>
      <c r="VMO29" s="1498"/>
      <c r="VMP29" s="1498"/>
      <c r="VMQ29" s="1498"/>
      <c r="VMR29" s="1498"/>
      <c r="VMS29" s="1498"/>
      <c r="VMT29" s="1498"/>
      <c r="VMU29" s="1498"/>
      <c r="VMV29" s="1498"/>
      <c r="VMW29" s="1498"/>
      <c r="VMX29" s="1498"/>
      <c r="VMY29" s="1498"/>
      <c r="VMZ29" s="1498"/>
      <c r="VNA29" s="1498"/>
      <c r="VNB29" s="1498"/>
      <c r="VNC29" s="1498"/>
      <c r="VND29" s="1498"/>
      <c r="VNE29" s="1498"/>
      <c r="VNF29" s="1498"/>
      <c r="VNG29" s="1498"/>
      <c r="VNH29" s="1498"/>
      <c r="VNI29" s="1498"/>
      <c r="VNJ29" s="1498"/>
      <c r="VNK29" s="1498"/>
      <c r="VNL29" s="1498"/>
      <c r="VNM29" s="1498"/>
      <c r="VNN29" s="1498"/>
      <c r="VNO29" s="1498"/>
      <c r="VNP29" s="1498"/>
      <c r="VNQ29" s="1498"/>
      <c r="VNR29" s="1498"/>
      <c r="VNS29" s="1498"/>
      <c r="VNT29" s="1498"/>
      <c r="VNU29" s="1498"/>
      <c r="VNV29" s="1498"/>
      <c r="VNW29" s="1498"/>
      <c r="VNX29" s="1498"/>
      <c r="VNY29" s="1498"/>
      <c r="VNZ29" s="1498"/>
      <c r="VOA29" s="1498"/>
      <c r="VOB29" s="1498"/>
      <c r="VOC29" s="1498"/>
      <c r="VOD29" s="1498"/>
      <c r="VOE29" s="1498"/>
      <c r="VOF29" s="1498"/>
      <c r="VOG29" s="1498"/>
      <c r="VOH29" s="1498"/>
      <c r="VOI29" s="1498"/>
      <c r="VOJ29" s="1498"/>
      <c r="VOK29" s="1498"/>
      <c r="VOL29" s="1498"/>
      <c r="VOM29" s="1498"/>
      <c r="VON29" s="1498"/>
      <c r="VOO29" s="1498"/>
      <c r="VOP29" s="1498"/>
      <c r="VOQ29" s="1498"/>
      <c r="VOR29" s="1498"/>
      <c r="VOS29" s="1498"/>
      <c r="VOT29" s="1498"/>
      <c r="VOU29" s="1498"/>
      <c r="VOV29" s="1498"/>
      <c r="VOW29" s="1498"/>
      <c r="VOX29" s="1498"/>
      <c r="VOY29" s="1498"/>
      <c r="VOZ29" s="1498"/>
      <c r="VPA29" s="1498"/>
      <c r="VPB29" s="1498"/>
      <c r="VPC29" s="1498"/>
      <c r="VPD29" s="1498"/>
      <c r="VPE29" s="1498"/>
      <c r="VPF29" s="1498"/>
      <c r="VPG29" s="1498"/>
      <c r="VPH29" s="1498"/>
      <c r="VPI29" s="1498"/>
      <c r="VPJ29" s="1498"/>
      <c r="VPK29" s="1498"/>
      <c r="VPL29" s="1498"/>
      <c r="VPM29" s="1498"/>
      <c r="VPN29" s="1498"/>
      <c r="VPO29" s="1498"/>
      <c r="VPP29" s="1498"/>
      <c r="VPQ29" s="1498"/>
      <c r="VPR29" s="1498"/>
      <c r="VPS29" s="1498"/>
      <c r="VPT29" s="1498"/>
      <c r="VPU29" s="1498"/>
      <c r="VPV29" s="1498"/>
      <c r="VPW29" s="1498"/>
      <c r="VPX29" s="1498"/>
      <c r="VPY29" s="1498"/>
      <c r="VPZ29" s="1498"/>
      <c r="VQA29" s="1498"/>
      <c r="VQB29" s="1498"/>
      <c r="VQC29" s="1498"/>
      <c r="VQD29" s="1498"/>
      <c r="VQE29" s="1498"/>
      <c r="VQF29" s="1498"/>
      <c r="VQG29" s="1498"/>
      <c r="VQH29" s="1498"/>
      <c r="VQI29" s="1498"/>
      <c r="VQJ29" s="1498"/>
      <c r="VQK29" s="1498"/>
      <c r="VQL29" s="1498"/>
      <c r="VQM29" s="1498"/>
      <c r="VQN29" s="1498"/>
      <c r="VQO29" s="1498"/>
      <c r="VQP29" s="1498"/>
      <c r="VQQ29" s="1498"/>
      <c r="VQR29" s="1498"/>
      <c r="VQS29" s="1498"/>
      <c r="VQT29" s="1498"/>
      <c r="VQU29" s="1498"/>
      <c r="VQV29" s="1498"/>
      <c r="VQW29" s="1498"/>
      <c r="VQX29" s="1498"/>
      <c r="VQY29" s="1498"/>
      <c r="VQZ29" s="1498"/>
      <c r="VRA29" s="1498"/>
      <c r="VRB29" s="1498"/>
      <c r="VRC29" s="1498"/>
      <c r="VRD29" s="1498"/>
      <c r="VRE29" s="1498"/>
      <c r="VRF29" s="1498"/>
      <c r="VRG29" s="1498"/>
      <c r="VRH29" s="1498"/>
      <c r="VRI29" s="1498"/>
      <c r="VRJ29" s="1498"/>
      <c r="VRK29" s="1498"/>
      <c r="VRL29" s="1498"/>
      <c r="VRM29" s="1498"/>
      <c r="VRN29" s="1498"/>
      <c r="VRO29" s="1498"/>
      <c r="VRP29" s="1498"/>
      <c r="VRQ29" s="1498"/>
      <c r="VRR29" s="1498"/>
      <c r="VRS29" s="1498"/>
      <c r="VRT29" s="1498"/>
      <c r="VRU29" s="1498"/>
      <c r="VRV29" s="1498"/>
      <c r="VRW29" s="1498"/>
      <c r="VRX29" s="1498"/>
      <c r="VRY29" s="1498"/>
      <c r="VRZ29" s="1498"/>
      <c r="VSA29" s="1498"/>
      <c r="VSB29" s="1498"/>
      <c r="VSC29" s="1498"/>
      <c r="VSD29" s="1498"/>
      <c r="VSE29" s="1498"/>
      <c r="VSF29" s="1498"/>
      <c r="VSG29" s="1498"/>
      <c r="VSH29" s="1498"/>
      <c r="VSI29" s="1498"/>
      <c r="VSJ29" s="1498"/>
      <c r="VSK29" s="1498"/>
      <c r="VSL29" s="1498"/>
      <c r="VSM29" s="1498"/>
      <c r="VSN29" s="1498"/>
      <c r="VSO29" s="1498"/>
      <c r="VSP29" s="1498"/>
      <c r="VSQ29" s="1498"/>
      <c r="VSR29" s="1498"/>
      <c r="VSS29" s="1498"/>
      <c r="VST29" s="1498"/>
      <c r="VSU29" s="1498"/>
      <c r="VSV29" s="1498"/>
      <c r="VSW29" s="1498"/>
      <c r="VSX29" s="1498"/>
      <c r="VSY29" s="1498"/>
      <c r="VSZ29" s="1498"/>
      <c r="VTA29" s="1498"/>
      <c r="VTB29" s="1498"/>
      <c r="VTC29" s="1498"/>
      <c r="VTD29" s="1498"/>
      <c r="VTE29" s="1498"/>
      <c r="VTF29" s="1498"/>
      <c r="VTG29" s="1498"/>
      <c r="VTH29" s="1498"/>
      <c r="VTI29" s="1498"/>
      <c r="VTJ29" s="1498"/>
      <c r="VTK29" s="1498"/>
      <c r="VTL29" s="1498"/>
      <c r="VTM29" s="1498"/>
      <c r="VTN29" s="1498"/>
      <c r="VTO29" s="1498"/>
      <c r="VTP29" s="1498"/>
      <c r="VTQ29" s="1498"/>
      <c r="VTR29" s="1498"/>
      <c r="VTS29" s="1498"/>
      <c r="VTT29" s="1498"/>
      <c r="VTU29" s="1498"/>
      <c r="VTV29" s="1498"/>
      <c r="VTW29" s="1498"/>
      <c r="VTX29" s="1498"/>
      <c r="VTY29" s="1498"/>
      <c r="VTZ29" s="1498"/>
      <c r="VUA29" s="1498"/>
      <c r="VUB29" s="1498"/>
      <c r="VUC29" s="1498"/>
      <c r="VUD29" s="1498"/>
      <c r="VUE29" s="1498"/>
      <c r="VUF29" s="1498"/>
      <c r="VUG29" s="1498"/>
      <c r="VUH29" s="1498"/>
      <c r="VUI29" s="1498"/>
      <c r="VUJ29" s="1498"/>
      <c r="VUK29" s="1498"/>
      <c r="VUL29" s="1498"/>
      <c r="VUM29" s="1498"/>
      <c r="VUN29" s="1498"/>
      <c r="VUO29" s="1498"/>
      <c r="VUP29" s="1498"/>
      <c r="VUQ29" s="1498"/>
      <c r="VUR29" s="1498"/>
      <c r="VUS29" s="1498"/>
      <c r="VUT29" s="1498"/>
      <c r="VUU29" s="1498"/>
      <c r="VUV29" s="1498"/>
      <c r="VUW29" s="1498"/>
      <c r="VUX29" s="1498"/>
      <c r="VUY29" s="1498"/>
      <c r="VUZ29" s="1498"/>
      <c r="VVA29" s="1498"/>
      <c r="VVB29" s="1498"/>
      <c r="VVC29" s="1498"/>
      <c r="VVD29" s="1498"/>
      <c r="VVE29" s="1498"/>
      <c r="VVF29" s="1498"/>
      <c r="VVG29" s="1498"/>
      <c r="VVH29" s="1498"/>
      <c r="VVI29" s="1498"/>
      <c r="VVJ29" s="1498"/>
      <c r="VVK29" s="1498"/>
      <c r="VVL29" s="1498"/>
      <c r="VVM29" s="1498"/>
      <c r="VVN29" s="1498"/>
      <c r="VVO29" s="1498"/>
      <c r="VVP29" s="1498"/>
      <c r="VVQ29" s="1498"/>
      <c r="VVR29" s="1498"/>
      <c r="VVS29" s="1498"/>
      <c r="VVT29" s="1498"/>
      <c r="VVU29" s="1498"/>
      <c r="VVV29" s="1498"/>
      <c r="VVW29" s="1498"/>
      <c r="VVX29" s="1498"/>
      <c r="VVY29" s="1498"/>
      <c r="VVZ29" s="1498"/>
      <c r="VWA29" s="1498"/>
      <c r="VWB29" s="1498"/>
      <c r="VWC29" s="1498"/>
      <c r="VWD29" s="1498"/>
      <c r="VWE29" s="1498"/>
      <c r="VWF29" s="1498"/>
      <c r="VWG29" s="1498"/>
      <c r="VWH29" s="1498"/>
      <c r="VWI29" s="1498"/>
      <c r="VWJ29" s="1498"/>
      <c r="VWK29" s="1498"/>
      <c r="VWL29" s="1498"/>
      <c r="VWM29" s="1498"/>
      <c r="VWN29" s="1498"/>
      <c r="VWO29" s="1498"/>
      <c r="VWP29" s="1498"/>
      <c r="VWQ29" s="1498"/>
      <c r="VWR29" s="1498"/>
      <c r="VWS29" s="1498"/>
      <c r="VWT29" s="1498"/>
      <c r="VWU29" s="1498"/>
      <c r="VWV29" s="1498"/>
      <c r="VWW29" s="1498"/>
      <c r="VWX29" s="1498"/>
      <c r="VWY29" s="1498"/>
      <c r="VWZ29" s="1498"/>
      <c r="VXA29" s="1498"/>
      <c r="VXB29" s="1498"/>
      <c r="VXC29" s="1498"/>
      <c r="VXD29" s="1498"/>
      <c r="VXE29" s="1498"/>
      <c r="VXF29" s="1498"/>
      <c r="VXG29" s="1498"/>
      <c r="VXH29" s="1498"/>
      <c r="VXI29" s="1498"/>
      <c r="VXJ29" s="1498"/>
      <c r="VXK29" s="1498"/>
      <c r="VXL29" s="1498"/>
      <c r="VXM29" s="1498"/>
      <c r="VXN29" s="1498"/>
      <c r="VXO29" s="1498"/>
      <c r="VXP29" s="1498"/>
      <c r="VXQ29" s="1498"/>
      <c r="VXR29" s="1498"/>
      <c r="VXS29" s="1498"/>
      <c r="VXT29" s="1498"/>
      <c r="VXU29" s="1498"/>
      <c r="VXV29" s="1498"/>
      <c r="VXW29" s="1498"/>
      <c r="VXX29" s="1498"/>
      <c r="VXY29" s="1498"/>
      <c r="VXZ29" s="1498"/>
      <c r="VYA29" s="1498"/>
      <c r="VYB29" s="1498"/>
      <c r="VYC29" s="1498"/>
      <c r="VYD29" s="1498"/>
      <c r="VYE29" s="1498"/>
      <c r="VYF29" s="1498"/>
      <c r="VYG29" s="1498"/>
      <c r="VYH29" s="1498"/>
      <c r="VYI29" s="1498"/>
      <c r="VYJ29" s="1498"/>
      <c r="VYK29" s="1498"/>
      <c r="VYL29" s="1498"/>
      <c r="VYM29" s="1498"/>
      <c r="VYN29" s="1498"/>
      <c r="VYO29" s="1498"/>
      <c r="VYP29" s="1498"/>
      <c r="VYQ29" s="1498"/>
      <c r="VYR29" s="1498"/>
      <c r="VYS29" s="1498"/>
      <c r="VYT29" s="1498"/>
      <c r="VYU29" s="1498"/>
      <c r="VYV29" s="1498"/>
      <c r="VYW29" s="1498"/>
      <c r="VYX29" s="1498"/>
      <c r="VYY29" s="1498"/>
      <c r="VYZ29" s="1498"/>
      <c r="VZA29" s="1498"/>
      <c r="VZB29" s="1498"/>
      <c r="VZC29" s="1498"/>
      <c r="VZD29" s="1498"/>
      <c r="VZE29" s="1498"/>
      <c r="VZF29" s="1498"/>
      <c r="VZG29" s="1498"/>
      <c r="VZH29" s="1498"/>
      <c r="VZI29" s="1498"/>
      <c r="VZJ29" s="1498"/>
      <c r="VZK29" s="1498"/>
      <c r="VZL29" s="1498"/>
      <c r="VZM29" s="1498"/>
      <c r="VZN29" s="1498"/>
      <c r="VZO29" s="1498"/>
      <c r="VZP29" s="1498"/>
      <c r="VZQ29" s="1498"/>
      <c r="VZR29" s="1498"/>
      <c r="VZS29" s="1498"/>
      <c r="VZT29" s="1498"/>
      <c r="VZU29" s="1498"/>
      <c r="VZV29" s="1498"/>
      <c r="VZW29" s="1498"/>
      <c r="VZX29" s="1498"/>
      <c r="VZY29" s="1498"/>
      <c r="VZZ29" s="1498"/>
      <c r="WAA29" s="1498"/>
      <c r="WAB29" s="1498"/>
      <c r="WAC29" s="1498"/>
      <c r="WAD29" s="1498"/>
      <c r="WAE29" s="1498"/>
      <c r="WAF29" s="1498"/>
      <c r="WAG29" s="1498"/>
      <c r="WAH29" s="1498"/>
      <c r="WAI29" s="1498"/>
      <c r="WAJ29" s="1498"/>
      <c r="WAK29" s="1498"/>
      <c r="WAL29" s="1498"/>
      <c r="WAM29" s="1498"/>
      <c r="WAN29" s="1498"/>
      <c r="WAO29" s="1498"/>
      <c r="WAP29" s="1498"/>
      <c r="WAQ29" s="1498"/>
      <c r="WAR29" s="1498"/>
      <c r="WAS29" s="1498"/>
      <c r="WAT29" s="1498"/>
      <c r="WAU29" s="1498"/>
      <c r="WAV29" s="1498"/>
      <c r="WAW29" s="1498"/>
      <c r="WAX29" s="1498"/>
      <c r="WAY29" s="1498"/>
      <c r="WAZ29" s="1498"/>
      <c r="WBA29" s="1498"/>
      <c r="WBB29" s="1498"/>
      <c r="WBC29" s="1498"/>
      <c r="WBD29" s="1498"/>
      <c r="WBE29" s="1498"/>
      <c r="WBF29" s="1498"/>
      <c r="WBG29" s="1498"/>
      <c r="WBH29" s="1498"/>
      <c r="WBI29" s="1498"/>
      <c r="WBJ29" s="1498"/>
      <c r="WBK29" s="1498"/>
      <c r="WBL29" s="1498"/>
      <c r="WBM29" s="1498"/>
      <c r="WBN29" s="1498"/>
      <c r="WBO29" s="1498"/>
      <c r="WBP29" s="1498"/>
      <c r="WBQ29" s="1498"/>
      <c r="WBR29" s="1498"/>
      <c r="WBS29" s="1498"/>
      <c r="WBT29" s="1498"/>
      <c r="WBU29" s="1498"/>
      <c r="WBV29" s="1498"/>
      <c r="WBW29" s="1498"/>
      <c r="WBX29" s="1498"/>
      <c r="WBY29" s="1498"/>
      <c r="WBZ29" s="1498"/>
      <c r="WCA29" s="1498"/>
      <c r="WCB29" s="1498"/>
      <c r="WCC29" s="1498"/>
      <c r="WCD29" s="1498"/>
      <c r="WCE29" s="1498"/>
      <c r="WCF29" s="1498"/>
      <c r="WCG29" s="1498"/>
      <c r="WCH29" s="1498"/>
      <c r="WCI29" s="1498"/>
      <c r="WCJ29" s="1498"/>
      <c r="WCK29" s="1498"/>
      <c r="WCL29" s="1498"/>
      <c r="WCM29" s="1498"/>
      <c r="WCN29" s="1498"/>
      <c r="WCO29" s="1498"/>
      <c r="WCP29" s="1498"/>
      <c r="WCQ29" s="1498"/>
      <c r="WCR29" s="1498"/>
      <c r="WCS29" s="1498"/>
      <c r="WCT29" s="1498"/>
      <c r="WCU29" s="1498"/>
      <c r="WCV29" s="1498"/>
      <c r="WCW29" s="1498"/>
      <c r="WCX29" s="1498"/>
      <c r="WCY29" s="1498"/>
      <c r="WCZ29" s="1498"/>
      <c r="WDA29" s="1498"/>
      <c r="WDB29" s="1498"/>
      <c r="WDC29" s="1498"/>
      <c r="WDD29" s="1498"/>
      <c r="WDE29" s="1498"/>
      <c r="WDF29" s="1498"/>
      <c r="WDG29" s="1498"/>
      <c r="WDH29" s="1498"/>
      <c r="WDI29" s="1498"/>
      <c r="WDJ29" s="1498"/>
      <c r="WDK29" s="1498"/>
      <c r="WDL29" s="1498"/>
      <c r="WDM29" s="1498"/>
      <c r="WDN29" s="1498"/>
      <c r="WDO29" s="1498"/>
      <c r="WDP29" s="1498"/>
      <c r="WDQ29" s="1498"/>
      <c r="WDR29" s="1498"/>
      <c r="WDS29" s="1498"/>
      <c r="WDT29" s="1498"/>
      <c r="WDU29" s="1498"/>
      <c r="WDV29" s="1498"/>
      <c r="WDW29" s="1498"/>
      <c r="WDX29" s="1498"/>
      <c r="WDY29" s="1498"/>
      <c r="WDZ29" s="1498"/>
      <c r="WEA29" s="1498"/>
      <c r="WEB29" s="1498"/>
      <c r="WEC29" s="1498"/>
      <c r="WED29" s="1498"/>
      <c r="WEE29" s="1498"/>
      <c r="WEF29" s="1498"/>
      <c r="WEG29" s="1498"/>
      <c r="WEH29" s="1498"/>
      <c r="WEI29" s="1498"/>
      <c r="WEJ29" s="1498"/>
      <c r="WEK29" s="1498"/>
      <c r="WEL29" s="1498"/>
      <c r="WEM29" s="1498"/>
      <c r="WEN29" s="1498"/>
      <c r="WEO29" s="1498"/>
      <c r="WEP29" s="1498"/>
      <c r="WEQ29" s="1498"/>
      <c r="WER29" s="1498"/>
      <c r="WES29" s="1498"/>
      <c r="WET29" s="1498"/>
      <c r="WEU29" s="1498"/>
      <c r="WEV29" s="1498"/>
      <c r="WEW29" s="1498"/>
      <c r="WEX29" s="1498"/>
      <c r="WEY29" s="1498"/>
      <c r="WEZ29" s="1498"/>
      <c r="WFA29" s="1498"/>
      <c r="WFB29" s="1498"/>
      <c r="WFC29" s="1498"/>
      <c r="WFD29" s="1498"/>
      <c r="WFE29" s="1498"/>
      <c r="WFF29" s="1498"/>
      <c r="WFG29" s="1498"/>
      <c r="WFH29" s="1498"/>
      <c r="WFI29" s="1498"/>
      <c r="WFJ29" s="1498"/>
      <c r="WFK29" s="1498"/>
      <c r="WFL29" s="1498"/>
      <c r="WFM29" s="1498"/>
      <c r="WFN29" s="1498"/>
      <c r="WFO29" s="1498"/>
      <c r="WFP29" s="1498"/>
      <c r="WFQ29" s="1498"/>
      <c r="WFR29" s="1498"/>
      <c r="WFS29" s="1498"/>
      <c r="WFT29" s="1498"/>
      <c r="WFU29" s="1498"/>
      <c r="WFV29" s="1498"/>
      <c r="WFW29" s="1498"/>
      <c r="WFX29" s="1498"/>
      <c r="WFY29" s="1498"/>
      <c r="WFZ29" s="1498"/>
      <c r="WGA29" s="1498"/>
      <c r="WGB29" s="1498"/>
      <c r="WGC29" s="1498"/>
      <c r="WGD29" s="1498"/>
      <c r="WGE29" s="1498"/>
      <c r="WGF29" s="1498"/>
      <c r="WGG29" s="1498"/>
      <c r="WGH29" s="1498"/>
      <c r="WGI29" s="1498"/>
      <c r="WGJ29" s="1498"/>
      <c r="WGK29" s="1498"/>
      <c r="WGL29" s="1498"/>
      <c r="WGM29" s="1498"/>
      <c r="WGN29" s="1498"/>
      <c r="WGO29" s="1498"/>
      <c r="WGP29" s="1498"/>
      <c r="WGQ29" s="1498"/>
      <c r="WGR29" s="1498"/>
      <c r="WGS29" s="1498"/>
      <c r="WGT29" s="1498"/>
      <c r="WGU29" s="1498"/>
      <c r="WGV29" s="1498"/>
      <c r="WGW29" s="1498"/>
      <c r="WGX29" s="1498"/>
      <c r="WGY29" s="1498"/>
      <c r="WGZ29" s="1498"/>
      <c r="WHA29" s="1498"/>
      <c r="WHB29" s="1498"/>
      <c r="WHC29" s="1498"/>
      <c r="WHD29" s="1498"/>
      <c r="WHE29" s="1498"/>
      <c r="WHF29" s="1498"/>
      <c r="WHG29" s="1498"/>
      <c r="WHH29" s="1498"/>
      <c r="WHI29" s="1498"/>
      <c r="WHJ29" s="1498"/>
      <c r="WHK29" s="1498"/>
      <c r="WHL29" s="1498"/>
      <c r="WHM29" s="1498"/>
      <c r="WHN29" s="1498"/>
      <c r="WHO29" s="1498"/>
      <c r="WHP29" s="1498"/>
      <c r="WHQ29" s="1498"/>
      <c r="WHR29" s="1498"/>
      <c r="WHS29" s="1498"/>
      <c r="WHT29" s="1498"/>
      <c r="WHU29" s="1498"/>
      <c r="WHV29" s="1498"/>
      <c r="WHW29" s="1498"/>
      <c r="WHX29" s="1498"/>
      <c r="WHY29" s="1498"/>
      <c r="WHZ29" s="1498"/>
      <c r="WIA29" s="1498"/>
      <c r="WIB29" s="1498"/>
      <c r="WIC29" s="1498"/>
      <c r="WID29" s="1498"/>
      <c r="WIE29" s="1498"/>
      <c r="WIF29" s="1498"/>
      <c r="WIG29" s="1498"/>
      <c r="WIH29" s="1498"/>
      <c r="WII29" s="1498"/>
      <c r="WIJ29" s="1498"/>
      <c r="WIK29" s="1498"/>
      <c r="WIL29" s="1498"/>
      <c r="WIM29" s="1498"/>
      <c r="WIN29" s="1498"/>
      <c r="WIO29" s="1498"/>
      <c r="WIP29" s="1498"/>
      <c r="WIQ29" s="1498"/>
      <c r="WIR29" s="1498"/>
      <c r="WIS29" s="1498"/>
      <c r="WIT29" s="1498"/>
      <c r="WIU29" s="1498"/>
      <c r="WIV29" s="1498"/>
      <c r="WIW29" s="1498"/>
      <c r="WIX29" s="1498"/>
      <c r="WIY29" s="1498"/>
      <c r="WIZ29" s="1498"/>
      <c r="WJA29" s="1498"/>
      <c r="WJB29" s="1498"/>
      <c r="WJC29" s="1498"/>
      <c r="WJD29" s="1498"/>
      <c r="WJE29" s="1498"/>
      <c r="WJF29" s="1498"/>
      <c r="WJG29" s="1498"/>
      <c r="WJH29" s="1498"/>
      <c r="WJI29" s="1498"/>
      <c r="WJJ29" s="1498"/>
      <c r="WJK29" s="1498"/>
      <c r="WJL29" s="1498"/>
      <c r="WJM29" s="1498"/>
      <c r="WJN29" s="1498"/>
      <c r="WJO29" s="1498"/>
      <c r="WJP29" s="1498"/>
      <c r="WJQ29" s="1498"/>
      <c r="WJR29" s="1498"/>
      <c r="WJS29" s="1498"/>
      <c r="WJT29" s="1498"/>
      <c r="WJU29" s="1498"/>
      <c r="WJV29" s="1498"/>
      <c r="WJW29" s="1498"/>
      <c r="WJX29" s="1498"/>
      <c r="WJY29" s="1498"/>
      <c r="WJZ29" s="1498"/>
      <c r="WKA29" s="1498"/>
      <c r="WKB29" s="1498"/>
      <c r="WKC29" s="1498"/>
      <c r="WKD29" s="1498"/>
      <c r="WKE29" s="1498"/>
      <c r="WKF29" s="1498"/>
      <c r="WKG29" s="1498"/>
      <c r="WKH29" s="1498"/>
      <c r="WKI29" s="1498"/>
      <c r="WKJ29" s="1498"/>
      <c r="WKK29" s="1498"/>
      <c r="WKL29" s="1498"/>
      <c r="WKM29" s="1498"/>
      <c r="WKN29" s="1498"/>
      <c r="WKO29" s="1498"/>
      <c r="WKP29" s="1498"/>
      <c r="WKQ29" s="1498"/>
      <c r="WKR29" s="1498"/>
      <c r="WKS29" s="1498"/>
      <c r="WKT29" s="1498"/>
      <c r="WKU29" s="1498"/>
      <c r="WKV29" s="1498"/>
      <c r="WKW29" s="1498"/>
      <c r="WKX29" s="1498"/>
      <c r="WKY29" s="1498"/>
      <c r="WKZ29" s="1498"/>
      <c r="WLA29" s="1498"/>
      <c r="WLB29" s="1498"/>
      <c r="WLC29" s="1498"/>
      <c r="WLD29" s="1498"/>
      <c r="WLE29" s="1498"/>
      <c r="WLF29" s="1498"/>
      <c r="WLG29" s="1498"/>
      <c r="WLH29" s="1498"/>
      <c r="WLI29" s="1498"/>
      <c r="WLJ29" s="1498"/>
      <c r="WLK29" s="1498"/>
      <c r="WLL29" s="1498"/>
      <c r="WLM29" s="1498"/>
      <c r="WLN29" s="1498"/>
      <c r="WLO29" s="1498"/>
      <c r="WLP29" s="1498"/>
      <c r="WLQ29" s="1498"/>
      <c r="WLR29" s="1498"/>
      <c r="WLS29" s="1498"/>
      <c r="WLT29" s="1498"/>
      <c r="WLU29" s="1498"/>
      <c r="WLV29" s="1498"/>
      <c r="WLW29" s="1498"/>
      <c r="WLX29" s="1498"/>
      <c r="WLY29" s="1498"/>
      <c r="WLZ29" s="1498"/>
      <c r="WMA29" s="1498"/>
      <c r="WMB29" s="1498"/>
      <c r="WMC29" s="1498"/>
      <c r="WMD29" s="1498"/>
      <c r="WME29" s="1498"/>
      <c r="WMF29" s="1498"/>
      <c r="WMG29" s="1498"/>
      <c r="WMH29" s="1498"/>
      <c r="WMI29" s="1498"/>
      <c r="WMJ29" s="1498"/>
      <c r="WMK29" s="1498"/>
      <c r="WML29" s="1498"/>
      <c r="WMM29" s="1498"/>
      <c r="WMN29" s="1498"/>
      <c r="WMO29" s="1498"/>
      <c r="WMP29" s="1498"/>
      <c r="WMQ29" s="1498"/>
      <c r="WMR29" s="1498"/>
      <c r="WMS29" s="1498"/>
      <c r="WMT29" s="1498"/>
      <c r="WMU29" s="1498"/>
      <c r="WMV29" s="1498"/>
      <c r="WMW29" s="1498"/>
      <c r="WMX29" s="1498"/>
      <c r="WMY29" s="1498"/>
      <c r="WMZ29" s="1498"/>
      <c r="WNA29" s="1498"/>
      <c r="WNB29" s="1498"/>
      <c r="WNC29" s="1498"/>
      <c r="WND29" s="1498"/>
      <c r="WNE29" s="1498"/>
      <c r="WNF29" s="1498"/>
      <c r="WNG29" s="1498"/>
      <c r="WNH29" s="1498"/>
      <c r="WNI29" s="1498"/>
      <c r="WNJ29" s="1498"/>
      <c r="WNK29" s="1498"/>
      <c r="WNL29" s="1498"/>
      <c r="WNM29" s="1498"/>
      <c r="WNN29" s="1498"/>
      <c r="WNO29" s="1498"/>
      <c r="WNP29" s="1498"/>
      <c r="WNQ29" s="1498"/>
      <c r="WNR29" s="1498"/>
      <c r="WNS29" s="1498"/>
      <c r="WNT29" s="1498"/>
      <c r="WNU29" s="1498"/>
      <c r="WNV29" s="1498"/>
      <c r="WNW29" s="1498"/>
      <c r="WNX29" s="1498"/>
      <c r="WNY29" s="1498"/>
      <c r="WNZ29" s="1498"/>
      <c r="WOA29" s="1498"/>
      <c r="WOB29" s="1498"/>
      <c r="WOC29" s="1498"/>
      <c r="WOD29" s="1498"/>
      <c r="WOE29" s="1498"/>
      <c r="WOF29" s="1498"/>
      <c r="WOG29" s="1498"/>
      <c r="WOH29" s="1498"/>
      <c r="WOI29" s="1498"/>
      <c r="WOJ29" s="1498"/>
      <c r="WOK29" s="1498"/>
      <c r="WOL29" s="1498"/>
      <c r="WOM29" s="1498"/>
      <c r="WON29" s="1498"/>
      <c r="WOO29" s="1498"/>
      <c r="WOP29" s="1498"/>
      <c r="WOQ29" s="1498"/>
      <c r="WOR29" s="1498"/>
      <c r="WOS29" s="1498"/>
      <c r="WOT29" s="1498"/>
      <c r="WOU29" s="1498"/>
      <c r="WOV29" s="1498"/>
      <c r="WOW29" s="1498"/>
      <c r="WOX29" s="1498"/>
      <c r="WOY29" s="1498"/>
      <c r="WOZ29" s="1498"/>
      <c r="WPA29" s="1498"/>
      <c r="WPB29" s="1498"/>
      <c r="WPC29" s="1498"/>
      <c r="WPD29" s="1498"/>
      <c r="WPE29" s="1498"/>
      <c r="WPF29" s="1498"/>
      <c r="WPG29" s="1498"/>
      <c r="WPH29" s="1498"/>
      <c r="WPI29" s="1498"/>
      <c r="WPJ29" s="1498"/>
      <c r="WPK29" s="1498"/>
      <c r="WPL29" s="1498"/>
      <c r="WPM29" s="1498"/>
      <c r="WPN29" s="1498"/>
      <c r="WPO29" s="1498"/>
      <c r="WPP29" s="1498"/>
      <c r="WPQ29" s="1498"/>
      <c r="WPR29" s="1498"/>
      <c r="WPS29" s="1498"/>
      <c r="WPT29" s="1498"/>
      <c r="WPU29" s="1498"/>
      <c r="WPV29" s="1498"/>
      <c r="WPW29" s="1498"/>
      <c r="WPX29" s="1498"/>
      <c r="WPY29" s="1498"/>
      <c r="WPZ29" s="1498"/>
      <c r="WQA29" s="1498"/>
      <c r="WQB29" s="1498"/>
      <c r="WQC29" s="1498"/>
      <c r="WQD29" s="1498"/>
      <c r="WQE29" s="1498"/>
      <c r="WQF29" s="1498"/>
      <c r="WQG29" s="1498"/>
      <c r="WQH29" s="1498"/>
      <c r="WQI29" s="1498"/>
      <c r="WQJ29" s="1498"/>
      <c r="WQK29" s="1498"/>
      <c r="WQL29" s="1498"/>
      <c r="WQM29" s="1498"/>
      <c r="WQN29" s="1498"/>
      <c r="WQO29" s="1498"/>
      <c r="WQP29" s="1498"/>
      <c r="WQQ29" s="1498"/>
      <c r="WQR29" s="1498"/>
      <c r="WQS29" s="1498"/>
      <c r="WQT29" s="1498"/>
      <c r="WQU29" s="1498"/>
      <c r="WQV29" s="1498"/>
      <c r="WQW29" s="1498"/>
      <c r="WQX29" s="1498"/>
      <c r="WQY29" s="1498"/>
      <c r="WQZ29" s="1498"/>
      <c r="WRA29" s="1498"/>
      <c r="WRB29" s="1498"/>
      <c r="WRC29" s="1498"/>
      <c r="WRD29" s="1498"/>
      <c r="WRE29" s="1498"/>
      <c r="WRF29" s="1498"/>
      <c r="WRG29" s="1498"/>
      <c r="WRH29" s="1498"/>
      <c r="WRI29" s="1498"/>
      <c r="WRJ29" s="1498"/>
      <c r="WRK29" s="1498"/>
      <c r="WRL29" s="1498"/>
      <c r="WRM29" s="1498"/>
      <c r="WRN29" s="1498"/>
      <c r="WRO29" s="1498"/>
      <c r="WRP29" s="1498"/>
      <c r="WRQ29" s="1498"/>
      <c r="WRR29" s="1498"/>
      <c r="WRS29" s="1498"/>
      <c r="WRT29" s="1498"/>
      <c r="WRU29" s="1498"/>
      <c r="WRV29" s="1498"/>
      <c r="WRW29" s="1498"/>
      <c r="WRX29" s="1498"/>
      <c r="WRY29" s="1498"/>
      <c r="WRZ29" s="1498"/>
      <c r="WSA29" s="1498"/>
      <c r="WSB29" s="1498"/>
      <c r="WSC29" s="1498"/>
      <c r="WSD29" s="1498"/>
      <c r="WSE29" s="1498"/>
      <c r="WSF29" s="1498"/>
      <c r="WSG29" s="1498"/>
      <c r="WSH29" s="1498"/>
      <c r="WSI29" s="1498"/>
      <c r="WSJ29" s="1498"/>
      <c r="WSK29" s="1498"/>
      <c r="WSL29" s="1498"/>
      <c r="WSM29" s="1498"/>
      <c r="WSN29" s="1498"/>
      <c r="WSO29" s="1498"/>
      <c r="WSP29" s="1498"/>
      <c r="WSQ29" s="1498"/>
      <c r="WSR29" s="1498"/>
      <c r="WSS29" s="1498"/>
      <c r="WST29" s="1498"/>
      <c r="WSU29" s="1498"/>
      <c r="WSV29" s="1498"/>
      <c r="WSW29" s="1498"/>
      <c r="WSX29" s="1498"/>
      <c r="WSY29" s="1498"/>
      <c r="WSZ29" s="1498"/>
      <c r="WTA29" s="1498"/>
      <c r="WTB29" s="1498"/>
      <c r="WTC29" s="1498"/>
      <c r="WTD29" s="1498"/>
      <c r="WTE29" s="1498"/>
      <c r="WTF29" s="1498"/>
      <c r="WTG29" s="1498"/>
      <c r="WTH29" s="1498"/>
      <c r="WTI29" s="1498"/>
      <c r="WTJ29" s="1498"/>
      <c r="WTK29" s="1498"/>
      <c r="WTL29" s="1498"/>
      <c r="WTM29" s="1498"/>
      <c r="WTN29" s="1498"/>
      <c r="WTO29" s="1498"/>
      <c r="WTP29" s="1498"/>
      <c r="WTQ29" s="1498"/>
      <c r="WTR29" s="1498"/>
      <c r="WTS29" s="1498"/>
      <c r="WTT29" s="1498"/>
      <c r="WTU29" s="1498"/>
      <c r="WTV29" s="1498"/>
      <c r="WTW29" s="1498"/>
      <c r="WTX29" s="1498"/>
      <c r="WTY29" s="1498"/>
      <c r="WTZ29" s="1498"/>
      <c r="WUA29" s="1498"/>
      <c r="WUB29" s="1498"/>
      <c r="WUC29" s="1498"/>
      <c r="WUD29" s="1498"/>
      <c r="WUE29" s="1498"/>
      <c r="WUF29" s="1498"/>
      <c r="WUG29" s="1498"/>
      <c r="WUH29" s="1498"/>
      <c r="WUI29" s="1498"/>
      <c r="WUJ29" s="1498"/>
      <c r="WUK29" s="1498"/>
      <c r="WUL29" s="1498"/>
      <c r="WUM29" s="1498"/>
      <c r="WUN29" s="1498"/>
      <c r="WUO29" s="1498"/>
      <c r="WUP29" s="1498"/>
      <c r="WUQ29" s="1498"/>
      <c r="WUR29" s="1498"/>
      <c r="WUS29" s="1498"/>
      <c r="WUT29" s="1498"/>
      <c r="WUU29" s="1498"/>
      <c r="WUV29" s="1498"/>
      <c r="WUW29" s="1498"/>
      <c r="WUX29" s="1498"/>
      <c r="WUY29" s="1498"/>
      <c r="WUZ29" s="1498"/>
      <c r="WVA29" s="1498"/>
      <c r="WVB29" s="1498"/>
      <c r="WVC29" s="1498"/>
      <c r="WVD29" s="1498"/>
      <c r="WVE29" s="1498"/>
      <c r="WVF29" s="1498"/>
      <c r="WVG29" s="1498"/>
      <c r="WVH29" s="1498"/>
      <c r="WVI29" s="1498"/>
      <c r="WVJ29" s="1498"/>
      <c r="WVK29" s="1498"/>
      <c r="WVL29" s="1498"/>
      <c r="WVM29" s="1498"/>
      <c r="WVN29" s="1498"/>
      <c r="WVO29" s="1498"/>
      <c r="WVP29" s="1498"/>
      <c r="WVQ29" s="1498"/>
      <c r="WVR29" s="1498"/>
      <c r="WVS29" s="1498"/>
      <c r="WVT29" s="1498"/>
      <c r="WVU29" s="1498"/>
      <c r="WVV29" s="1498"/>
      <c r="WVW29" s="1498"/>
      <c r="WVX29" s="1498"/>
      <c r="WVY29" s="1498"/>
      <c r="WVZ29" s="1498"/>
      <c r="WWA29" s="1498"/>
      <c r="WWB29" s="1498"/>
      <c r="WWC29" s="1498"/>
      <c r="WWD29" s="1498"/>
      <c r="WWE29" s="1498"/>
      <c r="WWF29" s="1498"/>
      <c r="WWG29" s="1498"/>
      <c r="WWH29" s="1498"/>
      <c r="WWI29" s="1498"/>
      <c r="WWJ29" s="1498"/>
      <c r="WWK29" s="1498"/>
      <c r="WWL29" s="1498"/>
      <c r="WWM29" s="1498"/>
      <c r="WWN29" s="1498"/>
      <c r="WWO29" s="1498"/>
      <c r="WWP29" s="1498"/>
      <c r="WWQ29" s="1498"/>
      <c r="WWR29" s="1498"/>
      <c r="WWS29" s="1498"/>
      <c r="WWT29" s="1498"/>
      <c r="WWU29" s="1498"/>
      <c r="WWV29" s="1498"/>
      <c r="WWW29" s="1498"/>
      <c r="WWX29" s="1498"/>
      <c r="WWY29" s="1498"/>
      <c r="WWZ29" s="1498"/>
      <c r="WXA29" s="1498"/>
      <c r="WXB29" s="1498"/>
      <c r="WXC29" s="1498"/>
      <c r="WXD29" s="1498"/>
      <c r="WXE29" s="1498"/>
      <c r="WXF29" s="1498"/>
      <c r="WXG29" s="1498"/>
      <c r="WXH29" s="1498"/>
      <c r="WXI29" s="1498"/>
      <c r="WXJ29" s="1498"/>
      <c r="WXK29" s="1498"/>
      <c r="WXL29" s="1498"/>
      <c r="WXM29" s="1498"/>
      <c r="WXN29" s="1498"/>
      <c r="WXO29" s="1498"/>
      <c r="WXP29" s="1498"/>
      <c r="WXQ29" s="1498"/>
      <c r="WXR29" s="1498"/>
      <c r="WXS29" s="1498"/>
      <c r="WXT29" s="1498"/>
      <c r="WXU29" s="1498"/>
      <c r="WXV29" s="1498"/>
      <c r="WXW29" s="1498"/>
      <c r="WXX29" s="1498"/>
      <c r="WXY29" s="1498"/>
      <c r="WXZ29" s="1498"/>
      <c r="WYA29" s="1498"/>
      <c r="WYB29" s="1498"/>
      <c r="WYC29" s="1498"/>
      <c r="WYD29" s="1498"/>
      <c r="WYE29" s="1498"/>
      <c r="WYF29" s="1498"/>
      <c r="WYG29" s="1498"/>
      <c r="WYH29" s="1498"/>
      <c r="WYI29" s="1498"/>
      <c r="WYJ29" s="1498"/>
      <c r="WYK29" s="1498"/>
      <c r="WYL29" s="1498"/>
      <c r="WYM29" s="1498"/>
      <c r="WYN29" s="1498"/>
      <c r="WYO29" s="1498"/>
      <c r="WYP29" s="1498"/>
      <c r="WYQ29" s="1498"/>
      <c r="WYR29" s="1498"/>
      <c r="WYS29" s="1498"/>
      <c r="WYT29" s="1498"/>
      <c r="WYU29" s="1498"/>
      <c r="WYV29" s="1498"/>
      <c r="WYW29" s="1498"/>
      <c r="WYX29" s="1498"/>
      <c r="WYY29" s="1498"/>
      <c r="WYZ29" s="1498"/>
      <c r="WZA29" s="1498"/>
      <c r="WZB29" s="1498"/>
      <c r="WZC29" s="1498"/>
      <c r="WZD29" s="1498"/>
      <c r="WZE29" s="1498"/>
      <c r="WZF29" s="1498"/>
      <c r="WZG29" s="1498"/>
      <c r="WZH29" s="1498"/>
      <c r="WZI29" s="1498"/>
      <c r="WZJ29" s="1498"/>
      <c r="WZK29" s="1498"/>
      <c r="WZL29" s="1498"/>
      <c r="WZM29" s="1498"/>
      <c r="WZN29" s="1498"/>
      <c r="WZO29" s="1498"/>
      <c r="WZP29" s="1498"/>
      <c r="WZQ29" s="1498"/>
      <c r="WZR29" s="1498"/>
      <c r="WZS29" s="1498"/>
      <c r="WZT29" s="1498"/>
      <c r="WZU29" s="1498"/>
      <c r="WZV29" s="1498"/>
      <c r="WZW29" s="1498"/>
      <c r="WZX29" s="1498"/>
      <c r="WZY29" s="1498"/>
      <c r="WZZ29" s="1498"/>
      <c r="XAA29" s="1498"/>
      <c r="XAB29" s="1498"/>
      <c r="XAC29" s="1498"/>
      <c r="XAD29" s="1498"/>
      <c r="XAE29" s="1498"/>
      <c r="XAF29" s="1498"/>
      <c r="XAG29" s="1498"/>
      <c r="XAH29" s="1498"/>
      <c r="XAI29" s="1498"/>
      <c r="XAJ29" s="1498"/>
      <c r="XAK29" s="1498"/>
      <c r="XAL29" s="1498"/>
      <c r="XAM29" s="1498"/>
      <c r="XAN29" s="1498"/>
      <c r="XAO29" s="1498"/>
      <c r="XAP29" s="1498"/>
      <c r="XAQ29" s="1498"/>
      <c r="XAR29" s="1498"/>
      <c r="XAS29" s="1498"/>
      <c r="XAT29" s="1498"/>
      <c r="XAU29" s="1498"/>
      <c r="XAV29" s="1498"/>
      <c r="XAW29" s="1498"/>
      <c r="XAX29" s="1498"/>
      <c r="XAY29" s="1498"/>
      <c r="XAZ29" s="1498"/>
      <c r="XBA29" s="1498"/>
      <c r="XBB29" s="1498"/>
      <c r="XBC29" s="1498"/>
      <c r="XBD29" s="1498"/>
      <c r="XBE29" s="1498"/>
      <c r="XBF29" s="1498"/>
      <c r="XBG29" s="1498"/>
      <c r="XBH29" s="1498"/>
      <c r="XBI29" s="1498"/>
      <c r="XBJ29" s="1498"/>
      <c r="XBK29" s="1498"/>
      <c r="XBL29" s="1498"/>
      <c r="XBM29" s="1498"/>
      <c r="XBN29" s="1498"/>
      <c r="XBO29" s="1498"/>
      <c r="XBP29" s="1498"/>
      <c r="XBQ29" s="1498"/>
      <c r="XBR29" s="1498"/>
      <c r="XBS29" s="1498"/>
      <c r="XBT29" s="1498"/>
      <c r="XBU29" s="1498"/>
      <c r="XBV29" s="1498"/>
      <c r="XBW29" s="1498"/>
      <c r="XBX29" s="1498"/>
      <c r="XBY29" s="1498"/>
      <c r="XBZ29" s="1498"/>
      <c r="XCA29" s="1498"/>
      <c r="XCB29" s="1498"/>
      <c r="XCC29" s="1498"/>
      <c r="XCD29" s="1498"/>
      <c r="XCE29" s="1498"/>
      <c r="XCF29" s="1498"/>
      <c r="XCG29" s="1498"/>
      <c r="XCH29" s="1498"/>
      <c r="XCI29" s="1498"/>
      <c r="XCJ29" s="1498"/>
      <c r="XCK29" s="1498"/>
      <c r="XCL29" s="1498"/>
      <c r="XCM29" s="1498"/>
      <c r="XCN29" s="1498"/>
      <c r="XCO29" s="1498"/>
      <c r="XCP29" s="1498"/>
      <c r="XCQ29" s="1498"/>
      <c r="XCR29" s="1498"/>
      <c r="XCS29" s="1498"/>
      <c r="XCT29" s="1498"/>
      <c r="XCU29" s="1498"/>
      <c r="XCV29" s="1498"/>
      <c r="XCW29" s="1498"/>
      <c r="XCX29" s="1498"/>
      <c r="XCY29" s="1498"/>
      <c r="XCZ29" s="1498"/>
      <c r="XDA29" s="1498"/>
      <c r="XDB29" s="1498"/>
      <c r="XDC29" s="1498"/>
      <c r="XDD29" s="1498"/>
      <c r="XDE29" s="1498"/>
      <c r="XDF29" s="1498"/>
      <c r="XDG29" s="1498"/>
      <c r="XDH29" s="1498"/>
      <c r="XDI29" s="1498"/>
      <c r="XDJ29" s="1498"/>
      <c r="XDK29" s="1498"/>
      <c r="XDL29" s="1498"/>
      <c r="XDM29" s="1498"/>
      <c r="XDN29" s="1498"/>
      <c r="XDO29" s="1498"/>
      <c r="XDP29" s="1498"/>
      <c r="XDQ29" s="1498"/>
      <c r="XDR29" s="1498"/>
      <c r="XDS29" s="1498"/>
      <c r="XDT29" s="1498"/>
      <c r="XDU29" s="1498"/>
      <c r="XDV29" s="1498"/>
      <c r="XDW29" s="1498"/>
      <c r="XDX29" s="1498"/>
      <c r="XDY29" s="1498"/>
      <c r="XDZ29" s="1498"/>
      <c r="XEA29" s="1498"/>
      <c r="XEB29" s="1498"/>
      <c r="XEC29" s="1498"/>
      <c r="XED29" s="1498"/>
      <c r="XEE29" s="1498"/>
      <c r="XEF29" s="1498"/>
      <c r="XEG29" s="1498"/>
      <c r="XEH29" s="1498"/>
      <c r="XEI29" s="1498"/>
      <c r="XEJ29" s="1498"/>
      <c r="XEK29" s="1498"/>
      <c r="XEL29" s="1498"/>
      <c r="XEM29" s="1498"/>
      <c r="XEN29" s="1498"/>
      <c r="XEO29" s="1498"/>
      <c r="XEP29" s="1498"/>
      <c r="XEQ29" s="1498"/>
      <c r="XER29" s="1498"/>
      <c r="XES29" s="1498"/>
      <c r="XET29" s="1498"/>
      <c r="XEU29" s="1498"/>
      <c r="XEV29" s="1498"/>
      <c r="XEW29" s="1498"/>
      <c r="XEX29" s="1498"/>
      <c r="XEY29" s="1498"/>
      <c r="XEZ29" s="1498"/>
      <c r="XFA29" s="1498"/>
      <c r="XFB29" s="1498"/>
      <c r="XFC29" s="1498"/>
    </row>
    <row r="30" spans="1:16384" s="141" customFormat="1">
      <c r="A30" s="140"/>
      <c r="B30" s="1498"/>
      <c r="C30" s="1838"/>
      <c r="D30" s="1838"/>
      <c r="E30" s="1838"/>
      <c r="F30" s="1838"/>
      <c r="G30" s="1839"/>
      <c r="H30" s="1498"/>
      <c r="I30" s="1498"/>
      <c r="J30" s="1498"/>
      <c r="K30" s="1498"/>
      <c r="L30" s="1498"/>
      <c r="M30" s="1498"/>
      <c r="N30" s="1498"/>
      <c r="O30" s="1498"/>
      <c r="P30" s="1498"/>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1498"/>
      <c r="AO30" s="1498"/>
      <c r="AP30" s="1498"/>
      <c r="AQ30" s="1498"/>
      <c r="AR30" s="1498"/>
      <c r="AS30" s="1498"/>
      <c r="AT30" s="1498"/>
      <c r="AU30" s="1498"/>
      <c r="AV30" s="1498"/>
      <c r="AW30" s="1498"/>
      <c r="AX30" s="1498"/>
      <c r="AY30" s="1498"/>
      <c r="AZ30" s="1498"/>
      <c r="BA30" s="1498"/>
      <c r="BB30" s="1498"/>
      <c r="BC30" s="1498"/>
      <c r="BD30" s="1498"/>
      <c r="BE30" s="1498"/>
      <c r="BF30" s="1498"/>
      <c r="BG30" s="1498"/>
      <c r="BH30" s="1498"/>
      <c r="BI30" s="1498"/>
      <c r="BJ30" s="1498"/>
      <c r="BK30" s="1498"/>
      <c r="BL30" s="1498"/>
      <c r="BM30" s="1498"/>
      <c r="BN30" s="1498"/>
      <c r="BO30" s="1498"/>
      <c r="BP30" s="1498"/>
      <c r="BQ30" s="1498"/>
      <c r="BR30" s="1498"/>
      <c r="BS30" s="1498"/>
      <c r="BT30" s="1498"/>
      <c r="BU30" s="1498"/>
      <c r="BV30" s="1498"/>
      <c r="BW30" s="1498"/>
      <c r="BX30" s="1498"/>
      <c r="BY30" s="1498"/>
      <c r="BZ30" s="1498"/>
      <c r="CA30" s="1498"/>
      <c r="CB30" s="1498"/>
      <c r="CC30" s="1498"/>
      <c r="CD30" s="1498"/>
      <c r="CE30" s="1498"/>
      <c r="CF30" s="1498"/>
      <c r="CG30" s="1498"/>
      <c r="CH30" s="1498"/>
      <c r="CI30" s="1498"/>
      <c r="CJ30" s="1498"/>
      <c r="CK30" s="1498"/>
      <c r="CL30" s="1498"/>
      <c r="CM30" s="1498"/>
      <c r="CN30" s="1498"/>
      <c r="CO30" s="1498"/>
      <c r="CP30" s="1498"/>
      <c r="CQ30" s="1498"/>
      <c r="CR30" s="1498"/>
      <c r="CS30" s="1498"/>
      <c r="CT30" s="1498"/>
      <c r="CU30" s="1498"/>
      <c r="CV30" s="1498"/>
      <c r="CW30" s="1498"/>
      <c r="CX30" s="1498"/>
      <c r="CY30" s="1498"/>
      <c r="CZ30" s="1498"/>
      <c r="DA30" s="1498"/>
      <c r="DB30" s="1498"/>
      <c r="DC30" s="1498"/>
      <c r="DD30" s="1498"/>
      <c r="DE30" s="1498"/>
      <c r="DF30" s="1498"/>
      <c r="DG30" s="1498"/>
      <c r="DH30" s="1498"/>
      <c r="DI30" s="1498"/>
      <c r="DJ30" s="1498"/>
      <c r="DK30" s="1498"/>
      <c r="DL30" s="1498"/>
      <c r="DM30" s="1498"/>
      <c r="DN30" s="1498"/>
      <c r="DO30" s="1498"/>
      <c r="DP30" s="1498"/>
      <c r="DQ30" s="1498"/>
      <c r="DR30" s="1498"/>
      <c r="DS30" s="1498"/>
      <c r="DT30" s="1498"/>
      <c r="DU30" s="1498"/>
      <c r="DV30" s="1498"/>
      <c r="DW30" s="1498"/>
      <c r="DX30" s="1498"/>
      <c r="DY30" s="1498"/>
      <c r="DZ30" s="1498"/>
      <c r="EA30" s="1498"/>
      <c r="EB30" s="1498"/>
      <c r="EC30" s="1498"/>
      <c r="ED30" s="1498"/>
      <c r="EE30" s="1498"/>
      <c r="EF30" s="1498"/>
      <c r="EG30" s="1498"/>
      <c r="EH30" s="1498"/>
      <c r="EI30" s="1498"/>
      <c r="EJ30" s="1498"/>
      <c r="EK30" s="1498"/>
      <c r="EL30" s="1498"/>
      <c r="EM30" s="1498"/>
      <c r="EN30" s="1498"/>
      <c r="EO30" s="1498"/>
      <c r="EP30" s="1498"/>
      <c r="EQ30" s="1498"/>
      <c r="ER30" s="1498"/>
      <c r="ES30" s="1498"/>
      <c r="ET30" s="1498"/>
      <c r="EU30" s="1498"/>
      <c r="EV30" s="1498"/>
      <c r="EW30" s="1498"/>
      <c r="EX30" s="1498"/>
      <c r="EY30" s="1498"/>
      <c r="EZ30" s="1498"/>
      <c r="FA30" s="1498"/>
      <c r="FB30" s="1498"/>
      <c r="FC30" s="1498"/>
      <c r="FD30" s="1498"/>
      <c r="FE30" s="1498"/>
      <c r="FF30" s="1498"/>
      <c r="FG30" s="1498"/>
      <c r="FH30" s="1498"/>
      <c r="FI30" s="1498"/>
      <c r="FJ30" s="1498"/>
      <c r="FK30" s="1498"/>
      <c r="FL30" s="1498"/>
      <c r="FM30" s="1498"/>
      <c r="FN30" s="1498"/>
      <c r="FO30" s="1498"/>
      <c r="FP30" s="1498"/>
      <c r="FQ30" s="1498"/>
      <c r="FR30" s="1498"/>
      <c r="FS30" s="1498"/>
      <c r="FT30" s="1498"/>
      <c r="FU30" s="1498"/>
      <c r="FV30" s="1498"/>
      <c r="FW30" s="1498"/>
      <c r="FX30" s="1498"/>
      <c r="FY30" s="1498"/>
      <c r="FZ30" s="1498"/>
      <c r="GA30" s="1498"/>
      <c r="GB30" s="1498"/>
      <c r="GC30" s="1498"/>
      <c r="GD30" s="1498"/>
      <c r="GE30" s="1498"/>
      <c r="GF30" s="1498"/>
      <c r="GG30" s="1498"/>
      <c r="GH30" s="1498"/>
      <c r="GI30" s="1498"/>
      <c r="GJ30" s="1498"/>
      <c r="GK30" s="1498"/>
      <c r="GL30" s="1498"/>
      <c r="GM30" s="1498"/>
      <c r="GN30" s="1498"/>
      <c r="GO30" s="1498"/>
      <c r="GP30" s="1498"/>
      <c r="GQ30" s="1498"/>
      <c r="GR30" s="1498"/>
      <c r="GS30" s="1498"/>
      <c r="GT30" s="1498"/>
      <c r="GU30" s="1498"/>
      <c r="GV30" s="1498"/>
      <c r="GW30" s="1498"/>
      <c r="GX30" s="1498"/>
      <c r="GY30" s="1498"/>
      <c r="GZ30" s="1498"/>
      <c r="HA30" s="1498"/>
      <c r="HB30" s="1498"/>
      <c r="HC30" s="1498"/>
      <c r="HD30" s="1498"/>
      <c r="HE30" s="1498"/>
      <c r="HF30" s="1498"/>
      <c r="HG30" s="1498"/>
      <c r="HH30" s="1498"/>
      <c r="HI30" s="1498"/>
      <c r="HJ30" s="1498"/>
      <c r="HK30" s="1498"/>
      <c r="HL30" s="1498"/>
      <c r="HM30" s="1498"/>
      <c r="HN30" s="1498"/>
      <c r="HO30" s="1498"/>
      <c r="HP30" s="1498"/>
      <c r="HQ30" s="1498"/>
      <c r="HR30" s="1498"/>
      <c r="HS30" s="1498"/>
      <c r="HT30" s="1498"/>
      <c r="HU30" s="1498"/>
      <c r="HV30" s="1498"/>
      <c r="HW30" s="1498"/>
      <c r="HX30" s="1498"/>
      <c r="HY30" s="1498"/>
      <c r="HZ30" s="1498"/>
      <c r="IA30" s="1498"/>
      <c r="IB30" s="1498"/>
      <c r="IC30" s="1498"/>
      <c r="ID30" s="1498"/>
      <c r="IE30" s="1498"/>
      <c r="IF30" s="1498"/>
      <c r="IG30" s="1498"/>
      <c r="IH30" s="1498"/>
      <c r="II30" s="1498"/>
      <c r="IJ30" s="1498"/>
      <c r="IK30" s="1498"/>
      <c r="IL30" s="1498"/>
      <c r="IM30" s="1498"/>
      <c r="IN30" s="1498"/>
      <c r="IO30" s="1498"/>
      <c r="IP30" s="1498"/>
      <c r="IQ30" s="1498"/>
      <c r="IR30" s="1498"/>
      <c r="IS30" s="1498"/>
      <c r="IT30" s="1498"/>
      <c r="IU30" s="1498"/>
      <c r="IV30" s="1498"/>
      <c r="IW30" s="1498"/>
      <c r="IX30" s="1498"/>
      <c r="IY30" s="1498"/>
      <c r="IZ30" s="1498"/>
      <c r="JA30" s="1498"/>
      <c r="JB30" s="1498"/>
      <c r="JC30" s="1498"/>
      <c r="JD30" s="1498"/>
      <c r="JE30" s="1498"/>
      <c r="JF30" s="1498"/>
      <c r="JG30" s="1498"/>
      <c r="JH30" s="1498"/>
      <c r="JI30" s="1498"/>
      <c r="JJ30" s="1498"/>
      <c r="JK30" s="1498"/>
      <c r="JL30" s="1498"/>
      <c r="JM30" s="1498"/>
      <c r="JN30" s="1498"/>
      <c r="JO30" s="1498"/>
      <c r="JP30" s="1498"/>
      <c r="JQ30" s="1498"/>
      <c r="JR30" s="1498"/>
      <c r="JS30" s="1498"/>
      <c r="JT30" s="1498"/>
      <c r="JU30" s="1498"/>
      <c r="JV30" s="1498"/>
      <c r="JW30" s="1498"/>
      <c r="JX30" s="1498"/>
      <c r="JY30" s="1498"/>
      <c r="JZ30" s="1498"/>
      <c r="KA30" s="1498"/>
      <c r="KB30" s="1498"/>
      <c r="KC30" s="1498"/>
      <c r="KD30" s="1498"/>
      <c r="KE30" s="1498"/>
      <c r="KF30" s="1498"/>
      <c r="KG30" s="1498"/>
      <c r="KH30" s="1498"/>
      <c r="KI30" s="1498"/>
      <c r="KJ30" s="1498"/>
      <c r="KK30" s="1498"/>
      <c r="KL30" s="1498"/>
      <c r="KM30" s="1498"/>
      <c r="KN30" s="1498"/>
      <c r="KO30" s="1498"/>
      <c r="KP30" s="1498"/>
      <c r="KQ30" s="1498"/>
      <c r="KR30" s="1498"/>
      <c r="KS30" s="1498"/>
      <c r="KT30" s="1498"/>
      <c r="KU30" s="1498"/>
      <c r="KV30" s="1498"/>
      <c r="KW30" s="1498"/>
      <c r="KX30" s="1498"/>
      <c r="KY30" s="1498"/>
      <c r="KZ30" s="1498"/>
      <c r="LA30" s="1498"/>
      <c r="LB30" s="1498"/>
      <c r="LC30" s="1498"/>
      <c r="LD30" s="1498"/>
      <c r="LE30" s="1498"/>
      <c r="LF30" s="1498"/>
      <c r="LG30" s="1498"/>
      <c r="LH30" s="1498"/>
      <c r="LI30" s="1498"/>
      <c r="LJ30" s="1498"/>
      <c r="LK30" s="1498"/>
      <c r="LL30" s="1498"/>
      <c r="LM30" s="1498"/>
      <c r="LN30" s="1498"/>
      <c r="LO30" s="1498"/>
      <c r="LP30" s="1498"/>
      <c r="LQ30" s="1498"/>
      <c r="LR30" s="1498"/>
      <c r="LS30" s="1498"/>
      <c r="LT30" s="1498"/>
      <c r="LU30" s="1498"/>
      <c r="LV30" s="1498"/>
      <c r="LW30" s="1498"/>
      <c r="LX30" s="1498"/>
      <c r="LY30" s="1498"/>
      <c r="LZ30" s="1498"/>
      <c r="MA30" s="1498"/>
      <c r="MB30" s="1498"/>
      <c r="MC30" s="1498"/>
      <c r="MD30" s="1498"/>
      <c r="ME30" s="1498"/>
      <c r="MF30" s="1498"/>
      <c r="MG30" s="1498"/>
      <c r="MH30" s="1498"/>
      <c r="MI30" s="1498"/>
      <c r="MJ30" s="1498"/>
      <c r="MK30" s="1498"/>
      <c r="ML30" s="1498"/>
      <c r="MM30" s="1498"/>
      <c r="MN30" s="1498"/>
      <c r="MO30" s="1498"/>
      <c r="MP30" s="1498"/>
      <c r="MQ30" s="1498"/>
      <c r="MR30" s="1498"/>
      <c r="MS30" s="1498"/>
      <c r="MT30" s="1498"/>
      <c r="MU30" s="1498"/>
      <c r="MV30" s="1498"/>
      <c r="MW30" s="1498"/>
      <c r="MX30" s="1498"/>
      <c r="MY30" s="1498"/>
      <c r="MZ30" s="1498"/>
      <c r="NA30" s="1498"/>
      <c r="NB30" s="1498"/>
      <c r="NC30" s="1498"/>
      <c r="ND30" s="1498"/>
      <c r="NE30" s="1498"/>
      <c r="NF30" s="1498"/>
      <c r="NG30" s="1498"/>
      <c r="NH30" s="1498"/>
      <c r="NI30" s="1498"/>
      <c r="NJ30" s="1498"/>
      <c r="NK30" s="1498"/>
      <c r="NL30" s="1498"/>
      <c r="NM30" s="1498"/>
      <c r="NN30" s="1498"/>
      <c r="NO30" s="1498"/>
      <c r="NP30" s="1498"/>
      <c r="NQ30" s="1498"/>
      <c r="NR30" s="1498"/>
      <c r="NS30" s="1498"/>
      <c r="NT30" s="1498"/>
      <c r="NU30" s="1498"/>
      <c r="NV30" s="1498"/>
      <c r="NW30" s="1498"/>
      <c r="NX30" s="1498"/>
      <c r="NY30" s="1498"/>
      <c r="NZ30" s="1498"/>
      <c r="OA30" s="1498"/>
      <c r="OB30" s="1498"/>
      <c r="OC30" s="1498"/>
      <c r="OD30" s="1498"/>
      <c r="OE30" s="1498"/>
      <c r="OF30" s="1498"/>
      <c r="OG30" s="1498"/>
      <c r="OH30" s="1498"/>
      <c r="OI30" s="1498"/>
      <c r="OJ30" s="1498"/>
      <c r="OK30" s="1498"/>
      <c r="OL30" s="1498"/>
      <c r="OM30" s="1498"/>
      <c r="ON30" s="1498"/>
      <c r="OO30" s="1498"/>
      <c r="OP30" s="1498"/>
      <c r="OQ30" s="1498"/>
      <c r="OR30" s="1498"/>
      <c r="OS30" s="1498"/>
      <c r="OT30" s="1498"/>
      <c r="OU30" s="1498"/>
      <c r="OV30" s="1498"/>
      <c r="OW30" s="1498"/>
      <c r="OX30" s="1498"/>
      <c r="OY30" s="1498"/>
      <c r="OZ30" s="1498"/>
      <c r="PA30" s="1498"/>
      <c r="PB30" s="1498"/>
      <c r="PC30" s="1498"/>
      <c r="PD30" s="1498"/>
      <c r="PE30" s="1498"/>
      <c r="PF30" s="1498"/>
      <c r="PG30" s="1498"/>
      <c r="PH30" s="1498"/>
      <c r="PI30" s="1498"/>
      <c r="PJ30" s="1498"/>
      <c r="PK30" s="1498"/>
      <c r="PL30" s="1498"/>
      <c r="PM30" s="1498"/>
      <c r="PN30" s="1498"/>
      <c r="PO30" s="1498"/>
      <c r="PP30" s="1498"/>
      <c r="PQ30" s="1498"/>
      <c r="PR30" s="1498"/>
      <c r="PS30" s="1498"/>
      <c r="PT30" s="1498"/>
      <c r="PU30" s="1498"/>
      <c r="PV30" s="1498"/>
      <c r="PW30" s="1498"/>
      <c r="PX30" s="1498"/>
      <c r="PY30" s="1498"/>
      <c r="PZ30" s="1498"/>
      <c r="QA30" s="1498"/>
      <c r="QB30" s="1498"/>
      <c r="QC30" s="1498"/>
      <c r="QD30" s="1498"/>
      <c r="QE30" s="1498"/>
      <c r="QF30" s="1498"/>
      <c r="QG30" s="1498"/>
      <c r="QH30" s="1498"/>
      <c r="QI30" s="1498"/>
      <c r="QJ30" s="1498"/>
      <c r="QK30" s="1498"/>
      <c r="QL30" s="1498"/>
      <c r="QM30" s="1498"/>
      <c r="QN30" s="1498"/>
      <c r="QO30" s="1498"/>
      <c r="QP30" s="1498"/>
      <c r="QQ30" s="1498"/>
      <c r="QR30" s="1498"/>
      <c r="QS30" s="1498"/>
      <c r="QT30" s="1498"/>
      <c r="QU30" s="1498"/>
      <c r="QV30" s="1498"/>
      <c r="QW30" s="1498"/>
      <c r="QX30" s="1498"/>
      <c r="QY30" s="1498"/>
      <c r="QZ30" s="1498"/>
      <c r="RA30" s="1498"/>
      <c r="RB30" s="1498"/>
      <c r="RC30" s="1498"/>
      <c r="RD30" s="1498"/>
      <c r="RE30" s="1498"/>
      <c r="RF30" s="1498"/>
      <c r="RG30" s="1498"/>
      <c r="RH30" s="1498"/>
      <c r="RI30" s="1498"/>
      <c r="RJ30" s="1498"/>
      <c r="RK30" s="1498"/>
      <c r="RL30" s="1498"/>
      <c r="RM30" s="1498"/>
      <c r="RN30" s="1498"/>
      <c r="RO30" s="1498"/>
      <c r="RP30" s="1498"/>
      <c r="RQ30" s="1498"/>
      <c r="RR30" s="1498"/>
      <c r="RS30" s="1498"/>
      <c r="RT30" s="1498"/>
      <c r="RU30" s="1498"/>
      <c r="RV30" s="1498"/>
      <c r="RW30" s="1498"/>
      <c r="RX30" s="1498"/>
      <c r="RY30" s="1498"/>
      <c r="RZ30" s="1498"/>
      <c r="SA30" s="1498"/>
      <c r="SB30" s="1498"/>
      <c r="SC30" s="1498"/>
      <c r="SD30" s="1498"/>
      <c r="SE30" s="1498"/>
      <c r="SF30" s="1498"/>
      <c r="SG30" s="1498"/>
      <c r="SH30" s="1498"/>
      <c r="SI30" s="1498"/>
      <c r="SJ30" s="1498"/>
      <c r="SK30" s="1498"/>
      <c r="SL30" s="1498"/>
      <c r="SM30" s="1498"/>
      <c r="SN30" s="1498"/>
      <c r="SO30" s="1498"/>
      <c r="SP30" s="1498"/>
      <c r="SQ30" s="1498"/>
      <c r="SR30" s="1498"/>
      <c r="SS30" s="1498"/>
      <c r="ST30" s="1498"/>
      <c r="SU30" s="1498"/>
      <c r="SV30" s="1498"/>
      <c r="SW30" s="1498"/>
      <c r="SX30" s="1498"/>
      <c r="SY30" s="1498"/>
      <c r="SZ30" s="1498"/>
      <c r="TA30" s="1498"/>
      <c r="TB30" s="1498"/>
      <c r="TC30" s="1498"/>
      <c r="TD30" s="1498"/>
      <c r="TE30" s="1498"/>
      <c r="TF30" s="1498"/>
      <c r="TG30" s="1498"/>
      <c r="TH30" s="1498"/>
      <c r="TI30" s="1498"/>
      <c r="TJ30" s="1498"/>
      <c r="TK30" s="1498"/>
      <c r="TL30" s="1498"/>
      <c r="TM30" s="1498"/>
      <c r="TN30" s="1498"/>
      <c r="TO30" s="1498"/>
      <c r="TP30" s="1498"/>
      <c r="TQ30" s="1498"/>
      <c r="TR30" s="1498"/>
      <c r="TS30" s="1498"/>
      <c r="TT30" s="1498"/>
      <c r="TU30" s="1498"/>
      <c r="TV30" s="1498"/>
      <c r="TW30" s="1498"/>
      <c r="TX30" s="1498"/>
      <c r="TY30" s="1498"/>
      <c r="TZ30" s="1498"/>
      <c r="UA30" s="1498"/>
      <c r="UB30" s="1498"/>
      <c r="UC30" s="1498"/>
      <c r="UD30" s="1498"/>
      <c r="UE30" s="1498"/>
      <c r="UF30" s="1498"/>
      <c r="UG30" s="1498"/>
      <c r="UH30" s="1498"/>
      <c r="UI30" s="1498"/>
      <c r="UJ30" s="1498"/>
      <c r="UK30" s="1498"/>
      <c r="UL30" s="1498"/>
      <c r="UM30" s="1498"/>
      <c r="UN30" s="1498"/>
      <c r="UO30" s="1498"/>
      <c r="UP30" s="1498"/>
      <c r="UQ30" s="1498"/>
      <c r="UR30" s="1498"/>
      <c r="US30" s="1498"/>
      <c r="UT30" s="1498"/>
      <c r="UU30" s="1498"/>
      <c r="UV30" s="1498"/>
      <c r="UW30" s="1498"/>
      <c r="UX30" s="1498"/>
      <c r="UY30" s="1498"/>
      <c r="UZ30" s="1498"/>
      <c r="VA30" s="1498"/>
      <c r="VB30" s="1498"/>
      <c r="VC30" s="1498"/>
      <c r="VD30" s="1498"/>
      <c r="VE30" s="1498"/>
      <c r="VF30" s="1498"/>
      <c r="VG30" s="1498"/>
      <c r="VH30" s="1498"/>
      <c r="VI30" s="1498"/>
      <c r="VJ30" s="1498"/>
      <c r="VK30" s="1498"/>
      <c r="VL30" s="1498"/>
      <c r="VM30" s="1498"/>
      <c r="VN30" s="1498"/>
      <c r="VO30" s="1498"/>
      <c r="VP30" s="1498"/>
      <c r="VQ30" s="1498"/>
      <c r="VR30" s="1498"/>
      <c r="VS30" s="1498"/>
      <c r="VT30" s="1498"/>
      <c r="VU30" s="1498"/>
      <c r="VV30" s="1498"/>
      <c r="VW30" s="1498"/>
      <c r="VX30" s="1498"/>
      <c r="VY30" s="1498"/>
      <c r="VZ30" s="1498"/>
      <c r="WA30" s="1498"/>
      <c r="WB30" s="1498"/>
      <c r="WC30" s="1498"/>
      <c r="WD30" s="1498"/>
      <c r="WE30" s="1498"/>
      <c r="WF30" s="1498"/>
      <c r="WG30" s="1498"/>
      <c r="WH30" s="1498"/>
      <c r="WI30" s="1498"/>
      <c r="WJ30" s="1498"/>
      <c r="WK30" s="1498"/>
      <c r="WL30" s="1498"/>
      <c r="WM30" s="1498"/>
      <c r="WN30" s="1498"/>
      <c r="WO30" s="1498"/>
      <c r="WP30" s="1498"/>
      <c r="WQ30" s="1498"/>
      <c r="WR30" s="1498"/>
      <c r="WS30" s="1498"/>
      <c r="WT30" s="1498"/>
      <c r="WU30" s="1498"/>
      <c r="WV30" s="1498"/>
      <c r="WW30" s="1498"/>
      <c r="WX30" s="1498"/>
      <c r="WY30" s="1498"/>
      <c r="WZ30" s="1498"/>
      <c r="XA30" s="1498"/>
      <c r="XB30" s="1498"/>
      <c r="XC30" s="1498"/>
      <c r="XD30" s="1498"/>
      <c r="XE30" s="1498"/>
      <c r="XF30" s="1498"/>
      <c r="XG30" s="1498"/>
      <c r="XH30" s="1498"/>
      <c r="XI30" s="1498"/>
      <c r="XJ30" s="1498"/>
      <c r="XK30" s="1498"/>
      <c r="XL30" s="1498"/>
      <c r="XM30" s="1498"/>
      <c r="XN30" s="1498"/>
      <c r="XO30" s="1498"/>
      <c r="XP30" s="1498"/>
      <c r="XQ30" s="1498"/>
      <c r="XR30" s="1498"/>
      <c r="XS30" s="1498"/>
      <c r="XT30" s="1498"/>
      <c r="XU30" s="1498"/>
      <c r="XV30" s="1498"/>
      <c r="XW30" s="1498"/>
      <c r="XX30" s="1498"/>
      <c r="XY30" s="1498"/>
      <c r="XZ30" s="1498"/>
      <c r="YA30" s="1498"/>
      <c r="YB30" s="1498"/>
      <c r="YC30" s="1498"/>
      <c r="YD30" s="1498"/>
      <c r="YE30" s="1498"/>
      <c r="YF30" s="1498"/>
      <c r="YG30" s="1498"/>
      <c r="YH30" s="1498"/>
      <c r="YI30" s="1498"/>
      <c r="YJ30" s="1498"/>
      <c r="YK30" s="1498"/>
      <c r="YL30" s="1498"/>
      <c r="YM30" s="1498"/>
      <c r="YN30" s="1498"/>
      <c r="YO30" s="1498"/>
      <c r="YP30" s="1498"/>
      <c r="YQ30" s="1498"/>
      <c r="YR30" s="1498"/>
      <c r="YS30" s="1498"/>
      <c r="YT30" s="1498"/>
      <c r="YU30" s="1498"/>
      <c r="YV30" s="1498"/>
      <c r="YW30" s="1498"/>
      <c r="YX30" s="1498"/>
      <c r="YY30" s="1498"/>
      <c r="YZ30" s="1498"/>
      <c r="ZA30" s="1498"/>
      <c r="ZB30" s="1498"/>
      <c r="ZC30" s="1498"/>
      <c r="ZD30" s="1498"/>
      <c r="ZE30" s="1498"/>
      <c r="ZF30" s="1498"/>
      <c r="ZG30" s="1498"/>
      <c r="ZH30" s="1498"/>
      <c r="ZI30" s="1498"/>
      <c r="ZJ30" s="1498"/>
      <c r="ZK30" s="1498"/>
      <c r="ZL30" s="1498"/>
      <c r="ZM30" s="1498"/>
      <c r="ZN30" s="1498"/>
      <c r="ZO30" s="1498"/>
      <c r="ZP30" s="1498"/>
      <c r="ZQ30" s="1498"/>
      <c r="ZR30" s="1498"/>
      <c r="ZS30" s="1498"/>
      <c r="ZT30" s="1498"/>
      <c r="ZU30" s="1498"/>
      <c r="ZV30" s="1498"/>
      <c r="ZW30" s="1498"/>
      <c r="ZX30" s="1498"/>
      <c r="ZY30" s="1498"/>
      <c r="ZZ30" s="1498"/>
      <c r="AAA30" s="1498"/>
      <c r="AAB30" s="1498"/>
      <c r="AAC30" s="1498"/>
      <c r="AAD30" s="1498"/>
      <c r="AAE30" s="1498"/>
      <c r="AAF30" s="1498"/>
      <c r="AAG30" s="1498"/>
      <c r="AAH30" s="1498"/>
      <c r="AAI30" s="1498"/>
      <c r="AAJ30" s="1498"/>
      <c r="AAK30" s="1498"/>
      <c r="AAL30" s="1498"/>
      <c r="AAM30" s="1498"/>
      <c r="AAN30" s="1498"/>
      <c r="AAO30" s="1498"/>
      <c r="AAP30" s="1498"/>
      <c r="AAQ30" s="1498"/>
      <c r="AAR30" s="1498"/>
      <c r="AAS30" s="1498"/>
      <c r="AAT30" s="1498"/>
      <c r="AAU30" s="1498"/>
      <c r="AAV30" s="1498"/>
      <c r="AAW30" s="1498"/>
      <c r="AAX30" s="1498"/>
      <c r="AAY30" s="1498"/>
      <c r="AAZ30" s="1498"/>
      <c r="ABA30" s="1498"/>
      <c r="ABB30" s="1498"/>
      <c r="ABC30" s="1498"/>
      <c r="ABD30" s="1498"/>
      <c r="ABE30" s="1498"/>
      <c r="ABF30" s="1498"/>
      <c r="ABG30" s="1498"/>
      <c r="ABH30" s="1498"/>
      <c r="ABI30" s="1498"/>
      <c r="ABJ30" s="1498"/>
      <c r="ABK30" s="1498"/>
      <c r="ABL30" s="1498"/>
      <c r="ABM30" s="1498"/>
      <c r="ABN30" s="1498"/>
      <c r="ABO30" s="1498"/>
      <c r="ABP30" s="1498"/>
      <c r="ABQ30" s="1498"/>
      <c r="ABR30" s="1498"/>
      <c r="ABS30" s="1498"/>
      <c r="ABT30" s="1498"/>
      <c r="ABU30" s="1498"/>
      <c r="ABV30" s="1498"/>
      <c r="ABW30" s="1498"/>
      <c r="ABX30" s="1498"/>
      <c r="ABY30" s="1498"/>
      <c r="ABZ30" s="1498"/>
      <c r="ACA30" s="1498"/>
      <c r="ACB30" s="1498"/>
      <c r="ACC30" s="1498"/>
      <c r="ACD30" s="1498"/>
      <c r="ACE30" s="1498"/>
      <c r="ACF30" s="1498"/>
      <c r="ACG30" s="1498"/>
      <c r="ACH30" s="1498"/>
      <c r="ACI30" s="1498"/>
      <c r="ACJ30" s="1498"/>
      <c r="ACK30" s="1498"/>
      <c r="ACL30" s="1498"/>
      <c r="ACM30" s="1498"/>
      <c r="ACN30" s="1498"/>
      <c r="ACO30" s="1498"/>
      <c r="ACP30" s="1498"/>
      <c r="ACQ30" s="1498"/>
      <c r="ACR30" s="1498"/>
      <c r="ACS30" s="1498"/>
      <c r="ACT30" s="1498"/>
      <c r="ACU30" s="1498"/>
      <c r="ACV30" s="1498"/>
      <c r="ACW30" s="1498"/>
      <c r="ACX30" s="1498"/>
      <c r="ACY30" s="1498"/>
      <c r="ACZ30" s="1498"/>
      <c r="ADA30" s="1498"/>
      <c r="ADB30" s="1498"/>
      <c r="ADC30" s="1498"/>
      <c r="ADD30" s="1498"/>
      <c r="ADE30" s="1498"/>
      <c r="ADF30" s="1498"/>
      <c r="ADG30" s="1498"/>
      <c r="ADH30" s="1498"/>
      <c r="ADI30" s="1498"/>
      <c r="ADJ30" s="1498"/>
      <c r="ADK30" s="1498"/>
      <c r="ADL30" s="1498"/>
      <c r="ADM30" s="1498"/>
      <c r="ADN30" s="1498"/>
      <c r="ADO30" s="1498"/>
      <c r="ADP30" s="1498"/>
      <c r="ADQ30" s="1498"/>
      <c r="ADR30" s="1498"/>
      <c r="ADS30" s="1498"/>
      <c r="ADT30" s="1498"/>
      <c r="ADU30" s="1498"/>
      <c r="ADV30" s="1498"/>
      <c r="ADW30" s="1498"/>
      <c r="ADX30" s="1498"/>
      <c r="ADY30" s="1498"/>
      <c r="ADZ30" s="1498"/>
      <c r="AEA30" s="1498"/>
      <c r="AEB30" s="1498"/>
      <c r="AEC30" s="1498"/>
      <c r="AED30" s="1498"/>
      <c r="AEE30" s="1498"/>
      <c r="AEF30" s="1498"/>
      <c r="AEG30" s="1498"/>
      <c r="AEH30" s="1498"/>
      <c r="AEI30" s="1498"/>
      <c r="AEJ30" s="1498"/>
      <c r="AEK30" s="1498"/>
      <c r="AEL30" s="1498"/>
      <c r="AEM30" s="1498"/>
      <c r="AEN30" s="1498"/>
      <c r="AEO30" s="1498"/>
      <c r="AEP30" s="1498"/>
      <c r="AEQ30" s="1498"/>
      <c r="AER30" s="1498"/>
      <c r="AES30" s="1498"/>
      <c r="AET30" s="1498"/>
      <c r="AEU30" s="1498"/>
      <c r="AEV30" s="1498"/>
      <c r="AEW30" s="1498"/>
      <c r="AEX30" s="1498"/>
      <c r="AEY30" s="1498"/>
      <c r="AEZ30" s="1498"/>
      <c r="AFA30" s="1498"/>
      <c r="AFB30" s="1498"/>
      <c r="AFC30" s="1498"/>
      <c r="AFD30" s="1498"/>
      <c r="AFE30" s="1498"/>
      <c r="AFF30" s="1498"/>
      <c r="AFG30" s="1498"/>
      <c r="AFH30" s="1498"/>
      <c r="AFI30" s="1498"/>
      <c r="AFJ30" s="1498"/>
      <c r="AFK30" s="1498"/>
      <c r="AFL30" s="1498"/>
      <c r="AFM30" s="1498"/>
      <c r="AFN30" s="1498"/>
      <c r="AFO30" s="1498"/>
      <c r="AFP30" s="1498"/>
      <c r="AFQ30" s="1498"/>
      <c r="AFR30" s="1498"/>
      <c r="AFS30" s="1498"/>
      <c r="AFT30" s="1498"/>
      <c r="AFU30" s="1498"/>
      <c r="AFV30" s="1498"/>
      <c r="AFW30" s="1498"/>
      <c r="AFX30" s="1498"/>
      <c r="AFY30" s="1498"/>
      <c r="AFZ30" s="1498"/>
      <c r="AGA30" s="1498"/>
      <c r="AGB30" s="1498"/>
      <c r="AGC30" s="1498"/>
      <c r="AGD30" s="1498"/>
      <c r="AGE30" s="1498"/>
      <c r="AGF30" s="1498"/>
      <c r="AGG30" s="1498"/>
      <c r="AGH30" s="1498"/>
      <c r="AGI30" s="1498"/>
      <c r="AGJ30" s="1498"/>
      <c r="AGK30" s="1498"/>
      <c r="AGL30" s="1498"/>
      <c r="AGM30" s="1498"/>
      <c r="AGN30" s="1498"/>
      <c r="AGO30" s="1498"/>
      <c r="AGP30" s="1498"/>
      <c r="AGQ30" s="1498"/>
      <c r="AGR30" s="1498"/>
      <c r="AGS30" s="1498"/>
      <c r="AGT30" s="1498"/>
      <c r="AGU30" s="1498"/>
      <c r="AGV30" s="1498"/>
      <c r="AGW30" s="1498"/>
      <c r="AGX30" s="1498"/>
      <c r="AGY30" s="1498"/>
      <c r="AGZ30" s="1498"/>
      <c r="AHA30" s="1498"/>
      <c r="AHB30" s="1498"/>
      <c r="AHC30" s="1498"/>
      <c r="AHD30" s="1498"/>
      <c r="AHE30" s="1498"/>
      <c r="AHF30" s="1498"/>
      <c r="AHG30" s="1498"/>
      <c r="AHH30" s="1498"/>
      <c r="AHI30" s="1498"/>
      <c r="AHJ30" s="1498"/>
      <c r="AHK30" s="1498"/>
      <c r="AHL30" s="1498"/>
      <c r="AHM30" s="1498"/>
      <c r="AHN30" s="1498"/>
      <c r="AHO30" s="1498"/>
      <c r="AHP30" s="1498"/>
      <c r="AHQ30" s="1498"/>
      <c r="AHR30" s="1498"/>
      <c r="AHS30" s="1498"/>
      <c r="AHT30" s="1498"/>
      <c r="AHU30" s="1498"/>
      <c r="AHV30" s="1498"/>
      <c r="AHW30" s="1498"/>
      <c r="AHX30" s="1498"/>
      <c r="AHY30" s="1498"/>
      <c r="AHZ30" s="1498"/>
      <c r="AIA30" s="1498"/>
      <c r="AIB30" s="1498"/>
      <c r="AIC30" s="1498"/>
      <c r="AID30" s="1498"/>
      <c r="AIE30" s="1498"/>
      <c r="AIF30" s="1498"/>
      <c r="AIG30" s="1498"/>
      <c r="AIH30" s="1498"/>
      <c r="AII30" s="1498"/>
      <c r="AIJ30" s="1498"/>
      <c r="AIK30" s="1498"/>
      <c r="AIL30" s="1498"/>
      <c r="AIM30" s="1498"/>
      <c r="AIN30" s="1498"/>
      <c r="AIO30" s="1498"/>
      <c r="AIP30" s="1498"/>
      <c r="AIQ30" s="1498"/>
      <c r="AIR30" s="1498"/>
      <c r="AIS30" s="1498"/>
      <c r="AIT30" s="1498"/>
      <c r="AIU30" s="1498"/>
      <c r="AIV30" s="1498"/>
      <c r="AIW30" s="1498"/>
      <c r="AIX30" s="1498"/>
      <c r="AIY30" s="1498"/>
      <c r="AIZ30" s="1498"/>
      <c r="AJA30" s="1498"/>
      <c r="AJB30" s="1498"/>
      <c r="AJC30" s="1498"/>
      <c r="AJD30" s="1498"/>
      <c r="AJE30" s="1498"/>
      <c r="AJF30" s="1498"/>
      <c r="AJG30" s="1498"/>
      <c r="AJH30" s="1498"/>
      <c r="AJI30" s="1498"/>
      <c r="AJJ30" s="1498"/>
      <c r="AJK30" s="1498"/>
      <c r="AJL30" s="1498"/>
      <c r="AJM30" s="1498"/>
      <c r="AJN30" s="1498"/>
      <c r="AJO30" s="1498"/>
      <c r="AJP30" s="1498"/>
      <c r="AJQ30" s="1498"/>
      <c r="AJR30" s="1498"/>
      <c r="AJS30" s="1498"/>
      <c r="AJT30" s="1498"/>
      <c r="AJU30" s="1498"/>
      <c r="AJV30" s="1498"/>
      <c r="AJW30" s="1498"/>
      <c r="AJX30" s="1498"/>
      <c r="AJY30" s="1498"/>
      <c r="AJZ30" s="1498"/>
      <c r="AKA30" s="1498"/>
      <c r="AKB30" s="1498"/>
      <c r="AKC30" s="1498"/>
      <c r="AKD30" s="1498"/>
      <c r="AKE30" s="1498"/>
      <c r="AKF30" s="1498"/>
      <c r="AKG30" s="1498"/>
      <c r="AKH30" s="1498"/>
      <c r="AKI30" s="1498"/>
      <c r="AKJ30" s="1498"/>
      <c r="AKK30" s="1498"/>
      <c r="AKL30" s="1498"/>
      <c r="AKM30" s="1498"/>
      <c r="AKN30" s="1498"/>
      <c r="AKO30" s="1498"/>
      <c r="AKP30" s="1498"/>
      <c r="AKQ30" s="1498"/>
      <c r="AKR30" s="1498"/>
      <c r="AKS30" s="1498"/>
      <c r="AKT30" s="1498"/>
      <c r="AKU30" s="1498"/>
      <c r="AKV30" s="1498"/>
      <c r="AKW30" s="1498"/>
      <c r="AKX30" s="1498"/>
      <c r="AKY30" s="1498"/>
      <c r="AKZ30" s="1498"/>
      <c r="ALA30" s="1498"/>
      <c r="ALB30" s="1498"/>
      <c r="ALC30" s="1498"/>
      <c r="ALD30" s="1498"/>
      <c r="ALE30" s="1498"/>
      <c r="ALF30" s="1498"/>
      <c r="ALG30" s="1498"/>
      <c r="ALH30" s="1498"/>
      <c r="ALI30" s="1498"/>
      <c r="ALJ30" s="1498"/>
      <c r="ALK30" s="1498"/>
      <c r="ALL30" s="1498"/>
      <c r="ALM30" s="1498"/>
      <c r="ALN30" s="1498"/>
      <c r="ALO30" s="1498"/>
      <c r="ALP30" s="1498"/>
      <c r="ALQ30" s="1498"/>
      <c r="ALR30" s="1498"/>
      <c r="ALS30" s="1498"/>
      <c r="ALT30" s="1498"/>
      <c r="ALU30" s="1498"/>
      <c r="ALV30" s="1498"/>
      <c r="ALW30" s="1498"/>
      <c r="ALX30" s="1498"/>
      <c r="ALY30" s="1498"/>
      <c r="ALZ30" s="1498"/>
      <c r="AMA30" s="1498"/>
      <c r="AMB30" s="1498"/>
      <c r="AMC30" s="1498"/>
      <c r="AMD30" s="1498"/>
      <c r="AME30" s="1498"/>
      <c r="AMF30" s="1498"/>
      <c r="AMG30" s="1498"/>
      <c r="AMH30" s="1498"/>
      <c r="AMI30" s="1498"/>
      <c r="AMJ30" s="1498"/>
      <c r="AMK30" s="1498"/>
      <c r="AML30" s="1498"/>
      <c r="AMM30" s="1498"/>
      <c r="AMN30" s="1498"/>
      <c r="AMO30" s="1498"/>
      <c r="AMP30" s="1498"/>
      <c r="AMQ30" s="1498"/>
      <c r="AMR30" s="1498"/>
      <c r="AMS30" s="1498"/>
      <c r="AMT30" s="1498"/>
      <c r="AMU30" s="1498"/>
      <c r="AMV30" s="1498"/>
      <c r="AMW30" s="1498"/>
      <c r="AMX30" s="1498"/>
      <c r="AMY30" s="1498"/>
      <c r="AMZ30" s="1498"/>
      <c r="ANA30" s="1498"/>
      <c r="ANB30" s="1498"/>
      <c r="ANC30" s="1498"/>
      <c r="AND30" s="1498"/>
      <c r="ANE30" s="1498"/>
      <c r="ANF30" s="1498"/>
      <c r="ANG30" s="1498"/>
      <c r="ANH30" s="1498"/>
      <c r="ANI30" s="1498"/>
      <c r="ANJ30" s="1498"/>
      <c r="ANK30" s="1498"/>
      <c r="ANL30" s="1498"/>
      <c r="ANM30" s="1498"/>
      <c r="ANN30" s="1498"/>
      <c r="ANO30" s="1498"/>
      <c r="ANP30" s="1498"/>
      <c r="ANQ30" s="1498"/>
      <c r="ANR30" s="1498"/>
      <c r="ANS30" s="1498"/>
      <c r="ANT30" s="1498"/>
      <c r="ANU30" s="1498"/>
      <c r="ANV30" s="1498"/>
      <c r="ANW30" s="1498"/>
      <c r="ANX30" s="1498"/>
      <c r="ANY30" s="1498"/>
      <c r="ANZ30" s="1498"/>
      <c r="AOA30" s="1498"/>
      <c r="AOB30" s="1498"/>
      <c r="AOC30" s="1498"/>
      <c r="AOD30" s="1498"/>
      <c r="AOE30" s="1498"/>
      <c r="AOF30" s="1498"/>
      <c r="AOG30" s="1498"/>
      <c r="AOH30" s="1498"/>
      <c r="AOI30" s="1498"/>
      <c r="AOJ30" s="1498"/>
      <c r="AOK30" s="1498"/>
      <c r="AOL30" s="1498"/>
      <c r="AOM30" s="1498"/>
      <c r="AON30" s="1498"/>
      <c r="AOO30" s="1498"/>
      <c r="AOP30" s="1498"/>
      <c r="AOQ30" s="1498"/>
      <c r="AOR30" s="1498"/>
      <c r="AOS30" s="1498"/>
      <c r="AOT30" s="1498"/>
      <c r="AOU30" s="1498"/>
      <c r="AOV30" s="1498"/>
      <c r="AOW30" s="1498"/>
      <c r="AOX30" s="1498"/>
      <c r="AOY30" s="1498"/>
      <c r="AOZ30" s="1498"/>
      <c r="APA30" s="1498"/>
      <c r="APB30" s="1498"/>
      <c r="APC30" s="1498"/>
      <c r="APD30" s="1498"/>
      <c r="APE30" s="1498"/>
      <c r="APF30" s="1498"/>
      <c r="APG30" s="1498"/>
      <c r="APH30" s="1498"/>
      <c r="API30" s="1498"/>
      <c r="APJ30" s="1498"/>
      <c r="APK30" s="1498"/>
      <c r="APL30" s="1498"/>
      <c r="APM30" s="1498"/>
      <c r="APN30" s="1498"/>
      <c r="APO30" s="1498"/>
      <c r="APP30" s="1498"/>
      <c r="APQ30" s="1498"/>
      <c r="APR30" s="1498"/>
      <c r="APS30" s="1498"/>
      <c r="APT30" s="1498"/>
      <c r="APU30" s="1498"/>
      <c r="APV30" s="1498"/>
      <c r="APW30" s="1498"/>
      <c r="APX30" s="1498"/>
      <c r="APY30" s="1498"/>
      <c r="APZ30" s="1498"/>
      <c r="AQA30" s="1498"/>
      <c r="AQB30" s="1498"/>
      <c r="AQC30" s="1498"/>
      <c r="AQD30" s="1498"/>
      <c r="AQE30" s="1498"/>
      <c r="AQF30" s="1498"/>
      <c r="AQG30" s="1498"/>
      <c r="AQH30" s="1498"/>
      <c r="AQI30" s="1498"/>
      <c r="AQJ30" s="1498"/>
      <c r="AQK30" s="1498"/>
      <c r="AQL30" s="1498"/>
      <c r="AQM30" s="1498"/>
      <c r="AQN30" s="1498"/>
      <c r="AQO30" s="1498"/>
      <c r="AQP30" s="1498"/>
      <c r="AQQ30" s="1498"/>
      <c r="AQR30" s="1498"/>
      <c r="AQS30" s="1498"/>
      <c r="AQT30" s="1498"/>
      <c r="AQU30" s="1498"/>
      <c r="AQV30" s="1498"/>
      <c r="AQW30" s="1498"/>
      <c r="AQX30" s="1498"/>
      <c r="AQY30" s="1498"/>
      <c r="AQZ30" s="1498"/>
      <c r="ARA30" s="1498"/>
      <c r="ARB30" s="1498"/>
      <c r="ARC30" s="1498"/>
      <c r="ARD30" s="1498"/>
      <c r="ARE30" s="1498"/>
      <c r="ARF30" s="1498"/>
      <c r="ARG30" s="1498"/>
      <c r="ARH30" s="1498"/>
      <c r="ARI30" s="1498"/>
      <c r="ARJ30" s="1498"/>
      <c r="ARK30" s="1498"/>
      <c r="ARL30" s="1498"/>
      <c r="ARM30" s="1498"/>
      <c r="ARN30" s="1498"/>
      <c r="ARO30" s="1498"/>
      <c r="ARP30" s="1498"/>
      <c r="ARQ30" s="1498"/>
      <c r="ARR30" s="1498"/>
      <c r="ARS30" s="1498"/>
      <c r="ART30" s="1498"/>
      <c r="ARU30" s="1498"/>
      <c r="ARV30" s="1498"/>
      <c r="ARW30" s="1498"/>
      <c r="ARX30" s="1498"/>
      <c r="ARY30" s="1498"/>
      <c r="ARZ30" s="1498"/>
      <c r="ASA30" s="1498"/>
      <c r="ASB30" s="1498"/>
      <c r="ASC30" s="1498"/>
      <c r="ASD30" s="1498"/>
      <c r="ASE30" s="1498"/>
      <c r="ASF30" s="1498"/>
      <c r="ASG30" s="1498"/>
      <c r="ASH30" s="1498"/>
      <c r="ASI30" s="1498"/>
      <c r="ASJ30" s="1498"/>
      <c r="ASK30" s="1498"/>
      <c r="ASL30" s="1498"/>
      <c r="ASM30" s="1498"/>
      <c r="ASN30" s="1498"/>
      <c r="ASO30" s="1498"/>
      <c r="ASP30" s="1498"/>
      <c r="ASQ30" s="1498"/>
      <c r="ASR30" s="1498"/>
      <c r="ASS30" s="1498"/>
      <c r="AST30" s="1498"/>
      <c r="ASU30" s="1498"/>
      <c r="ASV30" s="1498"/>
      <c r="ASW30" s="1498"/>
      <c r="ASX30" s="1498"/>
      <c r="ASY30" s="1498"/>
      <c r="ASZ30" s="1498"/>
      <c r="ATA30" s="1498"/>
      <c r="ATB30" s="1498"/>
      <c r="ATC30" s="1498"/>
      <c r="ATD30" s="1498"/>
      <c r="ATE30" s="1498"/>
      <c r="ATF30" s="1498"/>
      <c r="ATG30" s="1498"/>
      <c r="ATH30" s="1498"/>
      <c r="ATI30" s="1498"/>
      <c r="ATJ30" s="1498"/>
      <c r="ATK30" s="1498"/>
      <c r="ATL30" s="1498"/>
      <c r="ATM30" s="1498"/>
      <c r="ATN30" s="1498"/>
      <c r="ATO30" s="1498"/>
      <c r="ATP30" s="1498"/>
      <c r="ATQ30" s="1498"/>
      <c r="ATR30" s="1498"/>
      <c r="ATS30" s="1498"/>
      <c r="ATT30" s="1498"/>
      <c r="ATU30" s="1498"/>
      <c r="ATV30" s="1498"/>
      <c r="ATW30" s="1498"/>
      <c r="ATX30" s="1498"/>
      <c r="ATY30" s="1498"/>
      <c r="ATZ30" s="1498"/>
      <c r="AUA30" s="1498"/>
      <c r="AUB30" s="1498"/>
      <c r="AUC30" s="1498"/>
      <c r="AUD30" s="1498"/>
      <c r="AUE30" s="1498"/>
      <c r="AUF30" s="1498"/>
      <c r="AUG30" s="1498"/>
      <c r="AUH30" s="1498"/>
      <c r="AUI30" s="1498"/>
      <c r="AUJ30" s="1498"/>
      <c r="AUK30" s="1498"/>
      <c r="AUL30" s="1498"/>
      <c r="AUM30" s="1498"/>
      <c r="AUN30" s="1498"/>
      <c r="AUO30" s="1498"/>
      <c r="AUP30" s="1498"/>
      <c r="AUQ30" s="1498"/>
      <c r="AUR30" s="1498"/>
      <c r="AUS30" s="1498"/>
      <c r="AUT30" s="1498"/>
      <c r="AUU30" s="1498"/>
      <c r="AUV30" s="1498"/>
      <c r="AUW30" s="1498"/>
      <c r="AUX30" s="1498"/>
      <c r="AUY30" s="1498"/>
      <c r="AUZ30" s="1498"/>
      <c r="AVA30" s="1498"/>
      <c r="AVB30" s="1498"/>
      <c r="AVC30" s="1498"/>
      <c r="AVD30" s="1498"/>
      <c r="AVE30" s="1498"/>
      <c r="AVF30" s="1498"/>
      <c r="AVG30" s="1498"/>
      <c r="AVH30" s="1498"/>
      <c r="AVI30" s="1498"/>
      <c r="AVJ30" s="1498"/>
      <c r="AVK30" s="1498"/>
      <c r="AVL30" s="1498"/>
      <c r="AVM30" s="1498"/>
      <c r="AVN30" s="1498"/>
      <c r="AVO30" s="1498"/>
      <c r="AVP30" s="1498"/>
      <c r="AVQ30" s="1498"/>
      <c r="AVR30" s="1498"/>
      <c r="AVS30" s="1498"/>
      <c r="AVT30" s="1498"/>
      <c r="AVU30" s="1498"/>
      <c r="AVV30" s="1498"/>
      <c r="AVW30" s="1498"/>
      <c r="AVX30" s="1498"/>
      <c r="AVY30" s="1498"/>
      <c r="AVZ30" s="1498"/>
      <c r="AWA30" s="1498"/>
      <c r="AWB30" s="1498"/>
      <c r="AWC30" s="1498"/>
      <c r="AWD30" s="1498"/>
      <c r="AWE30" s="1498"/>
      <c r="AWF30" s="1498"/>
      <c r="AWG30" s="1498"/>
      <c r="AWH30" s="1498"/>
      <c r="AWI30" s="1498"/>
      <c r="AWJ30" s="1498"/>
      <c r="AWK30" s="1498"/>
      <c r="AWL30" s="1498"/>
      <c r="AWM30" s="1498"/>
      <c r="AWN30" s="1498"/>
      <c r="AWO30" s="1498"/>
      <c r="AWP30" s="1498"/>
      <c r="AWQ30" s="1498"/>
      <c r="AWR30" s="1498"/>
      <c r="AWS30" s="1498"/>
      <c r="AWT30" s="1498"/>
      <c r="AWU30" s="1498"/>
      <c r="AWV30" s="1498"/>
      <c r="AWW30" s="1498"/>
      <c r="AWX30" s="1498"/>
      <c r="AWY30" s="1498"/>
      <c r="AWZ30" s="1498"/>
      <c r="AXA30" s="1498"/>
      <c r="AXB30" s="1498"/>
      <c r="AXC30" s="1498"/>
      <c r="AXD30" s="1498"/>
      <c r="AXE30" s="1498"/>
      <c r="AXF30" s="1498"/>
      <c r="AXG30" s="1498"/>
      <c r="AXH30" s="1498"/>
      <c r="AXI30" s="1498"/>
      <c r="AXJ30" s="1498"/>
      <c r="AXK30" s="1498"/>
      <c r="AXL30" s="1498"/>
      <c r="AXM30" s="1498"/>
      <c r="AXN30" s="1498"/>
      <c r="AXO30" s="1498"/>
      <c r="AXP30" s="1498"/>
      <c r="AXQ30" s="1498"/>
      <c r="AXR30" s="1498"/>
      <c r="AXS30" s="1498"/>
      <c r="AXT30" s="1498"/>
      <c r="AXU30" s="1498"/>
      <c r="AXV30" s="1498"/>
      <c r="AXW30" s="1498"/>
      <c r="AXX30" s="1498"/>
      <c r="AXY30" s="1498"/>
      <c r="AXZ30" s="1498"/>
      <c r="AYA30" s="1498"/>
      <c r="AYB30" s="1498"/>
      <c r="AYC30" s="1498"/>
      <c r="AYD30" s="1498"/>
      <c r="AYE30" s="1498"/>
      <c r="AYF30" s="1498"/>
      <c r="AYG30" s="1498"/>
      <c r="AYH30" s="1498"/>
      <c r="AYI30" s="1498"/>
      <c r="AYJ30" s="1498"/>
      <c r="AYK30" s="1498"/>
      <c r="AYL30" s="1498"/>
      <c r="AYM30" s="1498"/>
      <c r="AYN30" s="1498"/>
      <c r="AYO30" s="1498"/>
      <c r="AYP30" s="1498"/>
      <c r="AYQ30" s="1498"/>
      <c r="AYR30" s="1498"/>
      <c r="AYS30" s="1498"/>
      <c r="AYT30" s="1498"/>
      <c r="AYU30" s="1498"/>
      <c r="AYV30" s="1498"/>
      <c r="AYW30" s="1498"/>
      <c r="AYX30" s="1498"/>
      <c r="AYY30" s="1498"/>
      <c r="AYZ30" s="1498"/>
      <c r="AZA30" s="1498"/>
      <c r="AZB30" s="1498"/>
      <c r="AZC30" s="1498"/>
      <c r="AZD30" s="1498"/>
      <c r="AZE30" s="1498"/>
      <c r="AZF30" s="1498"/>
      <c r="AZG30" s="1498"/>
      <c r="AZH30" s="1498"/>
      <c r="AZI30" s="1498"/>
      <c r="AZJ30" s="1498"/>
      <c r="AZK30" s="1498"/>
      <c r="AZL30" s="1498"/>
      <c r="AZM30" s="1498"/>
      <c r="AZN30" s="1498"/>
      <c r="AZO30" s="1498"/>
      <c r="AZP30" s="1498"/>
      <c r="AZQ30" s="1498"/>
      <c r="AZR30" s="1498"/>
      <c r="AZS30" s="1498"/>
      <c r="AZT30" s="1498"/>
      <c r="AZU30" s="1498"/>
      <c r="AZV30" s="1498"/>
      <c r="AZW30" s="1498"/>
      <c r="AZX30" s="1498"/>
      <c r="AZY30" s="1498"/>
      <c r="AZZ30" s="1498"/>
      <c r="BAA30" s="1498"/>
      <c r="BAB30" s="1498"/>
      <c r="BAC30" s="1498"/>
      <c r="BAD30" s="1498"/>
      <c r="BAE30" s="1498"/>
      <c r="BAF30" s="1498"/>
      <c r="BAG30" s="1498"/>
      <c r="BAH30" s="1498"/>
      <c r="BAI30" s="1498"/>
      <c r="BAJ30" s="1498"/>
      <c r="BAK30" s="1498"/>
      <c r="BAL30" s="1498"/>
      <c r="BAM30" s="1498"/>
      <c r="BAN30" s="1498"/>
      <c r="BAO30" s="1498"/>
      <c r="BAP30" s="1498"/>
      <c r="BAQ30" s="1498"/>
      <c r="BAR30" s="1498"/>
      <c r="BAS30" s="1498"/>
      <c r="BAT30" s="1498"/>
      <c r="BAU30" s="1498"/>
      <c r="BAV30" s="1498"/>
      <c r="BAW30" s="1498"/>
      <c r="BAX30" s="1498"/>
      <c r="BAY30" s="1498"/>
      <c r="BAZ30" s="1498"/>
      <c r="BBA30" s="1498"/>
      <c r="BBB30" s="1498"/>
      <c r="BBC30" s="1498"/>
      <c r="BBD30" s="1498"/>
      <c r="BBE30" s="1498"/>
      <c r="BBF30" s="1498"/>
      <c r="BBG30" s="1498"/>
      <c r="BBH30" s="1498"/>
      <c r="BBI30" s="1498"/>
      <c r="BBJ30" s="1498"/>
      <c r="BBK30" s="1498"/>
      <c r="BBL30" s="1498"/>
      <c r="BBM30" s="1498"/>
      <c r="BBN30" s="1498"/>
      <c r="BBO30" s="1498"/>
      <c r="BBP30" s="1498"/>
      <c r="BBQ30" s="1498"/>
      <c r="BBR30" s="1498"/>
      <c r="BBS30" s="1498"/>
      <c r="BBT30" s="1498"/>
      <c r="BBU30" s="1498"/>
      <c r="BBV30" s="1498"/>
      <c r="BBW30" s="1498"/>
      <c r="BBX30" s="1498"/>
      <c r="BBY30" s="1498"/>
      <c r="BBZ30" s="1498"/>
      <c r="BCA30" s="1498"/>
      <c r="BCB30" s="1498"/>
      <c r="BCC30" s="1498"/>
      <c r="BCD30" s="1498"/>
      <c r="BCE30" s="1498"/>
      <c r="BCF30" s="1498"/>
      <c r="BCG30" s="1498"/>
      <c r="BCH30" s="1498"/>
      <c r="BCI30" s="1498"/>
      <c r="BCJ30" s="1498"/>
      <c r="BCK30" s="1498"/>
      <c r="BCL30" s="1498"/>
      <c r="BCM30" s="1498"/>
      <c r="BCN30" s="1498"/>
      <c r="BCO30" s="1498"/>
      <c r="BCP30" s="1498"/>
      <c r="BCQ30" s="1498"/>
      <c r="BCR30" s="1498"/>
      <c r="BCS30" s="1498"/>
      <c r="BCT30" s="1498"/>
      <c r="BCU30" s="1498"/>
      <c r="BCV30" s="1498"/>
      <c r="BCW30" s="1498"/>
      <c r="BCX30" s="1498"/>
      <c r="BCY30" s="1498"/>
      <c r="BCZ30" s="1498"/>
      <c r="BDA30" s="1498"/>
      <c r="BDB30" s="1498"/>
      <c r="BDC30" s="1498"/>
      <c r="BDD30" s="1498"/>
      <c r="BDE30" s="1498"/>
      <c r="BDF30" s="1498"/>
      <c r="BDG30" s="1498"/>
      <c r="BDH30" s="1498"/>
      <c r="BDI30" s="1498"/>
      <c r="BDJ30" s="1498"/>
      <c r="BDK30" s="1498"/>
      <c r="BDL30" s="1498"/>
      <c r="BDM30" s="1498"/>
      <c r="BDN30" s="1498"/>
      <c r="BDO30" s="1498"/>
      <c r="BDP30" s="1498"/>
      <c r="BDQ30" s="1498"/>
      <c r="BDR30" s="1498"/>
      <c r="BDS30" s="1498"/>
      <c r="BDT30" s="1498"/>
      <c r="BDU30" s="1498"/>
      <c r="BDV30" s="1498"/>
      <c r="BDW30" s="1498"/>
      <c r="BDX30" s="1498"/>
      <c r="BDY30" s="1498"/>
      <c r="BDZ30" s="1498"/>
      <c r="BEA30" s="1498"/>
      <c r="BEB30" s="1498"/>
      <c r="BEC30" s="1498"/>
      <c r="BED30" s="1498"/>
      <c r="BEE30" s="1498"/>
      <c r="BEF30" s="1498"/>
      <c r="BEG30" s="1498"/>
      <c r="BEH30" s="1498"/>
      <c r="BEI30" s="1498"/>
      <c r="BEJ30" s="1498"/>
      <c r="BEK30" s="1498"/>
      <c r="BEL30" s="1498"/>
      <c r="BEM30" s="1498"/>
      <c r="BEN30" s="1498"/>
      <c r="BEO30" s="1498"/>
      <c r="BEP30" s="1498"/>
      <c r="BEQ30" s="1498"/>
      <c r="BER30" s="1498"/>
      <c r="BES30" s="1498"/>
      <c r="BET30" s="1498"/>
      <c r="BEU30" s="1498"/>
      <c r="BEV30" s="1498"/>
      <c r="BEW30" s="1498"/>
      <c r="BEX30" s="1498"/>
      <c r="BEY30" s="1498"/>
      <c r="BEZ30" s="1498"/>
      <c r="BFA30" s="1498"/>
      <c r="BFB30" s="1498"/>
      <c r="BFC30" s="1498"/>
      <c r="BFD30" s="1498"/>
      <c r="BFE30" s="1498"/>
      <c r="BFF30" s="1498"/>
      <c r="BFG30" s="1498"/>
      <c r="BFH30" s="1498"/>
      <c r="BFI30" s="1498"/>
      <c r="BFJ30" s="1498"/>
      <c r="BFK30" s="1498"/>
      <c r="BFL30" s="1498"/>
      <c r="BFM30" s="1498"/>
      <c r="BFN30" s="1498"/>
      <c r="BFO30" s="1498"/>
      <c r="BFP30" s="1498"/>
      <c r="BFQ30" s="1498"/>
      <c r="BFR30" s="1498"/>
      <c r="BFS30" s="1498"/>
      <c r="BFT30" s="1498"/>
      <c r="BFU30" s="1498"/>
      <c r="BFV30" s="1498"/>
      <c r="BFW30" s="1498"/>
      <c r="BFX30" s="1498"/>
      <c r="BFY30" s="1498"/>
      <c r="BFZ30" s="1498"/>
      <c r="BGA30" s="1498"/>
      <c r="BGB30" s="1498"/>
      <c r="BGC30" s="1498"/>
      <c r="BGD30" s="1498"/>
      <c r="BGE30" s="1498"/>
      <c r="BGF30" s="1498"/>
      <c r="BGG30" s="1498"/>
      <c r="BGH30" s="1498"/>
      <c r="BGI30" s="1498"/>
      <c r="BGJ30" s="1498"/>
      <c r="BGK30" s="1498"/>
      <c r="BGL30" s="1498"/>
      <c r="BGM30" s="1498"/>
      <c r="BGN30" s="1498"/>
      <c r="BGO30" s="1498"/>
      <c r="BGP30" s="1498"/>
      <c r="BGQ30" s="1498"/>
      <c r="BGR30" s="1498"/>
      <c r="BGS30" s="1498"/>
      <c r="BGT30" s="1498"/>
      <c r="BGU30" s="1498"/>
      <c r="BGV30" s="1498"/>
      <c r="BGW30" s="1498"/>
      <c r="BGX30" s="1498"/>
      <c r="BGY30" s="1498"/>
      <c r="BGZ30" s="1498"/>
      <c r="BHA30" s="1498"/>
      <c r="BHB30" s="1498"/>
      <c r="BHC30" s="1498"/>
      <c r="BHD30" s="1498"/>
      <c r="BHE30" s="1498"/>
      <c r="BHF30" s="1498"/>
      <c r="BHG30" s="1498"/>
      <c r="BHH30" s="1498"/>
      <c r="BHI30" s="1498"/>
      <c r="BHJ30" s="1498"/>
      <c r="BHK30" s="1498"/>
      <c r="BHL30" s="1498"/>
      <c r="BHM30" s="1498"/>
      <c r="BHN30" s="1498"/>
      <c r="BHO30" s="1498"/>
      <c r="BHP30" s="1498"/>
      <c r="BHQ30" s="1498"/>
      <c r="BHR30" s="1498"/>
      <c r="BHS30" s="1498"/>
      <c r="BHT30" s="1498"/>
      <c r="BHU30" s="1498"/>
      <c r="BHV30" s="1498"/>
      <c r="BHW30" s="1498"/>
      <c r="BHX30" s="1498"/>
      <c r="BHY30" s="1498"/>
      <c r="BHZ30" s="1498"/>
      <c r="BIA30" s="1498"/>
      <c r="BIB30" s="1498"/>
      <c r="BIC30" s="1498"/>
      <c r="BID30" s="1498"/>
      <c r="BIE30" s="1498"/>
      <c r="BIF30" s="1498"/>
      <c r="BIG30" s="1498"/>
      <c r="BIH30" s="1498"/>
      <c r="BII30" s="1498"/>
      <c r="BIJ30" s="1498"/>
      <c r="BIK30" s="1498"/>
      <c r="BIL30" s="1498"/>
      <c r="BIM30" s="1498"/>
      <c r="BIN30" s="1498"/>
      <c r="BIO30" s="1498"/>
      <c r="BIP30" s="1498"/>
      <c r="BIQ30" s="1498"/>
      <c r="BIR30" s="1498"/>
      <c r="BIS30" s="1498"/>
      <c r="BIT30" s="1498"/>
      <c r="BIU30" s="1498"/>
      <c r="BIV30" s="1498"/>
      <c r="BIW30" s="1498"/>
      <c r="BIX30" s="1498"/>
      <c r="BIY30" s="1498"/>
      <c r="BIZ30" s="1498"/>
      <c r="BJA30" s="1498"/>
      <c r="BJB30" s="1498"/>
      <c r="BJC30" s="1498"/>
      <c r="BJD30" s="1498"/>
      <c r="BJE30" s="1498"/>
      <c r="BJF30" s="1498"/>
      <c r="BJG30" s="1498"/>
      <c r="BJH30" s="1498"/>
      <c r="BJI30" s="1498"/>
      <c r="BJJ30" s="1498"/>
      <c r="BJK30" s="1498"/>
      <c r="BJL30" s="1498"/>
      <c r="BJM30" s="1498"/>
      <c r="BJN30" s="1498"/>
      <c r="BJO30" s="1498"/>
      <c r="BJP30" s="1498"/>
      <c r="BJQ30" s="1498"/>
      <c r="BJR30" s="1498"/>
      <c r="BJS30" s="1498"/>
      <c r="BJT30" s="1498"/>
      <c r="BJU30" s="1498"/>
      <c r="BJV30" s="1498"/>
      <c r="BJW30" s="1498"/>
      <c r="BJX30" s="1498"/>
      <c r="BJY30" s="1498"/>
      <c r="BJZ30" s="1498"/>
      <c r="BKA30" s="1498"/>
      <c r="BKB30" s="1498"/>
      <c r="BKC30" s="1498"/>
      <c r="BKD30" s="1498"/>
      <c r="BKE30" s="1498"/>
      <c r="BKF30" s="1498"/>
      <c r="BKG30" s="1498"/>
      <c r="BKH30" s="1498"/>
      <c r="BKI30" s="1498"/>
      <c r="BKJ30" s="1498"/>
      <c r="BKK30" s="1498"/>
      <c r="BKL30" s="1498"/>
      <c r="BKM30" s="1498"/>
      <c r="BKN30" s="1498"/>
      <c r="BKO30" s="1498"/>
      <c r="BKP30" s="1498"/>
      <c r="BKQ30" s="1498"/>
      <c r="BKR30" s="1498"/>
      <c r="BKS30" s="1498"/>
      <c r="BKT30" s="1498"/>
      <c r="BKU30" s="1498"/>
      <c r="BKV30" s="1498"/>
      <c r="BKW30" s="1498"/>
      <c r="BKX30" s="1498"/>
      <c r="BKY30" s="1498"/>
      <c r="BKZ30" s="1498"/>
      <c r="BLA30" s="1498"/>
      <c r="BLB30" s="1498"/>
      <c r="BLC30" s="1498"/>
      <c r="BLD30" s="1498"/>
      <c r="BLE30" s="1498"/>
      <c r="BLF30" s="1498"/>
      <c r="BLG30" s="1498"/>
      <c r="BLH30" s="1498"/>
      <c r="BLI30" s="1498"/>
      <c r="BLJ30" s="1498"/>
      <c r="BLK30" s="1498"/>
      <c r="BLL30" s="1498"/>
      <c r="BLM30" s="1498"/>
      <c r="BLN30" s="1498"/>
      <c r="BLO30" s="1498"/>
      <c r="BLP30" s="1498"/>
      <c r="BLQ30" s="1498"/>
      <c r="BLR30" s="1498"/>
      <c r="BLS30" s="1498"/>
      <c r="BLT30" s="1498"/>
      <c r="BLU30" s="1498"/>
      <c r="BLV30" s="1498"/>
      <c r="BLW30" s="1498"/>
      <c r="BLX30" s="1498"/>
      <c r="BLY30" s="1498"/>
      <c r="BLZ30" s="1498"/>
      <c r="BMA30" s="1498"/>
      <c r="BMB30" s="1498"/>
      <c r="BMC30" s="1498"/>
      <c r="BMD30" s="1498"/>
      <c r="BME30" s="1498"/>
      <c r="BMF30" s="1498"/>
      <c r="BMG30" s="1498"/>
      <c r="BMH30" s="1498"/>
      <c r="BMI30" s="1498"/>
      <c r="BMJ30" s="1498"/>
      <c r="BMK30" s="1498"/>
      <c r="BML30" s="1498"/>
      <c r="BMM30" s="1498"/>
      <c r="BMN30" s="1498"/>
      <c r="BMO30" s="1498"/>
      <c r="BMP30" s="1498"/>
      <c r="BMQ30" s="1498"/>
      <c r="BMR30" s="1498"/>
      <c r="BMS30" s="1498"/>
      <c r="BMT30" s="1498"/>
      <c r="BMU30" s="1498"/>
      <c r="BMV30" s="1498"/>
      <c r="BMW30" s="1498"/>
      <c r="BMX30" s="1498"/>
      <c r="BMY30" s="1498"/>
      <c r="BMZ30" s="1498"/>
      <c r="BNA30" s="1498"/>
      <c r="BNB30" s="1498"/>
      <c r="BNC30" s="1498"/>
      <c r="BND30" s="1498"/>
      <c r="BNE30" s="1498"/>
      <c r="BNF30" s="1498"/>
      <c r="BNG30" s="1498"/>
      <c r="BNH30" s="1498"/>
      <c r="BNI30" s="1498"/>
      <c r="BNJ30" s="1498"/>
      <c r="BNK30" s="1498"/>
      <c r="BNL30" s="1498"/>
      <c r="BNM30" s="1498"/>
      <c r="BNN30" s="1498"/>
      <c r="BNO30" s="1498"/>
      <c r="BNP30" s="1498"/>
      <c r="BNQ30" s="1498"/>
      <c r="BNR30" s="1498"/>
      <c r="BNS30" s="1498"/>
      <c r="BNT30" s="1498"/>
      <c r="BNU30" s="1498"/>
      <c r="BNV30" s="1498"/>
      <c r="BNW30" s="1498"/>
      <c r="BNX30" s="1498"/>
      <c r="BNY30" s="1498"/>
      <c r="BNZ30" s="1498"/>
      <c r="BOA30" s="1498"/>
      <c r="BOB30" s="1498"/>
      <c r="BOC30" s="1498"/>
      <c r="BOD30" s="1498"/>
      <c r="BOE30" s="1498"/>
      <c r="BOF30" s="1498"/>
      <c r="BOG30" s="1498"/>
      <c r="BOH30" s="1498"/>
      <c r="BOI30" s="1498"/>
      <c r="BOJ30" s="1498"/>
      <c r="BOK30" s="1498"/>
      <c r="BOL30" s="1498"/>
      <c r="BOM30" s="1498"/>
      <c r="BON30" s="1498"/>
      <c r="BOO30" s="1498"/>
      <c r="BOP30" s="1498"/>
      <c r="BOQ30" s="1498"/>
      <c r="BOR30" s="1498"/>
      <c r="BOS30" s="1498"/>
      <c r="BOT30" s="1498"/>
      <c r="BOU30" s="1498"/>
      <c r="BOV30" s="1498"/>
      <c r="BOW30" s="1498"/>
      <c r="BOX30" s="1498"/>
      <c r="BOY30" s="1498"/>
      <c r="BOZ30" s="1498"/>
      <c r="BPA30" s="1498"/>
      <c r="BPB30" s="1498"/>
      <c r="BPC30" s="1498"/>
      <c r="BPD30" s="1498"/>
      <c r="BPE30" s="1498"/>
      <c r="BPF30" s="1498"/>
      <c r="BPG30" s="1498"/>
      <c r="BPH30" s="1498"/>
      <c r="BPI30" s="1498"/>
      <c r="BPJ30" s="1498"/>
      <c r="BPK30" s="1498"/>
      <c r="BPL30" s="1498"/>
      <c r="BPM30" s="1498"/>
      <c r="BPN30" s="1498"/>
      <c r="BPO30" s="1498"/>
      <c r="BPP30" s="1498"/>
      <c r="BPQ30" s="1498"/>
      <c r="BPR30" s="1498"/>
      <c r="BPS30" s="1498"/>
      <c r="BPT30" s="1498"/>
      <c r="BPU30" s="1498"/>
      <c r="BPV30" s="1498"/>
      <c r="BPW30" s="1498"/>
      <c r="BPX30" s="1498"/>
      <c r="BPY30" s="1498"/>
      <c r="BPZ30" s="1498"/>
      <c r="BQA30" s="1498"/>
      <c r="BQB30" s="1498"/>
      <c r="BQC30" s="1498"/>
      <c r="BQD30" s="1498"/>
      <c r="BQE30" s="1498"/>
      <c r="BQF30" s="1498"/>
      <c r="BQG30" s="1498"/>
      <c r="BQH30" s="1498"/>
      <c r="BQI30" s="1498"/>
      <c r="BQJ30" s="1498"/>
      <c r="BQK30" s="1498"/>
      <c r="BQL30" s="1498"/>
      <c r="BQM30" s="1498"/>
      <c r="BQN30" s="1498"/>
      <c r="BQO30" s="1498"/>
      <c r="BQP30" s="1498"/>
      <c r="BQQ30" s="1498"/>
      <c r="BQR30" s="1498"/>
      <c r="BQS30" s="1498"/>
      <c r="BQT30" s="1498"/>
      <c r="BQU30" s="1498"/>
      <c r="BQV30" s="1498"/>
      <c r="BQW30" s="1498"/>
      <c r="BQX30" s="1498"/>
      <c r="BQY30" s="1498"/>
      <c r="BQZ30" s="1498"/>
      <c r="BRA30" s="1498"/>
      <c r="BRB30" s="1498"/>
      <c r="BRC30" s="1498"/>
      <c r="BRD30" s="1498"/>
      <c r="BRE30" s="1498"/>
      <c r="BRF30" s="1498"/>
      <c r="BRG30" s="1498"/>
      <c r="BRH30" s="1498"/>
      <c r="BRI30" s="1498"/>
      <c r="BRJ30" s="1498"/>
      <c r="BRK30" s="1498"/>
      <c r="BRL30" s="1498"/>
      <c r="BRM30" s="1498"/>
      <c r="BRN30" s="1498"/>
      <c r="BRO30" s="1498"/>
      <c r="BRP30" s="1498"/>
      <c r="BRQ30" s="1498"/>
      <c r="BRR30" s="1498"/>
      <c r="BRS30" s="1498"/>
      <c r="BRT30" s="1498"/>
      <c r="BRU30" s="1498"/>
      <c r="BRV30" s="1498"/>
      <c r="BRW30" s="1498"/>
      <c r="BRX30" s="1498"/>
      <c r="BRY30" s="1498"/>
      <c r="BRZ30" s="1498"/>
      <c r="BSA30" s="1498"/>
      <c r="BSB30" s="1498"/>
      <c r="BSC30" s="1498"/>
      <c r="BSD30" s="1498"/>
      <c r="BSE30" s="1498"/>
      <c r="BSF30" s="1498"/>
      <c r="BSG30" s="1498"/>
      <c r="BSH30" s="1498"/>
      <c r="BSI30" s="1498"/>
      <c r="BSJ30" s="1498"/>
      <c r="BSK30" s="1498"/>
      <c r="BSL30" s="1498"/>
      <c r="BSM30" s="1498"/>
      <c r="BSN30" s="1498"/>
      <c r="BSO30" s="1498"/>
      <c r="BSP30" s="1498"/>
      <c r="BSQ30" s="1498"/>
      <c r="BSR30" s="1498"/>
      <c r="BSS30" s="1498"/>
      <c r="BST30" s="1498"/>
      <c r="BSU30" s="1498"/>
      <c r="BSV30" s="1498"/>
      <c r="BSW30" s="1498"/>
      <c r="BSX30" s="1498"/>
      <c r="BSY30" s="1498"/>
      <c r="BSZ30" s="1498"/>
      <c r="BTA30" s="1498"/>
      <c r="BTB30" s="1498"/>
      <c r="BTC30" s="1498"/>
      <c r="BTD30" s="1498"/>
      <c r="BTE30" s="1498"/>
      <c r="BTF30" s="1498"/>
      <c r="BTG30" s="1498"/>
      <c r="BTH30" s="1498"/>
      <c r="BTI30" s="1498"/>
      <c r="BTJ30" s="1498"/>
      <c r="BTK30" s="1498"/>
      <c r="BTL30" s="1498"/>
      <c r="BTM30" s="1498"/>
      <c r="BTN30" s="1498"/>
      <c r="BTO30" s="1498"/>
      <c r="BTP30" s="1498"/>
      <c r="BTQ30" s="1498"/>
      <c r="BTR30" s="1498"/>
      <c r="BTS30" s="1498"/>
      <c r="BTT30" s="1498"/>
      <c r="BTU30" s="1498"/>
      <c r="BTV30" s="1498"/>
      <c r="BTW30" s="1498"/>
      <c r="BTX30" s="1498"/>
      <c r="BTY30" s="1498"/>
      <c r="BTZ30" s="1498"/>
      <c r="BUA30" s="1498"/>
      <c r="BUB30" s="1498"/>
      <c r="BUC30" s="1498"/>
      <c r="BUD30" s="1498"/>
      <c r="BUE30" s="1498"/>
      <c r="BUF30" s="1498"/>
      <c r="BUG30" s="1498"/>
      <c r="BUH30" s="1498"/>
      <c r="BUI30" s="1498"/>
      <c r="BUJ30" s="1498"/>
      <c r="BUK30" s="1498"/>
      <c r="BUL30" s="1498"/>
      <c r="BUM30" s="1498"/>
      <c r="BUN30" s="1498"/>
      <c r="BUO30" s="1498"/>
      <c r="BUP30" s="1498"/>
      <c r="BUQ30" s="1498"/>
      <c r="BUR30" s="1498"/>
      <c r="BUS30" s="1498"/>
      <c r="BUT30" s="1498"/>
      <c r="BUU30" s="1498"/>
      <c r="BUV30" s="1498"/>
      <c r="BUW30" s="1498"/>
      <c r="BUX30" s="1498"/>
      <c r="BUY30" s="1498"/>
      <c r="BUZ30" s="1498"/>
      <c r="BVA30" s="1498"/>
      <c r="BVB30" s="1498"/>
      <c r="BVC30" s="1498"/>
      <c r="BVD30" s="1498"/>
      <c r="BVE30" s="1498"/>
      <c r="BVF30" s="1498"/>
      <c r="BVG30" s="1498"/>
      <c r="BVH30" s="1498"/>
      <c r="BVI30" s="1498"/>
      <c r="BVJ30" s="1498"/>
      <c r="BVK30" s="1498"/>
      <c r="BVL30" s="1498"/>
      <c r="BVM30" s="1498"/>
      <c r="BVN30" s="1498"/>
      <c r="BVO30" s="1498"/>
      <c r="BVP30" s="1498"/>
      <c r="BVQ30" s="1498"/>
      <c r="BVR30" s="1498"/>
      <c r="BVS30" s="1498"/>
      <c r="BVT30" s="1498"/>
      <c r="BVU30" s="1498"/>
      <c r="BVV30" s="1498"/>
      <c r="BVW30" s="1498"/>
      <c r="BVX30" s="1498"/>
      <c r="BVY30" s="1498"/>
      <c r="BVZ30" s="1498"/>
      <c r="BWA30" s="1498"/>
      <c r="BWB30" s="1498"/>
      <c r="BWC30" s="1498"/>
      <c r="BWD30" s="1498"/>
      <c r="BWE30" s="1498"/>
      <c r="BWF30" s="1498"/>
      <c r="BWG30" s="1498"/>
      <c r="BWH30" s="1498"/>
      <c r="BWI30" s="1498"/>
      <c r="BWJ30" s="1498"/>
      <c r="BWK30" s="1498"/>
      <c r="BWL30" s="1498"/>
      <c r="BWM30" s="1498"/>
      <c r="BWN30" s="1498"/>
      <c r="BWO30" s="1498"/>
      <c r="BWP30" s="1498"/>
      <c r="BWQ30" s="1498"/>
      <c r="BWR30" s="1498"/>
      <c r="BWS30" s="1498"/>
      <c r="BWT30" s="1498"/>
      <c r="BWU30" s="1498"/>
      <c r="BWV30" s="1498"/>
      <c r="BWW30" s="1498"/>
      <c r="BWX30" s="1498"/>
      <c r="BWY30" s="1498"/>
      <c r="BWZ30" s="1498"/>
      <c r="BXA30" s="1498"/>
      <c r="BXB30" s="1498"/>
      <c r="BXC30" s="1498"/>
      <c r="BXD30" s="1498"/>
      <c r="BXE30" s="1498"/>
      <c r="BXF30" s="1498"/>
      <c r="BXG30" s="1498"/>
      <c r="BXH30" s="1498"/>
      <c r="BXI30" s="1498"/>
      <c r="BXJ30" s="1498"/>
      <c r="BXK30" s="1498"/>
      <c r="BXL30" s="1498"/>
      <c r="BXM30" s="1498"/>
      <c r="BXN30" s="1498"/>
      <c r="BXO30" s="1498"/>
      <c r="BXP30" s="1498"/>
      <c r="BXQ30" s="1498"/>
      <c r="BXR30" s="1498"/>
      <c r="BXS30" s="1498"/>
      <c r="BXT30" s="1498"/>
      <c r="BXU30" s="1498"/>
      <c r="BXV30" s="1498"/>
      <c r="BXW30" s="1498"/>
      <c r="BXX30" s="1498"/>
      <c r="BXY30" s="1498"/>
      <c r="BXZ30" s="1498"/>
      <c r="BYA30" s="1498"/>
      <c r="BYB30" s="1498"/>
      <c r="BYC30" s="1498"/>
      <c r="BYD30" s="1498"/>
      <c r="BYE30" s="1498"/>
      <c r="BYF30" s="1498"/>
      <c r="BYG30" s="1498"/>
      <c r="BYH30" s="1498"/>
      <c r="BYI30" s="1498"/>
      <c r="BYJ30" s="1498"/>
      <c r="BYK30" s="1498"/>
      <c r="BYL30" s="1498"/>
      <c r="BYM30" s="1498"/>
      <c r="BYN30" s="1498"/>
      <c r="BYO30" s="1498"/>
      <c r="BYP30" s="1498"/>
      <c r="BYQ30" s="1498"/>
      <c r="BYR30" s="1498"/>
      <c r="BYS30" s="1498"/>
      <c r="BYT30" s="1498"/>
      <c r="BYU30" s="1498"/>
      <c r="BYV30" s="1498"/>
      <c r="BYW30" s="1498"/>
      <c r="BYX30" s="1498"/>
      <c r="BYY30" s="1498"/>
      <c r="BYZ30" s="1498"/>
      <c r="BZA30" s="1498"/>
      <c r="BZB30" s="1498"/>
      <c r="BZC30" s="1498"/>
      <c r="BZD30" s="1498"/>
      <c r="BZE30" s="1498"/>
      <c r="BZF30" s="1498"/>
      <c r="BZG30" s="1498"/>
      <c r="BZH30" s="1498"/>
      <c r="BZI30" s="1498"/>
      <c r="BZJ30" s="1498"/>
      <c r="BZK30" s="1498"/>
      <c r="BZL30" s="1498"/>
      <c r="BZM30" s="1498"/>
      <c r="BZN30" s="1498"/>
      <c r="BZO30" s="1498"/>
      <c r="BZP30" s="1498"/>
      <c r="BZQ30" s="1498"/>
      <c r="BZR30" s="1498"/>
      <c r="BZS30" s="1498"/>
      <c r="BZT30" s="1498"/>
      <c r="BZU30" s="1498"/>
      <c r="BZV30" s="1498"/>
      <c r="BZW30" s="1498"/>
      <c r="BZX30" s="1498"/>
      <c r="BZY30" s="1498"/>
      <c r="BZZ30" s="1498"/>
      <c r="CAA30" s="1498"/>
      <c r="CAB30" s="1498"/>
      <c r="CAC30" s="1498"/>
      <c r="CAD30" s="1498"/>
      <c r="CAE30" s="1498"/>
      <c r="CAF30" s="1498"/>
      <c r="CAG30" s="1498"/>
      <c r="CAH30" s="1498"/>
      <c r="CAI30" s="1498"/>
      <c r="CAJ30" s="1498"/>
      <c r="CAK30" s="1498"/>
      <c r="CAL30" s="1498"/>
      <c r="CAM30" s="1498"/>
      <c r="CAN30" s="1498"/>
      <c r="CAO30" s="1498"/>
      <c r="CAP30" s="1498"/>
      <c r="CAQ30" s="1498"/>
      <c r="CAR30" s="1498"/>
      <c r="CAS30" s="1498"/>
      <c r="CAT30" s="1498"/>
      <c r="CAU30" s="1498"/>
      <c r="CAV30" s="1498"/>
      <c r="CAW30" s="1498"/>
      <c r="CAX30" s="1498"/>
      <c r="CAY30" s="1498"/>
      <c r="CAZ30" s="1498"/>
      <c r="CBA30" s="1498"/>
      <c r="CBB30" s="1498"/>
      <c r="CBC30" s="1498"/>
      <c r="CBD30" s="1498"/>
      <c r="CBE30" s="1498"/>
      <c r="CBF30" s="1498"/>
      <c r="CBG30" s="1498"/>
      <c r="CBH30" s="1498"/>
      <c r="CBI30" s="1498"/>
      <c r="CBJ30" s="1498"/>
      <c r="CBK30" s="1498"/>
      <c r="CBL30" s="1498"/>
      <c r="CBM30" s="1498"/>
      <c r="CBN30" s="1498"/>
      <c r="CBO30" s="1498"/>
      <c r="CBP30" s="1498"/>
      <c r="CBQ30" s="1498"/>
      <c r="CBR30" s="1498"/>
      <c r="CBS30" s="1498"/>
      <c r="CBT30" s="1498"/>
      <c r="CBU30" s="1498"/>
      <c r="CBV30" s="1498"/>
      <c r="CBW30" s="1498"/>
      <c r="CBX30" s="1498"/>
      <c r="CBY30" s="1498"/>
      <c r="CBZ30" s="1498"/>
      <c r="CCA30" s="1498"/>
      <c r="CCB30" s="1498"/>
      <c r="CCC30" s="1498"/>
      <c r="CCD30" s="1498"/>
      <c r="CCE30" s="1498"/>
      <c r="CCF30" s="1498"/>
      <c r="CCG30" s="1498"/>
      <c r="CCH30" s="1498"/>
      <c r="CCI30" s="1498"/>
      <c r="CCJ30" s="1498"/>
      <c r="CCK30" s="1498"/>
      <c r="CCL30" s="1498"/>
      <c r="CCM30" s="1498"/>
      <c r="CCN30" s="1498"/>
      <c r="CCO30" s="1498"/>
      <c r="CCP30" s="1498"/>
      <c r="CCQ30" s="1498"/>
      <c r="CCR30" s="1498"/>
      <c r="CCS30" s="1498"/>
      <c r="CCT30" s="1498"/>
      <c r="CCU30" s="1498"/>
      <c r="CCV30" s="1498"/>
      <c r="CCW30" s="1498"/>
      <c r="CCX30" s="1498"/>
      <c r="CCY30" s="1498"/>
      <c r="CCZ30" s="1498"/>
      <c r="CDA30" s="1498"/>
      <c r="CDB30" s="1498"/>
      <c r="CDC30" s="1498"/>
      <c r="CDD30" s="1498"/>
      <c r="CDE30" s="1498"/>
      <c r="CDF30" s="1498"/>
      <c r="CDG30" s="1498"/>
      <c r="CDH30" s="1498"/>
      <c r="CDI30" s="1498"/>
      <c r="CDJ30" s="1498"/>
      <c r="CDK30" s="1498"/>
      <c r="CDL30" s="1498"/>
      <c r="CDM30" s="1498"/>
      <c r="CDN30" s="1498"/>
      <c r="CDO30" s="1498"/>
      <c r="CDP30" s="1498"/>
      <c r="CDQ30" s="1498"/>
      <c r="CDR30" s="1498"/>
      <c r="CDS30" s="1498"/>
      <c r="CDT30" s="1498"/>
      <c r="CDU30" s="1498"/>
      <c r="CDV30" s="1498"/>
      <c r="CDW30" s="1498"/>
      <c r="CDX30" s="1498"/>
      <c r="CDY30" s="1498"/>
      <c r="CDZ30" s="1498"/>
      <c r="CEA30" s="1498"/>
      <c r="CEB30" s="1498"/>
      <c r="CEC30" s="1498"/>
      <c r="CED30" s="1498"/>
      <c r="CEE30" s="1498"/>
      <c r="CEF30" s="1498"/>
      <c r="CEG30" s="1498"/>
      <c r="CEH30" s="1498"/>
      <c r="CEI30" s="1498"/>
      <c r="CEJ30" s="1498"/>
      <c r="CEK30" s="1498"/>
      <c r="CEL30" s="1498"/>
      <c r="CEM30" s="1498"/>
      <c r="CEN30" s="1498"/>
      <c r="CEO30" s="1498"/>
      <c r="CEP30" s="1498"/>
      <c r="CEQ30" s="1498"/>
      <c r="CER30" s="1498"/>
      <c r="CES30" s="1498"/>
      <c r="CET30" s="1498"/>
      <c r="CEU30" s="1498"/>
      <c r="CEV30" s="1498"/>
      <c r="CEW30" s="1498"/>
      <c r="CEX30" s="1498"/>
      <c r="CEY30" s="1498"/>
      <c r="CEZ30" s="1498"/>
      <c r="CFA30" s="1498"/>
      <c r="CFB30" s="1498"/>
      <c r="CFC30" s="1498"/>
      <c r="CFD30" s="1498"/>
      <c r="CFE30" s="1498"/>
      <c r="CFF30" s="1498"/>
      <c r="CFG30" s="1498"/>
      <c r="CFH30" s="1498"/>
      <c r="CFI30" s="1498"/>
      <c r="CFJ30" s="1498"/>
      <c r="CFK30" s="1498"/>
      <c r="CFL30" s="1498"/>
      <c r="CFM30" s="1498"/>
      <c r="CFN30" s="1498"/>
      <c r="CFO30" s="1498"/>
      <c r="CFP30" s="1498"/>
      <c r="CFQ30" s="1498"/>
      <c r="CFR30" s="1498"/>
      <c r="CFS30" s="1498"/>
      <c r="CFT30" s="1498"/>
      <c r="CFU30" s="1498"/>
      <c r="CFV30" s="1498"/>
      <c r="CFW30" s="1498"/>
      <c r="CFX30" s="1498"/>
      <c r="CFY30" s="1498"/>
      <c r="CFZ30" s="1498"/>
      <c r="CGA30" s="1498"/>
      <c r="CGB30" s="1498"/>
      <c r="CGC30" s="1498"/>
      <c r="CGD30" s="1498"/>
      <c r="CGE30" s="1498"/>
      <c r="CGF30" s="1498"/>
      <c r="CGG30" s="1498"/>
      <c r="CGH30" s="1498"/>
      <c r="CGI30" s="1498"/>
      <c r="CGJ30" s="1498"/>
      <c r="CGK30" s="1498"/>
      <c r="CGL30" s="1498"/>
      <c r="CGM30" s="1498"/>
      <c r="CGN30" s="1498"/>
      <c r="CGO30" s="1498"/>
      <c r="CGP30" s="1498"/>
      <c r="CGQ30" s="1498"/>
      <c r="CGR30" s="1498"/>
      <c r="CGS30" s="1498"/>
      <c r="CGT30" s="1498"/>
      <c r="CGU30" s="1498"/>
      <c r="CGV30" s="1498"/>
      <c r="CGW30" s="1498"/>
      <c r="CGX30" s="1498"/>
      <c r="CGY30" s="1498"/>
      <c r="CGZ30" s="1498"/>
      <c r="CHA30" s="1498"/>
      <c r="CHB30" s="1498"/>
      <c r="CHC30" s="1498"/>
      <c r="CHD30" s="1498"/>
      <c r="CHE30" s="1498"/>
      <c r="CHF30" s="1498"/>
      <c r="CHG30" s="1498"/>
      <c r="CHH30" s="1498"/>
      <c r="CHI30" s="1498"/>
      <c r="CHJ30" s="1498"/>
      <c r="CHK30" s="1498"/>
      <c r="CHL30" s="1498"/>
      <c r="CHM30" s="1498"/>
      <c r="CHN30" s="1498"/>
      <c r="CHO30" s="1498"/>
      <c r="CHP30" s="1498"/>
      <c r="CHQ30" s="1498"/>
      <c r="CHR30" s="1498"/>
      <c r="CHS30" s="1498"/>
      <c r="CHT30" s="1498"/>
      <c r="CHU30" s="1498"/>
      <c r="CHV30" s="1498"/>
      <c r="CHW30" s="1498"/>
      <c r="CHX30" s="1498"/>
      <c r="CHY30" s="1498"/>
      <c r="CHZ30" s="1498"/>
      <c r="CIA30" s="1498"/>
      <c r="CIB30" s="1498"/>
      <c r="CIC30" s="1498"/>
      <c r="CID30" s="1498"/>
      <c r="CIE30" s="1498"/>
      <c r="CIF30" s="1498"/>
      <c r="CIG30" s="1498"/>
      <c r="CIH30" s="1498"/>
      <c r="CII30" s="1498"/>
      <c r="CIJ30" s="1498"/>
      <c r="CIK30" s="1498"/>
      <c r="CIL30" s="1498"/>
      <c r="CIM30" s="1498"/>
      <c r="CIN30" s="1498"/>
      <c r="CIO30" s="1498"/>
      <c r="CIP30" s="1498"/>
      <c r="CIQ30" s="1498"/>
      <c r="CIR30" s="1498"/>
      <c r="CIS30" s="1498"/>
      <c r="CIT30" s="1498"/>
      <c r="CIU30" s="1498"/>
      <c r="CIV30" s="1498"/>
      <c r="CIW30" s="1498"/>
      <c r="CIX30" s="1498"/>
      <c r="CIY30" s="1498"/>
      <c r="CIZ30" s="1498"/>
      <c r="CJA30" s="1498"/>
      <c r="CJB30" s="1498"/>
      <c r="CJC30" s="1498"/>
      <c r="CJD30" s="1498"/>
      <c r="CJE30" s="1498"/>
      <c r="CJF30" s="1498"/>
      <c r="CJG30" s="1498"/>
      <c r="CJH30" s="1498"/>
      <c r="CJI30" s="1498"/>
      <c r="CJJ30" s="1498"/>
      <c r="CJK30" s="1498"/>
      <c r="CJL30" s="1498"/>
      <c r="CJM30" s="1498"/>
      <c r="CJN30" s="1498"/>
      <c r="CJO30" s="1498"/>
      <c r="CJP30" s="1498"/>
      <c r="CJQ30" s="1498"/>
      <c r="CJR30" s="1498"/>
      <c r="CJS30" s="1498"/>
      <c r="CJT30" s="1498"/>
      <c r="CJU30" s="1498"/>
      <c r="CJV30" s="1498"/>
      <c r="CJW30" s="1498"/>
      <c r="CJX30" s="1498"/>
      <c r="CJY30" s="1498"/>
      <c r="CJZ30" s="1498"/>
      <c r="CKA30" s="1498"/>
      <c r="CKB30" s="1498"/>
      <c r="CKC30" s="1498"/>
      <c r="CKD30" s="1498"/>
      <c r="CKE30" s="1498"/>
      <c r="CKF30" s="1498"/>
      <c r="CKG30" s="1498"/>
      <c r="CKH30" s="1498"/>
      <c r="CKI30" s="1498"/>
      <c r="CKJ30" s="1498"/>
      <c r="CKK30" s="1498"/>
      <c r="CKL30" s="1498"/>
      <c r="CKM30" s="1498"/>
      <c r="CKN30" s="1498"/>
      <c r="CKO30" s="1498"/>
      <c r="CKP30" s="1498"/>
      <c r="CKQ30" s="1498"/>
      <c r="CKR30" s="1498"/>
      <c r="CKS30" s="1498"/>
      <c r="CKT30" s="1498"/>
      <c r="CKU30" s="1498"/>
      <c r="CKV30" s="1498"/>
      <c r="CKW30" s="1498"/>
      <c r="CKX30" s="1498"/>
      <c r="CKY30" s="1498"/>
      <c r="CKZ30" s="1498"/>
      <c r="CLA30" s="1498"/>
      <c r="CLB30" s="1498"/>
      <c r="CLC30" s="1498"/>
      <c r="CLD30" s="1498"/>
      <c r="CLE30" s="1498"/>
      <c r="CLF30" s="1498"/>
      <c r="CLG30" s="1498"/>
      <c r="CLH30" s="1498"/>
      <c r="CLI30" s="1498"/>
      <c r="CLJ30" s="1498"/>
      <c r="CLK30" s="1498"/>
      <c r="CLL30" s="1498"/>
      <c r="CLM30" s="1498"/>
      <c r="CLN30" s="1498"/>
      <c r="CLO30" s="1498"/>
      <c r="CLP30" s="1498"/>
      <c r="CLQ30" s="1498"/>
      <c r="CLR30" s="1498"/>
      <c r="CLS30" s="1498"/>
      <c r="CLT30" s="1498"/>
      <c r="CLU30" s="1498"/>
      <c r="CLV30" s="1498"/>
      <c r="CLW30" s="1498"/>
      <c r="CLX30" s="1498"/>
      <c r="CLY30" s="1498"/>
      <c r="CLZ30" s="1498"/>
      <c r="CMA30" s="1498"/>
      <c r="CMB30" s="1498"/>
      <c r="CMC30" s="1498"/>
      <c r="CMD30" s="1498"/>
      <c r="CME30" s="1498"/>
      <c r="CMF30" s="1498"/>
      <c r="CMG30" s="1498"/>
      <c r="CMH30" s="1498"/>
      <c r="CMI30" s="1498"/>
      <c r="CMJ30" s="1498"/>
      <c r="CMK30" s="1498"/>
      <c r="CML30" s="1498"/>
      <c r="CMM30" s="1498"/>
      <c r="CMN30" s="1498"/>
      <c r="CMO30" s="1498"/>
      <c r="CMP30" s="1498"/>
      <c r="CMQ30" s="1498"/>
      <c r="CMR30" s="1498"/>
      <c r="CMS30" s="1498"/>
      <c r="CMT30" s="1498"/>
      <c r="CMU30" s="1498"/>
      <c r="CMV30" s="1498"/>
      <c r="CMW30" s="1498"/>
      <c r="CMX30" s="1498"/>
      <c r="CMY30" s="1498"/>
      <c r="CMZ30" s="1498"/>
      <c r="CNA30" s="1498"/>
      <c r="CNB30" s="1498"/>
      <c r="CNC30" s="1498"/>
      <c r="CND30" s="1498"/>
      <c r="CNE30" s="1498"/>
      <c r="CNF30" s="1498"/>
      <c r="CNG30" s="1498"/>
      <c r="CNH30" s="1498"/>
      <c r="CNI30" s="1498"/>
      <c r="CNJ30" s="1498"/>
      <c r="CNK30" s="1498"/>
      <c r="CNL30" s="1498"/>
      <c r="CNM30" s="1498"/>
      <c r="CNN30" s="1498"/>
      <c r="CNO30" s="1498"/>
      <c r="CNP30" s="1498"/>
      <c r="CNQ30" s="1498"/>
      <c r="CNR30" s="1498"/>
      <c r="CNS30" s="1498"/>
      <c r="CNT30" s="1498"/>
      <c r="CNU30" s="1498"/>
      <c r="CNV30" s="1498"/>
      <c r="CNW30" s="1498"/>
      <c r="CNX30" s="1498"/>
      <c r="CNY30" s="1498"/>
      <c r="CNZ30" s="1498"/>
      <c r="COA30" s="1498"/>
      <c r="COB30" s="1498"/>
      <c r="COC30" s="1498"/>
      <c r="COD30" s="1498"/>
      <c r="COE30" s="1498"/>
      <c r="COF30" s="1498"/>
      <c r="COG30" s="1498"/>
      <c r="COH30" s="1498"/>
      <c r="COI30" s="1498"/>
      <c r="COJ30" s="1498"/>
      <c r="COK30" s="1498"/>
      <c r="COL30" s="1498"/>
      <c r="COM30" s="1498"/>
      <c r="CON30" s="1498"/>
      <c r="COO30" s="1498"/>
      <c r="COP30" s="1498"/>
      <c r="COQ30" s="1498"/>
      <c r="COR30" s="1498"/>
      <c r="COS30" s="1498"/>
      <c r="COT30" s="1498"/>
      <c r="COU30" s="1498"/>
      <c r="COV30" s="1498"/>
      <c r="COW30" s="1498"/>
      <c r="COX30" s="1498"/>
      <c r="COY30" s="1498"/>
      <c r="COZ30" s="1498"/>
      <c r="CPA30" s="1498"/>
      <c r="CPB30" s="1498"/>
      <c r="CPC30" s="1498"/>
      <c r="CPD30" s="1498"/>
      <c r="CPE30" s="1498"/>
      <c r="CPF30" s="1498"/>
      <c r="CPG30" s="1498"/>
      <c r="CPH30" s="1498"/>
      <c r="CPI30" s="1498"/>
      <c r="CPJ30" s="1498"/>
      <c r="CPK30" s="1498"/>
      <c r="CPL30" s="1498"/>
      <c r="CPM30" s="1498"/>
      <c r="CPN30" s="1498"/>
      <c r="CPO30" s="1498"/>
      <c r="CPP30" s="1498"/>
      <c r="CPQ30" s="1498"/>
      <c r="CPR30" s="1498"/>
      <c r="CPS30" s="1498"/>
      <c r="CPT30" s="1498"/>
      <c r="CPU30" s="1498"/>
      <c r="CPV30" s="1498"/>
      <c r="CPW30" s="1498"/>
      <c r="CPX30" s="1498"/>
      <c r="CPY30" s="1498"/>
      <c r="CPZ30" s="1498"/>
      <c r="CQA30" s="1498"/>
      <c r="CQB30" s="1498"/>
      <c r="CQC30" s="1498"/>
      <c r="CQD30" s="1498"/>
      <c r="CQE30" s="1498"/>
      <c r="CQF30" s="1498"/>
      <c r="CQG30" s="1498"/>
      <c r="CQH30" s="1498"/>
      <c r="CQI30" s="1498"/>
      <c r="CQJ30" s="1498"/>
      <c r="CQK30" s="1498"/>
      <c r="CQL30" s="1498"/>
      <c r="CQM30" s="1498"/>
      <c r="CQN30" s="1498"/>
      <c r="CQO30" s="1498"/>
      <c r="CQP30" s="1498"/>
      <c r="CQQ30" s="1498"/>
      <c r="CQR30" s="1498"/>
      <c r="CQS30" s="1498"/>
      <c r="CQT30" s="1498"/>
      <c r="CQU30" s="1498"/>
      <c r="CQV30" s="1498"/>
      <c r="CQW30" s="1498"/>
      <c r="CQX30" s="1498"/>
      <c r="CQY30" s="1498"/>
      <c r="CQZ30" s="1498"/>
      <c r="CRA30" s="1498"/>
      <c r="CRB30" s="1498"/>
      <c r="CRC30" s="1498"/>
      <c r="CRD30" s="1498"/>
      <c r="CRE30" s="1498"/>
      <c r="CRF30" s="1498"/>
      <c r="CRG30" s="1498"/>
      <c r="CRH30" s="1498"/>
      <c r="CRI30" s="1498"/>
      <c r="CRJ30" s="1498"/>
      <c r="CRK30" s="1498"/>
      <c r="CRL30" s="1498"/>
      <c r="CRM30" s="1498"/>
      <c r="CRN30" s="1498"/>
      <c r="CRO30" s="1498"/>
      <c r="CRP30" s="1498"/>
      <c r="CRQ30" s="1498"/>
      <c r="CRR30" s="1498"/>
      <c r="CRS30" s="1498"/>
      <c r="CRT30" s="1498"/>
      <c r="CRU30" s="1498"/>
      <c r="CRV30" s="1498"/>
      <c r="CRW30" s="1498"/>
      <c r="CRX30" s="1498"/>
      <c r="CRY30" s="1498"/>
      <c r="CRZ30" s="1498"/>
      <c r="CSA30" s="1498"/>
      <c r="CSB30" s="1498"/>
      <c r="CSC30" s="1498"/>
      <c r="CSD30" s="1498"/>
      <c r="CSE30" s="1498"/>
      <c r="CSF30" s="1498"/>
      <c r="CSG30" s="1498"/>
      <c r="CSH30" s="1498"/>
      <c r="CSI30" s="1498"/>
      <c r="CSJ30" s="1498"/>
      <c r="CSK30" s="1498"/>
      <c r="CSL30" s="1498"/>
      <c r="CSM30" s="1498"/>
      <c r="CSN30" s="1498"/>
      <c r="CSO30" s="1498"/>
      <c r="CSP30" s="1498"/>
      <c r="CSQ30" s="1498"/>
      <c r="CSR30" s="1498"/>
      <c r="CSS30" s="1498"/>
      <c r="CST30" s="1498"/>
      <c r="CSU30" s="1498"/>
      <c r="CSV30" s="1498"/>
      <c r="CSW30" s="1498"/>
      <c r="CSX30" s="1498"/>
      <c r="CSY30" s="1498"/>
      <c r="CSZ30" s="1498"/>
      <c r="CTA30" s="1498"/>
      <c r="CTB30" s="1498"/>
      <c r="CTC30" s="1498"/>
      <c r="CTD30" s="1498"/>
      <c r="CTE30" s="1498"/>
      <c r="CTF30" s="1498"/>
      <c r="CTG30" s="1498"/>
      <c r="CTH30" s="1498"/>
      <c r="CTI30" s="1498"/>
      <c r="CTJ30" s="1498"/>
      <c r="CTK30" s="1498"/>
      <c r="CTL30" s="1498"/>
      <c r="CTM30" s="1498"/>
      <c r="CTN30" s="1498"/>
      <c r="CTO30" s="1498"/>
      <c r="CTP30" s="1498"/>
      <c r="CTQ30" s="1498"/>
      <c r="CTR30" s="1498"/>
      <c r="CTS30" s="1498"/>
      <c r="CTT30" s="1498"/>
      <c r="CTU30" s="1498"/>
      <c r="CTV30" s="1498"/>
      <c r="CTW30" s="1498"/>
      <c r="CTX30" s="1498"/>
      <c r="CTY30" s="1498"/>
      <c r="CTZ30" s="1498"/>
      <c r="CUA30" s="1498"/>
      <c r="CUB30" s="1498"/>
      <c r="CUC30" s="1498"/>
      <c r="CUD30" s="1498"/>
      <c r="CUE30" s="1498"/>
      <c r="CUF30" s="1498"/>
      <c r="CUG30" s="1498"/>
      <c r="CUH30" s="1498"/>
      <c r="CUI30" s="1498"/>
      <c r="CUJ30" s="1498"/>
      <c r="CUK30" s="1498"/>
      <c r="CUL30" s="1498"/>
      <c r="CUM30" s="1498"/>
      <c r="CUN30" s="1498"/>
      <c r="CUO30" s="1498"/>
      <c r="CUP30" s="1498"/>
      <c r="CUQ30" s="1498"/>
      <c r="CUR30" s="1498"/>
      <c r="CUS30" s="1498"/>
      <c r="CUT30" s="1498"/>
      <c r="CUU30" s="1498"/>
      <c r="CUV30" s="1498"/>
      <c r="CUW30" s="1498"/>
      <c r="CUX30" s="1498"/>
      <c r="CUY30" s="1498"/>
      <c r="CUZ30" s="1498"/>
      <c r="CVA30" s="1498"/>
      <c r="CVB30" s="1498"/>
      <c r="CVC30" s="1498"/>
      <c r="CVD30" s="1498"/>
      <c r="CVE30" s="1498"/>
      <c r="CVF30" s="1498"/>
      <c r="CVG30" s="1498"/>
      <c r="CVH30" s="1498"/>
      <c r="CVI30" s="1498"/>
      <c r="CVJ30" s="1498"/>
      <c r="CVK30" s="1498"/>
      <c r="CVL30" s="1498"/>
      <c r="CVM30" s="1498"/>
      <c r="CVN30" s="1498"/>
      <c r="CVO30" s="1498"/>
      <c r="CVP30" s="1498"/>
      <c r="CVQ30" s="1498"/>
      <c r="CVR30" s="1498"/>
      <c r="CVS30" s="1498"/>
      <c r="CVT30" s="1498"/>
      <c r="CVU30" s="1498"/>
      <c r="CVV30" s="1498"/>
      <c r="CVW30" s="1498"/>
      <c r="CVX30" s="1498"/>
      <c r="CVY30" s="1498"/>
      <c r="CVZ30" s="1498"/>
      <c r="CWA30" s="1498"/>
      <c r="CWB30" s="1498"/>
      <c r="CWC30" s="1498"/>
      <c r="CWD30" s="1498"/>
      <c r="CWE30" s="1498"/>
      <c r="CWF30" s="1498"/>
      <c r="CWG30" s="1498"/>
      <c r="CWH30" s="1498"/>
      <c r="CWI30" s="1498"/>
      <c r="CWJ30" s="1498"/>
      <c r="CWK30" s="1498"/>
      <c r="CWL30" s="1498"/>
      <c r="CWM30" s="1498"/>
      <c r="CWN30" s="1498"/>
      <c r="CWO30" s="1498"/>
      <c r="CWP30" s="1498"/>
      <c r="CWQ30" s="1498"/>
      <c r="CWR30" s="1498"/>
      <c r="CWS30" s="1498"/>
      <c r="CWT30" s="1498"/>
      <c r="CWU30" s="1498"/>
      <c r="CWV30" s="1498"/>
      <c r="CWW30" s="1498"/>
      <c r="CWX30" s="1498"/>
      <c r="CWY30" s="1498"/>
      <c r="CWZ30" s="1498"/>
      <c r="CXA30" s="1498"/>
      <c r="CXB30" s="1498"/>
      <c r="CXC30" s="1498"/>
      <c r="CXD30" s="1498"/>
      <c r="CXE30" s="1498"/>
      <c r="CXF30" s="1498"/>
      <c r="CXG30" s="1498"/>
      <c r="CXH30" s="1498"/>
      <c r="CXI30" s="1498"/>
      <c r="CXJ30" s="1498"/>
      <c r="CXK30" s="1498"/>
      <c r="CXL30" s="1498"/>
      <c r="CXM30" s="1498"/>
      <c r="CXN30" s="1498"/>
      <c r="CXO30" s="1498"/>
      <c r="CXP30" s="1498"/>
      <c r="CXQ30" s="1498"/>
      <c r="CXR30" s="1498"/>
      <c r="CXS30" s="1498"/>
      <c r="CXT30" s="1498"/>
      <c r="CXU30" s="1498"/>
      <c r="CXV30" s="1498"/>
      <c r="CXW30" s="1498"/>
      <c r="CXX30" s="1498"/>
      <c r="CXY30" s="1498"/>
      <c r="CXZ30" s="1498"/>
      <c r="CYA30" s="1498"/>
      <c r="CYB30" s="1498"/>
      <c r="CYC30" s="1498"/>
      <c r="CYD30" s="1498"/>
      <c r="CYE30" s="1498"/>
      <c r="CYF30" s="1498"/>
      <c r="CYG30" s="1498"/>
      <c r="CYH30" s="1498"/>
      <c r="CYI30" s="1498"/>
      <c r="CYJ30" s="1498"/>
      <c r="CYK30" s="1498"/>
      <c r="CYL30" s="1498"/>
      <c r="CYM30" s="1498"/>
      <c r="CYN30" s="1498"/>
      <c r="CYO30" s="1498"/>
      <c r="CYP30" s="1498"/>
      <c r="CYQ30" s="1498"/>
      <c r="CYR30" s="1498"/>
      <c r="CYS30" s="1498"/>
      <c r="CYT30" s="1498"/>
      <c r="CYU30" s="1498"/>
      <c r="CYV30" s="1498"/>
      <c r="CYW30" s="1498"/>
      <c r="CYX30" s="1498"/>
      <c r="CYY30" s="1498"/>
      <c r="CYZ30" s="1498"/>
      <c r="CZA30" s="1498"/>
      <c r="CZB30" s="1498"/>
      <c r="CZC30" s="1498"/>
      <c r="CZD30" s="1498"/>
      <c r="CZE30" s="1498"/>
      <c r="CZF30" s="1498"/>
      <c r="CZG30" s="1498"/>
      <c r="CZH30" s="1498"/>
      <c r="CZI30" s="1498"/>
      <c r="CZJ30" s="1498"/>
      <c r="CZK30" s="1498"/>
      <c r="CZL30" s="1498"/>
      <c r="CZM30" s="1498"/>
      <c r="CZN30" s="1498"/>
      <c r="CZO30" s="1498"/>
      <c r="CZP30" s="1498"/>
      <c r="CZQ30" s="1498"/>
      <c r="CZR30" s="1498"/>
      <c r="CZS30" s="1498"/>
      <c r="CZT30" s="1498"/>
      <c r="CZU30" s="1498"/>
      <c r="CZV30" s="1498"/>
      <c r="CZW30" s="1498"/>
      <c r="CZX30" s="1498"/>
      <c r="CZY30" s="1498"/>
      <c r="CZZ30" s="1498"/>
      <c r="DAA30" s="1498"/>
      <c r="DAB30" s="1498"/>
      <c r="DAC30" s="1498"/>
      <c r="DAD30" s="1498"/>
      <c r="DAE30" s="1498"/>
      <c r="DAF30" s="1498"/>
      <c r="DAG30" s="1498"/>
      <c r="DAH30" s="1498"/>
      <c r="DAI30" s="1498"/>
      <c r="DAJ30" s="1498"/>
      <c r="DAK30" s="1498"/>
      <c r="DAL30" s="1498"/>
      <c r="DAM30" s="1498"/>
      <c r="DAN30" s="1498"/>
      <c r="DAO30" s="1498"/>
      <c r="DAP30" s="1498"/>
      <c r="DAQ30" s="1498"/>
      <c r="DAR30" s="1498"/>
      <c r="DAS30" s="1498"/>
      <c r="DAT30" s="1498"/>
      <c r="DAU30" s="1498"/>
      <c r="DAV30" s="1498"/>
      <c r="DAW30" s="1498"/>
      <c r="DAX30" s="1498"/>
      <c r="DAY30" s="1498"/>
      <c r="DAZ30" s="1498"/>
      <c r="DBA30" s="1498"/>
      <c r="DBB30" s="1498"/>
      <c r="DBC30" s="1498"/>
      <c r="DBD30" s="1498"/>
      <c r="DBE30" s="1498"/>
      <c r="DBF30" s="1498"/>
      <c r="DBG30" s="1498"/>
      <c r="DBH30" s="1498"/>
      <c r="DBI30" s="1498"/>
      <c r="DBJ30" s="1498"/>
      <c r="DBK30" s="1498"/>
      <c r="DBL30" s="1498"/>
      <c r="DBM30" s="1498"/>
      <c r="DBN30" s="1498"/>
      <c r="DBO30" s="1498"/>
      <c r="DBP30" s="1498"/>
      <c r="DBQ30" s="1498"/>
      <c r="DBR30" s="1498"/>
      <c r="DBS30" s="1498"/>
      <c r="DBT30" s="1498"/>
      <c r="DBU30" s="1498"/>
      <c r="DBV30" s="1498"/>
      <c r="DBW30" s="1498"/>
      <c r="DBX30" s="1498"/>
      <c r="DBY30" s="1498"/>
      <c r="DBZ30" s="1498"/>
      <c r="DCA30" s="1498"/>
      <c r="DCB30" s="1498"/>
      <c r="DCC30" s="1498"/>
      <c r="DCD30" s="1498"/>
      <c r="DCE30" s="1498"/>
      <c r="DCF30" s="1498"/>
      <c r="DCG30" s="1498"/>
      <c r="DCH30" s="1498"/>
      <c r="DCI30" s="1498"/>
      <c r="DCJ30" s="1498"/>
      <c r="DCK30" s="1498"/>
      <c r="DCL30" s="1498"/>
      <c r="DCM30" s="1498"/>
      <c r="DCN30" s="1498"/>
      <c r="DCO30" s="1498"/>
      <c r="DCP30" s="1498"/>
      <c r="DCQ30" s="1498"/>
      <c r="DCR30" s="1498"/>
      <c r="DCS30" s="1498"/>
      <c r="DCT30" s="1498"/>
      <c r="DCU30" s="1498"/>
      <c r="DCV30" s="1498"/>
      <c r="DCW30" s="1498"/>
      <c r="DCX30" s="1498"/>
      <c r="DCY30" s="1498"/>
      <c r="DCZ30" s="1498"/>
      <c r="DDA30" s="1498"/>
      <c r="DDB30" s="1498"/>
      <c r="DDC30" s="1498"/>
      <c r="DDD30" s="1498"/>
      <c r="DDE30" s="1498"/>
      <c r="DDF30" s="1498"/>
      <c r="DDG30" s="1498"/>
      <c r="DDH30" s="1498"/>
      <c r="DDI30" s="1498"/>
      <c r="DDJ30" s="1498"/>
      <c r="DDK30" s="1498"/>
      <c r="DDL30" s="1498"/>
      <c r="DDM30" s="1498"/>
      <c r="DDN30" s="1498"/>
      <c r="DDO30" s="1498"/>
      <c r="DDP30" s="1498"/>
      <c r="DDQ30" s="1498"/>
      <c r="DDR30" s="1498"/>
      <c r="DDS30" s="1498"/>
      <c r="DDT30" s="1498"/>
      <c r="DDU30" s="1498"/>
      <c r="DDV30" s="1498"/>
      <c r="DDW30" s="1498"/>
      <c r="DDX30" s="1498"/>
      <c r="DDY30" s="1498"/>
      <c r="DDZ30" s="1498"/>
      <c r="DEA30" s="1498"/>
      <c r="DEB30" s="1498"/>
      <c r="DEC30" s="1498"/>
      <c r="DED30" s="1498"/>
      <c r="DEE30" s="1498"/>
      <c r="DEF30" s="1498"/>
      <c r="DEG30" s="1498"/>
      <c r="DEH30" s="1498"/>
      <c r="DEI30" s="1498"/>
      <c r="DEJ30" s="1498"/>
      <c r="DEK30" s="1498"/>
      <c r="DEL30" s="1498"/>
      <c r="DEM30" s="1498"/>
      <c r="DEN30" s="1498"/>
      <c r="DEO30" s="1498"/>
      <c r="DEP30" s="1498"/>
      <c r="DEQ30" s="1498"/>
      <c r="DER30" s="1498"/>
      <c r="DES30" s="1498"/>
      <c r="DET30" s="1498"/>
      <c r="DEU30" s="1498"/>
      <c r="DEV30" s="1498"/>
      <c r="DEW30" s="1498"/>
      <c r="DEX30" s="1498"/>
      <c r="DEY30" s="1498"/>
      <c r="DEZ30" s="1498"/>
      <c r="DFA30" s="1498"/>
      <c r="DFB30" s="1498"/>
      <c r="DFC30" s="1498"/>
      <c r="DFD30" s="1498"/>
      <c r="DFE30" s="1498"/>
      <c r="DFF30" s="1498"/>
      <c r="DFG30" s="1498"/>
      <c r="DFH30" s="1498"/>
      <c r="DFI30" s="1498"/>
      <c r="DFJ30" s="1498"/>
      <c r="DFK30" s="1498"/>
      <c r="DFL30" s="1498"/>
      <c r="DFM30" s="1498"/>
      <c r="DFN30" s="1498"/>
      <c r="DFO30" s="1498"/>
      <c r="DFP30" s="1498"/>
      <c r="DFQ30" s="1498"/>
      <c r="DFR30" s="1498"/>
      <c r="DFS30" s="1498"/>
      <c r="DFT30" s="1498"/>
      <c r="DFU30" s="1498"/>
      <c r="DFV30" s="1498"/>
      <c r="DFW30" s="1498"/>
      <c r="DFX30" s="1498"/>
      <c r="DFY30" s="1498"/>
      <c r="DFZ30" s="1498"/>
      <c r="DGA30" s="1498"/>
      <c r="DGB30" s="1498"/>
      <c r="DGC30" s="1498"/>
      <c r="DGD30" s="1498"/>
      <c r="DGE30" s="1498"/>
      <c r="DGF30" s="1498"/>
      <c r="DGG30" s="1498"/>
      <c r="DGH30" s="1498"/>
      <c r="DGI30" s="1498"/>
      <c r="DGJ30" s="1498"/>
      <c r="DGK30" s="1498"/>
      <c r="DGL30" s="1498"/>
      <c r="DGM30" s="1498"/>
      <c r="DGN30" s="1498"/>
      <c r="DGO30" s="1498"/>
      <c r="DGP30" s="1498"/>
      <c r="DGQ30" s="1498"/>
      <c r="DGR30" s="1498"/>
      <c r="DGS30" s="1498"/>
      <c r="DGT30" s="1498"/>
      <c r="DGU30" s="1498"/>
      <c r="DGV30" s="1498"/>
      <c r="DGW30" s="1498"/>
      <c r="DGX30" s="1498"/>
      <c r="DGY30" s="1498"/>
      <c r="DGZ30" s="1498"/>
      <c r="DHA30" s="1498"/>
      <c r="DHB30" s="1498"/>
      <c r="DHC30" s="1498"/>
      <c r="DHD30" s="1498"/>
      <c r="DHE30" s="1498"/>
      <c r="DHF30" s="1498"/>
      <c r="DHG30" s="1498"/>
      <c r="DHH30" s="1498"/>
      <c r="DHI30" s="1498"/>
      <c r="DHJ30" s="1498"/>
      <c r="DHK30" s="1498"/>
      <c r="DHL30" s="1498"/>
      <c r="DHM30" s="1498"/>
      <c r="DHN30" s="1498"/>
      <c r="DHO30" s="1498"/>
      <c r="DHP30" s="1498"/>
      <c r="DHQ30" s="1498"/>
      <c r="DHR30" s="1498"/>
      <c r="DHS30" s="1498"/>
      <c r="DHT30" s="1498"/>
      <c r="DHU30" s="1498"/>
      <c r="DHV30" s="1498"/>
      <c r="DHW30" s="1498"/>
      <c r="DHX30" s="1498"/>
      <c r="DHY30" s="1498"/>
      <c r="DHZ30" s="1498"/>
      <c r="DIA30" s="1498"/>
      <c r="DIB30" s="1498"/>
      <c r="DIC30" s="1498"/>
      <c r="DID30" s="1498"/>
      <c r="DIE30" s="1498"/>
      <c r="DIF30" s="1498"/>
      <c r="DIG30" s="1498"/>
      <c r="DIH30" s="1498"/>
      <c r="DII30" s="1498"/>
      <c r="DIJ30" s="1498"/>
      <c r="DIK30" s="1498"/>
      <c r="DIL30" s="1498"/>
      <c r="DIM30" s="1498"/>
      <c r="DIN30" s="1498"/>
      <c r="DIO30" s="1498"/>
      <c r="DIP30" s="1498"/>
      <c r="DIQ30" s="1498"/>
      <c r="DIR30" s="1498"/>
      <c r="DIS30" s="1498"/>
      <c r="DIT30" s="1498"/>
      <c r="DIU30" s="1498"/>
      <c r="DIV30" s="1498"/>
      <c r="DIW30" s="1498"/>
      <c r="DIX30" s="1498"/>
      <c r="DIY30" s="1498"/>
      <c r="DIZ30" s="1498"/>
      <c r="DJA30" s="1498"/>
      <c r="DJB30" s="1498"/>
      <c r="DJC30" s="1498"/>
      <c r="DJD30" s="1498"/>
      <c r="DJE30" s="1498"/>
      <c r="DJF30" s="1498"/>
      <c r="DJG30" s="1498"/>
      <c r="DJH30" s="1498"/>
      <c r="DJI30" s="1498"/>
      <c r="DJJ30" s="1498"/>
      <c r="DJK30" s="1498"/>
      <c r="DJL30" s="1498"/>
      <c r="DJM30" s="1498"/>
      <c r="DJN30" s="1498"/>
      <c r="DJO30" s="1498"/>
      <c r="DJP30" s="1498"/>
      <c r="DJQ30" s="1498"/>
      <c r="DJR30" s="1498"/>
      <c r="DJS30" s="1498"/>
      <c r="DJT30" s="1498"/>
      <c r="DJU30" s="1498"/>
      <c r="DJV30" s="1498"/>
      <c r="DJW30" s="1498"/>
      <c r="DJX30" s="1498"/>
      <c r="DJY30" s="1498"/>
      <c r="DJZ30" s="1498"/>
      <c r="DKA30" s="1498"/>
      <c r="DKB30" s="1498"/>
      <c r="DKC30" s="1498"/>
      <c r="DKD30" s="1498"/>
      <c r="DKE30" s="1498"/>
      <c r="DKF30" s="1498"/>
      <c r="DKG30" s="1498"/>
      <c r="DKH30" s="1498"/>
      <c r="DKI30" s="1498"/>
      <c r="DKJ30" s="1498"/>
      <c r="DKK30" s="1498"/>
      <c r="DKL30" s="1498"/>
      <c r="DKM30" s="1498"/>
      <c r="DKN30" s="1498"/>
      <c r="DKO30" s="1498"/>
      <c r="DKP30" s="1498"/>
      <c r="DKQ30" s="1498"/>
      <c r="DKR30" s="1498"/>
      <c r="DKS30" s="1498"/>
      <c r="DKT30" s="1498"/>
      <c r="DKU30" s="1498"/>
      <c r="DKV30" s="1498"/>
      <c r="DKW30" s="1498"/>
      <c r="DKX30" s="1498"/>
      <c r="DKY30" s="1498"/>
      <c r="DKZ30" s="1498"/>
      <c r="DLA30" s="1498"/>
      <c r="DLB30" s="1498"/>
      <c r="DLC30" s="1498"/>
      <c r="DLD30" s="1498"/>
      <c r="DLE30" s="1498"/>
      <c r="DLF30" s="1498"/>
      <c r="DLG30" s="1498"/>
      <c r="DLH30" s="1498"/>
      <c r="DLI30" s="1498"/>
      <c r="DLJ30" s="1498"/>
      <c r="DLK30" s="1498"/>
      <c r="DLL30" s="1498"/>
      <c r="DLM30" s="1498"/>
      <c r="DLN30" s="1498"/>
      <c r="DLO30" s="1498"/>
      <c r="DLP30" s="1498"/>
      <c r="DLQ30" s="1498"/>
      <c r="DLR30" s="1498"/>
      <c r="DLS30" s="1498"/>
      <c r="DLT30" s="1498"/>
      <c r="DLU30" s="1498"/>
      <c r="DLV30" s="1498"/>
      <c r="DLW30" s="1498"/>
      <c r="DLX30" s="1498"/>
      <c r="DLY30" s="1498"/>
      <c r="DLZ30" s="1498"/>
      <c r="DMA30" s="1498"/>
      <c r="DMB30" s="1498"/>
      <c r="DMC30" s="1498"/>
      <c r="DMD30" s="1498"/>
      <c r="DME30" s="1498"/>
      <c r="DMF30" s="1498"/>
      <c r="DMG30" s="1498"/>
      <c r="DMH30" s="1498"/>
      <c r="DMI30" s="1498"/>
      <c r="DMJ30" s="1498"/>
      <c r="DMK30" s="1498"/>
      <c r="DML30" s="1498"/>
      <c r="DMM30" s="1498"/>
      <c r="DMN30" s="1498"/>
      <c r="DMO30" s="1498"/>
      <c r="DMP30" s="1498"/>
      <c r="DMQ30" s="1498"/>
      <c r="DMR30" s="1498"/>
      <c r="DMS30" s="1498"/>
      <c r="DMT30" s="1498"/>
      <c r="DMU30" s="1498"/>
      <c r="DMV30" s="1498"/>
      <c r="DMW30" s="1498"/>
      <c r="DMX30" s="1498"/>
      <c r="DMY30" s="1498"/>
      <c r="DMZ30" s="1498"/>
      <c r="DNA30" s="1498"/>
      <c r="DNB30" s="1498"/>
      <c r="DNC30" s="1498"/>
      <c r="DND30" s="1498"/>
      <c r="DNE30" s="1498"/>
      <c r="DNF30" s="1498"/>
      <c r="DNG30" s="1498"/>
      <c r="DNH30" s="1498"/>
      <c r="DNI30" s="1498"/>
      <c r="DNJ30" s="1498"/>
      <c r="DNK30" s="1498"/>
      <c r="DNL30" s="1498"/>
      <c r="DNM30" s="1498"/>
      <c r="DNN30" s="1498"/>
      <c r="DNO30" s="1498"/>
      <c r="DNP30" s="1498"/>
      <c r="DNQ30" s="1498"/>
      <c r="DNR30" s="1498"/>
      <c r="DNS30" s="1498"/>
      <c r="DNT30" s="1498"/>
      <c r="DNU30" s="1498"/>
      <c r="DNV30" s="1498"/>
      <c r="DNW30" s="1498"/>
      <c r="DNX30" s="1498"/>
      <c r="DNY30" s="1498"/>
      <c r="DNZ30" s="1498"/>
      <c r="DOA30" s="1498"/>
      <c r="DOB30" s="1498"/>
      <c r="DOC30" s="1498"/>
      <c r="DOD30" s="1498"/>
      <c r="DOE30" s="1498"/>
      <c r="DOF30" s="1498"/>
      <c r="DOG30" s="1498"/>
      <c r="DOH30" s="1498"/>
      <c r="DOI30" s="1498"/>
      <c r="DOJ30" s="1498"/>
      <c r="DOK30" s="1498"/>
      <c r="DOL30" s="1498"/>
      <c r="DOM30" s="1498"/>
      <c r="DON30" s="1498"/>
      <c r="DOO30" s="1498"/>
      <c r="DOP30" s="1498"/>
      <c r="DOQ30" s="1498"/>
      <c r="DOR30" s="1498"/>
      <c r="DOS30" s="1498"/>
      <c r="DOT30" s="1498"/>
      <c r="DOU30" s="1498"/>
      <c r="DOV30" s="1498"/>
      <c r="DOW30" s="1498"/>
      <c r="DOX30" s="1498"/>
      <c r="DOY30" s="1498"/>
      <c r="DOZ30" s="1498"/>
      <c r="DPA30" s="1498"/>
      <c r="DPB30" s="1498"/>
      <c r="DPC30" s="1498"/>
      <c r="DPD30" s="1498"/>
      <c r="DPE30" s="1498"/>
      <c r="DPF30" s="1498"/>
      <c r="DPG30" s="1498"/>
      <c r="DPH30" s="1498"/>
      <c r="DPI30" s="1498"/>
      <c r="DPJ30" s="1498"/>
      <c r="DPK30" s="1498"/>
      <c r="DPL30" s="1498"/>
      <c r="DPM30" s="1498"/>
      <c r="DPN30" s="1498"/>
      <c r="DPO30" s="1498"/>
      <c r="DPP30" s="1498"/>
      <c r="DPQ30" s="1498"/>
      <c r="DPR30" s="1498"/>
      <c r="DPS30" s="1498"/>
      <c r="DPT30" s="1498"/>
      <c r="DPU30" s="1498"/>
      <c r="DPV30" s="1498"/>
      <c r="DPW30" s="1498"/>
      <c r="DPX30" s="1498"/>
      <c r="DPY30" s="1498"/>
      <c r="DPZ30" s="1498"/>
      <c r="DQA30" s="1498"/>
      <c r="DQB30" s="1498"/>
      <c r="DQC30" s="1498"/>
      <c r="DQD30" s="1498"/>
      <c r="DQE30" s="1498"/>
      <c r="DQF30" s="1498"/>
      <c r="DQG30" s="1498"/>
      <c r="DQH30" s="1498"/>
      <c r="DQI30" s="1498"/>
      <c r="DQJ30" s="1498"/>
      <c r="DQK30" s="1498"/>
      <c r="DQL30" s="1498"/>
      <c r="DQM30" s="1498"/>
      <c r="DQN30" s="1498"/>
      <c r="DQO30" s="1498"/>
      <c r="DQP30" s="1498"/>
      <c r="DQQ30" s="1498"/>
      <c r="DQR30" s="1498"/>
      <c r="DQS30" s="1498"/>
      <c r="DQT30" s="1498"/>
      <c r="DQU30" s="1498"/>
      <c r="DQV30" s="1498"/>
      <c r="DQW30" s="1498"/>
      <c r="DQX30" s="1498"/>
      <c r="DQY30" s="1498"/>
      <c r="DQZ30" s="1498"/>
      <c r="DRA30" s="1498"/>
      <c r="DRB30" s="1498"/>
      <c r="DRC30" s="1498"/>
      <c r="DRD30" s="1498"/>
      <c r="DRE30" s="1498"/>
      <c r="DRF30" s="1498"/>
      <c r="DRG30" s="1498"/>
      <c r="DRH30" s="1498"/>
      <c r="DRI30" s="1498"/>
      <c r="DRJ30" s="1498"/>
      <c r="DRK30" s="1498"/>
      <c r="DRL30" s="1498"/>
      <c r="DRM30" s="1498"/>
      <c r="DRN30" s="1498"/>
      <c r="DRO30" s="1498"/>
      <c r="DRP30" s="1498"/>
      <c r="DRQ30" s="1498"/>
      <c r="DRR30" s="1498"/>
      <c r="DRS30" s="1498"/>
      <c r="DRT30" s="1498"/>
      <c r="DRU30" s="1498"/>
      <c r="DRV30" s="1498"/>
      <c r="DRW30" s="1498"/>
      <c r="DRX30" s="1498"/>
      <c r="DRY30" s="1498"/>
      <c r="DRZ30" s="1498"/>
      <c r="DSA30" s="1498"/>
      <c r="DSB30" s="1498"/>
      <c r="DSC30" s="1498"/>
      <c r="DSD30" s="1498"/>
      <c r="DSE30" s="1498"/>
      <c r="DSF30" s="1498"/>
      <c r="DSG30" s="1498"/>
      <c r="DSH30" s="1498"/>
      <c r="DSI30" s="1498"/>
      <c r="DSJ30" s="1498"/>
      <c r="DSK30" s="1498"/>
      <c r="DSL30" s="1498"/>
      <c r="DSM30" s="1498"/>
      <c r="DSN30" s="1498"/>
      <c r="DSO30" s="1498"/>
      <c r="DSP30" s="1498"/>
      <c r="DSQ30" s="1498"/>
      <c r="DSR30" s="1498"/>
      <c r="DSS30" s="1498"/>
      <c r="DST30" s="1498"/>
      <c r="DSU30" s="1498"/>
      <c r="DSV30" s="1498"/>
      <c r="DSW30" s="1498"/>
      <c r="DSX30" s="1498"/>
      <c r="DSY30" s="1498"/>
      <c r="DSZ30" s="1498"/>
      <c r="DTA30" s="1498"/>
      <c r="DTB30" s="1498"/>
      <c r="DTC30" s="1498"/>
      <c r="DTD30" s="1498"/>
      <c r="DTE30" s="1498"/>
      <c r="DTF30" s="1498"/>
      <c r="DTG30" s="1498"/>
      <c r="DTH30" s="1498"/>
      <c r="DTI30" s="1498"/>
      <c r="DTJ30" s="1498"/>
      <c r="DTK30" s="1498"/>
      <c r="DTL30" s="1498"/>
      <c r="DTM30" s="1498"/>
      <c r="DTN30" s="1498"/>
      <c r="DTO30" s="1498"/>
      <c r="DTP30" s="1498"/>
      <c r="DTQ30" s="1498"/>
      <c r="DTR30" s="1498"/>
      <c r="DTS30" s="1498"/>
      <c r="DTT30" s="1498"/>
      <c r="DTU30" s="1498"/>
      <c r="DTV30" s="1498"/>
      <c r="DTW30" s="1498"/>
      <c r="DTX30" s="1498"/>
      <c r="DTY30" s="1498"/>
      <c r="DTZ30" s="1498"/>
      <c r="DUA30" s="1498"/>
      <c r="DUB30" s="1498"/>
      <c r="DUC30" s="1498"/>
      <c r="DUD30" s="1498"/>
      <c r="DUE30" s="1498"/>
      <c r="DUF30" s="1498"/>
      <c r="DUG30" s="1498"/>
      <c r="DUH30" s="1498"/>
      <c r="DUI30" s="1498"/>
      <c r="DUJ30" s="1498"/>
      <c r="DUK30" s="1498"/>
      <c r="DUL30" s="1498"/>
      <c r="DUM30" s="1498"/>
      <c r="DUN30" s="1498"/>
      <c r="DUO30" s="1498"/>
      <c r="DUP30" s="1498"/>
      <c r="DUQ30" s="1498"/>
      <c r="DUR30" s="1498"/>
      <c r="DUS30" s="1498"/>
      <c r="DUT30" s="1498"/>
      <c r="DUU30" s="1498"/>
      <c r="DUV30" s="1498"/>
      <c r="DUW30" s="1498"/>
      <c r="DUX30" s="1498"/>
      <c r="DUY30" s="1498"/>
      <c r="DUZ30" s="1498"/>
      <c r="DVA30" s="1498"/>
      <c r="DVB30" s="1498"/>
      <c r="DVC30" s="1498"/>
      <c r="DVD30" s="1498"/>
      <c r="DVE30" s="1498"/>
      <c r="DVF30" s="1498"/>
      <c r="DVG30" s="1498"/>
      <c r="DVH30" s="1498"/>
      <c r="DVI30" s="1498"/>
      <c r="DVJ30" s="1498"/>
      <c r="DVK30" s="1498"/>
      <c r="DVL30" s="1498"/>
      <c r="DVM30" s="1498"/>
      <c r="DVN30" s="1498"/>
      <c r="DVO30" s="1498"/>
      <c r="DVP30" s="1498"/>
      <c r="DVQ30" s="1498"/>
      <c r="DVR30" s="1498"/>
      <c r="DVS30" s="1498"/>
      <c r="DVT30" s="1498"/>
      <c r="DVU30" s="1498"/>
      <c r="DVV30" s="1498"/>
      <c r="DVW30" s="1498"/>
      <c r="DVX30" s="1498"/>
      <c r="DVY30" s="1498"/>
      <c r="DVZ30" s="1498"/>
      <c r="DWA30" s="1498"/>
      <c r="DWB30" s="1498"/>
      <c r="DWC30" s="1498"/>
      <c r="DWD30" s="1498"/>
      <c r="DWE30" s="1498"/>
      <c r="DWF30" s="1498"/>
      <c r="DWG30" s="1498"/>
      <c r="DWH30" s="1498"/>
      <c r="DWI30" s="1498"/>
      <c r="DWJ30" s="1498"/>
      <c r="DWK30" s="1498"/>
      <c r="DWL30" s="1498"/>
      <c r="DWM30" s="1498"/>
      <c r="DWN30" s="1498"/>
      <c r="DWO30" s="1498"/>
      <c r="DWP30" s="1498"/>
      <c r="DWQ30" s="1498"/>
      <c r="DWR30" s="1498"/>
      <c r="DWS30" s="1498"/>
      <c r="DWT30" s="1498"/>
      <c r="DWU30" s="1498"/>
      <c r="DWV30" s="1498"/>
      <c r="DWW30" s="1498"/>
      <c r="DWX30" s="1498"/>
      <c r="DWY30" s="1498"/>
      <c r="DWZ30" s="1498"/>
      <c r="DXA30" s="1498"/>
      <c r="DXB30" s="1498"/>
      <c r="DXC30" s="1498"/>
      <c r="DXD30" s="1498"/>
      <c r="DXE30" s="1498"/>
      <c r="DXF30" s="1498"/>
      <c r="DXG30" s="1498"/>
      <c r="DXH30" s="1498"/>
      <c r="DXI30" s="1498"/>
      <c r="DXJ30" s="1498"/>
      <c r="DXK30" s="1498"/>
      <c r="DXL30" s="1498"/>
      <c r="DXM30" s="1498"/>
      <c r="DXN30" s="1498"/>
      <c r="DXO30" s="1498"/>
      <c r="DXP30" s="1498"/>
      <c r="DXQ30" s="1498"/>
      <c r="DXR30" s="1498"/>
      <c r="DXS30" s="1498"/>
      <c r="DXT30" s="1498"/>
      <c r="DXU30" s="1498"/>
      <c r="DXV30" s="1498"/>
      <c r="DXW30" s="1498"/>
      <c r="DXX30" s="1498"/>
      <c r="DXY30" s="1498"/>
      <c r="DXZ30" s="1498"/>
      <c r="DYA30" s="1498"/>
      <c r="DYB30" s="1498"/>
      <c r="DYC30" s="1498"/>
      <c r="DYD30" s="1498"/>
      <c r="DYE30" s="1498"/>
      <c r="DYF30" s="1498"/>
      <c r="DYG30" s="1498"/>
      <c r="DYH30" s="1498"/>
      <c r="DYI30" s="1498"/>
      <c r="DYJ30" s="1498"/>
      <c r="DYK30" s="1498"/>
      <c r="DYL30" s="1498"/>
      <c r="DYM30" s="1498"/>
      <c r="DYN30" s="1498"/>
      <c r="DYO30" s="1498"/>
      <c r="DYP30" s="1498"/>
      <c r="DYQ30" s="1498"/>
      <c r="DYR30" s="1498"/>
      <c r="DYS30" s="1498"/>
      <c r="DYT30" s="1498"/>
      <c r="DYU30" s="1498"/>
      <c r="DYV30" s="1498"/>
      <c r="DYW30" s="1498"/>
      <c r="DYX30" s="1498"/>
      <c r="DYY30" s="1498"/>
      <c r="DYZ30" s="1498"/>
      <c r="DZA30" s="1498"/>
      <c r="DZB30" s="1498"/>
      <c r="DZC30" s="1498"/>
      <c r="DZD30" s="1498"/>
      <c r="DZE30" s="1498"/>
      <c r="DZF30" s="1498"/>
      <c r="DZG30" s="1498"/>
      <c r="DZH30" s="1498"/>
      <c r="DZI30" s="1498"/>
      <c r="DZJ30" s="1498"/>
      <c r="DZK30" s="1498"/>
      <c r="DZL30" s="1498"/>
      <c r="DZM30" s="1498"/>
      <c r="DZN30" s="1498"/>
      <c r="DZO30" s="1498"/>
      <c r="DZP30" s="1498"/>
      <c r="DZQ30" s="1498"/>
      <c r="DZR30" s="1498"/>
      <c r="DZS30" s="1498"/>
      <c r="DZT30" s="1498"/>
      <c r="DZU30" s="1498"/>
      <c r="DZV30" s="1498"/>
      <c r="DZW30" s="1498"/>
      <c r="DZX30" s="1498"/>
      <c r="DZY30" s="1498"/>
      <c r="DZZ30" s="1498"/>
      <c r="EAA30" s="1498"/>
      <c r="EAB30" s="1498"/>
      <c r="EAC30" s="1498"/>
      <c r="EAD30" s="1498"/>
      <c r="EAE30" s="1498"/>
      <c r="EAF30" s="1498"/>
      <c r="EAG30" s="1498"/>
      <c r="EAH30" s="1498"/>
      <c r="EAI30" s="1498"/>
      <c r="EAJ30" s="1498"/>
      <c r="EAK30" s="1498"/>
      <c r="EAL30" s="1498"/>
      <c r="EAM30" s="1498"/>
      <c r="EAN30" s="1498"/>
      <c r="EAO30" s="1498"/>
      <c r="EAP30" s="1498"/>
      <c r="EAQ30" s="1498"/>
      <c r="EAR30" s="1498"/>
      <c r="EAS30" s="1498"/>
      <c r="EAT30" s="1498"/>
      <c r="EAU30" s="1498"/>
      <c r="EAV30" s="1498"/>
      <c r="EAW30" s="1498"/>
      <c r="EAX30" s="1498"/>
      <c r="EAY30" s="1498"/>
      <c r="EAZ30" s="1498"/>
      <c r="EBA30" s="1498"/>
      <c r="EBB30" s="1498"/>
      <c r="EBC30" s="1498"/>
      <c r="EBD30" s="1498"/>
      <c r="EBE30" s="1498"/>
      <c r="EBF30" s="1498"/>
      <c r="EBG30" s="1498"/>
      <c r="EBH30" s="1498"/>
      <c r="EBI30" s="1498"/>
      <c r="EBJ30" s="1498"/>
      <c r="EBK30" s="1498"/>
      <c r="EBL30" s="1498"/>
      <c r="EBM30" s="1498"/>
      <c r="EBN30" s="1498"/>
      <c r="EBO30" s="1498"/>
      <c r="EBP30" s="1498"/>
      <c r="EBQ30" s="1498"/>
      <c r="EBR30" s="1498"/>
      <c r="EBS30" s="1498"/>
      <c r="EBT30" s="1498"/>
      <c r="EBU30" s="1498"/>
      <c r="EBV30" s="1498"/>
      <c r="EBW30" s="1498"/>
      <c r="EBX30" s="1498"/>
      <c r="EBY30" s="1498"/>
      <c r="EBZ30" s="1498"/>
      <c r="ECA30" s="1498"/>
      <c r="ECB30" s="1498"/>
      <c r="ECC30" s="1498"/>
      <c r="ECD30" s="1498"/>
      <c r="ECE30" s="1498"/>
      <c r="ECF30" s="1498"/>
      <c r="ECG30" s="1498"/>
      <c r="ECH30" s="1498"/>
      <c r="ECI30" s="1498"/>
      <c r="ECJ30" s="1498"/>
      <c r="ECK30" s="1498"/>
      <c r="ECL30" s="1498"/>
      <c r="ECM30" s="1498"/>
      <c r="ECN30" s="1498"/>
      <c r="ECO30" s="1498"/>
      <c r="ECP30" s="1498"/>
      <c r="ECQ30" s="1498"/>
      <c r="ECR30" s="1498"/>
      <c r="ECS30" s="1498"/>
      <c r="ECT30" s="1498"/>
      <c r="ECU30" s="1498"/>
      <c r="ECV30" s="1498"/>
      <c r="ECW30" s="1498"/>
      <c r="ECX30" s="1498"/>
      <c r="ECY30" s="1498"/>
      <c r="ECZ30" s="1498"/>
      <c r="EDA30" s="1498"/>
      <c r="EDB30" s="1498"/>
      <c r="EDC30" s="1498"/>
      <c r="EDD30" s="1498"/>
      <c r="EDE30" s="1498"/>
      <c r="EDF30" s="1498"/>
      <c r="EDG30" s="1498"/>
      <c r="EDH30" s="1498"/>
      <c r="EDI30" s="1498"/>
      <c r="EDJ30" s="1498"/>
      <c r="EDK30" s="1498"/>
      <c r="EDL30" s="1498"/>
      <c r="EDM30" s="1498"/>
      <c r="EDN30" s="1498"/>
      <c r="EDO30" s="1498"/>
      <c r="EDP30" s="1498"/>
      <c r="EDQ30" s="1498"/>
      <c r="EDR30" s="1498"/>
      <c r="EDS30" s="1498"/>
      <c r="EDT30" s="1498"/>
      <c r="EDU30" s="1498"/>
      <c r="EDV30" s="1498"/>
      <c r="EDW30" s="1498"/>
      <c r="EDX30" s="1498"/>
      <c r="EDY30" s="1498"/>
      <c r="EDZ30" s="1498"/>
      <c r="EEA30" s="1498"/>
      <c r="EEB30" s="1498"/>
      <c r="EEC30" s="1498"/>
      <c r="EED30" s="1498"/>
      <c r="EEE30" s="1498"/>
      <c r="EEF30" s="1498"/>
      <c r="EEG30" s="1498"/>
      <c r="EEH30" s="1498"/>
      <c r="EEI30" s="1498"/>
      <c r="EEJ30" s="1498"/>
      <c r="EEK30" s="1498"/>
      <c r="EEL30" s="1498"/>
      <c r="EEM30" s="1498"/>
      <c r="EEN30" s="1498"/>
      <c r="EEO30" s="1498"/>
      <c r="EEP30" s="1498"/>
      <c r="EEQ30" s="1498"/>
      <c r="EER30" s="1498"/>
      <c r="EES30" s="1498"/>
      <c r="EET30" s="1498"/>
      <c r="EEU30" s="1498"/>
      <c r="EEV30" s="1498"/>
      <c r="EEW30" s="1498"/>
      <c r="EEX30" s="1498"/>
      <c r="EEY30" s="1498"/>
      <c r="EEZ30" s="1498"/>
      <c r="EFA30" s="1498"/>
      <c r="EFB30" s="1498"/>
      <c r="EFC30" s="1498"/>
      <c r="EFD30" s="1498"/>
      <c r="EFE30" s="1498"/>
      <c r="EFF30" s="1498"/>
      <c r="EFG30" s="1498"/>
      <c r="EFH30" s="1498"/>
      <c r="EFI30" s="1498"/>
      <c r="EFJ30" s="1498"/>
      <c r="EFK30" s="1498"/>
      <c r="EFL30" s="1498"/>
      <c r="EFM30" s="1498"/>
      <c r="EFN30" s="1498"/>
      <c r="EFO30" s="1498"/>
      <c r="EFP30" s="1498"/>
      <c r="EFQ30" s="1498"/>
      <c r="EFR30" s="1498"/>
      <c r="EFS30" s="1498"/>
      <c r="EFT30" s="1498"/>
      <c r="EFU30" s="1498"/>
      <c r="EFV30" s="1498"/>
      <c r="EFW30" s="1498"/>
      <c r="EFX30" s="1498"/>
      <c r="EFY30" s="1498"/>
      <c r="EFZ30" s="1498"/>
      <c r="EGA30" s="1498"/>
      <c r="EGB30" s="1498"/>
      <c r="EGC30" s="1498"/>
      <c r="EGD30" s="1498"/>
      <c r="EGE30" s="1498"/>
      <c r="EGF30" s="1498"/>
      <c r="EGG30" s="1498"/>
      <c r="EGH30" s="1498"/>
      <c r="EGI30" s="1498"/>
      <c r="EGJ30" s="1498"/>
      <c r="EGK30" s="1498"/>
      <c r="EGL30" s="1498"/>
      <c r="EGM30" s="1498"/>
      <c r="EGN30" s="1498"/>
      <c r="EGO30" s="1498"/>
      <c r="EGP30" s="1498"/>
      <c r="EGQ30" s="1498"/>
      <c r="EGR30" s="1498"/>
      <c r="EGS30" s="1498"/>
      <c r="EGT30" s="1498"/>
      <c r="EGU30" s="1498"/>
      <c r="EGV30" s="1498"/>
      <c r="EGW30" s="1498"/>
      <c r="EGX30" s="1498"/>
      <c r="EGY30" s="1498"/>
      <c r="EGZ30" s="1498"/>
      <c r="EHA30" s="1498"/>
      <c r="EHB30" s="1498"/>
      <c r="EHC30" s="1498"/>
      <c r="EHD30" s="1498"/>
      <c r="EHE30" s="1498"/>
      <c r="EHF30" s="1498"/>
      <c r="EHG30" s="1498"/>
      <c r="EHH30" s="1498"/>
      <c r="EHI30" s="1498"/>
      <c r="EHJ30" s="1498"/>
      <c r="EHK30" s="1498"/>
      <c r="EHL30" s="1498"/>
      <c r="EHM30" s="1498"/>
      <c r="EHN30" s="1498"/>
      <c r="EHO30" s="1498"/>
      <c r="EHP30" s="1498"/>
      <c r="EHQ30" s="1498"/>
      <c r="EHR30" s="1498"/>
      <c r="EHS30" s="1498"/>
      <c r="EHT30" s="1498"/>
      <c r="EHU30" s="1498"/>
      <c r="EHV30" s="1498"/>
      <c r="EHW30" s="1498"/>
      <c r="EHX30" s="1498"/>
      <c r="EHY30" s="1498"/>
      <c r="EHZ30" s="1498"/>
      <c r="EIA30" s="1498"/>
      <c r="EIB30" s="1498"/>
      <c r="EIC30" s="1498"/>
      <c r="EID30" s="1498"/>
      <c r="EIE30" s="1498"/>
      <c r="EIF30" s="1498"/>
      <c r="EIG30" s="1498"/>
      <c r="EIH30" s="1498"/>
      <c r="EII30" s="1498"/>
      <c r="EIJ30" s="1498"/>
      <c r="EIK30" s="1498"/>
      <c r="EIL30" s="1498"/>
      <c r="EIM30" s="1498"/>
      <c r="EIN30" s="1498"/>
      <c r="EIO30" s="1498"/>
      <c r="EIP30" s="1498"/>
      <c r="EIQ30" s="1498"/>
      <c r="EIR30" s="1498"/>
      <c r="EIS30" s="1498"/>
      <c r="EIT30" s="1498"/>
      <c r="EIU30" s="1498"/>
      <c r="EIV30" s="1498"/>
      <c r="EIW30" s="1498"/>
      <c r="EIX30" s="1498"/>
      <c r="EIY30" s="1498"/>
      <c r="EIZ30" s="1498"/>
      <c r="EJA30" s="1498"/>
      <c r="EJB30" s="1498"/>
      <c r="EJC30" s="1498"/>
      <c r="EJD30" s="1498"/>
      <c r="EJE30" s="1498"/>
      <c r="EJF30" s="1498"/>
      <c r="EJG30" s="1498"/>
      <c r="EJH30" s="1498"/>
      <c r="EJI30" s="1498"/>
      <c r="EJJ30" s="1498"/>
      <c r="EJK30" s="1498"/>
      <c r="EJL30" s="1498"/>
      <c r="EJM30" s="1498"/>
      <c r="EJN30" s="1498"/>
      <c r="EJO30" s="1498"/>
      <c r="EJP30" s="1498"/>
      <c r="EJQ30" s="1498"/>
      <c r="EJR30" s="1498"/>
      <c r="EJS30" s="1498"/>
      <c r="EJT30" s="1498"/>
      <c r="EJU30" s="1498"/>
      <c r="EJV30" s="1498"/>
      <c r="EJW30" s="1498"/>
      <c r="EJX30" s="1498"/>
      <c r="EJY30" s="1498"/>
      <c r="EJZ30" s="1498"/>
      <c r="EKA30" s="1498"/>
      <c r="EKB30" s="1498"/>
      <c r="EKC30" s="1498"/>
      <c r="EKD30" s="1498"/>
      <c r="EKE30" s="1498"/>
      <c r="EKF30" s="1498"/>
      <c r="EKG30" s="1498"/>
      <c r="EKH30" s="1498"/>
      <c r="EKI30" s="1498"/>
      <c r="EKJ30" s="1498"/>
      <c r="EKK30" s="1498"/>
      <c r="EKL30" s="1498"/>
      <c r="EKM30" s="1498"/>
      <c r="EKN30" s="1498"/>
      <c r="EKO30" s="1498"/>
      <c r="EKP30" s="1498"/>
      <c r="EKQ30" s="1498"/>
      <c r="EKR30" s="1498"/>
      <c r="EKS30" s="1498"/>
      <c r="EKT30" s="1498"/>
      <c r="EKU30" s="1498"/>
      <c r="EKV30" s="1498"/>
      <c r="EKW30" s="1498"/>
      <c r="EKX30" s="1498"/>
      <c r="EKY30" s="1498"/>
      <c r="EKZ30" s="1498"/>
      <c r="ELA30" s="1498"/>
      <c r="ELB30" s="1498"/>
      <c r="ELC30" s="1498"/>
      <c r="ELD30" s="1498"/>
      <c r="ELE30" s="1498"/>
      <c r="ELF30" s="1498"/>
      <c r="ELG30" s="1498"/>
      <c r="ELH30" s="1498"/>
      <c r="ELI30" s="1498"/>
      <c r="ELJ30" s="1498"/>
      <c r="ELK30" s="1498"/>
      <c r="ELL30" s="1498"/>
      <c r="ELM30" s="1498"/>
      <c r="ELN30" s="1498"/>
      <c r="ELO30" s="1498"/>
      <c r="ELP30" s="1498"/>
      <c r="ELQ30" s="1498"/>
      <c r="ELR30" s="1498"/>
      <c r="ELS30" s="1498"/>
      <c r="ELT30" s="1498"/>
      <c r="ELU30" s="1498"/>
      <c r="ELV30" s="1498"/>
      <c r="ELW30" s="1498"/>
      <c r="ELX30" s="1498"/>
      <c r="ELY30" s="1498"/>
      <c r="ELZ30" s="1498"/>
      <c r="EMA30" s="1498"/>
      <c r="EMB30" s="1498"/>
      <c r="EMC30" s="1498"/>
      <c r="EMD30" s="1498"/>
      <c r="EME30" s="1498"/>
      <c r="EMF30" s="1498"/>
      <c r="EMG30" s="1498"/>
      <c r="EMH30" s="1498"/>
      <c r="EMI30" s="1498"/>
      <c r="EMJ30" s="1498"/>
      <c r="EMK30" s="1498"/>
      <c r="EML30" s="1498"/>
      <c r="EMM30" s="1498"/>
      <c r="EMN30" s="1498"/>
      <c r="EMO30" s="1498"/>
      <c r="EMP30" s="1498"/>
      <c r="EMQ30" s="1498"/>
      <c r="EMR30" s="1498"/>
      <c r="EMS30" s="1498"/>
      <c r="EMT30" s="1498"/>
      <c r="EMU30" s="1498"/>
      <c r="EMV30" s="1498"/>
      <c r="EMW30" s="1498"/>
      <c r="EMX30" s="1498"/>
      <c r="EMY30" s="1498"/>
      <c r="EMZ30" s="1498"/>
      <c r="ENA30" s="1498"/>
      <c r="ENB30" s="1498"/>
      <c r="ENC30" s="1498"/>
      <c r="END30" s="1498"/>
      <c r="ENE30" s="1498"/>
      <c r="ENF30" s="1498"/>
      <c r="ENG30" s="1498"/>
      <c r="ENH30" s="1498"/>
      <c r="ENI30" s="1498"/>
      <c r="ENJ30" s="1498"/>
      <c r="ENK30" s="1498"/>
      <c r="ENL30" s="1498"/>
      <c r="ENM30" s="1498"/>
      <c r="ENN30" s="1498"/>
      <c r="ENO30" s="1498"/>
      <c r="ENP30" s="1498"/>
      <c r="ENQ30" s="1498"/>
      <c r="ENR30" s="1498"/>
      <c r="ENS30" s="1498"/>
      <c r="ENT30" s="1498"/>
      <c r="ENU30" s="1498"/>
      <c r="ENV30" s="1498"/>
      <c r="ENW30" s="1498"/>
      <c r="ENX30" s="1498"/>
      <c r="ENY30" s="1498"/>
      <c r="ENZ30" s="1498"/>
      <c r="EOA30" s="1498"/>
      <c r="EOB30" s="1498"/>
      <c r="EOC30" s="1498"/>
      <c r="EOD30" s="1498"/>
      <c r="EOE30" s="1498"/>
      <c r="EOF30" s="1498"/>
      <c r="EOG30" s="1498"/>
      <c r="EOH30" s="1498"/>
      <c r="EOI30" s="1498"/>
      <c r="EOJ30" s="1498"/>
      <c r="EOK30" s="1498"/>
      <c r="EOL30" s="1498"/>
      <c r="EOM30" s="1498"/>
      <c r="EON30" s="1498"/>
      <c r="EOO30" s="1498"/>
      <c r="EOP30" s="1498"/>
      <c r="EOQ30" s="1498"/>
      <c r="EOR30" s="1498"/>
      <c r="EOS30" s="1498"/>
      <c r="EOT30" s="1498"/>
      <c r="EOU30" s="1498"/>
      <c r="EOV30" s="1498"/>
      <c r="EOW30" s="1498"/>
      <c r="EOX30" s="1498"/>
      <c r="EOY30" s="1498"/>
      <c r="EOZ30" s="1498"/>
      <c r="EPA30" s="1498"/>
      <c r="EPB30" s="1498"/>
      <c r="EPC30" s="1498"/>
      <c r="EPD30" s="1498"/>
      <c r="EPE30" s="1498"/>
      <c r="EPF30" s="1498"/>
      <c r="EPG30" s="1498"/>
      <c r="EPH30" s="1498"/>
      <c r="EPI30" s="1498"/>
      <c r="EPJ30" s="1498"/>
      <c r="EPK30" s="1498"/>
      <c r="EPL30" s="1498"/>
      <c r="EPM30" s="1498"/>
      <c r="EPN30" s="1498"/>
      <c r="EPO30" s="1498"/>
      <c r="EPP30" s="1498"/>
      <c r="EPQ30" s="1498"/>
      <c r="EPR30" s="1498"/>
      <c r="EPS30" s="1498"/>
      <c r="EPT30" s="1498"/>
      <c r="EPU30" s="1498"/>
      <c r="EPV30" s="1498"/>
      <c r="EPW30" s="1498"/>
      <c r="EPX30" s="1498"/>
      <c r="EPY30" s="1498"/>
      <c r="EPZ30" s="1498"/>
      <c r="EQA30" s="1498"/>
      <c r="EQB30" s="1498"/>
      <c r="EQC30" s="1498"/>
      <c r="EQD30" s="1498"/>
      <c r="EQE30" s="1498"/>
      <c r="EQF30" s="1498"/>
      <c r="EQG30" s="1498"/>
      <c r="EQH30" s="1498"/>
      <c r="EQI30" s="1498"/>
      <c r="EQJ30" s="1498"/>
      <c r="EQK30" s="1498"/>
      <c r="EQL30" s="1498"/>
      <c r="EQM30" s="1498"/>
      <c r="EQN30" s="1498"/>
      <c r="EQO30" s="1498"/>
      <c r="EQP30" s="1498"/>
      <c r="EQQ30" s="1498"/>
      <c r="EQR30" s="1498"/>
      <c r="EQS30" s="1498"/>
      <c r="EQT30" s="1498"/>
      <c r="EQU30" s="1498"/>
      <c r="EQV30" s="1498"/>
      <c r="EQW30" s="1498"/>
      <c r="EQX30" s="1498"/>
      <c r="EQY30" s="1498"/>
      <c r="EQZ30" s="1498"/>
      <c r="ERA30" s="1498"/>
      <c r="ERB30" s="1498"/>
      <c r="ERC30" s="1498"/>
      <c r="ERD30" s="1498"/>
      <c r="ERE30" s="1498"/>
      <c r="ERF30" s="1498"/>
      <c r="ERG30" s="1498"/>
      <c r="ERH30" s="1498"/>
      <c r="ERI30" s="1498"/>
      <c r="ERJ30" s="1498"/>
      <c r="ERK30" s="1498"/>
      <c r="ERL30" s="1498"/>
      <c r="ERM30" s="1498"/>
      <c r="ERN30" s="1498"/>
      <c r="ERO30" s="1498"/>
      <c r="ERP30" s="1498"/>
      <c r="ERQ30" s="1498"/>
      <c r="ERR30" s="1498"/>
      <c r="ERS30" s="1498"/>
      <c r="ERT30" s="1498"/>
      <c r="ERU30" s="1498"/>
      <c r="ERV30" s="1498"/>
      <c r="ERW30" s="1498"/>
      <c r="ERX30" s="1498"/>
      <c r="ERY30" s="1498"/>
      <c r="ERZ30" s="1498"/>
      <c r="ESA30" s="1498"/>
      <c r="ESB30" s="1498"/>
      <c r="ESC30" s="1498"/>
      <c r="ESD30" s="1498"/>
      <c r="ESE30" s="1498"/>
      <c r="ESF30" s="1498"/>
      <c r="ESG30" s="1498"/>
      <c r="ESH30" s="1498"/>
      <c r="ESI30" s="1498"/>
      <c r="ESJ30" s="1498"/>
      <c r="ESK30" s="1498"/>
      <c r="ESL30" s="1498"/>
      <c r="ESM30" s="1498"/>
      <c r="ESN30" s="1498"/>
      <c r="ESO30" s="1498"/>
      <c r="ESP30" s="1498"/>
      <c r="ESQ30" s="1498"/>
      <c r="ESR30" s="1498"/>
      <c r="ESS30" s="1498"/>
      <c r="EST30" s="1498"/>
      <c r="ESU30" s="1498"/>
      <c r="ESV30" s="1498"/>
      <c r="ESW30" s="1498"/>
      <c r="ESX30" s="1498"/>
      <c r="ESY30" s="1498"/>
      <c r="ESZ30" s="1498"/>
      <c r="ETA30" s="1498"/>
      <c r="ETB30" s="1498"/>
      <c r="ETC30" s="1498"/>
      <c r="ETD30" s="1498"/>
      <c r="ETE30" s="1498"/>
      <c r="ETF30" s="1498"/>
      <c r="ETG30" s="1498"/>
      <c r="ETH30" s="1498"/>
      <c r="ETI30" s="1498"/>
      <c r="ETJ30" s="1498"/>
      <c r="ETK30" s="1498"/>
      <c r="ETL30" s="1498"/>
      <c r="ETM30" s="1498"/>
      <c r="ETN30" s="1498"/>
      <c r="ETO30" s="1498"/>
      <c r="ETP30" s="1498"/>
      <c r="ETQ30" s="1498"/>
      <c r="ETR30" s="1498"/>
      <c r="ETS30" s="1498"/>
      <c r="ETT30" s="1498"/>
      <c r="ETU30" s="1498"/>
      <c r="ETV30" s="1498"/>
      <c r="ETW30" s="1498"/>
      <c r="ETX30" s="1498"/>
      <c r="ETY30" s="1498"/>
      <c r="ETZ30" s="1498"/>
      <c r="EUA30" s="1498"/>
      <c r="EUB30" s="1498"/>
      <c r="EUC30" s="1498"/>
      <c r="EUD30" s="1498"/>
      <c r="EUE30" s="1498"/>
      <c r="EUF30" s="1498"/>
      <c r="EUG30" s="1498"/>
      <c r="EUH30" s="1498"/>
      <c r="EUI30" s="1498"/>
      <c r="EUJ30" s="1498"/>
      <c r="EUK30" s="1498"/>
      <c r="EUL30" s="1498"/>
      <c r="EUM30" s="1498"/>
      <c r="EUN30" s="1498"/>
      <c r="EUO30" s="1498"/>
      <c r="EUP30" s="1498"/>
      <c r="EUQ30" s="1498"/>
      <c r="EUR30" s="1498"/>
      <c r="EUS30" s="1498"/>
      <c r="EUT30" s="1498"/>
      <c r="EUU30" s="1498"/>
      <c r="EUV30" s="1498"/>
      <c r="EUW30" s="1498"/>
      <c r="EUX30" s="1498"/>
      <c r="EUY30" s="1498"/>
      <c r="EUZ30" s="1498"/>
      <c r="EVA30" s="1498"/>
      <c r="EVB30" s="1498"/>
      <c r="EVC30" s="1498"/>
      <c r="EVD30" s="1498"/>
      <c r="EVE30" s="1498"/>
      <c r="EVF30" s="1498"/>
      <c r="EVG30" s="1498"/>
      <c r="EVH30" s="1498"/>
      <c r="EVI30" s="1498"/>
      <c r="EVJ30" s="1498"/>
      <c r="EVK30" s="1498"/>
      <c r="EVL30" s="1498"/>
      <c r="EVM30" s="1498"/>
      <c r="EVN30" s="1498"/>
      <c r="EVO30" s="1498"/>
      <c r="EVP30" s="1498"/>
      <c r="EVQ30" s="1498"/>
      <c r="EVR30" s="1498"/>
      <c r="EVS30" s="1498"/>
      <c r="EVT30" s="1498"/>
      <c r="EVU30" s="1498"/>
      <c r="EVV30" s="1498"/>
      <c r="EVW30" s="1498"/>
      <c r="EVX30" s="1498"/>
      <c r="EVY30" s="1498"/>
      <c r="EVZ30" s="1498"/>
      <c r="EWA30" s="1498"/>
      <c r="EWB30" s="1498"/>
      <c r="EWC30" s="1498"/>
      <c r="EWD30" s="1498"/>
      <c r="EWE30" s="1498"/>
      <c r="EWF30" s="1498"/>
      <c r="EWG30" s="1498"/>
      <c r="EWH30" s="1498"/>
      <c r="EWI30" s="1498"/>
      <c r="EWJ30" s="1498"/>
      <c r="EWK30" s="1498"/>
      <c r="EWL30" s="1498"/>
      <c r="EWM30" s="1498"/>
      <c r="EWN30" s="1498"/>
      <c r="EWO30" s="1498"/>
      <c r="EWP30" s="1498"/>
      <c r="EWQ30" s="1498"/>
      <c r="EWR30" s="1498"/>
      <c r="EWS30" s="1498"/>
      <c r="EWT30" s="1498"/>
      <c r="EWU30" s="1498"/>
      <c r="EWV30" s="1498"/>
      <c r="EWW30" s="1498"/>
      <c r="EWX30" s="1498"/>
      <c r="EWY30" s="1498"/>
      <c r="EWZ30" s="1498"/>
      <c r="EXA30" s="1498"/>
      <c r="EXB30" s="1498"/>
      <c r="EXC30" s="1498"/>
      <c r="EXD30" s="1498"/>
      <c r="EXE30" s="1498"/>
      <c r="EXF30" s="1498"/>
      <c r="EXG30" s="1498"/>
      <c r="EXH30" s="1498"/>
      <c r="EXI30" s="1498"/>
      <c r="EXJ30" s="1498"/>
      <c r="EXK30" s="1498"/>
      <c r="EXL30" s="1498"/>
      <c r="EXM30" s="1498"/>
      <c r="EXN30" s="1498"/>
      <c r="EXO30" s="1498"/>
      <c r="EXP30" s="1498"/>
      <c r="EXQ30" s="1498"/>
      <c r="EXR30" s="1498"/>
      <c r="EXS30" s="1498"/>
      <c r="EXT30" s="1498"/>
      <c r="EXU30" s="1498"/>
      <c r="EXV30" s="1498"/>
      <c r="EXW30" s="1498"/>
      <c r="EXX30" s="1498"/>
      <c r="EXY30" s="1498"/>
      <c r="EXZ30" s="1498"/>
      <c r="EYA30" s="1498"/>
      <c r="EYB30" s="1498"/>
      <c r="EYC30" s="1498"/>
      <c r="EYD30" s="1498"/>
      <c r="EYE30" s="1498"/>
      <c r="EYF30" s="1498"/>
      <c r="EYG30" s="1498"/>
      <c r="EYH30" s="1498"/>
      <c r="EYI30" s="1498"/>
      <c r="EYJ30" s="1498"/>
      <c r="EYK30" s="1498"/>
      <c r="EYL30" s="1498"/>
      <c r="EYM30" s="1498"/>
      <c r="EYN30" s="1498"/>
      <c r="EYO30" s="1498"/>
      <c r="EYP30" s="1498"/>
      <c r="EYQ30" s="1498"/>
      <c r="EYR30" s="1498"/>
      <c r="EYS30" s="1498"/>
      <c r="EYT30" s="1498"/>
      <c r="EYU30" s="1498"/>
      <c r="EYV30" s="1498"/>
      <c r="EYW30" s="1498"/>
      <c r="EYX30" s="1498"/>
      <c r="EYY30" s="1498"/>
      <c r="EYZ30" s="1498"/>
      <c r="EZA30" s="1498"/>
      <c r="EZB30" s="1498"/>
      <c r="EZC30" s="1498"/>
      <c r="EZD30" s="1498"/>
      <c r="EZE30" s="1498"/>
      <c r="EZF30" s="1498"/>
      <c r="EZG30" s="1498"/>
      <c r="EZH30" s="1498"/>
      <c r="EZI30" s="1498"/>
      <c r="EZJ30" s="1498"/>
      <c r="EZK30" s="1498"/>
      <c r="EZL30" s="1498"/>
      <c r="EZM30" s="1498"/>
      <c r="EZN30" s="1498"/>
      <c r="EZO30" s="1498"/>
      <c r="EZP30" s="1498"/>
      <c r="EZQ30" s="1498"/>
      <c r="EZR30" s="1498"/>
      <c r="EZS30" s="1498"/>
      <c r="EZT30" s="1498"/>
      <c r="EZU30" s="1498"/>
      <c r="EZV30" s="1498"/>
      <c r="EZW30" s="1498"/>
      <c r="EZX30" s="1498"/>
      <c r="EZY30" s="1498"/>
      <c r="EZZ30" s="1498"/>
      <c r="FAA30" s="1498"/>
      <c r="FAB30" s="1498"/>
      <c r="FAC30" s="1498"/>
      <c r="FAD30" s="1498"/>
      <c r="FAE30" s="1498"/>
      <c r="FAF30" s="1498"/>
      <c r="FAG30" s="1498"/>
      <c r="FAH30" s="1498"/>
      <c r="FAI30" s="1498"/>
      <c r="FAJ30" s="1498"/>
      <c r="FAK30" s="1498"/>
      <c r="FAL30" s="1498"/>
      <c r="FAM30" s="1498"/>
      <c r="FAN30" s="1498"/>
      <c r="FAO30" s="1498"/>
      <c r="FAP30" s="1498"/>
      <c r="FAQ30" s="1498"/>
      <c r="FAR30" s="1498"/>
      <c r="FAS30" s="1498"/>
      <c r="FAT30" s="1498"/>
      <c r="FAU30" s="1498"/>
      <c r="FAV30" s="1498"/>
      <c r="FAW30" s="1498"/>
      <c r="FAX30" s="1498"/>
      <c r="FAY30" s="1498"/>
      <c r="FAZ30" s="1498"/>
      <c r="FBA30" s="1498"/>
      <c r="FBB30" s="1498"/>
      <c r="FBC30" s="1498"/>
      <c r="FBD30" s="1498"/>
      <c r="FBE30" s="1498"/>
      <c r="FBF30" s="1498"/>
      <c r="FBG30" s="1498"/>
      <c r="FBH30" s="1498"/>
      <c r="FBI30" s="1498"/>
      <c r="FBJ30" s="1498"/>
      <c r="FBK30" s="1498"/>
      <c r="FBL30" s="1498"/>
      <c r="FBM30" s="1498"/>
      <c r="FBN30" s="1498"/>
      <c r="FBO30" s="1498"/>
      <c r="FBP30" s="1498"/>
      <c r="FBQ30" s="1498"/>
      <c r="FBR30" s="1498"/>
      <c r="FBS30" s="1498"/>
      <c r="FBT30" s="1498"/>
      <c r="FBU30" s="1498"/>
      <c r="FBV30" s="1498"/>
      <c r="FBW30" s="1498"/>
      <c r="FBX30" s="1498"/>
      <c r="FBY30" s="1498"/>
      <c r="FBZ30" s="1498"/>
      <c r="FCA30" s="1498"/>
      <c r="FCB30" s="1498"/>
      <c r="FCC30" s="1498"/>
      <c r="FCD30" s="1498"/>
      <c r="FCE30" s="1498"/>
      <c r="FCF30" s="1498"/>
      <c r="FCG30" s="1498"/>
      <c r="FCH30" s="1498"/>
      <c r="FCI30" s="1498"/>
      <c r="FCJ30" s="1498"/>
      <c r="FCK30" s="1498"/>
      <c r="FCL30" s="1498"/>
      <c r="FCM30" s="1498"/>
      <c r="FCN30" s="1498"/>
      <c r="FCO30" s="1498"/>
      <c r="FCP30" s="1498"/>
      <c r="FCQ30" s="1498"/>
      <c r="FCR30" s="1498"/>
      <c r="FCS30" s="1498"/>
      <c r="FCT30" s="1498"/>
      <c r="FCU30" s="1498"/>
      <c r="FCV30" s="1498"/>
      <c r="FCW30" s="1498"/>
      <c r="FCX30" s="1498"/>
      <c r="FCY30" s="1498"/>
      <c r="FCZ30" s="1498"/>
      <c r="FDA30" s="1498"/>
      <c r="FDB30" s="1498"/>
      <c r="FDC30" s="1498"/>
      <c r="FDD30" s="1498"/>
      <c r="FDE30" s="1498"/>
      <c r="FDF30" s="1498"/>
      <c r="FDG30" s="1498"/>
      <c r="FDH30" s="1498"/>
      <c r="FDI30" s="1498"/>
      <c r="FDJ30" s="1498"/>
      <c r="FDK30" s="1498"/>
      <c r="FDL30" s="1498"/>
      <c r="FDM30" s="1498"/>
      <c r="FDN30" s="1498"/>
      <c r="FDO30" s="1498"/>
      <c r="FDP30" s="1498"/>
      <c r="FDQ30" s="1498"/>
      <c r="FDR30" s="1498"/>
      <c r="FDS30" s="1498"/>
      <c r="FDT30" s="1498"/>
      <c r="FDU30" s="1498"/>
      <c r="FDV30" s="1498"/>
      <c r="FDW30" s="1498"/>
      <c r="FDX30" s="1498"/>
      <c r="FDY30" s="1498"/>
      <c r="FDZ30" s="1498"/>
      <c r="FEA30" s="1498"/>
      <c r="FEB30" s="1498"/>
      <c r="FEC30" s="1498"/>
      <c r="FED30" s="1498"/>
      <c r="FEE30" s="1498"/>
      <c r="FEF30" s="1498"/>
      <c r="FEG30" s="1498"/>
      <c r="FEH30" s="1498"/>
      <c r="FEI30" s="1498"/>
      <c r="FEJ30" s="1498"/>
      <c r="FEK30" s="1498"/>
      <c r="FEL30" s="1498"/>
      <c r="FEM30" s="1498"/>
      <c r="FEN30" s="1498"/>
      <c r="FEO30" s="1498"/>
      <c r="FEP30" s="1498"/>
      <c r="FEQ30" s="1498"/>
      <c r="FER30" s="1498"/>
      <c r="FES30" s="1498"/>
      <c r="FET30" s="1498"/>
      <c r="FEU30" s="1498"/>
      <c r="FEV30" s="1498"/>
      <c r="FEW30" s="1498"/>
      <c r="FEX30" s="1498"/>
      <c r="FEY30" s="1498"/>
      <c r="FEZ30" s="1498"/>
      <c r="FFA30" s="1498"/>
      <c r="FFB30" s="1498"/>
      <c r="FFC30" s="1498"/>
      <c r="FFD30" s="1498"/>
      <c r="FFE30" s="1498"/>
      <c r="FFF30" s="1498"/>
      <c r="FFG30" s="1498"/>
      <c r="FFH30" s="1498"/>
      <c r="FFI30" s="1498"/>
      <c r="FFJ30" s="1498"/>
      <c r="FFK30" s="1498"/>
      <c r="FFL30" s="1498"/>
      <c r="FFM30" s="1498"/>
      <c r="FFN30" s="1498"/>
      <c r="FFO30" s="1498"/>
      <c r="FFP30" s="1498"/>
      <c r="FFQ30" s="1498"/>
      <c r="FFR30" s="1498"/>
      <c r="FFS30" s="1498"/>
      <c r="FFT30" s="1498"/>
      <c r="FFU30" s="1498"/>
      <c r="FFV30" s="1498"/>
      <c r="FFW30" s="1498"/>
      <c r="FFX30" s="1498"/>
      <c r="FFY30" s="1498"/>
      <c r="FFZ30" s="1498"/>
      <c r="FGA30" s="1498"/>
      <c r="FGB30" s="1498"/>
      <c r="FGC30" s="1498"/>
      <c r="FGD30" s="1498"/>
      <c r="FGE30" s="1498"/>
      <c r="FGF30" s="1498"/>
      <c r="FGG30" s="1498"/>
      <c r="FGH30" s="1498"/>
      <c r="FGI30" s="1498"/>
      <c r="FGJ30" s="1498"/>
      <c r="FGK30" s="1498"/>
      <c r="FGL30" s="1498"/>
      <c r="FGM30" s="1498"/>
      <c r="FGN30" s="1498"/>
      <c r="FGO30" s="1498"/>
      <c r="FGP30" s="1498"/>
      <c r="FGQ30" s="1498"/>
      <c r="FGR30" s="1498"/>
      <c r="FGS30" s="1498"/>
      <c r="FGT30" s="1498"/>
      <c r="FGU30" s="1498"/>
      <c r="FGV30" s="1498"/>
      <c r="FGW30" s="1498"/>
      <c r="FGX30" s="1498"/>
      <c r="FGY30" s="1498"/>
      <c r="FGZ30" s="1498"/>
      <c r="FHA30" s="1498"/>
      <c r="FHB30" s="1498"/>
      <c r="FHC30" s="1498"/>
      <c r="FHD30" s="1498"/>
      <c r="FHE30" s="1498"/>
      <c r="FHF30" s="1498"/>
      <c r="FHG30" s="1498"/>
      <c r="FHH30" s="1498"/>
      <c r="FHI30" s="1498"/>
      <c r="FHJ30" s="1498"/>
      <c r="FHK30" s="1498"/>
      <c r="FHL30" s="1498"/>
      <c r="FHM30" s="1498"/>
      <c r="FHN30" s="1498"/>
      <c r="FHO30" s="1498"/>
      <c r="FHP30" s="1498"/>
      <c r="FHQ30" s="1498"/>
      <c r="FHR30" s="1498"/>
      <c r="FHS30" s="1498"/>
      <c r="FHT30" s="1498"/>
      <c r="FHU30" s="1498"/>
      <c r="FHV30" s="1498"/>
      <c r="FHW30" s="1498"/>
      <c r="FHX30" s="1498"/>
      <c r="FHY30" s="1498"/>
      <c r="FHZ30" s="1498"/>
      <c r="FIA30" s="1498"/>
      <c r="FIB30" s="1498"/>
      <c r="FIC30" s="1498"/>
      <c r="FID30" s="1498"/>
      <c r="FIE30" s="1498"/>
      <c r="FIF30" s="1498"/>
      <c r="FIG30" s="1498"/>
      <c r="FIH30" s="1498"/>
      <c r="FII30" s="1498"/>
      <c r="FIJ30" s="1498"/>
      <c r="FIK30" s="1498"/>
      <c r="FIL30" s="1498"/>
      <c r="FIM30" s="1498"/>
      <c r="FIN30" s="1498"/>
      <c r="FIO30" s="1498"/>
      <c r="FIP30" s="1498"/>
      <c r="FIQ30" s="1498"/>
      <c r="FIR30" s="1498"/>
      <c r="FIS30" s="1498"/>
      <c r="FIT30" s="1498"/>
      <c r="FIU30" s="1498"/>
      <c r="FIV30" s="1498"/>
      <c r="FIW30" s="1498"/>
      <c r="FIX30" s="1498"/>
      <c r="FIY30" s="1498"/>
      <c r="FIZ30" s="1498"/>
      <c r="FJA30" s="1498"/>
      <c r="FJB30" s="1498"/>
      <c r="FJC30" s="1498"/>
      <c r="FJD30" s="1498"/>
      <c r="FJE30" s="1498"/>
      <c r="FJF30" s="1498"/>
      <c r="FJG30" s="1498"/>
      <c r="FJH30" s="1498"/>
      <c r="FJI30" s="1498"/>
      <c r="FJJ30" s="1498"/>
      <c r="FJK30" s="1498"/>
      <c r="FJL30" s="1498"/>
      <c r="FJM30" s="1498"/>
      <c r="FJN30" s="1498"/>
      <c r="FJO30" s="1498"/>
      <c r="FJP30" s="1498"/>
      <c r="FJQ30" s="1498"/>
      <c r="FJR30" s="1498"/>
      <c r="FJS30" s="1498"/>
      <c r="FJT30" s="1498"/>
      <c r="FJU30" s="1498"/>
      <c r="FJV30" s="1498"/>
      <c r="FJW30" s="1498"/>
      <c r="FJX30" s="1498"/>
      <c r="FJY30" s="1498"/>
      <c r="FJZ30" s="1498"/>
      <c r="FKA30" s="1498"/>
      <c r="FKB30" s="1498"/>
      <c r="FKC30" s="1498"/>
      <c r="FKD30" s="1498"/>
      <c r="FKE30" s="1498"/>
      <c r="FKF30" s="1498"/>
      <c r="FKG30" s="1498"/>
      <c r="FKH30" s="1498"/>
      <c r="FKI30" s="1498"/>
      <c r="FKJ30" s="1498"/>
      <c r="FKK30" s="1498"/>
      <c r="FKL30" s="1498"/>
      <c r="FKM30" s="1498"/>
      <c r="FKN30" s="1498"/>
      <c r="FKO30" s="1498"/>
      <c r="FKP30" s="1498"/>
      <c r="FKQ30" s="1498"/>
      <c r="FKR30" s="1498"/>
      <c r="FKS30" s="1498"/>
      <c r="FKT30" s="1498"/>
      <c r="FKU30" s="1498"/>
      <c r="FKV30" s="1498"/>
      <c r="FKW30" s="1498"/>
      <c r="FKX30" s="1498"/>
      <c r="FKY30" s="1498"/>
      <c r="FKZ30" s="1498"/>
      <c r="FLA30" s="1498"/>
      <c r="FLB30" s="1498"/>
      <c r="FLC30" s="1498"/>
      <c r="FLD30" s="1498"/>
      <c r="FLE30" s="1498"/>
      <c r="FLF30" s="1498"/>
      <c r="FLG30" s="1498"/>
      <c r="FLH30" s="1498"/>
      <c r="FLI30" s="1498"/>
      <c r="FLJ30" s="1498"/>
      <c r="FLK30" s="1498"/>
      <c r="FLL30" s="1498"/>
      <c r="FLM30" s="1498"/>
      <c r="FLN30" s="1498"/>
      <c r="FLO30" s="1498"/>
      <c r="FLP30" s="1498"/>
      <c r="FLQ30" s="1498"/>
      <c r="FLR30" s="1498"/>
      <c r="FLS30" s="1498"/>
      <c r="FLT30" s="1498"/>
      <c r="FLU30" s="1498"/>
      <c r="FLV30" s="1498"/>
      <c r="FLW30" s="1498"/>
      <c r="FLX30" s="1498"/>
      <c r="FLY30" s="1498"/>
      <c r="FLZ30" s="1498"/>
      <c r="FMA30" s="1498"/>
      <c r="FMB30" s="1498"/>
      <c r="FMC30" s="1498"/>
      <c r="FMD30" s="1498"/>
      <c r="FME30" s="1498"/>
      <c r="FMF30" s="1498"/>
      <c r="FMG30" s="1498"/>
      <c r="FMH30" s="1498"/>
      <c r="FMI30" s="1498"/>
      <c r="FMJ30" s="1498"/>
      <c r="FMK30" s="1498"/>
      <c r="FML30" s="1498"/>
      <c r="FMM30" s="1498"/>
      <c r="FMN30" s="1498"/>
      <c r="FMO30" s="1498"/>
      <c r="FMP30" s="1498"/>
      <c r="FMQ30" s="1498"/>
      <c r="FMR30" s="1498"/>
      <c r="FMS30" s="1498"/>
      <c r="FMT30" s="1498"/>
      <c r="FMU30" s="1498"/>
      <c r="FMV30" s="1498"/>
      <c r="FMW30" s="1498"/>
      <c r="FMX30" s="1498"/>
      <c r="FMY30" s="1498"/>
      <c r="FMZ30" s="1498"/>
      <c r="FNA30" s="1498"/>
      <c r="FNB30" s="1498"/>
      <c r="FNC30" s="1498"/>
      <c r="FND30" s="1498"/>
      <c r="FNE30" s="1498"/>
      <c r="FNF30" s="1498"/>
      <c r="FNG30" s="1498"/>
      <c r="FNH30" s="1498"/>
      <c r="FNI30" s="1498"/>
      <c r="FNJ30" s="1498"/>
      <c r="FNK30" s="1498"/>
      <c r="FNL30" s="1498"/>
      <c r="FNM30" s="1498"/>
      <c r="FNN30" s="1498"/>
      <c r="FNO30" s="1498"/>
      <c r="FNP30" s="1498"/>
      <c r="FNQ30" s="1498"/>
      <c r="FNR30" s="1498"/>
      <c r="FNS30" s="1498"/>
      <c r="FNT30" s="1498"/>
      <c r="FNU30" s="1498"/>
      <c r="FNV30" s="1498"/>
      <c r="FNW30" s="1498"/>
      <c r="FNX30" s="1498"/>
      <c r="FNY30" s="1498"/>
      <c r="FNZ30" s="1498"/>
      <c r="FOA30" s="1498"/>
      <c r="FOB30" s="1498"/>
      <c r="FOC30" s="1498"/>
      <c r="FOD30" s="1498"/>
      <c r="FOE30" s="1498"/>
      <c r="FOF30" s="1498"/>
      <c r="FOG30" s="1498"/>
      <c r="FOH30" s="1498"/>
      <c r="FOI30" s="1498"/>
      <c r="FOJ30" s="1498"/>
      <c r="FOK30" s="1498"/>
      <c r="FOL30" s="1498"/>
      <c r="FOM30" s="1498"/>
      <c r="FON30" s="1498"/>
      <c r="FOO30" s="1498"/>
      <c r="FOP30" s="1498"/>
      <c r="FOQ30" s="1498"/>
      <c r="FOR30" s="1498"/>
      <c r="FOS30" s="1498"/>
      <c r="FOT30" s="1498"/>
      <c r="FOU30" s="1498"/>
      <c r="FOV30" s="1498"/>
      <c r="FOW30" s="1498"/>
      <c r="FOX30" s="1498"/>
      <c r="FOY30" s="1498"/>
      <c r="FOZ30" s="1498"/>
      <c r="FPA30" s="1498"/>
      <c r="FPB30" s="1498"/>
      <c r="FPC30" s="1498"/>
      <c r="FPD30" s="1498"/>
      <c r="FPE30" s="1498"/>
      <c r="FPF30" s="1498"/>
      <c r="FPG30" s="1498"/>
      <c r="FPH30" s="1498"/>
      <c r="FPI30" s="1498"/>
      <c r="FPJ30" s="1498"/>
      <c r="FPK30" s="1498"/>
      <c r="FPL30" s="1498"/>
      <c r="FPM30" s="1498"/>
      <c r="FPN30" s="1498"/>
      <c r="FPO30" s="1498"/>
      <c r="FPP30" s="1498"/>
      <c r="FPQ30" s="1498"/>
      <c r="FPR30" s="1498"/>
      <c r="FPS30" s="1498"/>
      <c r="FPT30" s="1498"/>
      <c r="FPU30" s="1498"/>
      <c r="FPV30" s="1498"/>
      <c r="FPW30" s="1498"/>
      <c r="FPX30" s="1498"/>
      <c r="FPY30" s="1498"/>
      <c r="FPZ30" s="1498"/>
      <c r="FQA30" s="1498"/>
      <c r="FQB30" s="1498"/>
      <c r="FQC30" s="1498"/>
      <c r="FQD30" s="1498"/>
      <c r="FQE30" s="1498"/>
      <c r="FQF30" s="1498"/>
      <c r="FQG30" s="1498"/>
      <c r="FQH30" s="1498"/>
      <c r="FQI30" s="1498"/>
      <c r="FQJ30" s="1498"/>
      <c r="FQK30" s="1498"/>
      <c r="FQL30" s="1498"/>
      <c r="FQM30" s="1498"/>
      <c r="FQN30" s="1498"/>
      <c r="FQO30" s="1498"/>
      <c r="FQP30" s="1498"/>
      <c r="FQQ30" s="1498"/>
      <c r="FQR30" s="1498"/>
      <c r="FQS30" s="1498"/>
      <c r="FQT30" s="1498"/>
      <c r="FQU30" s="1498"/>
      <c r="FQV30" s="1498"/>
      <c r="FQW30" s="1498"/>
      <c r="FQX30" s="1498"/>
      <c r="FQY30" s="1498"/>
      <c r="FQZ30" s="1498"/>
      <c r="FRA30" s="1498"/>
      <c r="FRB30" s="1498"/>
      <c r="FRC30" s="1498"/>
      <c r="FRD30" s="1498"/>
      <c r="FRE30" s="1498"/>
      <c r="FRF30" s="1498"/>
      <c r="FRG30" s="1498"/>
      <c r="FRH30" s="1498"/>
      <c r="FRI30" s="1498"/>
      <c r="FRJ30" s="1498"/>
      <c r="FRK30" s="1498"/>
      <c r="FRL30" s="1498"/>
      <c r="FRM30" s="1498"/>
      <c r="FRN30" s="1498"/>
      <c r="FRO30" s="1498"/>
      <c r="FRP30" s="1498"/>
      <c r="FRQ30" s="1498"/>
      <c r="FRR30" s="1498"/>
      <c r="FRS30" s="1498"/>
      <c r="FRT30" s="1498"/>
      <c r="FRU30" s="1498"/>
      <c r="FRV30" s="1498"/>
      <c r="FRW30" s="1498"/>
      <c r="FRX30" s="1498"/>
      <c r="FRY30" s="1498"/>
      <c r="FRZ30" s="1498"/>
      <c r="FSA30" s="1498"/>
      <c r="FSB30" s="1498"/>
      <c r="FSC30" s="1498"/>
      <c r="FSD30" s="1498"/>
      <c r="FSE30" s="1498"/>
      <c r="FSF30" s="1498"/>
      <c r="FSG30" s="1498"/>
      <c r="FSH30" s="1498"/>
      <c r="FSI30" s="1498"/>
      <c r="FSJ30" s="1498"/>
      <c r="FSK30" s="1498"/>
      <c r="FSL30" s="1498"/>
      <c r="FSM30" s="1498"/>
      <c r="FSN30" s="1498"/>
      <c r="FSO30" s="1498"/>
      <c r="FSP30" s="1498"/>
      <c r="FSQ30" s="1498"/>
      <c r="FSR30" s="1498"/>
      <c r="FSS30" s="1498"/>
      <c r="FST30" s="1498"/>
      <c r="FSU30" s="1498"/>
      <c r="FSV30" s="1498"/>
      <c r="FSW30" s="1498"/>
      <c r="FSX30" s="1498"/>
      <c r="FSY30" s="1498"/>
      <c r="FSZ30" s="1498"/>
      <c r="FTA30" s="1498"/>
      <c r="FTB30" s="1498"/>
      <c r="FTC30" s="1498"/>
      <c r="FTD30" s="1498"/>
      <c r="FTE30" s="1498"/>
      <c r="FTF30" s="1498"/>
      <c r="FTG30" s="1498"/>
      <c r="FTH30" s="1498"/>
      <c r="FTI30" s="1498"/>
      <c r="FTJ30" s="1498"/>
      <c r="FTK30" s="1498"/>
      <c r="FTL30" s="1498"/>
      <c r="FTM30" s="1498"/>
      <c r="FTN30" s="1498"/>
      <c r="FTO30" s="1498"/>
      <c r="FTP30" s="1498"/>
      <c r="FTQ30" s="1498"/>
      <c r="FTR30" s="1498"/>
      <c r="FTS30" s="1498"/>
      <c r="FTT30" s="1498"/>
      <c r="FTU30" s="1498"/>
      <c r="FTV30" s="1498"/>
      <c r="FTW30" s="1498"/>
      <c r="FTX30" s="1498"/>
      <c r="FTY30" s="1498"/>
      <c r="FTZ30" s="1498"/>
      <c r="FUA30" s="1498"/>
      <c r="FUB30" s="1498"/>
      <c r="FUC30" s="1498"/>
      <c r="FUD30" s="1498"/>
      <c r="FUE30" s="1498"/>
      <c r="FUF30" s="1498"/>
      <c r="FUG30" s="1498"/>
      <c r="FUH30" s="1498"/>
      <c r="FUI30" s="1498"/>
      <c r="FUJ30" s="1498"/>
      <c r="FUK30" s="1498"/>
      <c r="FUL30" s="1498"/>
      <c r="FUM30" s="1498"/>
      <c r="FUN30" s="1498"/>
      <c r="FUO30" s="1498"/>
      <c r="FUP30" s="1498"/>
      <c r="FUQ30" s="1498"/>
      <c r="FUR30" s="1498"/>
      <c r="FUS30" s="1498"/>
      <c r="FUT30" s="1498"/>
      <c r="FUU30" s="1498"/>
      <c r="FUV30" s="1498"/>
      <c r="FUW30" s="1498"/>
      <c r="FUX30" s="1498"/>
      <c r="FUY30" s="1498"/>
      <c r="FUZ30" s="1498"/>
      <c r="FVA30" s="1498"/>
      <c r="FVB30" s="1498"/>
      <c r="FVC30" s="1498"/>
      <c r="FVD30" s="1498"/>
      <c r="FVE30" s="1498"/>
      <c r="FVF30" s="1498"/>
      <c r="FVG30" s="1498"/>
      <c r="FVH30" s="1498"/>
      <c r="FVI30" s="1498"/>
      <c r="FVJ30" s="1498"/>
      <c r="FVK30" s="1498"/>
      <c r="FVL30" s="1498"/>
      <c r="FVM30" s="1498"/>
      <c r="FVN30" s="1498"/>
      <c r="FVO30" s="1498"/>
      <c r="FVP30" s="1498"/>
      <c r="FVQ30" s="1498"/>
      <c r="FVR30" s="1498"/>
      <c r="FVS30" s="1498"/>
      <c r="FVT30" s="1498"/>
      <c r="FVU30" s="1498"/>
      <c r="FVV30" s="1498"/>
      <c r="FVW30" s="1498"/>
      <c r="FVX30" s="1498"/>
      <c r="FVY30" s="1498"/>
      <c r="FVZ30" s="1498"/>
      <c r="FWA30" s="1498"/>
      <c r="FWB30" s="1498"/>
      <c r="FWC30" s="1498"/>
      <c r="FWD30" s="1498"/>
      <c r="FWE30" s="1498"/>
      <c r="FWF30" s="1498"/>
      <c r="FWG30" s="1498"/>
      <c r="FWH30" s="1498"/>
      <c r="FWI30" s="1498"/>
      <c r="FWJ30" s="1498"/>
      <c r="FWK30" s="1498"/>
      <c r="FWL30" s="1498"/>
      <c r="FWM30" s="1498"/>
      <c r="FWN30" s="1498"/>
      <c r="FWO30" s="1498"/>
      <c r="FWP30" s="1498"/>
      <c r="FWQ30" s="1498"/>
      <c r="FWR30" s="1498"/>
      <c r="FWS30" s="1498"/>
      <c r="FWT30" s="1498"/>
      <c r="FWU30" s="1498"/>
      <c r="FWV30" s="1498"/>
      <c r="FWW30" s="1498"/>
      <c r="FWX30" s="1498"/>
      <c r="FWY30" s="1498"/>
      <c r="FWZ30" s="1498"/>
      <c r="FXA30" s="1498"/>
      <c r="FXB30" s="1498"/>
      <c r="FXC30" s="1498"/>
      <c r="FXD30" s="1498"/>
      <c r="FXE30" s="1498"/>
      <c r="FXF30" s="1498"/>
      <c r="FXG30" s="1498"/>
      <c r="FXH30" s="1498"/>
      <c r="FXI30" s="1498"/>
      <c r="FXJ30" s="1498"/>
      <c r="FXK30" s="1498"/>
      <c r="FXL30" s="1498"/>
      <c r="FXM30" s="1498"/>
      <c r="FXN30" s="1498"/>
      <c r="FXO30" s="1498"/>
      <c r="FXP30" s="1498"/>
      <c r="FXQ30" s="1498"/>
      <c r="FXR30" s="1498"/>
      <c r="FXS30" s="1498"/>
      <c r="FXT30" s="1498"/>
      <c r="FXU30" s="1498"/>
      <c r="FXV30" s="1498"/>
      <c r="FXW30" s="1498"/>
      <c r="FXX30" s="1498"/>
      <c r="FXY30" s="1498"/>
      <c r="FXZ30" s="1498"/>
      <c r="FYA30" s="1498"/>
      <c r="FYB30" s="1498"/>
      <c r="FYC30" s="1498"/>
      <c r="FYD30" s="1498"/>
      <c r="FYE30" s="1498"/>
      <c r="FYF30" s="1498"/>
      <c r="FYG30" s="1498"/>
      <c r="FYH30" s="1498"/>
      <c r="FYI30" s="1498"/>
      <c r="FYJ30" s="1498"/>
      <c r="FYK30" s="1498"/>
      <c r="FYL30" s="1498"/>
      <c r="FYM30" s="1498"/>
      <c r="FYN30" s="1498"/>
      <c r="FYO30" s="1498"/>
      <c r="FYP30" s="1498"/>
      <c r="FYQ30" s="1498"/>
      <c r="FYR30" s="1498"/>
      <c r="FYS30" s="1498"/>
      <c r="FYT30" s="1498"/>
      <c r="FYU30" s="1498"/>
      <c r="FYV30" s="1498"/>
      <c r="FYW30" s="1498"/>
      <c r="FYX30" s="1498"/>
      <c r="FYY30" s="1498"/>
      <c r="FYZ30" s="1498"/>
      <c r="FZA30" s="1498"/>
      <c r="FZB30" s="1498"/>
      <c r="FZC30" s="1498"/>
      <c r="FZD30" s="1498"/>
      <c r="FZE30" s="1498"/>
      <c r="FZF30" s="1498"/>
      <c r="FZG30" s="1498"/>
      <c r="FZH30" s="1498"/>
      <c r="FZI30" s="1498"/>
      <c r="FZJ30" s="1498"/>
      <c r="FZK30" s="1498"/>
      <c r="FZL30" s="1498"/>
      <c r="FZM30" s="1498"/>
      <c r="FZN30" s="1498"/>
      <c r="FZO30" s="1498"/>
      <c r="FZP30" s="1498"/>
      <c r="FZQ30" s="1498"/>
      <c r="FZR30" s="1498"/>
      <c r="FZS30" s="1498"/>
      <c r="FZT30" s="1498"/>
      <c r="FZU30" s="1498"/>
      <c r="FZV30" s="1498"/>
      <c r="FZW30" s="1498"/>
      <c r="FZX30" s="1498"/>
      <c r="FZY30" s="1498"/>
      <c r="FZZ30" s="1498"/>
      <c r="GAA30" s="1498"/>
      <c r="GAB30" s="1498"/>
      <c r="GAC30" s="1498"/>
      <c r="GAD30" s="1498"/>
      <c r="GAE30" s="1498"/>
      <c r="GAF30" s="1498"/>
      <c r="GAG30" s="1498"/>
      <c r="GAH30" s="1498"/>
      <c r="GAI30" s="1498"/>
      <c r="GAJ30" s="1498"/>
      <c r="GAK30" s="1498"/>
      <c r="GAL30" s="1498"/>
      <c r="GAM30" s="1498"/>
      <c r="GAN30" s="1498"/>
      <c r="GAO30" s="1498"/>
      <c r="GAP30" s="1498"/>
      <c r="GAQ30" s="1498"/>
      <c r="GAR30" s="1498"/>
      <c r="GAS30" s="1498"/>
      <c r="GAT30" s="1498"/>
      <c r="GAU30" s="1498"/>
      <c r="GAV30" s="1498"/>
      <c r="GAW30" s="1498"/>
      <c r="GAX30" s="1498"/>
      <c r="GAY30" s="1498"/>
      <c r="GAZ30" s="1498"/>
      <c r="GBA30" s="1498"/>
      <c r="GBB30" s="1498"/>
      <c r="GBC30" s="1498"/>
      <c r="GBD30" s="1498"/>
      <c r="GBE30" s="1498"/>
      <c r="GBF30" s="1498"/>
      <c r="GBG30" s="1498"/>
      <c r="GBH30" s="1498"/>
      <c r="GBI30" s="1498"/>
      <c r="GBJ30" s="1498"/>
      <c r="GBK30" s="1498"/>
      <c r="GBL30" s="1498"/>
      <c r="GBM30" s="1498"/>
      <c r="GBN30" s="1498"/>
      <c r="GBO30" s="1498"/>
      <c r="GBP30" s="1498"/>
      <c r="GBQ30" s="1498"/>
      <c r="GBR30" s="1498"/>
      <c r="GBS30" s="1498"/>
      <c r="GBT30" s="1498"/>
      <c r="GBU30" s="1498"/>
      <c r="GBV30" s="1498"/>
      <c r="GBW30" s="1498"/>
      <c r="GBX30" s="1498"/>
      <c r="GBY30" s="1498"/>
      <c r="GBZ30" s="1498"/>
      <c r="GCA30" s="1498"/>
      <c r="GCB30" s="1498"/>
      <c r="GCC30" s="1498"/>
      <c r="GCD30" s="1498"/>
      <c r="GCE30" s="1498"/>
      <c r="GCF30" s="1498"/>
      <c r="GCG30" s="1498"/>
      <c r="GCH30" s="1498"/>
      <c r="GCI30" s="1498"/>
      <c r="GCJ30" s="1498"/>
      <c r="GCK30" s="1498"/>
      <c r="GCL30" s="1498"/>
      <c r="GCM30" s="1498"/>
      <c r="GCN30" s="1498"/>
      <c r="GCO30" s="1498"/>
      <c r="GCP30" s="1498"/>
      <c r="GCQ30" s="1498"/>
      <c r="GCR30" s="1498"/>
      <c r="GCS30" s="1498"/>
      <c r="GCT30" s="1498"/>
      <c r="GCU30" s="1498"/>
      <c r="GCV30" s="1498"/>
      <c r="GCW30" s="1498"/>
      <c r="GCX30" s="1498"/>
      <c r="GCY30" s="1498"/>
      <c r="GCZ30" s="1498"/>
      <c r="GDA30" s="1498"/>
      <c r="GDB30" s="1498"/>
      <c r="GDC30" s="1498"/>
      <c r="GDD30" s="1498"/>
      <c r="GDE30" s="1498"/>
      <c r="GDF30" s="1498"/>
      <c r="GDG30" s="1498"/>
      <c r="GDH30" s="1498"/>
      <c r="GDI30" s="1498"/>
      <c r="GDJ30" s="1498"/>
      <c r="GDK30" s="1498"/>
      <c r="GDL30" s="1498"/>
      <c r="GDM30" s="1498"/>
      <c r="GDN30" s="1498"/>
      <c r="GDO30" s="1498"/>
      <c r="GDP30" s="1498"/>
      <c r="GDQ30" s="1498"/>
      <c r="GDR30" s="1498"/>
      <c r="GDS30" s="1498"/>
      <c r="GDT30" s="1498"/>
      <c r="GDU30" s="1498"/>
      <c r="GDV30" s="1498"/>
      <c r="GDW30" s="1498"/>
      <c r="GDX30" s="1498"/>
      <c r="GDY30" s="1498"/>
      <c r="GDZ30" s="1498"/>
      <c r="GEA30" s="1498"/>
      <c r="GEB30" s="1498"/>
      <c r="GEC30" s="1498"/>
      <c r="GED30" s="1498"/>
      <c r="GEE30" s="1498"/>
      <c r="GEF30" s="1498"/>
      <c r="GEG30" s="1498"/>
      <c r="GEH30" s="1498"/>
      <c r="GEI30" s="1498"/>
      <c r="GEJ30" s="1498"/>
      <c r="GEK30" s="1498"/>
      <c r="GEL30" s="1498"/>
      <c r="GEM30" s="1498"/>
      <c r="GEN30" s="1498"/>
      <c r="GEO30" s="1498"/>
      <c r="GEP30" s="1498"/>
      <c r="GEQ30" s="1498"/>
      <c r="GER30" s="1498"/>
      <c r="GES30" s="1498"/>
      <c r="GET30" s="1498"/>
      <c r="GEU30" s="1498"/>
      <c r="GEV30" s="1498"/>
      <c r="GEW30" s="1498"/>
      <c r="GEX30" s="1498"/>
      <c r="GEY30" s="1498"/>
      <c r="GEZ30" s="1498"/>
      <c r="GFA30" s="1498"/>
      <c r="GFB30" s="1498"/>
      <c r="GFC30" s="1498"/>
      <c r="GFD30" s="1498"/>
      <c r="GFE30" s="1498"/>
      <c r="GFF30" s="1498"/>
      <c r="GFG30" s="1498"/>
      <c r="GFH30" s="1498"/>
      <c r="GFI30" s="1498"/>
      <c r="GFJ30" s="1498"/>
      <c r="GFK30" s="1498"/>
      <c r="GFL30" s="1498"/>
      <c r="GFM30" s="1498"/>
      <c r="GFN30" s="1498"/>
      <c r="GFO30" s="1498"/>
      <c r="GFP30" s="1498"/>
      <c r="GFQ30" s="1498"/>
      <c r="GFR30" s="1498"/>
      <c r="GFS30" s="1498"/>
      <c r="GFT30" s="1498"/>
      <c r="GFU30" s="1498"/>
      <c r="GFV30" s="1498"/>
      <c r="GFW30" s="1498"/>
      <c r="GFX30" s="1498"/>
      <c r="GFY30" s="1498"/>
      <c r="GFZ30" s="1498"/>
      <c r="GGA30" s="1498"/>
      <c r="GGB30" s="1498"/>
      <c r="GGC30" s="1498"/>
      <c r="GGD30" s="1498"/>
      <c r="GGE30" s="1498"/>
      <c r="GGF30" s="1498"/>
      <c r="GGG30" s="1498"/>
      <c r="GGH30" s="1498"/>
      <c r="GGI30" s="1498"/>
      <c r="GGJ30" s="1498"/>
      <c r="GGK30" s="1498"/>
      <c r="GGL30" s="1498"/>
      <c r="GGM30" s="1498"/>
      <c r="GGN30" s="1498"/>
      <c r="GGO30" s="1498"/>
      <c r="GGP30" s="1498"/>
      <c r="GGQ30" s="1498"/>
      <c r="GGR30" s="1498"/>
      <c r="GGS30" s="1498"/>
      <c r="GGT30" s="1498"/>
      <c r="GGU30" s="1498"/>
      <c r="GGV30" s="1498"/>
      <c r="GGW30" s="1498"/>
      <c r="GGX30" s="1498"/>
      <c r="GGY30" s="1498"/>
      <c r="GGZ30" s="1498"/>
      <c r="GHA30" s="1498"/>
      <c r="GHB30" s="1498"/>
      <c r="GHC30" s="1498"/>
      <c r="GHD30" s="1498"/>
      <c r="GHE30" s="1498"/>
      <c r="GHF30" s="1498"/>
      <c r="GHG30" s="1498"/>
      <c r="GHH30" s="1498"/>
      <c r="GHI30" s="1498"/>
      <c r="GHJ30" s="1498"/>
      <c r="GHK30" s="1498"/>
      <c r="GHL30" s="1498"/>
      <c r="GHM30" s="1498"/>
      <c r="GHN30" s="1498"/>
      <c r="GHO30" s="1498"/>
      <c r="GHP30" s="1498"/>
      <c r="GHQ30" s="1498"/>
      <c r="GHR30" s="1498"/>
      <c r="GHS30" s="1498"/>
      <c r="GHT30" s="1498"/>
      <c r="GHU30" s="1498"/>
      <c r="GHV30" s="1498"/>
      <c r="GHW30" s="1498"/>
      <c r="GHX30" s="1498"/>
      <c r="GHY30" s="1498"/>
      <c r="GHZ30" s="1498"/>
      <c r="GIA30" s="1498"/>
      <c r="GIB30" s="1498"/>
      <c r="GIC30" s="1498"/>
      <c r="GID30" s="1498"/>
      <c r="GIE30" s="1498"/>
      <c r="GIF30" s="1498"/>
      <c r="GIG30" s="1498"/>
      <c r="GIH30" s="1498"/>
      <c r="GII30" s="1498"/>
      <c r="GIJ30" s="1498"/>
      <c r="GIK30" s="1498"/>
      <c r="GIL30" s="1498"/>
      <c r="GIM30" s="1498"/>
      <c r="GIN30" s="1498"/>
      <c r="GIO30" s="1498"/>
      <c r="GIP30" s="1498"/>
      <c r="GIQ30" s="1498"/>
      <c r="GIR30" s="1498"/>
      <c r="GIS30" s="1498"/>
      <c r="GIT30" s="1498"/>
      <c r="GIU30" s="1498"/>
      <c r="GIV30" s="1498"/>
      <c r="GIW30" s="1498"/>
      <c r="GIX30" s="1498"/>
      <c r="GIY30" s="1498"/>
      <c r="GIZ30" s="1498"/>
      <c r="GJA30" s="1498"/>
      <c r="GJB30" s="1498"/>
      <c r="GJC30" s="1498"/>
      <c r="GJD30" s="1498"/>
      <c r="GJE30" s="1498"/>
      <c r="GJF30" s="1498"/>
      <c r="GJG30" s="1498"/>
      <c r="GJH30" s="1498"/>
      <c r="GJI30" s="1498"/>
      <c r="GJJ30" s="1498"/>
      <c r="GJK30" s="1498"/>
      <c r="GJL30" s="1498"/>
      <c r="GJM30" s="1498"/>
      <c r="GJN30" s="1498"/>
      <c r="GJO30" s="1498"/>
      <c r="GJP30" s="1498"/>
      <c r="GJQ30" s="1498"/>
      <c r="GJR30" s="1498"/>
      <c r="GJS30" s="1498"/>
      <c r="GJT30" s="1498"/>
      <c r="GJU30" s="1498"/>
      <c r="GJV30" s="1498"/>
      <c r="GJW30" s="1498"/>
      <c r="GJX30" s="1498"/>
      <c r="GJY30" s="1498"/>
      <c r="GJZ30" s="1498"/>
      <c r="GKA30" s="1498"/>
      <c r="GKB30" s="1498"/>
      <c r="GKC30" s="1498"/>
      <c r="GKD30" s="1498"/>
      <c r="GKE30" s="1498"/>
      <c r="GKF30" s="1498"/>
      <c r="GKG30" s="1498"/>
      <c r="GKH30" s="1498"/>
      <c r="GKI30" s="1498"/>
      <c r="GKJ30" s="1498"/>
      <c r="GKK30" s="1498"/>
      <c r="GKL30" s="1498"/>
      <c r="GKM30" s="1498"/>
      <c r="GKN30" s="1498"/>
      <c r="GKO30" s="1498"/>
      <c r="GKP30" s="1498"/>
      <c r="GKQ30" s="1498"/>
      <c r="GKR30" s="1498"/>
      <c r="GKS30" s="1498"/>
      <c r="GKT30" s="1498"/>
      <c r="GKU30" s="1498"/>
      <c r="GKV30" s="1498"/>
      <c r="GKW30" s="1498"/>
      <c r="GKX30" s="1498"/>
      <c r="GKY30" s="1498"/>
      <c r="GKZ30" s="1498"/>
      <c r="GLA30" s="1498"/>
      <c r="GLB30" s="1498"/>
      <c r="GLC30" s="1498"/>
      <c r="GLD30" s="1498"/>
      <c r="GLE30" s="1498"/>
      <c r="GLF30" s="1498"/>
      <c r="GLG30" s="1498"/>
      <c r="GLH30" s="1498"/>
      <c r="GLI30" s="1498"/>
      <c r="GLJ30" s="1498"/>
      <c r="GLK30" s="1498"/>
      <c r="GLL30" s="1498"/>
      <c r="GLM30" s="1498"/>
      <c r="GLN30" s="1498"/>
      <c r="GLO30" s="1498"/>
      <c r="GLP30" s="1498"/>
      <c r="GLQ30" s="1498"/>
      <c r="GLR30" s="1498"/>
      <c r="GLS30" s="1498"/>
      <c r="GLT30" s="1498"/>
      <c r="GLU30" s="1498"/>
      <c r="GLV30" s="1498"/>
      <c r="GLW30" s="1498"/>
      <c r="GLX30" s="1498"/>
      <c r="GLY30" s="1498"/>
      <c r="GLZ30" s="1498"/>
      <c r="GMA30" s="1498"/>
      <c r="GMB30" s="1498"/>
      <c r="GMC30" s="1498"/>
      <c r="GMD30" s="1498"/>
      <c r="GME30" s="1498"/>
      <c r="GMF30" s="1498"/>
      <c r="GMG30" s="1498"/>
      <c r="GMH30" s="1498"/>
      <c r="GMI30" s="1498"/>
      <c r="GMJ30" s="1498"/>
      <c r="GMK30" s="1498"/>
      <c r="GML30" s="1498"/>
      <c r="GMM30" s="1498"/>
      <c r="GMN30" s="1498"/>
      <c r="GMO30" s="1498"/>
      <c r="GMP30" s="1498"/>
      <c r="GMQ30" s="1498"/>
      <c r="GMR30" s="1498"/>
      <c r="GMS30" s="1498"/>
      <c r="GMT30" s="1498"/>
      <c r="GMU30" s="1498"/>
      <c r="GMV30" s="1498"/>
      <c r="GMW30" s="1498"/>
      <c r="GMX30" s="1498"/>
      <c r="GMY30" s="1498"/>
      <c r="GMZ30" s="1498"/>
      <c r="GNA30" s="1498"/>
      <c r="GNB30" s="1498"/>
      <c r="GNC30" s="1498"/>
      <c r="GND30" s="1498"/>
      <c r="GNE30" s="1498"/>
      <c r="GNF30" s="1498"/>
      <c r="GNG30" s="1498"/>
      <c r="GNH30" s="1498"/>
      <c r="GNI30" s="1498"/>
      <c r="GNJ30" s="1498"/>
      <c r="GNK30" s="1498"/>
      <c r="GNL30" s="1498"/>
      <c r="GNM30" s="1498"/>
      <c r="GNN30" s="1498"/>
      <c r="GNO30" s="1498"/>
      <c r="GNP30" s="1498"/>
      <c r="GNQ30" s="1498"/>
      <c r="GNR30" s="1498"/>
      <c r="GNS30" s="1498"/>
      <c r="GNT30" s="1498"/>
      <c r="GNU30" s="1498"/>
      <c r="GNV30" s="1498"/>
      <c r="GNW30" s="1498"/>
      <c r="GNX30" s="1498"/>
      <c r="GNY30" s="1498"/>
      <c r="GNZ30" s="1498"/>
      <c r="GOA30" s="1498"/>
      <c r="GOB30" s="1498"/>
      <c r="GOC30" s="1498"/>
      <c r="GOD30" s="1498"/>
      <c r="GOE30" s="1498"/>
      <c r="GOF30" s="1498"/>
      <c r="GOG30" s="1498"/>
      <c r="GOH30" s="1498"/>
      <c r="GOI30" s="1498"/>
      <c r="GOJ30" s="1498"/>
      <c r="GOK30" s="1498"/>
      <c r="GOL30" s="1498"/>
      <c r="GOM30" s="1498"/>
      <c r="GON30" s="1498"/>
      <c r="GOO30" s="1498"/>
      <c r="GOP30" s="1498"/>
      <c r="GOQ30" s="1498"/>
      <c r="GOR30" s="1498"/>
      <c r="GOS30" s="1498"/>
      <c r="GOT30" s="1498"/>
      <c r="GOU30" s="1498"/>
      <c r="GOV30" s="1498"/>
      <c r="GOW30" s="1498"/>
      <c r="GOX30" s="1498"/>
      <c r="GOY30" s="1498"/>
      <c r="GOZ30" s="1498"/>
      <c r="GPA30" s="1498"/>
      <c r="GPB30" s="1498"/>
      <c r="GPC30" s="1498"/>
      <c r="GPD30" s="1498"/>
      <c r="GPE30" s="1498"/>
      <c r="GPF30" s="1498"/>
      <c r="GPG30" s="1498"/>
      <c r="GPH30" s="1498"/>
      <c r="GPI30" s="1498"/>
      <c r="GPJ30" s="1498"/>
      <c r="GPK30" s="1498"/>
      <c r="GPL30" s="1498"/>
      <c r="GPM30" s="1498"/>
      <c r="GPN30" s="1498"/>
      <c r="GPO30" s="1498"/>
      <c r="GPP30" s="1498"/>
      <c r="GPQ30" s="1498"/>
      <c r="GPR30" s="1498"/>
      <c r="GPS30" s="1498"/>
      <c r="GPT30" s="1498"/>
      <c r="GPU30" s="1498"/>
      <c r="GPV30" s="1498"/>
      <c r="GPW30" s="1498"/>
      <c r="GPX30" s="1498"/>
      <c r="GPY30" s="1498"/>
      <c r="GPZ30" s="1498"/>
      <c r="GQA30" s="1498"/>
      <c r="GQB30" s="1498"/>
      <c r="GQC30" s="1498"/>
      <c r="GQD30" s="1498"/>
      <c r="GQE30" s="1498"/>
      <c r="GQF30" s="1498"/>
      <c r="GQG30" s="1498"/>
      <c r="GQH30" s="1498"/>
      <c r="GQI30" s="1498"/>
      <c r="GQJ30" s="1498"/>
      <c r="GQK30" s="1498"/>
      <c r="GQL30" s="1498"/>
      <c r="GQM30" s="1498"/>
      <c r="GQN30" s="1498"/>
      <c r="GQO30" s="1498"/>
      <c r="GQP30" s="1498"/>
      <c r="GQQ30" s="1498"/>
      <c r="GQR30" s="1498"/>
      <c r="GQS30" s="1498"/>
      <c r="GQT30" s="1498"/>
      <c r="GQU30" s="1498"/>
      <c r="GQV30" s="1498"/>
      <c r="GQW30" s="1498"/>
      <c r="GQX30" s="1498"/>
      <c r="GQY30" s="1498"/>
      <c r="GQZ30" s="1498"/>
      <c r="GRA30" s="1498"/>
      <c r="GRB30" s="1498"/>
      <c r="GRC30" s="1498"/>
      <c r="GRD30" s="1498"/>
      <c r="GRE30" s="1498"/>
      <c r="GRF30" s="1498"/>
      <c r="GRG30" s="1498"/>
      <c r="GRH30" s="1498"/>
      <c r="GRI30" s="1498"/>
      <c r="GRJ30" s="1498"/>
      <c r="GRK30" s="1498"/>
      <c r="GRL30" s="1498"/>
      <c r="GRM30" s="1498"/>
      <c r="GRN30" s="1498"/>
      <c r="GRO30" s="1498"/>
      <c r="GRP30" s="1498"/>
      <c r="GRQ30" s="1498"/>
      <c r="GRR30" s="1498"/>
      <c r="GRS30" s="1498"/>
      <c r="GRT30" s="1498"/>
      <c r="GRU30" s="1498"/>
      <c r="GRV30" s="1498"/>
      <c r="GRW30" s="1498"/>
      <c r="GRX30" s="1498"/>
      <c r="GRY30" s="1498"/>
      <c r="GRZ30" s="1498"/>
      <c r="GSA30" s="1498"/>
      <c r="GSB30" s="1498"/>
      <c r="GSC30" s="1498"/>
      <c r="GSD30" s="1498"/>
      <c r="GSE30" s="1498"/>
      <c r="GSF30" s="1498"/>
      <c r="GSG30" s="1498"/>
      <c r="GSH30" s="1498"/>
      <c r="GSI30" s="1498"/>
      <c r="GSJ30" s="1498"/>
      <c r="GSK30" s="1498"/>
      <c r="GSL30" s="1498"/>
      <c r="GSM30" s="1498"/>
      <c r="GSN30" s="1498"/>
      <c r="GSO30" s="1498"/>
      <c r="GSP30" s="1498"/>
      <c r="GSQ30" s="1498"/>
      <c r="GSR30" s="1498"/>
      <c r="GSS30" s="1498"/>
      <c r="GST30" s="1498"/>
      <c r="GSU30" s="1498"/>
      <c r="GSV30" s="1498"/>
      <c r="GSW30" s="1498"/>
      <c r="GSX30" s="1498"/>
      <c r="GSY30" s="1498"/>
      <c r="GSZ30" s="1498"/>
      <c r="GTA30" s="1498"/>
      <c r="GTB30" s="1498"/>
      <c r="GTC30" s="1498"/>
      <c r="GTD30" s="1498"/>
      <c r="GTE30" s="1498"/>
      <c r="GTF30" s="1498"/>
      <c r="GTG30" s="1498"/>
      <c r="GTH30" s="1498"/>
      <c r="GTI30" s="1498"/>
      <c r="GTJ30" s="1498"/>
      <c r="GTK30" s="1498"/>
      <c r="GTL30" s="1498"/>
      <c r="GTM30" s="1498"/>
      <c r="GTN30" s="1498"/>
      <c r="GTO30" s="1498"/>
      <c r="GTP30" s="1498"/>
      <c r="GTQ30" s="1498"/>
      <c r="GTR30" s="1498"/>
      <c r="GTS30" s="1498"/>
      <c r="GTT30" s="1498"/>
      <c r="GTU30" s="1498"/>
      <c r="GTV30" s="1498"/>
      <c r="GTW30" s="1498"/>
      <c r="GTX30" s="1498"/>
      <c r="GTY30" s="1498"/>
      <c r="GTZ30" s="1498"/>
      <c r="GUA30" s="1498"/>
      <c r="GUB30" s="1498"/>
      <c r="GUC30" s="1498"/>
      <c r="GUD30" s="1498"/>
      <c r="GUE30" s="1498"/>
      <c r="GUF30" s="1498"/>
      <c r="GUG30" s="1498"/>
      <c r="GUH30" s="1498"/>
      <c r="GUI30" s="1498"/>
      <c r="GUJ30" s="1498"/>
      <c r="GUK30" s="1498"/>
      <c r="GUL30" s="1498"/>
      <c r="GUM30" s="1498"/>
      <c r="GUN30" s="1498"/>
      <c r="GUO30" s="1498"/>
      <c r="GUP30" s="1498"/>
      <c r="GUQ30" s="1498"/>
      <c r="GUR30" s="1498"/>
      <c r="GUS30" s="1498"/>
      <c r="GUT30" s="1498"/>
      <c r="GUU30" s="1498"/>
      <c r="GUV30" s="1498"/>
      <c r="GUW30" s="1498"/>
      <c r="GUX30" s="1498"/>
      <c r="GUY30" s="1498"/>
      <c r="GUZ30" s="1498"/>
      <c r="GVA30" s="1498"/>
      <c r="GVB30" s="1498"/>
      <c r="GVC30" s="1498"/>
      <c r="GVD30" s="1498"/>
      <c r="GVE30" s="1498"/>
      <c r="GVF30" s="1498"/>
      <c r="GVG30" s="1498"/>
      <c r="GVH30" s="1498"/>
      <c r="GVI30" s="1498"/>
      <c r="GVJ30" s="1498"/>
      <c r="GVK30" s="1498"/>
      <c r="GVL30" s="1498"/>
      <c r="GVM30" s="1498"/>
      <c r="GVN30" s="1498"/>
      <c r="GVO30" s="1498"/>
      <c r="GVP30" s="1498"/>
      <c r="GVQ30" s="1498"/>
      <c r="GVR30" s="1498"/>
      <c r="GVS30" s="1498"/>
      <c r="GVT30" s="1498"/>
      <c r="GVU30" s="1498"/>
      <c r="GVV30" s="1498"/>
      <c r="GVW30" s="1498"/>
      <c r="GVX30" s="1498"/>
      <c r="GVY30" s="1498"/>
      <c r="GVZ30" s="1498"/>
      <c r="GWA30" s="1498"/>
      <c r="GWB30" s="1498"/>
      <c r="GWC30" s="1498"/>
      <c r="GWD30" s="1498"/>
      <c r="GWE30" s="1498"/>
      <c r="GWF30" s="1498"/>
      <c r="GWG30" s="1498"/>
      <c r="GWH30" s="1498"/>
      <c r="GWI30" s="1498"/>
      <c r="GWJ30" s="1498"/>
      <c r="GWK30" s="1498"/>
      <c r="GWL30" s="1498"/>
      <c r="GWM30" s="1498"/>
      <c r="GWN30" s="1498"/>
      <c r="GWO30" s="1498"/>
      <c r="GWP30" s="1498"/>
      <c r="GWQ30" s="1498"/>
      <c r="GWR30" s="1498"/>
      <c r="GWS30" s="1498"/>
      <c r="GWT30" s="1498"/>
      <c r="GWU30" s="1498"/>
      <c r="GWV30" s="1498"/>
      <c r="GWW30" s="1498"/>
      <c r="GWX30" s="1498"/>
      <c r="GWY30" s="1498"/>
      <c r="GWZ30" s="1498"/>
      <c r="GXA30" s="1498"/>
      <c r="GXB30" s="1498"/>
      <c r="GXC30" s="1498"/>
      <c r="GXD30" s="1498"/>
      <c r="GXE30" s="1498"/>
      <c r="GXF30" s="1498"/>
      <c r="GXG30" s="1498"/>
      <c r="GXH30" s="1498"/>
      <c r="GXI30" s="1498"/>
      <c r="GXJ30" s="1498"/>
      <c r="GXK30" s="1498"/>
      <c r="GXL30" s="1498"/>
      <c r="GXM30" s="1498"/>
      <c r="GXN30" s="1498"/>
      <c r="GXO30" s="1498"/>
      <c r="GXP30" s="1498"/>
      <c r="GXQ30" s="1498"/>
      <c r="GXR30" s="1498"/>
      <c r="GXS30" s="1498"/>
      <c r="GXT30" s="1498"/>
      <c r="GXU30" s="1498"/>
      <c r="GXV30" s="1498"/>
      <c r="GXW30" s="1498"/>
      <c r="GXX30" s="1498"/>
      <c r="GXY30" s="1498"/>
      <c r="GXZ30" s="1498"/>
      <c r="GYA30" s="1498"/>
      <c r="GYB30" s="1498"/>
      <c r="GYC30" s="1498"/>
      <c r="GYD30" s="1498"/>
      <c r="GYE30" s="1498"/>
      <c r="GYF30" s="1498"/>
      <c r="GYG30" s="1498"/>
      <c r="GYH30" s="1498"/>
      <c r="GYI30" s="1498"/>
      <c r="GYJ30" s="1498"/>
      <c r="GYK30" s="1498"/>
      <c r="GYL30" s="1498"/>
      <c r="GYM30" s="1498"/>
      <c r="GYN30" s="1498"/>
      <c r="GYO30" s="1498"/>
      <c r="GYP30" s="1498"/>
      <c r="GYQ30" s="1498"/>
      <c r="GYR30" s="1498"/>
      <c r="GYS30" s="1498"/>
      <c r="GYT30" s="1498"/>
      <c r="GYU30" s="1498"/>
      <c r="GYV30" s="1498"/>
      <c r="GYW30" s="1498"/>
      <c r="GYX30" s="1498"/>
      <c r="GYY30" s="1498"/>
      <c r="GYZ30" s="1498"/>
      <c r="GZA30" s="1498"/>
      <c r="GZB30" s="1498"/>
      <c r="GZC30" s="1498"/>
      <c r="GZD30" s="1498"/>
      <c r="GZE30" s="1498"/>
      <c r="GZF30" s="1498"/>
      <c r="GZG30" s="1498"/>
      <c r="GZH30" s="1498"/>
      <c r="GZI30" s="1498"/>
      <c r="GZJ30" s="1498"/>
      <c r="GZK30" s="1498"/>
      <c r="GZL30" s="1498"/>
      <c r="GZM30" s="1498"/>
      <c r="GZN30" s="1498"/>
      <c r="GZO30" s="1498"/>
      <c r="GZP30" s="1498"/>
      <c r="GZQ30" s="1498"/>
      <c r="GZR30" s="1498"/>
      <c r="GZS30" s="1498"/>
      <c r="GZT30" s="1498"/>
      <c r="GZU30" s="1498"/>
      <c r="GZV30" s="1498"/>
      <c r="GZW30" s="1498"/>
      <c r="GZX30" s="1498"/>
      <c r="GZY30" s="1498"/>
      <c r="GZZ30" s="1498"/>
      <c r="HAA30" s="1498"/>
      <c r="HAB30" s="1498"/>
      <c r="HAC30" s="1498"/>
      <c r="HAD30" s="1498"/>
      <c r="HAE30" s="1498"/>
      <c r="HAF30" s="1498"/>
      <c r="HAG30" s="1498"/>
      <c r="HAH30" s="1498"/>
      <c r="HAI30" s="1498"/>
      <c r="HAJ30" s="1498"/>
      <c r="HAK30" s="1498"/>
      <c r="HAL30" s="1498"/>
      <c r="HAM30" s="1498"/>
      <c r="HAN30" s="1498"/>
      <c r="HAO30" s="1498"/>
      <c r="HAP30" s="1498"/>
      <c r="HAQ30" s="1498"/>
      <c r="HAR30" s="1498"/>
      <c r="HAS30" s="1498"/>
      <c r="HAT30" s="1498"/>
      <c r="HAU30" s="1498"/>
      <c r="HAV30" s="1498"/>
      <c r="HAW30" s="1498"/>
      <c r="HAX30" s="1498"/>
      <c r="HAY30" s="1498"/>
      <c r="HAZ30" s="1498"/>
      <c r="HBA30" s="1498"/>
      <c r="HBB30" s="1498"/>
      <c r="HBC30" s="1498"/>
      <c r="HBD30" s="1498"/>
      <c r="HBE30" s="1498"/>
      <c r="HBF30" s="1498"/>
      <c r="HBG30" s="1498"/>
      <c r="HBH30" s="1498"/>
      <c r="HBI30" s="1498"/>
      <c r="HBJ30" s="1498"/>
      <c r="HBK30" s="1498"/>
      <c r="HBL30" s="1498"/>
      <c r="HBM30" s="1498"/>
      <c r="HBN30" s="1498"/>
      <c r="HBO30" s="1498"/>
      <c r="HBP30" s="1498"/>
      <c r="HBQ30" s="1498"/>
      <c r="HBR30" s="1498"/>
      <c r="HBS30" s="1498"/>
      <c r="HBT30" s="1498"/>
      <c r="HBU30" s="1498"/>
      <c r="HBV30" s="1498"/>
      <c r="HBW30" s="1498"/>
      <c r="HBX30" s="1498"/>
      <c r="HBY30" s="1498"/>
      <c r="HBZ30" s="1498"/>
      <c r="HCA30" s="1498"/>
      <c r="HCB30" s="1498"/>
      <c r="HCC30" s="1498"/>
      <c r="HCD30" s="1498"/>
      <c r="HCE30" s="1498"/>
      <c r="HCF30" s="1498"/>
      <c r="HCG30" s="1498"/>
      <c r="HCH30" s="1498"/>
      <c r="HCI30" s="1498"/>
      <c r="HCJ30" s="1498"/>
      <c r="HCK30" s="1498"/>
      <c r="HCL30" s="1498"/>
      <c r="HCM30" s="1498"/>
      <c r="HCN30" s="1498"/>
      <c r="HCO30" s="1498"/>
      <c r="HCP30" s="1498"/>
      <c r="HCQ30" s="1498"/>
      <c r="HCR30" s="1498"/>
      <c r="HCS30" s="1498"/>
      <c r="HCT30" s="1498"/>
      <c r="HCU30" s="1498"/>
      <c r="HCV30" s="1498"/>
      <c r="HCW30" s="1498"/>
      <c r="HCX30" s="1498"/>
      <c r="HCY30" s="1498"/>
      <c r="HCZ30" s="1498"/>
      <c r="HDA30" s="1498"/>
      <c r="HDB30" s="1498"/>
      <c r="HDC30" s="1498"/>
      <c r="HDD30" s="1498"/>
      <c r="HDE30" s="1498"/>
      <c r="HDF30" s="1498"/>
      <c r="HDG30" s="1498"/>
      <c r="HDH30" s="1498"/>
      <c r="HDI30" s="1498"/>
      <c r="HDJ30" s="1498"/>
      <c r="HDK30" s="1498"/>
      <c r="HDL30" s="1498"/>
      <c r="HDM30" s="1498"/>
      <c r="HDN30" s="1498"/>
      <c r="HDO30" s="1498"/>
      <c r="HDP30" s="1498"/>
      <c r="HDQ30" s="1498"/>
      <c r="HDR30" s="1498"/>
      <c r="HDS30" s="1498"/>
      <c r="HDT30" s="1498"/>
      <c r="HDU30" s="1498"/>
      <c r="HDV30" s="1498"/>
      <c r="HDW30" s="1498"/>
      <c r="HDX30" s="1498"/>
      <c r="HDY30" s="1498"/>
      <c r="HDZ30" s="1498"/>
      <c r="HEA30" s="1498"/>
      <c r="HEB30" s="1498"/>
      <c r="HEC30" s="1498"/>
      <c r="HED30" s="1498"/>
      <c r="HEE30" s="1498"/>
      <c r="HEF30" s="1498"/>
      <c r="HEG30" s="1498"/>
      <c r="HEH30" s="1498"/>
      <c r="HEI30" s="1498"/>
      <c r="HEJ30" s="1498"/>
      <c r="HEK30" s="1498"/>
      <c r="HEL30" s="1498"/>
      <c r="HEM30" s="1498"/>
      <c r="HEN30" s="1498"/>
      <c r="HEO30" s="1498"/>
      <c r="HEP30" s="1498"/>
      <c r="HEQ30" s="1498"/>
      <c r="HER30" s="1498"/>
      <c r="HES30" s="1498"/>
      <c r="HET30" s="1498"/>
      <c r="HEU30" s="1498"/>
      <c r="HEV30" s="1498"/>
      <c r="HEW30" s="1498"/>
      <c r="HEX30" s="1498"/>
      <c r="HEY30" s="1498"/>
      <c r="HEZ30" s="1498"/>
      <c r="HFA30" s="1498"/>
      <c r="HFB30" s="1498"/>
      <c r="HFC30" s="1498"/>
      <c r="HFD30" s="1498"/>
      <c r="HFE30" s="1498"/>
      <c r="HFF30" s="1498"/>
      <c r="HFG30" s="1498"/>
      <c r="HFH30" s="1498"/>
      <c r="HFI30" s="1498"/>
      <c r="HFJ30" s="1498"/>
      <c r="HFK30" s="1498"/>
      <c r="HFL30" s="1498"/>
      <c r="HFM30" s="1498"/>
      <c r="HFN30" s="1498"/>
      <c r="HFO30" s="1498"/>
      <c r="HFP30" s="1498"/>
      <c r="HFQ30" s="1498"/>
      <c r="HFR30" s="1498"/>
      <c r="HFS30" s="1498"/>
      <c r="HFT30" s="1498"/>
      <c r="HFU30" s="1498"/>
      <c r="HFV30" s="1498"/>
      <c r="HFW30" s="1498"/>
      <c r="HFX30" s="1498"/>
      <c r="HFY30" s="1498"/>
      <c r="HFZ30" s="1498"/>
      <c r="HGA30" s="1498"/>
      <c r="HGB30" s="1498"/>
      <c r="HGC30" s="1498"/>
      <c r="HGD30" s="1498"/>
      <c r="HGE30" s="1498"/>
      <c r="HGF30" s="1498"/>
      <c r="HGG30" s="1498"/>
      <c r="HGH30" s="1498"/>
      <c r="HGI30" s="1498"/>
      <c r="HGJ30" s="1498"/>
      <c r="HGK30" s="1498"/>
      <c r="HGL30" s="1498"/>
      <c r="HGM30" s="1498"/>
      <c r="HGN30" s="1498"/>
      <c r="HGO30" s="1498"/>
      <c r="HGP30" s="1498"/>
      <c r="HGQ30" s="1498"/>
      <c r="HGR30" s="1498"/>
      <c r="HGS30" s="1498"/>
      <c r="HGT30" s="1498"/>
      <c r="HGU30" s="1498"/>
      <c r="HGV30" s="1498"/>
      <c r="HGW30" s="1498"/>
      <c r="HGX30" s="1498"/>
      <c r="HGY30" s="1498"/>
      <c r="HGZ30" s="1498"/>
      <c r="HHA30" s="1498"/>
      <c r="HHB30" s="1498"/>
      <c r="HHC30" s="1498"/>
      <c r="HHD30" s="1498"/>
      <c r="HHE30" s="1498"/>
      <c r="HHF30" s="1498"/>
      <c r="HHG30" s="1498"/>
      <c r="HHH30" s="1498"/>
      <c r="HHI30" s="1498"/>
      <c r="HHJ30" s="1498"/>
      <c r="HHK30" s="1498"/>
      <c r="HHL30" s="1498"/>
      <c r="HHM30" s="1498"/>
      <c r="HHN30" s="1498"/>
      <c r="HHO30" s="1498"/>
      <c r="HHP30" s="1498"/>
      <c r="HHQ30" s="1498"/>
      <c r="HHR30" s="1498"/>
      <c r="HHS30" s="1498"/>
      <c r="HHT30" s="1498"/>
      <c r="HHU30" s="1498"/>
      <c r="HHV30" s="1498"/>
      <c r="HHW30" s="1498"/>
      <c r="HHX30" s="1498"/>
      <c r="HHY30" s="1498"/>
      <c r="HHZ30" s="1498"/>
      <c r="HIA30" s="1498"/>
      <c r="HIB30" s="1498"/>
      <c r="HIC30" s="1498"/>
      <c r="HID30" s="1498"/>
      <c r="HIE30" s="1498"/>
      <c r="HIF30" s="1498"/>
      <c r="HIG30" s="1498"/>
      <c r="HIH30" s="1498"/>
      <c r="HII30" s="1498"/>
      <c r="HIJ30" s="1498"/>
      <c r="HIK30" s="1498"/>
      <c r="HIL30" s="1498"/>
      <c r="HIM30" s="1498"/>
      <c r="HIN30" s="1498"/>
      <c r="HIO30" s="1498"/>
      <c r="HIP30" s="1498"/>
      <c r="HIQ30" s="1498"/>
      <c r="HIR30" s="1498"/>
      <c r="HIS30" s="1498"/>
      <c r="HIT30" s="1498"/>
      <c r="HIU30" s="1498"/>
      <c r="HIV30" s="1498"/>
      <c r="HIW30" s="1498"/>
      <c r="HIX30" s="1498"/>
      <c r="HIY30" s="1498"/>
      <c r="HIZ30" s="1498"/>
      <c r="HJA30" s="1498"/>
      <c r="HJB30" s="1498"/>
      <c r="HJC30" s="1498"/>
      <c r="HJD30" s="1498"/>
      <c r="HJE30" s="1498"/>
      <c r="HJF30" s="1498"/>
      <c r="HJG30" s="1498"/>
      <c r="HJH30" s="1498"/>
      <c r="HJI30" s="1498"/>
      <c r="HJJ30" s="1498"/>
      <c r="HJK30" s="1498"/>
      <c r="HJL30" s="1498"/>
      <c r="HJM30" s="1498"/>
      <c r="HJN30" s="1498"/>
      <c r="HJO30" s="1498"/>
      <c r="HJP30" s="1498"/>
      <c r="HJQ30" s="1498"/>
      <c r="HJR30" s="1498"/>
      <c r="HJS30" s="1498"/>
      <c r="HJT30" s="1498"/>
      <c r="HJU30" s="1498"/>
      <c r="HJV30" s="1498"/>
      <c r="HJW30" s="1498"/>
      <c r="HJX30" s="1498"/>
      <c r="HJY30" s="1498"/>
      <c r="HJZ30" s="1498"/>
      <c r="HKA30" s="1498"/>
      <c r="HKB30" s="1498"/>
      <c r="HKC30" s="1498"/>
      <c r="HKD30" s="1498"/>
      <c r="HKE30" s="1498"/>
      <c r="HKF30" s="1498"/>
      <c r="HKG30" s="1498"/>
      <c r="HKH30" s="1498"/>
      <c r="HKI30" s="1498"/>
      <c r="HKJ30" s="1498"/>
      <c r="HKK30" s="1498"/>
      <c r="HKL30" s="1498"/>
      <c r="HKM30" s="1498"/>
      <c r="HKN30" s="1498"/>
      <c r="HKO30" s="1498"/>
      <c r="HKP30" s="1498"/>
      <c r="HKQ30" s="1498"/>
      <c r="HKR30" s="1498"/>
      <c r="HKS30" s="1498"/>
      <c r="HKT30" s="1498"/>
      <c r="HKU30" s="1498"/>
      <c r="HKV30" s="1498"/>
      <c r="HKW30" s="1498"/>
      <c r="HKX30" s="1498"/>
      <c r="HKY30" s="1498"/>
      <c r="HKZ30" s="1498"/>
      <c r="HLA30" s="1498"/>
      <c r="HLB30" s="1498"/>
      <c r="HLC30" s="1498"/>
      <c r="HLD30" s="1498"/>
      <c r="HLE30" s="1498"/>
      <c r="HLF30" s="1498"/>
      <c r="HLG30" s="1498"/>
      <c r="HLH30" s="1498"/>
      <c r="HLI30" s="1498"/>
      <c r="HLJ30" s="1498"/>
      <c r="HLK30" s="1498"/>
      <c r="HLL30" s="1498"/>
      <c r="HLM30" s="1498"/>
      <c r="HLN30" s="1498"/>
      <c r="HLO30" s="1498"/>
      <c r="HLP30" s="1498"/>
      <c r="HLQ30" s="1498"/>
      <c r="HLR30" s="1498"/>
      <c r="HLS30" s="1498"/>
      <c r="HLT30" s="1498"/>
      <c r="HLU30" s="1498"/>
      <c r="HLV30" s="1498"/>
      <c r="HLW30" s="1498"/>
      <c r="HLX30" s="1498"/>
      <c r="HLY30" s="1498"/>
      <c r="HLZ30" s="1498"/>
      <c r="HMA30" s="1498"/>
      <c r="HMB30" s="1498"/>
      <c r="HMC30" s="1498"/>
      <c r="HMD30" s="1498"/>
      <c r="HME30" s="1498"/>
      <c r="HMF30" s="1498"/>
      <c r="HMG30" s="1498"/>
      <c r="HMH30" s="1498"/>
      <c r="HMI30" s="1498"/>
      <c r="HMJ30" s="1498"/>
      <c r="HMK30" s="1498"/>
      <c r="HML30" s="1498"/>
      <c r="HMM30" s="1498"/>
      <c r="HMN30" s="1498"/>
      <c r="HMO30" s="1498"/>
      <c r="HMP30" s="1498"/>
      <c r="HMQ30" s="1498"/>
      <c r="HMR30" s="1498"/>
      <c r="HMS30" s="1498"/>
      <c r="HMT30" s="1498"/>
      <c r="HMU30" s="1498"/>
      <c r="HMV30" s="1498"/>
      <c r="HMW30" s="1498"/>
      <c r="HMX30" s="1498"/>
      <c r="HMY30" s="1498"/>
      <c r="HMZ30" s="1498"/>
      <c r="HNA30" s="1498"/>
      <c r="HNB30" s="1498"/>
      <c r="HNC30" s="1498"/>
      <c r="HND30" s="1498"/>
      <c r="HNE30" s="1498"/>
      <c r="HNF30" s="1498"/>
      <c r="HNG30" s="1498"/>
      <c r="HNH30" s="1498"/>
      <c r="HNI30" s="1498"/>
      <c r="HNJ30" s="1498"/>
      <c r="HNK30" s="1498"/>
      <c r="HNL30" s="1498"/>
      <c r="HNM30" s="1498"/>
      <c r="HNN30" s="1498"/>
      <c r="HNO30" s="1498"/>
      <c r="HNP30" s="1498"/>
      <c r="HNQ30" s="1498"/>
      <c r="HNR30" s="1498"/>
      <c r="HNS30" s="1498"/>
      <c r="HNT30" s="1498"/>
      <c r="HNU30" s="1498"/>
      <c r="HNV30" s="1498"/>
      <c r="HNW30" s="1498"/>
      <c r="HNX30" s="1498"/>
      <c r="HNY30" s="1498"/>
      <c r="HNZ30" s="1498"/>
      <c r="HOA30" s="1498"/>
      <c r="HOB30" s="1498"/>
      <c r="HOC30" s="1498"/>
      <c r="HOD30" s="1498"/>
      <c r="HOE30" s="1498"/>
      <c r="HOF30" s="1498"/>
      <c r="HOG30" s="1498"/>
      <c r="HOH30" s="1498"/>
      <c r="HOI30" s="1498"/>
      <c r="HOJ30" s="1498"/>
      <c r="HOK30" s="1498"/>
      <c r="HOL30" s="1498"/>
      <c r="HOM30" s="1498"/>
      <c r="HON30" s="1498"/>
      <c r="HOO30" s="1498"/>
      <c r="HOP30" s="1498"/>
      <c r="HOQ30" s="1498"/>
      <c r="HOR30" s="1498"/>
      <c r="HOS30" s="1498"/>
      <c r="HOT30" s="1498"/>
      <c r="HOU30" s="1498"/>
      <c r="HOV30" s="1498"/>
      <c r="HOW30" s="1498"/>
      <c r="HOX30" s="1498"/>
      <c r="HOY30" s="1498"/>
      <c r="HOZ30" s="1498"/>
      <c r="HPA30" s="1498"/>
      <c r="HPB30" s="1498"/>
      <c r="HPC30" s="1498"/>
      <c r="HPD30" s="1498"/>
      <c r="HPE30" s="1498"/>
      <c r="HPF30" s="1498"/>
      <c r="HPG30" s="1498"/>
      <c r="HPH30" s="1498"/>
      <c r="HPI30" s="1498"/>
      <c r="HPJ30" s="1498"/>
      <c r="HPK30" s="1498"/>
      <c r="HPL30" s="1498"/>
      <c r="HPM30" s="1498"/>
      <c r="HPN30" s="1498"/>
      <c r="HPO30" s="1498"/>
      <c r="HPP30" s="1498"/>
      <c r="HPQ30" s="1498"/>
      <c r="HPR30" s="1498"/>
      <c r="HPS30" s="1498"/>
      <c r="HPT30" s="1498"/>
      <c r="HPU30" s="1498"/>
      <c r="HPV30" s="1498"/>
      <c r="HPW30" s="1498"/>
      <c r="HPX30" s="1498"/>
      <c r="HPY30" s="1498"/>
      <c r="HPZ30" s="1498"/>
      <c r="HQA30" s="1498"/>
      <c r="HQB30" s="1498"/>
      <c r="HQC30" s="1498"/>
      <c r="HQD30" s="1498"/>
      <c r="HQE30" s="1498"/>
      <c r="HQF30" s="1498"/>
      <c r="HQG30" s="1498"/>
      <c r="HQH30" s="1498"/>
      <c r="HQI30" s="1498"/>
      <c r="HQJ30" s="1498"/>
      <c r="HQK30" s="1498"/>
      <c r="HQL30" s="1498"/>
      <c r="HQM30" s="1498"/>
      <c r="HQN30" s="1498"/>
      <c r="HQO30" s="1498"/>
      <c r="HQP30" s="1498"/>
      <c r="HQQ30" s="1498"/>
      <c r="HQR30" s="1498"/>
      <c r="HQS30" s="1498"/>
      <c r="HQT30" s="1498"/>
      <c r="HQU30" s="1498"/>
      <c r="HQV30" s="1498"/>
      <c r="HQW30" s="1498"/>
      <c r="HQX30" s="1498"/>
      <c r="HQY30" s="1498"/>
      <c r="HQZ30" s="1498"/>
      <c r="HRA30" s="1498"/>
      <c r="HRB30" s="1498"/>
      <c r="HRC30" s="1498"/>
      <c r="HRD30" s="1498"/>
      <c r="HRE30" s="1498"/>
      <c r="HRF30" s="1498"/>
      <c r="HRG30" s="1498"/>
      <c r="HRH30" s="1498"/>
      <c r="HRI30" s="1498"/>
      <c r="HRJ30" s="1498"/>
      <c r="HRK30" s="1498"/>
      <c r="HRL30" s="1498"/>
      <c r="HRM30" s="1498"/>
      <c r="HRN30" s="1498"/>
      <c r="HRO30" s="1498"/>
      <c r="HRP30" s="1498"/>
      <c r="HRQ30" s="1498"/>
      <c r="HRR30" s="1498"/>
      <c r="HRS30" s="1498"/>
      <c r="HRT30" s="1498"/>
      <c r="HRU30" s="1498"/>
      <c r="HRV30" s="1498"/>
      <c r="HRW30" s="1498"/>
      <c r="HRX30" s="1498"/>
      <c r="HRY30" s="1498"/>
      <c r="HRZ30" s="1498"/>
      <c r="HSA30" s="1498"/>
      <c r="HSB30" s="1498"/>
      <c r="HSC30" s="1498"/>
      <c r="HSD30" s="1498"/>
      <c r="HSE30" s="1498"/>
      <c r="HSF30" s="1498"/>
      <c r="HSG30" s="1498"/>
      <c r="HSH30" s="1498"/>
      <c r="HSI30" s="1498"/>
      <c r="HSJ30" s="1498"/>
      <c r="HSK30" s="1498"/>
      <c r="HSL30" s="1498"/>
      <c r="HSM30" s="1498"/>
      <c r="HSN30" s="1498"/>
      <c r="HSO30" s="1498"/>
      <c r="HSP30" s="1498"/>
      <c r="HSQ30" s="1498"/>
      <c r="HSR30" s="1498"/>
      <c r="HSS30" s="1498"/>
      <c r="HST30" s="1498"/>
      <c r="HSU30" s="1498"/>
      <c r="HSV30" s="1498"/>
      <c r="HSW30" s="1498"/>
      <c r="HSX30" s="1498"/>
      <c r="HSY30" s="1498"/>
      <c r="HSZ30" s="1498"/>
      <c r="HTA30" s="1498"/>
      <c r="HTB30" s="1498"/>
      <c r="HTC30" s="1498"/>
      <c r="HTD30" s="1498"/>
      <c r="HTE30" s="1498"/>
      <c r="HTF30" s="1498"/>
      <c r="HTG30" s="1498"/>
      <c r="HTH30" s="1498"/>
      <c r="HTI30" s="1498"/>
      <c r="HTJ30" s="1498"/>
      <c r="HTK30" s="1498"/>
      <c r="HTL30" s="1498"/>
      <c r="HTM30" s="1498"/>
      <c r="HTN30" s="1498"/>
      <c r="HTO30" s="1498"/>
      <c r="HTP30" s="1498"/>
      <c r="HTQ30" s="1498"/>
      <c r="HTR30" s="1498"/>
      <c r="HTS30" s="1498"/>
      <c r="HTT30" s="1498"/>
      <c r="HTU30" s="1498"/>
      <c r="HTV30" s="1498"/>
      <c r="HTW30" s="1498"/>
      <c r="HTX30" s="1498"/>
      <c r="HTY30" s="1498"/>
      <c r="HTZ30" s="1498"/>
      <c r="HUA30" s="1498"/>
      <c r="HUB30" s="1498"/>
      <c r="HUC30" s="1498"/>
      <c r="HUD30" s="1498"/>
      <c r="HUE30" s="1498"/>
      <c r="HUF30" s="1498"/>
      <c r="HUG30" s="1498"/>
      <c r="HUH30" s="1498"/>
      <c r="HUI30" s="1498"/>
      <c r="HUJ30" s="1498"/>
      <c r="HUK30" s="1498"/>
      <c r="HUL30" s="1498"/>
      <c r="HUM30" s="1498"/>
      <c r="HUN30" s="1498"/>
      <c r="HUO30" s="1498"/>
      <c r="HUP30" s="1498"/>
      <c r="HUQ30" s="1498"/>
      <c r="HUR30" s="1498"/>
      <c r="HUS30" s="1498"/>
      <c r="HUT30" s="1498"/>
      <c r="HUU30" s="1498"/>
      <c r="HUV30" s="1498"/>
      <c r="HUW30" s="1498"/>
      <c r="HUX30" s="1498"/>
      <c r="HUY30" s="1498"/>
      <c r="HUZ30" s="1498"/>
      <c r="HVA30" s="1498"/>
      <c r="HVB30" s="1498"/>
      <c r="HVC30" s="1498"/>
      <c r="HVD30" s="1498"/>
      <c r="HVE30" s="1498"/>
      <c r="HVF30" s="1498"/>
      <c r="HVG30" s="1498"/>
      <c r="HVH30" s="1498"/>
      <c r="HVI30" s="1498"/>
      <c r="HVJ30" s="1498"/>
      <c r="HVK30" s="1498"/>
      <c r="HVL30" s="1498"/>
      <c r="HVM30" s="1498"/>
      <c r="HVN30" s="1498"/>
      <c r="HVO30" s="1498"/>
      <c r="HVP30" s="1498"/>
      <c r="HVQ30" s="1498"/>
      <c r="HVR30" s="1498"/>
      <c r="HVS30" s="1498"/>
      <c r="HVT30" s="1498"/>
      <c r="HVU30" s="1498"/>
      <c r="HVV30" s="1498"/>
      <c r="HVW30" s="1498"/>
      <c r="HVX30" s="1498"/>
      <c r="HVY30" s="1498"/>
      <c r="HVZ30" s="1498"/>
      <c r="HWA30" s="1498"/>
      <c r="HWB30" s="1498"/>
      <c r="HWC30" s="1498"/>
      <c r="HWD30" s="1498"/>
      <c r="HWE30" s="1498"/>
      <c r="HWF30" s="1498"/>
      <c r="HWG30" s="1498"/>
      <c r="HWH30" s="1498"/>
      <c r="HWI30" s="1498"/>
      <c r="HWJ30" s="1498"/>
      <c r="HWK30" s="1498"/>
      <c r="HWL30" s="1498"/>
      <c r="HWM30" s="1498"/>
      <c r="HWN30" s="1498"/>
      <c r="HWO30" s="1498"/>
      <c r="HWP30" s="1498"/>
      <c r="HWQ30" s="1498"/>
      <c r="HWR30" s="1498"/>
      <c r="HWS30" s="1498"/>
      <c r="HWT30" s="1498"/>
      <c r="HWU30" s="1498"/>
      <c r="HWV30" s="1498"/>
      <c r="HWW30" s="1498"/>
      <c r="HWX30" s="1498"/>
      <c r="HWY30" s="1498"/>
      <c r="HWZ30" s="1498"/>
      <c r="HXA30" s="1498"/>
      <c r="HXB30" s="1498"/>
      <c r="HXC30" s="1498"/>
      <c r="HXD30" s="1498"/>
      <c r="HXE30" s="1498"/>
      <c r="HXF30" s="1498"/>
      <c r="HXG30" s="1498"/>
      <c r="HXH30" s="1498"/>
      <c r="HXI30" s="1498"/>
      <c r="HXJ30" s="1498"/>
      <c r="HXK30" s="1498"/>
      <c r="HXL30" s="1498"/>
      <c r="HXM30" s="1498"/>
      <c r="HXN30" s="1498"/>
      <c r="HXO30" s="1498"/>
      <c r="HXP30" s="1498"/>
      <c r="HXQ30" s="1498"/>
      <c r="HXR30" s="1498"/>
      <c r="HXS30" s="1498"/>
      <c r="HXT30" s="1498"/>
      <c r="HXU30" s="1498"/>
      <c r="HXV30" s="1498"/>
      <c r="HXW30" s="1498"/>
      <c r="HXX30" s="1498"/>
      <c r="HXY30" s="1498"/>
      <c r="HXZ30" s="1498"/>
      <c r="HYA30" s="1498"/>
      <c r="HYB30" s="1498"/>
      <c r="HYC30" s="1498"/>
      <c r="HYD30" s="1498"/>
      <c r="HYE30" s="1498"/>
      <c r="HYF30" s="1498"/>
      <c r="HYG30" s="1498"/>
      <c r="HYH30" s="1498"/>
      <c r="HYI30" s="1498"/>
      <c r="HYJ30" s="1498"/>
      <c r="HYK30" s="1498"/>
      <c r="HYL30" s="1498"/>
      <c r="HYM30" s="1498"/>
      <c r="HYN30" s="1498"/>
      <c r="HYO30" s="1498"/>
      <c r="HYP30" s="1498"/>
      <c r="HYQ30" s="1498"/>
      <c r="HYR30" s="1498"/>
      <c r="HYS30" s="1498"/>
      <c r="HYT30" s="1498"/>
      <c r="HYU30" s="1498"/>
      <c r="HYV30" s="1498"/>
      <c r="HYW30" s="1498"/>
      <c r="HYX30" s="1498"/>
      <c r="HYY30" s="1498"/>
      <c r="HYZ30" s="1498"/>
      <c r="HZA30" s="1498"/>
      <c r="HZB30" s="1498"/>
      <c r="HZC30" s="1498"/>
      <c r="HZD30" s="1498"/>
      <c r="HZE30" s="1498"/>
      <c r="HZF30" s="1498"/>
      <c r="HZG30" s="1498"/>
      <c r="HZH30" s="1498"/>
      <c r="HZI30" s="1498"/>
      <c r="HZJ30" s="1498"/>
      <c r="HZK30" s="1498"/>
      <c r="HZL30" s="1498"/>
      <c r="HZM30" s="1498"/>
      <c r="HZN30" s="1498"/>
      <c r="HZO30" s="1498"/>
      <c r="HZP30" s="1498"/>
      <c r="HZQ30" s="1498"/>
      <c r="HZR30" s="1498"/>
      <c r="HZS30" s="1498"/>
      <c r="HZT30" s="1498"/>
      <c r="HZU30" s="1498"/>
      <c r="HZV30" s="1498"/>
      <c r="HZW30" s="1498"/>
      <c r="HZX30" s="1498"/>
      <c r="HZY30" s="1498"/>
      <c r="HZZ30" s="1498"/>
      <c r="IAA30" s="1498"/>
      <c r="IAB30" s="1498"/>
      <c r="IAC30" s="1498"/>
      <c r="IAD30" s="1498"/>
      <c r="IAE30" s="1498"/>
      <c r="IAF30" s="1498"/>
      <c r="IAG30" s="1498"/>
      <c r="IAH30" s="1498"/>
      <c r="IAI30" s="1498"/>
      <c r="IAJ30" s="1498"/>
      <c r="IAK30" s="1498"/>
      <c r="IAL30" s="1498"/>
      <c r="IAM30" s="1498"/>
      <c r="IAN30" s="1498"/>
      <c r="IAO30" s="1498"/>
      <c r="IAP30" s="1498"/>
      <c r="IAQ30" s="1498"/>
      <c r="IAR30" s="1498"/>
      <c r="IAS30" s="1498"/>
      <c r="IAT30" s="1498"/>
      <c r="IAU30" s="1498"/>
      <c r="IAV30" s="1498"/>
      <c r="IAW30" s="1498"/>
      <c r="IAX30" s="1498"/>
      <c r="IAY30" s="1498"/>
      <c r="IAZ30" s="1498"/>
      <c r="IBA30" s="1498"/>
      <c r="IBB30" s="1498"/>
      <c r="IBC30" s="1498"/>
      <c r="IBD30" s="1498"/>
      <c r="IBE30" s="1498"/>
      <c r="IBF30" s="1498"/>
      <c r="IBG30" s="1498"/>
      <c r="IBH30" s="1498"/>
      <c r="IBI30" s="1498"/>
      <c r="IBJ30" s="1498"/>
      <c r="IBK30" s="1498"/>
      <c r="IBL30" s="1498"/>
      <c r="IBM30" s="1498"/>
      <c r="IBN30" s="1498"/>
      <c r="IBO30" s="1498"/>
      <c r="IBP30" s="1498"/>
      <c r="IBQ30" s="1498"/>
      <c r="IBR30" s="1498"/>
      <c r="IBS30" s="1498"/>
      <c r="IBT30" s="1498"/>
      <c r="IBU30" s="1498"/>
      <c r="IBV30" s="1498"/>
      <c r="IBW30" s="1498"/>
      <c r="IBX30" s="1498"/>
      <c r="IBY30" s="1498"/>
      <c r="IBZ30" s="1498"/>
      <c r="ICA30" s="1498"/>
      <c r="ICB30" s="1498"/>
      <c r="ICC30" s="1498"/>
      <c r="ICD30" s="1498"/>
      <c r="ICE30" s="1498"/>
      <c r="ICF30" s="1498"/>
      <c r="ICG30" s="1498"/>
      <c r="ICH30" s="1498"/>
      <c r="ICI30" s="1498"/>
      <c r="ICJ30" s="1498"/>
      <c r="ICK30" s="1498"/>
      <c r="ICL30" s="1498"/>
      <c r="ICM30" s="1498"/>
      <c r="ICN30" s="1498"/>
      <c r="ICO30" s="1498"/>
      <c r="ICP30" s="1498"/>
      <c r="ICQ30" s="1498"/>
      <c r="ICR30" s="1498"/>
      <c r="ICS30" s="1498"/>
      <c r="ICT30" s="1498"/>
      <c r="ICU30" s="1498"/>
      <c r="ICV30" s="1498"/>
      <c r="ICW30" s="1498"/>
      <c r="ICX30" s="1498"/>
      <c r="ICY30" s="1498"/>
      <c r="ICZ30" s="1498"/>
      <c r="IDA30" s="1498"/>
      <c r="IDB30" s="1498"/>
      <c r="IDC30" s="1498"/>
      <c r="IDD30" s="1498"/>
      <c r="IDE30" s="1498"/>
      <c r="IDF30" s="1498"/>
      <c r="IDG30" s="1498"/>
      <c r="IDH30" s="1498"/>
      <c r="IDI30" s="1498"/>
      <c r="IDJ30" s="1498"/>
      <c r="IDK30" s="1498"/>
      <c r="IDL30" s="1498"/>
      <c r="IDM30" s="1498"/>
      <c r="IDN30" s="1498"/>
      <c r="IDO30" s="1498"/>
      <c r="IDP30" s="1498"/>
      <c r="IDQ30" s="1498"/>
      <c r="IDR30" s="1498"/>
      <c r="IDS30" s="1498"/>
      <c r="IDT30" s="1498"/>
      <c r="IDU30" s="1498"/>
      <c r="IDV30" s="1498"/>
      <c r="IDW30" s="1498"/>
      <c r="IDX30" s="1498"/>
      <c r="IDY30" s="1498"/>
      <c r="IDZ30" s="1498"/>
      <c r="IEA30" s="1498"/>
      <c r="IEB30" s="1498"/>
      <c r="IEC30" s="1498"/>
      <c r="IED30" s="1498"/>
      <c r="IEE30" s="1498"/>
      <c r="IEF30" s="1498"/>
      <c r="IEG30" s="1498"/>
      <c r="IEH30" s="1498"/>
      <c r="IEI30" s="1498"/>
      <c r="IEJ30" s="1498"/>
      <c r="IEK30" s="1498"/>
      <c r="IEL30" s="1498"/>
      <c r="IEM30" s="1498"/>
      <c r="IEN30" s="1498"/>
      <c r="IEO30" s="1498"/>
      <c r="IEP30" s="1498"/>
      <c r="IEQ30" s="1498"/>
      <c r="IER30" s="1498"/>
      <c r="IES30" s="1498"/>
      <c r="IET30" s="1498"/>
      <c r="IEU30" s="1498"/>
      <c r="IEV30" s="1498"/>
      <c r="IEW30" s="1498"/>
      <c r="IEX30" s="1498"/>
      <c r="IEY30" s="1498"/>
      <c r="IEZ30" s="1498"/>
      <c r="IFA30" s="1498"/>
      <c r="IFB30" s="1498"/>
      <c r="IFC30" s="1498"/>
      <c r="IFD30" s="1498"/>
      <c r="IFE30" s="1498"/>
      <c r="IFF30" s="1498"/>
      <c r="IFG30" s="1498"/>
      <c r="IFH30" s="1498"/>
      <c r="IFI30" s="1498"/>
      <c r="IFJ30" s="1498"/>
      <c r="IFK30" s="1498"/>
      <c r="IFL30" s="1498"/>
      <c r="IFM30" s="1498"/>
      <c r="IFN30" s="1498"/>
      <c r="IFO30" s="1498"/>
      <c r="IFP30" s="1498"/>
      <c r="IFQ30" s="1498"/>
      <c r="IFR30" s="1498"/>
      <c r="IFS30" s="1498"/>
      <c r="IFT30" s="1498"/>
      <c r="IFU30" s="1498"/>
      <c r="IFV30" s="1498"/>
      <c r="IFW30" s="1498"/>
      <c r="IFX30" s="1498"/>
      <c r="IFY30" s="1498"/>
      <c r="IFZ30" s="1498"/>
      <c r="IGA30" s="1498"/>
      <c r="IGB30" s="1498"/>
      <c r="IGC30" s="1498"/>
      <c r="IGD30" s="1498"/>
      <c r="IGE30" s="1498"/>
      <c r="IGF30" s="1498"/>
      <c r="IGG30" s="1498"/>
      <c r="IGH30" s="1498"/>
      <c r="IGI30" s="1498"/>
      <c r="IGJ30" s="1498"/>
      <c r="IGK30" s="1498"/>
      <c r="IGL30" s="1498"/>
      <c r="IGM30" s="1498"/>
      <c r="IGN30" s="1498"/>
      <c r="IGO30" s="1498"/>
      <c r="IGP30" s="1498"/>
      <c r="IGQ30" s="1498"/>
      <c r="IGR30" s="1498"/>
      <c r="IGS30" s="1498"/>
      <c r="IGT30" s="1498"/>
      <c r="IGU30" s="1498"/>
      <c r="IGV30" s="1498"/>
      <c r="IGW30" s="1498"/>
      <c r="IGX30" s="1498"/>
      <c r="IGY30" s="1498"/>
      <c r="IGZ30" s="1498"/>
      <c r="IHA30" s="1498"/>
      <c r="IHB30" s="1498"/>
      <c r="IHC30" s="1498"/>
      <c r="IHD30" s="1498"/>
      <c r="IHE30" s="1498"/>
      <c r="IHF30" s="1498"/>
      <c r="IHG30" s="1498"/>
      <c r="IHH30" s="1498"/>
      <c r="IHI30" s="1498"/>
      <c r="IHJ30" s="1498"/>
      <c r="IHK30" s="1498"/>
      <c r="IHL30" s="1498"/>
      <c r="IHM30" s="1498"/>
      <c r="IHN30" s="1498"/>
      <c r="IHO30" s="1498"/>
      <c r="IHP30" s="1498"/>
      <c r="IHQ30" s="1498"/>
      <c r="IHR30" s="1498"/>
      <c r="IHS30" s="1498"/>
      <c r="IHT30" s="1498"/>
      <c r="IHU30" s="1498"/>
      <c r="IHV30" s="1498"/>
      <c r="IHW30" s="1498"/>
      <c r="IHX30" s="1498"/>
      <c r="IHY30" s="1498"/>
      <c r="IHZ30" s="1498"/>
      <c r="IIA30" s="1498"/>
      <c r="IIB30" s="1498"/>
      <c r="IIC30" s="1498"/>
      <c r="IID30" s="1498"/>
      <c r="IIE30" s="1498"/>
      <c r="IIF30" s="1498"/>
      <c r="IIG30" s="1498"/>
      <c r="IIH30" s="1498"/>
      <c r="III30" s="1498"/>
      <c r="IIJ30" s="1498"/>
      <c r="IIK30" s="1498"/>
      <c r="IIL30" s="1498"/>
      <c r="IIM30" s="1498"/>
      <c r="IIN30" s="1498"/>
      <c r="IIO30" s="1498"/>
      <c r="IIP30" s="1498"/>
      <c r="IIQ30" s="1498"/>
      <c r="IIR30" s="1498"/>
      <c r="IIS30" s="1498"/>
      <c r="IIT30" s="1498"/>
      <c r="IIU30" s="1498"/>
      <c r="IIV30" s="1498"/>
      <c r="IIW30" s="1498"/>
      <c r="IIX30" s="1498"/>
      <c r="IIY30" s="1498"/>
      <c r="IIZ30" s="1498"/>
      <c r="IJA30" s="1498"/>
      <c r="IJB30" s="1498"/>
      <c r="IJC30" s="1498"/>
      <c r="IJD30" s="1498"/>
      <c r="IJE30" s="1498"/>
      <c r="IJF30" s="1498"/>
      <c r="IJG30" s="1498"/>
      <c r="IJH30" s="1498"/>
      <c r="IJI30" s="1498"/>
      <c r="IJJ30" s="1498"/>
      <c r="IJK30" s="1498"/>
      <c r="IJL30" s="1498"/>
      <c r="IJM30" s="1498"/>
      <c r="IJN30" s="1498"/>
      <c r="IJO30" s="1498"/>
      <c r="IJP30" s="1498"/>
      <c r="IJQ30" s="1498"/>
      <c r="IJR30" s="1498"/>
      <c r="IJS30" s="1498"/>
      <c r="IJT30" s="1498"/>
      <c r="IJU30" s="1498"/>
      <c r="IJV30" s="1498"/>
      <c r="IJW30" s="1498"/>
      <c r="IJX30" s="1498"/>
      <c r="IJY30" s="1498"/>
      <c r="IJZ30" s="1498"/>
      <c r="IKA30" s="1498"/>
      <c r="IKB30" s="1498"/>
      <c r="IKC30" s="1498"/>
      <c r="IKD30" s="1498"/>
      <c r="IKE30" s="1498"/>
      <c r="IKF30" s="1498"/>
      <c r="IKG30" s="1498"/>
      <c r="IKH30" s="1498"/>
      <c r="IKI30" s="1498"/>
      <c r="IKJ30" s="1498"/>
      <c r="IKK30" s="1498"/>
      <c r="IKL30" s="1498"/>
      <c r="IKM30" s="1498"/>
      <c r="IKN30" s="1498"/>
      <c r="IKO30" s="1498"/>
      <c r="IKP30" s="1498"/>
      <c r="IKQ30" s="1498"/>
      <c r="IKR30" s="1498"/>
      <c r="IKS30" s="1498"/>
      <c r="IKT30" s="1498"/>
      <c r="IKU30" s="1498"/>
      <c r="IKV30" s="1498"/>
      <c r="IKW30" s="1498"/>
      <c r="IKX30" s="1498"/>
      <c r="IKY30" s="1498"/>
      <c r="IKZ30" s="1498"/>
      <c r="ILA30" s="1498"/>
      <c r="ILB30" s="1498"/>
      <c r="ILC30" s="1498"/>
      <c r="ILD30" s="1498"/>
      <c r="ILE30" s="1498"/>
      <c r="ILF30" s="1498"/>
      <c r="ILG30" s="1498"/>
      <c r="ILH30" s="1498"/>
      <c r="ILI30" s="1498"/>
      <c r="ILJ30" s="1498"/>
      <c r="ILK30" s="1498"/>
      <c r="ILL30" s="1498"/>
      <c r="ILM30" s="1498"/>
      <c r="ILN30" s="1498"/>
      <c r="ILO30" s="1498"/>
      <c r="ILP30" s="1498"/>
      <c r="ILQ30" s="1498"/>
      <c r="ILR30" s="1498"/>
      <c r="ILS30" s="1498"/>
      <c r="ILT30" s="1498"/>
      <c r="ILU30" s="1498"/>
      <c r="ILV30" s="1498"/>
      <c r="ILW30" s="1498"/>
      <c r="ILX30" s="1498"/>
      <c r="ILY30" s="1498"/>
      <c r="ILZ30" s="1498"/>
      <c r="IMA30" s="1498"/>
      <c r="IMB30" s="1498"/>
      <c r="IMC30" s="1498"/>
      <c r="IMD30" s="1498"/>
      <c r="IME30" s="1498"/>
      <c r="IMF30" s="1498"/>
      <c r="IMG30" s="1498"/>
      <c r="IMH30" s="1498"/>
      <c r="IMI30" s="1498"/>
      <c r="IMJ30" s="1498"/>
      <c r="IMK30" s="1498"/>
      <c r="IML30" s="1498"/>
      <c r="IMM30" s="1498"/>
      <c r="IMN30" s="1498"/>
      <c r="IMO30" s="1498"/>
      <c r="IMP30" s="1498"/>
      <c r="IMQ30" s="1498"/>
      <c r="IMR30" s="1498"/>
      <c r="IMS30" s="1498"/>
      <c r="IMT30" s="1498"/>
      <c r="IMU30" s="1498"/>
      <c r="IMV30" s="1498"/>
      <c r="IMW30" s="1498"/>
      <c r="IMX30" s="1498"/>
      <c r="IMY30" s="1498"/>
      <c r="IMZ30" s="1498"/>
      <c r="INA30" s="1498"/>
      <c r="INB30" s="1498"/>
      <c r="INC30" s="1498"/>
      <c r="IND30" s="1498"/>
      <c r="INE30" s="1498"/>
      <c r="INF30" s="1498"/>
      <c r="ING30" s="1498"/>
      <c r="INH30" s="1498"/>
      <c r="INI30" s="1498"/>
      <c r="INJ30" s="1498"/>
      <c r="INK30" s="1498"/>
      <c r="INL30" s="1498"/>
      <c r="INM30" s="1498"/>
      <c r="INN30" s="1498"/>
      <c r="INO30" s="1498"/>
      <c r="INP30" s="1498"/>
      <c r="INQ30" s="1498"/>
      <c r="INR30" s="1498"/>
      <c r="INS30" s="1498"/>
      <c r="INT30" s="1498"/>
      <c r="INU30" s="1498"/>
      <c r="INV30" s="1498"/>
      <c r="INW30" s="1498"/>
      <c r="INX30" s="1498"/>
      <c r="INY30" s="1498"/>
      <c r="INZ30" s="1498"/>
      <c r="IOA30" s="1498"/>
      <c r="IOB30" s="1498"/>
      <c r="IOC30" s="1498"/>
      <c r="IOD30" s="1498"/>
      <c r="IOE30" s="1498"/>
      <c r="IOF30" s="1498"/>
      <c r="IOG30" s="1498"/>
      <c r="IOH30" s="1498"/>
      <c r="IOI30" s="1498"/>
      <c r="IOJ30" s="1498"/>
      <c r="IOK30" s="1498"/>
      <c r="IOL30" s="1498"/>
      <c r="IOM30" s="1498"/>
      <c r="ION30" s="1498"/>
      <c r="IOO30" s="1498"/>
      <c r="IOP30" s="1498"/>
      <c r="IOQ30" s="1498"/>
      <c r="IOR30" s="1498"/>
      <c r="IOS30" s="1498"/>
      <c r="IOT30" s="1498"/>
      <c r="IOU30" s="1498"/>
      <c r="IOV30" s="1498"/>
      <c r="IOW30" s="1498"/>
      <c r="IOX30" s="1498"/>
      <c r="IOY30" s="1498"/>
      <c r="IOZ30" s="1498"/>
      <c r="IPA30" s="1498"/>
      <c r="IPB30" s="1498"/>
      <c r="IPC30" s="1498"/>
      <c r="IPD30" s="1498"/>
      <c r="IPE30" s="1498"/>
      <c r="IPF30" s="1498"/>
      <c r="IPG30" s="1498"/>
      <c r="IPH30" s="1498"/>
      <c r="IPI30" s="1498"/>
      <c r="IPJ30" s="1498"/>
      <c r="IPK30" s="1498"/>
      <c r="IPL30" s="1498"/>
      <c r="IPM30" s="1498"/>
      <c r="IPN30" s="1498"/>
      <c r="IPO30" s="1498"/>
      <c r="IPP30" s="1498"/>
      <c r="IPQ30" s="1498"/>
      <c r="IPR30" s="1498"/>
      <c r="IPS30" s="1498"/>
      <c r="IPT30" s="1498"/>
      <c r="IPU30" s="1498"/>
      <c r="IPV30" s="1498"/>
      <c r="IPW30" s="1498"/>
      <c r="IPX30" s="1498"/>
      <c r="IPY30" s="1498"/>
      <c r="IPZ30" s="1498"/>
      <c r="IQA30" s="1498"/>
      <c r="IQB30" s="1498"/>
      <c r="IQC30" s="1498"/>
      <c r="IQD30" s="1498"/>
      <c r="IQE30" s="1498"/>
      <c r="IQF30" s="1498"/>
      <c r="IQG30" s="1498"/>
      <c r="IQH30" s="1498"/>
      <c r="IQI30" s="1498"/>
      <c r="IQJ30" s="1498"/>
      <c r="IQK30" s="1498"/>
      <c r="IQL30" s="1498"/>
      <c r="IQM30" s="1498"/>
      <c r="IQN30" s="1498"/>
      <c r="IQO30" s="1498"/>
      <c r="IQP30" s="1498"/>
      <c r="IQQ30" s="1498"/>
      <c r="IQR30" s="1498"/>
      <c r="IQS30" s="1498"/>
      <c r="IQT30" s="1498"/>
      <c r="IQU30" s="1498"/>
      <c r="IQV30" s="1498"/>
      <c r="IQW30" s="1498"/>
      <c r="IQX30" s="1498"/>
      <c r="IQY30" s="1498"/>
      <c r="IQZ30" s="1498"/>
      <c r="IRA30" s="1498"/>
      <c r="IRB30" s="1498"/>
      <c r="IRC30" s="1498"/>
      <c r="IRD30" s="1498"/>
      <c r="IRE30" s="1498"/>
      <c r="IRF30" s="1498"/>
      <c r="IRG30" s="1498"/>
      <c r="IRH30" s="1498"/>
      <c r="IRI30" s="1498"/>
      <c r="IRJ30" s="1498"/>
      <c r="IRK30" s="1498"/>
      <c r="IRL30" s="1498"/>
      <c r="IRM30" s="1498"/>
      <c r="IRN30" s="1498"/>
      <c r="IRO30" s="1498"/>
      <c r="IRP30" s="1498"/>
      <c r="IRQ30" s="1498"/>
      <c r="IRR30" s="1498"/>
      <c r="IRS30" s="1498"/>
      <c r="IRT30" s="1498"/>
      <c r="IRU30" s="1498"/>
      <c r="IRV30" s="1498"/>
      <c r="IRW30" s="1498"/>
      <c r="IRX30" s="1498"/>
      <c r="IRY30" s="1498"/>
      <c r="IRZ30" s="1498"/>
      <c r="ISA30" s="1498"/>
      <c r="ISB30" s="1498"/>
      <c r="ISC30" s="1498"/>
      <c r="ISD30" s="1498"/>
      <c r="ISE30" s="1498"/>
      <c r="ISF30" s="1498"/>
      <c r="ISG30" s="1498"/>
      <c r="ISH30" s="1498"/>
      <c r="ISI30" s="1498"/>
      <c r="ISJ30" s="1498"/>
      <c r="ISK30" s="1498"/>
      <c r="ISL30" s="1498"/>
      <c r="ISM30" s="1498"/>
      <c r="ISN30" s="1498"/>
      <c r="ISO30" s="1498"/>
      <c r="ISP30" s="1498"/>
      <c r="ISQ30" s="1498"/>
      <c r="ISR30" s="1498"/>
      <c r="ISS30" s="1498"/>
      <c r="IST30" s="1498"/>
      <c r="ISU30" s="1498"/>
      <c r="ISV30" s="1498"/>
      <c r="ISW30" s="1498"/>
      <c r="ISX30" s="1498"/>
      <c r="ISY30" s="1498"/>
      <c r="ISZ30" s="1498"/>
      <c r="ITA30" s="1498"/>
      <c r="ITB30" s="1498"/>
      <c r="ITC30" s="1498"/>
      <c r="ITD30" s="1498"/>
      <c r="ITE30" s="1498"/>
      <c r="ITF30" s="1498"/>
      <c r="ITG30" s="1498"/>
      <c r="ITH30" s="1498"/>
      <c r="ITI30" s="1498"/>
      <c r="ITJ30" s="1498"/>
      <c r="ITK30" s="1498"/>
      <c r="ITL30" s="1498"/>
      <c r="ITM30" s="1498"/>
      <c r="ITN30" s="1498"/>
      <c r="ITO30" s="1498"/>
      <c r="ITP30" s="1498"/>
      <c r="ITQ30" s="1498"/>
      <c r="ITR30" s="1498"/>
      <c r="ITS30" s="1498"/>
      <c r="ITT30" s="1498"/>
      <c r="ITU30" s="1498"/>
      <c r="ITV30" s="1498"/>
      <c r="ITW30" s="1498"/>
      <c r="ITX30" s="1498"/>
      <c r="ITY30" s="1498"/>
      <c r="ITZ30" s="1498"/>
      <c r="IUA30" s="1498"/>
      <c r="IUB30" s="1498"/>
      <c r="IUC30" s="1498"/>
      <c r="IUD30" s="1498"/>
      <c r="IUE30" s="1498"/>
      <c r="IUF30" s="1498"/>
      <c r="IUG30" s="1498"/>
      <c r="IUH30" s="1498"/>
      <c r="IUI30" s="1498"/>
      <c r="IUJ30" s="1498"/>
      <c r="IUK30" s="1498"/>
      <c r="IUL30" s="1498"/>
      <c r="IUM30" s="1498"/>
      <c r="IUN30" s="1498"/>
      <c r="IUO30" s="1498"/>
      <c r="IUP30" s="1498"/>
      <c r="IUQ30" s="1498"/>
      <c r="IUR30" s="1498"/>
      <c r="IUS30" s="1498"/>
      <c r="IUT30" s="1498"/>
      <c r="IUU30" s="1498"/>
      <c r="IUV30" s="1498"/>
      <c r="IUW30" s="1498"/>
      <c r="IUX30" s="1498"/>
      <c r="IUY30" s="1498"/>
      <c r="IUZ30" s="1498"/>
      <c r="IVA30" s="1498"/>
      <c r="IVB30" s="1498"/>
      <c r="IVC30" s="1498"/>
      <c r="IVD30" s="1498"/>
      <c r="IVE30" s="1498"/>
      <c r="IVF30" s="1498"/>
      <c r="IVG30" s="1498"/>
      <c r="IVH30" s="1498"/>
      <c r="IVI30" s="1498"/>
      <c r="IVJ30" s="1498"/>
      <c r="IVK30" s="1498"/>
      <c r="IVL30" s="1498"/>
      <c r="IVM30" s="1498"/>
      <c r="IVN30" s="1498"/>
      <c r="IVO30" s="1498"/>
      <c r="IVP30" s="1498"/>
      <c r="IVQ30" s="1498"/>
      <c r="IVR30" s="1498"/>
      <c r="IVS30" s="1498"/>
      <c r="IVT30" s="1498"/>
      <c r="IVU30" s="1498"/>
      <c r="IVV30" s="1498"/>
      <c r="IVW30" s="1498"/>
      <c r="IVX30" s="1498"/>
      <c r="IVY30" s="1498"/>
      <c r="IVZ30" s="1498"/>
      <c r="IWA30" s="1498"/>
      <c r="IWB30" s="1498"/>
      <c r="IWC30" s="1498"/>
      <c r="IWD30" s="1498"/>
      <c r="IWE30" s="1498"/>
      <c r="IWF30" s="1498"/>
      <c r="IWG30" s="1498"/>
      <c r="IWH30" s="1498"/>
      <c r="IWI30" s="1498"/>
      <c r="IWJ30" s="1498"/>
      <c r="IWK30" s="1498"/>
      <c r="IWL30" s="1498"/>
      <c r="IWM30" s="1498"/>
      <c r="IWN30" s="1498"/>
      <c r="IWO30" s="1498"/>
      <c r="IWP30" s="1498"/>
      <c r="IWQ30" s="1498"/>
      <c r="IWR30" s="1498"/>
      <c r="IWS30" s="1498"/>
      <c r="IWT30" s="1498"/>
      <c r="IWU30" s="1498"/>
      <c r="IWV30" s="1498"/>
      <c r="IWW30" s="1498"/>
      <c r="IWX30" s="1498"/>
      <c r="IWY30" s="1498"/>
      <c r="IWZ30" s="1498"/>
      <c r="IXA30" s="1498"/>
      <c r="IXB30" s="1498"/>
      <c r="IXC30" s="1498"/>
      <c r="IXD30" s="1498"/>
      <c r="IXE30" s="1498"/>
      <c r="IXF30" s="1498"/>
      <c r="IXG30" s="1498"/>
      <c r="IXH30" s="1498"/>
      <c r="IXI30" s="1498"/>
      <c r="IXJ30" s="1498"/>
      <c r="IXK30" s="1498"/>
      <c r="IXL30" s="1498"/>
      <c r="IXM30" s="1498"/>
      <c r="IXN30" s="1498"/>
      <c r="IXO30" s="1498"/>
      <c r="IXP30" s="1498"/>
      <c r="IXQ30" s="1498"/>
      <c r="IXR30" s="1498"/>
      <c r="IXS30" s="1498"/>
      <c r="IXT30" s="1498"/>
      <c r="IXU30" s="1498"/>
      <c r="IXV30" s="1498"/>
      <c r="IXW30" s="1498"/>
      <c r="IXX30" s="1498"/>
      <c r="IXY30" s="1498"/>
      <c r="IXZ30" s="1498"/>
      <c r="IYA30" s="1498"/>
      <c r="IYB30" s="1498"/>
      <c r="IYC30" s="1498"/>
      <c r="IYD30" s="1498"/>
      <c r="IYE30" s="1498"/>
      <c r="IYF30" s="1498"/>
      <c r="IYG30" s="1498"/>
      <c r="IYH30" s="1498"/>
      <c r="IYI30" s="1498"/>
      <c r="IYJ30" s="1498"/>
      <c r="IYK30" s="1498"/>
      <c r="IYL30" s="1498"/>
      <c r="IYM30" s="1498"/>
      <c r="IYN30" s="1498"/>
      <c r="IYO30" s="1498"/>
      <c r="IYP30" s="1498"/>
      <c r="IYQ30" s="1498"/>
      <c r="IYR30" s="1498"/>
      <c r="IYS30" s="1498"/>
      <c r="IYT30" s="1498"/>
      <c r="IYU30" s="1498"/>
      <c r="IYV30" s="1498"/>
      <c r="IYW30" s="1498"/>
      <c r="IYX30" s="1498"/>
      <c r="IYY30" s="1498"/>
      <c r="IYZ30" s="1498"/>
      <c r="IZA30" s="1498"/>
      <c r="IZB30" s="1498"/>
      <c r="IZC30" s="1498"/>
      <c r="IZD30" s="1498"/>
      <c r="IZE30" s="1498"/>
      <c r="IZF30" s="1498"/>
      <c r="IZG30" s="1498"/>
      <c r="IZH30" s="1498"/>
      <c r="IZI30" s="1498"/>
      <c r="IZJ30" s="1498"/>
      <c r="IZK30" s="1498"/>
      <c r="IZL30" s="1498"/>
      <c r="IZM30" s="1498"/>
      <c r="IZN30" s="1498"/>
      <c r="IZO30" s="1498"/>
      <c r="IZP30" s="1498"/>
      <c r="IZQ30" s="1498"/>
      <c r="IZR30" s="1498"/>
      <c r="IZS30" s="1498"/>
      <c r="IZT30" s="1498"/>
      <c r="IZU30" s="1498"/>
      <c r="IZV30" s="1498"/>
      <c r="IZW30" s="1498"/>
      <c r="IZX30" s="1498"/>
      <c r="IZY30" s="1498"/>
      <c r="IZZ30" s="1498"/>
      <c r="JAA30" s="1498"/>
      <c r="JAB30" s="1498"/>
      <c r="JAC30" s="1498"/>
      <c r="JAD30" s="1498"/>
      <c r="JAE30" s="1498"/>
      <c r="JAF30" s="1498"/>
      <c r="JAG30" s="1498"/>
      <c r="JAH30" s="1498"/>
      <c r="JAI30" s="1498"/>
      <c r="JAJ30" s="1498"/>
      <c r="JAK30" s="1498"/>
      <c r="JAL30" s="1498"/>
      <c r="JAM30" s="1498"/>
      <c r="JAN30" s="1498"/>
      <c r="JAO30" s="1498"/>
      <c r="JAP30" s="1498"/>
      <c r="JAQ30" s="1498"/>
      <c r="JAR30" s="1498"/>
      <c r="JAS30" s="1498"/>
      <c r="JAT30" s="1498"/>
      <c r="JAU30" s="1498"/>
      <c r="JAV30" s="1498"/>
      <c r="JAW30" s="1498"/>
      <c r="JAX30" s="1498"/>
      <c r="JAY30" s="1498"/>
      <c r="JAZ30" s="1498"/>
      <c r="JBA30" s="1498"/>
      <c r="JBB30" s="1498"/>
      <c r="JBC30" s="1498"/>
      <c r="JBD30" s="1498"/>
      <c r="JBE30" s="1498"/>
      <c r="JBF30" s="1498"/>
      <c r="JBG30" s="1498"/>
      <c r="JBH30" s="1498"/>
      <c r="JBI30" s="1498"/>
      <c r="JBJ30" s="1498"/>
      <c r="JBK30" s="1498"/>
      <c r="JBL30" s="1498"/>
      <c r="JBM30" s="1498"/>
      <c r="JBN30" s="1498"/>
      <c r="JBO30" s="1498"/>
      <c r="JBP30" s="1498"/>
      <c r="JBQ30" s="1498"/>
      <c r="JBR30" s="1498"/>
      <c r="JBS30" s="1498"/>
      <c r="JBT30" s="1498"/>
      <c r="JBU30" s="1498"/>
      <c r="JBV30" s="1498"/>
      <c r="JBW30" s="1498"/>
      <c r="JBX30" s="1498"/>
      <c r="JBY30" s="1498"/>
      <c r="JBZ30" s="1498"/>
      <c r="JCA30" s="1498"/>
      <c r="JCB30" s="1498"/>
      <c r="JCC30" s="1498"/>
      <c r="JCD30" s="1498"/>
      <c r="JCE30" s="1498"/>
      <c r="JCF30" s="1498"/>
      <c r="JCG30" s="1498"/>
      <c r="JCH30" s="1498"/>
      <c r="JCI30" s="1498"/>
      <c r="JCJ30" s="1498"/>
      <c r="JCK30" s="1498"/>
      <c r="JCL30" s="1498"/>
      <c r="JCM30" s="1498"/>
      <c r="JCN30" s="1498"/>
      <c r="JCO30" s="1498"/>
      <c r="JCP30" s="1498"/>
      <c r="JCQ30" s="1498"/>
      <c r="JCR30" s="1498"/>
      <c r="JCS30" s="1498"/>
      <c r="JCT30" s="1498"/>
      <c r="JCU30" s="1498"/>
      <c r="JCV30" s="1498"/>
      <c r="JCW30" s="1498"/>
      <c r="JCX30" s="1498"/>
      <c r="JCY30" s="1498"/>
      <c r="JCZ30" s="1498"/>
      <c r="JDA30" s="1498"/>
      <c r="JDB30" s="1498"/>
      <c r="JDC30" s="1498"/>
      <c r="JDD30" s="1498"/>
      <c r="JDE30" s="1498"/>
      <c r="JDF30" s="1498"/>
      <c r="JDG30" s="1498"/>
      <c r="JDH30" s="1498"/>
      <c r="JDI30" s="1498"/>
      <c r="JDJ30" s="1498"/>
      <c r="JDK30" s="1498"/>
      <c r="JDL30" s="1498"/>
      <c r="JDM30" s="1498"/>
      <c r="JDN30" s="1498"/>
      <c r="JDO30" s="1498"/>
      <c r="JDP30" s="1498"/>
      <c r="JDQ30" s="1498"/>
      <c r="JDR30" s="1498"/>
      <c r="JDS30" s="1498"/>
      <c r="JDT30" s="1498"/>
      <c r="JDU30" s="1498"/>
      <c r="JDV30" s="1498"/>
      <c r="JDW30" s="1498"/>
      <c r="JDX30" s="1498"/>
      <c r="JDY30" s="1498"/>
      <c r="JDZ30" s="1498"/>
      <c r="JEA30" s="1498"/>
      <c r="JEB30" s="1498"/>
      <c r="JEC30" s="1498"/>
      <c r="JED30" s="1498"/>
      <c r="JEE30" s="1498"/>
      <c r="JEF30" s="1498"/>
      <c r="JEG30" s="1498"/>
      <c r="JEH30" s="1498"/>
      <c r="JEI30" s="1498"/>
      <c r="JEJ30" s="1498"/>
      <c r="JEK30" s="1498"/>
      <c r="JEL30" s="1498"/>
      <c r="JEM30" s="1498"/>
      <c r="JEN30" s="1498"/>
      <c r="JEO30" s="1498"/>
      <c r="JEP30" s="1498"/>
      <c r="JEQ30" s="1498"/>
      <c r="JER30" s="1498"/>
      <c r="JES30" s="1498"/>
      <c r="JET30" s="1498"/>
      <c r="JEU30" s="1498"/>
      <c r="JEV30" s="1498"/>
      <c r="JEW30" s="1498"/>
      <c r="JEX30" s="1498"/>
      <c r="JEY30" s="1498"/>
      <c r="JEZ30" s="1498"/>
      <c r="JFA30" s="1498"/>
      <c r="JFB30" s="1498"/>
      <c r="JFC30" s="1498"/>
      <c r="JFD30" s="1498"/>
      <c r="JFE30" s="1498"/>
      <c r="JFF30" s="1498"/>
      <c r="JFG30" s="1498"/>
      <c r="JFH30" s="1498"/>
      <c r="JFI30" s="1498"/>
      <c r="JFJ30" s="1498"/>
      <c r="JFK30" s="1498"/>
      <c r="JFL30" s="1498"/>
      <c r="JFM30" s="1498"/>
      <c r="JFN30" s="1498"/>
      <c r="JFO30" s="1498"/>
      <c r="JFP30" s="1498"/>
      <c r="JFQ30" s="1498"/>
      <c r="JFR30" s="1498"/>
      <c r="JFS30" s="1498"/>
      <c r="JFT30" s="1498"/>
      <c r="JFU30" s="1498"/>
      <c r="JFV30" s="1498"/>
      <c r="JFW30" s="1498"/>
      <c r="JFX30" s="1498"/>
      <c r="JFY30" s="1498"/>
      <c r="JFZ30" s="1498"/>
      <c r="JGA30" s="1498"/>
      <c r="JGB30" s="1498"/>
      <c r="JGC30" s="1498"/>
      <c r="JGD30" s="1498"/>
      <c r="JGE30" s="1498"/>
      <c r="JGF30" s="1498"/>
      <c r="JGG30" s="1498"/>
      <c r="JGH30" s="1498"/>
      <c r="JGI30" s="1498"/>
      <c r="JGJ30" s="1498"/>
      <c r="JGK30" s="1498"/>
      <c r="JGL30" s="1498"/>
      <c r="JGM30" s="1498"/>
      <c r="JGN30" s="1498"/>
      <c r="JGO30" s="1498"/>
      <c r="JGP30" s="1498"/>
      <c r="JGQ30" s="1498"/>
      <c r="JGR30" s="1498"/>
      <c r="JGS30" s="1498"/>
      <c r="JGT30" s="1498"/>
      <c r="JGU30" s="1498"/>
      <c r="JGV30" s="1498"/>
      <c r="JGW30" s="1498"/>
      <c r="JGX30" s="1498"/>
      <c r="JGY30" s="1498"/>
      <c r="JGZ30" s="1498"/>
      <c r="JHA30" s="1498"/>
      <c r="JHB30" s="1498"/>
      <c r="JHC30" s="1498"/>
      <c r="JHD30" s="1498"/>
      <c r="JHE30" s="1498"/>
      <c r="JHF30" s="1498"/>
      <c r="JHG30" s="1498"/>
      <c r="JHH30" s="1498"/>
      <c r="JHI30" s="1498"/>
      <c r="JHJ30" s="1498"/>
      <c r="JHK30" s="1498"/>
      <c r="JHL30" s="1498"/>
      <c r="JHM30" s="1498"/>
      <c r="JHN30" s="1498"/>
      <c r="JHO30" s="1498"/>
      <c r="JHP30" s="1498"/>
      <c r="JHQ30" s="1498"/>
      <c r="JHR30" s="1498"/>
      <c r="JHS30" s="1498"/>
      <c r="JHT30" s="1498"/>
      <c r="JHU30" s="1498"/>
      <c r="JHV30" s="1498"/>
      <c r="JHW30" s="1498"/>
      <c r="JHX30" s="1498"/>
      <c r="JHY30" s="1498"/>
      <c r="JHZ30" s="1498"/>
      <c r="JIA30" s="1498"/>
      <c r="JIB30" s="1498"/>
      <c r="JIC30" s="1498"/>
      <c r="JID30" s="1498"/>
      <c r="JIE30" s="1498"/>
      <c r="JIF30" s="1498"/>
      <c r="JIG30" s="1498"/>
      <c r="JIH30" s="1498"/>
      <c r="JII30" s="1498"/>
      <c r="JIJ30" s="1498"/>
      <c r="JIK30" s="1498"/>
      <c r="JIL30" s="1498"/>
      <c r="JIM30" s="1498"/>
      <c r="JIN30" s="1498"/>
      <c r="JIO30" s="1498"/>
      <c r="JIP30" s="1498"/>
      <c r="JIQ30" s="1498"/>
      <c r="JIR30" s="1498"/>
      <c r="JIS30" s="1498"/>
      <c r="JIT30" s="1498"/>
      <c r="JIU30" s="1498"/>
      <c r="JIV30" s="1498"/>
      <c r="JIW30" s="1498"/>
      <c r="JIX30" s="1498"/>
      <c r="JIY30" s="1498"/>
      <c r="JIZ30" s="1498"/>
      <c r="JJA30" s="1498"/>
      <c r="JJB30" s="1498"/>
      <c r="JJC30" s="1498"/>
      <c r="JJD30" s="1498"/>
      <c r="JJE30" s="1498"/>
      <c r="JJF30" s="1498"/>
      <c r="JJG30" s="1498"/>
      <c r="JJH30" s="1498"/>
      <c r="JJI30" s="1498"/>
      <c r="JJJ30" s="1498"/>
      <c r="JJK30" s="1498"/>
      <c r="JJL30" s="1498"/>
      <c r="JJM30" s="1498"/>
      <c r="JJN30" s="1498"/>
      <c r="JJO30" s="1498"/>
      <c r="JJP30" s="1498"/>
      <c r="JJQ30" s="1498"/>
      <c r="JJR30" s="1498"/>
      <c r="JJS30" s="1498"/>
      <c r="JJT30" s="1498"/>
      <c r="JJU30" s="1498"/>
      <c r="JJV30" s="1498"/>
      <c r="JJW30" s="1498"/>
      <c r="JJX30" s="1498"/>
      <c r="JJY30" s="1498"/>
      <c r="JJZ30" s="1498"/>
      <c r="JKA30" s="1498"/>
      <c r="JKB30" s="1498"/>
      <c r="JKC30" s="1498"/>
      <c r="JKD30" s="1498"/>
      <c r="JKE30" s="1498"/>
      <c r="JKF30" s="1498"/>
      <c r="JKG30" s="1498"/>
      <c r="JKH30" s="1498"/>
      <c r="JKI30" s="1498"/>
      <c r="JKJ30" s="1498"/>
      <c r="JKK30" s="1498"/>
      <c r="JKL30" s="1498"/>
      <c r="JKM30" s="1498"/>
      <c r="JKN30" s="1498"/>
      <c r="JKO30" s="1498"/>
      <c r="JKP30" s="1498"/>
      <c r="JKQ30" s="1498"/>
      <c r="JKR30" s="1498"/>
      <c r="JKS30" s="1498"/>
      <c r="JKT30" s="1498"/>
      <c r="JKU30" s="1498"/>
      <c r="JKV30" s="1498"/>
      <c r="JKW30" s="1498"/>
      <c r="JKX30" s="1498"/>
      <c r="JKY30" s="1498"/>
      <c r="JKZ30" s="1498"/>
      <c r="JLA30" s="1498"/>
      <c r="JLB30" s="1498"/>
      <c r="JLC30" s="1498"/>
      <c r="JLD30" s="1498"/>
      <c r="JLE30" s="1498"/>
      <c r="JLF30" s="1498"/>
      <c r="JLG30" s="1498"/>
      <c r="JLH30" s="1498"/>
      <c r="JLI30" s="1498"/>
      <c r="JLJ30" s="1498"/>
      <c r="JLK30" s="1498"/>
      <c r="JLL30" s="1498"/>
      <c r="JLM30" s="1498"/>
      <c r="JLN30" s="1498"/>
      <c r="JLO30" s="1498"/>
      <c r="JLP30" s="1498"/>
      <c r="JLQ30" s="1498"/>
      <c r="JLR30" s="1498"/>
      <c r="JLS30" s="1498"/>
      <c r="JLT30" s="1498"/>
      <c r="JLU30" s="1498"/>
      <c r="JLV30" s="1498"/>
      <c r="JLW30" s="1498"/>
      <c r="JLX30" s="1498"/>
      <c r="JLY30" s="1498"/>
      <c r="JLZ30" s="1498"/>
      <c r="JMA30" s="1498"/>
      <c r="JMB30" s="1498"/>
      <c r="JMC30" s="1498"/>
      <c r="JMD30" s="1498"/>
      <c r="JME30" s="1498"/>
      <c r="JMF30" s="1498"/>
      <c r="JMG30" s="1498"/>
      <c r="JMH30" s="1498"/>
      <c r="JMI30" s="1498"/>
      <c r="JMJ30" s="1498"/>
      <c r="JMK30" s="1498"/>
      <c r="JML30" s="1498"/>
      <c r="JMM30" s="1498"/>
      <c r="JMN30" s="1498"/>
      <c r="JMO30" s="1498"/>
      <c r="JMP30" s="1498"/>
      <c r="JMQ30" s="1498"/>
      <c r="JMR30" s="1498"/>
      <c r="JMS30" s="1498"/>
      <c r="JMT30" s="1498"/>
      <c r="JMU30" s="1498"/>
      <c r="JMV30" s="1498"/>
      <c r="JMW30" s="1498"/>
      <c r="JMX30" s="1498"/>
      <c r="JMY30" s="1498"/>
      <c r="JMZ30" s="1498"/>
      <c r="JNA30" s="1498"/>
      <c r="JNB30" s="1498"/>
      <c r="JNC30" s="1498"/>
      <c r="JND30" s="1498"/>
      <c r="JNE30" s="1498"/>
      <c r="JNF30" s="1498"/>
      <c r="JNG30" s="1498"/>
      <c r="JNH30" s="1498"/>
      <c r="JNI30" s="1498"/>
      <c r="JNJ30" s="1498"/>
      <c r="JNK30" s="1498"/>
      <c r="JNL30" s="1498"/>
      <c r="JNM30" s="1498"/>
      <c r="JNN30" s="1498"/>
      <c r="JNO30" s="1498"/>
      <c r="JNP30" s="1498"/>
      <c r="JNQ30" s="1498"/>
      <c r="JNR30" s="1498"/>
      <c r="JNS30" s="1498"/>
      <c r="JNT30" s="1498"/>
      <c r="JNU30" s="1498"/>
      <c r="JNV30" s="1498"/>
      <c r="JNW30" s="1498"/>
      <c r="JNX30" s="1498"/>
      <c r="JNY30" s="1498"/>
      <c r="JNZ30" s="1498"/>
      <c r="JOA30" s="1498"/>
      <c r="JOB30" s="1498"/>
      <c r="JOC30" s="1498"/>
      <c r="JOD30" s="1498"/>
      <c r="JOE30" s="1498"/>
      <c r="JOF30" s="1498"/>
      <c r="JOG30" s="1498"/>
      <c r="JOH30" s="1498"/>
      <c r="JOI30" s="1498"/>
      <c r="JOJ30" s="1498"/>
      <c r="JOK30" s="1498"/>
      <c r="JOL30" s="1498"/>
      <c r="JOM30" s="1498"/>
      <c r="JON30" s="1498"/>
      <c r="JOO30" s="1498"/>
      <c r="JOP30" s="1498"/>
      <c r="JOQ30" s="1498"/>
      <c r="JOR30" s="1498"/>
      <c r="JOS30" s="1498"/>
      <c r="JOT30" s="1498"/>
      <c r="JOU30" s="1498"/>
      <c r="JOV30" s="1498"/>
      <c r="JOW30" s="1498"/>
      <c r="JOX30" s="1498"/>
      <c r="JOY30" s="1498"/>
      <c r="JOZ30" s="1498"/>
      <c r="JPA30" s="1498"/>
      <c r="JPB30" s="1498"/>
      <c r="JPC30" s="1498"/>
      <c r="JPD30" s="1498"/>
      <c r="JPE30" s="1498"/>
      <c r="JPF30" s="1498"/>
      <c r="JPG30" s="1498"/>
      <c r="JPH30" s="1498"/>
      <c r="JPI30" s="1498"/>
      <c r="JPJ30" s="1498"/>
      <c r="JPK30" s="1498"/>
      <c r="JPL30" s="1498"/>
      <c r="JPM30" s="1498"/>
      <c r="JPN30" s="1498"/>
      <c r="JPO30" s="1498"/>
      <c r="JPP30" s="1498"/>
      <c r="JPQ30" s="1498"/>
      <c r="JPR30" s="1498"/>
      <c r="JPS30" s="1498"/>
      <c r="JPT30" s="1498"/>
      <c r="JPU30" s="1498"/>
      <c r="JPV30" s="1498"/>
      <c r="JPW30" s="1498"/>
      <c r="JPX30" s="1498"/>
      <c r="JPY30" s="1498"/>
      <c r="JPZ30" s="1498"/>
      <c r="JQA30" s="1498"/>
      <c r="JQB30" s="1498"/>
      <c r="JQC30" s="1498"/>
      <c r="JQD30" s="1498"/>
      <c r="JQE30" s="1498"/>
      <c r="JQF30" s="1498"/>
      <c r="JQG30" s="1498"/>
      <c r="JQH30" s="1498"/>
      <c r="JQI30" s="1498"/>
      <c r="JQJ30" s="1498"/>
      <c r="JQK30" s="1498"/>
      <c r="JQL30" s="1498"/>
      <c r="JQM30" s="1498"/>
      <c r="JQN30" s="1498"/>
      <c r="JQO30" s="1498"/>
      <c r="JQP30" s="1498"/>
      <c r="JQQ30" s="1498"/>
      <c r="JQR30" s="1498"/>
      <c r="JQS30" s="1498"/>
      <c r="JQT30" s="1498"/>
      <c r="JQU30" s="1498"/>
      <c r="JQV30" s="1498"/>
      <c r="JQW30" s="1498"/>
      <c r="JQX30" s="1498"/>
      <c r="JQY30" s="1498"/>
      <c r="JQZ30" s="1498"/>
      <c r="JRA30" s="1498"/>
      <c r="JRB30" s="1498"/>
      <c r="JRC30" s="1498"/>
      <c r="JRD30" s="1498"/>
      <c r="JRE30" s="1498"/>
      <c r="JRF30" s="1498"/>
      <c r="JRG30" s="1498"/>
      <c r="JRH30" s="1498"/>
      <c r="JRI30" s="1498"/>
      <c r="JRJ30" s="1498"/>
      <c r="JRK30" s="1498"/>
      <c r="JRL30" s="1498"/>
      <c r="JRM30" s="1498"/>
      <c r="JRN30" s="1498"/>
      <c r="JRO30" s="1498"/>
      <c r="JRP30" s="1498"/>
      <c r="JRQ30" s="1498"/>
      <c r="JRR30" s="1498"/>
      <c r="JRS30" s="1498"/>
      <c r="JRT30" s="1498"/>
      <c r="JRU30" s="1498"/>
      <c r="JRV30" s="1498"/>
      <c r="JRW30" s="1498"/>
      <c r="JRX30" s="1498"/>
      <c r="JRY30" s="1498"/>
      <c r="JRZ30" s="1498"/>
      <c r="JSA30" s="1498"/>
      <c r="JSB30" s="1498"/>
      <c r="JSC30" s="1498"/>
      <c r="JSD30" s="1498"/>
      <c r="JSE30" s="1498"/>
      <c r="JSF30" s="1498"/>
      <c r="JSG30" s="1498"/>
      <c r="JSH30" s="1498"/>
      <c r="JSI30" s="1498"/>
      <c r="JSJ30" s="1498"/>
      <c r="JSK30" s="1498"/>
      <c r="JSL30" s="1498"/>
      <c r="JSM30" s="1498"/>
      <c r="JSN30" s="1498"/>
      <c r="JSO30" s="1498"/>
      <c r="JSP30" s="1498"/>
      <c r="JSQ30" s="1498"/>
      <c r="JSR30" s="1498"/>
      <c r="JSS30" s="1498"/>
      <c r="JST30" s="1498"/>
      <c r="JSU30" s="1498"/>
      <c r="JSV30" s="1498"/>
      <c r="JSW30" s="1498"/>
      <c r="JSX30" s="1498"/>
      <c r="JSY30" s="1498"/>
      <c r="JSZ30" s="1498"/>
      <c r="JTA30" s="1498"/>
      <c r="JTB30" s="1498"/>
      <c r="JTC30" s="1498"/>
      <c r="JTD30" s="1498"/>
      <c r="JTE30" s="1498"/>
      <c r="JTF30" s="1498"/>
      <c r="JTG30" s="1498"/>
      <c r="JTH30" s="1498"/>
      <c r="JTI30" s="1498"/>
      <c r="JTJ30" s="1498"/>
      <c r="JTK30" s="1498"/>
      <c r="JTL30" s="1498"/>
      <c r="JTM30" s="1498"/>
      <c r="JTN30" s="1498"/>
      <c r="JTO30" s="1498"/>
      <c r="JTP30" s="1498"/>
      <c r="JTQ30" s="1498"/>
      <c r="JTR30" s="1498"/>
      <c r="JTS30" s="1498"/>
      <c r="JTT30" s="1498"/>
      <c r="JTU30" s="1498"/>
      <c r="JTV30" s="1498"/>
      <c r="JTW30" s="1498"/>
      <c r="JTX30" s="1498"/>
      <c r="JTY30" s="1498"/>
      <c r="JTZ30" s="1498"/>
      <c r="JUA30" s="1498"/>
      <c r="JUB30" s="1498"/>
      <c r="JUC30" s="1498"/>
      <c r="JUD30" s="1498"/>
      <c r="JUE30" s="1498"/>
      <c r="JUF30" s="1498"/>
      <c r="JUG30" s="1498"/>
      <c r="JUH30" s="1498"/>
      <c r="JUI30" s="1498"/>
      <c r="JUJ30" s="1498"/>
      <c r="JUK30" s="1498"/>
      <c r="JUL30" s="1498"/>
      <c r="JUM30" s="1498"/>
      <c r="JUN30" s="1498"/>
      <c r="JUO30" s="1498"/>
      <c r="JUP30" s="1498"/>
      <c r="JUQ30" s="1498"/>
      <c r="JUR30" s="1498"/>
      <c r="JUS30" s="1498"/>
      <c r="JUT30" s="1498"/>
      <c r="JUU30" s="1498"/>
      <c r="JUV30" s="1498"/>
      <c r="JUW30" s="1498"/>
      <c r="JUX30" s="1498"/>
      <c r="JUY30" s="1498"/>
      <c r="JUZ30" s="1498"/>
      <c r="JVA30" s="1498"/>
      <c r="JVB30" s="1498"/>
      <c r="JVC30" s="1498"/>
      <c r="JVD30" s="1498"/>
      <c r="JVE30" s="1498"/>
      <c r="JVF30" s="1498"/>
      <c r="JVG30" s="1498"/>
      <c r="JVH30" s="1498"/>
      <c r="JVI30" s="1498"/>
      <c r="JVJ30" s="1498"/>
      <c r="JVK30" s="1498"/>
      <c r="JVL30" s="1498"/>
      <c r="JVM30" s="1498"/>
      <c r="JVN30" s="1498"/>
      <c r="JVO30" s="1498"/>
      <c r="JVP30" s="1498"/>
      <c r="JVQ30" s="1498"/>
      <c r="JVR30" s="1498"/>
      <c r="JVS30" s="1498"/>
      <c r="JVT30" s="1498"/>
      <c r="JVU30" s="1498"/>
      <c r="JVV30" s="1498"/>
      <c r="JVW30" s="1498"/>
      <c r="JVX30" s="1498"/>
      <c r="JVY30" s="1498"/>
      <c r="JVZ30" s="1498"/>
      <c r="JWA30" s="1498"/>
      <c r="JWB30" s="1498"/>
      <c r="JWC30" s="1498"/>
      <c r="JWD30" s="1498"/>
      <c r="JWE30" s="1498"/>
      <c r="JWF30" s="1498"/>
      <c r="JWG30" s="1498"/>
      <c r="JWH30" s="1498"/>
      <c r="JWI30" s="1498"/>
      <c r="JWJ30" s="1498"/>
      <c r="JWK30" s="1498"/>
      <c r="JWL30" s="1498"/>
      <c r="JWM30" s="1498"/>
      <c r="JWN30" s="1498"/>
      <c r="JWO30" s="1498"/>
      <c r="JWP30" s="1498"/>
      <c r="JWQ30" s="1498"/>
      <c r="JWR30" s="1498"/>
      <c r="JWS30" s="1498"/>
      <c r="JWT30" s="1498"/>
      <c r="JWU30" s="1498"/>
      <c r="JWV30" s="1498"/>
      <c r="JWW30" s="1498"/>
      <c r="JWX30" s="1498"/>
      <c r="JWY30" s="1498"/>
      <c r="JWZ30" s="1498"/>
      <c r="JXA30" s="1498"/>
      <c r="JXB30" s="1498"/>
      <c r="JXC30" s="1498"/>
      <c r="JXD30" s="1498"/>
      <c r="JXE30" s="1498"/>
      <c r="JXF30" s="1498"/>
      <c r="JXG30" s="1498"/>
      <c r="JXH30" s="1498"/>
      <c r="JXI30" s="1498"/>
      <c r="JXJ30" s="1498"/>
      <c r="JXK30" s="1498"/>
      <c r="JXL30" s="1498"/>
      <c r="JXM30" s="1498"/>
      <c r="JXN30" s="1498"/>
      <c r="JXO30" s="1498"/>
      <c r="JXP30" s="1498"/>
      <c r="JXQ30" s="1498"/>
      <c r="JXR30" s="1498"/>
      <c r="JXS30" s="1498"/>
      <c r="JXT30" s="1498"/>
      <c r="JXU30" s="1498"/>
      <c r="JXV30" s="1498"/>
      <c r="JXW30" s="1498"/>
      <c r="JXX30" s="1498"/>
      <c r="JXY30" s="1498"/>
      <c r="JXZ30" s="1498"/>
      <c r="JYA30" s="1498"/>
      <c r="JYB30" s="1498"/>
      <c r="JYC30" s="1498"/>
      <c r="JYD30" s="1498"/>
      <c r="JYE30" s="1498"/>
      <c r="JYF30" s="1498"/>
      <c r="JYG30" s="1498"/>
      <c r="JYH30" s="1498"/>
      <c r="JYI30" s="1498"/>
      <c r="JYJ30" s="1498"/>
      <c r="JYK30" s="1498"/>
      <c r="JYL30" s="1498"/>
      <c r="JYM30" s="1498"/>
      <c r="JYN30" s="1498"/>
      <c r="JYO30" s="1498"/>
      <c r="JYP30" s="1498"/>
      <c r="JYQ30" s="1498"/>
      <c r="JYR30" s="1498"/>
      <c r="JYS30" s="1498"/>
      <c r="JYT30" s="1498"/>
      <c r="JYU30" s="1498"/>
      <c r="JYV30" s="1498"/>
      <c r="JYW30" s="1498"/>
      <c r="JYX30" s="1498"/>
      <c r="JYY30" s="1498"/>
      <c r="JYZ30" s="1498"/>
      <c r="JZA30" s="1498"/>
      <c r="JZB30" s="1498"/>
      <c r="JZC30" s="1498"/>
      <c r="JZD30" s="1498"/>
      <c r="JZE30" s="1498"/>
      <c r="JZF30" s="1498"/>
      <c r="JZG30" s="1498"/>
      <c r="JZH30" s="1498"/>
      <c r="JZI30" s="1498"/>
      <c r="JZJ30" s="1498"/>
      <c r="JZK30" s="1498"/>
      <c r="JZL30" s="1498"/>
      <c r="JZM30" s="1498"/>
      <c r="JZN30" s="1498"/>
      <c r="JZO30" s="1498"/>
      <c r="JZP30" s="1498"/>
      <c r="JZQ30" s="1498"/>
      <c r="JZR30" s="1498"/>
      <c r="JZS30" s="1498"/>
      <c r="JZT30" s="1498"/>
      <c r="JZU30" s="1498"/>
      <c r="JZV30" s="1498"/>
      <c r="JZW30" s="1498"/>
      <c r="JZX30" s="1498"/>
      <c r="JZY30" s="1498"/>
      <c r="JZZ30" s="1498"/>
      <c r="KAA30" s="1498"/>
      <c r="KAB30" s="1498"/>
      <c r="KAC30" s="1498"/>
      <c r="KAD30" s="1498"/>
      <c r="KAE30" s="1498"/>
      <c r="KAF30" s="1498"/>
      <c r="KAG30" s="1498"/>
      <c r="KAH30" s="1498"/>
      <c r="KAI30" s="1498"/>
      <c r="KAJ30" s="1498"/>
      <c r="KAK30" s="1498"/>
      <c r="KAL30" s="1498"/>
      <c r="KAM30" s="1498"/>
      <c r="KAN30" s="1498"/>
      <c r="KAO30" s="1498"/>
      <c r="KAP30" s="1498"/>
      <c r="KAQ30" s="1498"/>
      <c r="KAR30" s="1498"/>
      <c r="KAS30" s="1498"/>
      <c r="KAT30" s="1498"/>
      <c r="KAU30" s="1498"/>
      <c r="KAV30" s="1498"/>
      <c r="KAW30" s="1498"/>
      <c r="KAX30" s="1498"/>
      <c r="KAY30" s="1498"/>
      <c r="KAZ30" s="1498"/>
      <c r="KBA30" s="1498"/>
      <c r="KBB30" s="1498"/>
      <c r="KBC30" s="1498"/>
      <c r="KBD30" s="1498"/>
      <c r="KBE30" s="1498"/>
      <c r="KBF30" s="1498"/>
      <c r="KBG30" s="1498"/>
      <c r="KBH30" s="1498"/>
      <c r="KBI30" s="1498"/>
      <c r="KBJ30" s="1498"/>
      <c r="KBK30" s="1498"/>
      <c r="KBL30" s="1498"/>
      <c r="KBM30" s="1498"/>
      <c r="KBN30" s="1498"/>
      <c r="KBO30" s="1498"/>
      <c r="KBP30" s="1498"/>
      <c r="KBQ30" s="1498"/>
      <c r="KBR30" s="1498"/>
      <c r="KBS30" s="1498"/>
      <c r="KBT30" s="1498"/>
      <c r="KBU30" s="1498"/>
      <c r="KBV30" s="1498"/>
      <c r="KBW30" s="1498"/>
      <c r="KBX30" s="1498"/>
      <c r="KBY30" s="1498"/>
      <c r="KBZ30" s="1498"/>
      <c r="KCA30" s="1498"/>
      <c r="KCB30" s="1498"/>
      <c r="KCC30" s="1498"/>
      <c r="KCD30" s="1498"/>
      <c r="KCE30" s="1498"/>
      <c r="KCF30" s="1498"/>
      <c r="KCG30" s="1498"/>
      <c r="KCH30" s="1498"/>
      <c r="KCI30" s="1498"/>
      <c r="KCJ30" s="1498"/>
      <c r="KCK30" s="1498"/>
      <c r="KCL30" s="1498"/>
      <c r="KCM30" s="1498"/>
      <c r="KCN30" s="1498"/>
      <c r="KCO30" s="1498"/>
      <c r="KCP30" s="1498"/>
      <c r="KCQ30" s="1498"/>
      <c r="KCR30" s="1498"/>
      <c r="KCS30" s="1498"/>
      <c r="KCT30" s="1498"/>
      <c r="KCU30" s="1498"/>
      <c r="KCV30" s="1498"/>
      <c r="KCW30" s="1498"/>
      <c r="KCX30" s="1498"/>
      <c r="KCY30" s="1498"/>
      <c r="KCZ30" s="1498"/>
      <c r="KDA30" s="1498"/>
      <c r="KDB30" s="1498"/>
      <c r="KDC30" s="1498"/>
      <c r="KDD30" s="1498"/>
      <c r="KDE30" s="1498"/>
      <c r="KDF30" s="1498"/>
      <c r="KDG30" s="1498"/>
      <c r="KDH30" s="1498"/>
      <c r="KDI30" s="1498"/>
      <c r="KDJ30" s="1498"/>
      <c r="KDK30" s="1498"/>
      <c r="KDL30" s="1498"/>
      <c r="KDM30" s="1498"/>
      <c r="KDN30" s="1498"/>
      <c r="KDO30" s="1498"/>
      <c r="KDP30" s="1498"/>
      <c r="KDQ30" s="1498"/>
      <c r="KDR30" s="1498"/>
      <c r="KDS30" s="1498"/>
      <c r="KDT30" s="1498"/>
      <c r="KDU30" s="1498"/>
      <c r="KDV30" s="1498"/>
      <c r="KDW30" s="1498"/>
      <c r="KDX30" s="1498"/>
      <c r="KDY30" s="1498"/>
      <c r="KDZ30" s="1498"/>
      <c r="KEA30" s="1498"/>
      <c r="KEB30" s="1498"/>
      <c r="KEC30" s="1498"/>
      <c r="KED30" s="1498"/>
      <c r="KEE30" s="1498"/>
      <c r="KEF30" s="1498"/>
      <c r="KEG30" s="1498"/>
      <c r="KEH30" s="1498"/>
      <c r="KEI30" s="1498"/>
      <c r="KEJ30" s="1498"/>
      <c r="KEK30" s="1498"/>
      <c r="KEL30" s="1498"/>
      <c r="KEM30" s="1498"/>
      <c r="KEN30" s="1498"/>
      <c r="KEO30" s="1498"/>
      <c r="KEP30" s="1498"/>
      <c r="KEQ30" s="1498"/>
      <c r="KER30" s="1498"/>
      <c r="KES30" s="1498"/>
      <c r="KET30" s="1498"/>
      <c r="KEU30" s="1498"/>
      <c r="KEV30" s="1498"/>
      <c r="KEW30" s="1498"/>
      <c r="KEX30" s="1498"/>
      <c r="KEY30" s="1498"/>
      <c r="KEZ30" s="1498"/>
      <c r="KFA30" s="1498"/>
      <c r="KFB30" s="1498"/>
      <c r="KFC30" s="1498"/>
      <c r="KFD30" s="1498"/>
      <c r="KFE30" s="1498"/>
      <c r="KFF30" s="1498"/>
      <c r="KFG30" s="1498"/>
      <c r="KFH30" s="1498"/>
      <c r="KFI30" s="1498"/>
      <c r="KFJ30" s="1498"/>
      <c r="KFK30" s="1498"/>
      <c r="KFL30" s="1498"/>
      <c r="KFM30" s="1498"/>
      <c r="KFN30" s="1498"/>
      <c r="KFO30" s="1498"/>
      <c r="KFP30" s="1498"/>
      <c r="KFQ30" s="1498"/>
      <c r="KFR30" s="1498"/>
      <c r="KFS30" s="1498"/>
      <c r="KFT30" s="1498"/>
      <c r="KFU30" s="1498"/>
      <c r="KFV30" s="1498"/>
      <c r="KFW30" s="1498"/>
      <c r="KFX30" s="1498"/>
      <c r="KFY30" s="1498"/>
      <c r="KFZ30" s="1498"/>
      <c r="KGA30" s="1498"/>
      <c r="KGB30" s="1498"/>
      <c r="KGC30" s="1498"/>
      <c r="KGD30" s="1498"/>
      <c r="KGE30" s="1498"/>
      <c r="KGF30" s="1498"/>
      <c r="KGG30" s="1498"/>
      <c r="KGH30" s="1498"/>
      <c r="KGI30" s="1498"/>
      <c r="KGJ30" s="1498"/>
      <c r="KGK30" s="1498"/>
      <c r="KGL30" s="1498"/>
      <c r="KGM30" s="1498"/>
      <c r="KGN30" s="1498"/>
      <c r="KGO30" s="1498"/>
      <c r="KGP30" s="1498"/>
      <c r="KGQ30" s="1498"/>
      <c r="KGR30" s="1498"/>
      <c r="KGS30" s="1498"/>
      <c r="KGT30" s="1498"/>
      <c r="KGU30" s="1498"/>
      <c r="KGV30" s="1498"/>
      <c r="KGW30" s="1498"/>
      <c r="KGX30" s="1498"/>
      <c r="KGY30" s="1498"/>
      <c r="KGZ30" s="1498"/>
      <c r="KHA30" s="1498"/>
      <c r="KHB30" s="1498"/>
      <c r="KHC30" s="1498"/>
      <c r="KHD30" s="1498"/>
      <c r="KHE30" s="1498"/>
      <c r="KHF30" s="1498"/>
      <c r="KHG30" s="1498"/>
      <c r="KHH30" s="1498"/>
      <c r="KHI30" s="1498"/>
      <c r="KHJ30" s="1498"/>
      <c r="KHK30" s="1498"/>
      <c r="KHL30" s="1498"/>
      <c r="KHM30" s="1498"/>
      <c r="KHN30" s="1498"/>
      <c r="KHO30" s="1498"/>
      <c r="KHP30" s="1498"/>
      <c r="KHQ30" s="1498"/>
      <c r="KHR30" s="1498"/>
      <c r="KHS30" s="1498"/>
      <c r="KHT30" s="1498"/>
      <c r="KHU30" s="1498"/>
      <c r="KHV30" s="1498"/>
      <c r="KHW30" s="1498"/>
      <c r="KHX30" s="1498"/>
      <c r="KHY30" s="1498"/>
      <c r="KHZ30" s="1498"/>
      <c r="KIA30" s="1498"/>
      <c r="KIB30" s="1498"/>
      <c r="KIC30" s="1498"/>
      <c r="KID30" s="1498"/>
      <c r="KIE30" s="1498"/>
      <c r="KIF30" s="1498"/>
      <c r="KIG30" s="1498"/>
      <c r="KIH30" s="1498"/>
      <c r="KII30" s="1498"/>
      <c r="KIJ30" s="1498"/>
      <c r="KIK30" s="1498"/>
      <c r="KIL30" s="1498"/>
      <c r="KIM30" s="1498"/>
      <c r="KIN30" s="1498"/>
      <c r="KIO30" s="1498"/>
      <c r="KIP30" s="1498"/>
      <c r="KIQ30" s="1498"/>
      <c r="KIR30" s="1498"/>
      <c r="KIS30" s="1498"/>
      <c r="KIT30" s="1498"/>
      <c r="KIU30" s="1498"/>
      <c r="KIV30" s="1498"/>
      <c r="KIW30" s="1498"/>
      <c r="KIX30" s="1498"/>
      <c r="KIY30" s="1498"/>
      <c r="KIZ30" s="1498"/>
      <c r="KJA30" s="1498"/>
      <c r="KJB30" s="1498"/>
      <c r="KJC30" s="1498"/>
      <c r="KJD30" s="1498"/>
      <c r="KJE30" s="1498"/>
      <c r="KJF30" s="1498"/>
      <c r="KJG30" s="1498"/>
      <c r="KJH30" s="1498"/>
      <c r="KJI30" s="1498"/>
      <c r="KJJ30" s="1498"/>
      <c r="KJK30" s="1498"/>
      <c r="KJL30" s="1498"/>
      <c r="KJM30" s="1498"/>
      <c r="KJN30" s="1498"/>
      <c r="KJO30" s="1498"/>
      <c r="KJP30" s="1498"/>
      <c r="KJQ30" s="1498"/>
      <c r="KJR30" s="1498"/>
      <c r="KJS30" s="1498"/>
      <c r="KJT30" s="1498"/>
      <c r="KJU30" s="1498"/>
      <c r="KJV30" s="1498"/>
      <c r="KJW30" s="1498"/>
      <c r="KJX30" s="1498"/>
      <c r="KJY30" s="1498"/>
      <c r="KJZ30" s="1498"/>
      <c r="KKA30" s="1498"/>
      <c r="KKB30" s="1498"/>
      <c r="KKC30" s="1498"/>
      <c r="KKD30" s="1498"/>
      <c r="KKE30" s="1498"/>
      <c r="KKF30" s="1498"/>
      <c r="KKG30" s="1498"/>
      <c r="KKH30" s="1498"/>
      <c r="KKI30" s="1498"/>
      <c r="KKJ30" s="1498"/>
      <c r="KKK30" s="1498"/>
      <c r="KKL30" s="1498"/>
      <c r="KKM30" s="1498"/>
      <c r="KKN30" s="1498"/>
      <c r="KKO30" s="1498"/>
      <c r="KKP30" s="1498"/>
      <c r="KKQ30" s="1498"/>
      <c r="KKR30" s="1498"/>
      <c r="KKS30" s="1498"/>
      <c r="KKT30" s="1498"/>
      <c r="KKU30" s="1498"/>
      <c r="KKV30" s="1498"/>
      <c r="KKW30" s="1498"/>
      <c r="KKX30" s="1498"/>
      <c r="KKY30" s="1498"/>
      <c r="KKZ30" s="1498"/>
      <c r="KLA30" s="1498"/>
      <c r="KLB30" s="1498"/>
      <c r="KLC30" s="1498"/>
      <c r="KLD30" s="1498"/>
      <c r="KLE30" s="1498"/>
      <c r="KLF30" s="1498"/>
      <c r="KLG30" s="1498"/>
      <c r="KLH30" s="1498"/>
      <c r="KLI30" s="1498"/>
      <c r="KLJ30" s="1498"/>
      <c r="KLK30" s="1498"/>
      <c r="KLL30" s="1498"/>
      <c r="KLM30" s="1498"/>
      <c r="KLN30" s="1498"/>
      <c r="KLO30" s="1498"/>
      <c r="KLP30" s="1498"/>
      <c r="KLQ30" s="1498"/>
      <c r="KLR30" s="1498"/>
      <c r="KLS30" s="1498"/>
      <c r="KLT30" s="1498"/>
      <c r="KLU30" s="1498"/>
      <c r="KLV30" s="1498"/>
      <c r="KLW30" s="1498"/>
      <c r="KLX30" s="1498"/>
      <c r="KLY30" s="1498"/>
      <c r="KLZ30" s="1498"/>
      <c r="KMA30" s="1498"/>
      <c r="KMB30" s="1498"/>
      <c r="KMC30" s="1498"/>
      <c r="KMD30" s="1498"/>
      <c r="KME30" s="1498"/>
      <c r="KMF30" s="1498"/>
      <c r="KMG30" s="1498"/>
      <c r="KMH30" s="1498"/>
      <c r="KMI30" s="1498"/>
      <c r="KMJ30" s="1498"/>
      <c r="KMK30" s="1498"/>
      <c r="KML30" s="1498"/>
      <c r="KMM30" s="1498"/>
      <c r="KMN30" s="1498"/>
      <c r="KMO30" s="1498"/>
      <c r="KMP30" s="1498"/>
      <c r="KMQ30" s="1498"/>
      <c r="KMR30" s="1498"/>
      <c r="KMS30" s="1498"/>
      <c r="KMT30" s="1498"/>
      <c r="KMU30" s="1498"/>
      <c r="KMV30" s="1498"/>
      <c r="KMW30" s="1498"/>
      <c r="KMX30" s="1498"/>
      <c r="KMY30" s="1498"/>
      <c r="KMZ30" s="1498"/>
      <c r="KNA30" s="1498"/>
      <c r="KNB30" s="1498"/>
      <c r="KNC30" s="1498"/>
      <c r="KND30" s="1498"/>
      <c r="KNE30" s="1498"/>
      <c r="KNF30" s="1498"/>
      <c r="KNG30" s="1498"/>
      <c r="KNH30" s="1498"/>
      <c r="KNI30" s="1498"/>
      <c r="KNJ30" s="1498"/>
      <c r="KNK30" s="1498"/>
      <c r="KNL30" s="1498"/>
      <c r="KNM30" s="1498"/>
      <c r="KNN30" s="1498"/>
      <c r="KNO30" s="1498"/>
      <c r="KNP30" s="1498"/>
      <c r="KNQ30" s="1498"/>
      <c r="KNR30" s="1498"/>
      <c r="KNS30" s="1498"/>
      <c r="KNT30" s="1498"/>
      <c r="KNU30" s="1498"/>
      <c r="KNV30" s="1498"/>
      <c r="KNW30" s="1498"/>
      <c r="KNX30" s="1498"/>
      <c r="KNY30" s="1498"/>
      <c r="KNZ30" s="1498"/>
      <c r="KOA30" s="1498"/>
      <c r="KOB30" s="1498"/>
      <c r="KOC30" s="1498"/>
      <c r="KOD30" s="1498"/>
      <c r="KOE30" s="1498"/>
      <c r="KOF30" s="1498"/>
      <c r="KOG30" s="1498"/>
      <c r="KOH30" s="1498"/>
      <c r="KOI30" s="1498"/>
      <c r="KOJ30" s="1498"/>
      <c r="KOK30" s="1498"/>
      <c r="KOL30" s="1498"/>
      <c r="KOM30" s="1498"/>
      <c r="KON30" s="1498"/>
      <c r="KOO30" s="1498"/>
      <c r="KOP30" s="1498"/>
      <c r="KOQ30" s="1498"/>
      <c r="KOR30" s="1498"/>
      <c r="KOS30" s="1498"/>
      <c r="KOT30" s="1498"/>
      <c r="KOU30" s="1498"/>
      <c r="KOV30" s="1498"/>
      <c r="KOW30" s="1498"/>
      <c r="KOX30" s="1498"/>
      <c r="KOY30" s="1498"/>
      <c r="KOZ30" s="1498"/>
      <c r="KPA30" s="1498"/>
      <c r="KPB30" s="1498"/>
      <c r="KPC30" s="1498"/>
      <c r="KPD30" s="1498"/>
      <c r="KPE30" s="1498"/>
      <c r="KPF30" s="1498"/>
      <c r="KPG30" s="1498"/>
      <c r="KPH30" s="1498"/>
      <c r="KPI30" s="1498"/>
      <c r="KPJ30" s="1498"/>
      <c r="KPK30" s="1498"/>
      <c r="KPL30" s="1498"/>
      <c r="KPM30" s="1498"/>
      <c r="KPN30" s="1498"/>
      <c r="KPO30" s="1498"/>
      <c r="KPP30" s="1498"/>
      <c r="KPQ30" s="1498"/>
      <c r="KPR30" s="1498"/>
      <c r="KPS30" s="1498"/>
      <c r="KPT30" s="1498"/>
      <c r="KPU30" s="1498"/>
      <c r="KPV30" s="1498"/>
      <c r="KPW30" s="1498"/>
      <c r="KPX30" s="1498"/>
      <c r="KPY30" s="1498"/>
      <c r="KPZ30" s="1498"/>
      <c r="KQA30" s="1498"/>
      <c r="KQB30" s="1498"/>
      <c r="KQC30" s="1498"/>
      <c r="KQD30" s="1498"/>
      <c r="KQE30" s="1498"/>
      <c r="KQF30" s="1498"/>
      <c r="KQG30" s="1498"/>
      <c r="KQH30" s="1498"/>
      <c r="KQI30" s="1498"/>
      <c r="KQJ30" s="1498"/>
      <c r="KQK30" s="1498"/>
      <c r="KQL30" s="1498"/>
      <c r="KQM30" s="1498"/>
      <c r="KQN30" s="1498"/>
      <c r="KQO30" s="1498"/>
      <c r="KQP30" s="1498"/>
      <c r="KQQ30" s="1498"/>
      <c r="KQR30" s="1498"/>
      <c r="KQS30" s="1498"/>
      <c r="KQT30" s="1498"/>
      <c r="KQU30" s="1498"/>
      <c r="KQV30" s="1498"/>
      <c r="KQW30" s="1498"/>
      <c r="KQX30" s="1498"/>
      <c r="KQY30" s="1498"/>
      <c r="KQZ30" s="1498"/>
      <c r="KRA30" s="1498"/>
      <c r="KRB30" s="1498"/>
      <c r="KRC30" s="1498"/>
      <c r="KRD30" s="1498"/>
      <c r="KRE30" s="1498"/>
      <c r="KRF30" s="1498"/>
      <c r="KRG30" s="1498"/>
      <c r="KRH30" s="1498"/>
      <c r="KRI30" s="1498"/>
      <c r="KRJ30" s="1498"/>
      <c r="KRK30" s="1498"/>
      <c r="KRL30" s="1498"/>
      <c r="KRM30" s="1498"/>
      <c r="KRN30" s="1498"/>
      <c r="KRO30" s="1498"/>
      <c r="KRP30" s="1498"/>
      <c r="KRQ30" s="1498"/>
      <c r="KRR30" s="1498"/>
      <c r="KRS30" s="1498"/>
      <c r="KRT30" s="1498"/>
      <c r="KRU30" s="1498"/>
      <c r="KRV30" s="1498"/>
      <c r="KRW30" s="1498"/>
      <c r="KRX30" s="1498"/>
      <c r="KRY30" s="1498"/>
      <c r="KRZ30" s="1498"/>
      <c r="KSA30" s="1498"/>
      <c r="KSB30" s="1498"/>
      <c r="KSC30" s="1498"/>
      <c r="KSD30" s="1498"/>
      <c r="KSE30" s="1498"/>
      <c r="KSF30" s="1498"/>
      <c r="KSG30" s="1498"/>
      <c r="KSH30" s="1498"/>
      <c r="KSI30" s="1498"/>
      <c r="KSJ30" s="1498"/>
      <c r="KSK30" s="1498"/>
      <c r="KSL30" s="1498"/>
      <c r="KSM30" s="1498"/>
      <c r="KSN30" s="1498"/>
      <c r="KSO30" s="1498"/>
      <c r="KSP30" s="1498"/>
      <c r="KSQ30" s="1498"/>
      <c r="KSR30" s="1498"/>
      <c r="KSS30" s="1498"/>
      <c r="KST30" s="1498"/>
      <c r="KSU30" s="1498"/>
      <c r="KSV30" s="1498"/>
      <c r="KSW30" s="1498"/>
      <c r="KSX30" s="1498"/>
      <c r="KSY30" s="1498"/>
      <c r="KSZ30" s="1498"/>
      <c r="KTA30" s="1498"/>
      <c r="KTB30" s="1498"/>
      <c r="KTC30" s="1498"/>
      <c r="KTD30" s="1498"/>
      <c r="KTE30" s="1498"/>
      <c r="KTF30" s="1498"/>
      <c r="KTG30" s="1498"/>
      <c r="KTH30" s="1498"/>
      <c r="KTI30" s="1498"/>
      <c r="KTJ30" s="1498"/>
      <c r="KTK30" s="1498"/>
      <c r="KTL30" s="1498"/>
      <c r="KTM30" s="1498"/>
      <c r="KTN30" s="1498"/>
      <c r="KTO30" s="1498"/>
      <c r="KTP30" s="1498"/>
      <c r="KTQ30" s="1498"/>
      <c r="KTR30" s="1498"/>
      <c r="KTS30" s="1498"/>
      <c r="KTT30" s="1498"/>
      <c r="KTU30" s="1498"/>
      <c r="KTV30" s="1498"/>
      <c r="KTW30" s="1498"/>
      <c r="KTX30" s="1498"/>
      <c r="KTY30" s="1498"/>
      <c r="KTZ30" s="1498"/>
      <c r="KUA30" s="1498"/>
      <c r="KUB30" s="1498"/>
      <c r="KUC30" s="1498"/>
      <c r="KUD30" s="1498"/>
      <c r="KUE30" s="1498"/>
      <c r="KUF30" s="1498"/>
      <c r="KUG30" s="1498"/>
      <c r="KUH30" s="1498"/>
      <c r="KUI30" s="1498"/>
      <c r="KUJ30" s="1498"/>
      <c r="KUK30" s="1498"/>
      <c r="KUL30" s="1498"/>
      <c r="KUM30" s="1498"/>
      <c r="KUN30" s="1498"/>
      <c r="KUO30" s="1498"/>
      <c r="KUP30" s="1498"/>
      <c r="KUQ30" s="1498"/>
      <c r="KUR30" s="1498"/>
      <c r="KUS30" s="1498"/>
      <c r="KUT30" s="1498"/>
      <c r="KUU30" s="1498"/>
      <c r="KUV30" s="1498"/>
      <c r="KUW30" s="1498"/>
      <c r="KUX30" s="1498"/>
      <c r="KUY30" s="1498"/>
      <c r="KUZ30" s="1498"/>
      <c r="KVA30" s="1498"/>
      <c r="KVB30" s="1498"/>
      <c r="KVC30" s="1498"/>
      <c r="KVD30" s="1498"/>
      <c r="KVE30" s="1498"/>
      <c r="KVF30" s="1498"/>
      <c r="KVG30" s="1498"/>
      <c r="KVH30" s="1498"/>
      <c r="KVI30" s="1498"/>
      <c r="KVJ30" s="1498"/>
      <c r="KVK30" s="1498"/>
      <c r="KVL30" s="1498"/>
      <c r="KVM30" s="1498"/>
      <c r="KVN30" s="1498"/>
      <c r="KVO30" s="1498"/>
      <c r="KVP30" s="1498"/>
      <c r="KVQ30" s="1498"/>
      <c r="KVR30" s="1498"/>
      <c r="KVS30" s="1498"/>
      <c r="KVT30" s="1498"/>
      <c r="KVU30" s="1498"/>
      <c r="KVV30" s="1498"/>
      <c r="KVW30" s="1498"/>
      <c r="KVX30" s="1498"/>
      <c r="KVY30" s="1498"/>
      <c r="KVZ30" s="1498"/>
      <c r="KWA30" s="1498"/>
      <c r="KWB30" s="1498"/>
      <c r="KWC30" s="1498"/>
      <c r="KWD30" s="1498"/>
      <c r="KWE30" s="1498"/>
      <c r="KWF30" s="1498"/>
      <c r="KWG30" s="1498"/>
      <c r="KWH30" s="1498"/>
      <c r="KWI30" s="1498"/>
      <c r="KWJ30" s="1498"/>
      <c r="KWK30" s="1498"/>
      <c r="KWL30" s="1498"/>
      <c r="KWM30" s="1498"/>
      <c r="KWN30" s="1498"/>
      <c r="KWO30" s="1498"/>
      <c r="KWP30" s="1498"/>
      <c r="KWQ30" s="1498"/>
      <c r="KWR30" s="1498"/>
      <c r="KWS30" s="1498"/>
      <c r="KWT30" s="1498"/>
      <c r="KWU30" s="1498"/>
      <c r="KWV30" s="1498"/>
      <c r="KWW30" s="1498"/>
      <c r="KWX30" s="1498"/>
      <c r="KWY30" s="1498"/>
      <c r="KWZ30" s="1498"/>
      <c r="KXA30" s="1498"/>
      <c r="KXB30" s="1498"/>
      <c r="KXC30" s="1498"/>
      <c r="KXD30" s="1498"/>
      <c r="KXE30" s="1498"/>
      <c r="KXF30" s="1498"/>
      <c r="KXG30" s="1498"/>
      <c r="KXH30" s="1498"/>
      <c r="KXI30" s="1498"/>
      <c r="KXJ30" s="1498"/>
      <c r="KXK30" s="1498"/>
      <c r="KXL30" s="1498"/>
      <c r="KXM30" s="1498"/>
      <c r="KXN30" s="1498"/>
      <c r="KXO30" s="1498"/>
      <c r="KXP30" s="1498"/>
      <c r="KXQ30" s="1498"/>
      <c r="KXR30" s="1498"/>
      <c r="KXS30" s="1498"/>
      <c r="KXT30" s="1498"/>
      <c r="KXU30" s="1498"/>
      <c r="KXV30" s="1498"/>
      <c r="KXW30" s="1498"/>
      <c r="KXX30" s="1498"/>
      <c r="KXY30" s="1498"/>
      <c r="KXZ30" s="1498"/>
      <c r="KYA30" s="1498"/>
      <c r="KYB30" s="1498"/>
      <c r="KYC30" s="1498"/>
      <c r="KYD30" s="1498"/>
      <c r="KYE30" s="1498"/>
      <c r="KYF30" s="1498"/>
      <c r="KYG30" s="1498"/>
      <c r="KYH30" s="1498"/>
      <c r="KYI30" s="1498"/>
      <c r="KYJ30" s="1498"/>
      <c r="KYK30" s="1498"/>
      <c r="KYL30" s="1498"/>
      <c r="KYM30" s="1498"/>
      <c r="KYN30" s="1498"/>
      <c r="KYO30" s="1498"/>
      <c r="KYP30" s="1498"/>
      <c r="KYQ30" s="1498"/>
      <c r="KYR30" s="1498"/>
      <c r="KYS30" s="1498"/>
      <c r="KYT30" s="1498"/>
      <c r="KYU30" s="1498"/>
      <c r="KYV30" s="1498"/>
      <c r="KYW30" s="1498"/>
      <c r="KYX30" s="1498"/>
      <c r="KYY30" s="1498"/>
      <c r="KYZ30" s="1498"/>
      <c r="KZA30" s="1498"/>
      <c r="KZB30" s="1498"/>
      <c r="KZC30" s="1498"/>
      <c r="KZD30" s="1498"/>
      <c r="KZE30" s="1498"/>
      <c r="KZF30" s="1498"/>
      <c r="KZG30" s="1498"/>
      <c r="KZH30" s="1498"/>
      <c r="KZI30" s="1498"/>
      <c r="KZJ30" s="1498"/>
      <c r="KZK30" s="1498"/>
      <c r="KZL30" s="1498"/>
      <c r="KZM30" s="1498"/>
      <c r="KZN30" s="1498"/>
      <c r="KZO30" s="1498"/>
      <c r="KZP30" s="1498"/>
      <c r="KZQ30" s="1498"/>
      <c r="KZR30" s="1498"/>
      <c r="KZS30" s="1498"/>
      <c r="KZT30" s="1498"/>
      <c r="KZU30" s="1498"/>
      <c r="KZV30" s="1498"/>
      <c r="KZW30" s="1498"/>
      <c r="KZX30" s="1498"/>
      <c r="KZY30" s="1498"/>
      <c r="KZZ30" s="1498"/>
      <c r="LAA30" s="1498"/>
      <c r="LAB30" s="1498"/>
      <c r="LAC30" s="1498"/>
      <c r="LAD30" s="1498"/>
      <c r="LAE30" s="1498"/>
      <c r="LAF30" s="1498"/>
      <c r="LAG30" s="1498"/>
      <c r="LAH30" s="1498"/>
      <c r="LAI30" s="1498"/>
      <c r="LAJ30" s="1498"/>
      <c r="LAK30" s="1498"/>
      <c r="LAL30" s="1498"/>
      <c r="LAM30" s="1498"/>
      <c r="LAN30" s="1498"/>
      <c r="LAO30" s="1498"/>
      <c r="LAP30" s="1498"/>
      <c r="LAQ30" s="1498"/>
      <c r="LAR30" s="1498"/>
      <c r="LAS30" s="1498"/>
      <c r="LAT30" s="1498"/>
      <c r="LAU30" s="1498"/>
      <c r="LAV30" s="1498"/>
      <c r="LAW30" s="1498"/>
      <c r="LAX30" s="1498"/>
      <c r="LAY30" s="1498"/>
      <c r="LAZ30" s="1498"/>
      <c r="LBA30" s="1498"/>
      <c r="LBB30" s="1498"/>
      <c r="LBC30" s="1498"/>
      <c r="LBD30" s="1498"/>
      <c r="LBE30" s="1498"/>
      <c r="LBF30" s="1498"/>
      <c r="LBG30" s="1498"/>
      <c r="LBH30" s="1498"/>
      <c r="LBI30" s="1498"/>
      <c r="LBJ30" s="1498"/>
      <c r="LBK30" s="1498"/>
      <c r="LBL30" s="1498"/>
      <c r="LBM30" s="1498"/>
      <c r="LBN30" s="1498"/>
      <c r="LBO30" s="1498"/>
      <c r="LBP30" s="1498"/>
      <c r="LBQ30" s="1498"/>
      <c r="LBR30" s="1498"/>
      <c r="LBS30" s="1498"/>
      <c r="LBT30" s="1498"/>
      <c r="LBU30" s="1498"/>
      <c r="LBV30" s="1498"/>
      <c r="LBW30" s="1498"/>
      <c r="LBX30" s="1498"/>
      <c r="LBY30" s="1498"/>
      <c r="LBZ30" s="1498"/>
      <c r="LCA30" s="1498"/>
      <c r="LCB30" s="1498"/>
      <c r="LCC30" s="1498"/>
      <c r="LCD30" s="1498"/>
      <c r="LCE30" s="1498"/>
      <c r="LCF30" s="1498"/>
      <c r="LCG30" s="1498"/>
      <c r="LCH30" s="1498"/>
      <c r="LCI30" s="1498"/>
      <c r="LCJ30" s="1498"/>
      <c r="LCK30" s="1498"/>
      <c r="LCL30" s="1498"/>
      <c r="LCM30" s="1498"/>
      <c r="LCN30" s="1498"/>
      <c r="LCO30" s="1498"/>
      <c r="LCP30" s="1498"/>
      <c r="LCQ30" s="1498"/>
      <c r="LCR30" s="1498"/>
      <c r="LCS30" s="1498"/>
      <c r="LCT30" s="1498"/>
      <c r="LCU30" s="1498"/>
      <c r="LCV30" s="1498"/>
      <c r="LCW30" s="1498"/>
      <c r="LCX30" s="1498"/>
      <c r="LCY30" s="1498"/>
      <c r="LCZ30" s="1498"/>
      <c r="LDA30" s="1498"/>
      <c r="LDB30" s="1498"/>
      <c r="LDC30" s="1498"/>
      <c r="LDD30" s="1498"/>
      <c r="LDE30" s="1498"/>
      <c r="LDF30" s="1498"/>
      <c r="LDG30" s="1498"/>
      <c r="LDH30" s="1498"/>
      <c r="LDI30" s="1498"/>
      <c r="LDJ30" s="1498"/>
      <c r="LDK30" s="1498"/>
      <c r="LDL30" s="1498"/>
      <c r="LDM30" s="1498"/>
      <c r="LDN30" s="1498"/>
      <c r="LDO30" s="1498"/>
      <c r="LDP30" s="1498"/>
      <c r="LDQ30" s="1498"/>
      <c r="LDR30" s="1498"/>
      <c r="LDS30" s="1498"/>
      <c r="LDT30" s="1498"/>
      <c r="LDU30" s="1498"/>
      <c r="LDV30" s="1498"/>
      <c r="LDW30" s="1498"/>
      <c r="LDX30" s="1498"/>
      <c r="LDY30" s="1498"/>
      <c r="LDZ30" s="1498"/>
      <c r="LEA30" s="1498"/>
      <c r="LEB30" s="1498"/>
      <c r="LEC30" s="1498"/>
      <c r="LED30" s="1498"/>
      <c r="LEE30" s="1498"/>
      <c r="LEF30" s="1498"/>
      <c r="LEG30" s="1498"/>
      <c r="LEH30" s="1498"/>
      <c r="LEI30" s="1498"/>
      <c r="LEJ30" s="1498"/>
      <c r="LEK30" s="1498"/>
      <c r="LEL30" s="1498"/>
      <c r="LEM30" s="1498"/>
      <c r="LEN30" s="1498"/>
      <c r="LEO30" s="1498"/>
      <c r="LEP30" s="1498"/>
      <c r="LEQ30" s="1498"/>
      <c r="LER30" s="1498"/>
      <c r="LES30" s="1498"/>
      <c r="LET30" s="1498"/>
      <c r="LEU30" s="1498"/>
      <c r="LEV30" s="1498"/>
      <c r="LEW30" s="1498"/>
      <c r="LEX30" s="1498"/>
      <c r="LEY30" s="1498"/>
      <c r="LEZ30" s="1498"/>
      <c r="LFA30" s="1498"/>
      <c r="LFB30" s="1498"/>
      <c r="LFC30" s="1498"/>
      <c r="LFD30" s="1498"/>
      <c r="LFE30" s="1498"/>
      <c r="LFF30" s="1498"/>
      <c r="LFG30" s="1498"/>
      <c r="LFH30" s="1498"/>
      <c r="LFI30" s="1498"/>
      <c r="LFJ30" s="1498"/>
      <c r="LFK30" s="1498"/>
      <c r="LFL30" s="1498"/>
      <c r="LFM30" s="1498"/>
      <c r="LFN30" s="1498"/>
      <c r="LFO30" s="1498"/>
      <c r="LFP30" s="1498"/>
      <c r="LFQ30" s="1498"/>
      <c r="LFR30" s="1498"/>
      <c r="LFS30" s="1498"/>
      <c r="LFT30" s="1498"/>
      <c r="LFU30" s="1498"/>
      <c r="LFV30" s="1498"/>
      <c r="LFW30" s="1498"/>
      <c r="LFX30" s="1498"/>
      <c r="LFY30" s="1498"/>
      <c r="LFZ30" s="1498"/>
      <c r="LGA30" s="1498"/>
      <c r="LGB30" s="1498"/>
      <c r="LGC30" s="1498"/>
      <c r="LGD30" s="1498"/>
      <c r="LGE30" s="1498"/>
      <c r="LGF30" s="1498"/>
      <c r="LGG30" s="1498"/>
      <c r="LGH30" s="1498"/>
      <c r="LGI30" s="1498"/>
      <c r="LGJ30" s="1498"/>
      <c r="LGK30" s="1498"/>
      <c r="LGL30" s="1498"/>
      <c r="LGM30" s="1498"/>
      <c r="LGN30" s="1498"/>
      <c r="LGO30" s="1498"/>
      <c r="LGP30" s="1498"/>
      <c r="LGQ30" s="1498"/>
      <c r="LGR30" s="1498"/>
      <c r="LGS30" s="1498"/>
      <c r="LGT30" s="1498"/>
      <c r="LGU30" s="1498"/>
      <c r="LGV30" s="1498"/>
      <c r="LGW30" s="1498"/>
      <c r="LGX30" s="1498"/>
      <c r="LGY30" s="1498"/>
      <c r="LGZ30" s="1498"/>
      <c r="LHA30" s="1498"/>
      <c r="LHB30" s="1498"/>
      <c r="LHC30" s="1498"/>
      <c r="LHD30" s="1498"/>
      <c r="LHE30" s="1498"/>
      <c r="LHF30" s="1498"/>
      <c r="LHG30" s="1498"/>
      <c r="LHH30" s="1498"/>
      <c r="LHI30" s="1498"/>
      <c r="LHJ30" s="1498"/>
      <c r="LHK30" s="1498"/>
      <c r="LHL30" s="1498"/>
      <c r="LHM30" s="1498"/>
      <c r="LHN30" s="1498"/>
      <c r="LHO30" s="1498"/>
      <c r="LHP30" s="1498"/>
      <c r="LHQ30" s="1498"/>
      <c r="LHR30" s="1498"/>
      <c r="LHS30" s="1498"/>
      <c r="LHT30" s="1498"/>
      <c r="LHU30" s="1498"/>
      <c r="LHV30" s="1498"/>
      <c r="LHW30" s="1498"/>
      <c r="LHX30" s="1498"/>
      <c r="LHY30" s="1498"/>
      <c r="LHZ30" s="1498"/>
      <c r="LIA30" s="1498"/>
      <c r="LIB30" s="1498"/>
      <c r="LIC30" s="1498"/>
      <c r="LID30" s="1498"/>
      <c r="LIE30" s="1498"/>
      <c r="LIF30" s="1498"/>
      <c r="LIG30" s="1498"/>
      <c r="LIH30" s="1498"/>
      <c r="LII30" s="1498"/>
      <c r="LIJ30" s="1498"/>
      <c r="LIK30" s="1498"/>
      <c r="LIL30" s="1498"/>
      <c r="LIM30" s="1498"/>
      <c r="LIN30" s="1498"/>
      <c r="LIO30" s="1498"/>
      <c r="LIP30" s="1498"/>
      <c r="LIQ30" s="1498"/>
      <c r="LIR30" s="1498"/>
      <c r="LIS30" s="1498"/>
      <c r="LIT30" s="1498"/>
      <c r="LIU30" s="1498"/>
      <c r="LIV30" s="1498"/>
      <c r="LIW30" s="1498"/>
      <c r="LIX30" s="1498"/>
      <c r="LIY30" s="1498"/>
      <c r="LIZ30" s="1498"/>
      <c r="LJA30" s="1498"/>
      <c r="LJB30" s="1498"/>
      <c r="LJC30" s="1498"/>
      <c r="LJD30" s="1498"/>
      <c r="LJE30" s="1498"/>
      <c r="LJF30" s="1498"/>
      <c r="LJG30" s="1498"/>
      <c r="LJH30" s="1498"/>
      <c r="LJI30" s="1498"/>
      <c r="LJJ30" s="1498"/>
      <c r="LJK30" s="1498"/>
      <c r="LJL30" s="1498"/>
      <c r="LJM30" s="1498"/>
      <c r="LJN30" s="1498"/>
      <c r="LJO30" s="1498"/>
      <c r="LJP30" s="1498"/>
      <c r="LJQ30" s="1498"/>
      <c r="LJR30" s="1498"/>
      <c r="LJS30" s="1498"/>
      <c r="LJT30" s="1498"/>
      <c r="LJU30" s="1498"/>
      <c r="LJV30" s="1498"/>
      <c r="LJW30" s="1498"/>
      <c r="LJX30" s="1498"/>
      <c r="LJY30" s="1498"/>
      <c r="LJZ30" s="1498"/>
      <c r="LKA30" s="1498"/>
      <c r="LKB30" s="1498"/>
      <c r="LKC30" s="1498"/>
      <c r="LKD30" s="1498"/>
      <c r="LKE30" s="1498"/>
      <c r="LKF30" s="1498"/>
      <c r="LKG30" s="1498"/>
      <c r="LKH30" s="1498"/>
      <c r="LKI30" s="1498"/>
      <c r="LKJ30" s="1498"/>
      <c r="LKK30" s="1498"/>
      <c r="LKL30" s="1498"/>
      <c r="LKM30" s="1498"/>
      <c r="LKN30" s="1498"/>
      <c r="LKO30" s="1498"/>
      <c r="LKP30" s="1498"/>
      <c r="LKQ30" s="1498"/>
      <c r="LKR30" s="1498"/>
      <c r="LKS30" s="1498"/>
      <c r="LKT30" s="1498"/>
      <c r="LKU30" s="1498"/>
      <c r="LKV30" s="1498"/>
      <c r="LKW30" s="1498"/>
      <c r="LKX30" s="1498"/>
      <c r="LKY30" s="1498"/>
      <c r="LKZ30" s="1498"/>
      <c r="LLA30" s="1498"/>
      <c r="LLB30" s="1498"/>
      <c r="LLC30" s="1498"/>
      <c r="LLD30" s="1498"/>
      <c r="LLE30" s="1498"/>
      <c r="LLF30" s="1498"/>
      <c r="LLG30" s="1498"/>
      <c r="LLH30" s="1498"/>
      <c r="LLI30" s="1498"/>
      <c r="LLJ30" s="1498"/>
      <c r="LLK30" s="1498"/>
      <c r="LLL30" s="1498"/>
      <c r="LLM30" s="1498"/>
      <c r="LLN30" s="1498"/>
      <c r="LLO30" s="1498"/>
      <c r="LLP30" s="1498"/>
      <c r="LLQ30" s="1498"/>
      <c r="LLR30" s="1498"/>
      <c r="LLS30" s="1498"/>
      <c r="LLT30" s="1498"/>
      <c r="LLU30" s="1498"/>
      <c r="LLV30" s="1498"/>
      <c r="LLW30" s="1498"/>
      <c r="LLX30" s="1498"/>
      <c r="LLY30" s="1498"/>
      <c r="LLZ30" s="1498"/>
      <c r="LMA30" s="1498"/>
      <c r="LMB30" s="1498"/>
      <c r="LMC30" s="1498"/>
      <c r="LMD30" s="1498"/>
      <c r="LME30" s="1498"/>
      <c r="LMF30" s="1498"/>
      <c r="LMG30" s="1498"/>
      <c r="LMH30" s="1498"/>
      <c r="LMI30" s="1498"/>
      <c r="LMJ30" s="1498"/>
      <c r="LMK30" s="1498"/>
      <c r="LML30" s="1498"/>
      <c r="LMM30" s="1498"/>
      <c r="LMN30" s="1498"/>
      <c r="LMO30" s="1498"/>
      <c r="LMP30" s="1498"/>
      <c r="LMQ30" s="1498"/>
      <c r="LMR30" s="1498"/>
      <c r="LMS30" s="1498"/>
      <c r="LMT30" s="1498"/>
      <c r="LMU30" s="1498"/>
      <c r="LMV30" s="1498"/>
      <c r="LMW30" s="1498"/>
      <c r="LMX30" s="1498"/>
      <c r="LMY30" s="1498"/>
      <c r="LMZ30" s="1498"/>
      <c r="LNA30" s="1498"/>
      <c r="LNB30" s="1498"/>
      <c r="LNC30" s="1498"/>
      <c r="LND30" s="1498"/>
      <c r="LNE30" s="1498"/>
      <c r="LNF30" s="1498"/>
      <c r="LNG30" s="1498"/>
      <c r="LNH30" s="1498"/>
      <c r="LNI30" s="1498"/>
      <c r="LNJ30" s="1498"/>
      <c r="LNK30" s="1498"/>
      <c r="LNL30" s="1498"/>
      <c r="LNM30" s="1498"/>
      <c r="LNN30" s="1498"/>
      <c r="LNO30" s="1498"/>
      <c r="LNP30" s="1498"/>
      <c r="LNQ30" s="1498"/>
      <c r="LNR30" s="1498"/>
      <c r="LNS30" s="1498"/>
      <c r="LNT30" s="1498"/>
      <c r="LNU30" s="1498"/>
      <c r="LNV30" s="1498"/>
      <c r="LNW30" s="1498"/>
      <c r="LNX30" s="1498"/>
      <c r="LNY30" s="1498"/>
      <c r="LNZ30" s="1498"/>
      <c r="LOA30" s="1498"/>
      <c r="LOB30" s="1498"/>
      <c r="LOC30" s="1498"/>
      <c r="LOD30" s="1498"/>
      <c r="LOE30" s="1498"/>
      <c r="LOF30" s="1498"/>
      <c r="LOG30" s="1498"/>
      <c r="LOH30" s="1498"/>
      <c r="LOI30" s="1498"/>
      <c r="LOJ30" s="1498"/>
      <c r="LOK30" s="1498"/>
      <c r="LOL30" s="1498"/>
      <c r="LOM30" s="1498"/>
      <c r="LON30" s="1498"/>
      <c r="LOO30" s="1498"/>
      <c r="LOP30" s="1498"/>
      <c r="LOQ30" s="1498"/>
      <c r="LOR30" s="1498"/>
      <c r="LOS30" s="1498"/>
      <c r="LOT30" s="1498"/>
      <c r="LOU30" s="1498"/>
      <c r="LOV30" s="1498"/>
      <c r="LOW30" s="1498"/>
      <c r="LOX30" s="1498"/>
      <c r="LOY30" s="1498"/>
      <c r="LOZ30" s="1498"/>
      <c r="LPA30" s="1498"/>
      <c r="LPB30" s="1498"/>
      <c r="LPC30" s="1498"/>
      <c r="LPD30" s="1498"/>
      <c r="LPE30" s="1498"/>
      <c r="LPF30" s="1498"/>
      <c r="LPG30" s="1498"/>
      <c r="LPH30" s="1498"/>
      <c r="LPI30" s="1498"/>
      <c r="LPJ30" s="1498"/>
      <c r="LPK30" s="1498"/>
      <c r="LPL30" s="1498"/>
      <c r="LPM30" s="1498"/>
      <c r="LPN30" s="1498"/>
      <c r="LPO30" s="1498"/>
      <c r="LPP30" s="1498"/>
      <c r="LPQ30" s="1498"/>
      <c r="LPR30" s="1498"/>
      <c r="LPS30" s="1498"/>
      <c r="LPT30" s="1498"/>
      <c r="LPU30" s="1498"/>
      <c r="LPV30" s="1498"/>
      <c r="LPW30" s="1498"/>
      <c r="LPX30" s="1498"/>
      <c r="LPY30" s="1498"/>
      <c r="LPZ30" s="1498"/>
      <c r="LQA30" s="1498"/>
      <c r="LQB30" s="1498"/>
      <c r="LQC30" s="1498"/>
      <c r="LQD30" s="1498"/>
      <c r="LQE30" s="1498"/>
      <c r="LQF30" s="1498"/>
      <c r="LQG30" s="1498"/>
      <c r="LQH30" s="1498"/>
      <c r="LQI30" s="1498"/>
      <c r="LQJ30" s="1498"/>
      <c r="LQK30" s="1498"/>
      <c r="LQL30" s="1498"/>
      <c r="LQM30" s="1498"/>
      <c r="LQN30" s="1498"/>
      <c r="LQO30" s="1498"/>
      <c r="LQP30" s="1498"/>
      <c r="LQQ30" s="1498"/>
      <c r="LQR30" s="1498"/>
      <c r="LQS30" s="1498"/>
      <c r="LQT30" s="1498"/>
      <c r="LQU30" s="1498"/>
      <c r="LQV30" s="1498"/>
      <c r="LQW30" s="1498"/>
      <c r="LQX30" s="1498"/>
      <c r="LQY30" s="1498"/>
      <c r="LQZ30" s="1498"/>
      <c r="LRA30" s="1498"/>
      <c r="LRB30" s="1498"/>
      <c r="LRC30" s="1498"/>
      <c r="LRD30" s="1498"/>
      <c r="LRE30" s="1498"/>
      <c r="LRF30" s="1498"/>
      <c r="LRG30" s="1498"/>
      <c r="LRH30" s="1498"/>
      <c r="LRI30" s="1498"/>
      <c r="LRJ30" s="1498"/>
      <c r="LRK30" s="1498"/>
      <c r="LRL30" s="1498"/>
      <c r="LRM30" s="1498"/>
      <c r="LRN30" s="1498"/>
      <c r="LRO30" s="1498"/>
      <c r="LRP30" s="1498"/>
      <c r="LRQ30" s="1498"/>
      <c r="LRR30" s="1498"/>
      <c r="LRS30" s="1498"/>
      <c r="LRT30" s="1498"/>
      <c r="LRU30" s="1498"/>
      <c r="LRV30" s="1498"/>
      <c r="LRW30" s="1498"/>
      <c r="LRX30" s="1498"/>
      <c r="LRY30" s="1498"/>
      <c r="LRZ30" s="1498"/>
      <c r="LSA30" s="1498"/>
      <c r="LSB30" s="1498"/>
      <c r="LSC30" s="1498"/>
      <c r="LSD30" s="1498"/>
      <c r="LSE30" s="1498"/>
      <c r="LSF30" s="1498"/>
      <c r="LSG30" s="1498"/>
      <c r="LSH30" s="1498"/>
      <c r="LSI30" s="1498"/>
      <c r="LSJ30" s="1498"/>
      <c r="LSK30" s="1498"/>
      <c r="LSL30" s="1498"/>
      <c r="LSM30" s="1498"/>
      <c r="LSN30" s="1498"/>
      <c r="LSO30" s="1498"/>
      <c r="LSP30" s="1498"/>
      <c r="LSQ30" s="1498"/>
      <c r="LSR30" s="1498"/>
      <c r="LSS30" s="1498"/>
      <c r="LST30" s="1498"/>
      <c r="LSU30" s="1498"/>
      <c r="LSV30" s="1498"/>
      <c r="LSW30" s="1498"/>
      <c r="LSX30" s="1498"/>
      <c r="LSY30" s="1498"/>
      <c r="LSZ30" s="1498"/>
      <c r="LTA30" s="1498"/>
      <c r="LTB30" s="1498"/>
      <c r="LTC30" s="1498"/>
      <c r="LTD30" s="1498"/>
      <c r="LTE30" s="1498"/>
      <c r="LTF30" s="1498"/>
      <c r="LTG30" s="1498"/>
      <c r="LTH30" s="1498"/>
      <c r="LTI30" s="1498"/>
      <c r="LTJ30" s="1498"/>
      <c r="LTK30" s="1498"/>
      <c r="LTL30" s="1498"/>
      <c r="LTM30" s="1498"/>
      <c r="LTN30" s="1498"/>
      <c r="LTO30" s="1498"/>
      <c r="LTP30" s="1498"/>
      <c r="LTQ30" s="1498"/>
      <c r="LTR30" s="1498"/>
      <c r="LTS30" s="1498"/>
      <c r="LTT30" s="1498"/>
      <c r="LTU30" s="1498"/>
      <c r="LTV30" s="1498"/>
      <c r="LTW30" s="1498"/>
      <c r="LTX30" s="1498"/>
      <c r="LTY30" s="1498"/>
      <c r="LTZ30" s="1498"/>
      <c r="LUA30" s="1498"/>
      <c r="LUB30" s="1498"/>
      <c r="LUC30" s="1498"/>
      <c r="LUD30" s="1498"/>
      <c r="LUE30" s="1498"/>
      <c r="LUF30" s="1498"/>
      <c r="LUG30" s="1498"/>
      <c r="LUH30" s="1498"/>
      <c r="LUI30" s="1498"/>
      <c r="LUJ30" s="1498"/>
      <c r="LUK30" s="1498"/>
      <c r="LUL30" s="1498"/>
      <c r="LUM30" s="1498"/>
      <c r="LUN30" s="1498"/>
      <c r="LUO30" s="1498"/>
      <c r="LUP30" s="1498"/>
      <c r="LUQ30" s="1498"/>
      <c r="LUR30" s="1498"/>
      <c r="LUS30" s="1498"/>
      <c r="LUT30" s="1498"/>
      <c r="LUU30" s="1498"/>
      <c r="LUV30" s="1498"/>
      <c r="LUW30" s="1498"/>
      <c r="LUX30" s="1498"/>
      <c r="LUY30" s="1498"/>
      <c r="LUZ30" s="1498"/>
      <c r="LVA30" s="1498"/>
      <c r="LVB30" s="1498"/>
      <c r="LVC30" s="1498"/>
      <c r="LVD30" s="1498"/>
      <c r="LVE30" s="1498"/>
      <c r="LVF30" s="1498"/>
      <c r="LVG30" s="1498"/>
      <c r="LVH30" s="1498"/>
      <c r="LVI30" s="1498"/>
      <c r="LVJ30" s="1498"/>
      <c r="LVK30" s="1498"/>
      <c r="LVL30" s="1498"/>
      <c r="LVM30" s="1498"/>
      <c r="LVN30" s="1498"/>
      <c r="LVO30" s="1498"/>
      <c r="LVP30" s="1498"/>
      <c r="LVQ30" s="1498"/>
      <c r="LVR30" s="1498"/>
      <c r="LVS30" s="1498"/>
      <c r="LVT30" s="1498"/>
      <c r="LVU30" s="1498"/>
      <c r="LVV30" s="1498"/>
      <c r="LVW30" s="1498"/>
      <c r="LVX30" s="1498"/>
      <c r="LVY30" s="1498"/>
      <c r="LVZ30" s="1498"/>
      <c r="LWA30" s="1498"/>
      <c r="LWB30" s="1498"/>
      <c r="LWC30" s="1498"/>
      <c r="LWD30" s="1498"/>
      <c r="LWE30" s="1498"/>
      <c r="LWF30" s="1498"/>
      <c r="LWG30" s="1498"/>
      <c r="LWH30" s="1498"/>
      <c r="LWI30" s="1498"/>
      <c r="LWJ30" s="1498"/>
      <c r="LWK30" s="1498"/>
      <c r="LWL30" s="1498"/>
      <c r="LWM30" s="1498"/>
      <c r="LWN30" s="1498"/>
      <c r="LWO30" s="1498"/>
      <c r="LWP30" s="1498"/>
      <c r="LWQ30" s="1498"/>
      <c r="LWR30" s="1498"/>
      <c r="LWS30" s="1498"/>
      <c r="LWT30" s="1498"/>
      <c r="LWU30" s="1498"/>
      <c r="LWV30" s="1498"/>
      <c r="LWW30" s="1498"/>
      <c r="LWX30" s="1498"/>
      <c r="LWY30" s="1498"/>
      <c r="LWZ30" s="1498"/>
      <c r="LXA30" s="1498"/>
      <c r="LXB30" s="1498"/>
      <c r="LXC30" s="1498"/>
      <c r="LXD30" s="1498"/>
      <c r="LXE30" s="1498"/>
      <c r="LXF30" s="1498"/>
      <c r="LXG30" s="1498"/>
      <c r="LXH30" s="1498"/>
      <c r="LXI30" s="1498"/>
      <c r="LXJ30" s="1498"/>
      <c r="LXK30" s="1498"/>
      <c r="LXL30" s="1498"/>
      <c r="LXM30" s="1498"/>
      <c r="LXN30" s="1498"/>
      <c r="LXO30" s="1498"/>
      <c r="LXP30" s="1498"/>
      <c r="LXQ30" s="1498"/>
      <c r="LXR30" s="1498"/>
      <c r="LXS30" s="1498"/>
      <c r="LXT30" s="1498"/>
      <c r="LXU30" s="1498"/>
      <c r="LXV30" s="1498"/>
      <c r="LXW30" s="1498"/>
      <c r="LXX30" s="1498"/>
      <c r="LXY30" s="1498"/>
      <c r="LXZ30" s="1498"/>
      <c r="LYA30" s="1498"/>
      <c r="LYB30" s="1498"/>
      <c r="LYC30" s="1498"/>
      <c r="LYD30" s="1498"/>
      <c r="LYE30" s="1498"/>
      <c r="LYF30" s="1498"/>
      <c r="LYG30" s="1498"/>
      <c r="LYH30" s="1498"/>
      <c r="LYI30" s="1498"/>
      <c r="LYJ30" s="1498"/>
      <c r="LYK30" s="1498"/>
      <c r="LYL30" s="1498"/>
      <c r="LYM30" s="1498"/>
      <c r="LYN30" s="1498"/>
      <c r="LYO30" s="1498"/>
      <c r="LYP30" s="1498"/>
      <c r="LYQ30" s="1498"/>
      <c r="LYR30" s="1498"/>
      <c r="LYS30" s="1498"/>
      <c r="LYT30" s="1498"/>
      <c r="LYU30" s="1498"/>
      <c r="LYV30" s="1498"/>
      <c r="LYW30" s="1498"/>
      <c r="LYX30" s="1498"/>
      <c r="LYY30" s="1498"/>
      <c r="LYZ30" s="1498"/>
      <c r="LZA30" s="1498"/>
      <c r="LZB30" s="1498"/>
      <c r="LZC30" s="1498"/>
      <c r="LZD30" s="1498"/>
      <c r="LZE30" s="1498"/>
      <c r="LZF30" s="1498"/>
      <c r="LZG30" s="1498"/>
      <c r="LZH30" s="1498"/>
      <c r="LZI30" s="1498"/>
      <c r="LZJ30" s="1498"/>
      <c r="LZK30" s="1498"/>
      <c r="LZL30" s="1498"/>
      <c r="LZM30" s="1498"/>
      <c r="LZN30" s="1498"/>
      <c r="LZO30" s="1498"/>
      <c r="LZP30" s="1498"/>
      <c r="LZQ30" s="1498"/>
      <c r="LZR30" s="1498"/>
      <c r="LZS30" s="1498"/>
      <c r="LZT30" s="1498"/>
      <c r="LZU30" s="1498"/>
      <c r="LZV30" s="1498"/>
      <c r="LZW30" s="1498"/>
      <c r="LZX30" s="1498"/>
      <c r="LZY30" s="1498"/>
      <c r="LZZ30" s="1498"/>
      <c r="MAA30" s="1498"/>
      <c r="MAB30" s="1498"/>
      <c r="MAC30" s="1498"/>
      <c r="MAD30" s="1498"/>
      <c r="MAE30" s="1498"/>
      <c r="MAF30" s="1498"/>
      <c r="MAG30" s="1498"/>
      <c r="MAH30" s="1498"/>
      <c r="MAI30" s="1498"/>
      <c r="MAJ30" s="1498"/>
      <c r="MAK30" s="1498"/>
      <c r="MAL30" s="1498"/>
      <c r="MAM30" s="1498"/>
      <c r="MAN30" s="1498"/>
      <c r="MAO30" s="1498"/>
      <c r="MAP30" s="1498"/>
      <c r="MAQ30" s="1498"/>
      <c r="MAR30" s="1498"/>
      <c r="MAS30" s="1498"/>
      <c r="MAT30" s="1498"/>
      <c r="MAU30" s="1498"/>
      <c r="MAV30" s="1498"/>
      <c r="MAW30" s="1498"/>
      <c r="MAX30" s="1498"/>
      <c r="MAY30" s="1498"/>
      <c r="MAZ30" s="1498"/>
      <c r="MBA30" s="1498"/>
      <c r="MBB30" s="1498"/>
      <c r="MBC30" s="1498"/>
      <c r="MBD30" s="1498"/>
      <c r="MBE30" s="1498"/>
      <c r="MBF30" s="1498"/>
      <c r="MBG30" s="1498"/>
      <c r="MBH30" s="1498"/>
      <c r="MBI30" s="1498"/>
      <c r="MBJ30" s="1498"/>
      <c r="MBK30" s="1498"/>
      <c r="MBL30" s="1498"/>
      <c r="MBM30" s="1498"/>
      <c r="MBN30" s="1498"/>
      <c r="MBO30" s="1498"/>
      <c r="MBP30" s="1498"/>
      <c r="MBQ30" s="1498"/>
      <c r="MBR30" s="1498"/>
      <c r="MBS30" s="1498"/>
      <c r="MBT30" s="1498"/>
      <c r="MBU30" s="1498"/>
      <c r="MBV30" s="1498"/>
      <c r="MBW30" s="1498"/>
      <c r="MBX30" s="1498"/>
      <c r="MBY30" s="1498"/>
      <c r="MBZ30" s="1498"/>
      <c r="MCA30" s="1498"/>
      <c r="MCB30" s="1498"/>
      <c r="MCC30" s="1498"/>
      <c r="MCD30" s="1498"/>
      <c r="MCE30" s="1498"/>
      <c r="MCF30" s="1498"/>
      <c r="MCG30" s="1498"/>
      <c r="MCH30" s="1498"/>
      <c r="MCI30" s="1498"/>
      <c r="MCJ30" s="1498"/>
      <c r="MCK30" s="1498"/>
      <c r="MCL30" s="1498"/>
      <c r="MCM30" s="1498"/>
      <c r="MCN30" s="1498"/>
      <c r="MCO30" s="1498"/>
      <c r="MCP30" s="1498"/>
      <c r="MCQ30" s="1498"/>
      <c r="MCR30" s="1498"/>
      <c r="MCS30" s="1498"/>
      <c r="MCT30" s="1498"/>
      <c r="MCU30" s="1498"/>
      <c r="MCV30" s="1498"/>
      <c r="MCW30" s="1498"/>
      <c r="MCX30" s="1498"/>
      <c r="MCY30" s="1498"/>
      <c r="MCZ30" s="1498"/>
      <c r="MDA30" s="1498"/>
      <c r="MDB30" s="1498"/>
      <c r="MDC30" s="1498"/>
      <c r="MDD30" s="1498"/>
      <c r="MDE30" s="1498"/>
      <c r="MDF30" s="1498"/>
      <c r="MDG30" s="1498"/>
      <c r="MDH30" s="1498"/>
      <c r="MDI30" s="1498"/>
      <c r="MDJ30" s="1498"/>
      <c r="MDK30" s="1498"/>
      <c r="MDL30" s="1498"/>
      <c r="MDM30" s="1498"/>
      <c r="MDN30" s="1498"/>
      <c r="MDO30" s="1498"/>
      <c r="MDP30" s="1498"/>
      <c r="MDQ30" s="1498"/>
      <c r="MDR30" s="1498"/>
      <c r="MDS30" s="1498"/>
      <c r="MDT30" s="1498"/>
      <c r="MDU30" s="1498"/>
      <c r="MDV30" s="1498"/>
      <c r="MDW30" s="1498"/>
      <c r="MDX30" s="1498"/>
      <c r="MDY30" s="1498"/>
      <c r="MDZ30" s="1498"/>
      <c r="MEA30" s="1498"/>
      <c r="MEB30" s="1498"/>
      <c r="MEC30" s="1498"/>
      <c r="MED30" s="1498"/>
      <c r="MEE30" s="1498"/>
      <c r="MEF30" s="1498"/>
      <c r="MEG30" s="1498"/>
      <c r="MEH30" s="1498"/>
      <c r="MEI30" s="1498"/>
      <c r="MEJ30" s="1498"/>
      <c r="MEK30" s="1498"/>
      <c r="MEL30" s="1498"/>
      <c r="MEM30" s="1498"/>
      <c r="MEN30" s="1498"/>
      <c r="MEO30" s="1498"/>
      <c r="MEP30" s="1498"/>
      <c r="MEQ30" s="1498"/>
      <c r="MER30" s="1498"/>
      <c r="MES30" s="1498"/>
      <c r="MET30" s="1498"/>
      <c r="MEU30" s="1498"/>
      <c r="MEV30" s="1498"/>
      <c r="MEW30" s="1498"/>
      <c r="MEX30" s="1498"/>
      <c r="MEY30" s="1498"/>
      <c r="MEZ30" s="1498"/>
      <c r="MFA30" s="1498"/>
      <c r="MFB30" s="1498"/>
      <c r="MFC30" s="1498"/>
      <c r="MFD30" s="1498"/>
      <c r="MFE30" s="1498"/>
      <c r="MFF30" s="1498"/>
      <c r="MFG30" s="1498"/>
      <c r="MFH30" s="1498"/>
      <c r="MFI30" s="1498"/>
      <c r="MFJ30" s="1498"/>
      <c r="MFK30" s="1498"/>
      <c r="MFL30" s="1498"/>
      <c r="MFM30" s="1498"/>
      <c r="MFN30" s="1498"/>
      <c r="MFO30" s="1498"/>
      <c r="MFP30" s="1498"/>
      <c r="MFQ30" s="1498"/>
      <c r="MFR30" s="1498"/>
      <c r="MFS30" s="1498"/>
      <c r="MFT30" s="1498"/>
      <c r="MFU30" s="1498"/>
      <c r="MFV30" s="1498"/>
      <c r="MFW30" s="1498"/>
      <c r="MFX30" s="1498"/>
      <c r="MFY30" s="1498"/>
      <c r="MFZ30" s="1498"/>
      <c r="MGA30" s="1498"/>
      <c r="MGB30" s="1498"/>
      <c r="MGC30" s="1498"/>
      <c r="MGD30" s="1498"/>
      <c r="MGE30" s="1498"/>
      <c r="MGF30" s="1498"/>
      <c r="MGG30" s="1498"/>
      <c r="MGH30" s="1498"/>
      <c r="MGI30" s="1498"/>
      <c r="MGJ30" s="1498"/>
      <c r="MGK30" s="1498"/>
      <c r="MGL30" s="1498"/>
      <c r="MGM30" s="1498"/>
      <c r="MGN30" s="1498"/>
      <c r="MGO30" s="1498"/>
      <c r="MGP30" s="1498"/>
      <c r="MGQ30" s="1498"/>
      <c r="MGR30" s="1498"/>
      <c r="MGS30" s="1498"/>
      <c r="MGT30" s="1498"/>
      <c r="MGU30" s="1498"/>
      <c r="MGV30" s="1498"/>
      <c r="MGW30" s="1498"/>
      <c r="MGX30" s="1498"/>
      <c r="MGY30" s="1498"/>
      <c r="MGZ30" s="1498"/>
      <c r="MHA30" s="1498"/>
      <c r="MHB30" s="1498"/>
      <c r="MHC30" s="1498"/>
      <c r="MHD30" s="1498"/>
      <c r="MHE30" s="1498"/>
      <c r="MHF30" s="1498"/>
      <c r="MHG30" s="1498"/>
      <c r="MHH30" s="1498"/>
      <c r="MHI30" s="1498"/>
      <c r="MHJ30" s="1498"/>
      <c r="MHK30" s="1498"/>
      <c r="MHL30" s="1498"/>
      <c r="MHM30" s="1498"/>
      <c r="MHN30" s="1498"/>
      <c r="MHO30" s="1498"/>
      <c r="MHP30" s="1498"/>
      <c r="MHQ30" s="1498"/>
      <c r="MHR30" s="1498"/>
      <c r="MHS30" s="1498"/>
      <c r="MHT30" s="1498"/>
      <c r="MHU30" s="1498"/>
      <c r="MHV30" s="1498"/>
      <c r="MHW30" s="1498"/>
      <c r="MHX30" s="1498"/>
      <c r="MHY30" s="1498"/>
      <c r="MHZ30" s="1498"/>
      <c r="MIA30" s="1498"/>
      <c r="MIB30" s="1498"/>
      <c r="MIC30" s="1498"/>
      <c r="MID30" s="1498"/>
      <c r="MIE30" s="1498"/>
      <c r="MIF30" s="1498"/>
      <c r="MIG30" s="1498"/>
      <c r="MIH30" s="1498"/>
      <c r="MII30" s="1498"/>
      <c r="MIJ30" s="1498"/>
      <c r="MIK30" s="1498"/>
      <c r="MIL30" s="1498"/>
      <c r="MIM30" s="1498"/>
      <c r="MIN30" s="1498"/>
      <c r="MIO30" s="1498"/>
      <c r="MIP30" s="1498"/>
      <c r="MIQ30" s="1498"/>
      <c r="MIR30" s="1498"/>
      <c r="MIS30" s="1498"/>
      <c r="MIT30" s="1498"/>
      <c r="MIU30" s="1498"/>
      <c r="MIV30" s="1498"/>
      <c r="MIW30" s="1498"/>
      <c r="MIX30" s="1498"/>
      <c r="MIY30" s="1498"/>
      <c r="MIZ30" s="1498"/>
      <c r="MJA30" s="1498"/>
      <c r="MJB30" s="1498"/>
      <c r="MJC30" s="1498"/>
      <c r="MJD30" s="1498"/>
      <c r="MJE30" s="1498"/>
      <c r="MJF30" s="1498"/>
      <c r="MJG30" s="1498"/>
      <c r="MJH30" s="1498"/>
      <c r="MJI30" s="1498"/>
      <c r="MJJ30" s="1498"/>
      <c r="MJK30" s="1498"/>
      <c r="MJL30" s="1498"/>
      <c r="MJM30" s="1498"/>
      <c r="MJN30" s="1498"/>
      <c r="MJO30" s="1498"/>
      <c r="MJP30" s="1498"/>
      <c r="MJQ30" s="1498"/>
      <c r="MJR30" s="1498"/>
      <c r="MJS30" s="1498"/>
      <c r="MJT30" s="1498"/>
      <c r="MJU30" s="1498"/>
      <c r="MJV30" s="1498"/>
      <c r="MJW30" s="1498"/>
      <c r="MJX30" s="1498"/>
      <c r="MJY30" s="1498"/>
      <c r="MJZ30" s="1498"/>
      <c r="MKA30" s="1498"/>
      <c r="MKB30" s="1498"/>
      <c r="MKC30" s="1498"/>
      <c r="MKD30" s="1498"/>
      <c r="MKE30" s="1498"/>
      <c r="MKF30" s="1498"/>
      <c r="MKG30" s="1498"/>
      <c r="MKH30" s="1498"/>
      <c r="MKI30" s="1498"/>
      <c r="MKJ30" s="1498"/>
      <c r="MKK30" s="1498"/>
      <c r="MKL30" s="1498"/>
      <c r="MKM30" s="1498"/>
      <c r="MKN30" s="1498"/>
      <c r="MKO30" s="1498"/>
      <c r="MKP30" s="1498"/>
      <c r="MKQ30" s="1498"/>
      <c r="MKR30" s="1498"/>
      <c r="MKS30" s="1498"/>
      <c r="MKT30" s="1498"/>
      <c r="MKU30" s="1498"/>
      <c r="MKV30" s="1498"/>
      <c r="MKW30" s="1498"/>
      <c r="MKX30" s="1498"/>
      <c r="MKY30" s="1498"/>
      <c r="MKZ30" s="1498"/>
      <c r="MLA30" s="1498"/>
      <c r="MLB30" s="1498"/>
      <c r="MLC30" s="1498"/>
      <c r="MLD30" s="1498"/>
      <c r="MLE30" s="1498"/>
      <c r="MLF30" s="1498"/>
      <c r="MLG30" s="1498"/>
      <c r="MLH30" s="1498"/>
      <c r="MLI30" s="1498"/>
      <c r="MLJ30" s="1498"/>
      <c r="MLK30" s="1498"/>
      <c r="MLL30" s="1498"/>
      <c r="MLM30" s="1498"/>
      <c r="MLN30" s="1498"/>
      <c r="MLO30" s="1498"/>
      <c r="MLP30" s="1498"/>
      <c r="MLQ30" s="1498"/>
      <c r="MLR30" s="1498"/>
      <c r="MLS30" s="1498"/>
      <c r="MLT30" s="1498"/>
      <c r="MLU30" s="1498"/>
      <c r="MLV30" s="1498"/>
      <c r="MLW30" s="1498"/>
      <c r="MLX30" s="1498"/>
      <c r="MLY30" s="1498"/>
      <c r="MLZ30" s="1498"/>
      <c r="MMA30" s="1498"/>
      <c r="MMB30" s="1498"/>
      <c r="MMC30" s="1498"/>
      <c r="MMD30" s="1498"/>
      <c r="MME30" s="1498"/>
      <c r="MMF30" s="1498"/>
      <c r="MMG30" s="1498"/>
      <c r="MMH30" s="1498"/>
      <c r="MMI30" s="1498"/>
      <c r="MMJ30" s="1498"/>
      <c r="MMK30" s="1498"/>
      <c r="MML30" s="1498"/>
      <c r="MMM30" s="1498"/>
      <c r="MMN30" s="1498"/>
      <c r="MMO30" s="1498"/>
      <c r="MMP30" s="1498"/>
      <c r="MMQ30" s="1498"/>
      <c r="MMR30" s="1498"/>
      <c r="MMS30" s="1498"/>
      <c r="MMT30" s="1498"/>
      <c r="MMU30" s="1498"/>
      <c r="MMV30" s="1498"/>
      <c r="MMW30" s="1498"/>
      <c r="MMX30" s="1498"/>
      <c r="MMY30" s="1498"/>
      <c r="MMZ30" s="1498"/>
      <c r="MNA30" s="1498"/>
      <c r="MNB30" s="1498"/>
      <c r="MNC30" s="1498"/>
      <c r="MND30" s="1498"/>
      <c r="MNE30" s="1498"/>
      <c r="MNF30" s="1498"/>
      <c r="MNG30" s="1498"/>
      <c r="MNH30" s="1498"/>
      <c r="MNI30" s="1498"/>
      <c r="MNJ30" s="1498"/>
      <c r="MNK30" s="1498"/>
      <c r="MNL30" s="1498"/>
      <c r="MNM30" s="1498"/>
      <c r="MNN30" s="1498"/>
      <c r="MNO30" s="1498"/>
      <c r="MNP30" s="1498"/>
      <c r="MNQ30" s="1498"/>
      <c r="MNR30" s="1498"/>
      <c r="MNS30" s="1498"/>
      <c r="MNT30" s="1498"/>
      <c r="MNU30" s="1498"/>
      <c r="MNV30" s="1498"/>
      <c r="MNW30" s="1498"/>
      <c r="MNX30" s="1498"/>
      <c r="MNY30" s="1498"/>
      <c r="MNZ30" s="1498"/>
      <c r="MOA30" s="1498"/>
      <c r="MOB30" s="1498"/>
      <c r="MOC30" s="1498"/>
      <c r="MOD30" s="1498"/>
      <c r="MOE30" s="1498"/>
      <c r="MOF30" s="1498"/>
      <c r="MOG30" s="1498"/>
      <c r="MOH30" s="1498"/>
      <c r="MOI30" s="1498"/>
      <c r="MOJ30" s="1498"/>
      <c r="MOK30" s="1498"/>
      <c r="MOL30" s="1498"/>
      <c r="MOM30" s="1498"/>
      <c r="MON30" s="1498"/>
      <c r="MOO30" s="1498"/>
      <c r="MOP30" s="1498"/>
      <c r="MOQ30" s="1498"/>
      <c r="MOR30" s="1498"/>
      <c r="MOS30" s="1498"/>
      <c r="MOT30" s="1498"/>
      <c r="MOU30" s="1498"/>
      <c r="MOV30" s="1498"/>
      <c r="MOW30" s="1498"/>
      <c r="MOX30" s="1498"/>
      <c r="MOY30" s="1498"/>
      <c r="MOZ30" s="1498"/>
      <c r="MPA30" s="1498"/>
      <c r="MPB30" s="1498"/>
      <c r="MPC30" s="1498"/>
      <c r="MPD30" s="1498"/>
      <c r="MPE30" s="1498"/>
      <c r="MPF30" s="1498"/>
      <c r="MPG30" s="1498"/>
      <c r="MPH30" s="1498"/>
      <c r="MPI30" s="1498"/>
      <c r="MPJ30" s="1498"/>
      <c r="MPK30" s="1498"/>
      <c r="MPL30" s="1498"/>
      <c r="MPM30" s="1498"/>
      <c r="MPN30" s="1498"/>
      <c r="MPO30" s="1498"/>
      <c r="MPP30" s="1498"/>
      <c r="MPQ30" s="1498"/>
      <c r="MPR30" s="1498"/>
      <c r="MPS30" s="1498"/>
      <c r="MPT30" s="1498"/>
      <c r="MPU30" s="1498"/>
      <c r="MPV30" s="1498"/>
      <c r="MPW30" s="1498"/>
      <c r="MPX30" s="1498"/>
      <c r="MPY30" s="1498"/>
      <c r="MPZ30" s="1498"/>
      <c r="MQA30" s="1498"/>
      <c r="MQB30" s="1498"/>
      <c r="MQC30" s="1498"/>
      <c r="MQD30" s="1498"/>
      <c r="MQE30" s="1498"/>
      <c r="MQF30" s="1498"/>
      <c r="MQG30" s="1498"/>
      <c r="MQH30" s="1498"/>
      <c r="MQI30" s="1498"/>
      <c r="MQJ30" s="1498"/>
      <c r="MQK30" s="1498"/>
      <c r="MQL30" s="1498"/>
      <c r="MQM30" s="1498"/>
      <c r="MQN30" s="1498"/>
      <c r="MQO30" s="1498"/>
      <c r="MQP30" s="1498"/>
      <c r="MQQ30" s="1498"/>
      <c r="MQR30" s="1498"/>
      <c r="MQS30" s="1498"/>
      <c r="MQT30" s="1498"/>
      <c r="MQU30" s="1498"/>
      <c r="MQV30" s="1498"/>
      <c r="MQW30" s="1498"/>
      <c r="MQX30" s="1498"/>
      <c r="MQY30" s="1498"/>
      <c r="MQZ30" s="1498"/>
      <c r="MRA30" s="1498"/>
      <c r="MRB30" s="1498"/>
      <c r="MRC30" s="1498"/>
      <c r="MRD30" s="1498"/>
      <c r="MRE30" s="1498"/>
      <c r="MRF30" s="1498"/>
      <c r="MRG30" s="1498"/>
      <c r="MRH30" s="1498"/>
      <c r="MRI30" s="1498"/>
      <c r="MRJ30" s="1498"/>
      <c r="MRK30" s="1498"/>
      <c r="MRL30" s="1498"/>
      <c r="MRM30" s="1498"/>
      <c r="MRN30" s="1498"/>
      <c r="MRO30" s="1498"/>
      <c r="MRP30" s="1498"/>
      <c r="MRQ30" s="1498"/>
      <c r="MRR30" s="1498"/>
      <c r="MRS30" s="1498"/>
      <c r="MRT30" s="1498"/>
      <c r="MRU30" s="1498"/>
      <c r="MRV30" s="1498"/>
      <c r="MRW30" s="1498"/>
      <c r="MRX30" s="1498"/>
      <c r="MRY30" s="1498"/>
      <c r="MRZ30" s="1498"/>
      <c r="MSA30" s="1498"/>
      <c r="MSB30" s="1498"/>
      <c r="MSC30" s="1498"/>
      <c r="MSD30" s="1498"/>
      <c r="MSE30" s="1498"/>
      <c r="MSF30" s="1498"/>
      <c r="MSG30" s="1498"/>
      <c r="MSH30" s="1498"/>
      <c r="MSI30" s="1498"/>
      <c r="MSJ30" s="1498"/>
      <c r="MSK30" s="1498"/>
      <c r="MSL30" s="1498"/>
      <c r="MSM30" s="1498"/>
      <c r="MSN30" s="1498"/>
      <c r="MSO30" s="1498"/>
      <c r="MSP30" s="1498"/>
      <c r="MSQ30" s="1498"/>
      <c r="MSR30" s="1498"/>
      <c r="MSS30" s="1498"/>
      <c r="MST30" s="1498"/>
      <c r="MSU30" s="1498"/>
      <c r="MSV30" s="1498"/>
      <c r="MSW30" s="1498"/>
      <c r="MSX30" s="1498"/>
      <c r="MSY30" s="1498"/>
      <c r="MSZ30" s="1498"/>
      <c r="MTA30" s="1498"/>
      <c r="MTB30" s="1498"/>
      <c r="MTC30" s="1498"/>
      <c r="MTD30" s="1498"/>
      <c r="MTE30" s="1498"/>
      <c r="MTF30" s="1498"/>
      <c r="MTG30" s="1498"/>
      <c r="MTH30" s="1498"/>
      <c r="MTI30" s="1498"/>
      <c r="MTJ30" s="1498"/>
      <c r="MTK30" s="1498"/>
      <c r="MTL30" s="1498"/>
      <c r="MTM30" s="1498"/>
      <c r="MTN30" s="1498"/>
      <c r="MTO30" s="1498"/>
      <c r="MTP30" s="1498"/>
      <c r="MTQ30" s="1498"/>
      <c r="MTR30" s="1498"/>
      <c r="MTS30" s="1498"/>
      <c r="MTT30" s="1498"/>
      <c r="MTU30" s="1498"/>
      <c r="MTV30" s="1498"/>
      <c r="MTW30" s="1498"/>
      <c r="MTX30" s="1498"/>
      <c r="MTY30" s="1498"/>
      <c r="MTZ30" s="1498"/>
      <c r="MUA30" s="1498"/>
      <c r="MUB30" s="1498"/>
      <c r="MUC30" s="1498"/>
      <c r="MUD30" s="1498"/>
      <c r="MUE30" s="1498"/>
      <c r="MUF30" s="1498"/>
      <c r="MUG30" s="1498"/>
      <c r="MUH30" s="1498"/>
      <c r="MUI30" s="1498"/>
      <c r="MUJ30" s="1498"/>
      <c r="MUK30" s="1498"/>
      <c r="MUL30" s="1498"/>
      <c r="MUM30" s="1498"/>
      <c r="MUN30" s="1498"/>
      <c r="MUO30" s="1498"/>
      <c r="MUP30" s="1498"/>
      <c r="MUQ30" s="1498"/>
      <c r="MUR30" s="1498"/>
      <c r="MUS30" s="1498"/>
      <c r="MUT30" s="1498"/>
      <c r="MUU30" s="1498"/>
      <c r="MUV30" s="1498"/>
      <c r="MUW30" s="1498"/>
      <c r="MUX30" s="1498"/>
      <c r="MUY30" s="1498"/>
      <c r="MUZ30" s="1498"/>
      <c r="MVA30" s="1498"/>
      <c r="MVB30" s="1498"/>
      <c r="MVC30" s="1498"/>
      <c r="MVD30" s="1498"/>
      <c r="MVE30" s="1498"/>
      <c r="MVF30" s="1498"/>
      <c r="MVG30" s="1498"/>
      <c r="MVH30" s="1498"/>
      <c r="MVI30" s="1498"/>
      <c r="MVJ30" s="1498"/>
      <c r="MVK30" s="1498"/>
      <c r="MVL30" s="1498"/>
      <c r="MVM30" s="1498"/>
      <c r="MVN30" s="1498"/>
      <c r="MVO30" s="1498"/>
      <c r="MVP30" s="1498"/>
      <c r="MVQ30" s="1498"/>
      <c r="MVR30" s="1498"/>
      <c r="MVS30" s="1498"/>
      <c r="MVT30" s="1498"/>
      <c r="MVU30" s="1498"/>
      <c r="MVV30" s="1498"/>
      <c r="MVW30" s="1498"/>
      <c r="MVX30" s="1498"/>
      <c r="MVY30" s="1498"/>
      <c r="MVZ30" s="1498"/>
      <c r="MWA30" s="1498"/>
      <c r="MWB30" s="1498"/>
      <c r="MWC30" s="1498"/>
      <c r="MWD30" s="1498"/>
      <c r="MWE30" s="1498"/>
      <c r="MWF30" s="1498"/>
      <c r="MWG30" s="1498"/>
      <c r="MWH30" s="1498"/>
      <c r="MWI30" s="1498"/>
      <c r="MWJ30" s="1498"/>
      <c r="MWK30" s="1498"/>
      <c r="MWL30" s="1498"/>
      <c r="MWM30" s="1498"/>
      <c r="MWN30" s="1498"/>
      <c r="MWO30" s="1498"/>
      <c r="MWP30" s="1498"/>
      <c r="MWQ30" s="1498"/>
      <c r="MWR30" s="1498"/>
      <c r="MWS30" s="1498"/>
      <c r="MWT30" s="1498"/>
      <c r="MWU30" s="1498"/>
      <c r="MWV30" s="1498"/>
      <c r="MWW30" s="1498"/>
      <c r="MWX30" s="1498"/>
      <c r="MWY30" s="1498"/>
      <c r="MWZ30" s="1498"/>
      <c r="MXA30" s="1498"/>
      <c r="MXB30" s="1498"/>
      <c r="MXC30" s="1498"/>
      <c r="MXD30" s="1498"/>
      <c r="MXE30" s="1498"/>
      <c r="MXF30" s="1498"/>
      <c r="MXG30" s="1498"/>
      <c r="MXH30" s="1498"/>
      <c r="MXI30" s="1498"/>
      <c r="MXJ30" s="1498"/>
      <c r="MXK30" s="1498"/>
      <c r="MXL30" s="1498"/>
      <c r="MXM30" s="1498"/>
      <c r="MXN30" s="1498"/>
      <c r="MXO30" s="1498"/>
      <c r="MXP30" s="1498"/>
      <c r="MXQ30" s="1498"/>
      <c r="MXR30" s="1498"/>
      <c r="MXS30" s="1498"/>
      <c r="MXT30" s="1498"/>
      <c r="MXU30" s="1498"/>
      <c r="MXV30" s="1498"/>
      <c r="MXW30" s="1498"/>
      <c r="MXX30" s="1498"/>
      <c r="MXY30" s="1498"/>
      <c r="MXZ30" s="1498"/>
      <c r="MYA30" s="1498"/>
      <c r="MYB30" s="1498"/>
      <c r="MYC30" s="1498"/>
      <c r="MYD30" s="1498"/>
      <c r="MYE30" s="1498"/>
      <c r="MYF30" s="1498"/>
      <c r="MYG30" s="1498"/>
      <c r="MYH30" s="1498"/>
      <c r="MYI30" s="1498"/>
      <c r="MYJ30" s="1498"/>
      <c r="MYK30" s="1498"/>
      <c r="MYL30" s="1498"/>
      <c r="MYM30" s="1498"/>
      <c r="MYN30" s="1498"/>
      <c r="MYO30" s="1498"/>
      <c r="MYP30" s="1498"/>
      <c r="MYQ30" s="1498"/>
      <c r="MYR30" s="1498"/>
      <c r="MYS30" s="1498"/>
      <c r="MYT30" s="1498"/>
      <c r="MYU30" s="1498"/>
      <c r="MYV30" s="1498"/>
      <c r="MYW30" s="1498"/>
      <c r="MYX30" s="1498"/>
      <c r="MYY30" s="1498"/>
      <c r="MYZ30" s="1498"/>
      <c r="MZA30" s="1498"/>
      <c r="MZB30" s="1498"/>
      <c r="MZC30" s="1498"/>
      <c r="MZD30" s="1498"/>
      <c r="MZE30" s="1498"/>
      <c r="MZF30" s="1498"/>
      <c r="MZG30" s="1498"/>
      <c r="MZH30" s="1498"/>
      <c r="MZI30" s="1498"/>
      <c r="MZJ30" s="1498"/>
      <c r="MZK30" s="1498"/>
      <c r="MZL30" s="1498"/>
      <c r="MZM30" s="1498"/>
      <c r="MZN30" s="1498"/>
      <c r="MZO30" s="1498"/>
      <c r="MZP30" s="1498"/>
      <c r="MZQ30" s="1498"/>
      <c r="MZR30" s="1498"/>
      <c r="MZS30" s="1498"/>
      <c r="MZT30" s="1498"/>
      <c r="MZU30" s="1498"/>
      <c r="MZV30" s="1498"/>
      <c r="MZW30" s="1498"/>
      <c r="MZX30" s="1498"/>
      <c r="MZY30" s="1498"/>
      <c r="MZZ30" s="1498"/>
      <c r="NAA30" s="1498"/>
      <c r="NAB30" s="1498"/>
      <c r="NAC30" s="1498"/>
      <c r="NAD30" s="1498"/>
      <c r="NAE30" s="1498"/>
      <c r="NAF30" s="1498"/>
      <c r="NAG30" s="1498"/>
      <c r="NAH30" s="1498"/>
      <c r="NAI30" s="1498"/>
      <c r="NAJ30" s="1498"/>
      <c r="NAK30" s="1498"/>
      <c r="NAL30" s="1498"/>
      <c r="NAM30" s="1498"/>
      <c r="NAN30" s="1498"/>
      <c r="NAO30" s="1498"/>
      <c r="NAP30" s="1498"/>
      <c r="NAQ30" s="1498"/>
      <c r="NAR30" s="1498"/>
      <c r="NAS30" s="1498"/>
      <c r="NAT30" s="1498"/>
      <c r="NAU30" s="1498"/>
      <c r="NAV30" s="1498"/>
      <c r="NAW30" s="1498"/>
      <c r="NAX30" s="1498"/>
      <c r="NAY30" s="1498"/>
      <c r="NAZ30" s="1498"/>
      <c r="NBA30" s="1498"/>
      <c r="NBB30" s="1498"/>
      <c r="NBC30" s="1498"/>
      <c r="NBD30" s="1498"/>
      <c r="NBE30" s="1498"/>
      <c r="NBF30" s="1498"/>
      <c r="NBG30" s="1498"/>
      <c r="NBH30" s="1498"/>
      <c r="NBI30" s="1498"/>
      <c r="NBJ30" s="1498"/>
      <c r="NBK30" s="1498"/>
      <c r="NBL30" s="1498"/>
      <c r="NBM30" s="1498"/>
      <c r="NBN30" s="1498"/>
      <c r="NBO30" s="1498"/>
      <c r="NBP30" s="1498"/>
      <c r="NBQ30" s="1498"/>
      <c r="NBR30" s="1498"/>
      <c r="NBS30" s="1498"/>
      <c r="NBT30" s="1498"/>
      <c r="NBU30" s="1498"/>
      <c r="NBV30" s="1498"/>
      <c r="NBW30" s="1498"/>
      <c r="NBX30" s="1498"/>
      <c r="NBY30" s="1498"/>
      <c r="NBZ30" s="1498"/>
      <c r="NCA30" s="1498"/>
      <c r="NCB30" s="1498"/>
      <c r="NCC30" s="1498"/>
      <c r="NCD30" s="1498"/>
      <c r="NCE30" s="1498"/>
      <c r="NCF30" s="1498"/>
      <c r="NCG30" s="1498"/>
      <c r="NCH30" s="1498"/>
      <c r="NCI30" s="1498"/>
      <c r="NCJ30" s="1498"/>
      <c r="NCK30" s="1498"/>
      <c r="NCL30" s="1498"/>
      <c r="NCM30" s="1498"/>
      <c r="NCN30" s="1498"/>
      <c r="NCO30" s="1498"/>
      <c r="NCP30" s="1498"/>
      <c r="NCQ30" s="1498"/>
      <c r="NCR30" s="1498"/>
      <c r="NCS30" s="1498"/>
      <c r="NCT30" s="1498"/>
      <c r="NCU30" s="1498"/>
      <c r="NCV30" s="1498"/>
      <c r="NCW30" s="1498"/>
      <c r="NCX30" s="1498"/>
      <c r="NCY30" s="1498"/>
      <c r="NCZ30" s="1498"/>
      <c r="NDA30" s="1498"/>
      <c r="NDB30" s="1498"/>
      <c r="NDC30" s="1498"/>
      <c r="NDD30" s="1498"/>
      <c r="NDE30" s="1498"/>
      <c r="NDF30" s="1498"/>
      <c r="NDG30" s="1498"/>
      <c r="NDH30" s="1498"/>
      <c r="NDI30" s="1498"/>
      <c r="NDJ30" s="1498"/>
      <c r="NDK30" s="1498"/>
      <c r="NDL30" s="1498"/>
      <c r="NDM30" s="1498"/>
      <c r="NDN30" s="1498"/>
      <c r="NDO30" s="1498"/>
      <c r="NDP30" s="1498"/>
      <c r="NDQ30" s="1498"/>
      <c r="NDR30" s="1498"/>
      <c r="NDS30" s="1498"/>
      <c r="NDT30" s="1498"/>
      <c r="NDU30" s="1498"/>
      <c r="NDV30" s="1498"/>
      <c r="NDW30" s="1498"/>
      <c r="NDX30" s="1498"/>
      <c r="NDY30" s="1498"/>
      <c r="NDZ30" s="1498"/>
      <c r="NEA30" s="1498"/>
      <c r="NEB30" s="1498"/>
      <c r="NEC30" s="1498"/>
      <c r="NED30" s="1498"/>
      <c r="NEE30" s="1498"/>
      <c r="NEF30" s="1498"/>
      <c r="NEG30" s="1498"/>
      <c r="NEH30" s="1498"/>
      <c r="NEI30" s="1498"/>
      <c r="NEJ30" s="1498"/>
      <c r="NEK30" s="1498"/>
      <c r="NEL30" s="1498"/>
      <c r="NEM30" s="1498"/>
      <c r="NEN30" s="1498"/>
      <c r="NEO30" s="1498"/>
      <c r="NEP30" s="1498"/>
      <c r="NEQ30" s="1498"/>
      <c r="NER30" s="1498"/>
      <c r="NES30" s="1498"/>
      <c r="NET30" s="1498"/>
      <c r="NEU30" s="1498"/>
      <c r="NEV30" s="1498"/>
      <c r="NEW30" s="1498"/>
      <c r="NEX30" s="1498"/>
      <c r="NEY30" s="1498"/>
      <c r="NEZ30" s="1498"/>
      <c r="NFA30" s="1498"/>
      <c r="NFB30" s="1498"/>
      <c r="NFC30" s="1498"/>
      <c r="NFD30" s="1498"/>
      <c r="NFE30" s="1498"/>
      <c r="NFF30" s="1498"/>
      <c r="NFG30" s="1498"/>
      <c r="NFH30" s="1498"/>
      <c r="NFI30" s="1498"/>
      <c r="NFJ30" s="1498"/>
      <c r="NFK30" s="1498"/>
      <c r="NFL30" s="1498"/>
      <c r="NFM30" s="1498"/>
      <c r="NFN30" s="1498"/>
      <c r="NFO30" s="1498"/>
      <c r="NFP30" s="1498"/>
      <c r="NFQ30" s="1498"/>
      <c r="NFR30" s="1498"/>
      <c r="NFS30" s="1498"/>
      <c r="NFT30" s="1498"/>
      <c r="NFU30" s="1498"/>
      <c r="NFV30" s="1498"/>
      <c r="NFW30" s="1498"/>
      <c r="NFX30" s="1498"/>
      <c r="NFY30" s="1498"/>
      <c r="NFZ30" s="1498"/>
      <c r="NGA30" s="1498"/>
      <c r="NGB30" s="1498"/>
      <c r="NGC30" s="1498"/>
      <c r="NGD30" s="1498"/>
      <c r="NGE30" s="1498"/>
      <c r="NGF30" s="1498"/>
      <c r="NGG30" s="1498"/>
      <c r="NGH30" s="1498"/>
      <c r="NGI30" s="1498"/>
      <c r="NGJ30" s="1498"/>
      <c r="NGK30" s="1498"/>
      <c r="NGL30" s="1498"/>
      <c r="NGM30" s="1498"/>
      <c r="NGN30" s="1498"/>
      <c r="NGO30" s="1498"/>
      <c r="NGP30" s="1498"/>
      <c r="NGQ30" s="1498"/>
      <c r="NGR30" s="1498"/>
      <c r="NGS30" s="1498"/>
      <c r="NGT30" s="1498"/>
      <c r="NGU30" s="1498"/>
      <c r="NGV30" s="1498"/>
      <c r="NGW30" s="1498"/>
      <c r="NGX30" s="1498"/>
      <c r="NGY30" s="1498"/>
      <c r="NGZ30" s="1498"/>
      <c r="NHA30" s="1498"/>
      <c r="NHB30" s="1498"/>
      <c r="NHC30" s="1498"/>
      <c r="NHD30" s="1498"/>
      <c r="NHE30" s="1498"/>
      <c r="NHF30" s="1498"/>
      <c r="NHG30" s="1498"/>
      <c r="NHH30" s="1498"/>
      <c r="NHI30" s="1498"/>
      <c r="NHJ30" s="1498"/>
      <c r="NHK30" s="1498"/>
      <c r="NHL30" s="1498"/>
      <c r="NHM30" s="1498"/>
      <c r="NHN30" s="1498"/>
      <c r="NHO30" s="1498"/>
      <c r="NHP30" s="1498"/>
      <c r="NHQ30" s="1498"/>
      <c r="NHR30" s="1498"/>
      <c r="NHS30" s="1498"/>
      <c r="NHT30" s="1498"/>
      <c r="NHU30" s="1498"/>
      <c r="NHV30" s="1498"/>
      <c r="NHW30" s="1498"/>
      <c r="NHX30" s="1498"/>
      <c r="NHY30" s="1498"/>
      <c r="NHZ30" s="1498"/>
      <c r="NIA30" s="1498"/>
      <c r="NIB30" s="1498"/>
      <c r="NIC30" s="1498"/>
      <c r="NID30" s="1498"/>
      <c r="NIE30" s="1498"/>
      <c r="NIF30" s="1498"/>
      <c r="NIG30" s="1498"/>
      <c r="NIH30" s="1498"/>
      <c r="NII30" s="1498"/>
      <c r="NIJ30" s="1498"/>
      <c r="NIK30" s="1498"/>
      <c r="NIL30" s="1498"/>
      <c r="NIM30" s="1498"/>
      <c r="NIN30" s="1498"/>
      <c r="NIO30" s="1498"/>
      <c r="NIP30" s="1498"/>
      <c r="NIQ30" s="1498"/>
      <c r="NIR30" s="1498"/>
      <c r="NIS30" s="1498"/>
      <c r="NIT30" s="1498"/>
      <c r="NIU30" s="1498"/>
      <c r="NIV30" s="1498"/>
      <c r="NIW30" s="1498"/>
      <c r="NIX30" s="1498"/>
      <c r="NIY30" s="1498"/>
      <c r="NIZ30" s="1498"/>
      <c r="NJA30" s="1498"/>
      <c r="NJB30" s="1498"/>
      <c r="NJC30" s="1498"/>
      <c r="NJD30" s="1498"/>
      <c r="NJE30" s="1498"/>
      <c r="NJF30" s="1498"/>
      <c r="NJG30" s="1498"/>
      <c r="NJH30" s="1498"/>
      <c r="NJI30" s="1498"/>
      <c r="NJJ30" s="1498"/>
      <c r="NJK30" s="1498"/>
      <c r="NJL30" s="1498"/>
      <c r="NJM30" s="1498"/>
      <c r="NJN30" s="1498"/>
      <c r="NJO30" s="1498"/>
      <c r="NJP30" s="1498"/>
      <c r="NJQ30" s="1498"/>
      <c r="NJR30" s="1498"/>
      <c r="NJS30" s="1498"/>
      <c r="NJT30" s="1498"/>
      <c r="NJU30" s="1498"/>
      <c r="NJV30" s="1498"/>
      <c r="NJW30" s="1498"/>
      <c r="NJX30" s="1498"/>
      <c r="NJY30" s="1498"/>
      <c r="NJZ30" s="1498"/>
      <c r="NKA30" s="1498"/>
      <c r="NKB30" s="1498"/>
      <c r="NKC30" s="1498"/>
      <c r="NKD30" s="1498"/>
      <c r="NKE30" s="1498"/>
      <c r="NKF30" s="1498"/>
      <c r="NKG30" s="1498"/>
      <c r="NKH30" s="1498"/>
      <c r="NKI30" s="1498"/>
      <c r="NKJ30" s="1498"/>
      <c r="NKK30" s="1498"/>
      <c r="NKL30" s="1498"/>
      <c r="NKM30" s="1498"/>
      <c r="NKN30" s="1498"/>
      <c r="NKO30" s="1498"/>
      <c r="NKP30" s="1498"/>
      <c r="NKQ30" s="1498"/>
      <c r="NKR30" s="1498"/>
      <c r="NKS30" s="1498"/>
      <c r="NKT30" s="1498"/>
      <c r="NKU30" s="1498"/>
      <c r="NKV30" s="1498"/>
      <c r="NKW30" s="1498"/>
      <c r="NKX30" s="1498"/>
      <c r="NKY30" s="1498"/>
      <c r="NKZ30" s="1498"/>
      <c r="NLA30" s="1498"/>
      <c r="NLB30" s="1498"/>
      <c r="NLC30" s="1498"/>
      <c r="NLD30" s="1498"/>
      <c r="NLE30" s="1498"/>
      <c r="NLF30" s="1498"/>
      <c r="NLG30" s="1498"/>
      <c r="NLH30" s="1498"/>
      <c r="NLI30" s="1498"/>
      <c r="NLJ30" s="1498"/>
      <c r="NLK30" s="1498"/>
      <c r="NLL30" s="1498"/>
      <c r="NLM30" s="1498"/>
      <c r="NLN30" s="1498"/>
      <c r="NLO30" s="1498"/>
      <c r="NLP30" s="1498"/>
      <c r="NLQ30" s="1498"/>
      <c r="NLR30" s="1498"/>
      <c r="NLS30" s="1498"/>
      <c r="NLT30" s="1498"/>
      <c r="NLU30" s="1498"/>
      <c r="NLV30" s="1498"/>
      <c r="NLW30" s="1498"/>
      <c r="NLX30" s="1498"/>
      <c r="NLY30" s="1498"/>
      <c r="NLZ30" s="1498"/>
      <c r="NMA30" s="1498"/>
      <c r="NMB30" s="1498"/>
      <c r="NMC30" s="1498"/>
      <c r="NMD30" s="1498"/>
      <c r="NME30" s="1498"/>
      <c r="NMF30" s="1498"/>
      <c r="NMG30" s="1498"/>
      <c r="NMH30" s="1498"/>
      <c r="NMI30" s="1498"/>
      <c r="NMJ30" s="1498"/>
      <c r="NMK30" s="1498"/>
      <c r="NML30" s="1498"/>
      <c r="NMM30" s="1498"/>
      <c r="NMN30" s="1498"/>
      <c r="NMO30" s="1498"/>
      <c r="NMP30" s="1498"/>
      <c r="NMQ30" s="1498"/>
      <c r="NMR30" s="1498"/>
      <c r="NMS30" s="1498"/>
      <c r="NMT30" s="1498"/>
      <c r="NMU30" s="1498"/>
      <c r="NMV30" s="1498"/>
      <c r="NMW30" s="1498"/>
      <c r="NMX30" s="1498"/>
      <c r="NMY30" s="1498"/>
      <c r="NMZ30" s="1498"/>
      <c r="NNA30" s="1498"/>
      <c r="NNB30" s="1498"/>
      <c r="NNC30" s="1498"/>
      <c r="NND30" s="1498"/>
      <c r="NNE30" s="1498"/>
      <c r="NNF30" s="1498"/>
      <c r="NNG30" s="1498"/>
      <c r="NNH30" s="1498"/>
      <c r="NNI30" s="1498"/>
      <c r="NNJ30" s="1498"/>
      <c r="NNK30" s="1498"/>
      <c r="NNL30" s="1498"/>
      <c r="NNM30" s="1498"/>
      <c r="NNN30" s="1498"/>
      <c r="NNO30" s="1498"/>
      <c r="NNP30" s="1498"/>
      <c r="NNQ30" s="1498"/>
      <c r="NNR30" s="1498"/>
      <c r="NNS30" s="1498"/>
      <c r="NNT30" s="1498"/>
      <c r="NNU30" s="1498"/>
      <c r="NNV30" s="1498"/>
      <c r="NNW30" s="1498"/>
      <c r="NNX30" s="1498"/>
      <c r="NNY30" s="1498"/>
      <c r="NNZ30" s="1498"/>
      <c r="NOA30" s="1498"/>
      <c r="NOB30" s="1498"/>
      <c r="NOC30" s="1498"/>
      <c r="NOD30" s="1498"/>
      <c r="NOE30" s="1498"/>
      <c r="NOF30" s="1498"/>
      <c r="NOG30" s="1498"/>
      <c r="NOH30" s="1498"/>
      <c r="NOI30" s="1498"/>
      <c r="NOJ30" s="1498"/>
      <c r="NOK30" s="1498"/>
      <c r="NOL30" s="1498"/>
      <c r="NOM30" s="1498"/>
      <c r="NON30" s="1498"/>
      <c r="NOO30" s="1498"/>
      <c r="NOP30" s="1498"/>
      <c r="NOQ30" s="1498"/>
      <c r="NOR30" s="1498"/>
      <c r="NOS30" s="1498"/>
      <c r="NOT30" s="1498"/>
      <c r="NOU30" s="1498"/>
      <c r="NOV30" s="1498"/>
      <c r="NOW30" s="1498"/>
      <c r="NOX30" s="1498"/>
      <c r="NOY30" s="1498"/>
      <c r="NOZ30" s="1498"/>
      <c r="NPA30" s="1498"/>
      <c r="NPB30" s="1498"/>
      <c r="NPC30" s="1498"/>
      <c r="NPD30" s="1498"/>
      <c r="NPE30" s="1498"/>
      <c r="NPF30" s="1498"/>
      <c r="NPG30" s="1498"/>
      <c r="NPH30" s="1498"/>
      <c r="NPI30" s="1498"/>
      <c r="NPJ30" s="1498"/>
      <c r="NPK30" s="1498"/>
      <c r="NPL30" s="1498"/>
      <c r="NPM30" s="1498"/>
      <c r="NPN30" s="1498"/>
      <c r="NPO30" s="1498"/>
      <c r="NPP30" s="1498"/>
      <c r="NPQ30" s="1498"/>
      <c r="NPR30" s="1498"/>
      <c r="NPS30" s="1498"/>
      <c r="NPT30" s="1498"/>
      <c r="NPU30" s="1498"/>
      <c r="NPV30" s="1498"/>
      <c r="NPW30" s="1498"/>
      <c r="NPX30" s="1498"/>
      <c r="NPY30" s="1498"/>
      <c r="NPZ30" s="1498"/>
      <c r="NQA30" s="1498"/>
      <c r="NQB30" s="1498"/>
      <c r="NQC30" s="1498"/>
      <c r="NQD30" s="1498"/>
      <c r="NQE30" s="1498"/>
      <c r="NQF30" s="1498"/>
      <c r="NQG30" s="1498"/>
      <c r="NQH30" s="1498"/>
      <c r="NQI30" s="1498"/>
      <c r="NQJ30" s="1498"/>
      <c r="NQK30" s="1498"/>
      <c r="NQL30" s="1498"/>
      <c r="NQM30" s="1498"/>
      <c r="NQN30" s="1498"/>
      <c r="NQO30" s="1498"/>
      <c r="NQP30" s="1498"/>
      <c r="NQQ30" s="1498"/>
      <c r="NQR30" s="1498"/>
      <c r="NQS30" s="1498"/>
      <c r="NQT30" s="1498"/>
      <c r="NQU30" s="1498"/>
      <c r="NQV30" s="1498"/>
      <c r="NQW30" s="1498"/>
      <c r="NQX30" s="1498"/>
      <c r="NQY30" s="1498"/>
      <c r="NQZ30" s="1498"/>
      <c r="NRA30" s="1498"/>
      <c r="NRB30" s="1498"/>
      <c r="NRC30" s="1498"/>
      <c r="NRD30" s="1498"/>
      <c r="NRE30" s="1498"/>
      <c r="NRF30" s="1498"/>
      <c r="NRG30" s="1498"/>
      <c r="NRH30" s="1498"/>
      <c r="NRI30" s="1498"/>
      <c r="NRJ30" s="1498"/>
      <c r="NRK30" s="1498"/>
      <c r="NRL30" s="1498"/>
      <c r="NRM30" s="1498"/>
      <c r="NRN30" s="1498"/>
      <c r="NRO30" s="1498"/>
      <c r="NRP30" s="1498"/>
      <c r="NRQ30" s="1498"/>
      <c r="NRR30" s="1498"/>
      <c r="NRS30" s="1498"/>
      <c r="NRT30" s="1498"/>
      <c r="NRU30" s="1498"/>
      <c r="NRV30" s="1498"/>
      <c r="NRW30" s="1498"/>
      <c r="NRX30" s="1498"/>
      <c r="NRY30" s="1498"/>
      <c r="NRZ30" s="1498"/>
      <c r="NSA30" s="1498"/>
      <c r="NSB30" s="1498"/>
      <c r="NSC30" s="1498"/>
      <c r="NSD30" s="1498"/>
      <c r="NSE30" s="1498"/>
      <c r="NSF30" s="1498"/>
      <c r="NSG30" s="1498"/>
      <c r="NSH30" s="1498"/>
      <c r="NSI30" s="1498"/>
      <c r="NSJ30" s="1498"/>
      <c r="NSK30" s="1498"/>
      <c r="NSL30" s="1498"/>
      <c r="NSM30" s="1498"/>
      <c r="NSN30" s="1498"/>
      <c r="NSO30" s="1498"/>
      <c r="NSP30" s="1498"/>
      <c r="NSQ30" s="1498"/>
      <c r="NSR30" s="1498"/>
      <c r="NSS30" s="1498"/>
      <c r="NST30" s="1498"/>
      <c r="NSU30" s="1498"/>
      <c r="NSV30" s="1498"/>
      <c r="NSW30" s="1498"/>
      <c r="NSX30" s="1498"/>
      <c r="NSY30" s="1498"/>
      <c r="NSZ30" s="1498"/>
      <c r="NTA30" s="1498"/>
      <c r="NTB30" s="1498"/>
      <c r="NTC30" s="1498"/>
      <c r="NTD30" s="1498"/>
      <c r="NTE30" s="1498"/>
      <c r="NTF30" s="1498"/>
      <c r="NTG30" s="1498"/>
      <c r="NTH30" s="1498"/>
      <c r="NTI30" s="1498"/>
      <c r="NTJ30" s="1498"/>
      <c r="NTK30" s="1498"/>
      <c r="NTL30" s="1498"/>
      <c r="NTM30" s="1498"/>
      <c r="NTN30" s="1498"/>
      <c r="NTO30" s="1498"/>
      <c r="NTP30" s="1498"/>
      <c r="NTQ30" s="1498"/>
      <c r="NTR30" s="1498"/>
      <c r="NTS30" s="1498"/>
      <c r="NTT30" s="1498"/>
      <c r="NTU30" s="1498"/>
      <c r="NTV30" s="1498"/>
      <c r="NTW30" s="1498"/>
      <c r="NTX30" s="1498"/>
      <c r="NTY30" s="1498"/>
      <c r="NTZ30" s="1498"/>
      <c r="NUA30" s="1498"/>
      <c r="NUB30" s="1498"/>
      <c r="NUC30" s="1498"/>
      <c r="NUD30" s="1498"/>
      <c r="NUE30" s="1498"/>
      <c r="NUF30" s="1498"/>
      <c r="NUG30" s="1498"/>
      <c r="NUH30" s="1498"/>
      <c r="NUI30" s="1498"/>
      <c r="NUJ30" s="1498"/>
      <c r="NUK30" s="1498"/>
      <c r="NUL30" s="1498"/>
      <c r="NUM30" s="1498"/>
      <c r="NUN30" s="1498"/>
      <c r="NUO30" s="1498"/>
      <c r="NUP30" s="1498"/>
      <c r="NUQ30" s="1498"/>
      <c r="NUR30" s="1498"/>
      <c r="NUS30" s="1498"/>
      <c r="NUT30" s="1498"/>
      <c r="NUU30" s="1498"/>
      <c r="NUV30" s="1498"/>
      <c r="NUW30" s="1498"/>
      <c r="NUX30" s="1498"/>
      <c r="NUY30" s="1498"/>
      <c r="NUZ30" s="1498"/>
      <c r="NVA30" s="1498"/>
      <c r="NVB30" s="1498"/>
      <c r="NVC30" s="1498"/>
      <c r="NVD30" s="1498"/>
      <c r="NVE30" s="1498"/>
      <c r="NVF30" s="1498"/>
      <c r="NVG30" s="1498"/>
      <c r="NVH30" s="1498"/>
      <c r="NVI30" s="1498"/>
      <c r="NVJ30" s="1498"/>
      <c r="NVK30" s="1498"/>
      <c r="NVL30" s="1498"/>
      <c r="NVM30" s="1498"/>
      <c r="NVN30" s="1498"/>
      <c r="NVO30" s="1498"/>
      <c r="NVP30" s="1498"/>
      <c r="NVQ30" s="1498"/>
      <c r="NVR30" s="1498"/>
      <c r="NVS30" s="1498"/>
      <c r="NVT30" s="1498"/>
      <c r="NVU30" s="1498"/>
      <c r="NVV30" s="1498"/>
      <c r="NVW30" s="1498"/>
      <c r="NVX30" s="1498"/>
      <c r="NVY30" s="1498"/>
      <c r="NVZ30" s="1498"/>
      <c r="NWA30" s="1498"/>
      <c r="NWB30" s="1498"/>
      <c r="NWC30" s="1498"/>
      <c r="NWD30" s="1498"/>
      <c r="NWE30" s="1498"/>
      <c r="NWF30" s="1498"/>
      <c r="NWG30" s="1498"/>
      <c r="NWH30" s="1498"/>
      <c r="NWI30" s="1498"/>
      <c r="NWJ30" s="1498"/>
      <c r="NWK30" s="1498"/>
      <c r="NWL30" s="1498"/>
      <c r="NWM30" s="1498"/>
      <c r="NWN30" s="1498"/>
      <c r="NWO30" s="1498"/>
      <c r="NWP30" s="1498"/>
      <c r="NWQ30" s="1498"/>
      <c r="NWR30" s="1498"/>
      <c r="NWS30" s="1498"/>
      <c r="NWT30" s="1498"/>
      <c r="NWU30" s="1498"/>
      <c r="NWV30" s="1498"/>
      <c r="NWW30" s="1498"/>
      <c r="NWX30" s="1498"/>
      <c r="NWY30" s="1498"/>
      <c r="NWZ30" s="1498"/>
      <c r="NXA30" s="1498"/>
      <c r="NXB30" s="1498"/>
      <c r="NXC30" s="1498"/>
      <c r="NXD30" s="1498"/>
      <c r="NXE30" s="1498"/>
      <c r="NXF30" s="1498"/>
      <c r="NXG30" s="1498"/>
      <c r="NXH30" s="1498"/>
      <c r="NXI30" s="1498"/>
      <c r="NXJ30" s="1498"/>
      <c r="NXK30" s="1498"/>
      <c r="NXL30" s="1498"/>
      <c r="NXM30" s="1498"/>
      <c r="NXN30" s="1498"/>
      <c r="NXO30" s="1498"/>
      <c r="NXP30" s="1498"/>
      <c r="NXQ30" s="1498"/>
      <c r="NXR30" s="1498"/>
      <c r="NXS30" s="1498"/>
      <c r="NXT30" s="1498"/>
      <c r="NXU30" s="1498"/>
      <c r="NXV30" s="1498"/>
      <c r="NXW30" s="1498"/>
      <c r="NXX30" s="1498"/>
      <c r="NXY30" s="1498"/>
      <c r="NXZ30" s="1498"/>
      <c r="NYA30" s="1498"/>
      <c r="NYB30" s="1498"/>
      <c r="NYC30" s="1498"/>
      <c r="NYD30" s="1498"/>
      <c r="NYE30" s="1498"/>
      <c r="NYF30" s="1498"/>
      <c r="NYG30" s="1498"/>
      <c r="NYH30" s="1498"/>
      <c r="NYI30" s="1498"/>
      <c r="NYJ30" s="1498"/>
      <c r="NYK30" s="1498"/>
      <c r="NYL30" s="1498"/>
      <c r="NYM30" s="1498"/>
      <c r="NYN30" s="1498"/>
      <c r="NYO30" s="1498"/>
      <c r="NYP30" s="1498"/>
      <c r="NYQ30" s="1498"/>
      <c r="NYR30" s="1498"/>
      <c r="NYS30" s="1498"/>
      <c r="NYT30" s="1498"/>
      <c r="NYU30" s="1498"/>
      <c r="NYV30" s="1498"/>
      <c r="NYW30" s="1498"/>
      <c r="NYX30" s="1498"/>
      <c r="NYY30" s="1498"/>
      <c r="NYZ30" s="1498"/>
      <c r="NZA30" s="1498"/>
      <c r="NZB30" s="1498"/>
      <c r="NZC30" s="1498"/>
      <c r="NZD30" s="1498"/>
      <c r="NZE30" s="1498"/>
      <c r="NZF30" s="1498"/>
      <c r="NZG30" s="1498"/>
      <c r="NZH30" s="1498"/>
      <c r="NZI30" s="1498"/>
      <c r="NZJ30" s="1498"/>
      <c r="NZK30" s="1498"/>
      <c r="NZL30" s="1498"/>
      <c r="NZM30" s="1498"/>
      <c r="NZN30" s="1498"/>
      <c r="NZO30" s="1498"/>
      <c r="NZP30" s="1498"/>
      <c r="NZQ30" s="1498"/>
      <c r="NZR30" s="1498"/>
      <c r="NZS30" s="1498"/>
      <c r="NZT30" s="1498"/>
      <c r="NZU30" s="1498"/>
      <c r="NZV30" s="1498"/>
      <c r="NZW30" s="1498"/>
      <c r="NZX30" s="1498"/>
      <c r="NZY30" s="1498"/>
      <c r="NZZ30" s="1498"/>
      <c r="OAA30" s="1498"/>
      <c r="OAB30" s="1498"/>
      <c r="OAC30" s="1498"/>
      <c r="OAD30" s="1498"/>
      <c r="OAE30" s="1498"/>
      <c r="OAF30" s="1498"/>
      <c r="OAG30" s="1498"/>
      <c r="OAH30" s="1498"/>
      <c r="OAI30" s="1498"/>
      <c r="OAJ30" s="1498"/>
      <c r="OAK30" s="1498"/>
      <c r="OAL30" s="1498"/>
      <c r="OAM30" s="1498"/>
      <c r="OAN30" s="1498"/>
      <c r="OAO30" s="1498"/>
      <c r="OAP30" s="1498"/>
      <c r="OAQ30" s="1498"/>
      <c r="OAR30" s="1498"/>
      <c r="OAS30" s="1498"/>
      <c r="OAT30" s="1498"/>
      <c r="OAU30" s="1498"/>
      <c r="OAV30" s="1498"/>
      <c r="OAW30" s="1498"/>
      <c r="OAX30" s="1498"/>
      <c r="OAY30" s="1498"/>
      <c r="OAZ30" s="1498"/>
      <c r="OBA30" s="1498"/>
      <c r="OBB30" s="1498"/>
      <c r="OBC30" s="1498"/>
      <c r="OBD30" s="1498"/>
      <c r="OBE30" s="1498"/>
      <c r="OBF30" s="1498"/>
      <c r="OBG30" s="1498"/>
      <c r="OBH30" s="1498"/>
      <c r="OBI30" s="1498"/>
      <c r="OBJ30" s="1498"/>
      <c r="OBK30" s="1498"/>
      <c r="OBL30" s="1498"/>
      <c r="OBM30" s="1498"/>
      <c r="OBN30" s="1498"/>
      <c r="OBO30" s="1498"/>
      <c r="OBP30" s="1498"/>
      <c r="OBQ30" s="1498"/>
      <c r="OBR30" s="1498"/>
      <c r="OBS30" s="1498"/>
      <c r="OBT30" s="1498"/>
      <c r="OBU30" s="1498"/>
      <c r="OBV30" s="1498"/>
      <c r="OBW30" s="1498"/>
      <c r="OBX30" s="1498"/>
      <c r="OBY30" s="1498"/>
      <c r="OBZ30" s="1498"/>
      <c r="OCA30" s="1498"/>
      <c r="OCB30" s="1498"/>
      <c r="OCC30" s="1498"/>
      <c r="OCD30" s="1498"/>
      <c r="OCE30" s="1498"/>
      <c r="OCF30" s="1498"/>
      <c r="OCG30" s="1498"/>
      <c r="OCH30" s="1498"/>
      <c r="OCI30" s="1498"/>
      <c r="OCJ30" s="1498"/>
      <c r="OCK30" s="1498"/>
      <c r="OCL30" s="1498"/>
      <c r="OCM30" s="1498"/>
      <c r="OCN30" s="1498"/>
      <c r="OCO30" s="1498"/>
      <c r="OCP30" s="1498"/>
      <c r="OCQ30" s="1498"/>
      <c r="OCR30" s="1498"/>
      <c r="OCS30" s="1498"/>
      <c r="OCT30" s="1498"/>
      <c r="OCU30" s="1498"/>
      <c r="OCV30" s="1498"/>
      <c r="OCW30" s="1498"/>
      <c r="OCX30" s="1498"/>
      <c r="OCY30" s="1498"/>
      <c r="OCZ30" s="1498"/>
      <c r="ODA30" s="1498"/>
      <c r="ODB30" s="1498"/>
      <c r="ODC30" s="1498"/>
      <c r="ODD30" s="1498"/>
      <c r="ODE30" s="1498"/>
      <c r="ODF30" s="1498"/>
      <c r="ODG30" s="1498"/>
      <c r="ODH30" s="1498"/>
      <c r="ODI30" s="1498"/>
      <c r="ODJ30" s="1498"/>
      <c r="ODK30" s="1498"/>
      <c r="ODL30" s="1498"/>
      <c r="ODM30" s="1498"/>
      <c r="ODN30" s="1498"/>
      <c r="ODO30" s="1498"/>
      <c r="ODP30" s="1498"/>
      <c r="ODQ30" s="1498"/>
      <c r="ODR30" s="1498"/>
      <c r="ODS30" s="1498"/>
      <c r="ODT30" s="1498"/>
      <c r="ODU30" s="1498"/>
      <c r="ODV30" s="1498"/>
      <c r="ODW30" s="1498"/>
      <c r="ODX30" s="1498"/>
      <c r="ODY30" s="1498"/>
      <c r="ODZ30" s="1498"/>
      <c r="OEA30" s="1498"/>
      <c r="OEB30" s="1498"/>
      <c r="OEC30" s="1498"/>
      <c r="OED30" s="1498"/>
      <c r="OEE30" s="1498"/>
      <c r="OEF30" s="1498"/>
      <c r="OEG30" s="1498"/>
      <c r="OEH30" s="1498"/>
      <c r="OEI30" s="1498"/>
      <c r="OEJ30" s="1498"/>
      <c r="OEK30" s="1498"/>
      <c r="OEL30" s="1498"/>
      <c r="OEM30" s="1498"/>
      <c r="OEN30" s="1498"/>
      <c r="OEO30" s="1498"/>
      <c r="OEP30" s="1498"/>
      <c r="OEQ30" s="1498"/>
      <c r="OER30" s="1498"/>
      <c r="OES30" s="1498"/>
      <c r="OET30" s="1498"/>
      <c r="OEU30" s="1498"/>
      <c r="OEV30" s="1498"/>
      <c r="OEW30" s="1498"/>
      <c r="OEX30" s="1498"/>
      <c r="OEY30" s="1498"/>
      <c r="OEZ30" s="1498"/>
      <c r="OFA30" s="1498"/>
      <c r="OFB30" s="1498"/>
      <c r="OFC30" s="1498"/>
      <c r="OFD30" s="1498"/>
      <c r="OFE30" s="1498"/>
      <c r="OFF30" s="1498"/>
      <c r="OFG30" s="1498"/>
      <c r="OFH30" s="1498"/>
      <c r="OFI30" s="1498"/>
      <c r="OFJ30" s="1498"/>
      <c r="OFK30" s="1498"/>
      <c r="OFL30" s="1498"/>
      <c r="OFM30" s="1498"/>
      <c r="OFN30" s="1498"/>
      <c r="OFO30" s="1498"/>
      <c r="OFP30" s="1498"/>
      <c r="OFQ30" s="1498"/>
      <c r="OFR30" s="1498"/>
      <c r="OFS30" s="1498"/>
      <c r="OFT30" s="1498"/>
      <c r="OFU30" s="1498"/>
      <c r="OFV30" s="1498"/>
      <c r="OFW30" s="1498"/>
      <c r="OFX30" s="1498"/>
      <c r="OFY30" s="1498"/>
      <c r="OFZ30" s="1498"/>
      <c r="OGA30" s="1498"/>
      <c r="OGB30" s="1498"/>
      <c r="OGC30" s="1498"/>
      <c r="OGD30" s="1498"/>
      <c r="OGE30" s="1498"/>
      <c r="OGF30" s="1498"/>
      <c r="OGG30" s="1498"/>
      <c r="OGH30" s="1498"/>
      <c r="OGI30" s="1498"/>
      <c r="OGJ30" s="1498"/>
      <c r="OGK30" s="1498"/>
      <c r="OGL30" s="1498"/>
      <c r="OGM30" s="1498"/>
      <c r="OGN30" s="1498"/>
      <c r="OGO30" s="1498"/>
      <c r="OGP30" s="1498"/>
      <c r="OGQ30" s="1498"/>
      <c r="OGR30" s="1498"/>
      <c r="OGS30" s="1498"/>
      <c r="OGT30" s="1498"/>
      <c r="OGU30" s="1498"/>
      <c r="OGV30" s="1498"/>
      <c r="OGW30" s="1498"/>
      <c r="OGX30" s="1498"/>
      <c r="OGY30" s="1498"/>
      <c r="OGZ30" s="1498"/>
      <c r="OHA30" s="1498"/>
      <c r="OHB30" s="1498"/>
      <c r="OHC30" s="1498"/>
      <c r="OHD30" s="1498"/>
      <c r="OHE30" s="1498"/>
      <c r="OHF30" s="1498"/>
      <c r="OHG30" s="1498"/>
      <c r="OHH30" s="1498"/>
      <c r="OHI30" s="1498"/>
      <c r="OHJ30" s="1498"/>
      <c r="OHK30" s="1498"/>
      <c r="OHL30" s="1498"/>
      <c r="OHM30" s="1498"/>
      <c r="OHN30" s="1498"/>
      <c r="OHO30" s="1498"/>
      <c r="OHP30" s="1498"/>
      <c r="OHQ30" s="1498"/>
      <c r="OHR30" s="1498"/>
      <c r="OHS30" s="1498"/>
      <c r="OHT30" s="1498"/>
      <c r="OHU30" s="1498"/>
      <c r="OHV30" s="1498"/>
      <c r="OHW30" s="1498"/>
      <c r="OHX30" s="1498"/>
      <c r="OHY30" s="1498"/>
      <c r="OHZ30" s="1498"/>
      <c r="OIA30" s="1498"/>
      <c r="OIB30" s="1498"/>
      <c r="OIC30" s="1498"/>
      <c r="OID30" s="1498"/>
      <c r="OIE30" s="1498"/>
      <c r="OIF30" s="1498"/>
      <c r="OIG30" s="1498"/>
      <c r="OIH30" s="1498"/>
      <c r="OII30" s="1498"/>
      <c r="OIJ30" s="1498"/>
      <c r="OIK30" s="1498"/>
      <c r="OIL30" s="1498"/>
      <c r="OIM30" s="1498"/>
      <c r="OIN30" s="1498"/>
      <c r="OIO30" s="1498"/>
      <c r="OIP30" s="1498"/>
      <c r="OIQ30" s="1498"/>
      <c r="OIR30" s="1498"/>
      <c r="OIS30" s="1498"/>
      <c r="OIT30" s="1498"/>
      <c r="OIU30" s="1498"/>
      <c r="OIV30" s="1498"/>
      <c r="OIW30" s="1498"/>
      <c r="OIX30" s="1498"/>
      <c r="OIY30" s="1498"/>
      <c r="OIZ30" s="1498"/>
      <c r="OJA30" s="1498"/>
      <c r="OJB30" s="1498"/>
      <c r="OJC30" s="1498"/>
      <c r="OJD30" s="1498"/>
      <c r="OJE30" s="1498"/>
      <c r="OJF30" s="1498"/>
      <c r="OJG30" s="1498"/>
      <c r="OJH30" s="1498"/>
      <c r="OJI30" s="1498"/>
      <c r="OJJ30" s="1498"/>
      <c r="OJK30" s="1498"/>
      <c r="OJL30" s="1498"/>
      <c r="OJM30" s="1498"/>
      <c r="OJN30" s="1498"/>
      <c r="OJO30" s="1498"/>
      <c r="OJP30" s="1498"/>
      <c r="OJQ30" s="1498"/>
      <c r="OJR30" s="1498"/>
      <c r="OJS30" s="1498"/>
      <c r="OJT30" s="1498"/>
      <c r="OJU30" s="1498"/>
      <c r="OJV30" s="1498"/>
      <c r="OJW30" s="1498"/>
      <c r="OJX30" s="1498"/>
      <c r="OJY30" s="1498"/>
      <c r="OJZ30" s="1498"/>
      <c r="OKA30" s="1498"/>
      <c r="OKB30" s="1498"/>
      <c r="OKC30" s="1498"/>
      <c r="OKD30" s="1498"/>
      <c r="OKE30" s="1498"/>
      <c r="OKF30" s="1498"/>
      <c r="OKG30" s="1498"/>
      <c r="OKH30" s="1498"/>
      <c r="OKI30" s="1498"/>
      <c r="OKJ30" s="1498"/>
      <c r="OKK30" s="1498"/>
      <c r="OKL30" s="1498"/>
      <c r="OKM30" s="1498"/>
      <c r="OKN30" s="1498"/>
      <c r="OKO30" s="1498"/>
      <c r="OKP30" s="1498"/>
      <c r="OKQ30" s="1498"/>
      <c r="OKR30" s="1498"/>
      <c r="OKS30" s="1498"/>
      <c r="OKT30" s="1498"/>
      <c r="OKU30" s="1498"/>
      <c r="OKV30" s="1498"/>
      <c r="OKW30" s="1498"/>
      <c r="OKX30" s="1498"/>
      <c r="OKY30" s="1498"/>
      <c r="OKZ30" s="1498"/>
      <c r="OLA30" s="1498"/>
      <c r="OLB30" s="1498"/>
      <c r="OLC30" s="1498"/>
      <c r="OLD30" s="1498"/>
      <c r="OLE30" s="1498"/>
      <c r="OLF30" s="1498"/>
      <c r="OLG30" s="1498"/>
      <c r="OLH30" s="1498"/>
      <c r="OLI30" s="1498"/>
      <c r="OLJ30" s="1498"/>
      <c r="OLK30" s="1498"/>
      <c r="OLL30" s="1498"/>
      <c r="OLM30" s="1498"/>
      <c r="OLN30" s="1498"/>
      <c r="OLO30" s="1498"/>
      <c r="OLP30" s="1498"/>
      <c r="OLQ30" s="1498"/>
      <c r="OLR30" s="1498"/>
      <c r="OLS30" s="1498"/>
      <c r="OLT30" s="1498"/>
      <c r="OLU30" s="1498"/>
      <c r="OLV30" s="1498"/>
      <c r="OLW30" s="1498"/>
      <c r="OLX30" s="1498"/>
      <c r="OLY30" s="1498"/>
      <c r="OLZ30" s="1498"/>
      <c r="OMA30" s="1498"/>
      <c r="OMB30" s="1498"/>
      <c r="OMC30" s="1498"/>
      <c r="OMD30" s="1498"/>
      <c r="OME30" s="1498"/>
      <c r="OMF30" s="1498"/>
      <c r="OMG30" s="1498"/>
      <c r="OMH30" s="1498"/>
      <c r="OMI30" s="1498"/>
      <c r="OMJ30" s="1498"/>
      <c r="OMK30" s="1498"/>
      <c r="OML30" s="1498"/>
      <c r="OMM30" s="1498"/>
      <c r="OMN30" s="1498"/>
      <c r="OMO30" s="1498"/>
      <c r="OMP30" s="1498"/>
      <c r="OMQ30" s="1498"/>
      <c r="OMR30" s="1498"/>
      <c r="OMS30" s="1498"/>
      <c r="OMT30" s="1498"/>
      <c r="OMU30" s="1498"/>
      <c r="OMV30" s="1498"/>
      <c r="OMW30" s="1498"/>
      <c r="OMX30" s="1498"/>
      <c r="OMY30" s="1498"/>
      <c r="OMZ30" s="1498"/>
      <c r="ONA30" s="1498"/>
      <c r="ONB30" s="1498"/>
      <c r="ONC30" s="1498"/>
      <c r="OND30" s="1498"/>
      <c r="ONE30" s="1498"/>
      <c r="ONF30" s="1498"/>
      <c r="ONG30" s="1498"/>
      <c r="ONH30" s="1498"/>
      <c r="ONI30" s="1498"/>
      <c r="ONJ30" s="1498"/>
      <c r="ONK30" s="1498"/>
      <c r="ONL30" s="1498"/>
      <c r="ONM30" s="1498"/>
      <c r="ONN30" s="1498"/>
      <c r="ONO30" s="1498"/>
      <c r="ONP30" s="1498"/>
      <c r="ONQ30" s="1498"/>
      <c r="ONR30" s="1498"/>
      <c r="ONS30" s="1498"/>
      <c r="ONT30" s="1498"/>
      <c r="ONU30" s="1498"/>
      <c r="ONV30" s="1498"/>
      <c r="ONW30" s="1498"/>
      <c r="ONX30" s="1498"/>
      <c r="ONY30" s="1498"/>
      <c r="ONZ30" s="1498"/>
      <c r="OOA30" s="1498"/>
      <c r="OOB30" s="1498"/>
      <c r="OOC30" s="1498"/>
      <c r="OOD30" s="1498"/>
      <c r="OOE30" s="1498"/>
      <c r="OOF30" s="1498"/>
      <c r="OOG30" s="1498"/>
      <c r="OOH30" s="1498"/>
      <c r="OOI30" s="1498"/>
      <c r="OOJ30" s="1498"/>
      <c r="OOK30" s="1498"/>
      <c r="OOL30" s="1498"/>
      <c r="OOM30" s="1498"/>
      <c r="OON30" s="1498"/>
      <c r="OOO30" s="1498"/>
      <c r="OOP30" s="1498"/>
      <c r="OOQ30" s="1498"/>
      <c r="OOR30" s="1498"/>
      <c r="OOS30" s="1498"/>
      <c r="OOT30" s="1498"/>
      <c r="OOU30" s="1498"/>
      <c r="OOV30" s="1498"/>
      <c r="OOW30" s="1498"/>
      <c r="OOX30" s="1498"/>
      <c r="OOY30" s="1498"/>
      <c r="OOZ30" s="1498"/>
      <c r="OPA30" s="1498"/>
      <c r="OPB30" s="1498"/>
      <c r="OPC30" s="1498"/>
      <c r="OPD30" s="1498"/>
      <c r="OPE30" s="1498"/>
      <c r="OPF30" s="1498"/>
      <c r="OPG30" s="1498"/>
      <c r="OPH30" s="1498"/>
      <c r="OPI30" s="1498"/>
      <c r="OPJ30" s="1498"/>
      <c r="OPK30" s="1498"/>
      <c r="OPL30" s="1498"/>
      <c r="OPM30" s="1498"/>
      <c r="OPN30" s="1498"/>
      <c r="OPO30" s="1498"/>
      <c r="OPP30" s="1498"/>
      <c r="OPQ30" s="1498"/>
      <c r="OPR30" s="1498"/>
      <c r="OPS30" s="1498"/>
      <c r="OPT30" s="1498"/>
      <c r="OPU30" s="1498"/>
      <c r="OPV30" s="1498"/>
      <c r="OPW30" s="1498"/>
      <c r="OPX30" s="1498"/>
      <c r="OPY30" s="1498"/>
      <c r="OPZ30" s="1498"/>
      <c r="OQA30" s="1498"/>
      <c r="OQB30" s="1498"/>
      <c r="OQC30" s="1498"/>
      <c r="OQD30" s="1498"/>
      <c r="OQE30" s="1498"/>
      <c r="OQF30" s="1498"/>
      <c r="OQG30" s="1498"/>
      <c r="OQH30" s="1498"/>
      <c r="OQI30" s="1498"/>
      <c r="OQJ30" s="1498"/>
      <c r="OQK30" s="1498"/>
      <c r="OQL30" s="1498"/>
      <c r="OQM30" s="1498"/>
      <c r="OQN30" s="1498"/>
      <c r="OQO30" s="1498"/>
      <c r="OQP30" s="1498"/>
      <c r="OQQ30" s="1498"/>
      <c r="OQR30" s="1498"/>
      <c r="OQS30" s="1498"/>
      <c r="OQT30" s="1498"/>
      <c r="OQU30" s="1498"/>
      <c r="OQV30" s="1498"/>
      <c r="OQW30" s="1498"/>
      <c r="OQX30" s="1498"/>
      <c r="OQY30" s="1498"/>
      <c r="OQZ30" s="1498"/>
      <c r="ORA30" s="1498"/>
      <c r="ORB30" s="1498"/>
      <c r="ORC30" s="1498"/>
      <c r="ORD30" s="1498"/>
      <c r="ORE30" s="1498"/>
      <c r="ORF30" s="1498"/>
      <c r="ORG30" s="1498"/>
      <c r="ORH30" s="1498"/>
      <c r="ORI30" s="1498"/>
      <c r="ORJ30" s="1498"/>
      <c r="ORK30" s="1498"/>
      <c r="ORL30" s="1498"/>
      <c r="ORM30" s="1498"/>
      <c r="ORN30" s="1498"/>
      <c r="ORO30" s="1498"/>
      <c r="ORP30" s="1498"/>
      <c r="ORQ30" s="1498"/>
      <c r="ORR30" s="1498"/>
      <c r="ORS30" s="1498"/>
      <c r="ORT30" s="1498"/>
      <c r="ORU30" s="1498"/>
      <c r="ORV30" s="1498"/>
      <c r="ORW30" s="1498"/>
      <c r="ORX30" s="1498"/>
      <c r="ORY30" s="1498"/>
      <c r="ORZ30" s="1498"/>
      <c r="OSA30" s="1498"/>
      <c r="OSB30" s="1498"/>
      <c r="OSC30" s="1498"/>
      <c r="OSD30" s="1498"/>
      <c r="OSE30" s="1498"/>
      <c r="OSF30" s="1498"/>
      <c r="OSG30" s="1498"/>
      <c r="OSH30" s="1498"/>
      <c r="OSI30" s="1498"/>
      <c r="OSJ30" s="1498"/>
      <c r="OSK30" s="1498"/>
      <c r="OSL30" s="1498"/>
      <c r="OSM30" s="1498"/>
      <c r="OSN30" s="1498"/>
      <c r="OSO30" s="1498"/>
      <c r="OSP30" s="1498"/>
      <c r="OSQ30" s="1498"/>
      <c r="OSR30" s="1498"/>
      <c r="OSS30" s="1498"/>
      <c r="OST30" s="1498"/>
      <c r="OSU30" s="1498"/>
      <c r="OSV30" s="1498"/>
      <c r="OSW30" s="1498"/>
      <c r="OSX30" s="1498"/>
      <c r="OSY30" s="1498"/>
      <c r="OSZ30" s="1498"/>
      <c r="OTA30" s="1498"/>
      <c r="OTB30" s="1498"/>
      <c r="OTC30" s="1498"/>
      <c r="OTD30" s="1498"/>
      <c r="OTE30" s="1498"/>
      <c r="OTF30" s="1498"/>
      <c r="OTG30" s="1498"/>
      <c r="OTH30" s="1498"/>
      <c r="OTI30" s="1498"/>
      <c r="OTJ30" s="1498"/>
      <c r="OTK30" s="1498"/>
      <c r="OTL30" s="1498"/>
      <c r="OTM30" s="1498"/>
      <c r="OTN30" s="1498"/>
      <c r="OTO30" s="1498"/>
      <c r="OTP30" s="1498"/>
      <c r="OTQ30" s="1498"/>
      <c r="OTR30" s="1498"/>
      <c r="OTS30" s="1498"/>
      <c r="OTT30" s="1498"/>
      <c r="OTU30" s="1498"/>
      <c r="OTV30" s="1498"/>
      <c r="OTW30" s="1498"/>
      <c r="OTX30" s="1498"/>
      <c r="OTY30" s="1498"/>
      <c r="OTZ30" s="1498"/>
      <c r="OUA30" s="1498"/>
      <c r="OUB30" s="1498"/>
      <c r="OUC30" s="1498"/>
      <c r="OUD30" s="1498"/>
      <c r="OUE30" s="1498"/>
      <c r="OUF30" s="1498"/>
      <c r="OUG30" s="1498"/>
      <c r="OUH30" s="1498"/>
      <c r="OUI30" s="1498"/>
      <c r="OUJ30" s="1498"/>
      <c r="OUK30" s="1498"/>
      <c r="OUL30" s="1498"/>
      <c r="OUM30" s="1498"/>
      <c r="OUN30" s="1498"/>
      <c r="OUO30" s="1498"/>
      <c r="OUP30" s="1498"/>
      <c r="OUQ30" s="1498"/>
      <c r="OUR30" s="1498"/>
      <c r="OUS30" s="1498"/>
      <c r="OUT30" s="1498"/>
      <c r="OUU30" s="1498"/>
      <c r="OUV30" s="1498"/>
      <c r="OUW30" s="1498"/>
      <c r="OUX30" s="1498"/>
      <c r="OUY30" s="1498"/>
      <c r="OUZ30" s="1498"/>
      <c r="OVA30" s="1498"/>
      <c r="OVB30" s="1498"/>
      <c r="OVC30" s="1498"/>
      <c r="OVD30" s="1498"/>
      <c r="OVE30" s="1498"/>
      <c r="OVF30" s="1498"/>
      <c r="OVG30" s="1498"/>
      <c r="OVH30" s="1498"/>
      <c r="OVI30" s="1498"/>
      <c r="OVJ30" s="1498"/>
      <c r="OVK30" s="1498"/>
      <c r="OVL30" s="1498"/>
      <c r="OVM30" s="1498"/>
      <c r="OVN30" s="1498"/>
      <c r="OVO30" s="1498"/>
      <c r="OVP30" s="1498"/>
      <c r="OVQ30" s="1498"/>
      <c r="OVR30" s="1498"/>
      <c r="OVS30" s="1498"/>
      <c r="OVT30" s="1498"/>
      <c r="OVU30" s="1498"/>
      <c r="OVV30" s="1498"/>
      <c r="OVW30" s="1498"/>
      <c r="OVX30" s="1498"/>
      <c r="OVY30" s="1498"/>
      <c r="OVZ30" s="1498"/>
      <c r="OWA30" s="1498"/>
      <c r="OWB30" s="1498"/>
      <c r="OWC30" s="1498"/>
      <c r="OWD30" s="1498"/>
      <c r="OWE30" s="1498"/>
      <c r="OWF30" s="1498"/>
      <c r="OWG30" s="1498"/>
      <c r="OWH30" s="1498"/>
      <c r="OWI30" s="1498"/>
      <c r="OWJ30" s="1498"/>
      <c r="OWK30" s="1498"/>
      <c r="OWL30" s="1498"/>
      <c r="OWM30" s="1498"/>
      <c r="OWN30" s="1498"/>
      <c r="OWO30" s="1498"/>
      <c r="OWP30" s="1498"/>
      <c r="OWQ30" s="1498"/>
      <c r="OWR30" s="1498"/>
      <c r="OWS30" s="1498"/>
      <c r="OWT30" s="1498"/>
      <c r="OWU30" s="1498"/>
      <c r="OWV30" s="1498"/>
      <c r="OWW30" s="1498"/>
      <c r="OWX30" s="1498"/>
      <c r="OWY30" s="1498"/>
      <c r="OWZ30" s="1498"/>
      <c r="OXA30" s="1498"/>
      <c r="OXB30" s="1498"/>
      <c r="OXC30" s="1498"/>
      <c r="OXD30" s="1498"/>
      <c r="OXE30" s="1498"/>
      <c r="OXF30" s="1498"/>
      <c r="OXG30" s="1498"/>
      <c r="OXH30" s="1498"/>
      <c r="OXI30" s="1498"/>
      <c r="OXJ30" s="1498"/>
      <c r="OXK30" s="1498"/>
      <c r="OXL30" s="1498"/>
      <c r="OXM30" s="1498"/>
      <c r="OXN30" s="1498"/>
      <c r="OXO30" s="1498"/>
      <c r="OXP30" s="1498"/>
      <c r="OXQ30" s="1498"/>
      <c r="OXR30" s="1498"/>
      <c r="OXS30" s="1498"/>
      <c r="OXT30" s="1498"/>
      <c r="OXU30" s="1498"/>
      <c r="OXV30" s="1498"/>
      <c r="OXW30" s="1498"/>
      <c r="OXX30" s="1498"/>
      <c r="OXY30" s="1498"/>
      <c r="OXZ30" s="1498"/>
      <c r="OYA30" s="1498"/>
      <c r="OYB30" s="1498"/>
      <c r="OYC30" s="1498"/>
      <c r="OYD30" s="1498"/>
      <c r="OYE30" s="1498"/>
      <c r="OYF30" s="1498"/>
      <c r="OYG30" s="1498"/>
      <c r="OYH30" s="1498"/>
      <c r="OYI30" s="1498"/>
      <c r="OYJ30" s="1498"/>
      <c r="OYK30" s="1498"/>
      <c r="OYL30" s="1498"/>
      <c r="OYM30" s="1498"/>
      <c r="OYN30" s="1498"/>
      <c r="OYO30" s="1498"/>
      <c r="OYP30" s="1498"/>
      <c r="OYQ30" s="1498"/>
      <c r="OYR30" s="1498"/>
      <c r="OYS30" s="1498"/>
      <c r="OYT30" s="1498"/>
      <c r="OYU30" s="1498"/>
      <c r="OYV30" s="1498"/>
      <c r="OYW30" s="1498"/>
      <c r="OYX30" s="1498"/>
      <c r="OYY30" s="1498"/>
      <c r="OYZ30" s="1498"/>
      <c r="OZA30" s="1498"/>
      <c r="OZB30" s="1498"/>
      <c r="OZC30" s="1498"/>
      <c r="OZD30" s="1498"/>
      <c r="OZE30" s="1498"/>
      <c r="OZF30" s="1498"/>
      <c r="OZG30" s="1498"/>
      <c r="OZH30" s="1498"/>
      <c r="OZI30" s="1498"/>
      <c r="OZJ30" s="1498"/>
      <c r="OZK30" s="1498"/>
      <c r="OZL30" s="1498"/>
      <c r="OZM30" s="1498"/>
      <c r="OZN30" s="1498"/>
      <c r="OZO30" s="1498"/>
      <c r="OZP30" s="1498"/>
      <c r="OZQ30" s="1498"/>
      <c r="OZR30" s="1498"/>
      <c r="OZS30" s="1498"/>
      <c r="OZT30" s="1498"/>
      <c r="OZU30" s="1498"/>
      <c r="OZV30" s="1498"/>
      <c r="OZW30" s="1498"/>
      <c r="OZX30" s="1498"/>
      <c r="OZY30" s="1498"/>
      <c r="OZZ30" s="1498"/>
      <c r="PAA30" s="1498"/>
      <c r="PAB30" s="1498"/>
      <c r="PAC30" s="1498"/>
      <c r="PAD30" s="1498"/>
      <c r="PAE30" s="1498"/>
      <c r="PAF30" s="1498"/>
      <c r="PAG30" s="1498"/>
      <c r="PAH30" s="1498"/>
      <c r="PAI30" s="1498"/>
      <c r="PAJ30" s="1498"/>
      <c r="PAK30" s="1498"/>
      <c r="PAL30" s="1498"/>
      <c r="PAM30" s="1498"/>
      <c r="PAN30" s="1498"/>
      <c r="PAO30" s="1498"/>
      <c r="PAP30" s="1498"/>
      <c r="PAQ30" s="1498"/>
      <c r="PAR30" s="1498"/>
      <c r="PAS30" s="1498"/>
      <c r="PAT30" s="1498"/>
      <c r="PAU30" s="1498"/>
      <c r="PAV30" s="1498"/>
      <c r="PAW30" s="1498"/>
      <c r="PAX30" s="1498"/>
      <c r="PAY30" s="1498"/>
      <c r="PAZ30" s="1498"/>
      <c r="PBA30" s="1498"/>
      <c r="PBB30" s="1498"/>
      <c r="PBC30" s="1498"/>
      <c r="PBD30" s="1498"/>
      <c r="PBE30" s="1498"/>
      <c r="PBF30" s="1498"/>
      <c r="PBG30" s="1498"/>
      <c r="PBH30" s="1498"/>
      <c r="PBI30" s="1498"/>
      <c r="PBJ30" s="1498"/>
      <c r="PBK30" s="1498"/>
      <c r="PBL30" s="1498"/>
      <c r="PBM30" s="1498"/>
      <c r="PBN30" s="1498"/>
      <c r="PBO30" s="1498"/>
      <c r="PBP30" s="1498"/>
      <c r="PBQ30" s="1498"/>
      <c r="PBR30" s="1498"/>
      <c r="PBS30" s="1498"/>
      <c r="PBT30" s="1498"/>
      <c r="PBU30" s="1498"/>
      <c r="PBV30" s="1498"/>
      <c r="PBW30" s="1498"/>
      <c r="PBX30" s="1498"/>
      <c r="PBY30" s="1498"/>
      <c r="PBZ30" s="1498"/>
      <c r="PCA30" s="1498"/>
      <c r="PCB30" s="1498"/>
      <c r="PCC30" s="1498"/>
      <c r="PCD30" s="1498"/>
      <c r="PCE30" s="1498"/>
      <c r="PCF30" s="1498"/>
      <c r="PCG30" s="1498"/>
      <c r="PCH30" s="1498"/>
      <c r="PCI30" s="1498"/>
      <c r="PCJ30" s="1498"/>
      <c r="PCK30" s="1498"/>
      <c r="PCL30" s="1498"/>
      <c r="PCM30" s="1498"/>
      <c r="PCN30" s="1498"/>
      <c r="PCO30" s="1498"/>
      <c r="PCP30" s="1498"/>
      <c r="PCQ30" s="1498"/>
      <c r="PCR30" s="1498"/>
      <c r="PCS30" s="1498"/>
      <c r="PCT30" s="1498"/>
      <c r="PCU30" s="1498"/>
      <c r="PCV30" s="1498"/>
      <c r="PCW30" s="1498"/>
      <c r="PCX30" s="1498"/>
      <c r="PCY30" s="1498"/>
      <c r="PCZ30" s="1498"/>
      <c r="PDA30" s="1498"/>
      <c r="PDB30" s="1498"/>
      <c r="PDC30" s="1498"/>
      <c r="PDD30" s="1498"/>
      <c r="PDE30" s="1498"/>
      <c r="PDF30" s="1498"/>
      <c r="PDG30" s="1498"/>
      <c r="PDH30" s="1498"/>
      <c r="PDI30" s="1498"/>
      <c r="PDJ30" s="1498"/>
      <c r="PDK30" s="1498"/>
      <c r="PDL30" s="1498"/>
      <c r="PDM30" s="1498"/>
      <c r="PDN30" s="1498"/>
      <c r="PDO30" s="1498"/>
      <c r="PDP30" s="1498"/>
      <c r="PDQ30" s="1498"/>
      <c r="PDR30" s="1498"/>
      <c r="PDS30" s="1498"/>
      <c r="PDT30" s="1498"/>
      <c r="PDU30" s="1498"/>
      <c r="PDV30" s="1498"/>
      <c r="PDW30" s="1498"/>
      <c r="PDX30" s="1498"/>
      <c r="PDY30" s="1498"/>
      <c r="PDZ30" s="1498"/>
      <c r="PEA30" s="1498"/>
      <c r="PEB30" s="1498"/>
      <c r="PEC30" s="1498"/>
      <c r="PED30" s="1498"/>
      <c r="PEE30" s="1498"/>
      <c r="PEF30" s="1498"/>
      <c r="PEG30" s="1498"/>
      <c r="PEH30" s="1498"/>
      <c r="PEI30" s="1498"/>
      <c r="PEJ30" s="1498"/>
      <c r="PEK30" s="1498"/>
      <c r="PEL30" s="1498"/>
      <c r="PEM30" s="1498"/>
      <c r="PEN30" s="1498"/>
      <c r="PEO30" s="1498"/>
      <c r="PEP30" s="1498"/>
      <c r="PEQ30" s="1498"/>
      <c r="PER30" s="1498"/>
      <c r="PES30" s="1498"/>
      <c r="PET30" s="1498"/>
      <c r="PEU30" s="1498"/>
      <c r="PEV30" s="1498"/>
      <c r="PEW30" s="1498"/>
      <c r="PEX30" s="1498"/>
      <c r="PEY30" s="1498"/>
      <c r="PEZ30" s="1498"/>
      <c r="PFA30" s="1498"/>
      <c r="PFB30" s="1498"/>
      <c r="PFC30" s="1498"/>
      <c r="PFD30" s="1498"/>
      <c r="PFE30" s="1498"/>
      <c r="PFF30" s="1498"/>
      <c r="PFG30" s="1498"/>
      <c r="PFH30" s="1498"/>
      <c r="PFI30" s="1498"/>
      <c r="PFJ30" s="1498"/>
      <c r="PFK30" s="1498"/>
      <c r="PFL30" s="1498"/>
      <c r="PFM30" s="1498"/>
      <c r="PFN30" s="1498"/>
      <c r="PFO30" s="1498"/>
      <c r="PFP30" s="1498"/>
      <c r="PFQ30" s="1498"/>
      <c r="PFR30" s="1498"/>
      <c r="PFS30" s="1498"/>
      <c r="PFT30" s="1498"/>
      <c r="PFU30" s="1498"/>
      <c r="PFV30" s="1498"/>
      <c r="PFW30" s="1498"/>
      <c r="PFX30" s="1498"/>
      <c r="PFY30" s="1498"/>
      <c r="PFZ30" s="1498"/>
      <c r="PGA30" s="1498"/>
      <c r="PGB30" s="1498"/>
      <c r="PGC30" s="1498"/>
      <c r="PGD30" s="1498"/>
      <c r="PGE30" s="1498"/>
      <c r="PGF30" s="1498"/>
      <c r="PGG30" s="1498"/>
      <c r="PGH30" s="1498"/>
      <c r="PGI30" s="1498"/>
      <c r="PGJ30" s="1498"/>
      <c r="PGK30" s="1498"/>
      <c r="PGL30" s="1498"/>
      <c r="PGM30" s="1498"/>
      <c r="PGN30" s="1498"/>
      <c r="PGO30" s="1498"/>
      <c r="PGP30" s="1498"/>
      <c r="PGQ30" s="1498"/>
      <c r="PGR30" s="1498"/>
      <c r="PGS30" s="1498"/>
      <c r="PGT30" s="1498"/>
      <c r="PGU30" s="1498"/>
      <c r="PGV30" s="1498"/>
      <c r="PGW30" s="1498"/>
      <c r="PGX30" s="1498"/>
      <c r="PGY30" s="1498"/>
      <c r="PGZ30" s="1498"/>
      <c r="PHA30" s="1498"/>
      <c r="PHB30" s="1498"/>
      <c r="PHC30" s="1498"/>
      <c r="PHD30" s="1498"/>
      <c r="PHE30" s="1498"/>
      <c r="PHF30" s="1498"/>
      <c r="PHG30" s="1498"/>
      <c r="PHH30" s="1498"/>
      <c r="PHI30" s="1498"/>
      <c r="PHJ30" s="1498"/>
      <c r="PHK30" s="1498"/>
      <c r="PHL30" s="1498"/>
      <c r="PHM30" s="1498"/>
      <c r="PHN30" s="1498"/>
      <c r="PHO30" s="1498"/>
      <c r="PHP30" s="1498"/>
      <c r="PHQ30" s="1498"/>
      <c r="PHR30" s="1498"/>
      <c r="PHS30" s="1498"/>
      <c r="PHT30" s="1498"/>
      <c r="PHU30" s="1498"/>
      <c r="PHV30" s="1498"/>
      <c r="PHW30" s="1498"/>
      <c r="PHX30" s="1498"/>
      <c r="PHY30" s="1498"/>
      <c r="PHZ30" s="1498"/>
      <c r="PIA30" s="1498"/>
      <c r="PIB30" s="1498"/>
      <c r="PIC30" s="1498"/>
      <c r="PID30" s="1498"/>
      <c r="PIE30" s="1498"/>
      <c r="PIF30" s="1498"/>
      <c r="PIG30" s="1498"/>
      <c r="PIH30" s="1498"/>
      <c r="PII30" s="1498"/>
      <c r="PIJ30" s="1498"/>
      <c r="PIK30" s="1498"/>
      <c r="PIL30" s="1498"/>
      <c r="PIM30" s="1498"/>
      <c r="PIN30" s="1498"/>
      <c r="PIO30" s="1498"/>
      <c r="PIP30" s="1498"/>
      <c r="PIQ30" s="1498"/>
      <c r="PIR30" s="1498"/>
      <c r="PIS30" s="1498"/>
      <c r="PIT30" s="1498"/>
      <c r="PIU30" s="1498"/>
      <c r="PIV30" s="1498"/>
      <c r="PIW30" s="1498"/>
      <c r="PIX30" s="1498"/>
      <c r="PIY30" s="1498"/>
      <c r="PIZ30" s="1498"/>
      <c r="PJA30" s="1498"/>
      <c r="PJB30" s="1498"/>
      <c r="PJC30" s="1498"/>
      <c r="PJD30" s="1498"/>
      <c r="PJE30" s="1498"/>
      <c r="PJF30" s="1498"/>
      <c r="PJG30" s="1498"/>
      <c r="PJH30" s="1498"/>
      <c r="PJI30" s="1498"/>
      <c r="PJJ30" s="1498"/>
      <c r="PJK30" s="1498"/>
      <c r="PJL30" s="1498"/>
      <c r="PJM30" s="1498"/>
      <c r="PJN30" s="1498"/>
      <c r="PJO30" s="1498"/>
      <c r="PJP30" s="1498"/>
      <c r="PJQ30" s="1498"/>
      <c r="PJR30" s="1498"/>
      <c r="PJS30" s="1498"/>
      <c r="PJT30" s="1498"/>
      <c r="PJU30" s="1498"/>
      <c r="PJV30" s="1498"/>
      <c r="PJW30" s="1498"/>
      <c r="PJX30" s="1498"/>
      <c r="PJY30" s="1498"/>
      <c r="PJZ30" s="1498"/>
      <c r="PKA30" s="1498"/>
      <c r="PKB30" s="1498"/>
      <c r="PKC30" s="1498"/>
      <c r="PKD30" s="1498"/>
      <c r="PKE30" s="1498"/>
      <c r="PKF30" s="1498"/>
      <c r="PKG30" s="1498"/>
      <c r="PKH30" s="1498"/>
      <c r="PKI30" s="1498"/>
      <c r="PKJ30" s="1498"/>
      <c r="PKK30" s="1498"/>
      <c r="PKL30" s="1498"/>
      <c r="PKM30" s="1498"/>
      <c r="PKN30" s="1498"/>
      <c r="PKO30" s="1498"/>
      <c r="PKP30" s="1498"/>
      <c r="PKQ30" s="1498"/>
      <c r="PKR30" s="1498"/>
      <c r="PKS30" s="1498"/>
      <c r="PKT30" s="1498"/>
      <c r="PKU30" s="1498"/>
      <c r="PKV30" s="1498"/>
      <c r="PKW30" s="1498"/>
      <c r="PKX30" s="1498"/>
      <c r="PKY30" s="1498"/>
      <c r="PKZ30" s="1498"/>
      <c r="PLA30" s="1498"/>
      <c r="PLB30" s="1498"/>
      <c r="PLC30" s="1498"/>
      <c r="PLD30" s="1498"/>
      <c r="PLE30" s="1498"/>
      <c r="PLF30" s="1498"/>
      <c r="PLG30" s="1498"/>
      <c r="PLH30" s="1498"/>
      <c r="PLI30" s="1498"/>
      <c r="PLJ30" s="1498"/>
      <c r="PLK30" s="1498"/>
      <c r="PLL30" s="1498"/>
      <c r="PLM30" s="1498"/>
      <c r="PLN30" s="1498"/>
      <c r="PLO30" s="1498"/>
      <c r="PLP30" s="1498"/>
      <c r="PLQ30" s="1498"/>
      <c r="PLR30" s="1498"/>
      <c r="PLS30" s="1498"/>
      <c r="PLT30" s="1498"/>
      <c r="PLU30" s="1498"/>
      <c r="PLV30" s="1498"/>
      <c r="PLW30" s="1498"/>
      <c r="PLX30" s="1498"/>
      <c r="PLY30" s="1498"/>
      <c r="PLZ30" s="1498"/>
      <c r="PMA30" s="1498"/>
      <c r="PMB30" s="1498"/>
      <c r="PMC30" s="1498"/>
      <c r="PMD30" s="1498"/>
      <c r="PME30" s="1498"/>
      <c r="PMF30" s="1498"/>
      <c r="PMG30" s="1498"/>
      <c r="PMH30" s="1498"/>
      <c r="PMI30" s="1498"/>
      <c r="PMJ30" s="1498"/>
      <c r="PMK30" s="1498"/>
      <c r="PML30" s="1498"/>
      <c r="PMM30" s="1498"/>
      <c r="PMN30" s="1498"/>
      <c r="PMO30" s="1498"/>
      <c r="PMP30" s="1498"/>
      <c r="PMQ30" s="1498"/>
      <c r="PMR30" s="1498"/>
      <c r="PMS30" s="1498"/>
      <c r="PMT30" s="1498"/>
      <c r="PMU30" s="1498"/>
      <c r="PMV30" s="1498"/>
      <c r="PMW30" s="1498"/>
      <c r="PMX30" s="1498"/>
      <c r="PMY30" s="1498"/>
      <c r="PMZ30" s="1498"/>
      <c r="PNA30" s="1498"/>
      <c r="PNB30" s="1498"/>
      <c r="PNC30" s="1498"/>
      <c r="PND30" s="1498"/>
      <c r="PNE30" s="1498"/>
      <c r="PNF30" s="1498"/>
      <c r="PNG30" s="1498"/>
      <c r="PNH30" s="1498"/>
      <c r="PNI30" s="1498"/>
      <c r="PNJ30" s="1498"/>
      <c r="PNK30" s="1498"/>
      <c r="PNL30" s="1498"/>
      <c r="PNM30" s="1498"/>
      <c r="PNN30" s="1498"/>
      <c r="PNO30" s="1498"/>
      <c r="PNP30" s="1498"/>
      <c r="PNQ30" s="1498"/>
      <c r="PNR30" s="1498"/>
      <c r="PNS30" s="1498"/>
      <c r="PNT30" s="1498"/>
      <c r="PNU30" s="1498"/>
      <c r="PNV30" s="1498"/>
      <c r="PNW30" s="1498"/>
      <c r="PNX30" s="1498"/>
      <c r="PNY30" s="1498"/>
      <c r="PNZ30" s="1498"/>
      <c r="POA30" s="1498"/>
      <c r="POB30" s="1498"/>
      <c r="POC30" s="1498"/>
      <c r="POD30" s="1498"/>
      <c r="POE30" s="1498"/>
      <c r="POF30" s="1498"/>
      <c r="POG30" s="1498"/>
      <c r="POH30" s="1498"/>
      <c r="POI30" s="1498"/>
      <c r="POJ30" s="1498"/>
      <c r="POK30" s="1498"/>
      <c r="POL30" s="1498"/>
      <c r="POM30" s="1498"/>
      <c r="PON30" s="1498"/>
      <c r="POO30" s="1498"/>
      <c r="POP30" s="1498"/>
      <c r="POQ30" s="1498"/>
      <c r="POR30" s="1498"/>
      <c r="POS30" s="1498"/>
      <c r="POT30" s="1498"/>
      <c r="POU30" s="1498"/>
      <c r="POV30" s="1498"/>
      <c r="POW30" s="1498"/>
      <c r="POX30" s="1498"/>
      <c r="POY30" s="1498"/>
      <c r="POZ30" s="1498"/>
      <c r="PPA30" s="1498"/>
      <c r="PPB30" s="1498"/>
      <c r="PPC30" s="1498"/>
      <c r="PPD30" s="1498"/>
      <c r="PPE30" s="1498"/>
      <c r="PPF30" s="1498"/>
      <c r="PPG30" s="1498"/>
      <c r="PPH30" s="1498"/>
      <c r="PPI30" s="1498"/>
      <c r="PPJ30" s="1498"/>
      <c r="PPK30" s="1498"/>
      <c r="PPL30" s="1498"/>
      <c r="PPM30" s="1498"/>
      <c r="PPN30" s="1498"/>
      <c r="PPO30" s="1498"/>
      <c r="PPP30" s="1498"/>
      <c r="PPQ30" s="1498"/>
      <c r="PPR30" s="1498"/>
      <c r="PPS30" s="1498"/>
      <c r="PPT30" s="1498"/>
      <c r="PPU30" s="1498"/>
      <c r="PPV30" s="1498"/>
      <c r="PPW30" s="1498"/>
      <c r="PPX30" s="1498"/>
      <c r="PPY30" s="1498"/>
      <c r="PPZ30" s="1498"/>
      <c r="PQA30" s="1498"/>
      <c r="PQB30" s="1498"/>
      <c r="PQC30" s="1498"/>
      <c r="PQD30" s="1498"/>
      <c r="PQE30" s="1498"/>
      <c r="PQF30" s="1498"/>
      <c r="PQG30" s="1498"/>
      <c r="PQH30" s="1498"/>
      <c r="PQI30" s="1498"/>
      <c r="PQJ30" s="1498"/>
      <c r="PQK30" s="1498"/>
      <c r="PQL30" s="1498"/>
      <c r="PQM30" s="1498"/>
      <c r="PQN30" s="1498"/>
      <c r="PQO30" s="1498"/>
      <c r="PQP30" s="1498"/>
      <c r="PQQ30" s="1498"/>
      <c r="PQR30" s="1498"/>
      <c r="PQS30" s="1498"/>
      <c r="PQT30" s="1498"/>
      <c r="PQU30" s="1498"/>
      <c r="PQV30" s="1498"/>
      <c r="PQW30" s="1498"/>
      <c r="PQX30" s="1498"/>
      <c r="PQY30" s="1498"/>
      <c r="PQZ30" s="1498"/>
      <c r="PRA30" s="1498"/>
      <c r="PRB30" s="1498"/>
      <c r="PRC30" s="1498"/>
      <c r="PRD30" s="1498"/>
      <c r="PRE30" s="1498"/>
      <c r="PRF30" s="1498"/>
      <c r="PRG30" s="1498"/>
      <c r="PRH30" s="1498"/>
      <c r="PRI30" s="1498"/>
      <c r="PRJ30" s="1498"/>
      <c r="PRK30" s="1498"/>
      <c r="PRL30" s="1498"/>
      <c r="PRM30" s="1498"/>
      <c r="PRN30" s="1498"/>
      <c r="PRO30" s="1498"/>
      <c r="PRP30" s="1498"/>
      <c r="PRQ30" s="1498"/>
      <c r="PRR30" s="1498"/>
      <c r="PRS30" s="1498"/>
      <c r="PRT30" s="1498"/>
      <c r="PRU30" s="1498"/>
      <c r="PRV30" s="1498"/>
      <c r="PRW30" s="1498"/>
      <c r="PRX30" s="1498"/>
      <c r="PRY30" s="1498"/>
      <c r="PRZ30" s="1498"/>
      <c r="PSA30" s="1498"/>
      <c r="PSB30" s="1498"/>
      <c r="PSC30" s="1498"/>
      <c r="PSD30" s="1498"/>
      <c r="PSE30" s="1498"/>
      <c r="PSF30" s="1498"/>
      <c r="PSG30" s="1498"/>
      <c r="PSH30" s="1498"/>
      <c r="PSI30" s="1498"/>
      <c r="PSJ30" s="1498"/>
      <c r="PSK30" s="1498"/>
      <c r="PSL30" s="1498"/>
      <c r="PSM30" s="1498"/>
      <c r="PSN30" s="1498"/>
      <c r="PSO30" s="1498"/>
      <c r="PSP30" s="1498"/>
      <c r="PSQ30" s="1498"/>
      <c r="PSR30" s="1498"/>
      <c r="PSS30" s="1498"/>
      <c r="PST30" s="1498"/>
      <c r="PSU30" s="1498"/>
      <c r="PSV30" s="1498"/>
      <c r="PSW30" s="1498"/>
      <c r="PSX30" s="1498"/>
      <c r="PSY30" s="1498"/>
      <c r="PSZ30" s="1498"/>
      <c r="PTA30" s="1498"/>
      <c r="PTB30" s="1498"/>
      <c r="PTC30" s="1498"/>
      <c r="PTD30" s="1498"/>
      <c r="PTE30" s="1498"/>
      <c r="PTF30" s="1498"/>
      <c r="PTG30" s="1498"/>
      <c r="PTH30" s="1498"/>
      <c r="PTI30" s="1498"/>
      <c r="PTJ30" s="1498"/>
      <c r="PTK30" s="1498"/>
      <c r="PTL30" s="1498"/>
      <c r="PTM30" s="1498"/>
      <c r="PTN30" s="1498"/>
      <c r="PTO30" s="1498"/>
      <c r="PTP30" s="1498"/>
      <c r="PTQ30" s="1498"/>
      <c r="PTR30" s="1498"/>
      <c r="PTS30" s="1498"/>
      <c r="PTT30" s="1498"/>
      <c r="PTU30" s="1498"/>
      <c r="PTV30" s="1498"/>
      <c r="PTW30" s="1498"/>
      <c r="PTX30" s="1498"/>
      <c r="PTY30" s="1498"/>
      <c r="PTZ30" s="1498"/>
      <c r="PUA30" s="1498"/>
      <c r="PUB30" s="1498"/>
      <c r="PUC30" s="1498"/>
      <c r="PUD30" s="1498"/>
      <c r="PUE30" s="1498"/>
      <c r="PUF30" s="1498"/>
      <c r="PUG30" s="1498"/>
      <c r="PUH30" s="1498"/>
      <c r="PUI30" s="1498"/>
      <c r="PUJ30" s="1498"/>
      <c r="PUK30" s="1498"/>
      <c r="PUL30" s="1498"/>
      <c r="PUM30" s="1498"/>
      <c r="PUN30" s="1498"/>
      <c r="PUO30" s="1498"/>
      <c r="PUP30" s="1498"/>
      <c r="PUQ30" s="1498"/>
      <c r="PUR30" s="1498"/>
      <c r="PUS30" s="1498"/>
      <c r="PUT30" s="1498"/>
      <c r="PUU30" s="1498"/>
      <c r="PUV30" s="1498"/>
      <c r="PUW30" s="1498"/>
      <c r="PUX30" s="1498"/>
      <c r="PUY30" s="1498"/>
      <c r="PUZ30" s="1498"/>
      <c r="PVA30" s="1498"/>
      <c r="PVB30" s="1498"/>
      <c r="PVC30" s="1498"/>
      <c r="PVD30" s="1498"/>
      <c r="PVE30" s="1498"/>
      <c r="PVF30" s="1498"/>
      <c r="PVG30" s="1498"/>
      <c r="PVH30" s="1498"/>
      <c r="PVI30" s="1498"/>
      <c r="PVJ30" s="1498"/>
      <c r="PVK30" s="1498"/>
      <c r="PVL30" s="1498"/>
      <c r="PVM30" s="1498"/>
      <c r="PVN30" s="1498"/>
      <c r="PVO30" s="1498"/>
      <c r="PVP30" s="1498"/>
      <c r="PVQ30" s="1498"/>
      <c r="PVR30" s="1498"/>
      <c r="PVS30" s="1498"/>
      <c r="PVT30" s="1498"/>
      <c r="PVU30" s="1498"/>
      <c r="PVV30" s="1498"/>
      <c r="PVW30" s="1498"/>
      <c r="PVX30" s="1498"/>
      <c r="PVY30" s="1498"/>
      <c r="PVZ30" s="1498"/>
      <c r="PWA30" s="1498"/>
      <c r="PWB30" s="1498"/>
      <c r="PWC30" s="1498"/>
      <c r="PWD30" s="1498"/>
      <c r="PWE30" s="1498"/>
      <c r="PWF30" s="1498"/>
      <c r="PWG30" s="1498"/>
      <c r="PWH30" s="1498"/>
      <c r="PWI30" s="1498"/>
      <c r="PWJ30" s="1498"/>
      <c r="PWK30" s="1498"/>
      <c r="PWL30" s="1498"/>
      <c r="PWM30" s="1498"/>
      <c r="PWN30" s="1498"/>
      <c r="PWO30" s="1498"/>
      <c r="PWP30" s="1498"/>
      <c r="PWQ30" s="1498"/>
      <c r="PWR30" s="1498"/>
      <c r="PWS30" s="1498"/>
      <c r="PWT30" s="1498"/>
      <c r="PWU30" s="1498"/>
      <c r="PWV30" s="1498"/>
      <c r="PWW30" s="1498"/>
      <c r="PWX30" s="1498"/>
      <c r="PWY30" s="1498"/>
      <c r="PWZ30" s="1498"/>
      <c r="PXA30" s="1498"/>
      <c r="PXB30" s="1498"/>
      <c r="PXC30" s="1498"/>
      <c r="PXD30" s="1498"/>
      <c r="PXE30" s="1498"/>
      <c r="PXF30" s="1498"/>
      <c r="PXG30" s="1498"/>
      <c r="PXH30" s="1498"/>
      <c r="PXI30" s="1498"/>
      <c r="PXJ30" s="1498"/>
      <c r="PXK30" s="1498"/>
      <c r="PXL30" s="1498"/>
      <c r="PXM30" s="1498"/>
      <c r="PXN30" s="1498"/>
      <c r="PXO30" s="1498"/>
      <c r="PXP30" s="1498"/>
      <c r="PXQ30" s="1498"/>
      <c r="PXR30" s="1498"/>
      <c r="PXS30" s="1498"/>
      <c r="PXT30" s="1498"/>
      <c r="PXU30" s="1498"/>
      <c r="PXV30" s="1498"/>
      <c r="PXW30" s="1498"/>
      <c r="PXX30" s="1498"/>
      <c r="PXY30" s="1498"/>
      <c r="PXZ30" s="1498"/>
      <c r="PYA30" s="1498"/>
      <c r="PYB30" s="1498"/>
      <c r="PYC30" s="1498"/>
      <c r="PYD30" s="1498"/>
      <c r="PYE30" s="1498"/>
      <c r="PYF30" s="1498"/>
      <c r="PYG30" s="1498"/>
      <c r="PYH30" s="1498"/>
      <c r="PYI30" s="1498"/>
      <c r="PYJ30" s="1498"/>
      <c r="PYK30" s="1498"/>
      <c r="PYL30" s="1498"/>
      <c r="PYM30" s="1498"/>
      <c r="PYN30" s="1498"/>
      <c r="PYO30" s="1498"/>
      <c r="PYP30" s="1498"/>
      <c r="PYQ30" s="1498"/>
      <c r="PYR30" s="1498"/>
      <c r="PYS30" s="1498"/>
      <c r="PYT30" s="1498"/>
      <c r="PYU30" s="1498"/>
      <c r="PYV30" s="1498"/>
      <c r="PYW30" s="1498"/>
      <c r="PYX30" s="1498"/>
      <c r="PYY30" s="1498"/>
      <c r="PYZ30" s="1498"/>
      <c r="PZA30" s="1498"/>
      <c r="PZB30" s="1498"/>
      <c r="PZC30" s="1498"/>
      <c r="PZD30" s="1498"/>
      <c r="PZE30" s="1498"/>
      <c r="PZF30" s="1498"/>
      <c r="PZG30" s="1498"/>
      <c r="PZH30" s="1498"/>
      <c r="PZI30" s="1498"/>
      <c r="PZJ30" s="1498"/>
      <c r="PZK30" s="1498"/>
      <c r="PZL30" s="1498"/>
      <c r="PZM30" s="1498"/>
      <c r="PZN30" s="1498"/>
      <c r="PZO30" s="1498"/>
      <c r="PZP30" s="1498"/>
      <c r="PZQ30" s="1498"/>
      <c r="PZR30" s="1498"/>
      <c r="PZS30" s="1498"/>
      <c r="PZT30" s="1498"/>
      <c r="PZU30" s="1498"/>
      <c r="PZV30" s="1498"/>
      <c r="PZW30" s="1498"/>
      <c r="PZX30" s="1498"/>
      <c r="PZY30" s="1498"/>
      <c r="PZZ30" s="1498"/>
      <c r="QAA30" s="1498"/>
      <c r="QAB30" s="1498"/>
      <c r="QAC30" s="1498"/>
      <c r="QAD30" s="1498"/>
      <c r="QAE30" s="1498"/>
      <c r="QAF30" s="1498"/>
      <c r="QAG30" s="1498"/>
      <c r="QAH30" s="1498"/>
      <c r="QAI30" s="1498"/>
      <c r="QAJ30" s="1498"/>
      <c r="QAK30" s="1498"/>
      <c r="QAL30" s="1498"/>
      <c r="QAM30" s="1498"/>
      <c r="QAN30" s="1498"/>
      <c r="QAO30" s="1498"/>
      <c r="QAP30" s="1498"/>
      <c r="QAQ30" s="1498"/>
      <c r="QAR30" s="1498"/>
      <c r="QAS30" s="1498"/>
      <c r="QAT30" s="1498"/>
      <c r="QAU30" s="1498"/>
      <c r="QAV30" s="1498"/>
      <c r="QAW30" s="1498"/>
      <c r="QAX30" s="1498"/>
      <c r="QAY30" s="1498"/>
      <c r="QAZ30" s="1498"/>
      <c r="QBA30" s="1498"/>
      <c r="QBB30" s="1498"/>
      <c r="QBC30" s="1498"/>
      <c r="QBD30" s="1498"/>
      <c r="QBE30" s="1498"/>
      <c r="QBF30" s="1498"/>
      <c r="QBG30" s="1498"/>
      <c r="QBH30" s="1498"/>
      <c r="QBI30" s="1498"/>
      <c r="QBJ30" s="1498"/>
      <c r="QBK30" s="1498"/>
      <c r="QBL30" s="1498"/>
      <c r="QBM30" s="1498"/>
      <c r="QBN30" s="1498"/>
      <c r="QBO30" s="1498"/>
      <c r="QBP30" s="1498"/>
      <c r="QBQ30" s="1498"/>
      <c r="QBR30" s="1498"/>
      <c r="QBS30" s="1498"/>
      <c r="QBT30" s="1498"/>
      <c r="QBU30" s="1498"/>
      <c r="QBV30" s="1498"/>
      <c r="QBW30" s="1498"/>
      <c r="QBX30" s="1498"/>
      <c r="QBY30" s="1498"/>
      <c r="QBZ30" s="1498"/>
      <c r="QCA30" s="1498"/>
      <c r="QCB30" s="1498"/>
      <c r="QCC30" s="1498"/>
      <c r="QCD30" s="1498"/>
      <c r="QCE30" s="1498"/>
      <c r="QCF30" s="1498"/>
      <c r="QCG30" s="1498"/>
      <c r="QCH30" s="1498"/>
      <c r="QCI30" s="1498"/>
      <c r="QCJ30" s="1498"/>
      <c r="QCK30" s="1498"/>
      <c r="QCL30" s="1498"/>
      <c r="QCM30" s="1498"/>
      <c r="QCN30" s="1498"/>
      <c r="QCO30" s="1498"/>
      <c r="QCP30" s="1498"/>
      <c r="QCQ30" s="1498"/>
      <c r="QCR30" s="1498"/>
      <c r="QCS30" s="1498"/>
      <c r="QCT30" s="1498"/>
      <c r="QCU30" s="1498"/>
      <c r="QCV30" s="1498"/>
      <c r="QCW30" s="1498"/>
      <c r="QCX30" s="1498"/>
      <c r="QCY30" s="1498"/>
      <c r="QCZ30" s="1498"/>
      <c r="QDA30" s="1498"/>
      <c r="QDB30" s="1498"/>
      <c r="QDC30" s="1498"/>
      <c r="QDD30" s="1498"/>
      <c r="QDE30" s="1498"/>
      <c r="QDF30" s="1498"/>
      <c r="QDG30" s="1498"/>
      <c r="QDH30" s="1498"/>
      <c r="QDI30" s="1498"/>
      <c r="QDJ30" s="1498"/>
      <c r="QDK30" s="1498"/>
      <c r="QDL30" s="1498"/>
      <c r="QDM30" s="1498"/>
      <c r="QDN30" s="1498"/>
      <c r="QDO30" s="1498"/>
      <c r="QDP30" s="1498"/>
      <c r="QDQ30" s="1498"/>
      <c r="QDR30" s="1498"/>
      <c r="QDS30" s="1498"/>
      <c r="QDT30" s="1498"/>
      <c r="QDU30" s="1498"/>
      <c r="QDV30" s="1498"/>
      <c r="QDW30" s="1498"/>
      <c r="QDX30" s="1498"/>
      <c r="QDY30" s="1498"/>
      <c r="QDZ30" s="1498"/>
      <c r="QEA30" s="1498"/>
      <c r="QEB30" s="1498"/>
      <c r="QEC30" s="1498"/>
      <c r="QED30" s="1498"/>
      <c r="QEE30" s="1498"/>
      <c r="QEF30" s="1498"/>
      <c r="QEG30" s="1498"/>
      <c r="QEH30" s="1498"/>
      <c r="QEI30" s="1498"/>
      <c r="QEJ30" s="1498"/>
      <c r="QEK30" s="1498"/>
      <c r="QEL30" s="1498"/>
      <c r="QEM30" s="1498"/>
      <c r="QEN30" s="1498"/>
      <c r="QEO30" s="1498"/>
      <c r="QEP30" s="1498"/>
      <c r="QEQ30" s="1498"/>
      <c r="QER30" s="1498"/>
      <c r="QES30" s="1498"/>
      <c r="QET30" s="1498"/>
      <c r="QEU30" s="1498"/>
      <c r="QEV30" s="1498"/>
      <c r="QEW30" s="1498"/>
      <c r="QEX30" s="1498"/>
      <c r="QEY30" s="1498"/>
      <c r="QEZ30" s="1498"/>
      <c r="QFA30" s="1498"/>
      <c r="QFB30" s="1498"/>
      <c r="QFC30" s="1498"/>
      <c r="QFD30" s="1498"/>
      <c r="QFE30" s="1498"/>
      <c r="QFF30" s="1498"/>
      <c r="QFG30" s="1498"/>
      <c r="QFH30" s="1498"/>
      <c r="QFI30" s="1498"/>
      <c r="QFJ30" s="1498"/>
      <c r="QFK30" s="1498"/>
      <c r="QFL30" s="1498"/>
      <c r="QFM30" s="1498"/>
      <c r="QFN30" s="1498"/>
      <c r="QFO30" s="1498"/>
      <c r="QFP30" s="1498"/>
      <c r="QFQ30" s="1498"/>
      <c r="QFR30" s="1498"/>
      <c r="QFS30" s="1498"/>
      <c r="QFT30" s="1498"/>
      <c r="QFU30" s="1498"/>
      <c r="QFV30" s="1498"/>
      <c r="QFW30" s="1498"/>
      <c r="QFX30" s="1498"/>
      <c r="QFY30" s="1498"/>
      <c r="QFZ30" s="1498"/>
      <c r="QGA30" s="1498"/>
      <c r="QGB30" s="1498"/>
      <c r="QGC30" s="1498"/>
      <c r="QGD30" s="1498"/>
      <c r="QGE30" s="1498"/>
      <c r="QGF30" s="1498"/>
      <c r="QGG30" s="1498"/>
      <c r="QGH30" s="1498"/>
      <c r="QGI30" s="1498"/>
      <c r="QGJ30" s="1498"/>
      <c r="QGK30" s="1498"/>
      <c r="QGL30" s="1498"/>
      <c r="QGM30" s="1498"/>
      <c r="QGN30" s="1498"/>
      <c r="QGO30" s="1498"/>
      <c r="QGP30" s="1498"/>
      <c r="QGQ30" s="1498"/>
      <c r="QGR30" s="1498"/>
      <c r="QGS30" s="1498"/>
      <c r="QGT30" s="1498"/>
      <c r="QGU30" s="1498"/>
      <c r="QGV30" s="1498"/>
      <c r="QGW30" s="1498"/>
      <c r="QGX30" s="1498"/>
      <c r="QGY30" s="1498"/>
      <c r="QGZ30" s="1498"/>
      <c r="QHA30" s="1498"/>
      <c r="QHB30" s="1498"/>
      <c r="QHC30" s="1498"/>
      <c r="QHD30" s="1498"/>
      <c r="QHE30" s="1498"/>
      <c r="QHF30" s="1498"/>
      <c r="QHG30" s="1498"/>
      <c r="QHH30" s="1498"/>
      <c r="QHI30" s="1498"/>
      <c r="QHJ30" s="1498"/>
      <c r="QHK30" s="1498"/>
      <c r="QHL30" s="1498"/>
      <c r="QHM30" s="1498"/>
      <c r="QHN30" s="1498"/>
      <c r="QHO30" s="1498"/>
      <c r="QHP30" s="1498"/>
      <c r="QHQ30" s="1498"/>
      <c r="QHR30" s="1498"/>
      <c r="QHS30" s="1498"/>
      <c r="QHT30" s="1498"/>
      <c r="QHU30" s="1498"/>
      <c r="QHV30" s="1498"/>
      <c r="QHW30" s="1498"/>
      <c r="QHX30" s="1498"/>
      <c r="QHY30" s="1498"/>
      <c r="QHZ30" s="1498"/>
      <c r="QIA30" s="1498"/>
      <c r="QIB30" s="1498"/>
      <c r="QIC30" s="1498"/>
      <c r="QID30" s="1498"/>
      <c r="QIE30" s="1498"/>
      <c r="QIF30" s="1498"/>
      <c r="QIG30" s="1498"/>
      <c r="QIH30" s="1498"/>
      <c r="QII30" s="1498"/>
      <c r="QIJ30" s="1498"/>
      <c r="QIK30" s="1498"/>
      <c r="QIL30" s="1498"/>
      <c r="QIM30" s="1498"/>
      <c r="QIN30" s="1498"/>
      <c r="QIO30" s="1498"/>
      <c r="QIP30" s="1498"/>
      <c r="QIQ30" s="1498"/>
      <c r="QIR30" s="1498"/>
      <c r="QIS30" s="1498"/>
      <c r="QIT30" s="1498"/>
      <c r="QIU30" s="1498"/>
      <c r="QIV30" s="1498"/>
      <c r="QIW30" s="1498"/>
      <c r="QIX30" s="1498"/>
      <c r="QIY30" s="1498"/>
      <c r="QIZ30" s="1498"/>
      <c r="QJA30" s="1498"/>
      <c r="QJB30" s="1498"/>
      <c r="QJC30" s="1498"/>
      <c r="QJD30" s="1498"/>
      <c r="QJE30" s="1498"/>
      <c r="QJF30" s="1498"/>
      <c r="QJG30" s="1498"/>
      <c r="QJH30" s="1498"/>
      <c r="QJI30" s="1498"/>
      <c r="QJJ30" s="1498"/>
      <c r="QJK30" s="1498"/>
      <c r="QJL30" s="1498"/>
      <c r="QJM30" s="1498"/>
      <c r="QJN30" s="1498"/>
      <c r="QJO30" s="1498"/>
      <c r="QJP30" s="1498"/>
      <c r="QJQ30" s="1498"/>
      <c r="QJR30" s="1498"/>
      <c r="QJS30" s="1498"/>
      <c r="QJT30" s="1498"/>
      <c r="QJU30" s="1498"/>
      <c r="QJV30" s="1498"/>
      <c r="QJW30" s="1498"/>
      <c r="QJX30" s="1498"/>
      <c r="QJY30" s="1498"/>
      <c r="QJZ30" s="1498"/>
      <c r="QKA30" s="1498"/>
      <c r="QKB30" s="1498"/>
      <c r="QKC30" s="1498"/>
      <c r="QKD30" s="1498"/>
      <c r="QKE30" s="1498"/>
      <c r="QKF30" s="1498"/>
      <c r="QKG30" s="1498"/>
      <c r="QKH30" s="1498"/>
      <c r="QKI30" s="1498"/>
      <c r="QKJ30" s="1498"/>
      <c r="QKK30" s="1498"/>
      <c r="QKL30" s="1498"/>
      <c r="QKM30" s="1498"/>
      <c r="QKN30" s="1498"/>
      <c r="QKO30" s="1498"/>
      <c r="QKP30" s="1498"/>
      <c r="QKQ30" s="1498"/>
      <c r="QKR30" s="1498"/>
      <c r="QKS30" s="1498"/>
      <c r="QKT30" s="1498"/>
      <c r="QKU30" s="1498"/>
      <c r="QKV30" s="1498"/>
      <c r="QKW30" s="1498"/>
      <c r="QKX30" s="1498"/>
      <c r="QKY30" s="1498"/>
      <c r="QKZ30" s="1498"/>
      <c r="QLA30" s="1498"/>
      <c r="QLB30" s="1498"/>
      <c r="QLC30" s="1498"/>
      <c r="QLD30" s="1498"/>
      <c r="QLE30" s="1498"/>
      <c r="QLF30" s="1498"/>
      <c r="QLG30" s="1498"/>
      <c r="QLH30" s="1498"/>
      <c r="QLI30" s="1498"/>
      <c r="QLJ30" s="1498"/>
      <c r="QLK30" s="1498"/>
      <c r="QLL30" s="1498"/>
      <c r="QLM30" s="1498"/>
      <c r="QLN30" s="1498"/>
      <c r="QLO30" s="1498"/>
      <c r="QLP30" s="1498"/>
      <c r="QLQ30" s="1498"/>
      <c r="QLR30" s="1498"/>
      <c r="QLS30" s="1498"/>
      <c r="QLT30" s="1498"/>
      <c r="QLU30" s="1498"/>
      <c r="QLV30" s="1498"/>
      <c r="QLW30" s="1498"/>
      <c r="QLX30" s="1498"/>
      <c r="QLY30" s="1498"/>
      <c r="QLZ30" s="1498"/>
      <c r="QMA30" s="1498"/>
      <c r="QMB30" s="1498"/>
      <c r="QMC30" s="1498"/>
      <c r="QMD30" s="1498"/>
      <c r="QME30" s="1498"/>
      <c r="QMF30" s="1498"/>
      <c r="QMG30" s="1498"/>
      <c r="QMH30" s="1498"/>
      <c r="QMI30" s="1498"/>
      <c r="QMJ30" s="1498"/>
      <c r="QMK30" s="1498"/>
      <c r="QML30" s="1498"/>
      <c r="QMM30" s="1498"/>
      <c r="QMN30" s="1498"/>
      <c r="QMO30" s="1498"/>
      <c r="QMP30" s="1498"/>
      <c r="QMQ30" s="1498"/>
      <c r="QMR30" s="1498"/>
      <c r="QMS30" s="1498"/>
      <c r="QMT30" s="1498"/>
      <c r="QMU30" s="1498"/>
      <c r="QMV30" s="1498"/>
      <c r="QMW30" s="1498"/>
      <c r="QMX30" s="1498"/>
      <c r="QMY30" s="1498"/>
      <c r="QMZ30" s="1498"/>
      <c r="QNA30" s="1498"/>
      <c r="QNB30" s="1498"/>
      <c r="QNC30" s="1498"/>
      <c r="QND30" s="1498"/>
      <c r="QNE30" s="1498"/>
      <c r="QNF30" s="1498"/>
      <c r="QNG30" s="1498"/>
      <c r="QNH30" s="1498"/>
      <c r="QNI30" s="1498"/>
      <c r="QNJ30" s="1498"/>
      <c r="QNK30" s="1498"/>
      <c r="QNL30" s="1498"/>
      <c r="QNM30" s="1498"/>
      <c r="QNN30" s="1498"/>
      <c r="QNO30" s="1498"/>
      <c r="QNP30" s="1498"/>
      <c r="QNQ30" s="1498"/>
      <c r="QNR30" s="1498"/>
      <c r="QNS30" s="1498"/>
      <c r="QNT30" s="1498"/>
      <c r="QNU30" s="1498"/>
      <c r="QNV30" s="1498"/>
      <c r="QNW30" s="1498"/>
      <c r="QNX30" s="1498"/>
      <c r="QNY30" s="1498"/>
      <c r="QNZ30" s="1498"/>
      <c r="QOA30" s="1498"/>
      <c r="QOB30" s="1498"/>
      <c r="QOC30" s="1498"/>
      <c r="QOD30" s="1498"/>
      <c r="QOE30" s="1498"/>
      <c r="QOF30" s="1498"/>
      <c r="QOG30" s="1498"/>
      <c r="QOH30" s="1498"/>
      <c r="QOI30" s="1498"/>
      <c r="QOJ30" s="1498"/>
      <c r="QOK30" s="1498"/>
      <c r="QOL30" s="1498"/>
      <c r="QOM30" s="1498"/>
      <c r="QON30" s="1498"/>
      <c r="QOO30" s="1498"/>
      <c r="QOP30" s="1498"/>
      <c r="QOQ30" s="1498"/>
      <c r="QOR30" s="1498"/>
      <c r="QOS30" s="1498"/>
      <c r="QOT30" s="1498"/>
      <c r="QOU30" s="1498"/>
      <c r="QOV30" s="1498"/>
      <c r="QOW30" s="1498"/>
      <c r="QOX30" s="1498"/>
      <c r="QOY30" s="1498"/>
      <c r="QOZ30" s="1498"/>
      <c r="QPA30" s="1498"/>
      <c r="QPB30" s="1498"/>
      <c r="QPC30" s="1498"/>
      <c r="QPD30" s="1498"/>
      <c r="QPE30" s="1498"/>
      <c r="QPF30" s="1498"/>
      <c r="QPG30" s="1498"/>
      <c r="QPH30" s="1498"/>
      <c r="QPI30" s="1498"/>
      <c r="QPJ30" s="1498"/>
      <c r="QPK30" s="1498"/>
      <c r="QPL30" s="1498"/>
      <c r="QPM30" s="1498"/>
      <c r="QPN30" s="1498"/>
      <c r="QPO30" s="1498"/>
      <c r="QPP30" s="1498"/>
      <c r="QPQ30" s="1498"/>
      <c r="QPR30" s="1498"/>
      <c r="QPS30" s="1498"/>
      <c r="QPT30" s="1498"/>
      <c r="QPU30" s="1498"/>
      <c r="QPV30" s="1498"/>
      <c r="QPW30" s="1498"/>
      <c r="QPX30" s="1498"/>
      <c r="QPY30" s="1498"/>
      <c r="QPZ30" s="1498"/>
      <c r="QQA30" s="1498"/>
      <c r="QQB30" s="1498"/>
      <c r="QQC30" s="1498"/>
      <c r="QQD30" s="1498"/>
      <c r="QQE30" s="1498"/>
      <c r="QQF30" s="1498"/>
      <c r="QQG30" s="1498"/>
      <c r="QQH30" s="1498"/>
      <c r="QQI30" s="1498"/>
      <c r="QQJ30" s="1498"/>
      <c r="QQK30" s="1498"/>
      <c r="QQL30" s="1498"/>
      <c r="QQM30" s="1498"/>
      <c r="QQN30" s="1498"/>
      <c r="QQO30" s="1498"/>
      <c r="QQP30" s="1498"/>
      <c r="QQQ30" s="1498"/>
      <c r="QQR30" s="1498"/>
      <c r="QQS30" s="1498"/>
      <c r="QQT30" s="1498"/>
      <c r="QQU30" s="1498"/>
      <c r="QQV30" s="1498"/>
      <c r="QQW30" s="1498"/>
      <c r="QQX30" s="1498"/>
      <c r="QQY30" s="1498"/>
      <c r="QQZ30" s="1498"/>
      <c r="QRA30" s="1498"/>
      <c r="QRB30" s="1498"/>
      <c r="QRC30" s="1498"/>
      <c r="QRD30" s="1498"/>
      <c r="QRE30" s="1498"/>
      <c r="QRF30" s="1498"/>
      <c r="QRG30" s="1498"/>
      <c r="QRH30" s="1498"/>
      <c r="QRI30" s="1498"/>
      <c r="QRJ30" s="1498"/>
      <c r="QRK30" s="1498"/>
      <c r="QRL30" s="1498"/>
      <c r="QRM30" s="1498"/>
      <c r="QRN30" s="1498"/>
      <c r="QRO30" s="1498"/>
      <c r="QRP30" s="1498"/>
      <c r="QRQ30" s="1498"/>
      <c r="QRR30" s="1498"/>
      <c r="QRS30" s="1498"/>
      <c r="QRT30" s="1498"/>
      <c r="QRU30" s="1498"/>
      <c r="QRV30" s="1498"/>
      <c r="QRW30" s="1498"/>
      <c r="QRX30" s="1498"/>
      <c r="QRY30" s="1498"/>
      <c r="QRZ30" s="1498"/>
      <c r="QSA30" s="1498"/>
      <c r="QSB30" s="1498"/>
      <c r="QSC30" s="1498"/>
      <c r="QSD30" s="1498"/>
      <c r="QSE30" s="1498"/>
      <c r="QSF30" s="1498"/>
      <c r="QSG30" s="1498"/>
      <c r="QSH30" s="1498"/>
      <c r="QSI30" s="1498"/>
      <c r="QSJ30" s="1498"/>
      <c r="QSK30" s="1498"/>
      <c r="QSL30" s="1498"/>
      <c r="QSM30" s="1498"/>
      <c r="QSN30" s="1498"/>
      <c r="QSO30" s="1498"/>
      <c r="QSP30" s="1498"/>
      <c r="QSQ30" s="1498"/>
      <c r="QSR30" s="1498"/>
      <c r="QSS30" s="1498"/>
      <c r="QST30" s="1498"/>
      <c r="QSU30" s="1498"/>
      <c r="QSV30" s="1498"/>
      <c r="QSW30" s="1498"/>
      <c r="QSX30" s="1498"/>
      <c r="QSY30" s="1498"/>
      <c r="QSZ30" s="1498"/>
      <c r="QTA30" s="1498"/>
      <c r="QTB30" s="1498"/>
      <c r="QTC30" s="1498"/>
      <c r="QTD30" s="1498"/>
      <c r="QTE30" s="1498"/>
      <c r="QTF30" s="1498"/>
      <c r="QTG30" s="1498"/>
      <c r="QTH30" s="1498"/>
      <c r="QTI30" s="1498"/>
      <c r="QTJ30" s="1498"/>
      <c r="QTK30" s="1498"/>
      <c r="QTL30" s="1498"/>
      <c r="QTM30" s="1498"/>
      <c r="QTN30" s="1498"/>
      <c r="QTO30" s="1498"/>
      <c r="QTP30" s="1498"/>
      <c r="QTQ30" s="1498"/>
      <c r="QTR30" s="1498"/>
      <c r="QTS30" s="1498"/>
      <c r="QTT30" s="1498"/>
      <c r="QTU30" s="1498"/>
      <c r="QTV30" s="1498"/>
      <c r="QTW30" s="1498"/>
      <c r="QTX30" s="1498"/>
      <c r="QTY30" s="1498"/>
      <c r="QTZ30" s="1498"/>
      <c r="QUA30" s="1498"/>
      <c r="QUB30" s="1498"/>
      <c r="QUC30" s="1498"/>
      <c r="QUD30" s="1498"/>
      <c r="QUE30" s="1498"/>
      <c r="QUF30" s="1498"/>
      <c r="QUG30" s="1498"/>
      <c r="QUH30" s="1498"/>
      <c r="QUI30" s="1498"/>
      <c r="QUJ30" s="1498"/>
      <c r="QUK30" s="1498"/>
      <c r="QUL30" s="1498"/>
      <c r="QUM30" s="1498"/>
      <c r="QUN30" s="1498"/>
      <c r="QUO30" s="1498"/>
      <c r="QUP30" s="1498"/>
      <c r="QUQ30" s="1498"/>
      <c r="QUR30" s="1498"/>
      <c r="QUS30" s="1498"/>
      <c r="QUT30" s="1498"/>
      <c r="QUU30" s="1498"/>
      <c r="QUV30" s="1498"/>
      <c r="QUW30" s="1498"/>
      <c r="QUX30" s="1498"/>
      <c r="QUY30" s="1498"/>
      <c r="QUZ30" s="1498"/>
      <c r="QVA30" s="1498"/>
      <c r="QVB30" s="1498"/>
      <c r="QVC30" s="1498"/>
      <c r="QVD30" s="1498"/>
      <c r="QVE30" s="1498"/>
      <c r="QVF30" s="1498"/>
      <c r="QVG30" s="1498"/>
      <c r="QVH30" s="1498"/>
      <c r="QVI30" s="1498"/>
      <c r="QVJ30" s="1498"/>
      <c r="QVK30" s="1498"/>
      <c r="QVL30" s="1498"/>
      <c r="QVM30" s="1498"/>
      <c r="QVN30" s="1498"/>
      <c r="QVO30" s="1498"/>
      <c r="QVP30" s="1498"/>
      <c r="QVQ30" s="1498"/>
      <c r="QVR30" s="1498"/>
      <c r="QVS30" s="1498"/>
      <c r="QVT30" s="1498"/>
      <c r="QVU30" s="1498"/>
      <c r="QVV30" s="1498"/>
      <c r="QVW30" s="1498"/>
      <c r="QVX30" s="1498"/>
      <c r="QVY30" s="1498"/>
      <c r="QVZ30" s="1498"/>
      <c r="QWA30" s="1498"/>
      <c r="QWB30" s="1498"/>
      <c r="QWC30" s="1498"/>
      <c r="QWD30" s="1498"/>
      <c r="QWE30" s="1498"/>
      <c r="QWF30" s="1498"/>
      <c r="QWG30" s="1498"/>
      <c r="QWH30" s="1498"/>
      <c r="QWI30" s="1498"/>
      <c r="QWJ30" s="1498"/>
      <c r="QWK30" s="1498"/>
      <c r="QWL30" s="1498"/>
      <c r="QWM30" s="1498"/>
      <c r="QWN30" s="1498"/>
      <c r="QWO30" s="1498"/>
      <c r="QWP30" s="1498"/>
      <c r="QWQ30" s="1498"/>
      <c r="QWR30" s="1498"/>
      <c r="QWS30" s="1498"/>
      <c r="QWT30" s="1498"/>
      <c r="QWU30" s="1498"/>
      <c r="QWV30" s="1498"/>
      <c r="QWW30" s="1498"/>
      <c r="QWX30" s="1498"/>
      <c r="QWY30" s="1498"/>
      <c r="QWZ30" s="1498"/>
      <c r="QXA30" s="1498"/>
      <c r="QXB30" s="1498"/>
      <c r="QXC30" s="1498"/>
      <c r="QXD30" s="1498"/>
      <c r="QXE30" s="1498"/>
      <c r="QXF30" s="1498"/>
      <c r="QXG30" s="1498"/>
      <c r="QXH30" s="1498"/>
      <c r="QXI30" s="1498"/>
      <c r="QXJ30" s="1498"/>
      <c r="QXK30" s="1498"/>
      <c r="QXL30" s="1498"/>
      <c r="QXM30" s="1498"/>
      <c r="QXN30" s="1498"/>
      <c r="QXO30" s="1498"/>
      <c r="QXP30" s="1498"/>
      <c r="QXQ30" s="1498"/>
      <c r="QXR30" s="1498"/>
      <c r="QXS30" s="1498"/>
      <c r="QXT30" s="1498"/>
      <c r="QXU30" s="1498"/>
      <c r="QXV30" s="1498"/>
      <c r="QXW30" s="1498"/>
      <c r="QXX30" s="1498"/>
      <c r="QXY30" s="1498"/>
      <c r="QXZ30" s="1498"/>
      <c r="QYA30" s="1498"/>
      <c r="QYB30" s="1498"/>
      <c r="QYC30" s="1498"/>
      <c r="QYD30" s="1498"/>
      <c r="QYE30" s="1498"/>
      <c r="QYF30" s="1498"/>
      <c r="QYG30" s="1498"/>
      <c r="QYH30" s="1498"/>
      <c r="QYI30" s="1498"/>
      <c r="QYJ30" s="1498"/>
      <c r="QYK30" s="1498"/>
      <c r="QYL30" s="1498"/>
      <c r="QYM30" s="1498"/>
      <c r="QYN30" s="1498"/>
      <c r="QYO30" s="1498"/>
      <c r="QYP30" s="1498"/>
      <c r="QYQ30" s="1498"/>
      <c r="QYR30" s="1498"/>
      <c r="QYS30" s="1498"/>
      <c r="QYT30" s="1498"/>
      <c r="QYU30" s="1498"/>
      <c r="QYV30" s="1498"/>
      <c r="QYW30" s="1498"/>
      <c r="QYX30" s="1498"/>
      <c r="QYY30" s="1498"/>
      <c r="QYZ30" s="1498"/>
      <c r="QZA30" s="1498"/>
      <c r="QZB30" s="1498"/>
      <c r="QZC30" s="1498"/>
      <c r="QZD30" s="1498"/>
      <c r="QZE30" s="1498"/>
      <c r="QZF30" s="1498"/>
      <c r="QZG30" s="1498"/>
      <c r="QZH30" s="1498"/>
      <c r="QZI30" s="1498"/>
      <c r="QZJ30" s="1498"/>
      <c r="QZK30" s="1498"/>
      <c r="QZL30" s="1498"/>
      <c r="QZM30" s="1498"/>
      <c r="QZN30" s="1498"/>
      <c r="QZO30" s="1498"/>
      <c r="QZP30" s="1498"/>
      <c r="QZQ30" s="1498"/>
      <c r="QZR30" s="1498"/>
      <c r="QZS30" s="1498"/>
      <c r="QZT30" s="1498"/>
      <c r="QZU30" s="1498"/>
      <c r="QZV30" s="1498"/>
      <c r="QZW30" s="1498"/>
      <c r="QZX30" s="1498"/>
      <c r="QZY30" s="1498"/>
      <c r="QZZ30" s="1498"/>
      <c r="RAA30" s="1498"/>
      <c r="RAB30" s="1498"/>
      <c r="RAC30" s="1498"/>
      <c r="RAD30" s="1498"/>
      <c r="RAE30" s="1498"/>
      <c r="RAF30" s="1498"/>
      <c r="RAG30" s="1498"/>
      <c r="RAH30" s="1498"/>
      <c r="RAI30" s="1498"/>
      <c r="RAJ30" s="1498"/>
      <c r="RAK30" s="1498"/>
      <c r="RAL30" s="1498"/>
      <c r="RAM30" s="1498"/>
      <c r="RAN30" s="1498"/>
      <c r="RAO30" s="1498"/>
      <c r="RAP30" s="1498"/>
      <c r="RAQ30" s="1498"/>
      <c r="RAR30" s="1498"/>
      <c r="RAS30" s="1498"/>
      <c r="RAT30" s="1498"/>
      <c r="RAU30" s="1498"/>
      <c r="RAV30" s="1498"/>
      <c r="RAW30" s="1498"/>
      <c r="RAX30" s="1498"/>
      <c r="RAY30" s="1498"/>
      <c r="RAZ30" s="1498"/>
      <c r="RBA30" s="1498"/>
      <c r="RBB30" s="1498"/>
      <c r="RBC30" s="1498"/>
      <c r="RBD30" s="1498"/>
      <c r="RBE30" s="1498"/>
      <c r="RBF30" s="1498"/>
      <c r="RBG30" s="1498"/>
      <c r="RBH30" s="1498"/>
      <c r="RBI30" s="1498"/>
      <c r="RBJ30" s="1498"/>
      <c r="RBK30" s="1498"/>
      <c r="RBL30" s="1498"/>
      <c r="RBM30" s="1498"/>
      <c r="RBN30" s="1498"/>
      <c r="RBO30" s="1498"/>
      <c r="RBP30" s="1498"/>
      <c r="RBQ30" s="1498"/>
      <c r="RBR30" s="1498"/>
      <c r="RBS30" s="1498"/>
      <c r="RBT30" s="1498"/>
      <c r="RBU30" s="1498"/>
      <c r="RBV30" s="1498"/>
      <c r="RBW30" s="1498"/>
      <c r="RBX30" s="1498"/>
      <c r="RBY30" s="1498"/>
      <c r="RBZ30" s="1498"/>
      <c r="RCA30" s="1498"/>
      <c r="RCB30" s="1498"/>
      <c r="RCC30" s="1498"/>
      <c r="RCD30" s="1498"/>
      <c r="RCE30" s="1498"/>
      <c r="RCF30" s="1498"/>
      <c r="RCG30" s="1498"/>
      <c r="RCH30" s="1498"/>
      <c r="RCI30" s="1498"/>
      <c r="RCJ30" s="1498"/>
      <c r="RCK30" s="1498"/>
      <c r="RCL30" s="1498"/>
      <c r="RCM30" s="1498"/>
      <c r="RCN30" s="1498"/>
      <c r="RCO30" s="1498"/>
      <c r="RCP30" s="1498"/>
      <c r="RCQ30" s="1498"/>
      <c r="RCR30" s="1498"/>
      <c r="RCS30" s="1498"/>
      <c r="RCT30" s="1498"/>
      <c r="RCU30" s="1498"/>
      <c r="RCV30" s="1498"/>
      <c r="RCW30" s="1498"/>
      <c r="RCX30" s="1498"/>
      <c r="RCY30" s="1498"/>
      <c r="RCZ30" s="1498"/>
      <c r="RDA30" s="1498"/>
      <c r="RDB30" s="1498"/>
      <c r="RDC30" s="1498"/>
      <c r="RDD30" s="1498"/>
      <c r="RDE30" s="1498"/>
      <c r="RDF30" s="1498"/>
      <c r="RDG30" s="1498"/>
      <c r="RDH30" s="1498"/>
      <c r="RDI30" s="1498"/>
      <c r="RDJ30" s="1498"/>
      <c r="RDK30" s="1498"/>
      <c r="RDL30" s="1498"/>
      <c r="RDM30" s="1498"/>
      <c r="RDN30" s="1498"/>
      <c r="RDO30" s="1498"/>
      <c r="RDP30" s="1498"/>
      <c r="RDQ30" s="1498"/>
      <c r="RDR30" s="1498"/>
      <c r="RDS30" s="1498"/>
      <c r="RDT30" s="1498"/>
      <c r="RDU30" s="1498"/>
      <c r="RDV30" s="1498"/>
      <c r="RDW30" s="1498"/>
      <c r="RDX30" s="1498"/>
      <c r="RDY30" s="1498"/>
      <c r="RDZ30" s="1498"/>
      <c r="REA30" s="1498"/>
      <c r="REB30" s="1498"/>
      <c r="REC30" s="1498"/>
      <c r="RED30" s="1498"/>
      <c r="REE30" s="1498"/>
      <c r="REF30" s="1498"/>
      <c r="REG30" s="1498"/>
      <c r="REH30" s="1498"/>
      <c r="REI30" s="1498"/>
      <c r="REJ30" s="1498"/>
      <c r="REK30" s="1498"/>
      <c r="REL30" s="1498"/>
      <c r="REM30" s="1498"/>
      <c r="REN30" s="1498"/>
      <c r="REO30" s="1498"/>
      <c r="REP30" s="1498"/>
      <c r="REQ30" s="1498"/>
      <c r="RER30" s="1498"/>
      <c r="RES30" s="1498"/>
      <c r="RET30" s="1498"/>
      <c r="REU30" s="1498"/>
      <c r="REV30" s="1498"/>
      <c r="REW30" s="1498"/>
      <c r="REX30" s="1498"/>
      <c r="REY30" s="1498"/>
      <c r="REZ30" s="1498"/>
      <c r="RFA30" s="1498"/>
      <c r="RFB30" s="1498"/>
      <c r="RFC30" s="1498"/>
      <c r="RFD30" s="1498"/>
      <c r="RFE30" s="1498"/>
      <c r="RFF30" s="1498"/>
      <c r="RFG30" s="1498"/>
      <c r="RFH30" s="1498"/>
      <c r="RFI30" s="1498"/>
      <c r="RFJ30" s="1498"/>
      <c r="RFK30" s="1498"/>
      <c r="RFL30" s="1498"/>
      <c r="RFM30" s="1498"/>
      <c r="RFN30" s="1498"/>
      <c r="RFO30" s="1498"/>
      <c r="RFP30" s="1498"/>
      <c r="RFQ30" s="1498"/>
      <c r="RFR30" s="1498"/>
      <c r="RFS30" s="1498"/>
      <c r="RFT30" s="1498"/>
      <c r="RFU30" s="1498"/>
      <c r="RFV30" s="1498"/>
      <c r="RFW30" s="1498"/>
      <c r="RFX30" s="1498"/>
      <c r="RFY30" s="1498"/>
      <c r="RFZ30" s="1498"/>
      <c r="RGA30" s="1498"/>
      <c r="RGB30" s="1498"/>
      <c r="RGC30" s="1498"/>
      <c r="RGD30" s="1498"/>
      <c r="RGE30" s="1498"/>
      <c r="RGF30" s="1498"/>
      <c r="RGG30" s="1498"/>
      <c r="RGH30" s="1498"/>
      <c r="RGI30" s="1498"/>
      <c r="RGJ30" s="1498"/>
      <c r="RGK30" s="1498"/>
      <c r="RGL30" s="1498"/>
      <c r="RGM30" s="1498"/>
      <c r="RGN30" s="1498"/>
      <c r="RGO30" s="1498"/>
      <c r="RGP30" s="1498"/>
      <c r="RGQ30" s="1498"/>
      <c r="RGR30" s="1498"/>
      <c r="RGS30" s="1498"/>
      <c r="RGT30" s="1498"/>
      <c r="RGU30" s="1498"/>
      <c r="RGV30" s="1498"/>
      <c r="RGW30" s="1498"/>
      <c r="RGX30" s="1498"/>
      <c r="RGY30" s="1498"/>
      <c r="RGZ30" s="1498"/>
      <c r="RHA30" s="1498"/>
      <c r="RHB30" s="1498"/>
      <c r="RHC30" s="1498"/>
      <c r="RHD30" s="1498"/>
      <c r="RHE30" s="1498"/>
      <c r="RHF30" s="1498"/>
      <c r="RHG30" s="1498"/>
      <c r="RHH30" s="1498"/>
      <c r="RHI30" s="1498"/>
      <c r="RHJ30" s="1498"/>
      <c r="RHK30" s="1498"/>
      <c r="RHL30" s="1498"/>
      <c r="RHM30" s="1498"/>
      <c r="RHN30" s="1498"/>
      <c r="RHO30" s="1498"/>
      <c r="RHP30" s="1498"/>
      <c r="RHQ30" s="1498"/>
      <c r="RHR30" s="1498"/>
      <c r="RHS30" s="1498"/>
      <c r="RHT30" s="1498"/>
      <c r="RHU30" s="1498"/>
      <c r="RHV30" s="1498"/>
      <c r="RHW30" s="1498"/>
      <c r="RHX30" s="1498"/>
      <c r="RHY30" s="1498"/>
      <c r="RHZ30" s="1498"/>
      <c r="RIA30" s="1498"/>
      <c r="RIB30" s="1498"/>
      <c r="RIC30" s="1498"/>
      <c r="RID30" s="1498"/>
      <c r="RIE30" s="1498"/>
      <c r="RIF30" s="1498"/>
      <c r="RIG30" s="1498"/>
      <c r="RIH30" s="1498"/>
      <c r="RII30" s="1498"/>
      <c r="RIJ30" s="1498"/>
      <c r="RIK30" s="1498"/>
      <c r="RIL30" s="1498"/>
      <c r="RIM30" s="1498"/>
      <c r="RIN30" s="1498"/>
      <c r="RIO30" s="1498"/>
      <c r="RIP30" s="1498"/>
      <c r="RIQ30" s="1498"/>
      <c r="RIR30" s="1498"/>
      <c r="RIS30" s="1498"/>
      <c r="RIT30" s="1498"/>
      <c r="RIU30" s="1498"/>
      <c r="RIV30" s="1498"/>
      <c r="RIW30" s="1498"/>
      <c r="RIX30" s="1498"/>
      <c r="RIY30" s="1498"/>
      <c r="RIZ30" s="1498"/>
      <c r="RJA30" s="1498"/>
      <c r="RJB30" s="1498"/>
      <c r="RJC30" s="1498"/>
      <c r="RJD30" s="1498"/>
      <c r="RJE30" s="1498"/>
      <c r="RJF30" s="1498"/>
      <c r="RJG30" s="1498"/>
      <c r="RJH30" s="1498"/>
      <c r="RJI30" s="1498"/>
      <c r="RJJ30" s="1498"/>
      <c r="RJK30" s="1498"/>
      <c r="RJL30" s="1498"/>
      <c r="RJM30" s="1498"/>
      <c r="RJN30" s="1498"/>
      <c r="RJO30" s="1498"/>
      <c r="RJP30" s="1498"/>
      <c r="RJQ30" s="1498"/>
      <c r="RJR30" s="1498"/>
      <c r="RJS30" s="1498"/>
      <c r="RJT30" s="1498"/>
      <c r="RJU30" s="1498"/>
      <c r="RJV30" s="1498"/>
      <c r="RJW30" s="1498"/>
      <c r="RJX30" s="1498"/>
      <c r="RJY30" s="1498"/>
      <c r="RJZ30" s="1498"/>
      <c r="RKA30" s="1498"/>
      <c r="RKB30" s="1498"/>
      <c r="RKC30" s="1498"/>
      <c r="RKD30" s="1498"/>
      <c r="RKE30" s="1498"/>
      <c r="RKF30" s="1498"/>
      <c r="RKG30" s="1498"/>
      <c r="RKH30" s="1498"/>
      <c r="RKI30" s="1498"/>
      <c r="RKJ30" s="1498"/>
      <c r="RKK30" s="1498"/>
      <c r="RKL30" s="1498"/>
      <c r="RKM30" s="1498"/>
      <c r="RKN30" s="1498"/>
      <c r="RKO30" s="1498"/>
      <c r="RKP30" s="1498"/>
      <c r="RKQ30" s="1498"/>
      <c r="RKR30" s="1498"/>
      <c r="RKS30" s="1498"/>
      <c r="RKT30" s="1498"/>
      <c r="RKU30" s="1498"/>
      <c r="RKV30" s="1498"/>
      <c r="RKW30" s="1498"/>
      <c r="RKX30" s="1498"/>
      <c r="RKY30" s="1498"/>
      <c r="RKZ30" s="1498"/>
      <c r="RLA30" s="1498"/>
      <c r="RLB30" s="1498"/>
      <c r="RLC30" s="1498"/>
      <c r="RLD30" s="1498"/>
      <c r="RLE30" s="1498"/>
      <c r="RLF30" s="1498"/>
      <c r="RLG30" s="1498"/>
      <c r="RLH30" s="1498"/>
      <c r="RLI30" s="1498"/>
      <c r="RLJ30" s="1498"/>
      <c r="RLK30" s="1498"/>
      <c r="RLL30" s="1498"/>
      <c r="RLM30" s="1498"/>
      <c r="RLN30" s="1498"/>
      <c r="RLO30" s="1498"/>
      <c r="RLP30" s="1498"/>
      <c r="RLQ30" s="1498"/>
      <c r="RLR30" s="1498"/>
      <c r="RLS30" s="1498"/>
      <c r="RLT30" s="1498"/>
      <c r="RLU30" s="1498"/>
      <c r="RLV30" s="1498"/>
      <c r="RLW30" s="1498"/>
      <c r="RLX30" s="1498"/>
      <c r="RLY30" s="1498"/>
      <c r="RLZ30" s="1498"/>
      <c r="RMA30" s="1498"/>
      <c r="RMB30" s="1498"/>
      <c r="RMC30" s="1498"/>
      <c r="RMD30" s="1498"/>
      <c r="RME30" s="1498"/>
      <c r="RMF30" s="1498"/>
      <c r="RMG30" s="1498"/>
      <c r="RMH30" s="1498"/>
      <c r="RMI30" s="1498"/>
      <c r="RMJ30" s="1498"/>
      <c r="RMK30" s="1498"/>
      <c r="RML30" s="1498"/>
      <c r="RMM30" s="1498"/>
      <c r="RMN30" s="1498"/>
      <c r="RMO30" s="1498"/>
      <c r="RMP30" s="1498"/>
      <c r="RMQ30" s="1498"/>
      <c r="RMR30" s="1498"/>
      <c r="RMS30" s="1498"/>
      <c r="RMT30" s="1498"/>
      <c r="RMU30" s="1498"/>
      <c r="RMV30" s="1498"/>
      <c r="RMW30" s="1498"/>
      <c r="RMX30" s="1498"/>
      <c r="RMY30" s="1498"/>
      <c r="RMZ30" s="1498"/>
      <c r="RNA30" s="1498"/>
      <c r="RNB30" s="1498"/>
      <c r="RNC30" s="1498"/>
      <c r="RND30" s="1498"/>
      <c r="RNE30" s="1498"/>
      <c r="RNF30" s="1498"/>
      <c r="RNG30" s="1498"/>
      <c r="RNH30" s="1498"/>
      <c r="RNI30" s="1498"/>
      <c r="RNJ30" s="1498"/>
      <c r="RNK30" s="1498"/>
      <c r="RNL30" s="1498"/>
      <c r="RNM30" s="1498"/>
      <c r="RNN30" s="1498"/>
      <c r="RNO30" s="1498"/>
      <c r="RNP30" s="1498"/>
      <c r="RNQ30" s="1498"/>
      <c r="RNR30" s="1498"/>
      <c r="RNS30" s="1498"/>
      <c r="RNT30" s="1498"/>
      <c r="RNU30" s="1498"/>
      <c r="RNV30" s="1498"/>
      <c r="RNW30" s="1498"/>
      <c r="RNX30" s="1498"/>
      <c r="RNY30" s="1498"/>
      <c r="RNZ30" s="1498"/>
      <c r="ROA30" s="1498"/>
      <c r="ROB30" s="1498"/>
      <c r="ROC30" s="1498"/>
      <c r="ROD30" s="1498"/>
      <c r="ROE30" s="1498"/>
      <c r="ROF30" s="1498"/>
      <c r="ROG30" s="1498"/>
      <c r="ROH30" s="1498"/>
      <c r="ROI30" s="1498"/>
      <c r="ROJ30" s="1498"/>
      <c r="ROK30" s="1498"/>
      <c r="ROL30" s="1498"/>
      <c r="ROM30" s="1498"/>
      <c r="RON30" s="1498"/>
      <c r="ROO30" s="1498"/>
      <c r="ROP30" s="1498"/>
      <c r="ROQ30" s="1498"/>
      <c r="ROR30" s="1498"/>
      <c r="ROS30" s="1498"/>
      <c r="ROT30" s="1498"/>
      <c r="ROU30" s="1498"/>
      <c r="ROV30" s="1498"/>
      <c r="ROW30" s="1498"/>
      <c r="ROX30" s="1498"/>
      <c r="ROY30" s="1498"/>
      <c r="ROZ30" s="1498"/>
      <c r="RPA30" s="1498"/>
      <c r="RPB30" s="1498"/>
      <c r="RPC30" s="1498"/>
      <c r="RPD30" s="1498"/>
      <c r="RPE30" s="1498"/>
      <c r="RPF30" s="1498"/>
      <c r="RPG30" s="1498"/>
      <c r="RPH30" s="1498"/>
      <c r="RPI30" s="1498"/>
      <c r="RPJ30" s="1498"/>
      <c r="RPK30" s="1498"/>
      <c r="RPL30" s="1498"/>
      <c r="RPM30" s="1498"/>
      <c r="RPN30" s="1498"/>
      <c r="RPO30" s="1498"/>
      <c r="RPP30" s="1498"/>
      <c r="RPQ30" s="1498"/>
      <c r="RPR30" s="1498"/>
      <c r="RPS30" s="1498"/>
      <c r="RPT30" s="1498"/>
      <c r="RPU30" s="1498"/>
      <c r="RPV30" s="1498"/>
      <c r="RPW30" s="1498"/>
      <c r="RPX30" s="1498"/>
      <c r="RPY30" s="1498"/>
      <c r="RPZ30" s="1498"/>
      <c r="RQA30" s="1498"/>
      <c r="RQB30" s="1498"/>
      <c r="RQC30" s="1498"/>
      <c r="RQD30" s="1498"/>
      <c r="RQE30" s="1498"/>
      <c r="RQF30" s="1498"/>
      <c r="RQG30" s="1498"/>
      <c r="RQH30" s="1498"/>
      <c r="RQI30" s="1498"/>
      <c r="RQJ30" s="1498"/>
      <c r="RQK30" s="1498"/>
      <c r="RQL30" s="1498"/>
      <c r="RQM30" s="1498"/>
      <c r="RQN30" s="1498"/>
      <c r="RQO30" s="1498"/>
      <c r="RQP30" s="1498"/>
      <c r="RQQ30" s="1498"/>
      <c r="RQR30" s="1498"/>
      <c r="RQS30" s="1498"/>
      <c r="RQT30" s="1498"/>
      <c r="RQU30" s="1498"/>
      <c r="RQV30" s="1498"/>
      <c r="RQW30" s="1498"/>
      <c r="RQX30" s="1498"/>
      <c r="RQY30" s="1498"/>
      <c r="RQZ30" s="1498"/>
      <c r="RRA30" s="1498"/>
      <c r="RRB30" s="1498"/>
      <c r="RRC30" s="1498"/>
      <c r="RRD30" s="1498"/>
      <c r="RRE30" s="1498"/>
      <c r="RRF30" s="1498"/>
      <c r="RRG30" s="1498"/>
      <c r="RRH30" s="1498"/>
      <c r="RRI30" s="1498"/>
      <c r="RRJ30" s="1498"/>
      <c r="RRK30" s="1498"/>
      <c r="RRL30" s="1498"/>
      <c r="RRM30" s="1498"/>
      <c r="RRN30" s="1498"/>
      <c r="RRO30" s="1498"/>
      <c r="RRP30" s="1498"/>
      <c r="RRQ30" s="1498"/>
      <c r="RRR30" s="1498"/>
      <c r="RRS30" s="1498"/>
      <c r="RRT30" s="1498"/>
      <c r="RRU30" s="1498"/>
      <c r="RRV30" s="1498"/>
      <c r="RRW30" s="1498"/>
      <c r="RRX30" s="1498"/>
      <c r="RRY30" s="1498"/>
      <c r="RRZ30" s="1498"/>
      <c r="RSA30" s="1498"/>
      <c r="RSB30" s="1498"/>
      <c r="RSC30" s="1498"/>
      <c r="RSD30" s="1498"/>
      <c r="RSE30" s="1498"/>
      <c r="RSF30" s="1498"/>
      <c r="RSG30" s="1498"/>
      <c r="RSH30" s="1498"/>
      <c r="RSI30" s="1498"/>
      <c r="RSJ30" s="1498"/>
      <c r="RSK30" s="1498"/>
      <c r="RSL30" s="1498"/>
      <c r="RSM30" s="1498"/>
      <c r="RSN30" s="1498"/>
      <c r="RSO30" s="1498"/>
      <c r="RSP30" s="1498"/>
      <c r="RSQ30" s="1498"/>
      <c r="RSR30" s="1498"/>
      <c r="RSS30" s="1498"/>
      <c r="RST30" s="1498"/>
      <c r="RSU30" s="1498"/>
      <c r="RSV30" s="1498"/>
      <c r="RSW30" s="1498"/>
      <c r="RSX30" s="1498"/>
      <c r="RSY30" s="1498"/>
      <c r="RSZ30" s="1498"/>
      <c r="RTA30" s="1498"/>
      <c r="RTB30" s="1498"/>
      <c r="RTC30" s="1498"/>
      <c r="RTD30" s="1498"/>
      <c r="RTE30" s="1498"/>
      <c r="RTF30" s="1498"/>
      <c r="RTG30" s="1498"/>
      <c r="RTH30" s="1498"/>
      <c r="RTI30" s="1498"/>
      <c r="RTJ30" s="1498"/>
      <c r="RTK30" s="1498"/>
      <c r="RTL30" s="1498"/>
      <c r="RTM30" s="1498"/>
      <c r="RTN30" s="1498"/>
      <c r="RTO30" s="1498"/>
      <c r="RTP30" s="1498"/>
      <c r="RTQ30" s="1498"/>
      <c r="RTR30" s="1498"/>
      <c r="RTS30" s="1498"/>
      <c r="RTT30" s="1498"/>
      <c r="RTU30" s="1498"/>
      <c r="RTV30" s="1498"/>
      <c r="RTW30" s="1498"/>
      <c r="RTX30" s="1498"/>
      <c r="RTY30" s="1498"/>
      <c r="RTZ30" s="1498"/>
      <c r="RUA30" s="1498"/>
      <c r="RUB30" s="1498"/>
      <c r="RUC30" s="1498"/>
      <c r="RUD30" s="1498"/>
      <c r="RUE30" s="1498"/>
      <c r="RUF30" s="1498"/>
      <c r="RUG30" s="1498"/>
      <c r="RUH30" s="1498"/>
      <c r="RUI30" s="1498"/>
      <c r="RUJ30" s="1498"/>
      <c r="RUK30" s="1498"/>
      <c r="RUL30" s="1498"/>
      <c r="RUM30" s="1498"/>
      <c r="RUN30" s="1498"/>
      <c r="RUO30" s="1498"/>
      <c r="RUP30" s="1498"/>
      <c r="RUQ30" s="1498"/>
      <c r="RUR30" s="1498"/>
      <c r="RUS30" s="1498"/>
      <c r="RUT30" s="1498"/>
      <c r="RUU30" s="1498"/>
      <c r="RUV30" s="1498"/>
      <c r="RUW30" s="1498"/>
      <c r="RUX30" s="1498"/>
      <c r="RUY30" s="1498"/>
      <c r="RUZ30" s="1498"/>
      <c r="RVA30" s="1498"/>
      <c r="RVB30" s="1498"/>
      <c r="RVC30" s="1498"/>
      <c r="RVD30" s="1498"/>
      <c r="RVE30" s="1498"/>
      <c r="RVF30" s="1498"/>
      <c r="RVG30" s="1498"/>
      <c r="RVH30" s="1498"/>
      <c r="RVI30" s="1498"/>
      <c r="RVJ30" s="1498"/>
      <c r="RVK30" s="1498"/>
      <c r="RVL30" s="1498"/>
      <c r="RVM30" s="1498"/>
      <c r="RVN30" s="1498"/>
      <c r="RVO30" s="1498"/>
      <c r="RVP30" s="1498"/>
      <c r="RVQ30" s="1498"/>
      <c r="RVR30" s="1498"/>
      <c r="RVS30" s="1498"/>
      <c r="RVT30" s="1498"/>
      <c r="RVU30" s="1498"/>
      <c r="RVV30" s="1498"/>
      <c r="RVW30" s="1498"/>
      <c r="RVX30" s="1498"/>
      <c r="RVY30" s="1498"/>
      <c r="RVZ30" s="1498"/>
      <c r="RWA30" s="1498"/>
      <c r="RWB30" s="1498"/>
      <c r="RWC30" s="1498"/>
      <c r="RWD30" s="1498"/>
      <c r="RWE30" s="1498"/>
      <c r="RWF30" s="1498"/>
      <c r="RWG30" s="1498"/>
      <c r="RWH30" s="1498"/>
      <c r="RWI30" s="1498"/>
      <c r="RWJ30" s="1498"/>
      <c r="RWK30" s="1498"/>
      <c r="RWL30" s="1498"/>
      <c r="RWM30" s="1498"/>
      <c r="RWN30" s="1498"/>
      <c r="RWO30" s="1498"/>
      <c r="RWP30" s="1498"/>
      <c r="RWQ30" s="1498"/>
      <c r="RWR30" s="1498"/>
      <c r="RWS30" s="1498"/>
      <c r="RWT30" s="1498"/>
      <c r="RWU30" s="1498"/>
      <c r="RWV30" s="1498"/>
      <c r="RWW30" s="1498"/>
      <c r="RWX30" s="1498"/>
      <c r="RWY30" s="1498"/>
      <c r="RWZ30" s="1498"/>
      <c r="RXA30" s="1498"/>
      <c r="RXB30" s="1498"/>
      <c r="RXC30" s="1498"/>
      <c r="RXD30" s="1498"/>
      <c r="RXE30" s="1498"/>
      <c r="RXF30" s="1498"/>
      <c r="RXG30" s="1498"/>
      <c r="RXH30" s="1498"/>
      <c r="RXI30" s="1498"/>
      <c r="RXJ30" s="1498"/>
      <c r="RXK30" s="1498"/>
      <c r="RXL30" s="1498"/>
      <c r="RXM30" s="1498"/>
      <c r="RXN30" s="1498"/>
      <c r="RXO30" s="1498"/>
      <c r="RXP30" s="1498"/>
      <c r="RXQ30" s="1498"/>
      <c r="RXR30" s="1498"/>
      <c r="RXS30" s="1498"/>
      <c r="RXT30" s="1498"/>
      <c r="RXU30" s="1498"/>
      <c r="RXV30" s="1498"/>
      <c r="RXW30" s="1498"/>
      <c r="RXX30" s="1498"/>
      <c r="RXY30" s="1498"/>
      <c r="RXZ30" s="1498"/>
      <c r="RYA30" s="1498"/>
      <c r="RYB30" s="1498"/>
      <c r="RYC30" s="1498"/>
      <c r="RYD30" s="1498"/>
      <c r="RYE30" s="1498"/>
      <c r="RYF30" s="1498"/>
      <c r="RYG30" s="1498"/>
      <c r="RYH30" s="1498"/>
      <c r="RYI30" s="1498"/>
      <c r="RYJ30" s="1498"/>
      <c r="RYK30" s="1498"/>
      <c r="RYL30" s="1498"/>
      <c r="RYM30" s="1498"/>
      <c r="RYN30" s="1498"/>
      <c r="RYO30" s="1498"/>
      <c r="RYP30" s="1498"/>
      <c r="RYQ30" s="1498"/>
      <c r="RYR30" s="1498"/>
      <c r="RYS30" s="1498"/>
      <c r="RYT30" s="1498"/>
      <c r="RYU30" s="1498"/>
      <c r="RYV30" s="1498"/>
      <c r="RYW30" s="1498"/>
      <c r="RYX30" s="1498"/>
      <c r="RYY30" s="1498"/>
      <c r="RYZ30" s="1498"/>
      <c r="RZA30" s="1498"/>
      <c r="RZB30" s="1498"/>
      <c r="RZC30" s="1498"/>
      <c r="RZD30" s="1498"/>
      <c r="RZE30" s="1498"/>
      <c r="RZF30" s="1498"/>
      <c r="RZG30" s="1498"/>
      <c r="RZH30" s="1498"/>
      <c r="RZI30" s="1498"/>
      <c r="RZJ30" s="1498"/>
      <c r="RZK30" s="1498"/>
      <c r="RZL30" s="1498"/>
      <c r="RZM30" s="1498"/>
      <c r="RZN30" s="1498"/>
      <c r="RZO30" s="1498"/>
      <c r="RZP30" s="1498"/>
      <c r="RZQ30" s="1498"/>
      <c r="RZR30" s="1498"/>
      <c r="RZS30" s="1498"/>
      <c r="RZT30" s="1498"/>
      <c r="RZU30" s="1498"/>
      <c r="RZV30" s="1498"/>
      <c r="RZW30" s="1498"/>
      <c r="RZX30" s="1498"/>
      <c r="RZY30" s="1498"/>
      <c r="RZZ30" s="1498"/>
      <c r="SAA30" s="1498"/>
      <c r="SAB30" s="1498"/>
      <c r="SAC30" s="1498"/>
      <c r="SAD30" s="1498"/>
      <c r="SAE30" s="1498"/>
      <c r="SAF30" s="1498"/>
      <c r="SAG30" s="1498"/>
      <c r="SAH30" s="1498"/>
      <c r="SAI30" s="1498"/>
      <c r="SAJ30" s="1498"/>
      <c r="SAK30" s="1498"/>
      <c r="SAL30" s="1498"/>
      <c r="SAM30" s="1498"/>
      <c r="SAN30" s="1498"/>
      <c r="SAO30" s="1498"/>
      <c r="SAP30" s="1498"/>
      <c r="SAQ30" s="1498"/>
      <c r="SAR30" s="1498"/>
      <c r="SAS30" s="1498"/>
      <c r="SAT30" s="1498"/>
      <c r="SAU30" s="1498"/>
      <c r="SAV30" s="1498"/>
      <c r="SAW30" s="1498"/>
      <c r="SAX30" s="1498"/>
      <c r="SAY30" s="1498"/>
      <c r="SAZ30" s="1498"/>
      <c r="SBA30" s="1498"/>
      <c r="SBB30" s="1498"/>
      <c r="SBC30" s="1498"/>
      <c r="SBD30" s="1498"/>
      <c r="SBE30" s="1498"/>
      <c r="SBF30" s="1498"/>
      <c r="SBG30" s="1498"/>
      <c r="SBH30" s="1498"/>
      <c r="SBI30" s="1498"/>
      <c r="SBJ30" s="1498"/>
      <c r="SBK30" s="1498"/>
      <c r="SBL30" s="1498"/>
      <c r="SBM30" s="1498"/>
      <c r="SBN30" s="1498"/>
      <c r="SBO30" s="1498"/>
      <c r="SBP30" s="1498"/>
      <c r="SBQ30" s="1498"/>
      <c r="SBR30" s="1498"/>
      <c r="SBS30" s="1498"/>
      <c r="SBT30" s="1498"/>
      <c r="SBU30" s="1498"/>
      <c r="SBV30" s="1498"/>
      <c r="SBW30" s="1498"/>
      <c r="SBX30" s="1498"/>
      <c r="SBY30" s="1498"/>
      <c r="SBZ30" s="1498"/>
      <c r="SCA30" s="1498"/>
      <c r="SCB30" s="1498"/>
      <c r="SCC30" s="1498"/>
      <c r="SCD30" s="1498"/>
      <c r="SCE30" s="1498"/>
      <c r="SCF30" s="1498"/>
      <c r="SCG30" s="1498"/>
      <c r="SCH30" s="1498"/>
      <c r="SCI30" s="1498"/>
      <c r="SCJ30" s="1498"/>
      <c r="SCK30" s="1498"/>
      <c r="SCL30" s="1498"/>
      <c r="SCM30" s="1498"/>
      <c r="SCN30" s="1498"/>
      <c r="SCO30" s="1498"/>
      <c r="SCP30" s="1498"/>
      <c r="SCQ30" s="1498"/>
      <c r="SCR30" s="1498"/>
      <c r="SCS30" s="1498"/>
      <c r="SCT30" s="1498"/>
      <c r="SCU30" s="1498"/>
      <c r="SCV30" s="1498"/>
      <c r="SCW30" s="1498"/>
      <c r="SCX30" s="1498"/>
      <c r="SCY30" s="1498"/>
      <c r="SCZ30" s="1498"/>
      <c r="SDA30" s="1498"/>
      <c r="SDB30" s="1498"/>
      <c r="SDC30" s="1498"/>
      <c r="SDD30" s="1498"/>
      <c r="SDE30" s="1498"/>
      <c r="SDF30" s="1498"/>
      <c r="SDG30" s="1498"/>
      <c r="SDH30" s="1498"/>
      <c r="SDI30" s="1498"/>
      <c r="SDJ30" s="1498"/>
      <c r="SDK30" s="1498"/>
      <c r="SDL30" s="1498"/>
      <c r="SDM30" s="1498"/>
      <c r="SDN30" s="1498"/>
      <c r="SDO30" s="1498"/>
      <c r="SDP30" s="1498"/>
      <c r="SDQ30" s="1498"/>
      <c r="SDR30" s="1498"/>
      <c r="SDS30" s="1498"/>
      <c r="SDT30" s="1498"/>
      <c r="SDU30" s="1498"/>
      <c r="SDV30" s="1498"/>
      <c r="SDW30" s="1498"/>
      <c r="SDX30" s="1498"/>
      <c r="SDY30" s="1498"/>
      <c r="SDZ30" s="1498"/>
      <c r="SEA30" s="1498"/>
      <c r="SEB30" s="1498"/>
      <c r="SEC30" s="1498"/>
      <c r="SED30" s="1498"/>
      <c r="SEE30" s="1498"/>
      <c r="SEF30" s="1498"/>
      <c r="SEG30" s="1498"/>
      <c r="SEH30" s="1498"/>
      <c r="SEI30" s="1498"/>
      <c r="SEJ30" s="1498"/>
      <c r="SEK30" s="1498"/>
      <c r="SEL30" s="1498"/>
      <c r="SEM30" s="1498"/>
      <c r="SEN30" s="1498"/>
      <c r="SEO30" s="1498"/>
      <c r="SEP30" s="1498"/>
      <c r="SEQ30" s="1498"/>
      <c r="SER30" s="1498"/>
      <c r="SES30" s="1498"/>
      <c r="SET30" s="1498"/>
      <c r="SEU30" s="1498"/>
      <c r="SEV30" s="1498"/>
      <c r="SEW30" s="1498"/>
      <c r="SEX30" s="1498"/>
      <c r="SEY30" s="1498"/>
      <c r="SEZ30" s="1498"/>
      <c r="SFA30" s="1498"/>
      <c r="SFB30" s="1498"/>
      <c r="SFC30" s="1498"/>
      <c r="SFD30" s="1498"/>
      <c r="SFE30" s="1498"/>
      <c r="SFF30" s="1498"/>
      <c r="SFG30" s="1498"/>
      <c r="SFH30" s="1498"/>
      <c r="SFI30" s="1498"/>
      <c r="SFJ30" s="1498"/>
      <c r="SFK30" s="1498"/>
      <c r="SFL30" s="1498"/>
      <c r="SFM30" s="1498"/>
      <c r="SFN30" s="1498"/>
      <c r="SFO30" s="1498"/>
      <c r="SFP30" s="1498"/>
      <c r="SFQ30" s="1498"/>
      <c r="SFR30" s="1498"/>
      <c r="SFS30" s="1498"/>
      <c r="SFT30" s="1498"/>
      <c r="SFU30" s="1498"/>
      <c r="SFV30" s="1498"/>
      <c r="SFW30" s="1498"/>
      <c r="SFX30" s="1498"/>
      <c r="SFY30" s="1498"/>
      <c r="SFZ30" s="1498"/>
      <c r="SGA30" s="1498"/>
      <c r="SGB30" s="1498"/>
      <c r="SGC30" s="1498"/>
      <c r="SGD30" s="1498"/>
      <c r="SGE30" s="1498"/>
      <c r="SGF30" s="1498"/>
      <c r="SGG30" s="1498"/>
      <c r="SGH30" s="1498"/>
      <c r="SGI30" s="1498"/>
      <c r="SGJ30" s="1498"/>
      <c r="SGK30" s="1498"/>
      <c r="SGL30" s="1498"/>
      <c r="SGM30" s="1498"/>
      <c r="SGN30" s="1498"/>
      <c r="SGO30" s="1498"/>
      <c r="SGP30" s="1498"/>
      <c r="SGQ30" s="1498"/>
      <c r="SGR30" s="1498"/>
      <c r="SGS30" s="1498"/>
      <c r="SGT30" s="1498"/>
      <c r="SGU30" s="1498"/>
      <c r="SGV30" s="1498"/>
      <c r="SGW30" s="1498"/>
      <c r="SGX30" s="1498"/>
      <c r="SGY30" s="1498"/>
      <c r="SGZ30" s="1498"/>
      <c r="SHA30" s="1498"/>
      <c r="SHB30" s="1498"/>
      <c r="SHC30" s="1498"/>
      <c r="SHD30" s="1498"/>
      <c r="SHE30" s="1498"/>
      <c r="SHF30" s="1498"/>
      <c r="SHG30" s="1498"/>
      <c r="SHH30" s="1498"/>
      <c r="SHI30" s="1498"/>
      <c r="SHJ30" s="1498"/>
      <c r="SHK30" s="1498"/>
      <c r="SHL30" s="1498"/>
      <c r="SHM30" s="1498"/>
      <c r="SHN30" s="1498"/>
      <c r="SHO30" s="1498"/>
      <c r="SHP30" s="1498"/>
      <c r="SHQ30" s="1498"/>
      <c r="SHR30" s="1498"/>
      <c r="SHS30" s="1498"/>
      <c r="SHT30" s="1498"/>
      <c r="SHU30" s="1498"/>
      <c r="SHV30" s="1498"/>
      <c r="SHW30" s="1498"/>
      <c r="SHX30" s="1498"/>
      <c r="SHY30" s="1498"/>
      <c r="SHZ30" s="1498"/>
      <c r="SIA30" s="1498"/>
      <c r="SIB30" s="1498"/>
      <c r="SIC30" s="1498"/>
      <c r="SID30" s="1498"/>
      <c r="SIE30" s="1498"/>
      <c r="SIF30" s="1498"/>
      <c r="SIG30" s="1498"/>
      <c r="SIH30" s="1498"/>
      <c r="SII30" s="1498"/>
      <c r="SIJ30" s="1498"/>
      <c r="SIK30" s="1498"/>
      <c r="SIL30" s="1498"/>
      <c r="SIM30" s="1498"/>
      <c r="SIN30" s="1498"/>
      <c r="SIO30" s="1498"/>
      <c r="SIP30" s="1498"/>
      <c r="SIQ30" s="1498"/>
      <c r="SIR30" s="1498"/>
      <c r="SIS30" s="1498"/>
      <c r="SIT30" s="1498"/>
      <c r="SIU30" s="1498"/>
      <c r="SIV30" s="1498"/>
      <c r="SIW30" s="1498"/>
      <c r="SIX30" s="1498"/>
      <c r="SIY30" s="1498"/>
      <c r="SIZ30" s="1498"/>
      <c r="SJA30" s="1498"/>
      <c r="SJB30" s="1498"/>
      <c r="SJC30" s="1498"/>
      <c r="SJD30" s="1498"/>
      <c r="SJE30" s="1498"/>
      <c r="SJF30" s="1498"/>
      <c r="SJG30" s="1498"/>
      <c r="SJH30" s="1498"/>
      <c r="SJI30" s="1498"/>
      <c r="SJJ30" s="1498"/>
      <c r="SJK30" s="1498"/>
      <c r="SJL30" s="1498"/>
      <c r="SJM30" s="1498"/>
      <c r="SJN30" s="1498"/>
      <c r="SJO30" s="1498"/>
      <c r="SJP30" s="1498"/>
      <c r="SJQ30" s="1498"/>
      <c r="SJR30" s="1498"/>
      <c r="SJS30" s="1498"/>
      <c r="SJT30" s="1498"/>
      <c r="SJU30" s="1498"/>
      <c r="SJV30" s="1498"/>
      <c r="SJW30" s="1498"/>
      <c r="SJX30" s="1498"/>
      <c r="SJY30" s="1498"/>
      <c r="SJZ30" s="1498"/>
      <c r="SKA30" s="1498"/>
      <c r="SKB30" s="1498"/>
      <c r="SKC30" s="1498"/>
      <c r="SKD30" s="1498"/>
      <c r="SKE30" s="1498"/>
      <c r="SKF30" s="1498"/>
      <c r="SKG30" s="1498"/>
      <c r="SKH30" s="1498"/>
      <c r="SKI30" s="1498"/>
      <c r="SKJ30" s="1498"/>
      <c r="SKK30" s="1498"/>
      <c r="SKL30" s="1498"/>
      <c r="SKM30" s="1498"/>
      <c r="SKN30" s="1498"/>
      <c r="SKO30" s="1498"/>
      <c r="SKP30" s="1498"/>
      <c r="SKQ30" s="1498"/>
      <c r="SKR30" s="1498"/>
      <c r="SKS30" s="1498"/>
      <c r="SKT30" s="1498"/>
      <c r="SKU30" s="1498"/>
      <c r="SKV30" s="1498"/>
      <c r="SKW30" s="1498"/>
      <c r="SKX30" s="1498"/>
      <c r="SKY30" s="1498"/>
      <c r="SKZ30" s="1498"/>
      <c r="SLA30" s="1498"/>
      <c r="SLB30" s="1498"/>
      <c r="SLC30" s="1498"/>
      <c r="SLD30" s="1498"/>
      <c r="SLE30" s="1498"/>
      <c r="SLF30" s="1498"/>
      <c r="SLG30" s="1498"/>
      <c r="SLH30" s="1498"/>
      <c r="SLI30" s="1498"/>
      <c r="SLJ30" s="1498"/>
      <c r="SLK30" s="1498"/>
      <c r="SLL30" s="1498"/>
      <c r="SLM30" s="1498"/>
      <c r="SLN30" s="1498"/>
      <c r="SLO30" s="1498"/>
      <c r="SLP30" s="1498"/>
      <c r="SLQ30" s="1498"/>
      <c r="SLR30" s="1498"/>
      <c r="SLS30" s="1498"/>
      <c r="SLT30" s="1498"/>
      <c r="SLU30" s="1498"/>
      <c r="SLV30" s="1498"/>
      <c r="SLW30" s="1498"/>
      <c r="SLX30" s="1498"/>
      <c r="SLY30" s="1498"/>
      <c r="SLZ30" s="1498"/>
      <c r="SMA30" s="1498"/>
      <c r="SMB30" s="1498"/>
      <c r="SMC30" s="1498"/>
      <c r="SMD30" s="1498"/>
      <c r="SME30" s="1498"/>
      <c r="SMF30" s="1498"/>
      <c r="SMG30" s="1498"/>
      <c r="SMH30" s="1498"/>
      <c r="SMI30" s="1498"/>
      <c r="SMJ30" s="1498"/>
      <c r="SMK30" s="1498"/>
      <c r="SML30" s="1498"/>
      <c r="SMM30" s="1498"/>
      <c r="SMN30" s="1498"/>
      <c r="SMO30" s="1498"/>
      <c r="SMP30" s="1498"/>
      <c r="SMQ30" s="1498"/>
      <c r="SMR30" s="1498"/>
      <c r="SMS30" s="1498"/>
      <c r="SMT30" s="1498"/>
      <c r="SMU30" s="1498"/>
      <c r="SMV30" s="1498"/>
      <c r="SMW30" s="1498"/>
      <c r="SMX30" s="1498"/>
      <c r="SMY30" s="1498"/>
      <c r="SMZ30" s="1498"/>
      <c r="SNA30" s="1498"/>
      <c r="SNB30" s="1498"/>
      <c r="SNC30" s="1498"/>
      <c r="SND30" s="1498"/>
      <c r="SNE30" s="1498"/>
      <c r="SNF30" s="1498"/>
      <c r="SNG30" s="1498"/>
      <c r="SNH30" s="1498"/>
      <c r="SNI30" s="1498"/>
      <c r="SNJ30" s="1498"/>
      <c r="SNK30" s="1498"/>
      <c r="SNL30" s="1498"/>
      <c r="SNM30" s="1498"/>
      <c r="SNN30" s="1498"/>
      <c r="SNO30" s="1498"/>
      <c r="SNP30" s="1498"/>
      <c r="SNQ30" s="1498"/>
      <c r="SNR30" s="1498"/>
      <c r="SNS30" s="1498"/>
      <c r="SNT30" s="1498"/>
      <c r="SNU30" s="1498"/>
      <c r="SNV30" s="1498"/>
      <c r="SNW30" s="1498"/>
      <c r="SNX30" s="1498"/>
      <c r="SNY30" s="1498"/>
      <c r="SNZ30" s="1498"/>
      <c r="SOA30" s="1498"/>
      <c r="SOB30" s="1498"/>
      <c r="SOC30" s="1498"/>
      <c r="SOD30" s="1498"/>
      <c r="SOE30" s="1498"/>
      <c r="SOF30" s="1498"/>
      <c r="SOG30" s="1498"/>
      <c r="SOH30" s="1498"/>
      <c r="SOI30" s="1498"/>
      <c r="SOJ30" s="1498"/>
      <c r="SOK30" s="1498"/>
      <c r="SOL30" s="1498"/>
      <c r="SOM30" s="1498"/>
      <c r="SON30" s="1498"/>
      <c r="SOO30" s="1498"/>
      <c r="SOP30" s="1498"/>
      <c r="SOQ30" s="1498"/>
      <c r="SOR30" s="1498"/>
      <c r="SOS30" s="1498"/>
      <c r="SOT30" s="1498"/>
      <c r="SOU30" s="1498"/>
      <c r="SOV30" s="1498"/>
      <c r="SOW30" s="1498"/>
      <c r="SOX30" s="1498"/>
      <c r="SOY30" s="1498"/>
      <c r="SOZ30" s="1498"/>
      <c r="SPA30" s="1498"/>
      <c r="SPB30" s="1498"/>
      <c r="SPC30" s="1498"/>
      <c r="SPD30" s="1498"/>
      <c r="SPE30" s="1498"/>
      <c r="SPF30" s="1498"/>
      <c r="SPG30" s="1498"/>
      <c r="SPH30" s="1498"/>
      <c r="SPI30" s="1498"/>
      <c r="SPJ30" s="1498"/>
      <c r="SPK30" s="1498"/>
      <c r="SPL30" s="1498"/>
      <c r="SPM30" s="1498"/>
      <c r="SPN30" s="1498"/>
      <c r="SPO30" s="1498"/>
      <c r="SPP30" s="1498"/>
      <c r="SPQ30" s="1498"/>
      <c r="SPR30" s="1498"/>
      <c r="SPS30" s="1498"/>
      <c r="SPT30" s="1498"/>
      <c r="SPU30" s="1498"/>
      <c r="SPV30" s="1498"/>
      <c r="SPW30" s="1498"/>
      <c r="SPX30" s="1498"/>
      <c r="SPY30" s="1498"/>
      <c r="SPZ30" s="1498"/>
      <c r="SQA30" s="1498"/>
      <c r="SQB30" s="1498"/>
      <c r="SQC30" s="1498"/>
      <c r="SQD30" s="1498"/>
      <c r="SQE30" s="1498"/>
      <c r="SQF30" s="1498"/>
      <c r="SQG30" s="1498"/>
      <c r="SQH30" s="1498"/>
      <c r="SQI30" s="1498"/>
      <c r="SQJ30" s="1498"/>
      <c r="SQK30" s="1498"/>
      <c r="SQL30" s="1498"/>
      <c r="SQM30" s="1498"/>
      <c r="SQN30" s="1498"/>
      <c r="SQO30" s="1498"/>
      <c r="SQP30" s="1498"/>
      <c r="SQQ30" s="1498"/>
      <c r="SQR30" s="1498"/>
      <c r="SQS30" s="1498"/>
      <c r="SQT30" s="1498"/>
      <c r="SQU30" s="1498"/>
      <c r="SQV30" s="1498"/>
      <c r="SQW30" s="1498"/>
      <c r="SQX30" s="1498"/>
      <c r="SQY30" s="1498"/>
      <c r="SQZ30" s="1498"/>
      <c r="SRA30" s="1498"/>
      <c r="SRB30" s="1498"/>
      <c r="SRC30" s="1498"/>
      <c r="SRD30" s="1498"/>
      <c r="SRE30" s="1498"/>
      <c r="SRF30" s="1498"/>
      <c r="SRG30" s="1498"/>
      <c r="SRH30" s="1498"/>
      <c r="SRI30" s="1498"/>
      <c r="SRJ30" s="1498"/>
      <c r="SRK30" s="1498"/>
      <c r="SRL30" s="1498"/>
      <c r="SRM30" s="1498"/>
      <c r="SRN30" s="1498"/>
      <c r="SRO30" s="1498"/>
      <c r="SRP30" s="1498"/>
      <c r="SRQ30" s="1498"/>
      <c r="SRR30" s="1498"/>
      <c r="SRS30" s="1498"/>
      <c r="SRT30" s="1498"/>
      <c r="SRU30" s="1498"/>
      <c r="SRV30" s="1498"/>
      <c r="SRW30" s="1498"/>
      <c r="SRX30" s="1498"/>
      <c r="SRY30" s="1498"/>
      <c r="SRZ30" s="1498"/>
      <c r="SSA30" s="1498"/>
      <c r="SSB30" s="1498"/>
      <c r="SSC30" s="1498"/>
      <c r="SSD30" s="1498"/>
      <c r="SSE30" s="1498"/>
      <c r="SSF30" s="1498"/>
      <c r="SSG30" s="1498"/>
      <c r="SSH30" s="1498"/>
      <c r="SSI30" s="1498"/>
      <c r="SSJ30" s="1498"/>
      <c r="SSK30" s="1498"/>
      <c r="SSL30" s="1498"/>
      <c r="SSM30" s="1498"/>
      <c r="SSN30" s="1498"/>
      <c r="SSO30" s="1498"/>
      <c r="SSP30" s="1498"/>
      <c r="SSQ30" s="1498"/>
      <c r="SSR30" s="1498"/>
      <c r="SSS30" s="1498"/>
      <c r="SST30" s="1498"/>
      <c r="SSU30" s="1498"/>
      <c r="SSV30" s="1498"/>
      <c r="SSW30" s="1498"/>
      <c r="SSX30" s="1498"/>
      <c r="SSY30" s="1498"/>
      <c r="SSZ30" s="1498"/>
      <c r="STA30" s="1498"/>
      <c r="STB30" s="1498"/>
      <c r="STC30" s="1498"/>
      <c r="STD30" s="1498"/>
      <c r="STE30" s="1498"/>
      <c r="STF30" s="1498"/>
      <c r="STG30" s="1498"/>
      <c r="STH30" s="1498"/>
      <c r="STI30" s="1498"/>
      <c r="STJ30" s="1498"/>
      <c r="STK30" s="1498"/>
      <c r="STL30" s="1498"/>
      <c r="STM30" s="1498"/>
      <c r="STN30" s="1498"/>
      <c r="STO30" s="1498"/>
      <c r="STP30" s="1498"/>
      <c r="STQ30" s="1498"/>
      <c r="STR30" s="1498"/>
      <c r="STS30" s="1498"/>
      <c r="STT30" s="1498"/>
      <c r="STU30" s="1498"/>
      <c r="STV30" s="1498"/>
      <c r="STW30" s="1498"/>
      <c r="STX30" s="1498"/>
      <c r="STY30" s="1498"/>
      <c r="STZ30" s="1498"/>
      <c r="SUA30" s="1498"/>
      <c r="SUB30" s="1498"/>
      <c r="SUC30" s="1498"/>
      <c r="SUD30" s="1498"/>
      <c r="SUE30" s="1498"/>
      <c r="SUF30" s="1498"/>
      <c r="SUG30" s="1498"/>
      <c r="SUH30" s="1498"/>
      <c r="SUI30" s="1498"/>
      <c r="SUJ30" s="1498"/>
      <c r="SUK30" s="1498"/>
      <c r="SUL30" s="1498"/>
      <c r="SUM30" s="1498"/>
      <c r="SUN30" s="1498"/>
      <c r="SUO30" s="1498"/>
      <c r="SUP30" s="1498"/>
      <c r="SUQ30" s="1498"/>
      <c r="SUR30" s="1498"/>
      <c r="SUS30" s="1498"/>
      <c r="SUT30" s="1498"/>
      <c r="SUU30" s="1498"/>
      <c r="SUV30" s="1498"/>
      <c r="SUW30" s="1498"/>
      <c r="SUX30" s="1498"/>
      <c r="SUY30" s="1498"/>
      <c r="SUZ30" s="1498"/>
      <c r="SVA30" s="1498"/>
      <c r="SVB30" s="1498"/>
      <c r="SVC30" s="1498"/>
      <c r="SVD30" s="1498"/>
      <c r="SVE30" s="1498"/>
      <c r="SVF30" s="1498"/>
      <c r="SVG30" s="1498"/>
      <c r="SVH30" s="1498"/>
      <c r="SVI30" s="1498"/>
      <c r="SVJ30" s="1498"/>
      <c r="SVK30" s="1498"/>
      <c r="SVL30" s="1498"/>
      <c r="SVM30" s="1498"/>
      <c r="SVN30" s="1498"/>
      <c r="SVO30" s="1498"/>
      <c r="SVP30" s="1498"/>
      <c r="SVQ30" s="1498"/>
      <c r="SVR30" s="1498"/>
      <c r="SVS30" s="1498"/>
      <c r="SVT30" s="1498"/>
      <c r="SVU30" s="1498"/>
      <c r="SVV30" s="1498"/>
      <c r="SVW30" s="1498"/>
      <c r="SVX30" s="1498"/>
      <c r="SVY30" s="1498"/>
      <c r="SVZ30" s="1498"/>
      <c r="SWA30" s="1498"/>
      <c r="SWB30" s="1498"/>
      <c r="SWC30" s="1498"/>
      <c r="SWD30" s="1498"/>
      <c r="SWE30" s="1498"/>
      <c r="SWF30" s="1498"/>
      <c r="SWG30" s="1498"/>
      <c r="SWH30" s="1498"/>
      <c r="SWI30" s="1498"/>
      <c r="SWJ30" s="1498"/>
      <c r="SWK30" s="1498"/>
      <c r="SWL30" s="1498"/>
      <c r="SWM30" s="1498"/>
      <c r="SWN30" s="1498"/>
      <c r="SWO30" s="1498"/>
      <c r="SWP30" s="1498"/>
      <c r="SWQ30" s="1498"/>
      <c r="SWR30" s="1498"/>
      <c r="SWS30" s="1498"/>
      <c r="SWT30" s="1498"/>
      <c r="SWU30" s="1498"/>
      <c r="SWV30" s="1498"/>
      <c r="SWW30" s="1498"/>
      <c r="SWX30" s="1498"/>
      <c r="SWY30" s="1498"/>
      <c r="SWZ30" s="1498"/>
      <c r="SXA30" s="1498"/>
      <c r="SXB30" s="1498"/>
      <c r="SXC30" s="1498"/>
      <c r="SXD30" s="1498"/>
      <c r="SXE30" s="1498"/>
      <c r="SXF30" s="1498"/>
      <c r="SXG30" s="1498"/>
      <c r="SXH30" s="1498"/>
      <c r="SXI30" s="1498"/>
      <c r="SXJ30" s="1498"/>
      <c r="SXK30" s="1498"/>
      <c r="SXL30" s="1498"/>
      <c r="SXM30" s="1498"/>
      <c r="SXN30" s="1498"/>
      <c r="SXO30" s="1498"/>
      <c r="SXP30" s="1498"/>
      <c r="SXQ30" s="1498"/>
      <c r="SXR30" s="1498"/>
      <c r="SXS30" s="1498"/>
      <c r="SXT30" s="1498"/>
      <c r="SXU30" s="1498"/>
      <c r="SXV30" s="1498"/>
      <c r="SXW30" s="1498"/>
      <c r="SXX30" s="1498"/>
      <c r="SXY30" s="1498"/>
      <c r="SXZ30" s="1498"/>
      <c r="SYA30" s="1498"/>
      <c r="SYB30" s="1498"/>
      <c r="SYC30" s="1498"/>
      <c r="SYD30" s="1498"/>
      <c r="SYE30" s="1498"/>
      <c r="SYF30" s="1498"/>
      <c r="SYG30" s="1498"/>
      <c r="SYH30" s="1498"/>
      <c r="SYI30" s="1498"/>
      <c r="SYJ30" s="1498"/>
      <c r="SYK30" s="1498"/>
      <c r="SYL30" s="1498"/>
      <c r="SYM30" s="1498"/>
      <c r="SYN30" s="1498"/>
      <c r="SYO30" s="1498"/>
      <c r="SYP30" s="1498"/>
      <c r="SYQ30" s="1498"/>
      <c r="SYR30" s="1498"/>
      <c r="SYS30" s="1498"/>
      <c r="SYT30" s="1498"/>
      <c r="SYU30" s="1498"/>
      <c r="SYV30" s="1498"/>
      <c r="SYW30" s="1498"/>
      <c r="SYX30" s="1498"/>
      <c r="SYY30" s="1498"/>
      <c r="SYZ30" s="1498"/>
      <c r="SZA30" s="1498"/>
      <c r="SZB30" s="1498"/>
      <c r="SZC30" s="1498"/>
      <c r="SZD30" s="1498"/>
      <c r="SZE30" s="1498"/>
      <c r="SZF30" s="1498"/>
      <c r="SZG30" s="1498"/>
      <c r="SZH30" s="1498"/>
      <c r="SZI30" s="1498"/>
      <c r="SZJ30" s="1498"/>
      <c r="SZK30" s="1498"/>
      <c r="SZL30" s="1498"/>
      <c r="SZM30" s="1498"/>
      <c r="SZN30" s="1498"/>
      <c r="SZO30" s="1498"/>
      <c r="SZP30" s="1498"/>
      <c r="SZQ30" s="1498"/>
      <c r="SZR30" s="1498"/>
      <c r="SZS30" s="1498"/>
      <c r="SZT30" s="1498"/>
      <c r="SZU30" s="1498"/>
      <c r="SZV30" s="1498"/>
      <c r="SZW30" s="1498"/>
      <c r="SZX30" s="1498"/>
      <c r="SZY30" s="1498"/>
      <c r="SZZ30" s="1498"/>
      <c r="TAA30" s="1498"/>
      <c r="TAB30" s="1498"/>
      <c r="TAC30" s="1498"/>
      <c r="TAD30" s="1498"/>
      <c r="TAE30" s="1498"/>
      <c r="TAF30" s="1498"/>
      <c r="TAG30" s="1498"/>
      <c r="TAH30" s="1498"/>
      <c r="TAI30" s="1498"/>
      <c r="TAJ30" s="1498"/>
      <c r="TAK30" s="1498"/>
      <c r="TAL30" s="1498"/>
      <c r="TAM30" s="1498"/>
      <c r="TAN30" s="1498"/>
      <c r="TAO30" s="1498"/>
      <c r="TAP30" s="1498"/>
      <c r="TAQ30" s="1498"/>
      <c r="TAR30" s="1498"/>
      <c r="TAS30" s="1498"/>
      <c r="TAT30" s="1498"/>
      <c r="TAU30" s="1498"/>
      <c r="TAV30" s="1498"/>
      <c r="TAW30" s="1498"/>
      <c r="TAX30" s="1498"/>
      <c r="TAY30" s="1498"/>
      <c r="TAZ30" s="1498"/>
      <c r="TBA30" s="1498"/>
      <c r="TBB30" s="1498"/>
      <c r="TBC30" s="1498"/>
      <c r="TBD30" s="1498"/>
      <c r="TBE30" s="1498"/>
      <c r="TBF30" s="1498"/>
      <c r="TBG30" s="1498"/>
      <c r="TBH30" s="1498"/>
      <c r="TBI30" s="1498"/>
      <c r="TBJ30" s="1498"/>
      <c r="TBK30" s="1498"/>
      <c r="TBL30" s="1498"/>
      <c r="TBM30" s="1498"/>
      <c r="TBN30" s="1498"/>
      <c r="TBO30" s="1498"/>
      <c r="TBP30" s="1498"/>
      <c r="TBQ30" s="1498"/>
      <c r="TBR30" s="1498"/>
      <c r="TBS30" s="1498"/>
      <c r="TBT30" s="1498"/>
      <c r="TBU30" s="1498"/>
      <c r="TBV30" s="1498"/>
      <c r="TBW30" s="1498"/>
      <c r="TBX30" s="1498"/>
      <c r="TBY30" s="1498"/>
      <c r="TBZ30" s="1498"/>
      <c r="TCA30" s="1498"/>
      <c r="TCB30" s="1498"/>
      <c r="TCC30" s="1498"/>
      <c r="TCD30" s="1498"/>
      <c r="TCE30" s="1498"/>
      <c r="TCF30" s="1498"/>
      <c r="TCG30" s="1498"/>
      <c r="TCH30" s="1498"/>
      <c r="TCI30" s="1498"/>
      <c r="TCJ30" s="1498"/>
      <c r="TCK30" s="1498"/>
      <c r="TCL30" s="1498"/>
      <c r="TCM30" s="1498"/>
      <c r="TCN30" s="1498"/>
      <c r="TCO30" s="1498"/>
      <c r="TCP30" s="1498"/>
      <c r="TCQ30" s="1498"/>
      <c r="TCR30" s="1498"/>
      <c r="TCS30" s="1498"/>
      <c r="TCT30" s="1498"/>
      <c r="TCU30" s="1498"/>
      <c r="TCV30" s="1498"/>
      <c r="TCW30" s="1498"/>
      <c r="TCX30" s="1498"/>
      <c r="TCY30" s="1498"/>
      <c r="TCZ30" s="1498"/>
      <c r="TDA30" s="1498"/>
      <c r="TDB30" s="1498"/>
      <c r="TDC30" s="1498"/>
      <c r="TDD30" s="1498"/>
      <c r="TDE30" s="1498"/>
      <c r="TDF30" s="1498"/>
      <c r="TDG30" s="1498"/>
      <c r="TDH30" s="1498"/>
      <c r="TDI30" s="1498"/>
      <c r="TDJ30" s="1498"/>
      <c r="TDK30" s="1498"/>
      <c r="TDL30" s="1498"/>
      <c r="TDM30" s="1498"/>
      <c r="TDN30" s="1498"/>
      <c r="TDO30" s="1498"/>
      <c r="TDP30" s="1498"/>
      <c r="TDQ30" s="1498"/>
      <c r="TDR30" s="1498"/>
      <c r="TDS30" s="1498"/>
      <c r="TDT30" s="1498"/>
      <c r="TDU30" s="1498"/>
      <c r="TDV30" s="1498"/>
      <c r="TDW30" s="1498"/>
      <c r="TDX30" s="1498"/>
      <c r="TDY30" s="1498"/>
      <c r="TDZ30" s="1498"/>
      <c r="TEA30" s="1498"/>
      <c r="TEB30" s="1498"/>
      <c r="TEC30" s="1498"/>
      <c r="TED30" s="1498"/>
      <c r="TEE30" s="1498"/>
      <c r="TEF30" s="1498"/>
      <c r="TEG30" s="1498"/>
      <c r="TEH30" s="1498"/>
      <c r="TEI30" s="1498"/>
      <c r="TEJ30" s="1498"/>
      <c r="TEK30" s="1498"/>
      <c r="TEL30" s="1498"/>
      <c r="TEM30" s="1498"/>
      <c r="TEN30" s="1498"/>
      <c r="TEO30" s="1498"/>
      <c r="TEP30" s="1498"/>
      <c r="TEQ30" s="1498"/>
      <c r="TER30" s="1498"/>
      <c r="TES30" s="1498"/>
      <c r="TET30" s="1498"/>
      <c r="TEU30" s="1498"/>
      <c r="TEV30" s="1498"/>
      <c r="TEW30" s="1498"/>
      <c r="TEX30" s="1498"/>
      <c r="TEY30" s="1498"/>
      <c r="TEZ30" s="1498"/>
      <c r="TFA30" s="1498"/>
      <c r="TFB30" s="1498"/>
      <c r="TFC30" s="1498"/>
      <c r="TFD30" s="1498"/>
      <c r="TFE30" s="1498"/>
      <c r="TFF30" s="1498"/>
      <c r="TFG30" s="1498"/>
      <c r="TFH30" s="1498"/>
      <c r="TFI30" s="1498"/>
      <c r="TFJ30" s="1498"/>
      <c r="TFK30" s="1498"/>
      <c r="TFL30" s="1498"/>
      <c r="TFM30" s="1498"/>
      <c r="TFN30" s="1498"/>
      <c r="TFO30" s="1498"/>
      <c r="TFP30" s="1498"/>
      <c r="TFQ30" s="1498"/>
      <c r="TFR30" s="1498"/>
      <c r="TFS30" s="1498"/>
      <c r="TFT30" s="1498"/>
      <c r="TFU30" s="1498"/>
      <c r="TFV30" s="1498"/>
      <c r="TFW30" s="1498"/>
      <c r="TFX30" s="1498"/>
      <c r="TFY30" s="1498"/>
      <c r="TFZ30" s="1498"/>
      <c r="TGA30" s="1498"/>
      <c r="TGB30" s="1498"/>
      <c r="TGC30" s="1498"/>
      <c r="TGD30" s="1498"/>
      <c r="TGE30" s="1498"/>
      <c r="TGF30" s="1498"/>
      <c r="TGG30" s="1498"/>
      <c r="TGH30" s="1498"/>
      <c r="TGI30" s="1498"/>
      <c r="TGJ30" s="1498"/>
      <c r="TGK30" s="1498"/>
      <c r="TGL30" s="1498"/>
      <c r="TGM30" s="1498"/>
      <c r="TGN30" s="1498"/>
      <c r="TGO30" s="1498"/>
      <c r="TGP30" s="1498"/>
      <c r="TGQ30" s="1498"/>
      <c r="TGR30" s="1498"/>
      <c r="TGS30" s="1498"/>
      <c r="TGT30" s="1498"/>
      <c r="TGU30" s="1498"/>
      <c r="TGV30" s="1498"/>
      <c r="TGW30" s="1498"/>
      <c r="TGX30" s="1498"/>
      <c r="TGY30" s="1498"/>
      <c r="TGZ30" s="1498"/>
      <c r="THA30" s="1498"/>
      <c r="THB30" s="1498"/>
      <c r="THC30" s="1498"/>
      <c r="THD30" s="1498"/>
      <c r="THE30" s="1498"/>
      <c r="THF30" s="1498"/>
      <c r="THG30" s="1498"/>
      <c r="THH30" s="1498"/>
      <c r="THI30" s="1498"/>
      <c r="THJ30" s="1498"/>
      <c r="THK30" s="1498"/>
      <c r="THL30" s="1498"/>
      <c r="THM30" s="1498"/>
      <c r="THN30" s="1498"/>
      <c r="THO30" s="1498"/>
      <c r="THP30" s="1498"/>
      <c r="THQ30" s="1498"/>
      <c r="THR30" s="1498"/>
      <c r="THS30" s="1498"/>
      <c r="THT30" s="1498"/>
      <c r="THU30" s="1498"/>
      <c r="THV30" s="1498"/>
      <c r="THW30" s="1498"/>
      <c r="THX30" s="1498"/>
      <c r="THY30" s="1498"/>
      <c r="THZ30" s="1498"/>
      <c r="TIA30" s="1498"/>
      <c r="TIB30" s="1498"/>
      <c r="TIC30" s="1498"/>
      <c r="TID30" s="1498"/>
      <c r="TIE30" s="1498"/>
      <c r="TIF30" s="1498"/>
      <c r="TIG30" s="1498"/>
      <c r="TIH30" s="1498"/>
      <c r="TII30" s="1498"/>
      <c r="TIJ30" s="1498"/>
      <c r="TIK30" s="1498"/>
      <c r="TIL30" s="1498"/>
      <c r="TIM30" s="1498"/>
      <c r="TIN30" s="1498"/>
      <c r="TIO30" s="1498"/>
      <c r="TIP30" s="1498"/>
      <c r="TIQ30" s="1498"/>
      <c r="TIR30" s="1498"/>
      <c r="TIS30" s="1498"/>
      <c r="TIT30" s="1498"/>
      <c r="TIU30" s="1498"/>
      <c r="TIV30" s="1498"/>
      <c r="TIW30" s="1498"/>
      <c r="TIX30" s="1498"/>
      <c r="TIY30" s="1498"/>
      <c r="TIZ30" s="1498"/>
      <c r="TJA30" s="1498"/>
      <c r="TJB30" s="1498"/>
      <c r="TJC30" s="1498"/>
      <c r="TJD30" s="1498"/>
      <c r="TJE30" s="1498"/>
      <c r="TJF30" s="1498"/>
      <c r="TJG30" s="1498"/>
      <c r="TJH30" s="1498"/>
      <c r="TJI30" s="1498"/>
      <c r="TJJ30" s="1498"/>
      <c r="TJK30" s="1498"/>
      <c r="TJL30" s="1498"/>
      <c r="TJM30" s="1498"/>
      <c r="TJN30" s="1498"/>
      <c r="TJO30" s="1498"/>
      <c r="TJP30" s="1498"/>
      <c r="TJQ30" s="1498"/>
      <c r="TJR30" s="1498"/>
      <c r="TJS30" s="1498"/>
      <c r="TJT30" s="1498"/>
      <c r="TJU30" s="1498"/>
      <c r="TJV30" s="1498"/>
      <c r="TJW30" s="1498"/>
      <c r="TJX30" s="1498"/>
      <c r="TJY30" s="1498"/>
      <c r="TJZ30" s="1498"/>
      <c r="TKA30" s="1498"/>
      <c r="TKB30" s="1498"/>
      <c r="TKC30" s="1498"/>
      <c r="TKD30" s="1498"/>
      <c r="TKE30" s="1498"/>
      <c r="TKF30" s="1498"/>
      <c r="TKG30" s="1498"/>
      <c r="TKH30" s="1498"/>
      <c r="TKI30" s="1498"/>
      <c r="TKJ30" s="1498"/>
      <c r="TKK30" s="1498"/>
      <c r="TKL30" s="1498"/>
      <c r="TKM30" s="1498"/>
      <c r="TKN30" s="1498"/>
      <c r="TKO30" s="1498"/>
      <c r="TKP30" s="1498"/>
      <c r="TKQ30" s="1498"/>
      <c r="TKR30" s="1498"/>
      <c r="TKS30" s="1498"/>
      <c r="TKT30" s="1498"/>
      <c r="TKU30" s="1498"/>
      <c r="TKV30" s="1498"/>
      <c r="TKW30" s="1498"/>
      <c r="TKX30" s="1498"/>
      <c r="TKY30" s="1498"/>
      <c r="TKZ30" s="1498"/>
      <c r="TLA30" s="1498"/>
      <c r="TLB30" s="1498"/>
      <c r="TLC30" s="1498"/>
      <c r="TLD30" s="1498"/>
      <c r="TLE30" s="1498"/>
      <c r="TLF30" s="1498"/>
      <c r="TLG30" s="1498"/>
      <c r="TLH30" s="1498"/>
      <c r="TLI30" s="1498"/>
      <c r="TLJ30" s="1498"/>
      <c r="TLK30" s="1498"/>
      <c r="TLL30" s="1498"/>
      <c r="TLM30" s="1498"/>
      <c r="TLN30" s="1498"/>
      <c r="TLO30" s="1498"/>
      <c r="TLP30" s="1498"/>
      <c r="TLQ30" s="1498"/>
      <c r="TLR30" s="1498"/>
      <c r="TLS30" s="1498"/>
      <c r="TLT30" s="1498"/>
      <c r="TLU30" s="1498"/>
      <c r="TLV30" s="1498"/>
      <c r="TLW30" s="1498"/>
      <c r="TLX30" s="1498"/>
      <c r="TLY30" s="1498"/>
      <c r="TLZ30" s="1498"/>
      <c r="TMA30" s="1498"/>
      <c r="TMB30" s="1498"/>
      <c r="TMC30" s="1498"/>
      <c r="TMD30" s="1498"/>
      <c r="TME30" s="1498"/>
      <c r="TMF30" s="1498"/>
      <c r="TMG30" s="1498"/>
      <c r="TMH30" s="1498"/>
      <c r="TMI30" s="1498"/>
      <c r="TMJ30" s="1498"/>
      <c r="TMK30" s="1498"/>
      <c r="TML30" s="1498"/>
      <c r="TMM30" s="1498"/>
      <c r="TMN30" s="1498"/>
      <c r="TMO30" s="1498"/>
      <c r="TMP30" s="1498"/>
      <c r="TMQ30" s="1498"/>
      <c r="TMR30" s="1498"/>
      <c r="TMS30" s="1498"/>
      <c r="TMT30" s="1498"/>
      <c r="TMU30" s="1498"/>
      <c r="TMV30" s="1498"/>
      <c r="TMW30" s="1498"/>
      <c r="TMX30" s="1498"/>
      <c r="TMY30" s="1498"/>
      <c r="TMZ30" s="1498"/>
      <c r="TNA30" s="1498"/>
      <c r="TNB30" s="1498"/>
      <c r="TNC30" s="1498"/>
      <c r="TND30" s="1498"/>
      <c r="TNE30" s="1498"/>
      <c r="TNF30" s="1498"/>
      <c r="TNG30" s="1498"/>
      <c r="TNH30" s="1498"/>
      <c r="TNI30" s="1498"/>
      <c r="TNJ30" s="1498"/>
      <c r="TNK30" s="1498"/>
      <c r="TNL30" s="1498"/>
      <c r="TNM30" s="1498"/>
      <c r="TNN30" s="1498"/>
      <c r="TNO30" s="1498"/>
      <c r="TNP30" s="1498"/>
      <c r="TNQ30" s="1498"/>
      <c r="TNR30" s="1498"/>
      <c r="TNS30" s="1498"/>
      <c r="TNT30" s="1498"/>
      <c r="TNU30" s="1498"/>
      <c r="TNV30" s="1498"/>
      <c r="TNW30" s="1498"/>
      <c r="TNX30" s="1498"/>
      <c r="TNY30" s="1498"/>
      <c r="TNZ30" s="1498"/>
      <c r="TOA30" s="1498"/>
      <c r="TOB30" s="1498"/>
      <c r="TOC30" s="1498"/>
      <c r="TOD30" s="1498"/>
      <c r="TOE30" s="1498"/>
      <c r="TOF30" s="1498"/>
      <c r="TOG30" s="1498"/>
      <c r="TOH30" s="1498"/>
      <c r="TOI30" s="1498"/>
      <c r="TOJ30" s="1498"/>
      <c r="TOK30" s="1498"/>
      <c r="TOL30" s="1498"/>
      <c r="TOM30" s="1498"/>
      <c r="TON30" s="1498"/>
      <c r="TOO30" s="1498"/>
      <c r="TOP30" s="1498"/>
      <c r="TOQ30" s="1498"/>
      <c r="TOR30" s="1498"/>
      <c r="TOS30" s="1498"/>
      <c r="TOT30" s="1498"/>
      <c r="TOU30" s="1498"/>
      <c r="TOV30" s="1498"/>
      <c r="TOW30" s="1498"/>
      <c r="TOX30" s="1498"/>
      <c r="TOY30" s="1498"/>
      <c r="TOZ30" s="1498"/>
      <c r="TPA30" s="1498"/>
      <c r="TPB30" s="1498"/>
      <c r="TPC30" s="1498"/>
      <c r="TPD30" s="1498"/>
      <c r="TPE30" s="1498"/>
      <c r="TPF30" s="1498"/>
      <c r="TPG30" s="1498"/>
      <c r="TPH30" s="1498"/>
      <c r="TPI30" s="1498"/>
      <c r="TPJ30" s="1498"/>
      <c r="TPK30" s="1498"/>
      <c r="TPL30" s="1498"/>
      <c r="TPM30" s="1498"/>
      <c r="TPN30" s="1498"/>
      <c r="TPO30" s="1498"/>
      <c r="TPP30" s="1498"/>
      <c r="TPQ30" s="1498"/>
      <c r="TPR30" s="1498"/>
      <c r="TPS30" s="1498"/>
      <c r="TPT30" s="1498"/>
      <c r="TPU30" s="1498"/>
      <c r="TPV30" s="1498"/>
      <c r="TPW30" s="1498"/>
      <c r="TPX30" s="1498"/>
      <c r="TPY30" s="1498"/>
      <c r="TPZ30" s="1498"/>
      <c r="TQA30" s="1498"/>
      <c r="TQB30" s="1498"/>
      <c r="TQC30" s="1498"/>
      <c r="TQD30" s="1498"/>
      <c r="TQE30" s="1498"/>
      <c r="TQF30" s="1498"/>
      <c r="TQG30" s="1498"/>
      <c r="TQH30" s="1498"/>
      <c r="TQI30" s="1498"/>
      <c r="TQJ30" s="1498"/>
      <c r="TQK30" s="1498"/>
      <c r="TQL30" s="1498"/>
      <c r="TQM30" s="1498"/>
      <c r="TQN30" s="1498"/>
      <c r="TQO30" s="1498"/>
      <c r="TQP30" s="1498"/>
      <c r="TQQ30" s="1498"/>
      <c r="TQR30" s="1498"/>
      <c r="TQS30" s="1498"/>
      <c r="TQT30" s="1498"/>
      <c r="TQU30" s="1498"/>
      <c r="TQV30" s="1498"/>
      <c r="TQW30" s="1498"/>
      <c r="TQX30" s="1498"/>
      <c r="TQY30" s="1498"/>
      <c r="TQZ30" s="1498"/>
      <c r="TRA30" s="1498"/>
      <c r="TRB30" s="1498"/>
      <c r="TRC30" s="1498"/>
      <c r="TRD30" s="1498"/>
      <c r="TRE30" s="1498"/>
      <c r="TRF30" s="1498"/>
      <c r="TRG30" s="1498"/>
      <c r="TRH30" s="1498"/>
      <c r="TRI30" s="1498"/>
      <c r="TRJ30" s="1498"/>
      <c r="TRK30" s="1498"/>
      <c r="TRL30" s="1498"/>
      <c r="TRM30" s="1498"/>
      <c r="TRN30" s="1498"/>
      <c r="TRO30" s="1498"/>
      <c r="TRP30" s="1498"/>
      <c r="TRQ30" s="1498"/>
      <c r="TRR30" s="1498"/>
      <c r="TRS30" s="1498"/>
      <c r="TRT30" s="1498"/>
      <c r="TRU30" s="1498"/>
      <c r="TRV30" s="1498"/>
      <c r="TRW30" s="1498"/>
      <c r="TRX30" s="1498"/>
      <c r="TRY30" s="1498"/>
      <c r="TRZ30" s="1498"/>
      <c r="TSA30" s="1498"/>
      <c r="TSB30" s="1498"/>
      <c r="TSC30" s="1498"/>
      <c r="TSD30" s="1498"/>
      <c r="TSE30" s="1498"/>
      <c r="TSF30" s="1498"/>
      <c r="TSG30" s="1498"/>
      <c r="TSH30" s="1498"/>
      <c r="TSI30" s="1498"/>
      <c r="TSJ30" s="1498"/>
      <c r="TSK30" s="1498"/>
      <c r="TSL30" s="1498"/>
      <c r="TSM30" s="1498"/>
      <c r="TSN30" s="1498"/>
      <c r="TSO30" s="1498"/>
      <c r="TSP30" s="1498"/>
      <c r="TSQ30" s="1498"/>
      <c r="TSR30" s="1498"/>
      <c r="TSS30" s="1498"/>
      <c r="TST30" s="1498"/>
      <c r="TSU30" s="1498"/>
      <c r="TSV30" s="1498"/>
      <c r="TSW30" s="1498"/>
      <c r="TSX30" s="1498"/>
      <c r="TSY30" s="1498"/>
      <c r="TSZ30" s="1498"/>
      <c r="TTA30" s="1498"/>
      <c r="TTB30" s="1498"/>
      <c r="TTC30" s="1498"/>
      <c r="TTD30" s="1498"/>
      <c r="TTE30" s="1498"/>
      <c r="TTF30" s="1498"/>
      <c r="TTG30" s="1498"/>
      <c r="TTH30" s="1498"/>
      <c r="TTI30" s="1498"/>
      <c r="TTJ30" s="1498"/>
      <c r="TTK30" s="1498"/>
      <c r="TTL30" s="1498"/>
      <c r="TTM30" s="1498"/>
      <c r="TTN30" s="1498"/>
      <c r="TTO30" s="1498"/>
      <c r="TTP30" s="1498"/>
      <c r="TTQ30" s="1498"/>
      <c r="TTR30" s="1498"/>
      <c r="TTS30" s="1498"/>
      <c r="TTT30" s="1498"/>
      <c r="TTU30" s="1498"/>
      <c r="TTV30" s="1498"/>
      <c r="TTW30" s="1498"/>
      <c r="TTX30" s="1498"/>
      <c r="TTY30" s="1498"/>
      <c r="TTZ30" s="1498"/>
      <c r="TUA30" s="1498"/>
      <c r="TUB30" s="1498"/>
      <c r="TUC30" s="1498"/>
      <c r="TUD30" s="1498"/>
      <c r="TUE30" s="1498"/>
      <c r="TUF30" s="1498"/>
      <c r="TUG30" s="1498"/>
      <c r="TUH30" s="1498"/>
      <c r="TUI30" s="1498"/>
      <c r="TUJ30" s="1498"/>
      <c r="TUK30" s="1498"/>
      <c r="TUL30" s="1498"/>
      <c r="TUM30" s="1498"/>
      <c r="TUN30" s="1498"/>
      <c r="TUO30" s="1498"/>
      <c r="TUP30" s="1498"/>
      <c r="TUQ30" s="1498"/>
      <c r="TUR30" s="1498"/>
      <c r="TUS30" s="1498"/>
      <c r="TUT30" s="1498"/>
      <c r="TUU30" s="1498"/>
      <c r="TUV30" s="1498"/>
      <c r="TUW30" s="1498"/>
      <c r="TUX30" s="1498"/>
      <c r="TUY30" s="1498"/>
      <c r="TUZ30" s="1498"/>
      <c r="TVA30" s="1498"/>
      <c r="TVB30" s="1498"/>
      <c r="TVC30" s="1498"/>
      <c r="TVD30" s="1498"/>
      <c r="TVE30" s="1498"/>
      <c r="TVF30" s="1498"/>
      <c r="TVG30" s="1498"/>
      <c r="TVH30" s="1498"/>
      <c r="TVI30" s="1498"/>
      <c r="TVJ30" s="1498"/>
      <c r="TVK30" s="1498"/>
      <c r="TVL30" s="1498"/>
      <c r="TVM30" s="1498"/>
      <c r="TVN30" s="1498"/>
      <c r="TVO30" s="1498"/>
      <c r="TVP30" s="1498"/>
      <c r="TVQ30" s="1498"/>
      <c r="TVR30" s="1498"/>
      <c r="TVS30" s="1498"/>
      <c r="TVT30" s="1498"/>
      <c r="TVU30" s="1498"/>
      <c r="TVV30" s="1498"/>
      <c r="TVW30" s="1498"/>
      <c r="TVX30" s="1498"/>
      <c r="TVY30" s="1498"/>
      <c r="TVZ30" s="1498"/>
      <c r="TWA30" s="1498"/>
      <c r="TWB30" s="1498"/>
      <c r="TWC30" s="1498"/>
      <c r="TWD30" s="1498"/>
      <c r="TWE30" s="1498"/>
      <c r="TWF30" s="1498"/>
      <c r="TWG30" s="1498"/>
      <c r="TWH30" s="1498"/>
      <c r="TWI30" s="1498"/>
      <c r="TWJ30" s="1498"/>
      <c r="TWK30" s="1498"/>
      <c r="TWL30" s="1498"/>
      <c r="TWM30" s="1498"/>
      <c r="TWN30" s="1498"/>
      <c r="TWO30" s="1498"/>
      <c r="TWP30" s="1498"/>
      <c r="TWQ30" s="1498"/>
      <c r="TWR30" s="1498"/>
      <c r="TWS30" s="1498"/>
      <c r="TWT30" s="1498"/>
      <c r="TWU30" s="1498"/>
      <c r="TWV30" s="1498"/>
      <c r="TWW30" s="1498"/>
      <c r="TWX30" s="1498"/>
      <c r="TWY30" s="1498"/>
      <c r="TWZ30" s="1498"/>
      <c r="TXA30" s="1498"/>
      <c r="TXB30" s="1498"/>
      <c r="TXC30" s="1498"/>
      <c r="TXD30" s="1498"/>
      <c r="TXE30" s="1498"/>
      <c r="TXF30" s="1498"/>
      <c r="TXG30" s="1498"/>
      <c r="TXH30" s="1498"/>
      <c r="TXI30" s="1498"/>
      <c r="TXJ30" s="1498"/>
      <c r="TXK30" s="1498"/>
      <c r="TXL30" s="1498"/>
      <c r="TXM30" s="1498"/>
      <c r="TXN30" s="1498"/>
      <c r="TXO30" s="1498"/>
      <c r="TXP30" s="1498"/>
      <c r="TXQ30" s="1498"/>
      <c r="TXR30" s="1498"/>
      <c r="TXS30" s="1498"/>
      <c r="TXT30" s="1498"/>
      <c r="TXU30" s="1498"/>
      <c r="TXV30" s="1498"/>
      <c r="TXW30" s="1498"/>
      <c r="TXX30" s="1498"/>
      <c r="TXY30" s="1498"/>
      <c r="TXZ30" s="1498"/>
      <c r="TYA30" s="1498"/>
      <c r="TYB30" s="1498"/>
      <c r="TYC30" s="1498"/>
      <c r="TYD30" s="1498"/>
      <c r="TYE30" s="1498"/>
      <c r="TYF30" s="1498"/>
      <c r="TYG30" s="1498"/>
      <c r="TYH30" s="1498"/>
      <c r="TYI30" s="1498"/>
      <c r="TYJ30" s="1498"/>
      <c r="TYK30" s="1498"/>
      <c r="TYL30" s="1498"/>
      <c r="TYM30" s="1498"/>
      <c r="TYN30" s="1498"/>
      <c r="TYO30" s="1498"/>
      <c r="TYP30" s="1498"/>
      <c r="TYQ30" s="1498"/>
      <c r="TYR30" s="1498"/>
      <c r="TYS30" s="1498"/>
      <c r="TYT30" s="1498"/>
      <c r="TYU30" s="1498"/>
      <c r="TYV30" s="1498"/>
      <c r="TYW30" s="1498"/>
      <c r="TYX30" s="1498"/>
      <c r="TYY30" s="1498"/>
      <c r="TYZ30" s="1498"/>
      <c r="TZA30" s="1498"/>
      <c r="TZB30" s="1498"/>
      <c r="TZC30" s="1498"/>
      <c r="TZD30" s="1498"/>
      <c r="TZE30" s="1498"/>
      <c r="TZF30" s="1498"/>
      <c r="TZG30" s="1498"/>
      <c r="TZH30" s="1498"/>
      <c r="TZI30" s="1498"/>
      <c r="TZJ30" s="1498"/>
      <c r="TZK30" s="1498"/>
      <c r="TZL30" s="1498"/>
      <c r="TZM30" s="1498"/>
      <c r="TZN30" s="1498"/>
      <c r="TZO30" s="1498"/>
      <c r="TZP30" s="1498"/>
      <c r="TZQ30" s="1498"/>
      <c r="TZR30" s="1498"/>
      <c r="TZS30" s="1498"/>
      <c r="TZT30" s="1498"/>
      <c r="TZU30" s="1498"/>
      <c r="TZV30" s="1498"/>
      <c r="TZW30" s="1498"/>
      <c r="TZX30" s="1498"/>
      <c r="TZY30" s="1498"/>
      <c r="TZZ30" s="1498"/>
      <c r="UAA30" s="1498"/>
      <c r="UAB30" s="1498"/>
      <c r="UAC30" s="1498"/>
      <c r="UAD30" s="1498"/>
      <c r="UAE30" s="1498"/>
      <c r="UAF30" s="1498"/>
      <c r="UAG30" s="1498"/>
      <c r="UAH30" s="1498"/>
      <c r="UAI30" s="1498"/>
      <c r="UAJ30" s="1498"/>
      <c r="UAK30" s="1498"/>
      <c r="UAL30" s="1498"/>
      <c r="UAM30" s="1498"/>
      <c r="UAN30" s="1498"/>
      <c r="UAO30" s="1498"/>
      <c r="UAP30" s="1498"/>
      <c r="UAQ30" s="1498"/>
      <c r="UAR30" s="1498"/>
      <c r="UAS30" s="1498"/>
      <c r="UAT30" s="1498"/>
      <c r="UAU30" s="1498"/>
      <c r="UAV30" s="1498"/>
      <c r="UAW30" s="1498"/>
      <c r="UAX30" s="1498"/>
      <c r="UAY30" s="1498"/>
      <c r="UAZ30" s="1498"/>
      <c r="UBA30" s="1498"/>
      <c r="UBB30" s="1498"/>
      <c r="UBC30" s="1498"/>
      <c r="UBD30" s="1498"/>
      <c r="UBE30" s="1498"/>
      <c r="UBF30" s="1498"/>
      <c r="UBG30" s="1498"/>
      <c r="UBH30" s="1498"/>
      <c r="UBI30" s="1498"/>
      <c r="UBJ30" s="1498"/>
      <c r="UBK30" s="1498"/>
      <c r="UBL30" s="1498"/>
      <c r="UBM30" s="1498"/>
      <c r="UBN30" s="1498"/>
      <c r="UBO30" s="1498"/>
      <c r="UBP30" s="1498"/>
      <c r="UBQ30" s="1498"/>
      <c r="UBR30" s="1498"/>
      <c r="UBS30" s="1498"/>
      <c r="UBT30" s="1498"/>
      <c r="UBU30" s="1498"/>
      <c r="UBV30" s="1498"/>
      <c r="UBW30" s="1498"/>
      <c r="UBX30" s="1498"/>
      <c r="UBY30" s="1498"/>
      <c r="UBZ30" s="1498"/>
      <c r="UCA30" s="1498"/>
      <c r="UCB30" s="1498"/>
      <c r="UCC30" s="1498"/>
      <c r="UCD30" s="1498"/>
      <c r="UCE30" s="1498"/>
      <c r="UCF30" s="1498"/>
      <c r="UCG30" s="1498"/>
      <c r="UCH30" s="1498"/>
      <c r="UCI30" s="1498"/>
      <c r="UCJ30" s="1498"/>
      <c r="UCK30" s="1498"/>
      <c r="UCL30" s="1498"/>
      <c r="UCM30" s="1498"/>
      <c r="UCN30" s="1498"/>
      <c r="UCO30" s="1498"/>
      <c r="UCP30" s="1498"/>
      <c r="UCQ30" s="1498"/>
      <c r="UCR30" s="1498"/>
      <c r="UCS30" s="1498"/>
      <c r="UCT30" s="1498"/>
      <c r="UCU30" s="1498"/>
      <c r="UCV30" s="1498"/>
      <c r="UCW30" s="1498"/>
      <c r="UCX30" s="1498"/>
      <c r="UCY30" s="1498"/>
      <c r="UCZ30" s="1498"/>
      <c r="UDA30" s="1498"/>
      <c r="UDB30" s="1498"/>
      <c r="UDC30" s="1498"/>
      <c r="UDD30" s="1498"/>
      <c r="UDE30" s="1498"/>
      <c r="UDF30" s="1498"/>
      <c r="UDG30" s="1498"/>
      <c r="UDH30" s="1498"/>
      <c r="UDI30" s="1498"/>
      <c r="UDJ30" s="1498"/>
      <c r="UDK30" s="1498"/>
      <c r="UDL30" s="1498"/>
      <c r="UDM30" s="1498"/>
      <c r="UDN30" s="1498"/>
      <c r="UDO30" s="1498"/>
      <c r="UDP30" s="1498"/>
      <c r="UDQ30" s="1498"/>
      <c r="UDR30" s="1498"/>
      <c r="UDS30" s="1498"/>
      <c r="UDT30" s="1498"/>
      <c r="UDU30" s="1498"/>
      <c r="UDV30" s="1498"/>
      <c r="UDW30" s="1498"/>
      <c r="UDX30" s="1498"/>
      <c r="UDY30" s="1498"/>
      <c r="UDZ30" s="1498"/>
      <c r="UEA30" s="1498"/>
      <c r="UEB30" s="1498"/>
      <c r="UEC30" s="1498"/>
      <c r="UED30" s="1498"/>
      <c r="UEE30" s="1498"/>
      <c r="UEF30" s="1498"/>
      <c r="UEG30" s="1498"/>
      <c r="UEH30" s="1498"/>
      <c r="UEI30" s="1498"/>
      <c r="UEJ30" s="1498"/>
      <c r="UEK30" s="1498"/>
      <c r="UEL30" s="1498"/>
      <c r="UEM30" s="1498"/>
      <c r="UEN30" s="1498"/>
      <c r="UEO30" s="1498"/>
      <c r="UEP30" s="1498"/>
      <c r="UEQ30" s="1498"/>
      <c r="UER30" s="1498"/>
      <c r="UES30" s="1498"/>
      <c r="UET30" s="1498"/>
      <c r="UEU30" s="1498"/>
      <c r="UEV30" s="1498"/>
      <c r="UEW30" s="1498"/>
      <c r="UEX30" s="1498"/>
      <c r="UEY30" s="1498"/>
      <c r="UEZ30" s="1498"/>
      <c r="UFA30" s="1498"/>
      <c r="UFB30" s="1498"/>
      <c r="UFC30" s="1498"/>
      <c r="UFD30" s="1498"/>
      <c r="UFE30" s="1498"/>
      <c r="UFF30" s="1498"/>
      <c r="UFG30" s="1498"/>
      <c r="UFH30" s="1498"/>
      <c r="UFI30" s="1498"/>
      <c r="UFJ30" s="1498"/>
      <c r="UFK30" s="1498"/>
      <c r="UFL30" s="1498"/>
      <c r="UFM30" s="1498"/>
      <c r="UFN30" s="1498"/>
      <c r="UFO30" s="1498"/>
      <c r="UFP30" s="1498"/>
      <c r="UFQ30" s="1498"/>
      <c r="UFR30" s="1498"/>
      <c r="UFS30" s="1498"/>
      <c r="UFT30" s="1498"/>
      <c r="UFU30" s="1498"/>
      <c r="UFV30" s="1498"/>
      <c r="UFW30" s="1498"/>
      <c r="UFX30" s="1498"/>
      <c r="UFY30" s="1498"/>
      <c r="UFZ30" s="1498"/>
      <c r="UGA30" s="1498"/>
      <c r="UGB30" s="1498"/>
      <c r="UGC30" s="1498"/>
      <c r="UGD30" s="1498"/>
      <c r="UGE30" s="1498"/>
      <c r="UGF30" s="1498"/>
      <c r="UGG30" s="1498"/>
      <c r="UGH30" s="1498"/>
      <c r="UGI30" s="1498"/>
      <c r="UGJ30" s="1498"/>
      <c r="UGK30" s="1498"/>
      <c r="UGL30" s="1498"/>
      <c r="UGM30" s="1498"/>
      <c r="UGN30" s="1498"/>
      <c r="UGO30" s="1498"/>
      <c r="UGP30" s="1498"/>
      <c r="UGQ30" s="1498"/>
      <c r="UGR30" s="1498"/>
      <c r="UGS30" s="1498"/>
      <c r="UGT30" s="1498"/>
      <c r="UGU30" s="1498"/>
      <c r="UGV30" s="1498"/>
      <c r="UGW30" s="1498"/>
      <c r="UGX30" s="1498"/>
      <c r="UGY30" s="1498"/>
      <c r="UGZ30" s="1498"/>
      <c r="UHA30" s="1498"/>
      <c r="UHB30" s="1498"/>
      <c r="UHC30" s="1498"/>
      <c r="UHD30" s="1498"/>
      <c r="UHE30" s="1498"/>
      <c r="UHF30" s="1498"/>
      <c r="UHG30" s="1498"/>
      <c r="UHH30" s="1498"/>
      <c r="UHI30" s="1498"/>
      <c r="UHJ30" s="1498"/>
      <c r="UHK30" s="1498"/>
      <c r="UHL30" s="1498"/>
      <c r="UHM30" s="1498"/>
      <c r="UHN30" s="1498"/>
      <c r="UHO30" s="1498"/>
      <c r="UHP30" s="1498"/>
      <c r="UHQ30" s="1498"/>
      <c r="UHR30" s="1498"/>
      <c r="UHS30" s="1498"/>
      <c r="UHT30" s="1498"/>
      <c r="UHU30" s="1498"/>
      <c r="UHV30" s="1498"/>
      <c r="UHW30" s="1498"/>
      <c r="UHX30" s="1498"/>
      <c r="UHY30" s="1498"/>
      <c r="UHZ30" s="1498"/>
      <c r="UIA30" s="1498"/>
      <c r="UIB30" s="1498"/>
      <c r="UIC30" s="1498"/>
      <c r="UID30" s="1498"/>
      <c r="UIE30" s="1498"/>
      <c r="UIF30" s="1498"/>
      <c r="UIG30" s="1498"/>
      <c r="UIH30" s="1498"/>
      <c r="UII30" s="1498"/>
      <c r="UIJ30" s="1498"/>
      <c r="UIK30" s="1498"/>
      <c r="UIL30" s="1498"/>
      <c r="UIM30" s="1498"/>
      <c r="UIN30" s="1498"/>
      <c r="UIO30" s="1498"/>
      <c r="UIP30" s="1498"/>
      <c r="UIQ30" s="1498"/>
      <c r="UIR30" s="1498"/>
      <c r="UIS30" s="1498"/>
      <c r="UIT30" s="1498"/>
      <c r="UIU30" s="1498"/>
      <c r="UIV30" s="1498"/>
      <c r="UIW30" s="1498"/>
      <c r="UIX30" s="1498"/>
      <c r="UIY30" s="1498"/>
      <c r="UIZ30" s="1498"/>
      <c r="UJA30" s="1498"/>
      <c r="UJB30" s="1498"/>
      <c r="UJC30" s="1498"/>
      <c r="UJD30" s="1498"/>
      <c r="UJE30" s="1498"/>
      <c r="UJF30" s="1498"/>
      <c r="UJG30" s="1498"/>
      <c r="UJH30" s="1498"/>
      <c r="UJI30" s="1498"/>
      <c r="UJJ30" s="1498"/>
      <c r="UJK30" s="1498"/>
      <c r="UJL30" s="1498"/>
      <c r="UJM30" s="1498"/>
      <c r="UJN30" s="1498"/>
      <c r="UJO30" s="1498"/>
      <c r="UJP30" s="1498"/>
      <c r="UJQ30" s="1498"/>
      <c r="UJR30" s="1498"/>
      <c r="UJS30" s="1498"/>
      <c r="UJT30" s="1498"/>
      <c r="UJU30" s="1498"/>
      <c r="UJV30" s="1498"/>
      <c r="UJW30" s="1498"/>
      <c r="UJX30" s="1498"/>
      <c r="UJY30" s="1498"/>
      <c r="UJZ30" s="1498"/>
      <c r="UKA30" s="1498"/>
      <c r="UKB30" s="1498"/>
      <c r="UKC30" s="1498"/>
      <c r="UKD30" s="1498"/>
      <c r="UKE30" s="1498"/>
      <c r="UKF30" s="1498"/>
      <c r="UKG30" s="1498"/>
      <c r="UKH30" s="1498"/>
      <c r="UKI30" s="1498"/>
      <c r="UKJ30" s="1498"/>
      <c r="UKK30" s="1498"/>
      <c r="UKL30" s="1498"/>
      <c r="UKM30" s="1498"/>
      <c r="UKN30" s="1498"/>
      <c r="UKO30" s="1498"/>
      <c r="UKP30" s="1498"/>
      <c r="UKQ30" s="1498"/>
      <c r="UKR30" s="1498"/>
      <c r="UKS30" s="1498"/>
      <c r="UKT30" s="1498"/>
      <c r="UKU30" s="1498"/>
      <c r="UKV30" s="1498"/>
      <c r="UKW30" s="1498"/>
      <c r="UKX30" s="1498"/>
      <c r="UKY30" s="1498"/>
      <c r="UKZ30" s="1498"/>
      <c r="ULA30" s="1498"/>
      <c r="ULB30" s="1498"/>
      <c r="ULC30" s="1498"/>
      <c r="ULD30" s="1498"/>
      <c r="ULE30" s="1498"/>
      <c r="ULF30" s="1498"/>
      <c r="ULG30" s="1498"/>
      <c r="ULH30" s="1498"/>
      <c r="ULI30" s="1498"/>
      <c r="ULJ30" s="1498"/>
      <c r="ULK30" s="1498"/>
      <c r="ULL30" s="1498"/>
      <c r="ULM30" s="1498"/>
      <c r="ULN30" s="1498"/>
      <c r="ULO30" s="1498"/>
      <c r="ULP30" s="1498"/>
      <c r="ULQ30" s="1498"/>
      <c r="ULR30" s="1498"/>
      <c r="ULS30" s="1498"/>
      <c r="ULT30" s="1498"/>
      <c r="ULU30" s="1498"/>
      <c r="ULV30" s="1498"/>
      <c r="ULW30" s="1498"/>
      <c r="ULX30" s="1498"/>
      <c r="ULY30" s="1498"/>
      <c r="ULZ30" s="1498"/>
      <c r="UMA30" s="1498"/>
      <c r="UMB30" s="1498"/>
      <c r="UMC30" s="1498"/>
      <c r="UMD30" s="1498"/>
      <c r="UME30" s="1498"/>
      <c r="UMF30" s="1498"/>
      <c r="UMG30" s="1498"/>
      <c r="UMH30" s="1498"/>
      <c r="UMI30" s="1498"/>
      <c r="UMJ30" s="1498"/>
      <c r="UMK30" s="1498"/>
      <c r="UML30" s="1498"/>
      <c r="UMM30" s="1498"/>
      <c r="UMN30" s="1498"/>
      <c r="UMO30" s="1498"/>
      <c r="UMP30" s="1498"/>
      <c r="UMQ30" s="1498"/>
      <c r="UMR30" s="1498"/>
      <c r="UMS30" s="1498"/>
      <c r="UMT30" s="1498"/>
      <c r="UMU30" s="1498"/>
      <c r="UMV30" s="1498"/>
      <c r="UMW30" s="1498"/>
      <c r="UMX30" s="1498"/>
      <c r="UMY30" s="1498"/>
      <c r="UMZ30" s="1498"/>
      <c r="UNA30" s="1498"/>
      <c r="UNB30" s="1498"/>
      <c r="UNC30" s="1498"/>
      <c r="UND30" s="1498"/>
      <c r="UNE30" s="1498"/>
      <c r="UNF30" s="1498"/>
      <c r="UNG30" s="1498"/>
      <c r="UNH30" s="1498"/>
      <c r="UNI30" s="1498"/>
      <c r="UNJ30" s="1498"/>
      <c r="UNK30" s="1498"/>
      <c r="UNL30" s="1498"/>
      <c r="UNM30" s="1498"/>
      <c r="UNN30" s="1498"/>
      <c r="UNO30" s="1498"/>
      <c r="UNP30" s="1498"/>
      <c r="UNQ30" s="1498"/>
      <c r="UNR30" s="1498"/>
      <c r="UNS30" s="1498"/>
      <c r="UNT30" s="1498"/>
      <c r="UNU30" s="1498"/>
      <c r="UNV30" s="1498"/>
      <c r="UNW30" s="1498"/>
      <c r="UNX30" s="1498"/>
      <c r="UNY30" s="1498"/>
      <c r="UNZ30" s="1498"/>
      <c r="UOA30" s="1498"/>
      <c r="UOB30" s="1498"/>
      <c r="UOC30" s="1498"/>
      <c r="UOD30" s="1498"/>
      <c r="UOE30" s="1498"/>
      <c r="UOF30" s="1498"/>
      <c r="UOG30" s="1498"/>
      <c r="UOH30" s="1498"/>
      <c r="UOI30" s="1498"/>
      <c r="UOJ30" s="1498"/>
      <c r="UOK30" s="1498"/>
      <c r="UOL30" s="1498"/>
      <c r="UOM30" s="1498"/>
      <c r="UON30" s="1498"/>
      <c r="UOO30" s="1498"/>
      <c r="UOP30" s="1498"/>
      <c r="UOQ30" s="1498"/>
      <c r="UOR30" s="1498"/>
      <c r="UOS30" s="1498"/>
      <c r="UOT30" s="1498"/>
      <c r="UOU30" s="1498"/>
      <c r="UOV30" s="1498"/>
      <c r="UOW30" s="1498"/>
      <c r="UOX30" s="1498"/>
      <c r="UOY30" s="1498"/>
      <c r="UOZ30" s="1498"/>
      <c r="UPA30" s="1498"/>
      <c r="UPB30" s="1498"/>
      <c r="UPC30" s="1498"/>
      <c r="UPD30" s="1498"/>
      <c r="UPE30" s="1498"/>
      <c r="UPF30" s="1498"/>
      <c r="UPG30" s="1498"/>
      <c r="UPH30" s="1498"/>
      <c r="UPI30" s="1498"/>
      <c r="UPJ30" s="1498"/>
      <c r="UPK30" s="1498"/>
      <c r="UPL30" s="1498"/>
      <c r="UPM30" s="1498"/>
      <c r="UPN30" s="1498"/>
      <c r="UPO30" s="1498"/>
      <c r="UPP30" s="1498"/>
      <c r="UPQ30" s="1498"/>
      <c r="UPR30" s="1498"/>
      <c r="UPS30" s="1498"/>
      <c r="UPT30" s="1498"/>
      <c r="UPU30" s="1498"/>
      <c r="UPV30" s="1498"/>
      <c r="UPW30" s="1498"/>
      <c r="UPX30" s="1498"/>
      <c r="UPY30" s="1498"/>
      <c r="UPZ30" s="1498"/>
      <c r="UQA30" s="1498"/>
      <c r="UQB30" s="1498"/>
      <c r="UQC30" s="1498"/>
      <c r="UQD30" s="1498"/>
      <c r="UQE30" s="1498"/>
      <c r="UQF30" s="1498"/>
      <c r="UQG30" s="1498"/>
      <c r="UQH30" s="1498"/>
      <c r="UQI30" s="1498"/>
      <c r="UQJ30" s="1498"/>
      <c r="UQK30" s="1498"/>
      <c r="UQL30" s="1498"/>
      <c r="UQM30" s="1498"/>
      <c r="UQN30" s="1498"/>
      <c r="UQO30" s="1498"/>
      <c r="UQP30" s="1498"/>
      <c r="UQQ30" s="1498"/>
      <c r="UQR30" s="1498"/>
      <c r="UQS30" s="1498"/>
      <c r="UQT30" s="1498"/>
      <c r="UQU30" s="1498"/>
      <c r="UQV30" s="1498"/>
      <c r="UQW30" s="1498"/>
      <c r="UQX30" s="1498"/>
      <c r="UQY30" s="1498"/>
      <c r="UQZ30" s="1498"/>
      <c r="URA30" s="1498"/>
      <c r="URB30" s="1498"/>
      <c r="URC30" s="1498"/>
      <c r="URD30" s="1498"/>
      <c r="URE30" s="1498"/>
      <c r="URF30" s="1498"/>
      <c r="URG30" s="1498"/>
      <c r="URH30" s="1498"/>
      <c r="URI30" s="1498"/>
      <c r="URJ30" s="1498"/>
      <c r="URK30" s="1498"/>
      <c r="URL30" s="1498"/>
      <c r="URM30" s="1498"/>
      <c r="URN30" s="1498"/>
      <c r="URO30" s="1498"/>
      <c r="URP30" s="1498"/>
      <c r="URQ30" s="1498"/>
      <c r="URR30" s="1498"/>
      <c r="URS30" s="1498"/>
      <c r="URT30" s="1498"/>
      <c r="URU30" s="1498"/>
      <c r="URV30" s="1498"/>
      <c r="URW30" s="1498"/>
      <c r="URX30" s="1498"/>
      <c r="URY30" s="1498"/>
      <c r="URZ30" s="1498"/>
      <c r="USA30" s="1498"/>
      <c r="USB30" s="1498"/>
      <c r="USC30" s="1498"/>
      <c r="USD30" s="1498"/>
      <c r="USE30" s="1498"/>
      <c r="USF30" s="1498"/>
      <c r="USG30" s="1498"/>
      <c r="USH30" s="1498"/>
      <c r="USI30" s="1498"/>
      <c r="USJ30" s="1498"/>
      <c r="USK30" s="1498"/>
      <c r="USL30" s="1498"/>
      <c r="USM30" s="1498"/>
      <c r="USN30" s="1498"/>
      <c r="USO30" s="1498"/>
      <c r="USP30" s="1498"/>
      <c r="USQ30" s="1498"/>
      <c r="USR30" s="1498"/>
      <c r="USS30" s="1498"/>
      <c r="UST30" s="1498"/>
      <c r="USU30" s="1498"/>
      <c r="USV30" s="1498"/>
      <c r="USW30" s="1498"/>
      <c r="USX30" s="1498"/>
      <c r="USY30" s="1498"/>
      <c r="USZ30" s="1498"/>
      <c r="UTA30" s="1498"/>
      <c r="UTB30" s="1498"/>
      <c r="UTC30" s="1498"/>
      <c r="UTD30" s="1498"/>
      <c r="UTE30" s="1498"/>
      <c r="UTF30" s="1498"/>
      <c r="UTG30" s="1498"/>
      <c r="UTH30" s="1498"/>
      <c r="UTI30" s="1498"/>
      <c r="UTJ30" s="1498"/>
      <c r="UTK30" s="1498"/>
      <c r="UTL30" s="1498"/>
      <c r="UTM30" s="1498"/>
      <c r="UTN30" s="1498"/>
      <c r="UTO30" s="1498"/>
      <c r="UTP30" s="1498"/>
      <c r="UTQ30" s="1498"/>
      <c r="UTR30" s="1498"/>
      <c r="UTS30" s="1498"/>
      <c r="UTT30" s="1498"/>
      <c r="UTU30" s="1498"/>
      <c r="UTV30" s="1498"/>
      <c r="UTW30" s="1498"/>
      <c r="UTX30" s="1498"/>
      <c r="UTY30" s="1498"/>
      <c r="UTZ30" s="1498"/>
      <c r="UUA30" s="1498"/>
      <c r="UUB30" s="1498"/>
      <c r="UUC30" s="1498"/>
      <c r="UUD30" s="1498"/>
      <c r="UUE30" s="1498"/>
      <c r="UUF30" s="1498"/>
      <c r="UUG30" s="1498"/>
      <c r="UUH30" s="1498"/>
      <c r="UUI30" s="1498"/>
      <c r="UUJ30" s="1498"/>
      <c r="UUK30" s="1498"/>
      <c r="UUL30" s="1498"/>
      <c r="UUM30" s="1498"/>
      <c r="UUN30" s="1498"/>
      <c r="UUO30" s="1498"/>
      <c r="UUP30" s="1498"/>
      <c r="UUQ30" s="1498"/>
      <c r="UUR30" s="1498"/>
      <c r="UUS30" s="1498"/>
      <c r="UUT30" s="1498"/>
      <c r="UUU30" s="1498"/>
      <c r="UUV30" s="1498"/>
      <c r="UUW30" s="1498"/>
      <c r="UUX30" s="1498"/>
      <c r="UUY30" s="1498"/>
      <c r="UUZ30" s="1498"/>
      <c r="UVA30" s="1498"/>
      <c r="UVB30" s="1498"/>
      <c r="UVC30" s="1498"/>
      <c r="UVD30" s="1498"/>
      <c r="UVE30" s="1498"/>
      <c r="UVF30" s="1498"/>
      <c r="UVG30" s="1498"/>
      <c r="UVH30" s="1498"/>
      <c r="UVI30" s="1498"/>
      <c r="UVJ30" s="1498"/>
      <c r="UVK30" s="1498"/>
      <c r="UVL30" s="1498"/>
      <c r="UVM30" s="1498"/>
      <c r="UVN30" s="1498"/>
      <c r="UVO30" s="1498"/>
      <c r="UVP30" s="1498"/>
      <c r="UVQ30" s="1498"/>
      <c r="UVR30" s="1498"/>
      <c r="UVS30" s="1498"/>
      <c r="UVT30" s="1498"/>
      <c r="UVU30" s="1498"/>
      <c r="UVV30" s="1498"/>
      <c r="UVW30" s="1498"/>
      <c r="UVX30" s="1498"/>
      <c r="UVY30" s="1498"/>
      <c r="UVZ30" s="1498"/>
      <c r="UWA30" s="1498"/>
      <c r="UWB30" s="1498"/>
      <c r="UWC30" s="1498"/>
      <c r="UWD30" s="1498"/>
      <c r="UWE30" s="1498"/>
      <c r="UWF30" s="1498"/>
      <c r="UWG30" s="1498"/>
      <c r="UWH30" s="1498"/>
      <c r="UWI30" s="1498"/>
      <c r="UWJ30" s="1498"/>
      <c r="UWK30" s="1498"/>
      <c r="UWL30" s="1498"/>
      <c r="UWM30" s="1498"/>
      <c r="UWN30" s="1498"/>
      <c r="UWO30" s="1498"/>
      <c r="UWP30" s="1498"/>
      <c r="UWQ30" s="1498"/>
      <c r="UWR30" s="1498"/>
      <c r="UWS30" s="1498"/>
      <c r="UWT30" s="1498"/>
      <c r="UWU30" s="1498"/>
      <c r="UWV30" s="1498"/>
      <c r="UWW30" s="1498"/>
      <c r="UWX30" s="1498"/>
      <c r="UWY30" s="1498"/>
      <c r="UWZ30" s="1498"/>
      <c r="UXA30" s="1498"/>
      <c r="UXB30" s="1498"/>
      <c r="UXC30" s="1498"/>
      <c r="UXD30" s="1498"/>
      <c r="UXE30" s="1498"/>
      <c r="UXF30" s="1498"/>
      <c r="UXG30" s="1498"/>
      <c r="UXH30" s="1498"/>
      <c r="UXI30" s="1498"/>
      <c r="UXJ30" s="1498"/>
      <c r="UXK30" s="1498"/>
      <c r="UXL30" s="1498"/>
      <c r="UXM30" s="1498"/>
      <c r="UXN30" s="1498"/>
      <c r="UXO30" s="1498"/>
      <c r="UXP30" s="1498"/>
      <c r="UXQ30" s="1498"/>
      <c r="UXR30" s="1498"/>
      <c r="UXS30" s="1498"/>
      <c r="UXT30" s="1498"/>
      <c r="UXU30" s="1498"/>
      <c r="UXV30" s="1498"/>
      <c r="UXW30" s="1498"/>
      <c r="UXX30" s="1498"/>
      <c r="UXY30" s="1498"/>
      <c r="UXZ30" s="1498"/>
      <c r="UYA30" s="1498"/>
      <c r="UYB30" s="1498"/>
      <c r="UYC30" s="1498"/>
      <c r="UYD30" s="1498"/>
      <c r="UYE30" s="1498"/>
      <c r="UYF30" s="1498"/>
      <c r="UYG30" s="1498"/>
      <c r="UYH30" s="1498"/>
      <c r="UYI30" s="1498"/>
      <c r="UYJ30" s="1498"/>
      <c r="UYK30" s="1498"/>
      <c r="UYL30" s="1498"/>
      <c r="UYM30" s="1498"/>
      <c r="UYN30" s="1498"/>
      <c r="UYO30" s="1498"/>
      <c r="UYP30" s="1498"/>
      <c r="UYQ30" s="1498"/>
      <c r="UYR30" s="1498"/>
      <c r="UYS30" s="1498"/>
      <c r="UYT30" s="1498"/>
      <c r="UYU30" s="1498"/>
      <c r="UYV30" s="1498"/>
      <c r="UYW30" s="1498"/>
      <c r="UYX30" s="1498"/>
      <c r="UYY30" s="1498"/>
      <c r="UYZ30" s="1498"/>
      <c r="UZA30" s="1498"/>
      <c r="UZB30" s="1498"/>
      <c r="UZC30" s="1498"/>
      <c r="UZD30" s="1498"/>
      <c r="UZE30" s="1498"/>
      <c r="UZF30" s="1498"/>
      <c r="UZG30" s="1498"/>
      <c r="UZH30" s="1498"/>
      <c r="UZI30" s="1498"/>
      <c r="UZJ30" s="1498"/>
      <c r="UZK30" s="1498"/>
      <c r="UZL30" s="1498"/>
      <c r="UZM30" s="1498"/>
      <c r="UZN30" s="1498"/>
      <c r="UZO30" s="1498"/>
      <c r="UZP30" s="1498"/>
      <c r="UZQ30" s="1498"/>
      <c r="UZR30" s="1498"/>
      <c r="UZS30" s="1498"/>
      <c r="UZT30" s="1498"/>
      <c r="UZU30" s="1498"/>
      <c r="UZV30" s="1498"/>
      <c r="UZW30" s="1498"/>
      <c r="UZX30" s="1498"/>
      <c r="UZY30" s="1498"/>
      <c r="UZZ30" s="1498"/>
      <c r="VAA30" s="1498"/>
      <c r="VAB30" s="1498"/>
      <c r="VAC30" s="1498"/>
      <c r="VAD30" s="1498"/>
      <c r="VAE30" s="1498"/>
      <c r="VAF30" s="1498"/>
      <c r="VAG30" s="1498"/>
      <c r="VAH30" s="1498"/>
      <c r="VAI30" s="1498"/>
      <c r="VAJ30" s="1498"/>
      <c r="VAK30" s="1498"/>
      <c r="VAL30" s="1498"/>
      <c r="VAM30" s="1498"/>
      <c r="VAN30" s="1498"/>
      <c r="VAO30" s="1498"/>
      <c r="VAP30" s="1498"/>
      <c r="VAQ30" s="1498"/>
      <c r="VAR30" s="1498"/>
      <c r="VAS30" s="1498"/>
      <c r="VAT30" s="1498"/>
      <c r="VAU30" s="1498"/>
      <c r="VAV30" s="1498"/>
      <c r="VAW30" s="1498"/>
      <c r="VAX30" s="1498"/>
      <c r="VAY30" s="1498"/>
      <c r="VAZ30" s="1498"/>
      <c r="VBA30" s="1498"/>
      <c r="VBB30" s="1498"/>
      <c r="VBC30" s="1498"/>
      <c r="VBD30" s="1498"/>
      <c r="VBE30" s="1498"/>
      <c r="VBF30" s="1498"/>
      <c r="VBG30" s="1498"/>
      <c r="VBH30" s="1498"/>
      <c r="VBI30" s="1498"/>
      <c r="VBJ30" s="1498"/>
      <c r="VBK30" s="1498"/>
      <c r="VBL30" s="1498"/>
      <c r="VBM30" s="1498"/>
      <c r="VBN30" s="1498"/>
      <c r="VBO30" s="1498"/>
      <c r="VBP30" s="1498"/>
      <c r="VBQ30" s="1498"/>
      <c r="VBR30" s="1498"/>
      <c r="VBS30" s="1498"/>
      <c r="VBT30" s="1498"/>
      <c r="VBU30" s="1498"/>
      <c r="VBV30" s="1498"/>
      <c r="VBW30" s="1498"/>
      <c r="VBX30" s="1498"/>
      <c r="VBY30" s="1498"/>
      <c r="VBZ30" s="1498"/>
      <c r="VCA30" s="1498"/>
      <c r="VCB30" s="1498"/>
      <c r="VCC30" s="1498"/>
      <c r="VCD30" s="1498"/>
      <c r="VCE30" s="1498"/>
      <c r="VCF30" s="1498"/>
      <c r="VCG30" s="1498"/>
      <c r="VCH30" s="1498"/>
      <c r="VCI30" s="1498"/>
      <c r="VCJ30" s="1498"/>
      <c r="VCK30" s="1498"/>
      <c r="VCL30" s="1498"/>
      <c r="VCM30" s="1498"/>
      <c r="VCN30" s="1498"/>
      <c r="VCO30" s="1498"/>
      <c r="VCP30" s="1498"/>
      <c r="VCQ30" s="1498"/>
      <c r="VCR30" s="1498"/>
      <c r="VCS30" s="1498"/>
      <c r="VCT30" s="1498"/>
      <c r="VCU30" s="1498"/>
      <c r="VCV30" s="1498"/>
      <c r="VCW30" s="1498"/>
      <c r="VCX30" s="1498"/>
      <c r="VCY30" s="1498"/>
      <c r="VCZ30" s="1498"/>
      <c r="VDA30" s="1498"/>
      <c r="VDB30" s="1498"/>
      <c r="VDC30" s="1498"/>
      <c r="VDD30" s="1498"/>
      <c r="VDE30" s="1498"/>
      <c r="VDF30" s="1498"/>
      <c r="VDG30" s="1498"/>
      <c r="VDH30" s="1498"/>
      <c r="VDI30" s="1498"/>
      <c r="VDJ30" s="1498"/>
      <c r="VDK30" s="1498"/>
      <c r="VDL30" s="1498"/>
      <c r="VDM30" s="1498"/>
      <c r="VDN30" s="1498"/>
      <c r="VDO30" s="1498"/>
      <c r="VDP30" s="1498"/>
      <c r="VDQ30" s="1498"/>
      <c r="VDR30" s="1498"/>
      <c r="VDS30" s="1498"/>
      <c r="VDT30" s="1498"/>
      <c r="VDU30" s="1498"/>
      <c r="VDV30" s="1498"/>
      <c r="VDW30" s="1498"/>
      <c r="VDX30" s="1498"/>
      <c r="VDY30" s="1498"/>
      <c r="VDZ30" s="1498"/>
      <c r="VEA30" s="1498"/>
      <c r="VEB30" s="1498"/>
      <c r="VEC30" s="1498"/>
      <c r="VED30" s="1498"/>
      <c r="VEE30" s="1498"/>
      <c r="VEF30" s="1498"/>
      <c r="VEG30" s="1498"/>
      <c r="VEH30" s="1498"/>
      <c r="VEI30" s="1498"/>
      <c r="VEJ30" s="1498"/>
      <c r="VEK30" s="1498"/>
      <c r="VEL30" s="1498"/>
      <c r="VEM30" s="1498"/>
      <c r="VEN30" s="1498"/>
      <c r="VEO30" s="1498"/>
      <c r="VEP30" s="1498"/>
      <c r="VEQ30" s="1498"/>
      <c r="VER30" s="1498"/>
      <c r="VES30" s="1498"/>
      <c r="VET30" s="1498"/>
      <c r="VEU30" s="1498"/>
      <c r="VEV30" s="1498"/>
      <c r="VEW30" s="1498"/>
      <c r="VEX30" s="1498"/>
      <c r="VEY30" s="1498"/>
      <c r="VEZ30" s="1498"/>
      <c r="VFA30" s="1498"/>
      <c r="VFB30" s="1498"/>
      <c r="VFC30" s="1498"/>
      <c r="VFD30" s="1498"/>
      <c r="VFE30" s="1498"/>
      <c r="VFF30" s="1498"/>
      <c r="VFG30" s="1498"/>
      <c r="VFH30" s="1498"/>
      <c r="VFI30" s="1498"/>
      <c r="VFJ30" s="1498"/>
      <c r="VFK30" s="1498"/>
      <c r="VFL30" s="1498"/>
      <c r="VFM30" s="1498"/>
      <c r="VFN30" s="1498"/>
      <c r="VFO30" s="1498"/>
      <c r="VFP30" s="1498"/>
      <c r="VFQ30" s="1498"/>
      <c r="VFR30" s="1498"/>
      <c r="VFS30" s="1498"/>
      <c r="VFT30" s="1498"/>
      <c r="VFU30" s="1498"/>
      <c r="VFV30" s="1498"/>
      <c r="VFW30" s="1498"/>
      <c r="VFX30" s="1498"/>
      <c r="VFY30" s="1498"/>
      <c r="VFZ30" s="1498"/>
      <c r="VGA30" s="1498"/>
      <c r="VGB30" s="1498"/>
      <c r="VGC30" s="1498"/>
      <c r="VGD30" s="1498"/>
      <c r="VGE30" s="1498"/>
      <c r="VGF30" s="1498"/>
      <c r="VGG30" s="1498"/>
      <c r="VGH30" s="1498"/>
      <c r="VGI30" s="1498"/>
      <c r="VGJ30" s="1498"/>
      <c r="VGK30" s="1498"/>
      <c r="VGL30" s="1498"/>
      <c r="VGM30" s="1498"/>
      <c r="VGN30" s="1498"/>
      <c r="VGO30" s="1498"/>
      <c r="VGP30" s="1498"/>
      <c r="VGQ30" s="1498"/>
      <c r="VGR30" s="1498"/>
      <c r="VGS30" s="1498"/>
      <c r="VGT30" s="1498"/>
      <c r="VGU30" s="1498"/>
      <c r="VGV30" s="1498"/>
      <c r="VGW30" s="1498"/>
      <c r="VGX30" s="1498"/>
      <c r="VGY30" s="1498"/>
      <c r="VGZ30" s="1498"/>
      <c r="VHA30" s="1498"/>
      <c r="VHB30" s="1498"/>
      <c r="VHC30" s="1498"/>
      <c r="VHD30" s="1498"/>
      <c r="VHE30" s="1498"/>
      <c r="VHF30" s="1498"/>
      <c r="VHG30" s="1498"/>
      <c r="VHH30" s="1498"/>
      <c r="VHI30" s="1498"/>
      <c r="VHJ30" s="1498"/>
      <c r="VHK30" s="1498"/>
      <c r="VHL30" s="1498"/>
      <c r="VHM30" s="1498"/>
      <c r="VHN30" s="1498"/>
      <c r="VHO30" s="1498"/>
      <c r="VHP30" s="1498"/>
      <c r="VHQ30" s="1498"/>
      <c r="VHR30" s="1498"/>
      <c r="VHS30" s="1498"/>
      <c r="VHT30" s="1498"/>
      <c r="VHU30" s="1498"/>
      <c r="VHV30" s="1498"/>
      <c r="VHW30" s="1498"/>
      <c r="VHX30" s="1498"/>
      <c r="VHY30" s="1498"/>
      <c r="VHZ30" s="1498"/>
      <c r="VIA30" s="1498"/>
      <c r="VIB30" s="1498"/>
      <c r="VIC30" s="1498"/>
      <c r="VID30" s="1498"/>
      <c r="VIE30" s="1498"/>
      <c r="VIF30" s="1498"/>
      <c r="VIG30" s="1498"/>
      <c r="VIH30" s="1498"/>
      <c r="VII30" s="1498"/>
      <c r="VIJ30" s="1498"/>
      <c r="VIK30" s="1498"/>
      <c r="VIL30" s="1498"/>
      <c r="VIM30" s="1498"/>
      <c r="VIN30" s="1498"/>
      <c r="VIO30" s="1498"/>
      <c r="VIP30" s="1498"/>
      <c r="VIQ30" s="1498"/>
      <c r="VIR30" s="1498"/>
      <c r="VIS30" s="1498"/>
      <c r="VIT30" s="1498"/>
      <c r="VIU30" s="1498"/>
      <c r="VIV30" s="1498"/>
      <c r="VIW30" s="1498"/>
      <c r="VIX30" s="1498"/>
      <c r="VIY30" s="1498"/>
      <c r="VIZ30" s="1498"/>
      <c r="VJA30" s="1498"/>
      <c r="VJB30" s="1498"/>
      <c r="VJC30" s="1498"/>
      <c r="VJD30" s="1498"/>
      <c r="VJE30" s="1498"/>
      <c r="VJF30" s="1498"/>
      <c r="VJG30" s="1498"/>
      <c r="VJH30" s="1498"/>
      <c r="VJI30" s="1498"/>
      <c r="VJJ30" s="1498"/>
      <c r="VJK30" s="1498"/>
      <c r="VJL30" s="1498"/>
      <c r="VJM30" s="1498"/>
      <c r="VJN30" s="1498"/>
      <c r="VJO30" s="1498"/>
      <c r="VJP30" s="1498"/>
      <c r="VJQ30" s="1498"/>
      <c r="VJR30" s="1498"/>
      <c r="VJS30" s="1498"/>
      <c r="VJT30" s="1498"/>
      <c r="VJU30" s="1498"/>
      <c r="VJV30" s="1498"/>
      <c r="VJW30" s="1498"/>
      <c r="VJX30" s="1498"/>
      <c r="VJY30" s="1498"/>
      <c r="VJZ30" s="1498"/>
      <c r="VKA30" s="1498"/>
      <c r="VKB30" s="1498"/>
      <c r="VKC30" s="1498"/>
      <c r="VKD30" s="1498"/>
      <c r="VKE30" s="1498"/>
      <c r="VKF30" s="1498"/>
      <c r="VKG30" s="1498"/>
      <c r="VKH30" s="1498"/>
      <c r="VKI30" s="1498"/>
      <c r="VKJ30" s="1498"/>
      <c r="VKK30" s="1498"/>
      <c r="VKL30" s="1498"/>
      <c r="VKM30" s="1498"/>
      <c r="VKN30" s="1498"/>
      <c r="VKO30" s="1498"/>
      <c r="VKP30" s="1498"/>
      <c r="VKQ30" s="1498"/>
      <c r="VKR30" s="1498"/>
      <c r="VKS30" s="1498"/>
      <c r="VKT30" s="1498"/>
      <c r="VKU30" s="1498"/>
      <c r="VKV30" s="1498"/>
      <c r="VKW30" s="1498"/>
      <c r="VKX30" s="1498"/>
      <c r="VKY30" s="1498"/>
      <c r="VKZ30" s="1498"/>
      <c r="VLA30" s="1498"/>
      <c r="VLB30" s="1498"/>
      <c r="VLC30" s="1498"/>
      <c r="VLD30" s="1498"/>
      <c r="VLE30" s="1498"/>
      <c r="VLF30" s="1498"/>
      <c r="VLG30" s="1498"/>
      <c r="VLH30" s="1498"/>
      <c r="VLI30" s="1498"/>
      <c r="VLJ30" s="1498"/>
      <c r="VLK30" s="1498"/>
      <c r="VLL30" s="1498"/>
      <c r="VLM30" s="1498"/>
      <c r="VLN30" s="1498"/>
      <c r="VLO30" s="1498"/>
      <c r="VLP30" s="1498"/>
      <c r="VLQ30" s="1498"/>
      <c r="VLR30" s="1498"/>
      <c r="VLS30" s="1498"/>
      <c r="VLT30" s="1498"/>
      <c r="VLU30" s="1498"/>
      <c r="VLV30" s="1498"/>
      <c r="VLW30" s="1498"/>
      <c r="VLX30" s="1498"/>
      <c r="VLY30" s="1498"/>
      <c r="VLZ30" s="1498"/>
      <c r="VMA30" s="1498"/>
      <c r="VMB30" s="1498"/>
      <c r="VMC30" s="1498"/>
      <c r="VMD30" s="1498"/>
      <c r="VME30" s="1498"/>
      <c r="VMF30" s="1498"/>
      <c r="VMG30" s="1498"/>
      <c r="VMH30" s="1498"/>
      <c r="VMI30" s="1498"/>
      <c r="VMJ30" s="1498"/>
      <c r="VMK30" s="1498"/>
      <c r="VML30" s="1498"/>
      <c r="VMM30" s="1498"/>
      <c r="VMN30" s="1498"/>
      <c r="VMO30" s="1498"/>
      <c r="VMP30" s="1498"/>
      <c r="VMQ30" s="1498"/>
      <c r="VMR30" s="1498"/>
      <c r="VMS30" s="1498"/>
      <c r="VMT30" s="1498"/>
      <c r="VMU30" s="1498"/>
      <c r="VMV30" s="1498"/>
      <c r="VMW30" s="1498"/>
      <c r="VMX30" s="1498"/>
      <c r="VMY30" s="1498"/>
      <c r="VMZ30" s="1498"/>
      <c r="VNA30" s="1498"/>
      <c r="VNB30" s="1498"/>
      <c r="VNC30" s="1498"/>
      <c r="VND30" s="1498"/>
      <c r="VNE30" s="1498"/>
      <c r="VNF30" s="1498"/>
      <c r="VNG30" s="1498"/>
      <c r="VNH30" s="1498"/>
      <c r="VNI30" s="1498"/>
      <c r="VNJ30" s="1498"/>
      <c r="VNK30" s="1498"/>
      <c r="VNL30" s="1498"/>
      <c r="VNM30" s="1498"/>
      <c r="VNN30" s="1498"/>
      <c r="VNO30" s="1498"/>
      <c r="VNP30" s="1498"/>
      <c r="VNQ30" s="1498"/>
      <c r="VNR30" s="1498"/>
      <c r="VNS30" s="1498"/>
      <c r="VNT30" s="1498"/>
      <c r="VNU30" s="1498"/>
      <c r="VNV30" s="1498"/>
      <c r="VNW30" s="1498"/>
      <c r="VNX30" s="1498"/>
      <c r="VNY30" s="1498"/>
      <c r="VNZ30" s="1498"/>
      <c r="VOA30" s="1498"/>
      <c r="VOB30" s="1498"/>
      <c r="VOC30" s="1498"/>
      <c r="VOD30" s="1498"/>
      <c r="VOE30" s="1498"/>
      <c r="VOF30" s="1498"/>
      <c r="VOG30" s="1498"/>
      <c r="VOH30" s="1498"/>
      <c r="VOI30" s="1498"/>
      <c r="VOJ30" s="1498"/>
      <c r="VOK30" s="1498"/>
      <c r="VOL30" s="1498"/>
      <c r="VOM30" s="1498"/>
      <c r="VON30" s="1498"/>
      <c r="VOO30" s="1498"/>
      <c r="VOP30" s="1498"/>
      <c r="VOQ30" s="1498"/>
      <c r="VOR30" s="1498"/>
      <c r="VOS30" s="1498"/>
      <c r="VOT30" s="1498"/>
      <c r="VOU30" s="1498"/>
      <c r="VOV30" s="1498"/>
      <c r="VOW30" s="1498"/>
      <c r="VOX30" s="1498"/>
      <c r="VOY30" s="1498"/>
      <c r="VOZ30" s="1498"/>
      <c r="VPA30" s="1498"/>
      <c r="VPB30" s="1498"/>
      <c r="VPC30" s="1498"/>
      <c r="VPD30" s="1498"/>
      <c r="VPE30" s="1498"/>
      <c r="VPF30" s="1498"/>
      <c r="VPG30" s="1498"/>
      <c r="VPH30" s="1498"/>
      <c r="VPI30" s="1498"/>
      <c r="VPJ30" s="1498"/>
      <c r="VPK30" s="1498"/>
      <c r="VPL30" s="1498"/>
      <c r="VPM30" s="1498"/>
      <c r="VPN30" s="1498"/>
      <c r="VPO30" s="1498"/>
      <c r="VPP30" s="1498"/>
      <c r="VPQ30" s="1498"/>
      <c r="VPR30" s="1498"/>
      <c r="VPS30" s="1498"/>
      <c r="VPT30" s="1498"/>
      <c r="VPU30" s="1498"/>
      <c r="VPV30" s="1498"/>
      <c r="VPW30" s="1498"/>
      <c r="VPX30" s="1498"/>
      <c r="VPY30" s="1498"/>
      <c r="VPZ30" s="1498"/>
      <c r="VQA30" s="1498"/>
      <c r="VQB30" s="1498"/>
      <c r="VQC30" s="1498"/>
      <c r="VQD30" s="1498"/>
      <c r="VQE30" s="1498"/>
      <c r="VQF30" s="1498"/>
      <c r="VQG30" s="1498"/>
      <c r="VQH30" s="1498"/>
      <c r="VQI30" s="1498"/>
      <c r="VQJ30" s="1498"/>
      <c r="VQK30" s="1498"/>
      <c r="VQL30" s="1498"/>
      <c r="VQM30" s="1498"/>
      <c r="VQN30" s="1498"/>
      <c r="VQO30" s="1498"/>
      <c r="VQP30" s="1498"/>
      <c r="VQQ30" s="1498"/>
      <c r="VQR30" s="1498"/>
      <c r="VQS30" s="1498"/>
      <c r="VQT30" s="1498"/>
      <c r="VQU30" s="1498"/>
      <c r="VQV30" s="1498"/>
      <c r="VQW30" s="1498"/>
      <c r="VQX30" s="1498"/>
      <c r="VQY30" s="1498"/>
      <c r="VQZ30" s="1498"/>
      <c r="VRA30" s="1498"/>
      <c r="VRB30" s="1498"/>
      <c r="VRC30" s="1498"/>
      <c r="VRD30" s="1498"/>
      <c r="VRE30" s="1498"/>
      <c r="VRF30" s="1498"/>
      <c r="VRG30" s="1498"/>
      <c r="VRH30" s="1498"/>
      <c r="VRI30" s="1498"/>
      <c r="VRJ30" s="1498"/>
      <c r="VRK30" s="1498"/>
      <c r="VRL30" s="1498"/>
      <c r="VRM30" s="1498"/>
      <c r="VRN30" s="1498"/>
      <c r="VRO30" s="1498"/>
      <c r="VRP30" s="1498"/>
      <c r="VRQ30" s="1498"/>
      <c r="VRR30" s="1498"/>
      <c r="VRS30" s="1498"/>
      <c r="VRT30" s="1498"/>
      <c r="VRU30" s="1498"/>
      <c r="VRV30" s="1498"/>
      <c r="VRW30" s="1498"/>
      <c r="VRX30" s="1498"/>
      <c r="VRY30" s="1498"/>
      <c r="VRZ30" s="1498"/>
      <c r="VSA30" s="1498"/>
      <c r="VSB30" s="1498"/>
      <c r="VSC30" s="1498"/>
      <c r="VSD30" s="1498"/>
      <c r="VSE30" s="1498"/>
      <c r="VSF30" s="1498"/>
      <c r="VSG30" s="1498"/>
      <c r="VSH30" s="1498"/>
      <c r="VSI30" s="1498"/>
      <c r="VSJ30" s="1498"/>
      <c r="VSK30" s="1498"/>
      <c r="VSL30" s="1498"/>
      <c r="VSM30" s="1498"/>
      <c r="VSN30" s="1498"/>
      <c r="VSO30" s="1498"/>
      <c r="VSP30" s="1498"/>
      <c r="VSQ30" s="1498"/>
      <c r="VSR30" s="1498"/>
      <c r="VSS30" s="1498"/>
      <c r="VST30" s="1498"/>
      <c r="VSU30" s="1498"/>
      <c r="VSV30" s="1498"/>
      <c r="VSW30" s="1498"/>
      <c r="VSX30" s="1498"/>
      <c r="VSY30" s="1498"/>
      <c r="VSZ30" s="1498"/>
      <c r="VTA30" s="1498"/>
      <c r="VTB30" s="1498"/>
      <c r="VTC30" s="1498"/>
      <c r="VTD30" s="1498"/>
      <c r="VTE30" s="1498"/>
      <c r="VTF30" s="1498"/>
      <c r="VTG30" s="1498"/>
      <c r="VTH30" s="1498"/>
      <c r="VTI30" s="1498"/>
      <c r="VTJ30" s="1498"/>
      <c r="VTK30" s="1498"/>
      <c r="VTL30" s="1498"/>
      <c r="VTM30" s="1498"/>
      <c r="VTN30" s="1498"/>
      <c r="VTO30" s="1498"/>
      <c r="VTP30" s="1498"/>
      <c r="VTQ30" s="1498"/>
      <c r="VTR30" s="1498"/>
      <c r="VTS30" s="1498"/>
      <c r="VTT30" s="1498"/>
      <c r="VTU30" s="1498"/>
      <c r="VTV30" s="1498"/>
      <c r="VTW30" s="1498"/>
      <c r="VTX30" s="1498"/>
      <c r="VTY30" s="1498"/>
      <c r="VTZ30" s="1498"/>
      <c r="VUA30" s="1498"/>
      <c r="VUB30" s="1498"/>
      <c r="VUC30" s="1498"/>
      <c r="VUD30" s="1498"/>
      <c r="VUE30" s="1498"/>
      <c r="VUF30" s="1498"/>
      <c r="VUG30" s="1498"/>
      <c r="VUH30" s="1498"/>
      <c r="VUI30" s="1498"/>
      <c r="VUJ30" s="1498"/>
      <c r="VUK30" s="1498"/>
      <c r="VUL30" s="1498"/>
      <c r="VUM30" s="1498"/>
      <c r="VUN30" s="1498"/>
      <c r="VUO30" s="1498"/>
      <c r="VUP30" s="1498"/>
      <c r="VUQ30" s="1498"/>
      <c r="VUR30" s="1498"/>
      <c r="VUS30" s="1498"/>
      <c r="VUT30" s="1498"/>
      <c r="VUU30" s="1498"/>
      <c r="VUV30" s="1498"/>
      <c r="VUW30" s="1498"/>
      <c r="VUX30" s="1498"/>
      <c r="VUY30" s="1498"/>
      <c r="VUZ30" s="1498"/>
      <c r="VVA30" s="1498"/>
      <c r="VVB30" s="1498"/>
      <c r="VVC30" s="1498"/>
      <c r="VVD30" s="1498"/>
      <c r="VVE30" s="1498"/>
      <c r="VVF30" s="1498"/>
      <c r="VVG30" s="1498"/>
      <c r="VVH30" s="1498"/>
      <c r="VVI30" s="1498"/>
      <c r="VVJ30" s="1498"/>
      <c r="VVK30" s="1498"/>
      <c r="VVL30" s="1498"/>
      <c r="VVM30" s="1498"/>
      <c r="VVN30" s="1498"/>
      <c r="VVO30" s="1498"/>
      <c r="VVP30" s="1498"/>
      <c r="VVQ30" s="1498"/>
      <c r="VVR30" s="1498"/>
      <c r="VVS30" s="1498"/>
      <c r="VVT30" s="1498"/>
      <c r="VVU30" s="1498"/>
      <c r="VVV30" s="1498"/>
      <c r="VVW30" s="1498"/>
      <c r="VVX30" s="1498"/>
      <c r="VVY30" s="1498"/>
      <c r="VVZ30" s="1498"/>
      <c r="VWA30" s="1498"/>
      <c r="VWB30" s="1498"/>
      <c r="VWC30" s="1498"/>
      <c r="VWD30" s="1498"/>
      <c r="VWE30" s="1498"/>
      <c r="VWF30" s="1498"/>
      <c r="VWG30" s="1498"/>
      <c r="VWH30" s="1498"/>
      <c r="VWI30" s="1498"/>
      <c r="VWJ30" s="1498"/>
      <c r="VWK30" s="1498"/>
      <c r="VWL30" s="1498"/>
      <c r="VWM30" s="1498"/>
      <c r="VWN30" s="1498"/>
      <c r="VWO30" s="1498"/>
      <c r="VWP30" s="1498"/>
      <c r="VWQ30" s="1498"/>
      <c r="VWR30" s="1498"/>
      <c r="VWS30" s="1498"/>
      <c r="VWT30" s="1498"/>
      <c r="VWU30" s="1498"/>
      <c r="VWV30" s="1498"/>
      <c r="VWW30" s="1498"/>
      <c r="VWX30" s="1498"/>
      <c r="VWY30" s="1498"/>
      <c r="VWZ30" s="1498"/>
      <c r="VXA30" s="1498"/>
      <c r="VXB30" s="1498"/>
      <c r="VXC30" s="1498"/>
      <c r="VXD30" s="1498"/>
      <c r="VXE30" s="1498"/>
      <c r="VXF30" s="1498"/>
      <c r="VXG30" s="1498"/>
      <c r="VXH30" s="1498"/>
      <c r="VXI30" s="1498"/>
      <c r="VXJ30" s="1498"/>
      <c r="VXK30" s="1498"/>
      <c r="VXL30" s="1498"/>
      <c r="VXM30" s="1498"/>
      <c r="VXN30" s="1498"/>
      <c r="VXO30" s="1498"/>
      <c r="VXP30" s="1498"/>
      <c r="VXQ30" s="1498"/>
      <c r="VXR30" s="1498"/>
      <c r="VXS30" s="1498"/>
      <c r="VXT30" s="1498"/>
      <c r="VXU30" s="1498"/>
      <c r="VXV30" s="1498"/>
      <c r="VXW30" s="1498"/>
      <c r="VXX30" s="1498"/>
      <c r="VXY30" s="1498"/>
      <c r="VXZ30" s="1498"/>
      <c r="VYA30" s="1498"/>
      <c r="VYB30" s="1498"/>
      <c r="VYC30" s="1498"/>
      <c r="VYD30" s="1498"/>
      <c r="VYE30" s="1498"/>
      <c r="VYF30" s="1498"/>
      <c r="VYG30" s="1498"/>
      <c r="VYH30" s="1498"/>
      <c r="VYI30" s="1498"/>
      <c r="VYJ30" s="1498"/>
      <c r="VYK30" s="1498"/>
      <c r="VYL30" s="1498"/>
      <c r="VYM30" s="1498"/>
      <c r="VYN30" s="1498"/>
      <c r="VYO30" s="1498"/>
      <c r="VYP30" s="1498"/>
      <c r="VYQ30" s="1498"/>
      <c r="VYR30" s="1498"/>
      <c r="VYS30" s="1498"/>
      <c r="VYT30" s="1498"/>
      <c r="VYU30" s="1498"/>
      <c r="VYV30" s="1498"/>
      <c r="VYW30" s="1498"/>
      <c r="VYX30" s="1498"/>
      <c r="VYY30" s="1498"/>
      <c r="VYZ30" s="1498"/>
      <c r="VZA30" s="1498"/>
      <c r="VZB30" s="1498"/>
      <c r="VZC30" s="1498"/>
      <c r="VZD30" s="1498"/>
      <c r="VZE30" s="1498"/>
      <c r="VZF30" s="1498"/>
      <c r="VZG30" s="1498"/>
      <c r="VZH30" s="1498"/>
      <c r="VZI30" s="1498"/>
      <c r="VZJ30" s="1498"/>
      <c r="VZK30" s="1498"/>
      <c r="VZL30" s="1498"/>
      <c r="VZM30" s="1498"/>
      <c r="VZN30" s="1498"/>
      <c r="VZO30" s="1498"/>
      <c r="VZP30" s="1498"/>
      <c r="VZQ30" s="1498"/>
      <c r="VZR30" s="1498"/>
      <c r="VZS30" s="1498"/>
      <c r="VZT30" s="1498"/>
      <c r="VZU30" s="1498"/>
      <c r="VZV30" s="1498"/>
      <c r="VZW30" s="1498"/>
      <c r="VZX30" s="1498"/>
      <c r="VZY30" s="1498"/>
      <c r="VZZ30" s="1498"/>
      <c r="WAA30" s="1498"/>
      <c r="WAB30" s="1498"/>
      <c r="WAC30" s="1498"/>
      <c r="WAD30" s="1498"/>
      <c r="WAE30" s="1498"/>
      <c r="WAF30" s="1498"/>
      <c r="WAG30" s="1498"/>
      <c r="WAH30" s="1498"/>
      <c r="WAI30" s="1498"/>
      <c r="WAJ30" s="1498"/>
      <c r="WAK30" s="1498"/>
      <c r="WAL30" s="1498"/>
      <c r="WAM30" s="1498"/>
      <c r="WAN30" s="1498"/>
      <c r="WAO30" s="1498"/>
      <c r="WAP30" s="1498"/>
      <c r="WAQ30" s="1498"/>
      <c r="WAR30" s="1498"/>
      <c r="WAS30" s="1498"/>
      <c r="WAT30" s="1498"/>
      <c r="WAU30" s="1498"/>
      <c r="WAV30" s="1498"/>
      <c r="WAW30" s="1498"/>
      <c r="WAX30" s="1498"/>
      <c r="WAY30" s="1498"/>
      <c r="WAZ30" s="1498"/>
      <c r="WBA30" s="1498"/>
      <c r="WBB30" s="1498"/>
      <c r="WBC30" s="1498"/>
      <c r="WBD30" s="1498"/>
      <c r="WBE30" s="1498"/>
      <c r="WBF30" s="1498"/>
      <c r="WBG30" s="1498"/>
      <c r="WBH30" s="1498"/>
      <c r="WBI30" s="1498"/>
      <c r="WBJ30" s="1498"/>
      <c r="WBK30" s="1498"/>
      <c r="WBL30" s="1498"/>
      <c r="WBM30" s="1498"/>
      <c r="WBN30" s="1498"/>
      <c r="WBO30" s="1498"/>
      <c r="WBP30" s="1498"/>
      <c r="WBQ30" s="1498"/>
      <c r="WBR30" s="1498"/>
      <c r="WBS30" s="1498"/>
      <c r="WBT30" s="1498"/>
      <c r="WBU30" s="1498"/>
      <c r="WBV30" s="1498"/>
      <c r="WBW30" s="1498"/>
      <c r="WBX30" s="1498"/>
      <c r="WBY30" s="1498"/>
      <c r="WBZ30" s="1498"/>
      <c r="WCA30" s="1498"/>
      <c r="WCB30" s="1498"/>
      <c r="WCC30" s="1498"/>
      <c r="WCD30" s="1498"/>
      <c r="WCE30" s="1498"/>
      <c r="WCF30" s="1498"/>
      <c r="WCG30" s="1498"/>
      <c r="WCH30" s="1498"/>
      <c r="WCI30" s="1498"/>
      <c r="WCJ30" s="1498"/>
      <c r="WCK30" s="1498"/>
      <c r="WCL30" s="1498"/>
      <c r="WCM30" s="1498"/>
      <c r="WCN30" s="1498"/>
      <c r="WCO30" s="1498"/>
      <c r="WCP30" s="1498"/>
      <c r="WCQ30" s="1498"/>
      <c r="WCR30" s="1498"/>
      <c r="WCS30" s="1498"/>
      <c r="WCT30" s="1498"/>
      <c r="WCU30" s="1498"/>
      <c r="WCV30" s="1498"/>
      <c r="WCW30" s="1498"/>
      <c r="WCX30" s="1498"/>
      <c r="WCY30" s="1498"/>
      <c r="WCZ30" s="1498"/>
      <c r="WDA30" s="1498"/>
      <c r="WDB30" s="1498"/>
      <c r="WDC30" s="1498"/>
      <c r="WDD30" s="1498"/>
      <c r="WDE30" s="1498"/>
      <c r="WDF30" s="1498"/>
      <c r="WDG30" s="1498"/>
      <c r="WDH30" s="1498"/>
      <c r="WDI30" s="1498"/>
      <c r="WDJ30" s="1498"/>
      <c r="WDK30" s="1498"/>
      <c r="WDL30" s="1498"/>
      <c r="WDM30" s="1498"/>
      <c r="WDN30" s="1498"/>
      <c r="WDO30" s="1498"/>
      <c r="WDP30" s="1498"/>
      <c r="WDQ30" s="1498"/>
      <c r="WDR30" s="1498"/>
      <c r="WDS30" s="1498"/>
      <c r="WDT30" s="1498"/>
      <c r="WDU30" s="1498"/>
      <c r="WDV30" s="1498"/>
      <c r="WDW30" s="1498"/>
      <c r="WDX30" s="1498"/>
      <c r="WDY30" s="1498"/>
      <c r="WDZ30" s="1498"/>
      <c r="WEA30" s="1498"/>
      <c r="WEB30" s="1498"/>
      <c r="WEC30" s="1498"/>
      <c r="WED30" s="1498"/>
      <c r="WEE30" s="1498"/>
      <c r="WEF30" s="1498"/>
      <c r="WEG30" s="1498"/>
      <c r="WEH30" s="1498"/>
      <c r="WEI30" s="1498"/>
      <c r="WEJ30" s="1498"/>
      <c r="WEK30" s="1498"/>
      <c r="WEL30" s="1498"/>
      <c r="WEM30" s="1498"/>
      <c r="WEN30" s="1498"/>
      <c r="WEO30" s="1498"/>
      <c r="WEP30" s="1498"/>
      <c r="WEQ30" s="1498"/>
      <c r="WER30" s="1498"/>
      <c r="WES30" s="1498"/>
      <c r="WET30" s="1498"/>
      <c r="WEU30" s="1498"/>
      <c r="WEV30" s="1498"/>
      <c r="WEW30" s="1498"/>
      <c r="WEX30" s="1498"/>
      <c r="WEY30" s="1498"/>
      <c r="WEZ30" s="1498"/>
      <c r="WFA30" s="1498"/>
      <c r="WFB30" s="1498"/>
      <c r="WFC30" s="1498"/>
      <c r="WFD30" s="1498"/>
      <c r="WFE30" s="1498"/>
      <c r="WFF30" s="1498"/>
      <c r="WFG30" s="1498"/>
      <c r="WFH30" s="1498"/>
      <c r="WFI30" s="1498"/>
      <c r="WFJ30" s="1498"/>
      <c r="WFK30" s="1498"/>
      <c r="WFL30" s="1498"/>
      <c r="WFM30" s="1498"/>
      <c r="WFN30" s="1498"/>
      <c r="WFO30" s="1498"/>
      <c r="WFP30" s="1498"/>
      <c r="WFQ30" s="1498"/>
      <c r="WFR30" s="1498"/>
      <c r="WFS30" s="1498"/>
      <c r="WFT30" s="1498"/>
      <c r="WFU30" s="1498"/>
      <c r="WFV30" s="1498"/>
      <c r="WFW30" s="1498"/>
      <c r="WFX30" s="1498"/>
      <c r="WFY30" s="1498"/>
      <c r="WFZ30" s="1498"/>
      <c r="WGA30" s="1498"/>
      <c r="WGB30" s="1498"/>
      <c r="WGC30" s="1498"/>
      <c r="WGD30" s="1498"/>
      <c r="WGE30" s="1498"/>
      <c r="WGF30" s="1498"/>
      <c r="WGG30" s="1498"/>
      <c r="WGH30" s="1498"/>
      <c r="WGI30" s="1498"/>
      <c r="WGJ30" s="1498"/>
      <c r="WGK30" s="1498"/>
      <c r="WGL30" s="1498"/>
      <c r="WGM30" s="1498"/>
      <c r="WGN30" s="1498"/>
      <c r="WGO30" s="1498"/>
      <c r="WGP30" s="1498"/>
      <c r="WGQ30" s="1498"/>
      <c r="WGR30" s="1498"/>
      <c r="WGS30" s="1498"/>
      <c r="WGT30" s="1498"/>
      <c r="WGU30" s="1498"/>
      <c r="WGV30" s="1498"/>
      <c r="WGW30" s="1498"/>
      <c r="WGX30" s="1498"/>
      <c r="WGY30" s="1498"/>
      <c r="WGZ30" s="1498"/>
      <c r="WHA30" s="1498"/>
      <c r="WHB30" s="1498"/>
      <c r="WHC30" s="1498"/>
      <c r="WHD30" s="1498"/>
      <c r="WHE30" s="1498"/>
      <c r="WHF30" s="1498"/>
      <c r="WHG30" s="1498"/>
      <c r="WHH30" s="1498"/>
      <c r="WHI30" s="1498"/>
      <c r="WHJ30" s="1498"/>
      <c r="WHK30" s="1498"/>
      <c r="WHL30" s="1498"/>
      <c r="WHM30" s="1498"/>
      <c r="WHN30" s="1498"/>
      <c r="WHO30" s="1498"/>
      <c r="WHP30" s="1498"/>
      <c r="WHQ30" s="1498"/>
      <c r="WHR30" s="1498"/>
      <c r="WHS30" s="1498"/>
      <c r="WHT30" s="1498"/>
      <c r="WHU30" s="1498"/>
      <c r="WHV30" s="1498"/>
      <c r="WHW30" s="1498"/>
      <c r="WHX30" s="1498"/>
      <c r="WHY30" s="1498"/>
      <c r="WHZ30" s="1498"/>
      <c r="WIA30" s="1498"/>
      <c r="WIB30" s="1498"/>
      <c r="WIC30" s="1498"/>
      <c r="WID30" s="1498"/>
      <c r="WIE30" s="1498"/>
      <c r="WIF30" s="1498"/>
      <c r="WIG30" s="1498"/>
      <c r="WIH30" s="1498"/>
      <c r="WII30" s="1498"/>
      <c r="WIJ30" s="1498"/>
      <c r="WIK30" s="1498"/>
      <c r="WIL30" s="1498"/>
      <c r="WIM30" s="1498"/>
      <c r="WIN30" s="1498"/>
      <c r="WIO30" s="1498"/>
      <c r="WIP30" s="1498"/>
      <c r="WIQ30" s="1498"/>
      <c r="WIR30" s="1498"/>
      <c r="WIS30" s="1498"/>
      <c r="WIT30" s="1498"/>
      <c r="WIU30" s="1498"/>
      <c r="WIV30" s="1498"/>
      <c r="WIW30" s="1498"/>
      <c r="WIX30" s="1498"/>
      <c r="WIY30" s="1498"/>
      <c r="WIZ30" s="1498"/>
      <c r="WJA30" s="1498"/>
      <c r="WJB30" s="1498"/>
      <c r="WJC30" s="1498"/>
      <c r="WJD30" s="1498"/>
      <c r="WJE30" s="1498"/>
      <c r="WJF30" s="1498"/>
      <c r="WJG30" s="1498"/>
      <c r="WJH30" s="1498"/>
      <c r="WJI30" s="1498"/>
      <c r="WJJ30" s="1498"/>
      <c r="WJK30" s="1498"/>
      <c r="WJL30" s="1498"/>
      <c r="WJM30" s="1498"/>
      <c r="WJN30" s="1498"/>
      <c r="WJO30" s="1498"/>
      <c r="WJP30" s="1498"/>
      <c r="WJQ30" s="1498"/>
      <c r="WJR30" s="1498"/>
      <c r="WJS30" s="1498"/>
      <c r="WJT30" s="1498"/>
      <c r="WJU30" s="1498"/>
      <c r="WJV30" s="1498"/>
      <c r="WJW30" s="1498"/>
      <c r="WJX30" s="1498"/>
      <c r="WJY30" s="1498"/>
      <c r="WJZ30" s="1498"/>
      <c r="WKA30" s="1498"/>
      <c r="WKB30" s="1498"/>
      <c r="WKC30" s="1498"/>
      <c r="WKD30" s="1498"/>
      <c r="WKE30" s="1498"/>
      <c r="WKF30" s="1498"/>
      <c r="WKG30" s="1498"/>
      <c r="WKH30" s="1498"/>
      <c r="WKI30" s="1498"/>
      <c r="WKJ30" s="1498"/>
      <c r="WKK30" s="1498"/>
      <c r="WKL30" s="1498"/>
      <c r="WKM30" s="1498"/>
      <c r="WKN30" s="1498"/>
      <c r="WKO30" s="1498"/>
      <c r="WKP30" s="1498"/>
      <c r="WKQ30" s="1498"/>
      <c r="WKR30" s="1498"/>
      <c r="WKS30" s="1498"/>
      <c r="WKT30" s="1498"/>
      <c r="WKU30" s="1498"/>
      <c r="WKV30" s="1498"/>
      <c r="WKW30" s="1498"/>
      <c r="WKX30" s="1498"/>
      <c r="WKY30" s="1498"/>
      <c r="WKZ30" s="1498"/>
      <c r="WLA30" s="1498"/>
      <c r="WLB30" s="1498"/>
      <c r="WLC30" s="1498"/>
      <c r="WLD30" s="1498"/>
      <c r="WLE30" s="1498"/>
      <c r="WLF30" s="1498"/>
      <c r="WLG30" s="1498"/>
      <c r="WLH30" s="1498"/>
      <c r="WLI30" s="1498"/>
      <c r="WLJ30" s="1498"/>
      <c r="WLK30" s="1498"/>
      <c r="WLL30" s="1498"/>
      <c r="WLM30" s="1498"/>
      <c r="WLN30" s="1498"/>
      <c r="WLO30" s="1498"/>
      <c r="WLP30" s="1498"/>
      <c r="WLQ30" s="1498"/>
      <c r="WLR30" s="1498"/>
      <c r="WLS30" s="1498"/>
      <c r="WLT30" s="1498"/>
      <c r="WLU30" s="1498"/>
      <c r="WLV30" s="1498"/>
      <c r="WLW30" s="1498"/>
      <c r="WLX30" s="1498"/>
      <c r="WLY30" s="1498"/>
      <c r="WLZ30" s="1498"/>
      <c r="WMA30" s="1498"/>
      <c r="WMB30" s="1498"/>
      <c r="WMC30" s="1498"/>
      <c r="WMD30" s="1498"/>
      <c r="WME30" s="1498"/>
      <c r="WMF30" s="1498"/>
      <c r="WMG30" s="1498"/>
      <c r="WMH30" s="1498"/>
      <c r="WMI30" s="1498"/>
      <c r="WMJ30" s="1498"/>
      <c r="WMK30" s="1498"/>
      <c r="WML30" s="1498"/>
      <c r="WMM30" s="1498"/>
      <c r="WMN30" s="1498"/>
      <c r="WMO30" s="1498"/>
      <c r="WMP30" s="1498"/>
      <c r="WMQ30" s="1498"/>
      <c r="WMR30" s="1498"/>
      <c r="WMS30" s="1498"/>
      <c r="WMT30" s="1498"/>
      <c r="WMU30" s="1498"/>
      <c r="WMV30" s="1498"/>
      <c r="WMW30" s="1498"/>
      <c r="WMX30" s="1498"/>
      <c r="WMY30" s="1498"/>
      <c r="WMZ30" s="1498"/>
      <c r="WNA30" s="1498"/>
      <c r="WNB30" s="1498"/>
      <c r="WNC30" s="1498"/>
      <c r="WND30" s="1498"/>
      <c r="WNE30" s="1498"/>
      <c r="WNF30" s="1498"/>
      <c r="WNG30" s="1498"/>
      <c r="WNH30" s="1498"/>
      <c r="WNI30" s="1498"/>
      <c r="WNJ30" s="1498"/>
      <c r="WNK30" s="1498"/>
      <c r="WNL30" s="1498"/>
      <c r="WNM30" s="1498"/>
      <c r="WNN30" s="1498"/>
      <c r="WNO30" s="1498"/>
      <c r="WNP30" s="1498"/>
      <c r="WNQ30" s="1498"/>
      <c r="WNR30" s="1498"/>
      <c r="WNS30" s="1498"/>
      <c r="WNT30" s="1498"/>
      <c r="WNU30" s="1498"/>
      <c r="WNV30" s="1498"/>
      <c r="WNW30" s="1498"/>
      <c r="WNX30" s="1498"/>
      <c r="WNY30" s="1498"/>
      <c r="WNZ30" s="1498"/>
      <c r="WOA30" s="1498"/>
      <c r="WOB30" s="1498"/>
      <c r="WOC30" s="1498"/>
      <c r="WOD30" s="1498"/>
      <c r="WOE30" s="1498"/>
      <c r="WOF30" s="1498"/>
      <c r="WOG30" s="1498"/>
      <c r="WOH30" s="1498"/>
      <c r="WOI30" s="1498"/>
      <c r="WOJ30" s="1498"/>
      <c r="WOK30" s="1498"/>
      <c r="WOL30" s="1498"/>
      <c r="WOM30" s="1498"/>
      <c r="WON30" s="1498"/>
      <c r="WOO30" s="1498"/>
      <c r="WOP30" s="1498"/>
      <c r="WOQ30" s="1498"/>
      <c r="WOR30" s="1498"/>
      <c r="WOS30" s="1498"/>
      <c r="WOT30" s="1498"/>
      <c r="WOU30" s="1498"/>
      <c r="WOV30" s="1498"/>
      <c r="WOW30" s="1498"/>
      <c r="WOX30" s="1498"/>
      <c r="WOY30" s="1498"/>
      <c r="WOZ30" s="1498"/>
      <c r="WPA30" s="1498"/>
      <c r="WPB30" s="1498"/>
      <c r="WPC30" s="1498"/>
      <c r="WPD30" s="1498"/>
      <c r="WPE30" s="1498"/>
      <c r="WPF30" s="1498"/>
      <c r="WPG30" s="1498"/>
      <c r="WPH30" s="1498"/>
      <c r="WPI30" s="1498"/>
      <c r="WPJ30" s="1498"/>
      <c r="WPK30" s="1498"/>
      <c r="WPL30" s="1498"/>
      <c r="WPM30" s="1498"/>
      <c r="WPN30" s="1498"/>
      <c r="WPO30" s="1498"/>
      <c r="WPP30" s="1498"/>
      <c r="WPQ30" s="1498"/>
      <c r="WPR30" s="1498"/>
      <c r="WPS30" s="1498"/>
      <c r="WPT30" s="1498"/>
      <c r="WPU30" s="1498"/>
      <c r="WPV30" s="1498"/>
      <c r="WPW30" s="1498"/>
      <c r="WPX30" s="1498"/>
      <c r="WPY30" s="1498"/>
      <c r="WPZ30" s="1498"/>
      <c r="WQA30" s="1498"/>
      <c r="WQB30" s="1498"/>
      <c r="WQC30" s="1498"/>
      <c r="WQD30" s="1498"/>
      <c r="WQE30" s="1498"/>
      <c r="WQF30" s="1498"/>
      <c r="WQG30" s="1498"/>
      <c r="WQH30" s="1498"/>
      <c r="WQI30" s="1498"/>
      <c r="WQJ30" s="1498"/>
      <c r="WQK30" s="1498"/>
      <c r="WQL30" s="1498"/>
      <c r="WQM30" s="1498"/>
      <c r="WQN30" s="1498"/>
      <c r="WQO30" s="1498"/>
      <c r="WQP30" s="1498"/>
      <c r="WQQ30" s="1498"/>
      <c r="WQR30" s="1498"/>
      <c r="WQS30" s="1498"/>
      <c r="WQT30" s="1498"/>
      <c r="WQU30" s="1498"/>
      <c r="WQV30" s="1498"/>
      <c r="WQW30" s="1498"/>
      <c r="WQX30" s="1498"/>
      <c r="WQY30" s="1498"/>
      <c r="WQZ30" s="1498"/>
      <c r="WRA30" s="1498"/>
      <c r="WRB30" s="1498"/>
      <c r="WRC30" s="1498"/>
      <c r="WRD30" s="1498"/>
      <c r="WRE30" s="1498"/>
      <c r="WRF30" s="1498"/>
      <c r="WRG30" s="1498"/>
      <c r="WRH30" s="1498"/>
      <c r="WRI30" s="1498"/>
      <c r="WRJ30" s="1498"/>
      <c r="WRK30" s="1498"/>
      <c r="WRL30" s="1498"/>
      <c r="WRM30" s="1498"/>
      <c r="WRN30" s="1498"/>
      <c r="WRO30" s="1498"/>
      <c r="WRP30" s="1498"/>
      <c r="WRQ30" s="1498"/>
      <c r="WRR30" s="1498"/>
      <c r="WRS30" s="1498"/>
      <c r="WRT30" s="1498"/>
      <c r="WRU30" s="1498"/>
      <c r="WRV30" s="1498"/>
      <c r="WRW30" s="1498"/>
      <c r="WRX30" s="1498"/>
      <c r="WRY30" s="1498"/>
      <c r="WRZ30" s="1498"/>
      <c r="WSA30" s="1498"/>
      <c r="WSB30" s="1498"/>
      <c r="WSC30" s="1498"/>
      <c r="WSD30" s="1498"/>
      <c r="WSE30" s="1498"/>
      <c r="WSF30" s="1498"/>
      <c r="WSG30" s="1498"/>
      <c r="WSH30" s="1498"/>
      <c r="WSI30" s="1498"/>
      <c r="WSJ30" s="1498"/>
      <c r="WSK30" s="1498"/>
      <c r="WSL30" s="1498"/>
      <c r="WSM30" s="1498"/>
      <c r="WSN30" s="1498"/>
      <c r="WSO30" s="1498"/>
      <c r="WSP30" s="1498"/>
      <c r="WSQ30" s="1498"/>
      <c r="WSR30" s="1498"/>
      <c r="WSS30" s="1498"/>
      <c r="WST30" s="1498"/>
      <c r="WSU30" s="1498"/>
      <c r="WSV30" s="1498"/>
      <c r="WSW30" s="1498"/>
      <c r="WSX30" s="1498"/>
      <c r="WSY30" s="1498"/>
      <c r="WSZ30" s="1498"/>
      <c r="WTA30" s="1498"/>
      <c r="WTB30" s="1498"/>
      <c r="WTC30" s="1498"/>
      <c r="WTD30" s="1498"/>
      <c r="WTE30" s="1498"/>
      <c r="WTF30" s="1498"/>
      <c r="WTG30" s="1498"/>
      <c r="WTH30" s="1498"/>
      <c r="WTI30" s="1498"/>
      <c r="WTJ30" s="1498"/>
      <c r="WTK30" s="1498"/>
      <c r="WTL30" s="1498"/>
      <c r="WTM30" s="1498"/>
      <c r="WTN30" s="1498"/>
      <c r="WTO30" s="1498"/>
      <c r="WTP30" s="1498"/>
      <c r="WTQ30" s="1498"/>
      <c r="WTR30" s="1498"/>
      <c r="WTS30" s="1498"/>
      <c r="WTT30" s="1498"/>
      <c r="WTU30" s="1498"/>
      <c r="WTV30" s="1498"/>
      <c r="WTW30" s="1498"/>
      <c r="WTX30" s="1498"/>
      <c r="WTY30" s="1498"/>
      <c r="WTZ30" s="1498"/>
      <c r="WUA30" s="1498"/>
      <c r="WUB30" s="1498"/>
      <c r="WUC30" s="1498"/>
      <c r="WUD30" s="1498"/>
      <c r="WUE30" s="1498"/>
      <c r="WUF30" s="1498"/>
      <c r="WUG30" s="1498"/>
      <c r="WUH30" s="1498"/>
      <c r="WUI30" s="1498"/>
      <c r="WUJ30" s="1498"/>
      <c r="WUK30" s="1498"/>
      <c r="WUL30" s="1498"/>
      <c r="WUM30" s="1498"/>
      <c r="WUN30" s="1498"/>
      <c r="WUO30" s="1498"/>
      <c r="WUP30" s="1498"/>
      <c r="WUQ30" s="1498"/>
      <c r="WUR30" s="1498"/>
      <c r="WUS30" s="1498"/>
      <c r="WUT30" s="1498"/>
      <c r="WUU30" s="1498"/>
      <c r="WUV30" s="1498"/>
      <c r="WUW30" s="1498"/>
      <c r="WUX30" s="1498"/>
      <c r="WUY30" s="1498"/>
      <c r="WUZ30" s="1498"/>
      <c r="WVA30" s="1498"/>
      <c r="WVB30" s="1498"/>
      <c r="WVC30" s="1498"/>
      <c r="WVD30" s="1498"/>
      <c r="WVE30" s="1498"/>
      <c r="WVF30" s="1498"/>
      <c r="WVG30" s="1498"/>
      <c r="WVH30" s="1498"/>
      <c r="WVI30" s="1498"/>
      <c r="WVJ30" s="1498"/>
      <c r="WVK30" s="1498"/>
      <c r="WVL30" s="1498"/>
      <c r="WVM30" s="1498"/>
      <c r="WVN30" s="1498"/>
      <c r="WVO30" s="1498"/>
      <c r="WVP30" s="1498"/>
      <c r="WVQ30" s="1498"/>
      <c r="WVR30" s="1498"/>
      <c r="WVS30" s="1498"/>
      <c r="WVT30" s="1498"/>
      <c r="WVU30" s="1498"/>
      <c r="WVV30" s="1498"/>
      <c r="WVW30" s="1498"/>
      <c r="WVX30" s="1498"/>
      <c r="WVY30" s="1498"/>
      <c r="WVZ30" s="1498"/>
      <c r="WWA30" s="1498"/>
      <c r="WWB30" s="1498"/>
      <c r="WWC30" s="1498"/>
      <c r="WWD30" s="1498"/>
      <c r="WWE30" s="1498"/>
      <c r="WWF30" s="1498"/>
      <c r="WWG30" s="1498"/>
      <c r="WWH30" s="1498"/>
      <c r="WWI30" s="1498"/>
      <c r="WWJ30" s="1498"/>
      <c r="WWK30" s="1498"/>
      <c r="WWL30" s="1498"/>
      <c r="WWM30" s="1498"/>
      <c r="WWN30" s="1498"/>
      <c r="WWO30" s="1498"/>
      <c r="WWP30" s="1498"/>
      <c r="WWQ30" s="1498"/>
      <c r="WWR30" s="1498"/>
      <c r="WWS30" s="1498"/>
      <c r="WWT30" s="1498"/>
      <c r="WWU30" s="1498"/>
      <c r="WWV30" s="1498"/>
      <c r="WWW30" s="1498"/>
      <c r="WWX30" s="1498"/>
      <c r="WWY30" s="1498"/>
      <c r="WWZ30" s="1498"/>
      <c r="WXA30" s="1498"/>
      <c r="WXB30" s="1498"/>
      <c r="WXC30" s="1498"/>
      <c r="WXD30" s="1498"/>
      <c r="WXE30" s="1498"/>
      <c r="WXF30" s="1498"/>
      <c r="WXG30" s="1498"/>
      <c r="WXH30" s="1498"/>
      <c r="WXI30" s="1498"/>
      <c r="WXJ30" s="1498"/>
      <c r="WXK30" s="1498"/>
      <c r="WXL30" s="1498"/>
      <c r="WXM30" s="1498"/>
      <c r="WXN30" s="1498"/>
      <c r="WXO30" s="1498"/>
      <c r="WXP30" s="1498"/>
      <c r="WXQ30" s="1498"/>
      <c r="WXR30" s="1498"/>
      <c r="WXS30" s="1498"/>
      <c r="WXT30" s="1498"/>
      <c r="WXU30" s="1498"/>
      <c r="WXV30" s="1498"/>
      <c r="WXW30" s="1498"/>
      <c r="WXX30" s="1498"/>
      <c r="WXY30" s="1498"/>
      <c r="WXZ30" s="1498"/>
      <c r="WYA30" s="1498"/>
      <c r="WYB30" s="1498"/>
      <c r="WYC30" s="1498"/>
      <c r="WYD30" s="1498"/>
      <c r="WYE30" s="1498"/>
      <c r="WYF30" s="1498"/>
      <c r="WYG30" s="1498"/>
      <c r="WYH30" s="1498"/>
      <c r="WYI30" s="1498"/>
      <c r="WYJ30" s="1498"/>
      <c r="WYK30" s="1498"/>
      <c r="WYL30" s="1498"/>
      <c r="WYM30" s="1498"/>
      <c r="WYN30" s="1498"/>
      <c r="WYO30" s="1498"/>
      <c r="WYP30" s="1498"/>
      <c r="WYQ30" s="1498"/>
      <c r="WYR30" s="1498"/>
      <c r="WYS30" s="1498"/>
      <c r="WYT30" s="1498"/>
      <c r="WYU30" s="1498"/>
      <c r="WYV30" s="1498"/>
      <c r="WYW30" s="1498"/>
      <c r="WYX30" s="1498"/>
      <c r="WYY30" s="1498"/>
      <c r="WYZ30" s="1498"/>
      <c r="WZA30" s="1498"/>
      <c r="WZB30" s="1498"/>
      <c r="WZC30" s="1498"/>
      <c r="WZD30" s="1498"/>
      <c r="WZE30" s="1498"/>
      <c r="WZF30" s="1498"/>
      <c r="WZG30" s="1498"/>
      <c r="WZH30" s="1498"/>
      <c r="WZI30" s="1498"/>
      <c r="WZJ30" s="1498"/>
      <c r="WZK30" s="1498"/>
      <c r="WZL30" s="1498"/>
      <c r="WZM30" s="1498"/>
      <c r="WZN30" s="1498"/>
      <c r="WZO30" s="1498"/>
      <c r="WZP30" s="1498"/>
      <c r="WZQ30" s="1498"/>
      <c r="WZR30" s="1498"/>
      <c r="WZS30" s="1498"/>
      <c r="WZT30" s="1498"/>
      <c r="WZU30" s="1498"/>
      <c r="WZV30" s="1498"/>
      <c r="WZW30" s="1498"/>
      <c r="WZX30" s="1498"/>
      <c r="WZY30" s="1498"/>
      <c r="WZZ30" s="1498"/>
      <c r="XAA30" s="1498"/>
      <c r="XAB30" s="1498"/>
      <c r="XAC30" s="1498"/>
      <c r="XAD30" s="1498"/>
      <c r="XAE30" s="1498"/>
      <c r="XAF30" s="1498"/>
      <c r="XAG30" s="1498"/>
      <c r="XAH30" s="1498"/>
      <c r="XAI30" s="1498"/>
      <c r="XAJ30" s="1498"/>
      <c r="XAK30" s="1498"/>
      <c r="XAL30" s="1498"/>
      <c r="XAM30" s="1498"/>
      <c r="XAN30" s="1498"/>
      <c r="XAO30" s="1498"/>
      <c r="XAP30" s="1498"/>
      <c r="XAQ30" s="1498"/>
      <c r="XAR30" s="1498"/>
      <c r="XAS30" s="1498"/>
      <c r="XAT30" s="1498"/>
      <c r="XAU30" s="1498"/>
      <c r="XAV30" s="1498"/>
      <c r="XAW30" s="1498"/>
      <c r="XAX30" s="1498"/>
      <c r="XAY30" s="1498"/>
      <c r="XAZ30" s="1498"/>
      <c r="XBA30" s="1498"/>
      <c r="XBB30" s="1498"/>
      <c r="XBC30" s="1498"/>
      <c r="XBD30" s="1498"/>
      <c r="XBE30" s="1498"/>
      <c r="XBF30" s="1498"/>
      <c r="XBG30" s="1498"/>
      <c r="XBH30" s="1498"/>
      <c r="XBI30" s="1498"/>
      <c r="XBJ30" s="1498"/>
      <c r="XBK30" s="1498"/>
      <c r="XBL30" s="1498"/>
      <c r="XBM30" s="1498"/>
      <c r="XBN30" s="1498"/>
      <c r="XBO30" s="1498"/>
      <c r="XBP30" s="1498"/>
      <c r="XBQ30" s="1498"/>
      <c r="XBR30" s="1498"/>
      <c r="XBS30" s="1498"/>
      <c r="XBT30" s="1498"/>
      <c r="XBU30" s="1498"/>
      <c r="XBV30" s="1498"/>
      <c r="XBW30" s="1498"/>
      <c r="XBX30" s="1498"/>
      <c r="XBY30" s="1498"/>
      <c r="XBZ30" s="1498"/>
      <c r="XCA30" s="1498"/>
      <c r="XCB30" s="1498"/>
      <c r="XCC30" s="1498"/>
      <c r="XCD30" s="1498"/>
      <c r="XCE30" s="1498"/>
      <c r="XCF30" s="1498"/>
      <c r="XCG30" s="1498"/>
      <c r="XCH30" s="1498"/>
      <c r="XCI30" s="1498"/>
      <c r="XCJ30" s="1498"/>
      <c r="XCK30" s="1498"/>
      <c r="XCL30" s="1498"/>
      <c r="XCM30" s="1498"/>
      <c r="XCN30" s="1498"/>
      <c r="XCO30" s="1498"/>
      <c r="XCP30" s="1498"/>
      <c r="XCQ30" s="1498"/>
      <c r="XCR30" s="1498"/>
      <c r="XCS30" s="1498"/>
      <c r="XCT30" s="1498"/>
      <c r="XCU30" s="1498"/>
      <c r="XCV30" s="1498"/>
      <c r="XCW30" s="1498"/>
      <c r="XCX30" s="1498"/>
      <c r="XCY30" s="1498"/>
      <c r="XCZ30" s="1498"/>
      <c r="XDA30" s="1498"/>
      <c r="XDB30" s="1498"/>
      <c r="XDC30" s="1498"/>
      <c r="XDD30" s="1498"/>
      <c r="XDE30" s="1498"/>
      <c r="XDF30" s="1498"/>
      <c r="XDG30" s="1498"/>
      <c r="XDH30" s="1498"/>
      <c r="XDI30" s="1498"/>
      <c r="XDJ30" s="1498"/>
      <c r="XDK30" s="1498"/>
      <c r="XDL30" s="1498"/>
      <c r="XDM30" s="1498"/>
      <c r="XDN30" s="1498"/>
      <c r="XDO30" s="1498"/>
      <c r="XDP30" s="1498"/>
      <c r="XDQ30" s="1498"/>
      <c r="XDR30" s="1498"/>
      <c r="XDS30" s="1498"/>
      <c r="XDT30" s="1498"/>
      <c r="XDU30" s="1498"/>
      <c r="XDV30" s="1498"/>
      <c r="XDW30" s="1498"/>
      <c r="XDX30" s="1498"/>
      <c r="XDY30" s="1498"/>
      <c r="XDZ30" s="1498"/>
      <c r="XEA30" s="1498"/>
      <c r="XEB30" s="1498"/>
      <c r="XEC30" s="1498"/>
      <c r="XED30" s="1498"/>
      <c r="XEE30" s="1498"/>
      <c r="XEF30" s="1498"/>
      <c r="XEG30" s="1498"/>
      <c r="XEH30" s="1498"/>
      <c r="XEI30" s="1498"/>
      <c r="XEJ30" s="1498"/>
      <c r="XEK30" s="1498"/>
      <c r="XEL30" s="1498"/>
      <c r="XEM30" s="1498"/>
      <c r="XEN30" s="1498"/>
      <c r="XEO30" s="1498"/>
      <c r="XEP30" s="1498"/>
      <c r="XEQ30" s="1498"/>
      <c r="XER30" s="1498"/>
      <c r="XES30" s="1498"/>
      <c r="XET30" s="1498"/>
      <c r="XEU30" s="1498"/>
      <c r="XEV30" s="1498"/>
      <c r="XEW30" s="1498"/>
      <c r="XEX30" s="1498"/>
      <c r="XEY30" s="1498"/>
      <c r="XEZ30" s="1498"/>
      <c r="XFA30" s="1498"/>
      <c r="XFB30" s="1498"/>
      <c r="XFC30" s="1498"/>
    </row>
    <row r="31" spans="1:16384">
      <c r="C31" s="222"/>
      <c r="D31" s="222"/>
      <c r="E31" s="222"/>
      <c r="F31" s="222"/>
      <c r="G31" s="223"/>
      <c r="AZ31" s="2096"/>
      <c r="BA31" s="2096"/>
      <c r="BB31" s="2096"/>
      <c r="BC31" s="2096"/>
      <c r="BD31" s="2096"/>
      <c r="BE31" s="2096"/>
    </row>
    <row r="32" spans="1:16384">
      <c r="C32" s="222"/>
      <c r="D32" s="222"/>
      <c r="E32" s="222"/>
      <c r="F32" s="222"/>
      <c r="G32" s="223"/>
      <c r="AS32" s="2096"/>
      <c r="AT32" s="2096"/>
      <c r="AU32" s="2096"/>
      <c r="AV32" s="2096"/>
      <c r="AW32" s="2096"/>
      <c r="AX32" s="2096"/>
      <c r="AY32" s="2096"/>
      <c r="AZ32" s="2096"/>
      <c r="BA32" s="2096"/>
    </row>
    <row r="33" spans="3:57">
      <c r="C33" s="222"/>
      <c r="D33" s="222"/>
      <c r="E33" s="222"/>
      <c r="F33" s="222"/>
      <c r="G33" s="223"/>
      <c r="AS33" s="2096"/>
      <c r="AT33" s="2096"/>
      <c r="AU33" s="2096"/>
      <c r="AV33" s="2096"/>
      <c r="AW33" s="2096"/>
      <c r="AX33" s="2096"/>
      <c r="AY33" s="2096"/>
      <c r="AZ33" s="2096"/>
      <c r="BA33" s="2096"/>
    </row>
    <row r="34" spans="3:57">
      <c r="C34" s="222"/>
      <c r="D34" s="222"/>
      <c r="E34" s="222"/>
      <c r="F34" s="222"/>
      <c r="G34" s="223"/>
      <c r="AS34" s="2096"/>
      <c r="AT34" s="2096"/>
      <c r="AU34" s="2096"/>
      <c r="AV34" s="2096"/>
      <c r="AW34" s="2096"/>
      <c r="AX34" s="2096"/>
      <c r="AY34" s="2096"/>
      <c r="AZ34" s="2096"/>
      <c r="BA34" s="2096"/>
      <c r="BB34" s="2096"/>
      <c r="BC34" s="2096"/>
      <c r="BD34" s="2096"/>
      <c r="BE34" s="2096"/>
    </row>
    <row r="35" spans="3:57">
      <c r="C35" s="222"/>
      <c r="D35" s="222"/>
      <c r="E35" s="222"/>
      <c r="F35" s="222"/>
      <c r="G35" s="223"/>
    </row>
    <row r="36" spans="3:57">
      <c r="C36" s="222"/>
      <c r="D36" s="222"/>
      <c r="E36" s="222"/>
      <c r="F36" s="222"/>
      <c r="G36" s="223"/>
      <c r="AZ36" s="2096"/>
      <c r="BA36" s="2096"/>
      <c r="BB36" s="2096"/>
      <c r="BC36" s="2096"/>
      <c r="BD36" s="2096"/>
      <c r="BE36" s="2096"/>
    </row>
    <row r="37" spans="3:57">
      <c r="C37" s="222"/>
      <c r="D37" s="222"/>
      <c r="E37" s="222"/>
      <c r="F37" s="222"/>
      <c r="G37" s="223"/>
    </row>
    <row r="38" spans="3:57">
      <c r="C38" s="222"/>
      <c r="D38" s="222"/>
      <c r="E38" s="222"/>
      <c r="F38" s="222"/>
      <c r="G38" s="223"/>
    </row>
    <row r="39" spans="3:57">
      <c r="C39" s="222"/>
      <c r="D39" s="222"/>
      <c r="E39" s="222"/>
      <c r="F39" s="222"/>
      <c r="G39" s="223"/>
    </row>
    <row r="40" spans="3:57">
      <c r="C40" s="222"/>
      <c r="D40" s="222"/>
      <c r="E40" s="222"/>
      <c r="F40" s="222"/>
      <c r="G40" s="223"/>
    </row>
    <row r="41" spans="3:57">
      <c r="C41" s="222"/>
      <c r="D41" s="222"/>
      <c r="E41" s="222"/>
      <c r="F41" s="222"/>
      <c r="G41" s="223"/>
    </row>
    <row r="42" spans="3:57">
      <c r="C42" s="222"/>
      <c r="D42" s="222"/>
      <c r="E42" s="222"/>
      <c r="F42" s="222"/>
      <c r="G42" s="223"/>
    </row>
    <row r="43" spans="3:57">
      <c r="C43" s="222"/>
      <c r="D43" s="222"/>
      <c r="E43" s="222"/>
      <c r="F43" s="222"/>
      <c r="G43" s="223"/>
    </row>
    <row r="44" spans="3:57">
      <c r="C44" s="222"/>
      <c r="D44" s="222"/>
      <c r="E44" s="222"/>
      <c r="F44" s="222"/>
      <c r="G44" s="223"/>
    </row>
    <row r="45" spans="3:57">
      <c r="C45" s="222"/>
      <c r="D45" s="222"/>
      <c r="E45" s="222"/>
      <c r="F45" s="222"/>
      <c r="G45" s="223"/>
    </row>
    <row r="46" spans="3:57">
      <c r="C46" s="222"/>
      <c r="D46" s="222"/>
      <c r="E46" s="222"/>
      <c r="F46" s="222"/>
      <c r="G46" s="223"/>
    </row>
    <row r="47" spans="3:57">
      <c r="C47" s="222"/>
      <c r="D47" s="222"/>
      <c r="E47" s="222"/>
      <c r="F47" s="222"/>
      <c r="G47" s="223"/>
    </row>
    <row r="48" spans="3:57">
      <c r="C48" s="222"/>
      <c r="D48" s="222"/>
      <c r="E48" s="222"/>
      <c r="F48" s="222"/>
      <c r="G48" s="223"/>
    </row>
    <row r="49" spans="3:7">
      <c r="C49" s="222"/>
      <c r="D49" s="222"/>
      <c r="E49" s="222"/>
      <c r="F49" s="222"/>
      <c r="G49" s="223"/>
    </row>
    <row r="50" spans="3:7">
      <c r="C50" s="222"/>
      <c r="D50" s="222"/>
      <c r="E50" s="222"/>
      <c r="F50" s="222"/>
      <c r="G50" s="223"/>
    </row>
    <row r="51" spans="3:7">
      <c r="C51" s="222"/>
      <c r="D51" s="222"/>
      <c r="E51" s="222"/>
      <c r="F51" s="222"/>
      <c r="G51" s="223"/>
    </row>
    <row r="52" spans="3:7">
      <c r="C52" s="222"/>
      <c r="D52" s="222"/>
      <c r="E52" s="222"/>
      <c r="F52" s="222"/>
      <c r="G52" s="223"/>
    </row>
    <row r="53" spans="3:7">
      <c r="C53" s="222"/>
      <c r="D53" s="222"/>
      <c r="E53" s="222"/>
      <c r="F53" s="222"/>
      <c r="G53" s="223"/>
    </row>
    <row r="54" spans="3:7">
      <c r="C54" s="222"/>
      <c r="D54" s="222"/>
      <c r="E54" s="222"/>
      <c r="F54" s="222"/>
      <c r="G54" s="223"/>
    </row>
    <row r="55" spans="3:7">
      <c r="C55" s="222"/>
      <c r="D55" s="222"/>
      <c r="E55" s="222"/>
      <c r="F55" s="222"/>
      <c r="G55" s="223"/>
    </row>
    <row r="56" spans="3:7">
      <c r="C56" s="222"/>
      <c r="D56" s="222"/>
      <c r="E56" s="222"/>
      <c r="F56" s="222"/>
      <c r="G56" s="223"/>
    </row>
    <row r="57" spans="3:7">
      <c r="C57" s="222"/>
      <c r="D57" s="222"/>
      <c r="E57" s="222"/>
      <c r="F57" s="222"/>
      <c r="G57" s="223"/>
    </row>
    <row r="58" spans="3:7">
      <c r="C58" s="222"/>
      <c r="D58" s="222"/>
      <c r="E58" s="222"/>
      <c r="F58" s="222"/>
      <c r="G58" s="223"/>
    </row>
    <row r="59" spans="3:7">
      <c r="C59" s="222"/>
      <c r="D59" s="222"/>
      <c r="E59" s="222"/>
      <c r="F59" s="222"/>
      <c r="G59" s="223"/>
    </row>
    <row r="60" spans="3:7">
      <c r="C60" s="222"/>
      <c r="D60" s="222"/>
      <c r="E60" s="222"/>
      <c r="F60" s="222"/>
      <c r="G60" s="223"/>
    </row>
    <row r="61" spans="3:7">
      <c r="C61" s="222"/>
      <c r="D61" s="222"/>
      <c r="E61" s="222"/>
      <c r="F61" s="222"/>
      <c r="G61" s="223"/>
    </row>
    <row r="62" spans="3:7">
      <c r="C62" s="222"/>
      <c r="D62" s="222"/>
      <c r="E62" s="222"/>
      <c r="F62" s="222"/>
      <c r="G62" s="223"/>
    </row>
    <row r="63" spans="3:7">
      <c r="C63" s="222"/>
      <c r="D63" s="222"/>
      <c r="E63" s="222"/>
      <c r="F63" s="222"/>
      <c r="G63" s="223"/>
    </row>
    <row r="64" spans="3:7">
      <c r="C64" s="222"/>
      <c r="D64" s="222"/>
      <c r="E64" s="222"/>
      <c r="F64" s="222"/>
      <c r="G64" s="223"/>
    </row>
    <row r="65" spans="3:7">
      <c r="C65" s="222"/>
      <c r="D65" s="222"/>
      <c r="E65" s="222"/>
      <c r="F65" s="222"/>
      <c r="G65" s="223"/>
    </row>
    <row r="66" spans="3:7">
      <c r="C66" s="222"/>
      <c r="D66" s="222"/>
      <c r="E66" s="222"/>
      <c r="F66" s="222"/>
      <c r="G66" s="223"/>
    </row>
    <row r="67" spans="3:7">
      <c r="C67" s="222"/>
      <c r="D67" s="222"/>
      <c r="E67" s="222"/>
      <c r="F67" s="222"/>
      <c r="G67" s="223"/>
    </row>
    <row r="68" spans="3:7">
      <c r="C68" s="222"/>
      <c r="D68" s="222"/>
      <c r="E68" s="222"/>
      <c r="F68" s="222"/>
      <c r="G68" s="223"/>
    </row>
    <row r="69" spans="3:7">
      <c r="C69" s="222"/>
      <c r="D69" s="222"/>
      <c r="E69" s="222"/>
      <c r="F69" s="222"/>
      <c r="G69" s="223"/>
    </row>
    <row r="70" spans="3:7">
      <c r="C70" s="222"/>
      <c r="D70" s="222"/>
      <c r="E70" s="222"/>
      <c r="F70" s="222"/>
      <c r="G70" s="223"/>
    </row>
    <row r="71" spans="3:7">
      <c r="C71" s="222"/>
      <c r="D71" s="222"/>
      <c r="E71" s="222"/>
      <c r="F71" s="222"/>
      <c r="G71" s="223"/>
    </row>
    <row r="72" spans="3:7">
      <c r="C72" s="222"/>
      <c r="D72" s="222"/>
      <c r="E72" s="222"/>
      <c r="F72" s="222"/>
      <c r="G72" s="223"/>
    </row>
    <row r="73" spans="3:7">
      <c r="C73" s="222"/>
      <c r="D73" s="222"/>
      <c r="E73" s="222"/>
      <c r="F73" s="222"/>
      <c r="G73" s="223"/>
    </row>
    <row r="74" spans="3:7">
      <c r="C74" s="222"/>
      <c r="D74" s="222"/>
      <c r="E74" s="222"/>
      <c r="F74" s="222"/>
      <c r="G74" s="223"/>
    </row>
    <row r="75" spans="3:7">
      <c r="C75" s="222"/>
      <c r="D75" s="222"/>
      <c r="E75" s="222"/>
      <c r="F75" s="222"/>
      <c r="G75" s="223"/>
    </row>
    <row r="76" spans="3:7">
      <c r="C76" s="222"/>
      <c r="D76" s="222"/>
      <c r="E76" s="222"/>
      <c r="F76" s="222"/>
      <c r="G76" s="223"/>
    </row>
    <row r="77" spans="3:7">
      <c r="C77" s="222"/>
      <c r="D77" s="222"/>
      <c r="E77" s="222"/>
      <c r="F77" s="222"/>
      <c r="G77" s="223"/>
    </row>
    <row r="78" spans="3:7">
      <c r="C78" s="222"/>
      <c r="D78" s="222"/>
      <c r="E78" s="222"/>
      <c r="F78" s="222"/>
      <c r="G78" s="223"/>
    </row>
    <row r="79" spans="3:7">
      <c r="C79" s="222"/>
      <c r="D79" s="222"/>
      <c r="E79" s="222"/>
      <c r="F79" s="222"/>
      <c r="G79" s="223"/>
    </row>
    <row r="80" spans="3:7">
      <c r="C80" s="222"/>
      <c r="D80" s="222"/>
      <c r="E80" s="222"/>
      <c r="F80" s="222"/>
      <c r="G80" s="223"/>
    </row>
    <row r="81" spans="3:7">
      <c r="C81" s="222"/>
      <c r="D81" s="222"/>
      <c r="E81" s="222"/>
      <c r="F81" s="222"/>
      <c r="G81" s="223"/>
    </row>
    <row r="82" spans="3:7">
      <c r="C82" s="222"/>
      <c r="D82" s="222"/>
      <c r="E82" s="222"/>
      <c r="F82" s="222"/>
      <c r="G82" s="223"/>
    </row>
    <row r="83" spans="3:7">
      <c r="C83" s="222"/>
      <c r="D83" s="222"/>
      <c r="E83" s="222"/>
      <c r="F83" s="222"/>
      <c r="G83" s="223"/>
    </row>
    <row r="84" spans="3:7">
      <c r="C84" s="222"/>
      <c r="D84" s="222"/>
      <c r="E84" s="222"/>
      <c r="F84" s="222"/>
      <c r="G84" s="223"/>
    </row>
    <row r="85" spans="3:7">
      <c r="C85" s="222"/>
      <c r="D85" s="222"/>
      <c r="E85" s="222"/>
      <c r="F85" s="222"/>
      <c r="G85" s="223"/>
    </row>
    <row r="86" spans="3:7">
      <c r="C86" s="222"/>
      <c r="D86" s="222"/>
      <c r="E86" s="222"/>
      <c r="F86" s="222"/>
      <c r="G86" s="223"/>
    </row>
    <row r="87" spans="3:7">
      <c r="C87" s="222"/>
      <c r="D87" s="222"/>
      <c r="E87" s="222"/>
      <c r="F87" s="222"/>
      <c r="G87" s="223"/>
    </row>
    <row r="88" spans="3:7">
      <c r="C88" s="222"/>
      <c r="D88" s="222"/>
      <c r="E88" s="222"/>
      <c r="F88" s="222"/>
      <c r="G88" s="223"/>
    </row>
    <row r="89" spans="3:7">
      <c r="C89" s="222"/>
      <c r="D89" s="222"/>
      <c r="E89" s="222"/>
      <c r="F89" s="222"/>
      <c r="G89" s="223"/>
    </row>
    <row r="90" spans="3:7">
      <c r="C90" s="222"/>
      <c r="D90" s="222"/>
      <c r="E90" s="222"/>
      <c r="F90" s="222"/>
      <c r="G90" s="223"/>
    </row>
    <row r="91" spans="3:7">
      <c r="C91" s="222"/>
      <c r="D91" s="222"/>
      <c r="E91" s="222"/>
      <c r="F91" s="222"/>
      <c r="G91" s="223"/>
    </row>
    <row r="92" spans="3:7">
      <c r="C92" s="222"/>
      <c r="D92" s="222"/>
      <c r="E92" s="222"/>
      <c r="F92" s="222"/>
      <c r="G92" s="223"/>
    </row>
    <row r="93" spans="3:7">
      <c r="C93" s="222"/>
      <c r="D93" s="222"/>
      <c r="E93" s="222"/>
      <c r="F93" s="222"/>
      <c r="G93" s="223"/>
    </row>
    <row r="94" spans="3:7">
      <c r="C94" s="222"/>
      <c r="D94" s="222"/>
      <c r="E94" s="222"/>
      <c r="F94" s="222"/>
      <c r="G94" s="223"/>
    </row>
    <row r="95" spans="3:7">
      <c r="C95" s="222"/>
      <c r="D95" s="222"/>
      <c r="E95" s="222"/>
      <c r="F95" s="222"/>
      <c r="G95" s="223"/>
    </row>
    <row r="96" spans="3:7">
      <c r="C96" s="222"/>
      <c r="D96" s="222"/>
      <c r="E96" s="222"/>
      <c r="F96" s="222"/>
      <c r="G96" s="223"/>
    </row>
    <row r="97" spans="3:7">
      <c r="C97" s="222"/>
      <c r="D97" s="222"/>
      <c r="E97" s="222"/>
      <c r="F97" s="222"/>
      <c r="G97" s="223"/>
    </row>
    <row r="98" spans="3:7">
      <c r="C98" s="222"/>
      <c r="D98" s="222"/>
      <c r="E98" s="222"/>
      <c r="F98" s="222"/>
      <c r="G98" s="223"/>
    </row>
    <row r="99" spans="3:7">
      <c r="C99" s="222"/>
      <c r="D99" s="222"/>
      <c r="E99" s="222"/>
      <c r="F99" s="222"/>
      <c r="G99" s="223"/>
    </row>
    <row r="100" spans="3:7">
      <c r="C100" s="222"/>
      <c r="D100" s="222"/>
      <c r="E100" s="222"/>
      <c r="F100" s="222"/>
      <c r="G100" s="223"/>
    </row>
    <row r="101" spans="3:7">
      <c r="C101" s="222"/>
      <c r="D101" s="222"/>
      <c r="E101" s="222"/>
      <c r="F101" s="222"/>
      <c r="G101" s="223"/>
    </row>
    <row r="102" spans="3:7">
      <c r="C102" s="222"/>
      <c r="D102" s="222"/>
      <c r="E102" s="222"/>
      <c r="F102" s="222"/>
      <c r="G102" s="223"/>
    </row>
    <row r="103" spans="3:7">
      <c r="C103" s="222"/>
      <c r="D103" s="222"/>
      <c r="E103" s="222"/>
      <c r="F103" s="222"/>
      <c r="G103" s="223"/>
    </row>
    <row r="104" spans="3:7">
      <c r="C104" s="222"/>
      <c r="D104" s="222"/>
      <c r="E104" s="222"/>
      <c r="F104" s="222"/>
      <c r="G104" s="223"/>
    </row>
    <row r="105" spans="3:7">
      <c r="C105" s="222"/>
      <c r="D105" s="222"/>
      <c r="E105" s="222"/>
      <c r="F105" s="222"/>
      <c r="G105" s="223"/>
    </row>
    <row r="106" spans="3:7">
      <c r="C106" s="222"/>
      <c r="D106" s="222"/>
      <c r="E106" s="222"/>
      <c r="F106" s="222"/>
      <c r="G106" s="223"/>
    </row>
    <row r="107" spans="3:7">
      <c r="C107" s="222"/>
      <c r="D107" s="222"/>
      <c r="E107" s="222"/>
      <c r="F107" s="222"/>
      <c r="G107" s="223"/>
    </row>
    <row r="108" spans="3:7">
      <c r="C108" s="222"/>
      <c r="D108" s="222"/>
      <c r="E108" s="222"/>
      <c r="F108" s="222"/>
      <c r="G108" s="223"/>
    </row>
    <row r="109" spans="3:7">
      <c r="C109" s="222"/>
      <c r="D109" s="222"/>
      <c r="E109" s="222"/>
      <c r="F109" s="222"/>
      <c r="G109" s="223"/>
    </row>
    <row r="110" spans="3:7">
      <c r="C110" s="222"/>
      <c r="D110" s="222"/>
      <c r="E110" s="222"/>
      <c r="F110" s="222"/>
      <c r="G110" s="223"/>
    </row>
    <row r="111" spans="3:7">
      <c r="C111" s="222"/>
      <c r="D111" s="222"/>
      <c r="E111" s="222"/>
      <c r="F111" s="222"/>
      <c r="G111" s="223"/>
    </row>
    <row r="112" spans="3:7">
      <c r="C112" s="222"/>
      <c r="D112" s="222"/>
      <c r="E112" s="222"/>
      <c r="F112" s="222"/>
      <c r="G112" s="223"/>
    </row>
    <row r="113" spans="3:7">
      <c r="C113" s="222"/>
      <c r="D113" s="222"/>
      <c r="E113" s="222"/>
      <c r="F113" s="222"/>
      <c r="G113" s="223"/>
    </row>
    <row r="114" spans="3:7">
      <c r="C114" s="222"/>
      <c r="D114" s="222"/>
      <c r="E114" s="222"/>
      <c r="F114" s="222"/>
      <c r="G114" s="223"/>
    </row>
    <row r="115" spans="3:7">
      <c r="C115" s="222"/>
      <c r="D115" s="222"/>
      <c r="E115" s="222"/>
      <c r="F115" s="222"/>
      <c r="G115" s="223"/>
    </row>
    <row r="116" spans="3:7">
      <c r="C116" s="222"/>
      <c r="D116" s="222"/>
      <c r="E116" s="222"/>
      <c r="F116" s="222"/>
      <c r="G116" s="223"/>
    </row>
    <row r="117" spans="3:7">
      <c r="C117" s="222"/>
      <c r="D117" s="222"/>
      <c r="E117" s="222"/>
      <c r="F117" s="222"/>
      <c r="G117" s="223"/>
    </row>
    <row r="118" spans="3:7">
      <c r="C118" s="222"/>
      <c r="D118" s="222"/>
      <c r="E118" s="222"/>
      <c r="F118" s="222"/>
      <c r="G118" s="223"/>
    </row>
    <row r="119" spans="3:7">
      <c r="C119" s="222"/>
      <c r="D119" s="222"/>
      <c r="E119" s="222"/>
      <c r="F119" s="222"/>
      <c r="G119" s="223"/>
    </row>
    <row r="120" spans="3:7">
      <c r="C120" s="222"/>
      <c r="D120" s="222"/>
      <c r="E120" s="222"/>
      <c r="F120" s="222"/>
      <c r="G120" s="223"/>
    </row>
    <row r="121" spans="3:7">
      <c r="C121" s="222"/>
      <c r="D121" s="222"/>
      <c r="E121" s="222"/>
      <c r="F121" s="222"/>
      <c r="G121" s="223"/>
    </row>
    <row r="122" spans="3:7">
      <c r="C122" s="222"/>
      <c r="D122" s="222"/>
      <c r="E122" s="222"/>
      <c r="F122" s="222"/>
      <c r="G122" s="223"/>
    </row>
    <row r="123" spans="3:7">
      <c r="C123" s="222"/>
      <c r="D123" s="222"/>
      <c r="E123" s="222"/>
      <c r="F123" s="222"/>
      <c r="G123" s="223"/>
    </row>
    <row r="124" spans="3:7">
      <c r="C124" s="222"/>
      <c r="D124" s="222"/>
      <c r="E124" s="222"/>
      <c r="F124" s="222"/>
      <c r="G124" s="223"/>
    </row>
    <row r="125" spans="3:7">
      <c r="C125" s="222"/>
      <c r="D125" s="222"/>
      <c r="E125" s="222"/>
      <c r="F125" s="222"/>
      <c r="G125" s="223"/>
    </row>
    <row r="126" spans="3:7">
      <c r="C126" s="222"/>
      <c r="D126" s="222"/>
      <c r="E126" s="222"/>
      <c r="F126" s="222"/>
      <c r="G126" s="223"/>
    </row>
    <row r="127" spans="3:7">
      <c r="C127" s="222"/>
      <c r="D127" s="222"/>
      <c r="E127" s="222"/>
      <c r="F127" s="222"/>
      <c r="G127" s="223"/>
    </row>
    <row r="128" spans="3:7">
      <c r="C128" s="222"/>
      <c r="D128" s="222"/>
      <c r="E128" s="222"/>
      <c r="F128" s="222"/>
      <c r="G128" s="223"/>
    </row>
    <row r="129" spans="3:7">
      <c r="C129" s="222"/>
      <c r="D129" s="222"/>
      <c r="E129" s="222"/>
      <c r="F129" s="222"/>
      <c r="G129" s="223"/>
    </row>
    <row r="130" spans="3:7">
      <c r="C130" s="222"/>
      <c r="D130" s="222"/>
      <c r="E130" s="222"/>
      <c r="F130" s="222"/>
      <c r="G130" s="223"/>
    </row>
    <row r="131" spans="3:7">
      <c r="C131" s="222"/>
      <c r="D131" s="222"/>
      <c r="E131" s="222"/>
      <c r="F131" s="222"/>
      <c r="G131" s="223"/>
    </row>
    <row r="132" spans="3:7">
      <c r="C132" s="222"/>
      <c r="D132" s="222"/>
      <c r="E132" s="222"/>
      <c r="F132" s="222"/>
      <c r="G132" s="223"/>
    </row>
    <row r="133" spans="3:7">
      <c r="C133" s="222"/>
      <c r="D133" s="222"/>
      <c r="E133" s="222"/>
      <c r="F133" s="222"/>
      <c r="G133" s="223"/>
    </row>
    <row r="134" spans="3:7">
      <c r="C134" s="222"/>
      <c r="D134" s="222"/>
      <c r="E134" s="222"/>
      <c r="F134" s="222"/>
      <c r="G134" s="223"/>
    </row>
    <row r="135" spans="3:7">
      <c r="C135" s="222"/>
      <c r="D135" s="222"/>
      <c r="E135" s="222"/>
      <c r="F135" s="222"/>
      <c r="G135" s="223"/>
    </row>
    <row r="136" spans="3:7">
      <c r="C136" s="222"/>
      <c r="D136" s="222"/>
      <c r="E136" s="222"/>
      <c r="F136" s="222"/>
      <c r="G136" s="223"/>
    </row>
    <row r="137" spans="3:7">
      <c r="C137" s="222"/>
      <c r="D137" s="222"/>
      <c r="E137" s="222"/>
      <c r="F137" s="222"/>
      <c r="G137" s="223"/>
    </row>
    <row r="138" spans="3:7">
      <c r="C138" s="222"/>
      <c r="D138" s="222"/>
      <c r="E138" s="222"/>
      <c r="F138" s="222"/>
      <c r="G138" s="223"/>
    </row>
    <row r="139" spans="3:7">
      <c r="C139" s="222"/>
      <c r="D139" s="222"/>
      <c r="E139" s="222"/>
      <c r="F139" s="222"/>
      <c r="G139" s="223"/>
    </row>
    <row r="140" spans="3:7">
      <c r="C140" s="222"/>
      <c r="D140" s="222"/>
      <c r="E140" s="222"/>
      <c r="F140" s="222"/>
      <c r="G140" s="223"/>
    </row>
    <row r="141" spans="3:7">
      <c r="C141" s="222"/>
      <c r="D141" s="222"/>
      <c r="E141" s="222"/>
      <c r="F141" s="222"/>
      <c r="G141" s="223"/>
    </row>
    <row r="142" spans="3:7">
      <c r="C142" s="222"/>
      <c r="D142" s="222"/>
      <c r="E142" s="222"/>
      <c r="F142" s="222"/>
      <c r="G142" s="223"/>
    </row>
    <row r="143" spans="3:7">
      <c r="C143" s="222"/>
      <c r="D143" s="222"/>
      <c r="E143" s="222"/>
      <c r="F143" s="222"/>
      <c r="G143" s="223"/>
    </row>
    <row r="144" spans="3:7">
      <c r="C144" s="222"/>
      <c r="D144" s="222"/>
      <c r="E144" s="222"/>
      <c r="F144" s="222"/>
      <c r="G144" s="223"/>
    </row>
    <row r="145" spans="3:7">
      <c r="C145" s="222"/>
      <c r="D145" s="222"/>
      <c r="E145" s="222"/>
      <c r="F145" s="222"/>
      <c r="G145" s="223"/>
    </row>
    <row r="146" spans="3:7">
      <c r="C146" s="222"/>
      <c r="D146" s="222"/>
      <c r="E146" s="222"/>
      <c r="F146" s="222"/>
      <c r="G146" s="223"/>
    </row>
    <row r="147" spans="3:7">
      <c r="C147" s="222"/>
      <c r="D147" s="222"/>
      <c r="E147" s="222"/>
      <c r="F147" s="222"/>
      <c r="G147" s="223"/>
    </row>
    <row r="148" spans="3:7">
      <c r="C148" s="222"/>
      <c r="D148" s="222"/>
      <c r="E148" s="222"/>
      <c r="F148" s="222"/>
      <c r="G148" s="223"/>
    </row>
    <row r="149" spans="3:7">
      <c r="C149" s="222"/>
      <c r="D149" s="222"/>
      <c r="E149" s="222"/>
      <c r="F149" s="222"/>
      <c r="G149" s="223"/>
    </row>
    <row r="150" spans="3:7">
      <c r="C150" s="222"/>
      <c r="D150" s="222"/>
      <c r="E150" s="222"/>
      <c r="F150" s="222"/>
      <c r="G150" s="223"/>
    </row>
    <row r="151" spans="3:7">
      <c r="C151" s="222"/>
      <c r="D151" s="222"/>
      <c r="E151" s="222"/>
      <c r="F151" s="222"/>
      <c r="G151" s="223"/>
    </row>
    <row r="152" spans="3:7">
      <c r="C152" s="222"/>
      <c r="D152" s="222"/>
      <c r="E152" s="222"/>
      <c r="F152" s="222"/>
      <c r="G152" s="223"/>
    </row>
    <row r="153" spans="3:7">
      <c r="C153" s="222"/>
      <c r="D153" s="222"/>
      <c r="E153" s="222"/>
      <c r="F153" s="222"/>
      <c r="G153" s="223"/>
    </row>
    <row r="154" spans="3:7">
      <c r="C154" s="222"/>
      <c r="D154" s="222"/>
      <c r="E154" s="222"/>
      <c r="F154" s="222"/>
      <c r="G154" s="223"/>
    </row>
    <row r="155" spans="3:7">
      <c r="C155" s="222"/>
      <c r="D155" s="222"/>
      <c r="E155" s="222"/>
      <c r="F155" s="222"/>
      <c r="G155" s="223"/>
    </row>
    <row r="156" spans="3:7">
      <c r="C156" s="222"/>
      <c r="D156" s="222"/>
      <c r="E156" s="222"/>
      <c r="F156" s="222"/>
      <c r="G156" s="223"/>
    </row>
    <row r="157" spans="3:7">
      <c r="C157" s="222"/>
      <c r="D157" s="222"/>
      <c r="E157" s="222"/>
      <c r="F157" s="222"/>
      <c r="G157" s="223"/>
    </row>
    <row r="158" spans="3:7">
      <c r="C158" s="222"/>
      <c r="D158" s="222"/>
      <c r="E158" s="222"/>
      <c r="F158" s="222"/>
      <c r="G158" s="223"/>
    </row>
    <row r="159" spans="3:7">
      <c r="C159" s="222"/>
      <c r="D159" s="222"/>
      <c r="E159" s="222"/>
      <c r="F159" s="222"/>
      <c r="G159" s="223"/>
    </row>
    <row r="160" spans="3:7">
      <c r="C160" s="222"/>
      <c r="D160" s="222"/>
      <c r="E160" s="222"/>
      <c r="F160" s="222"/>
      <c r="G160" s="223"/>
    </row>
    <row r="161" spans="3:7">
      <c r="C161" s="222"/>
      <c r="D161" s="222"/>
      <c r="E161" s="222"/>
      <c r="F161" s="222"/>
      <c r="G161" s="223"/>
    </row>
    <row r="162" spans="3:7">
      <c r="C162" s="222"/>
      <c r="D162" s="222"/>
      <c r="E162" s="222"/>
      <c r="F162" s="222"/>
      <c r="G162" s="223"/>
    </row>
    <row r="163" spans="3:7">
      <c r="C163" s="222"/>
      <c r="D163" s="222"/>
      <c r="E163" s="222"/>
      <c r="F163" s="222"/>
      <c r="G163" s="223"/>
    </row>
    <row r="164" spans="3:7">
      <c r="C164" s="222"/>
      <c r="D164" s="222"/>
      <c r="E164" s="222"/>
      <c r="F164" s="222"/>
      <c r="G164" s="223"/>
    </row>
    <row r="165" spans="3:7">
      <c r="C165" s="222"/>
      <c r="D165" s="222"/>
      <c r="E165" s="222"/>
      <c r="F165" s="222"/>
      <c r="G165" s="223"/>
    </row>
    <row r="166" spans="3:7">
      <c r="C166" s="222"/>
      <c r="D166" s="222"/>
      <c r="E166" s="222"/>
      <c r="F166" s="222"/>
      <c r="G166" s="223"/>
    </row>
    <row r="167" spans="3:7">
      <c r="C167" s="222"/>
      <c r="D167" s="222"/>
      <c r="E167" s="222"/>
      <c r="F167" s="222"/>
      <c r="G167" s="223"/>
    </row>
    <row r="168" spans="3:7">
      <c r="C168" s="222"/>
      <c r="D168" s="222"/>
      <c r="E168" s="222"/>
      <c r="F168" s="222"/>
      <c r="G168" s="223"/>
    </row>
    <row r="169" spans="3:7">
      <c r="C169" s="222"/>
      <c r="D169" s="222"/>
      <c r="E169" s="222"/>
      <c r="F169" s="222"/>
      <c r="G169" s="223"/>
    </row>
    <row r="170" spans="3:7">
      <c r="C170" s="222"/>
      <c r="D170" s="222"/>
      <c r="E170" s="222"/>
      <c r="F170" s="222"/>
      <c r="G170" s="223"/>
    </row>
    <row r="171" spans="3:7">
      <c r="C171" s="222"/>
      <c r="D171" s="222"/>
      <c r="E171" s="222"/>
      <c r="F171" s="222"/>
      <c r="G171" s="223"/>
    </row>
    <row r="172" spans="3:7">
      <c r="C172" s="222"/>
      <c r="D172" s="222"/>
      <c r="E172" s="222"/>
      <c r="F172" s="222"/>
      <c r="G172" s="223"/>
    </row>
    <row r="173" spans="3:7">
      <c r="C173" s="222"/>
      <c r="D173" s="222"/>
      <c r="E173" s="222"/>
      <c r="F173" s="222"/>
      <c r="G173" s="223"/>
    </row>
    <row r="174" spans="3:7">
      <c r="C174" s="222"/>
      <c r="D174" s="222"/>
      <c r="E174" s="222"/>
      <c r="F174" s="222"/>
      <c r="G174" s="223"/>
    </row>
    <row r="175" spans="3:7">
      <c r="C175" s="222"/>
      <c r="D175" s="222"/>
      <c r="E175" s="222"/>
      <c r="F175" s="222"/>
      <c r="G175" s="223"/>
    </row>
    <row r="176" spans="3:7">
      <c r="C176" s="222"/>
      <c r="D176" s="222"/>
      <c r="E176" s="222"/>
      <c r="F176" s="222"/>
      <c r="G176" s="223"/>
    </row>
    <row r="177" spans="3:7">
      <c r="C177" s="222"/>
      <c r="D177" s="222"/>
      <c r="E177" s="222"/>
      <c r="F177" s="222"/>
      <c r="G177" s="223"/>
    </row>
    <row r="178" spans="3:7">
      <c r="C178" s="222"/>
      <c r="D178" s="222"/>
      <c r="E178" s="222"/>
      <c r="F178" s="222"/>
      <c r="G178" s="223"/>
    </row>
    <row r="179" spans="3:7">
      <c r="C179" s="224"/>
      <c r="D179" s="224"/>
      <c r="E179" s="224"/>
      <c r="F179" s="224"/>
      <c r="G179" s="225"/>
    </row>
    <row r="180" spans="3:7">
      <c r="C180" s="224"/>
      <c r="D180" s="224"/>
      <c r="E180" s="224"/>
      <c r="F180" s="224"/>
      <c r="G180" s="225"/>
    </row>
    <row r="181" spans="3:7">
      <c r="C181" s="224"/>
      <c r="D181" s="224"/>
      <c r="E181" s="224"/>
      <c r="F181" s="224"/>
      <c r="G181" s="225"/>
    </row>
    <row r="182" spans="3:7">
      <c r="C182" s="224"/>
      <c r="D182" s="224"/>
      <c r="E182" s="224"/>
      <c r="F182" s="224"/>
      <c r="G182" s="225"/>
    </row>
    <row r="183" spans="3:7">
      <c r="C183" s="224"/>
      <c r="D183" s="224"/>
      <c r="E183" s="224"/>
      <c r="F183" s="224"/>
      <c r="G183" s="225"/>
    </row>
    <row r="184" spans="3:7">
      <c r="C184" s="224"/>
      <c r="D184" s="224"/>
      <c r="E184" s="224"/>
      <c r="F184" s="224"/>
      <c r="G184" s="225"/>
    </row>
    <row r="185" spans="3:7">
      <c r="C185" s="224"/>
      <c r="D185" s="224"/>
      <c r="E185" s="224"/>
      <c r="F185" s="224"/>
      <c r="G185" s="225"/>
    </row>
    <row r="186" spans="3:7">
      <c r="C186" s="224"/>
      <c r="D186" s="224"/>
      <c r="E186" s="224"/>
      <c r="F186" s="224"/>
      <c r="G186" s="225"/>
    </row>
    <row r="187" spans="3:7">
      <c r="C187" s="224"/>
      <c r="D187" s="224"/>
      <c r="E187" s="224"/>
      <c r="F187" s="224"/>
      <c r="G187" s="225"/>
    </row>
    <row r="188" spans="3:7">
      <c r="C188" s="224"/>
      <c r="D188" s="224"/>
      <c r="E188" s="224"/>
      <c r="F188" s="224"/>
      <c r="G188" s="225"/>
    </row>
    <row r="189" spans="3:7">
      <c r="C189" s="224"/>
      <c r="D189" s="224"/>
      <c r="E189" s="224"/>
      <c r="F189" s="224"/>
      <c r="G189" s="225"/>
    </row>
    <row r="190" spans="3:7">
      <c r="C190" s="224"/>
      <c r="D190" s="224"/>
      <c r="E190" s="224"/>
      <c r="F190" s="224"/>
      <c r="G190" s="225"/>
    </row>
    <row r="191" spans="3:7">
      <c r="C191" s="224"/>
      <c r="D191" s="224"/>
      <c r="E191" s="224"/>
      <c r="F191" s="224"/>
      <c r="G191" s="225"/>
    </row>
    <row r="192" spans="3:7">
      <c r="C192" s="224"/>
      <c r="D192" s="224"/>
      <c r="E192" s="224"/>
      <c r="F192" s="224"/>
      <c r="G192" s="225"/>
    </row>
    <row r="193" spans="3:7">
      <c r="C193" s="224"/>
      <c r="D193" s="224"/>
      <c r="E193" s="224"/>
      <c r="F193" s="224"/>
      <c r="G193" s="225"/>
    </row>
    <row r="194" spans="3:7">
      <c r="C194" s="224"/>
      <c r="D194" s="224"/>
      <c r="E194" s="224"/>
      <c r="F194" s="224"/>
      <c r="G194" s="225"/>
    </row>
    <row r="195" spans="3:7">
      <c r="C195" s="224"/>
      <c r="D195" s="224"/>
      <c r="E195" s="224"/>
      <c r="F195" s="224"/>
      <c r="G195" s="225"/>
    </row>
    <row r="196" spans="3:7">
      <c r="C196" s="224"/>
      <c r="D196" s="224"/>
      <c r="E196" s="224"/>
      <c r="F196" s="224"/>
      <c r="G196" s="225"/>
    </row>
    <row r="197" spans="3:7">
      <c r="C197" s="224"/>
      <c r="D197" s="224"/>
      <c r="E197" s="224"/>
      <c r="F197" s="224"/>
      <c r="G197" s="225"/>
    </row>
    <row r="198" spans="3:7">
      <c r="C198" s="224"/>
      <c r="D198" s="224"/>
      <c r="E198" s="224"/>
      <c r="F198" s="224"/>
      <c r="G198" s="225"/>
    </row>
    <row r="199" spans="3:7">
      <c r="C199" s="224"/>
      <c r="D199" s="224"/>
      <c r="E199" s="224"/>
      <c r="F199" s="224"/>
      <c r="G199" s="225"/>
    </row>
    <row r="200" spans="3:7">
      <c r="C200" s="224"/>
      <c r="D200" s="224"/>
      <c r="E200" s="224"/>
      <c r="F200" s="224"/>
      <c r="G200" s="225"/>
    </row>
    <row r="201" spans="3:7">
      <c r="C201" s="224"/>
      <c r="D201" s="224"/>
      <c r="E201" s="224"/>
      <c r="F201" s="224"/>
      <c r="G201" s="225"/>
    </row>
    <row r="202" spans="3:7">
      <c r="C202" s="224"/>
      <c r="D202" s="224"/>
      <c r="E202" s="224"/>
      <c r="F202" s="224"/>
      <c r="G202" s="225"/>
    </row>
    <row r="203" spans="3:7">
      <c r="C203" s="224"/>
      <c r="D203" s="224"/>
      <c r="E203" s="224"/>
      <c r="F203" s="224"/>
      <c r="G203" s="225"/>
    </row>
    <row r="204" spans="3:7">
      <c r="C204" s="224"/>
      <c r="D204" s="224"/>
      <c r="E204" s="224"/>
      <c r="F204" s="224"/>
      <c r="G204" s="225"/>
    </row>
    <row r="205" spans="3:7">
      <c r="C205" s="224"/>
      <c r="D205" s="224"/>
      <c r="E205" s="224"/>
      <c r="F205" s="224"/>
      <c r="G205" s="225"/>
    </row>
    <row r="206" spans="3:7">
      <c r="C206" s="224"/>
      <c r="D206" s="224"/>
      <c r="E206" s="224"/>
      <c r="F206" s="224"/>
      <c r="G206" s="225"/>
    </row>
    <row r="207" spans="3:7">
      <c r="C207" s="224"/>
      <c r="D207" s="224"/>
      <c r="E207" s="224"/>
      <c r="F207" s="224"/>
      <c r="G207" s="225"/>
    </row>
    <row r="208" spans="3:7">
      <c r="C208" s="224"/>
      <c r="D208" s="224"/>
      <c r="E208" s="224"/>
      <c r="F208" s="224"/>
      <c r="G208" s="225"/>
    </row>
    <row r="209" spans="3:7">
      <c r="C209" s="224"/>
      <c r="D209" s="224"/>
      <c r="E209" s="224"/>
      <c r="F209" s="224"/>
      <c r="G209" s="225"/>
    </row>
    <row r="210" spans="3:7">
      <c r="C210" s="224"/>
      <c r="D210" s="224"/>
      <c r="E210" s="224"/>
      <c r="F210" s="224"/>
      <c r="G210" s="225"/>
    </row>
    <row r="211" spans="3:7">
      <c r="C211" s="224"/>
      <c r="D211" s="224"/>
      <c r="E211" s="224"/>
      <c r="F211" s="224"/>
      <c r="G211" s="225"/>
    </row>
    <row r="212" spans="3:7">
      <c r="C212" s="224"/>
      <c r="D212" s="224"/>
      <c r="E212" s="224"/>
      <c r="F212" s="224"/>
      <c r="G212" s="225"/>
    </row>
    <row r="213" spans="3:7">
      <c r="C213" s="224"/>
      <c r="D213" s="224"/>
      <c r="E213" s="224"/>
      <c r="F213" s="224"/>
      <c r="G213" s="225"/>
    </row>
    <row r="214" spans="3:7">
      <c r="C214" s="224"/>
      <c r="D214" s="224"/>
      <c r="E214" s="224"/>
      <c r="F214" s="224"/>
      <c r="G214" s="225"/>
    </row>
    <row r="215" spans="3:7">
      <c r="C215" s="224"/>
      <c r="D215" s="224"/>
      <c r="E215" s="224"/>
      <c r="F215" s="224"/>
      <c r="G215" s="225"/>
    </row>
    <row r="216" spans="3:7">
      <c r="C216" s="224"/>
      <c r="D216" s="224"/>
      <c r="E216" s="224"/>
      <c r="F216" s="224"/>
      <c r="G216" s="225"/>
    </row>
    <row r="217" spans="3:7">
      <c r="C217" s="224"/>
      <c r="D217" s="224"/>
      <c r="E217" s="224"/>
      <c r="F217" s="224"/>
      <c r="G217" s="225"/>
    </row>
    <row r="218" spans="3:7">
      <c r="C218" s="224"/>
      <c r="D218" s="224"/>
      <c r="E218" s="224"/>
      <c r="F218" s="224"/>
      <c r="G218" s="225"/>
    </row>
    <row r="219" spans="3:7">
      <c r="C219" s="224"/>
      <c r="D219" s="224"/>
      <c r="E219" s="224"/>
      <c r="F219" s="224"/>
      <c r="G219" s="225"/>
    </row>
    <row r="220" spans="3:7">
      <c r="C220" s="224"/>
      <c r="D220" s="224"/>
      <c r="E220" s="224"/>
      <c r="F220" s="224"/>
      <c r="G220" s="225"/>
    </row>
    <row r="221" spans="3:7">
      <c r="C221" s="224"/>
      <c r="D221" s="224"/>
      <c r="E221" s="224"/>
      <c r="F221" s="224"/>
      <c r="G221" s="225"/>
    </row>
    <row r="222" spans="3:7">
      <c r="C222" s="224"/>
      <c r="D222" s="224"/>
      <c r="E222" s="224"/>
      <c r="F222" s="224"/>
      <c r="G222" s="225"/>
    </row>
    <row r="223" spans="3:7">
      <c r="C223" s="224"/>
      <c r="D223" s="224"/>
      <c r="E223" s="224"/>
      <c r="F223" s="224"/>
      <c r="G223" s="225"/>
    </row>
    <row r="224" spans="3:7">
      <c r="C224" s="224"/>
      <c r="D224" s="224"/>
      <c r="E224" s="224"/>
      <c r="F224" s="224"/>
      <c r="G224" s="225"/>
    </row>
    <row r="225" spans="3:7">
      <c r="C225" s="224"/>
      <c r="D225" s="224"/>
      <c r="E225" s="224"/>
      <c r="F225" s="224"/>
      <c r="G225" s="225"/>
    </row>
    <row r="226" spans="3:7">
      <c r="C226" s="224"/>
      <c r="D226" s="224"/>
      <c r="E226" s="224"/>
      <c r="F226" s="224"/>
      <c r="G226" s="225"/>
    </row>
    <row r="227" spans="3:7">
      <c r="C227" s="224"/>
      <c r="D227" s="224"/>
      <c r="E227" s="224"/>
      <c r="F227" s="224"/>
      <c r="G227" s="225"/>
    </row>
    <row r="228" spans="3:7">
      <c r="C228" s="224"/>
      <c r="D228" s="224"/>
      <c r="E228" s="224"/>
      <c r="F228" s="224"/>
      <c r="G228" s="225"/>
    </row>
    <row r="229" spans="3:7">
      <c r="C229" s="224"/>
      <c r="D229" s="224"/>
      <c r="E229" s="224"/>
      <c r="F229" s="224"/>
      <c r="G229" s="225"/>
    </row>
    <row r="230" spans="3:7">
      <c r="C230" s="224"/>
      <c r="D230" s="224"/>
      <c r="E230" s="224"/>
      <c r="F230" s="224"/>
      <c r="G230" s="225"/>
    </row>
    <row r="231" spans="3:7">
      <c r="C231" s="224"/>
      <c r="D231" s="224"/>
      <c r="E231" s="224"/>
      <c r="F231" s="224"/>
      <c r="G231" s="225"/>
    </row>
    <row r="232" spans="3:7">
      <c r="C232" s="224"/>
      <c r="D232" s="224"/>
      <c r="E232" s="224"/>
      <c r="F232" s="224"/>
      <c r="G232" s="225"/>
    </row>
    <row r="233" spans="3:7">
      <c r="C233" s="224"/>
      <c r="D233" s="224"/>
      <c r="E233" s="224"/>
      <c r="F233" s="224"/>
      <c r="G233" s="225"/>
    </row>
    <row r="234" spans="3:7">
      <c r="C234" s="224"/>
      <c r="D234" s="224"/>
      <c r="E234" s="224"/>
      <c r="F234" s="224"/>
      <c r="G234" s="225"/>
    </row>
    <row r="235" spans="3:7">
      <c r="C235" s="224"/>
      <c r="D235" s="224"/>
      <c r="E235" s="224"/>
      <c r="F235" s="224"/>
      <c r="G235" s="225"/>
    </row>
    <row r="236" spans="3:7">
      <c r="C236" s="224"/>
      <c r="D236" s="224"/>
      <c r="E236" s="224"/>
      <c r="F236" s="224"/>
      <c r="G236" s="225"/>
    </row>
    <row r="237" spans="3:7">
      <c r="C237" s="224"/>
      <c r="D237" s="224"/>
      <c r="E237" s="224"/>
      <c r="F237" s="224"/>
      <c r="G237" s="225"/>
    </row>
    <row r="238" spans="3:7">
      <c r="C238" s="224"/>
      <c r="D238" s="224"/>
      <c r="E238" s="224"/>
      <c r="F238" s="224"/>
      <c r="G238" s="225"/>
    </row>
    <row r="239" spans="3:7">
      <c r="C239" s="224"/>
      <c r="D239" s="224"/>
      <c r="E239" s="224"/>
      <c r="F239" s="224"/>
      <c r="G239" s="225"/>
    </row>
    <row r="240" spans="3:7">
      <c r="C240" s="224"/>
      <c r="D240" s="224"/>
      <c r="E240" s="224"/>
      <c r="F240" s="224"/>
      <c r="G240" s="225"/>
    </row>
    <row r="241" spans="3:7">
      <c r="C241" s="224"/>
      <c r="D241" s="224"/>
      <c r="E241" s="224"/>
      <c r="F241" s="224"/>
      <c r="G241" s="225"/>
    </row>
    <row r="242" spans="3:7">
      <c r="C242" s="224"/>
      <c r="D242" s="224"/>
      <c r="E242" s="224"/>
      <c r="F242" s="224"/>
      <c r="G242" s="225"/>
    </row>
    <row r="243" spans="3:7">
      <c r="C243" s="224"/>
      <c r="D243" s="224"/>
      <c r="E243" s="224"/>
      <c r="F243" s="224"/>
      <c r="G243" s="225"/>
    </row>
    <row r="244" spans="3:7">
      <c r="C244" s="224"/>
      <c r="D244" s="224"/>
      <c r="E244" s="224"/>
      <c r="F244" s="224"/>
      <c r="G244" s="225"/>
    </row>
    <row r="245" spans="3:7">
      <c r="C245" s="224"/>
      <c r="D245" s="224"/>
      <c r="E245" s="224"/>
      <c r="F245" s="224"/>
      <c r="G245" s="225"/>
    </row>
    <row r="246" spans="3:7">
      <c r="C246" s="224"/>
      <c r="D246" s="224"/>
      <c r="E246" s="224"/>
      <c r="F246" s="224"/>
      <c r="G246" s="225"/>
    </row>
    <row r="247" spans="3:7">
      <c r="C247" s="224"/>
      <c r="D247" s="224"/>
      <c r="E247" s="224"/>
      <c r="F247" s="224"/>
      <c r="G247" s="225"/>
    </row>
    <row r="248" spans="3:7">
      <c r="C248" s="224"/>
      <c r="D248" s="224"/>
      <c r="E248" s="224"/>
      <c r="F248" s="224"/>
      <c r="G248" s="225"/>
    </row>
    <row r="249" spans="3:7">
      <c r="C249" s="224"/>
      <c r="D249" s="224"/>
      <c r="E249" s="224"/>
      <c r="F249" s="224"/>
      <c r="G249" s="225"/>
    </row>
    <row r="250" spans="3:7">
      <c r="C250" s="224"/>
      <c r="D250" s="224"/>
      <c r="E250" s="224"/>
      <c r="F250" s="224"/>
      <c r="G250" s="225"/>
    </row>
    <row r="251" spans="3:7">
      <c r="C251" s="224"/>
      <c r="D251" s="224"/>
      <c r="E251" s="224"/>
      <c r="F251" s="224"/>
      <c r="G251" s="225"/>
    </row>
    <row r="252" spans="3:7">
      <c r="C252" s="224"/>
      <c r="D252" s="224"/>
      <c r="E252" s="224"/>
      <c r="F252" s="224"/>
      <c r="G252" s="225"/>
    </row>
    <row r="253" spans="3:7">
      <c r="C253" s="224"/>
      <c r="D253" s="224"/>
      <c r="E253" s="224"/>
      <c r="F253" s="224"/>
      <c r="G253" s="225"/>
    </row>
    <row r="254" spans="3:7">
      <c r="C254" s="224"/>
      <c r="D254" s="224"/>
      <c r="E254" s="224"/>
      <c r="F254" s="224"/>
      <c r="G254" s="225"/>
    </row>
    <row r="255" spans="3:7">
      <c r="C255" s="224"/>
      <c r="D255" s="224"/>
      <c r="E255" s="224"/>
      <c r="F255" s="224"/>
      <c r="G255" s="225"/>
    </row>
    <row r="256" spans="3:7">
      <c r="C256" s="224"/>
      <c r="D256" s="224"/>
      <c r="E256" s="224"/>
      <c r="F256" s="224"/>
      <c r="G256" s="225"/>
    </row>
    <row r="257" spans="3:7">
      <c r="C257" s="224"/>
      <c r="D257" s="224"/>
      <c r="E257" s="224"/>
      <c r="F257" s="224"/>
      <c r="G257" s="225"/>
    </row>
    <row r="258" spans="3:7">
      <c r="C258" s="224"/>
      <c r="D258" s="224"/>
      <c r="E258" s="224"/>
      <c r="F258" s="224"/>
      <c r="G258" s="225"/>
    </row>
    <row r="259" spans="3:7">
      <c r="C259" s="224"/>
      <c r="D259" s="224"/>
      <c r="E259" s="224"/>
      <c r="F259" s="224"/>
      <c r="G259" s="225"/>
    </row>
    <row r="260" spans="3:7">
      <c r="C260" s="224"/>
      <c r="D260" s="224"/>
      <c r="E260" s="224"/>
      <c r="F260" s="224"/>
      <c r="G260" s="225"/>
    </row>
    <row r="261" spans="3:7">
      <c r="C261" s="224"/>
      <c r="D261" s="224"/>
      <c r="E261" s="224"/>
      <c r="F261" s="224"/>
      <c r="G261" s="225"/>
    </row>
    <row r="262" spans="3:7">
      <c r="C262" s="224"/>
      <c r="D262" s="224"/>
      <c r="E262" s="224"/>
      <c r="F262" s="224"/>
      <c r="G262" s="225"/>
    </row>
    <row r="263" spans="3:7">
      <c r="C263" s="224"/>
      <c r="D263" s="224"/>
      <c r="E263" s="224"/>
      <c r="F263" s="224"/>
      <c r="G263" s="225"/>
    </row>
    <row r="264" spans="3:7">
      <c r="C264" s="224"/>
      <c r="D264" s="224"/>
      <c r="E264" s="224"/>
      <c r="F264" s="224"/>
      <c r="G264" s="225"/>
    </row>
    <row r="265" spans="3:7">
      <c r="C265" s="224"/>
      <c r="D265" s="224"/>
      <c r="E265" s="224"/>
      <c r="F265" s="224"/>
      <c r="G265" s="225"/>
    </row>
    <row r="266" spans="3:7">
      <c r="C266" s="224"/>
      <c r="D266" s="224"/>
      <c r="E266" s="224"/>
      <c r="F266" s="224"/>
      <c r="G266" s="225"/>
    </row>
    <row r="267" spans="3:7">
      <c r="C267" s="224"/>
      <c r="D267" s="224"/>
      <c r="E267" s="224"/>
      <c r="F267" s="224"/>
      <c r="G267" s="225"/>
    </row>
    <row r="268" spans="3:7">
      <c r="C268" s="224"/>
      <c r="D268" s="224"/>
      <c r="E268" s="224"/>
      <c r="F268" s="224"/>
      <c r="G268" s="225"/>
    </row>
    <row r="269" spans="3:7">
      <c r="C269" s="224"/>
      <c r="D269" s="224"/>
      <c r="E269" s="224"/>
      <c r="F269" s="224"/>
      <c r="G269" s="225"/>
    </row>
    <row r="270" spans="3:7">
      <c r="C270" s="224"/>
      <c r="D270" s="224"/>
      <c r="E270" s="224"/>
      <c r="F270" s="224"/>
      <c r="G270" s="225"/>
    </row>
    <row r="271" spans="3:7">
      <c r="C271" s="224"/>
      <c r="D271" s="224"/>
      <c r="E271" s="224"/>
      <c r="F271" s="224"/>
      <c r="G271" s="225"/>
    </row>
    <row r="272" spans="3:7">
      <c r="C272" s="224"/>
      <c r="D272" s="224"/>
      <c r="E272" s="224"/>
      <c r="F272" s="224"/>
      <c r="G272" s="225"/>
    </row>
    <row r="273" spans="3:7">
      <c r="C273" s="224"/>
      <c r="D273" s="224"/>
      <c r="E273" s="224"/>
      <c r="F273" s="224"/>
      <c r="G273" s="225"/>
    </row>
    <row r="274" spans="3:7">
      <c r="C274" s="224"/>
      <c r="D274" s="224"/>
      <c r="E274" s="224"/>
      <c r="F274" s="224"/>
      <c r="G274" s="225"/>
    </row>
    <row r="275" spans="3:7">
      <c r="C275" s="224"/>
      <c r="D275" s="224"/>
      <c r="E275" s="224"/>
      <c r="F275" s="224"/>
      <c r="G275" s="225"/>
    </row>
    <row r="276" spans="3:7">
      <c r="C276" s="224"/>
      <c r="D276" s="224"/>
      <c r="E276" s="224"/>
      <c r="F276" s="224"/>
      <c r="G276" s="225"/>
    </row>
    <row r="277" spans="3:7">
      <c r="C277" s="224"/>
      <c r="D277" s="224"/>
      <c r="E277" s="224"/>
      <c r="F277" s="224"/>
      <c r="G277" s="225"/>
    </row>
    <row r="278" spans="3:7">
      <c r="C278" s="224"/>
      <c r="D278" s="224"/>
      <c r="E278" s="224"/>
      <c r="F278" s="224"/>
      <c r="G278" s="225"/>
    </row>
    <row r="279" spans="3:7">
      <c r="C279" s="224"/>
      <c r="D279" s="224"/>
      <c r="E279" s="224"/>
      <c r="F279" s="224"/>
      <c r="G279" s="225"/>
    </row>
    <row r="280" spans="3:7">
      <c r="C280" s="224"/>
      <c r="D280" s="224"/>
      <c r="E280" s="224"/>
      <c r="F280" s="224"/>
      <c r="G280" s="225"/>
    </row>
    <row r="281" spans="3:7">
      <c r="C281" s="224"/>
      <c r="D281" s="224"/>
      <c r="E281" s="224"/>
      <c r="F281" s="224"/>
      <c r="G281" s="225"/>
    </row>
    <row r="282" spans="3:7">
      <c r="C282" s="224"/>
      <c r="D282" s="224"/>
      <c r="E282" s="224"/>
      <c r="F282" s="224"/>
      <c r="G282" s="225"/>
    </row>
    <row r="283" spans="3:7">
      <c r="C283" s="224"/>
      <c r="D283" s="224"/>
      <c r="E283" s="224"/>
      <c r="F283" s="224"/>
      <c r="G283" s="225"/>
    </row>
    <row r="284" spans="3:7">
      <c r="C284" s="224"/>
      <c r="D284" s="224"/>
      <c r="E284" s="224"/>
      <c r="F284" s="224"/>
      <c r="G284" s="225"/>
    </row>
    <row r="285" spans="3:7">
      <c r="C285" s="224"/>
      <c r="D285" s="224"/>
      <c r="E285" s="224"/>
      <c r="F285" s="224"/>
      <c r="G285" s="225"/>
    </row>
    <row r="286" spans="3:7">
      <c r="C286" s="224"/>
      <c r="D286" s="224"/>
      <c r="E286" s="224"/>
      <c r="F286" s="224"/>
      <c r="G286" s="225"/>
    </row>
    <row r="287" spans="3:7">
      <c r="C287" s="224"/>
      <c r="D287" s="224"/>
      <c r="E287" s="224"/>
      <c r="F287" s="224"/>
      <c r="G287" s="225"/>
    </row>
    <row r="288" spans="3:7">
      <c r="C288" s="224"/>
      <c r="D288" s="224"/>
      <c r="E288" s="224"/>
      <c r="F288" s="224"/>
      <c r="G288" s="225"/>
    </row>
    <row r="289" spans="3:7">
      <c r="C289" s="224"/>
      <c r="D289" s="224"/>
      <c r="E289" s="224"/>
      <c r="F289" s="224"/>
      <c r="G289" s="225"/>
    </row>
    <row r="290" spans="3:7">
      <c r="C290" s="224"/>
      <c r="D290" s="224"/>
      <c r="E290" s="224"/>
      <c r="F290" s="224"/>
      <c r="G290" s="225"/>
    </row>
    <row r="291" spans="3:7">
      <c r="C291" s="224"/>
      <c r="D291" s="224"/>
      <c r="E291" s="224"/>
      <c r="F291" s="224"/>
      <c r="G291" s="225"/>
    </row>
    <row r="292" spans="3:7">
      <c r="C292" s="224"/>
      <c r="D292" s="224"/>
      <c r="E292" s="224"/>
      <c r="F292" s="224"/>
      <c r="G292" s="225"/>
    </row>
    <row r="293" spans="3:7">
      <c r="C293" s="224"/>
      <c r="D293" s="224"/>
      <c r="E293" s="224"/>
      <c r="F293" s="224"/>
      <c r="G293" s="225"/>
    </row>
    <row r="294" spans="3:7">
      <c r="C294" s="224"/>
      <c r="D294" s="224"/>
      <c r="E294" s="224"/>
      <c r="F294" s="224"/>
      <c r="G294" s="225"/>
    </row>
    <row r="295" spans="3:7">
      <c r="C295" s="224"/>
      <c r="D295" s="224"/>
      <c r="E295" s="224"/>
      <c r="F295" s="224"/>
      <c r="G295" s="225"/>
    </row>
    <row r="296" spans="3:7">
      <c r="C296" s="224"/>
      <c r="D296" s="224"/>
      <c r="E296" s="224"/>
      <c r="F296" s="224"/>
      <c r="G296" s="225"/>
    </row>
    <row r="297" spans="3:7">
      <c r="C297" s="224"/>
      <c r="D297" s="224"/>
      <c r="E297" s="224"/>
      <c r="F297" s="224"/>
      <c r="G297" s="225"/>
    </row>
    <row r="298" spans="3:7">
      <c r="C298" s="224"/>
      <c r="D298" s="224"/>
      <c r="E298" s="224"/>
      <c r="F298" s="224"/>
      <c r="G298" s="225"/>
    </row>
    <row r="299" spans="3:7">
      <c r="C299" s="224"/>
      <c r="D299" s="224"/>
      <c r="E299" s="224"/>
      <c r="F299" s="224"/>
      <c r="G299" s="225"/>
    </row>
    <row r="300" spans="3:7">
      <c r="C300" s="224"/>
      <c r="D300" s="224"/>
      <c r="E300" s="224"/>
      <c r="F300" s="224"/>
      <c r="G300" s="225"/>
    </row>
    <row r="301" spans="3:7">
      <c r="C301" s="224"/>
      <c r="D301" s="224"/>
      <c r="E301" s="224"/>
      <c r="F301" s="224"/>
      <c r="G301" s="225"/>
    </row>
    <row r="302" spans="3:7">
      <c r="C302" s="224"/>
      <c r="D302" s="224"/>
      <c r="E302" s="224"/>
      <c r="F302" s="224"/>
      <c r="G302" s="225"/>
    </row>
    <row r="303" spans="3:7">
      <c r="C303" s="224"/>
      <c r="D303" s="224"/>
      <c r="E303" s="224"/>
      <c r="F303" s="224"/>
      <c r="G303" s="225"/>
    </row>
    <row r="304" spans="3:7">
      <c r="C304" s="224"/>
      <c r="D304" s="224"/>
      <c r="E304" s="224"/>
      <c r="F304" s="224"/>
      <c r="G304" s="225"/>
    </row>
    <row r="305" spans="3:7">
      <c r="C305" s="224"/>
      <c r="D305" s="224"/>
      <c r="E305" s="224"/>
      <c r="F305" s="224"/>
      <c r="G305" s="225"/>
    </row>
    <row r="306" spans="3:7">
      <c r="C306" s="224"/>
      <c r="D306" s="224"/>
      <c r="E306" s="224"/>
      <c r="F306" s="224"/>
      <c r="G306" s="225"/>
    </row>
    <row r="307" spans="3:7">
      <c r="C307" s="224"/>
      <c r="D307" s="224"/>
      <c r="E307" s="224"/>
      <c r="F307" s="224"/>
      <c r="G307" s="225"/>
    </row>
    <row r="308" spans="3:7">
      <c r="C308" s="224"/>
      <c r="D308" s="224"/>
      <c r="E308" s="224"/>
      <c r="F308" s="224"/>
      <c r="G308" s="225"/>
    </row>
    <row r="309" spans="3:7">
      <c r="C309" s="224"/>
      <c r="D309" s="224"/>
      <c r="E309" s="224"/>
      <c r="F309" s="224"/>
      <c r="G309" s="225"/>
    </row>
    <row r="310" spans="3:7">
      <c r="C310" s="224"/>
      <c r="D310" s="224"/>
      <c r="E310" s="224"/>
      <c r="F310" s="224"/>
      <c r="G310" s="225"/>
    </row>
    <row r="311" spans="3:7">
      <c r="C311" s="224"/>
      <c r="D311" s="224"/>
      <c r="E311" s="224"/>
      <c r="F311" s="224"/>
      <c r="G311" s="225"/>
    </row>
    <row r="312" spans="3:7">
      <c r="C312" s="224"/>
      <c r="D312" s="224"/>
      <c r="E312" s="224"/>
      <c r="F312" s="224"/>
      <c r="G312" s="225"/>
    </row>
    <row r="313" spans="3:7">
      <c r="C313" s="224"/>
      <c r="D313" s="224"/>
      <c r="E313" s="224"/>
      <c r="F313" s="224"/>
      <c r="G313" s="225"/>
    </row>
    <row r="314" spans="3:7">
      <c r="C314" s="224"/>
      <c r="D314" s="224"/>
      <c r="E314" s="224"/>
      <c r="F314" s="224"/>
      <c r="G314" s="225"/>
    </row>
    <row r="315" spans="3:7">
      <c r="C315" s="224"/>
      <c r="D315" s="224"/>
      <c r="E315" s="224"/>
      <c r="F315" s="224"/>
      <c r="G315" s="225"/>
    </row>
    <row r="316" spans="3:7">
      <c r="C316" s="224"/>
      <c r="D316" s="224"/>
      <c r="E316" s="224"/>
      <c r="F316" s="224"/>
      <c r="G316" s="225"/>
    </row>
    <row r="317" spans="3:7">
      <c r="C317" s="224"/>
      <c r="D317" s="224"/>
      <c r="E317" s="224"/>
      <c r="F317" s="224"/>
      <c r="G317" s="225"/>
    </row>
    <row r="318" spans="3:7">
      <c r="C318" s="224"/>
      <c r="D318" s="224"/>
      <c r="E318" s="224"/>
      <c r="F318" s="224"/>
      <c r="G318" s="225"/>
    </row>
    <row r="319" spans="3:7">
      <c r="C319" s="224"/>
      <c r="D319" s="224"/>
      <c r="E319" s="224"/>
      <c r="F319" s="224"/>
      <c r="G319" s="225"/>
    </row>
    <row r="320" spans="3:7">
      <c r="C320" s="224"/>
      <c r="D320" s="224"/>
      <c r="E320" s="224"/>
      <c r="F320" s="224"/>
      <c r="G320" s="225"/>
    </row>
    <row r="321" spans="3:7">
      <c r="C321" s="224"/>
      <c r="D321" s="224"/>
      <c r="E321" s="224"/>
      <c r="F321" s="224"/>
      <c r="G321" s="225"/>
    </row>
    <row r="322" spans="3:7">
      <c r="C322" s="224"/>
      <c r="D322" s="224"/>
      <c r="E322" s="224"/>
      <c r="F322" s="224"/>
      <c r="G322" s="225"/>
    </row>
    <row r="323" spans="3:7">
      <c r="C323" s="224"/>
      <c r="D323" s="224"/>
      <c r="E323" s="224"/>
      <c r="F323" s="224"/>
      <c r="G323" s="225"/>
    </row>
    <row r="324" spans="3:7">
      <c r="C324" s="224"/>
      <c r="D324" s="224"/>
      <c r="E324" s="224"/>
      <c r="F324" s="224"/>
      <c r="G324" s="225"/>
    </row>
    <row r="325" spans="3:7">
      <c r="C325" s="224"/>
      <c r="D325" s="224"/>
      <c r="E325" s="224"/>
      <c r="F325" s="224"/>
      <c r="G325" s="225"/>
    </row>
    <row r="326" spans="3:7">
      <c r="C326" s="224"/>
      <c r="D326" s="224"/>
      <c r="E326" s="224"/>
      <c r="F326" s="224"/>
      <c r="G326" s="225"/>
    </row>
    <row r="327" spans="3:7">
      <c r="C327" s="224"/>
      <c r="D327" s="224"/>
      <c r="E327" s="224"/>
      <c r="F327" s="224"/>
      <c r="G327" s="225"/>
    </row>
    <row r="328" spans="3:7">
      <c r="C328" s="224"/>
      <c r="D328" s="224"/>
      <c r="E328" s="224"/>
      <c r="F328" s="224"/>
      <c r="G328" s="225"/>
    </row>
    <row r="329" spans="3:7">
      <c r="C329" s="224"/>
      <c r="D329" s="224"/>
      <c r="E329" s="224"/>
      <c r="F329" s="224"/>
      <c r="G329" s="225"/>
    </row>
    <row r="330" spans="3:7">
      <c r="C330" s="224"/>
      <c r="D330" s="224"/>
      <c r="E330" s="224"/>
      <c r="F330" s="224"/>
      <c r="G330" s="225"/>
    </row>
    <row r="331" spans="3:7">
      <c r="C331" s="224"/>
      <c r="D331" s="224"/>
      <c r="E331" s="224"/>
      <c r="F331" s="224"/>
      <c r="G331" s="225"/>
    </row>
    <row r="332" spans="3:7">
      <c r="C332" s="224"/>
      <c r="D332" s="224"/>
      <c r="E332" s="224"/>
      <c r="F332" s="224"/>
      <c r="G332" s="225"/>
    </row>
    <row r="333" spans="3:7">
      <c r="C333" s="224"/>
      <c r="D333" s="224"/>
      <c r="E333" s="224"/>
      <c r="F333" s="224"/>
      <c r="G333" s="225"/>
    </row>
    <row r="334" spans="3:7">
      <c r="C334" s="224"/>
      <c r="D334" s="224"/>
      <c r="E334" s="224"/>
      <c r="F334" s="224"/>
      <c r="G334" s="225"/>
    </row>
    <row r="335" spans="3:7">
      <c r="C335" s="224"/>
      <c r="D335" s="224"/>
      <c r="E335" s="224"/>
      <c r="F335" s="224"/>
      <c r="G335" s="225"/>
    </row>
    <row r="336" spans="3:7">
      <c r="C336" s="224"/>
      <c r="D336" s="224"/>
      <c r="E336" s="224"/>
      <c r="F336" s="224"/>
      <c r="G336" s="225"/>
    </row>
    <row r="337" spans="3:7">
      <c r="C337" s="224"/>
      <c r="D337" s="224"/>
      <c r="E337" s="224"/>
      <c r="F337" s="224"/>
      <c r="G337" s="225"/>
    </row>
    <row r="338" spans="3:7">
      <c r="C338" s="224"/>
      <c r="D338" s="224"/>
      <c r="E338" s="224"/>
      <c r="F338" s="224"/>
      <c r="G338" s="225"/>
    </row>
    <row r="339" spans="3:7">
      <c r="C339" s="224"/>
      <c r="D339" s="224"/>
      <c r="E339" s="224"/>
      <c r="F339" s="224"/>
      <c r="G339" s="225"/>
    </row>
    <row r="340" spans="3:7">
      <c r="C340" s="224"/>
      <c r="D340" s="224"/>
      <c r="E340" s="224"/>
      <c r="F340" s="224"/>
      <c r="G340" s="225"/>
    </row>
    <row r="341" spans="3:7">
      <c r="C341" s="224"/>
      <c r="D341" s="224"/>
      <c r="E341" s="224"/>
      <c r="F341" s="224"/>
      <c r="G341" s="225"/>
    </row>
    <row r="342" spans="3:7">
      <c r="C342" s="224"/>
      <c r="D342" s="224"/>
      <c r="E342" s="224"/>
      <c r="F342" s="224"/>
      <c r="G342" s="225"/>
    </row>
    <row r="343" spans="3:7">
      <c r="C343" s="224"/>
      <c r="D343" s="224"/>
      <c r="E343" s="224"/>
      <c r="F343" s="224"/>
      <c r="G343" s="225"/>
    </row>
    <row r="344" spans="3:7">
      <c r="C344" s="224"/>
      <c r="D344" s="224"/>
      <c r="E344" s="224"/>
      <c r="F344" s="224"/>
      <c r="G344" s="225"/>
    </row>
    <row r="345" spans="3:7">
      <c r="C345" s="224"/>
      <c r="D345" s="224"/>
      <c r="E345" s="224"/>
      <c r="F345" s="224"/>
      <c r="G345" s="225"/>
    </row>
    <row r="346" spans="3:7">
      <c r="C346" s="224"/>
      <c r="D346" s="224"/>
      <c r="E346" s="224"/>
      <c r="F346" s="224"/>
      <c r="G346" s="225"/>
    </row>
    <row r="347" spans="3:7">
      <c r="C347" s="224"/>
      <c r="D347" s="224"/>
      <c r="E347" s="224"/>
      <c r="F347" s="224"/>
      <c r="G347" s="225"/>
    </row>
    <row r="348" spans="3:7">
      <c r="C348" s="224"/>
      <c r="D348" s="224"/>
      <c r="E348" s="224"/>
      <c r="F348" s="224"/>
      <c r="G348" s="225"/>
    </row>
    <row r="349" spans="3:7">
      <c r="C349" s="224"/>
      <c r="D349" s="224"/>
      <c r="E349" s="224"/>
      <c r="F349" s="224"/>
      <c r="G349" s="225"/>
    </row>
    <row r="350" spans="3:7">
      <c r="C350" s="224"/>
      <c r="D350" s="224"/>
      <c r="E350" s="224"/>
      <c r="F350" s="224"/>
      <c r="G350" s="225"/>
    </row>
    <row r="351" spans="3:7">
      <c r="C351" s="224"/>
      <c r="D351" s="224"/>
      <c r="E351" s="224"/>
      <c r="F351" s="224"/>
      <c r="G351" s="225"/>
    </row>
    <row r="352" spans="3:7">
      <c r="C352" s="224"/>
      <c r="D352" s="224"/>
      <c r="E352" s="224"/>
      <c r="F352" s="224"/>
      <c r="G352" s="225"/>
    </row>
    <row r="353" spans="3:7">
      <c r="C353" s="224"/>
      <c r="D353" s="224"/>
      <c r="E353" s="224"/>
      <c r="F353" s="224"/>
      <c r="G353" s="225"/>
    </row>
    <row r="354" spans="3:7">
      <c r="C354" s="224"/>
      <c r="D354" s="224"/>
      <c r="E354" s="224"/>
      <c r="F354" s="224"/>
      <c r="G354" s="225"/>
    </row>
    <row r="355" spans="3:7">
      <c r="C355" s="224"/>
      <c r="D355" s="224"/>
      <c r="E355" s="224"/>
      <c r="F355" s="224"/>
      <c r="G355" s="225"/>
    </row>
    <row r="356" spans="3:7">
      <c r="C356" s="224"/>
      <c r="D356" s="224"/>
      <c r="E356" s="224"/>
      <c r="F356" s="224"/>
      <c r="G356" s="225"/>
    </row>
    <row r="357" spans="3:7">
      <c r="C357" s="224"/>
      <c r="D357" s="224"/>
      <c r="E357" s="224"/>
      <c r="F357" s="224"/>
      <c r="G357" s="225"/>
    </row>
    <row r="358" spans="3:7">
      <c r="C358" s="224"/>
      <c r="D358" s="224"/>
      <c r="E358" s="224"/>
      <c r="F358" s="224"/>
      <c r="G358" s="225"/>
    </row>
    <row r="359" spans="3:7">
      <c r="C359" s="224"/>
      <c r="D359" s="224"/>
      <c r="E359" s="224"/>
      <c r="F359" s="224"/>
      <c r="G359" s="225"/>
    </row>
    <row r="360" spans="3:7">
      <c r="C360" s="224"/>
      <c r="D360" s="224"/>
      <c r="E360" s="224"/>
      <c r="F360" s="224"/>
      <c r="G360" s="225"/>
    </row>
    <row r="361" spans="3:7">
      <c r="C361" s="224"/>
      <c r="D361" s="224"/>
      <c r="E361" s="224"/>
      <c r="F361" s="224"/>
      <c r="G361" s="225"/>
    </row>
    <row r="362" spans="3:7">
      <c r="C362" s="224"/>
      <c r="D362" s="224"/>
      <c r="E362" s="224"/>
      <c r="F362" s="224"/>
      <c r="G362" s="225"/>
    </row>
    <row r="363" spans="3:7">
      <c r="C363" s="224"/>
      <c r="D363" s="224"/>
      <c r="E363" s="224"/>
      <c r="F363" s="224"/>
      <c r="G363" s="225"/>
    </row>
    <row r="364" spans="3:7">
      <c r="C364" s="224"/>
      <c r="D364" s="224"/>
      <c r="E364" s="224"/>
      <c r="F364" s="224"/>
      <c r="G364" s="225"/>
    </row>
    <row r="365" spans="3:7">
      <c r="C365" s="224"/>
      <c r="D365" s="224"/>
      <c r="E365" s="224"/>
      <c r="F365" s="224"/>
      <c r="G365" s="225"/>
    </row>
    <row r="366" spans="3:7">
      <c r="C366" s="224"/>
      <c r="D366" s="224"/>
      <c r="E366" s="224"/>
      <c r="F366" s="224"/>
      <c r="G366" s="225"/>
    </row>
    <row r="367" spans="3:7">
      <c r="C367" s="224"/>
      <c r="D367" s="224"/>
      <c r="E367" s="224"/>
      <c r="F367" s="224"/>
      <c r="G367" s="225"/>
    </row>
    <row r="368" spans="3:7">
      <c r="C368" s="224"/>
      <c r="D368" s="224"/>
      <c r="E368" s="224"/>
      <c r="F368" s="224"/>
      <c r="G368" s="225"/>
    </row>
    <row r="369" spans="3:7">
      <c r="C369" s="224"/>
      <c r="D369" s="224"/>
      <c r="E369" s="224"/>
      <c r="F369" s="224"/>
      <c r="G369" s="225"/>
    </row>
    <row r="370" spans="3:7">
      <c r="C370" s="224"/>
      <c r="D370" s="224"/>
      <c r="E370" s="224"/>
      <c r="F370" s="224"/>
      <c r="G370" s="225"/>
    </row>
    <row r="371" spans="3:7">
      <c r="C371" s="224"/>
      <c r="D371" s="224"/>
      <c r="E371" s="224"/>
      <c r="F371" s="224"/>
      <c r="G371" s="225"/>
    </row>
    <row r="372" spans="3:7">
      <c r="C372" s="224"/>
      <c r="D372" s="224"/>
      <c r="E372" s="224"/>
      <c r="F372" s="224"/>
      <c r="G372" s="225"/>
    </row>
    <row r="373" spans="3:7">
      <c r="C373" s="224"/>
      <c r="D373" s="224"/>
      <c r="E373" s="224"/>
      <c r="F373" s="224"/>
      <c r="G373" s="225"/>
    </row>
    <row r="374" spans="3:7">
      <c r="C374" s="224"/>
      <c r="D374" s="224"/>
      <c r="E374" s="224"/>
      <c r="F374" s="224"/>
      <c r="G374" s="225"/>
    </row>
    <row r="375" spans="3:7">
      <c r="C375" s="224"/>
      <c r="D375" s="224"/>
      <c r="E375" s="224"/>
      <c r="F375" s="224"/>
      <c r="G375" s="225"/>
    </row>
    <row r="376" spans="3:7">
      <c r="C376" s="224"/>
      <c r="D376" s="224"/>
      <c r="E376" s="224"/>
      <c r="F376" s="224"/>
      <c r="G376" s="225"/>
    </row>
    <row r="377" spans="3:7">
      <c r="C377" s="224"/>
      <c r="D377" s="224"/>
      <c r="E377" s="224"/>
      <c r="F377" s="224"/>
      <c r="G377" s="225"/>
    </row>
    <row r="378" spans="3:7">
      <c r="C378" s="224"/>
      <c r="D378" s="224"/>
      <c r="E378" s="224"/>
      <c r="F378" s="224"/>
      <c r="G378" s="225"/>
    </row>
    <row r="379" spans="3:7">
      <c r="C379" s="224"/>
      <c r="D379" s="224"/>
      <c r="E379" s="224"/>
      <c r="F379" s="224"/>
      <c r="G379" s="225"/>
    </row>
    <row r="380" spans="3:7">
      <c r="C380" s="224"/>
      <c r="D380" s="224"/>
      <c r="E380" s="224"/>
      <c r="F380" s="224"/>
      <c r="G380" s="225"/>
    </row>
    <row r="381" spans="3:7">
      <c r="C381" s="224"/>
      <c r="D381" s="224"/>
      <c r="E381" s="224"/>
      <c r="F381" s="224"/>
      <c r="G381" s="225"/>
    </row>
    <row r="382" spans="3:7">
      <c r="C382" s="224"/>
      <c r="D382" s="224"/>
      <c r="E382" s="224"/>
      <c r="F382" s="224"/>
      <c r="G382" s="225"/>
    </row>
    <row r="383" spans="3:7">
      <c r="C383" s="224"/>
      <c r="D383" s="224"/>
      <c r="E383" s="224"/>
      <c r="F383" s="224"/>
      <c r="G383" s="225"/>
    </row>
    <row r="384" spans="3:7">
      <c r="C384" s="224"/>
      <c r="D384" s="224"/>
      <c r="E384" s="224"/>
      <c r="F384" s="224"/>
      <c r="G384" s="225"/>
    </row>
    <row r="385" spans="3:7">
      <c r="C385" s="224"/>
      <c r="D385" s="224"/>
      <c r="E385" s="224"/>
      <c r="F385" s="224"/>
      <c r="G385" s="225"/>
    </row>
    <row r="386" spans="3:7">
      <c r="C386" s="224"/>
      <c r="D386" s="224"/>
      <c r="E386" s="224"/>
      <c r="F386" s="224"/>
      <c r="G386" s="225"/>
    </row>
    <row r="387" spans="3:7">
      <c r="C387" s="224"/>
      <c r="D387" s="224"/>
      <c r="E387" s="224"/>
      <c r="F387" s="224"/>
      <c r="G387" s="225"/>
    </row>
    <row r="388" spans="3:7">
      <c r="C388" s="224"/>
      <c r="D388" s="224"/>
      <c r="E388" s="224"/>
      <c r="F388" s="224"/>
      <c r="G388" s="225"/>
    </row>
    <row r="389" spans="3:7">
      <c r="C389" s="224"/>
      <c r="D389" s="224"/>
      <c r="E389" s="224"/>
      <c r="F389" s="224"/>
      <c r="G389" s="225"/>
    </row>
    <row r="390" spans="3:7">
      <c r="C390" s="224"/>
      <c r="D390" s="224"/>
      <c r="E390" s="224"/>
      <c r="F390" s="224"/>
      <c r="G390" s="225"/>
    </row>
    <row r="391" spans="3:7">
      <c r="C391" s="224"/>
      <c r="D391" s="224"/>
      <c r="E391" s="224"/>
      <c r="F391" s="224"/>
      <c r="G391" s="225"/>
    </row>
    <row r="392" spans="3:7">
      <c r="C392" s="224"/>
      <c r="D392" s="224"/>
      <c r="E392" s="224"/>
      <c r="F392" s="224"/>
      <c r="G392" s="225"/>
    </row>
    <row r="393" spans="3:7">
      <c r="C393" s="224"/>
      <c r="D393" s="224"/>
      <c r="E393" s="224"/>
      <c r="F393" s="224"/>
      <c r="G393" s="225"/>
    </row>
    <row r="394" spans="3:7">
      <c r="C394" s="224"/>
      <c r="D394" s="224"/>
      <c r="E394" s="224"/>
      <c r="F394" s="224"/>
      <c r="G394" s="225"/>
    </row>
    <row r="395" spans="3:7">
      <c r="C395" s="224"/>
      <c r="D395" s="224"/>
      <c r="E395" s="224"/>
      <c r="F395" s="224"/>
      <c r="G395" s="225"/>
    </row>
    <row r="396" spans="3:7">
      <c r="C396" s="224"/>
      <c r="D396" s="224"/>
      <c r="E396" s="224"/>
      <c r="F396" s="224"/>
      <c r="G396" s="225"/>
    </row>
    <row r="397" spans="3:7">
      <c r="C397" s="224"/>
      <c r="D397" s="224"/>
      <c r="E397" s="224"/>
      <c r="F397" s="224"/>
      <c r="G397" s="225"/>
    </row>
    <row r="398" spans="3:7">
      <c r="C398" s="224"/>
      <c r="D398" s="224"/>
      <c r="E398" s="224"/>
      <c r="F398" s="224"/>
      <c r="G398" s="225"/>
    </row>
    <row r="399" spans="3:7">
      <c r="C399" s="224"/>
      <c r="D399" s="224"/>
      <c r="E399" s="224"/>
      <c r="F399" s="224"/>
      <c r="G399" s="225"/>
    </row>
    <row r="400" spans="3:7">
      <c r="C400" s="224"/>
      <c r="D400" s="224"/>
      <c r="E400" s="224"/>
      <c r="F400" s="224"/>
      <c r="G400" s="225"/>
    </row>
    <row r="401" spans="3:7">
      <c r="C401" s="224"/>
      <c r="D401" s="224"/>
      <c r="E401" s="224"/>
      <c r="F401" s="224"/>
      <c r="G401" s="225"/>
    </row>
    <row r="402" spans="3:7">
      <c r="C402" s="224"/>
      <c r="D402" s="224"/>
      <c r="E402" s="224"/>
      <c r="F402" s="224"/>
      <c r="G402" s="225"/>
    </row>
    <row r="403" spans="3:7">
      <c r="C403" s="224"/>
      <c r="D403" s="224"/>
      <c r="E403" s="224"/>
      <c r="F403" s="224"/>
      <c r="G403" s="225"/>
    </row>
    <row r="404" spans="3:7">
      <c r="C404" s="224"/>
      <c r="D404" s="224"/>
      <c r="E404" s="224"/>
      <c r="F404" s="224"/>
      <c r="G404" s="225"/>
    </row>
    <row r="405" spans="3:7">
      <c r="C405" s="224"/>
      <c r="D405" s="224"/>
      <c r="E405" s="224"/>
      <c r="F405" s="224"/>
      <c r="G405" s="225"/>
    </row>
    <row r="406" spans="3:7">
      <c r="C406" s="224"/>
      <c r="D406" s="224"/>
      <c r="E406" s="224"/>
      <c r="F406" s="224"/>
      <c r="G406" s="225"/>
    </row>
    <row r="407" spans="3:7">
      <c r="C407" s="224"/>
      <c r="D407" s="224"/>
      <c r="E407" s="224"/>
      <c r="F407" s="224"/>
      <c r="G407" s="225"/>
    </row>
    <row r="408" spans="3:7">
      <c r="C408" s="224"/>
      <c r="D408" s="224"/>
      <c r="E408" s="224"/>
      <c r="F408" s="224"/>
      <c r="G408" s="225"/>
    </row>
    <row r="409" spans="3:7">
      <c r="C409" s="224"/>
      <c r="D409" s="224"/>
      <c r="E409" s="224"/>
      <c r="F409" s="224"/>
      <c r="G409" s="225"/>
    </row>
    <row r="410" spans="3:7">
      <c r="C410" s="224"/>
      <c r="D410" s="224"/>
      <c r="E410" s="224"/>
      <c r="F410" s="224"/>
      <c r="G410" s="225"/>
    </row>
    <row r="411" spans="3:7">
      <c r="C411" s="224"/>
      <c r="D411" s="224"/>
      <c r="E411" s="224"/>
      <c r="F411" s="224"/>
      <c r="G411" s="225"/>
    </row>
    <row r="412" spans="3:7">
      <c r="C412" s="224"/>
      <c r="D412" s="224"/>
      <c r="E412" s="224"/>
      <c r="F412" s="224"/>
      <c r="G412" s="225"/>
    </row>
    <row r="413" spans="3:7">
      <c r="C413" s="224"/>
      <c r="D413" s="224"/>
      <c r="E413" s="224"/>
      <c r="F413" s="224"/>
      <c r="G413" s="225"/>
    </row>
    <row r="414" spans="3:7">
      <c r="C414" s="224"/>
      <c r="D414" s="224"/>
      <c r="E414" s="224"/>
      <c r="F414" s="224"/>
      <c r="G414" s="225"/>
    </row>
    <row r="415" spans="3:7">
      <c r="C415" s="224"/>
      <c r="D415" s="224"/>
      <c r="E415" s="224"/>
      <c r="F415" s="224"/>
      <c r="G415" s="225"/>
    </row>
    <row r="416" spans="3:7">
      <c r="C416" s="224"/>
      <c r="D416" s="224"/>
      <c r="E416" s="224"/>
      <c r="F416" s="224"/>
      <c r="G416" s="225"/>
    </row>
    <row r="417" spans="3:7">
      <c r="C417" s="224"/>
      <c r="D417" s="224"/>
      <c r="E417" s="224"/>
      <c r="F417" s="224"/>
      <c r="G417" s="225"/>
    </row>
    <row r="418" spans="3:7">
      <c r="C418" s="224"/>
      <c r="D418" s="224"/>
      <c r="E418" s="224"/>
      <c r="F418" s="224"/>
      <c r="G418" s="225"/>
    </row>
    <row r="419" spans="3:7">
      <c r="C419" s="224"/>
      <c r="D419" s="224"/>
      <c r="E419" s="224"/>
      <c r="F419" s="224"/>
      <c r="G419" s="225"/>
    </row>
    <row r="420" spans="3:7">
      <c r="C420" s="224"/>
      <c r="D420" s="224"/>
      <c r="E420" s="224"/>
      <c r="F420" s="224"/>
      <c r="G420" s="225"/>
    </row>
    <row r="421" spans="3:7">
      <c r="C421" s="224"/>
      <c r="D421" s="224"/>
      <c r="E421" s="224"/>
      <c r="F421" s="224"/>
      <c r="G421" s="225"/>
    </row>
    <row r="422" spans="3:7">
      <c r="C422" s="224"/>
      <c r="D422" s="224"/>
      <c r="E422" s="224"/>
      <c r="F422" s="224"/>
      <c r="G422" s="225"/>
    </row>
    <row r="423" spans="3:7">
      <c r="C423" s="224"/>
      <c r="D423" s="224"/>
      <c r="E423" s="224"/>
      <c r="F423" s="224"/>
      <c r="G423" s="225"/>
    </row>
    <row r="424" spans="3:7">
      <c r="C424" s="224"/>
      <c r="D424" s="224"/>
      <c r="E424" s="224"/>
      <c r="F424" s="224"/>
      <c r="G424" s="225"/>
    </row>
    <row r="425" spans="3:7">
      <c r="C425" s="224"/>
      <c r="D425" s="224"/>
      <c r="E425" s="224"/>
      <c r="F425" s="224"/>
      <c r="G425" s="225"/>
    </row>
    <row r="426" spans="3:7">
      <c r="C426" s="224"/>
      <c r="D426" s="224"/>
      <c r="E426" s="224"/>
      <c r="F426" s="224"/>
      <c r="G426" s="225"/>
    </row>
    <row r="427" spans="3:7">
      <c r="C427" s="224"/>
      <c r="D427" s="224"/>
      <c r="E427" s="224"/>
      <c r="F427" s="224"/>
      <c r="G427" s="225"/>
    </row>
    <row r="428" spans="3:7">
      <c r="C428" s="224"/>
      <c r="D428" s="224"/>
      <c r="E428" s="224"/>
      <c r="F428" s="224"/>
      <c r="G428" s="225"/>
    </row>
    <row r="429" spans="3:7">
      <c r="C429" s="224"/>
      <c r="D429" s="224"/>
      <c r="E429" s="224"/>
      <c r="F429" s="224"/>
      <c r="G429" s="225"/>
    </row>
    <row r="430" spans="3:7">
      <c r="C430" s="224"/>
      <c r="D430" s="224"/>
      <c r="E430" s="224"/>
      <c r="F430" s="224"/>
      <c r="G430" s="225"/>
    </row>
    <row r="431" spans="3:7">
      <c r="C431" s="224"/>
      <c r="D431" s="224"/>
      <c r="E431" s="224"/>
      <c r="F431" s="224"/>
      <c r="G431" s="225"/>
    </row>
    <row r="432" spans="3:7">
      <c r="C432" s="224"/>
      <c r="D432" s="224"/>
      <c r="E432" s="224"/>
      <c r="F432" s="224"/>
      <c r="G432" s="225"/>
    </row>
    <row r="433" spans="3:7">
      <c r="C433" s="224"/>
      <c r="D433" s="224"/>
      <c r="E433" s="224"/>
      <c r="F433" s="224"/>
      <c r="G433" s="225"/>
    </row>
    <row r="434" spans="3:7">
      <c r="C434" s="224"/>
      <c r="D434" s="224"/>
      <c r="E434" s="224"/>
      <c r="F434" s="224"/>
      <c r="G434" s="225"/>
    </row>
    <row r="435" spans="3:7">
      <c r="C435" s="224"/>
      <c r="D435" s="224"/>
      <c r="E435" s="224"/>
      <c r="F435" s="224"/>
      <c r="G435" s="225"/>
    </row>
    <row r="436" spans="3:7">
      <c r="C436" s="224"/>
      <c r="D436" s="224"/>
      <c r="E436" s="224"/>
      <c r="F436" s="224"/>
      <c r="G436" s="225"/>
    </row>
    <row r="437" spans="3:7">
      <c r="C437" s="224"/>
      <c r="D437" s="224"/>
      <c r="E437" s="224"/>
      <c r="F437" s="224"/>
      <c r="G437" s="225"/>
    </row>
    <row r="438" spans="3:7">
      <c r="C438" s="224"/>
      <c r="D438" s="224"/>
      <c r="E438" s="224"/>
      <c r="F438" s="224"/>
      <c r="G438" s="225"/>
    </row>
    <row r="439" spans="3:7">
      <c r="C439" s="224"/>
      <c r="D439" s="224"/>
      <c r="E439" s="224"/>
      <c r="F439" s="224"/>
      <c r="G439" s="225"/>
    </row>
    <row r="440" spans="3:7">
      <c r="C440" s="224"/>
      <c r="D440" s="224"/>
      <c r="E440" s="224"/>
      <c r="F440" s="224"/>
      <c r="G440" s="225"/>
    </row>
    <row r="441" spans="3:7">
      <c r="C441" s="224"/>
      <c r="D441" s="224"/>
      <c r="E441" s="224"/>
      <c r="F441" s="224"/>
      <c r="G441" s="225"/>
    </row>
    <row r="442" spans="3:7">
      <c r="C442" s="224"/>
      <c r="D442" s="224"/>
      <c r="E442" s="224"/>
      <c r="F442" s="224"/>
      <c r="G442" s="225"/>
    </row>
    <row r="443" spans="3:7">
      <c r="C443" s="224"/>
      <c r="D443" s="224"/>
      <c r="E443" s="224"/>
      <c r="F443" s="224"/>
      <c r="G443" s="225"/>
    </row>
    <row r="444" spans="3:7">
      <c r="C444" s="224"/>
      <c r="D444" s="224"/>
      <c r="E444" s="224"/>
      <c r="F444" s="224"/>
      <c r="G444" s="225"/>
    </row>
    <row r="445" spans="3:7">
      <c r="C445" s="224"/>
      <c r="D445" s="224"/>
      <c r="E445" s="224"/>
      <c r="F445" s="224"/>
      <c r="G445" s="225"/>
    </row>
    <row r="446" spans="3:7">
      <c r="C446" s="224"/>
      <c r="D446" s="224"/>
      <c r="E446" s="224"/>
      <c r="F446" s="224"/>
      <c r="G446" s="225"/>
    </row>
    <row r="447" spans="3:7">
      <c r="C447" s="224"/>
      <c r="D447" s="224"/>
      <c r="E447" s="224"/>
      <c r="F447" s="224"/>
      <c r="G447" s="225"/>
    </row>
    <row r="448" spans="3:7">
      <c r="C448" s="224"/>
      <c r="D448" s="224"/>
      <c r="E448" s="224"/>
      <c r="F448" s="224"/>
      <c r="G448" s="225"/>
    </row>
    <row r="449" spans="3:7">
      <c r="C449" s="224"/>
      <c r="D449" s="224"/>
      <c r="E449" s="224"/>
      <c r="F449" s="224"/>
      <c r="G449" s="225"/>
    </row>
    <row r="450" spans="3:7">
      <c r="C450" s="224"/>
      <c r="D450" s="224"/>
      <c r="E450" s="224"/>
      <c r="F450" s="224"/>
      <c r="G450" s="225"/>
    </row>
    <row r="451" spans="3:7">
      <c r="C451" s="224"/>
      <c r="D451" s="224"/>
      <c r="E451" s="224"/>
      <c r="F451" s="224"/>
      <c r="G451" s="225"/>
    </row>
    <row r="452" spans="3:7">
      <c r="C452" s="224"/>
      <c r="D452" s="224"/>
      <c r="E452" s="224"/>
      <c r="F452" s="224"/>
      <c r="G452" s="225"/>
    </row>
    <row r="453" spans="3:7">
      <c r="C453" s="224"/>
      <c r="D453" s="224"/>
      <c r="E453" s="224"/>
      <c r="F453" s="224"/>
      <c r="G453" s="225"/>
    </row>
    <row r="454" spans="3:7">
      <c r="C454" s="224"/>
      <c r="D454" s="224"/>
      <c r="E454" s="224"/>
      <c r="F454" s="224"/>
      <c r="G454" s="225"/>
    </row>
    <row r="455" spans="3:7">
      <c r="C455" s="224"/>
      <c r="D455" s="224"/>
      <c r="E455" s="224"/>
      <c r="F455" s="224"/>
      <c r="G455" s="225"/>
    </row>
    <row r="456" spans="3:7">
      <c r="C456" s="224"/>
      <c r="D456" s="224"/>
      <c r="E456" s="224"/>
      <c r="F456" s="224"/>
      <c r="G456" s="225"/>
    </row>
    <row r="457" spans="3:7">
      <c r="C457" s="224"/>
      <c r="D457" s="224"/>
      <c r="E457" s="224"/>
      <c r="F457" s="224"/>
      <c r="G457" s="225"/>
    </row>
    <row r="458" spans="3:7">
      <c r="C458" s="224"/>
      <c r="D458" s="224"/>
      <c r="E458" s="224"/>
      <c r="F458" s="224"/>
      <c r="G458" s="225"/>
    </row>
    <row r="459" spans="3:7">
      <c r="C459" s="224"/>
      <c r="D459" s="224"/>
      <c r="E459" s="224"/>
      <c r="F459" s="224"/>
      <c r="G459" s="225"/>
    </row>
    <row r="460" spans="3:7">
      <c r="C460" s="224"/>
      <c r="D460" s="224"/>
      <c r="E460" s="224"/>
      <c r="F460" s="224"/>
      <c r="G460" s="225"/>
    </row>
    <row r="461" spans="3:7">
      <c r="C461" s="224"/>
      <c r="D461" s="224"/>
      <c r="E461" s="224"/>
      <c r="F461" s="224"/>
      <c r="G461" s="225"/>
    </row>
    <row r="462" spans="3:7">
      <c r="C462" s="224"/>
      <c r="D462" s="224"/>
      <c r="E462" s="224"/>
      <c r="F462" s="224"/>
      <c r="G462" s="225"/>
    </row>
    <row r="463" spans="3:7">
      <c r="C463" s="224"/>
      <c r="D463" s="224"/>
      <c r="E463" s="224"/>
      <c r="F463" s="224"/>
      <c r="G463" s="225"/>
    </row>
    <row r="464" spans="3:7">
      <c r="C464" s="224"/>
      <c r="D464" s="224"/>
      <c r="E464" s="224"/>
      <c r="F464" s="224"/>
      <c r="G464" s="225"/>
    </row>
    <row r="465" spans="3:7">
      <c r="C465" s="224"/>
      <c r="D465" s="224"/>
      <c r="E465" s="224"/>
      <c r="F465" s="224"/>
      <c r="G465" s="225"/>
    </row>
    <row r="466" spans="3:7">
      <c r="C466" s="224"/>
      <c r="D466" s="224"/>
      <c r="E466" s="224"/>
      <c r="F466" s="224"/>
      <c r="G466" s="225"/>
    </row>
    <row r="467" spans="3:7">
      <c r="C467" s="224"/>
      <c r="D467" s="224"/>
      <c r="E467" s="224"/>
      <c r="F467" s="224"/>
      <c r="G467" s="225"/>
    </row>
    <row r="468" spans="3:7">
      <c r="C468" s="224"/>
      <c r="D468" s="224"/>
      <c r="E468" s="224"/>
      <c r="F468" s="224"/>
      <c r="G468" s="225"/>
    </row>
    <row r="469" spans="3:7">
      <c r="C469" s="224"/>
      <c r="D469" s="224"/>
      <c r="E469" s="224"/>
      <c r="F469" s="224"/>
      <c r="G469" s="225"/>
    </row>
    <row r="470" spans="3:7">
      <c r="C470" s="224"/>
      <c r="D470" s="224"/>
      <c r="E470" s="224"/>
      <c r="F470" s="224"/>
      <c r="G470" s="225"/>
    </row>
    <row r="471" spans="3:7">
      <c r="C471" s="224"/>
      <c r="D471" s="224"/>
      <c r="E471" s="224"/>
      <c r="F471" s="224"/>
      <c r="G471" s="225"/>
    </row>
    <row r="472" spans="3:7">
      <c r="C472" s="224"/>
      <c r="D472" s="224"/>
      <c r="E472" s="224"/>
      <c r="F472" s="224"/>
      <c r="G472" s="225"/>
    </row>
    <row r="473" spans="3:7">
      <c r="C473" s="224"/>
      <c r="D473" s="224"/>
      <c r="E473" s="224"/>
      <c r="F473" s="224"/>
      <c r="G473" s="225"/>
    </row>
    <row r="474" spans="3:7">
      <c r="C474" s="224"/>
      <c r="D474" s="224"/>
      <c r="E474" s="224"/>
      <c r="F474" s="224"/>
      <c r="G474" s="225"/>
    </row>
    <row r="475" spans="3:7">
      <c r="C475" s="224"/>
      <c r="D475" s="224"/>
      <c r="E475" s="224"/>
      <c r="F475" s="224"/>
      <c r="G475" s="225"/>
    </row>
    <row r="476" spans="3:7">
      <c r="C476" s="224"/>
      <c r="D476" s="224"/>
      <c r="E476" s="224"/>
      <c r="F476" s="224"/>
      <c r="G476" s="225"/>
    </row>
    <row r="477" spans="3:7">
      <c r="C477" s="224"/>
      <c r="D477" s="224"/>
      <c r="E477" s="224"/>
      <c r="F477" s="224"/>
      <c r="G477" s="225"/>
    </row>
    <row r="478" spans="3:7">
      <c r="C478" s="224"/>
      <c r="D478" s="224"/>
      <c r="E478" s="224"/>
      <c r="F478" s="224"/>
      <c r="G478" s="225"/>
    </row>
    <row r="479" spans="3:7">
      <c r="C479" s="224"/>
      <c r="D479" s="224"/>
      <c r="E479" s="224"/>
      <c r="F479" s="224"/>
      <c r="G479" s="225"/>
    </row>
    <row r="480" spans="3:7">
      <c r="C480" s="224"/>
      <c r="D480" s="224"/>
      <c r="E480" s="224"/>
      <c r="F480" s="224"/>
      <c r="G480" s="225"/>
    </row>
    <row r="481" spans="3:7">
      <c r="C481" s="224"/>
      <c r="D481" s="224"/>
      <c r="E481" s="224"/>
      <c r="F481" s="224"/>
      <c r="G481" s="225"/>
    </row>
    <row r="482" spans="3:7">
      <c r="C482" s="224"/>
      <c r="D482" s="224"/>
      <c r="E482" s="224"/>
      <c r="F482" s="224"/>
      <c r="G482" s="225"/>
    </row>
    <row r="483" spans="3:7">
      <c r="C483" s="224"/>
      <c r="D483" s="224"/>
      <c r="E483" s="224"/>
      <c r="F483" s="224"/>
      <c r="G483" s="225"/>
    </row>
    <row r="484" spans="3:7">
      <c r="C484" s="224"/>
      <c r="D484" s="224"/>
      <c r="E484" s="224"/>
      <c r="F484" s="224"/>
      <c r="G484" s="225"/>
    </row>
    <row r="485" spans="3:7">
      <c r="C485" s="224"/>
      <c r="D485" s="224"/>
      <c r="E485" s="224"/>
      <c r="F485" s="224"/>
      <c r="G485" s="225"/>
    </row>
    <row r="486" spans="3:7">
      <c r="C486" s="224"/>
      <c r="D486" s="224"/>
      <c r="E486" s="224"/>
      <c r="F486" s="224"/>
      <c r="G486" s="225"/>
    </row>
    <row r="487" spans="3:7">
      <c r="C487" s="224"/>
      <c r="D487" s="224"/>
      <c r="E487" s="224"/>
      <c r="F487" s="224"/>
      <c r="G487" s="225"/>
    </row>
    <row r="488" spans="3:7">
      <c r="C488" s="224"/>
      <c r="D488" s="224"/>
      <c r="E488" s="224"/>
      <c r="F488" s="224"/>
      <c r="G488" s="225"/>
    </row>
    <row r="489" spans="3:7">
      <c r="C489" s="224"/>
      <c r="D489" s="224"/>
      <c r="E489" s="224"/>
      <c r="F489" s="224"/>
      <c r="G489" s="225"/>
    </row>
    <row r="490" spans="3:7">
      <c r="C490" s="224"/>
      <c r="D490" s="224"/>
      <c r="E490" s="224"/>
      <c r="F490" s="224"/>
      <c r="G490" s="225"/>
    </row>
    <row r="491" spans="3:7">
      <c r="C491" s="224"/>
      <c r="D491" s="224"/>
      <c r="E491" s="224"/>
      <c r="F491" s="224"/>
      <c r="G491" s="225"/>
    </row>
    <row r="492" spans="3:7">
      <c r="C492" s="224"/>
      <c r="D492" s="224"/>
      <c r="E492" s="224"/>
      <c r="F492" s="224"/>
      <c r="G492" s="225"/>
    </row>
    <row r="493" spans="3:7">
      <c r="C493" s="224"/>
      <c r="D493" s="224"/>
      <c r="E493" s="224"/>
      <c r="F493" s="224"/>
      <c r="G493" s="225"/>
    </row>
    <row r="494" spans="3:7">
      <c r="C494" s="224"/>
      <c r="D494" s="224"/>
      <c r="E494" s="224"/>
      <c r="F494" s="224"/>
      <c r="G494" s="225"/>
    </row>
    <row r="495" spans="3:7">
      <c r="C495" s="224"/>
      <c r="D495" s="224"/>
      <c r="E495" s="224"/>
      <c r="F495" s="224"/>
      <c r="G495" s="225"/>
    </row>
    <row r="496" spans="3:7">
      <c r="C496" s="224"/>
      <c r="D496" s="224"/>
      <c r="E496" s="224"/>
      <c r="F496" s="224"/>
      <c r="G496" s="225"/>
    </row>
    <row r="497" spans="3:7">
      <c r="C497" s="224"/>
      <c r="D497" s="224"/>
      <c r="E497" s="224"/>
      <c r="F497" s="224"/>
      <c r="G497" s="225"/>
    </row>
    <row r="498" spans="3:7">
      <c r="C498" s="224"/>
      <c r="D498" s="224"/>
      <c r="E498" s="224"/>
      <c r="F498" s="224"/>
      <c r="G498" s="225"/>
    </row>
    <row r="499" spans="3:7">
      <c r="C499" s="224"/>
      <c r="D499" s="224"/>
      <c r="E499" s="224"/>
      <c r="F499" s="224"/>
      <c r="G499" s="225"/>
    </row>
    <row r="500" spans="3:7">
      <c r="C500" s="224"/>
      <c r="D500" s="224"/>
      <c r="E500" s="224"/>
      <c r="F500" s="224"/>
      <c r="G500" s="225"/>
    </row>
    <row r="501" spans="3:7">
      <c r="C501" s="224"/>
      <c r="D501" s="224"/>
      <c r="E501" s="224"/>
      <c r="F501" s="224"/>
      <c r="G501" s="225"/>
    </row>
    <row r="502" spans="3:7">
      <c r="C502" s="224"/>
      <c r="D502" s="224"/>
      <c r="E502" s="224"/>
      <c r="F502" s="224"/>
      <c r="G502" s="225"/>
    </row>
    <row r="503" spans="3:7">
      <c r="C503" s="224"/>
      <c r="D503" s="224"/>
      <c r="E503" s="224"/>
      <c r="F503" s="224"/>
      <c r="G503" s="225"/>
    </row>
    <row r="504" spans="3:7">
      <c r="C504" s="224"/>
      <c r="D504" s="224"/>
      <c r="E504" s="224"/>
      <c r="F504" s="224"/>
      <c r="G504" s="225"/>
    </row>
    <row r="505" spans="3:7">
      <c r="C505" s="224"/>
      <c r="D505" s="224"/>
      <c r="E505" s="224"/>
      <c r="F505" s="224"/>
      <c r="G505" s="225"/>
    </row>
    <row r="506" spans="3:7">
      <c r="C506" s="224"/>
      <c r="D506" s="224"/>
      <c r="E506" s="224"/>
      <c r="F506" s="224"/>
      <c r="G506" s="225"/>
    </row>
    <row r="507" spans="3:7">
      <c r="C507" s="224"/>
      <c r="D507" s="224"/>
      <c r="E507" s="224"/>
      <c r="F507" s="224"/>
      <c r="G507" s="225"/>
    </row>
    <row r="508" spans="3:7">
      <c r="C508" s="224"/>
      <c r="D508" s="224"/>
      <c r="E508" s="224"/>
      <c r="F508" s="224"/>
      <c r="G508" s="225"/>
    </row>
    <row r="509" spans="3:7">
      <c r="C509" s="224"/>
      <c r="D509" s="224"/>
      <c r="E509" s="224"/>
      <c r="F509" s="224"/>
      <c r="G509" s="225"/>
    </row>
    <row r="510" spans="3:7">
      <c r="C510" s="224"/>
      <c r="D510" s="224"/>
      <c r="E510" s="224"/>
      <c r="F510" s="224"/>
      <c r="G510" s="225"/>
    </row>
    <row r="511" spans="3:7">
      <c r="C511" s="224"/>
      <c r="D511" s="224"/>
      <c r="E511" s="224"/>
      <c r="F511" s="224"/>
      <c r="G511" s="225"/>
    </row>
    <row r="512" spans="3:7">
      <c r="C512" s="224"/>
      <c r="D512" s="224"/>
      <c r="E512" s="224"/>
      <c r="F512" s="224"/>
      <c r="G512" s="225"/>
    </row>
    <row r="513" spans="3:7">
      <c r="C513" s="224"/>
      <c r="D513" s="224"/>
      <c r="E513" s="224"/>
      <c r="F513" s="224"/>
      <c r="G513" s="225"/>
    </row>
    <row r="514" spans="3:7">
      <c r="C514" s="224"/>
      <c r="D514" s="224"/>
      <c r="E514" s="224"/>
      <c r="F514" s="224"/>
      <c r="G514" s="225"/>
    </row>
    <row r="515" spans="3:7">
      <c r="C515" s="224"/>
      <c r="D515" s="224"/>
      <c r="E515" s="224"/>
      <c r="F515" s="224"/>
      <c r="G515" s="225"/>
    </row>
    <row r="516" spans="3:7">
      <c r="C516" s="224"/>
      <c r="D516" s="224"/>
      <c r="E516" s="224"/>
      <c r="F516" s="224"/>
      <c r="G516" s="225"/>
    </row>
    <row r="517" spans="3:7">
      <c r="C517" s="224"/>
      <c r="D517" s="224"/>
      <c r="E517" s="224"/>
      <c r="F517" s="224"/>
      <c r="G517" s="225"/>
    </row>
    <row r="518" spans="3:7">
      <c r="C518" s="224"/>
      <c r="D518" s="224"/>
      <c r="E518" s="224"/>
      <c r="F518" s="224"/>
      <c r="G518" s="225"/>
    </row>
    <row r="519" spans="3:7">
      <c r="C519" s="224"/>
      <c r="D519" s="224"/>
      <c r="E519" s="224"/>
      <c r="F519" s="224"/>
      <c r="G519" s="225"/>
    </row>
    <row r="520" spans="3:7">
      <c r="C520" s="224"/>
      <c r="D520" s="224"/>
      <c r="E520" s="224"/>
      <c r="F520" s="224"/>
      <c r="G520" s="225"/>
    </row>
    <row r="521" spans="3:7">
      <c r="C521" s="224"/>
      <c r="D521" s="224"/>
      <c r="E521" s="224"/>
      <c r="F521" s="224"/>
      <c r="G521" s="225"/>
    </row>
    <row r="522" spans="3:7">
      <c r="C522" s="224"/>
      <c r="D522" s="224"/>
      <c r="E522" s="224"/>
      <c r="F522" s="224"/>
      <c r="G522" s="225"/>
    </row>
    <row r="523" spans="3:7">
      <c r="C523" s="224"/>
      <c r="D523" s="224"/>
      <c r="E523" s="224"/>
      <c r="F523" s="224"/>
      <c r="G523" s="225"/>
    </row>
    <row r="524" spans="3:7">
      <c r="C524" s="224"/>
      <c r="D524" s="224"/>
      <c r="E524" s="224"/>
      <c r="F524" s="224"/>
      <c r="G524" s="225"/>
    </row>
    <row r="525" spans="3:7">
      <c r="C525" s="224"/>
      <c r="D525" s="224"/>
      <c r="E525" s="224"/>
      <c r="F525" s="224"/>
      <c r="G525" s="225"/>
    </row>
    <row r="526" spans="3:7">
      <c r="C526" s="224"/>
      <c r="D526" s="224"/>
      <c r="E526" s="224"/>
      <c r="F526" s="224"/>
      <c r="G526" s="225"/>
    </row>
    <row r="527" spans="3:7">
      <c r="C527" s="224"/>
      <c r="D527" s="224"/>
      <c r="E527" s="224"/>
      <c r="F527" s="224"/>
      <c r="G527" s="225"/>
    </row>
    <row r="528" spans="3:7">
      <c r="C528" s="224"/>
      <c r="D528" s="224"/>
      <c r="E528" s="224"/>
      <c r="F528" s="224"/>
      <c r="G528" s="225"/>
    </row>
    <row r="529" spans="3:7">
      <c r="C529" s="224"/>
      <c r="D529" s="224"/>
      <c r="E529" s="224"/>
      <c r="F529" s="224"/>
      <c r="G529" s="225"/>
    </row>
    <row r="530" spans="3:7">
      <c r="C530" s="224"/>
      <c r="D530" s="224"/>
      <c r="E530" s="224"/>
      <c r="F530" s="224"/>
      <c r="G530" s="225"/>
    </row>
    <row r="531" spans="3:7">
      <c r="C531" s="224"/>
      <c r="D531" s="224"/>
      <c r="E531" s="224"/>
      <c r="F531" s="224"/>
      <c r="G531" s="225"/>
    </row>
    <row r="532" spans="3:7">
      <c r="C532" s="224"/>
      <c r="D532" s="224"/>
      <c r="E532" s="224"/>
      <c r="F532" s="224"/>
      <c r="G532" s="225"/>
    </row>
    <row r="533" spans="3:7">
      <c r="C533" s="224"/>
      <c r="D533" s="224"/>
      <c r="E533" s="224"/>
      <c r="F533" s="224"/>
      <c r="G533" s="225"/>
    </row>
    <row r="534" spans="3:7">
      <c r="C534" s="224"/>
      <c r="D534" s="224"/>
      <c r="E534" s="224"/>
      <c r="F534" s="224"/>
      <c r="G534" s="225"/>
    </row>
    <row r="535" spans="3:7">
      <c r="C535" s="224"/>
      <c r="D535" s="224"/>
      <c r="E535" s="224"/>
      <c r="F535" s="224"/>
      <c r="G535" s="225"/>
    </row>
    <row r="536" spans="3:7">
      <c r="C536" s="224"/>
      <c r="D536" s="224"/>
      <c r="E536" s="224"/>
      <c r="F536" s="224"/>
      <c r="G536" s="225"/>
    </row>
    <row r="537" spans="3:7">
      <c r="C537" s="224"/>
      <c r="D537" s="224"/>
      <c r="E537" s="224"/>
      <c r="F537" s="224"/>
      <c r="G537" s="225"/>
    </row>
    <row r="538" spans="3:7">
      <c r="C538" s="224"/>
      <c r="D538" s="224"/>
      <c r="E538" s="224"/>
      <c r="F538" s="224"/>
      <c r="G538" s="225"/>
    </row>
    <row r="539" spans="3:7">
      <c r="C539" s="224"/>
      <c r="D539" s="224"/>
      <c r="E539" s="224"/>
      <c r="F539" s="224"/>
      <c r="G539" s="225"/>
    </row>
    <row r="540" spans="3:7">
      <c r="C540" s="224"/>
      <c r="D540" s="224"/>
      <c r="E540" s="224"/>
      <c r="F540" s="224"/>
      <c r="G540" s="225"/>
    </row>
    <row r="541" spans="3:7">
      <c r="C541" s="224"/>
      <c r="D541" s="224"/>
      <c r="E541" s="224"/>
      <c r="F541" s="224"/>
      <c r="G541" s="225"/>
    </row>
    <row r="542" spans="3:7">
      <c r="C542" s="224"/>
      <c r="D542" s="224"/>
      <c r="E542" s="224"/>
      <c r="F542" s="224"/>
      <c r="G542" s="225"/>
    </row>
    <row r="543" spans="3:7">
      <c r="C543" s="224"/>
      <c r="D543" s="224"/>
      <c r="E543" s="224"/>
      <c r="F543" s="224"/>
      <c r="G543" s="225"/>
    </row>
    <row r="544" spans="3:7">
      <c r="C544" s="224"/>
      <c r="D544" s="224"/>
      <c r="E544" s="224"/>
      <c r="F544" s="224"/>
      <c r="G544" s="225"/>
    </row>
    <row r="545" spans="3:7">
      <c r="C545" s="224"/>
      <c r="D545" s="224"/>
      <c r="E545" s="224"/>
      <c r="F545" s="224"/>
      <c r="G545" s="225"/>
    </row>
    <row r="546" spans="3:7">
      <c r="C546" s="224"/>
      <c r="D546" s="224"/>
      <c r="E546" s="224"/>
      <c r="F546" s="224"/>
      <c r="G546" s="225"/>
    </row>
    <row r="547" spans="3:7">
      <c r="C547" s="224"/>
      <c r="D547" s="224"/>
      <c r="E547" s="224"/>
      <c r="F547" s="224"/>
      <c r="G547" s="225"/>
    </row>
    <row r="548" spans="3:7">
      <c r="C548" s="224"/>
      <c r="D548" s="224"/>
      <c r="E548" s="224"/>
      <c r="F548" s="224"/>
      <c r="G548" s="225"/>
    </row>
    <row r="549" spans="3:7">
      <c r="C549" s="224"/>
      <c r="D549" s="224"/>
      <c r="E549" s="224"/>
      <c r="F549" s="224"/>
      <c r="G549" s="225"/>
    </row>
    <row r="550" spans="3:7">
      <c r="C550" s="224"/>
      <c r="D550" s="224"/>
      <c r="E550" s="224"/>
      <c r="F550" s="224"/>
      <c r="G550" s="225"/>
    </row>
    <row r="551" spans="3:7">
      <c r="C551" s="224"/>
      <c r="D551" s="224"/>
      <c r="E551" s="224"/>
      <c r="F551" s="224"/>
      <c r="G551" s="225"/>
    </row>
    <row r="552" spans="3:7">
      <c r="C552" s="224"/>
      <c r="D552" s="224"/>
      <c r="E552" s="224"/>
      <c r="F552" s="224"/>
      <c r="G552" s="225"/>
    </row>
    <row r="553" spans="3:7">
      <c r="C553" s="224"/>
      <c r="D553" s="224"/>
      <c r="E553" s="224"/>
      <c r="F553" s="224"/>
      <c r="G553" s="225"/>
    </row>
    <row r="554" spans="3:7">
      <c r="C554" s="224"/>
      <c r="D554" s="224"/>
      <c r="E554" s="224"/>
      <c r="F554" s="224"/>
      <c r="G554" s="225"/>
    </row>
    <row r="555" spans="3:7">
      <c r="C555" s="224"/>
      <c r="D555" s="224"/>
      <c r="E555" s="224"/>
      <c r="F555" s="224"/>
      <c r="G555" s="225"/>
    </row>
    <row r="556" spans="3:7">
      <c r="C556" s="224"/>
      <c r="D556" s="224"/>
      <c r="E556" s="224"/>
      <c r="F556" s="224"/>
      <c r="G556" s="225"/>
    </row>
    <row r="557" spans="3:7">
      <c r="C557" s="224"/>
      <c r="D557" s="224"/>
      <c r="E557" s="224"/>
      <c r="F557" s="224"/>
      <c r="G557" s="225"/>
    </row>
    <row r="558" spans="3:7">
      <c r="C558" s="224"/>
      <c r="D558" s="224"/>
      <c r="E558" s="224"/>
      <c r="F558" s="224"/>
      <c r="G558" s="225"/>
    </row>
    <row r="559" spans="3:7">
      <c r="C559" s="224"/>
      <c r="D559" s="224"/>
      <c r="E559" s="224"/>
      <c r="F559" s="224"/>
      <c r="G559" s="225"/>
    </row>
    <row r="560" spans="3:7">
      <c r="C560" s="224"/>
      <c r="D560" s="224"/>
      <c r="E560" s="224"/>
      <c r="F560" s="224"/>
      <c r="G560" s="225"/>
    </row>
    <row r="561" spans="3:7">
      <c r="C561" s="224"/>
      <c r="D561" s="224"/>
      <c r="E561" s="224"/>
      <c r="F561" s="224"/>
      <c r="G561" s="225"/>
    </row>
    <row r="562" spans="3:7">
      <c r="C562" s="224"/>
      <c r="D562" s="224"/>
      <c r="E562" s="224"/>
      <c r="F562" s="224"/>
      <c r="G562" s="225"/>
    </row>
    <row r="563" spans="3:7">
      <c r="C563" s="224"/>
      <c r="D563" s="224"/>
      <c r="E563" s="224"/>
      <c r="F563" s="224"/>
      <c r="G563" s="225"/>
    </row>
    <row r="564" spans="3:7">
      <c r="C564" s="224"/>
      <c r="D564" s="224"/>
      <c r="E564" s="224"/>
      <c r="F564" s="224"/>
      <c r="G564" s="225"/>
    </row>
    <row r="565" spans="3:7">
      <c r="C565" s="224"/>
      <c r="D565" s="224"/>
      <c r="E565" s="224"/>
      <c r="F565" s="224"/>
      <c r="G565" s="225"/>
    </row>
    <row r="566" spans="3:7">
      <c r="C566" s="224"/>
      <c r="D566" s="224"/>
      <c r="E566" s="224"/>
      <c r="F566" s="224"/>
      <c r="G566" s="225"/>
    </row>
    <row r="567" spans="3:7">
      <c r="C567" s="224"/>
      <c r="D567" s="224"/>
      <c r="E567" s="224"/>
      <c r="F567" s="224"/>
      <c r="G567" s="225"/>
    </row>
    <row r="568" spans="3:7">
      <c r="C568" s="224"/>
      <c r="D568" s="224"/>
      <c r="E568" s="224"/>
      <c r="F568" s="224"/>
      <c r="G568" s="225"/>
    </row>
    <row r="569" spans="3:7">
      <c r="C569" s="224"/>
      <c r="D569" s="224"/>
      <c r="E569" s="224"/>
      <c r="F569" s="224"/>
      <c r="G569" s="225"/>
    </row>
    <row r="570" spans="3:7">
      <c r="C570" s="224"/>
      <c r="D570" s="224"/>
      <c r="E570" s="224"/>
      <c r="F570" s="224"/>
      <c r="G570" s="225"/>
    </row>
    <row r="571" spans="3:7">
      <c r="C571" s="224"/>
      <c r="D571" s="224"/>
      <c r="E571" s="224"/>
      <c r="F571" s="224"/>
      <c r="G571" s="225"/>
    </row>
    <row r="572" spans="3:7">
      <c r="C572" s="224"/>
      <c r="D572" s="224"/>
      <c r="E572" s="224"/>
      <c r="F572" s="224"/>
      <c r="G572" s="225"/>
    </row>
    <row r="573" spans="3:7">
      <c r="C573" s="224"/>
      <c r="D573" s="224"/>
      <c r="E573" s="224"/>
      <c r="F573" s="224"/>
      <c r="G573" s="225"/>
    </row>
    <row r="574" spans="3:7">
      <c r="C574" s="224"/>
      <c r="D574" s="224"/>
      <c r="E574" s="224"/>
      <c r="F574" s="224"/>
      <c r="G574" s="225"/>
    </row>
    <row r="575" spans="3:7">
      <c r="C575" s="224"/>
      <c r="D575" s="224"/>
      <c r="E575" s="224"/>
      <c r="F575" s="224"/>
      <c r="G575" s="225"/>
    </row>
    <row r="576" spans="3:7">
      <c r="C576" s="224"/>
      <c r="D576" s="224"/>
      <c r="E576" s="224"/>
      <c r="F576" s="224"/>
      <c r="G576" s="225"/>
    </row>
    <row r="577" spans="3:7">
      <c r="C577" s="224"/>
      <c r="D577" s="224"/>
      <c r="E577" s="224"/>
      <c r="F577" s="224"/>
      <c r="G577" s="225"/>
    </row>
    <row r="578" spans="3:7">
      <c r="C578" s="224"/>
      <c r="D578" s="224"/>
      <c r="E578" s="224"/>
      <c r="F578" s="224"/>
      <c r="G578" s="225"/>
    </row>
    <row r="579" spans="3:7">
      <c r="C579" s="224"/>
      <c r="D579" s="224"/>
      <c r="E579" s="224"/>
      <c r="F579" s="224"/>
      <c r="G579" s="225"/>
    </row>
    <row r="580" spans="3:7">
      <c r="C580" s="224"/>
      <c r="D580" s="224"/>
      <c r="E580" s="224"/>
      <c r="F580" s="224"/>
      <c r="G580" s="225"/>
    </row>
    <row r="581" spans="3:7">
      <c r="C581" s="224"/>
      <c r="D581" s="224"/>
      <c r="E581" s="224"/>
      <c r="F581" s="224"/>
      <c r="G581" s="225"/>
    </row>
    <row r="582" spans="3:7">
      <c r="C582" s="224"/>
      <c r="D582" s="224"/>
      <c r="E582" s="224"/>
      <c r="F582" s="224"/>
      <c r="G582" s="225"/>
    </row>
    <row r="583" spans="3:7">
      <c r="C583" s="224"/>
      <c r="D583" s="224"/>
      <c r="E583" s="224"/>
      <c r="F583" s="224"/>
      <c r="G583" s="225"/>
    </row>
    <row r="584" spans="3:7">
      <c r="C584" s="224"/>
      <c r="D584" s="224"/>
      <c r="E584" s="224"/>
      <c r="F584" s="224"/>
      <c r="G584" s="225"/>
    </row>
    <row r="585" spans="3:7">
      <c r="C585" s="224"/>
      <c r="D585" s="224"/>
      <c r="E585" s="224"/>
      <c r="F585" s="224"/>
      <c r="G585" s="225"/>
    </row>
    <row r="586" spans="3:7">
      <c r="C586" s="224"/>
      <c r="D586" s="224"/>
      <c r="E586" s="224"/>
      <c r="F586" s="224"/>
      <c r="G586" s="225"/>
    </row>
    <row r="587" spans="3:7">
      <c r="C587" s="224"/>
      <c r="D587" s="224"/>
      <c r="E587" s="224"/>
      <c r="F587" s="224"/>
      <c r="G587" s="225"/>
    </row>
    <row r="588" spans="3:7">
      <c r="C588" s="224"/>
      <c r="D588" s="224"/>
      <c r="E588" s="224"/>
      <c r="F588" s="224"/>
      <c r="G588" s="225"/>
    </row>
    <row r="589" spans="3:7">
      <c r="C589" s="224"/>
      <c r="D589" s="224"/>
      <c r="E589" s="224"/>
      <c r="F589" s="224"/>
      <c r="G589" s="225"/>
    </row>
    <row r="590" spans="3:7">
      <c r="C590" s="224"/>
      <c r="D590" s="224"/>
      <c r="E590" s="224"/>
      <c r="F590" s="224"/>
      <c r="G590" s="225"/>
    </row>
    <row r="591" spans="3:7">
      <c r="C591" s="224"/>
      <c r="D591" s="224"/>
      <c r="E591" s="224"/>
      <c r="F591" s="224"/>
      <c r="G591" s="225"/>
    </row>
    <row r="592" spans="3:7">
      <c r="C592" s="224"/>
      <c r="D592" s="224"/>
      <c r="E592" s="224"/>
      <c r="F592" s="224"/>
      <c r="G592" s="225"/>
    </row>
    <row r="593" spans="3:7">
      <c r="C593" s="224"/>
      <c r="D593" s="224"/>
      <c r="E593" s="224"/>
      <c r="F593" s="224"/>
      <c r="G593" s="225"/>
    </row>
    <row r="594" spans="3:7">
      <c r="C594" s="224"/>
      <c r="D594" s="224"/>
      <c r="E594" s="224"/>
      <c r="F594" s="224"/>
      <c r="G594" s="225"/>
    </row>
    <row r="595" spans="3:7">
      <c r="C595" s="224"/>
      <c r="D595" s="224"/>
      <c r="E595" s="224"/>
      <c r="F595" s="224"/>
      <c r="G595" s="225"/>
    </row>
    <row r="596" spans="3:7">
      <c r="C596" s="224"/>
      <c r="D596" s="224"/>
      <c r="E596" s="224"/>
      <c r="F596" s="224"/>
      <c r="G596" s="225"/>
    </row>
    <row r="597" spans="3:7">
      <c r="C597" s="224"/>
      <c r="D597" s="224"/>
      <c r="E597" s="224"/>
      <c r="F597" s="224"/>
      <c r="G597" s="225"/>
    </row>
    <row r="598" spans="3:7">
      <c r="C598" s="224"/>
      <c r="D598" s="224"/>
      <c r="E598" s="224"/>
      <c r="F598" s="224"/>
      <c r="G598" s="225"/>
    </row>
    <row r="599" spans="3:7">
      <c r="C599" s="224"/>
      <c r="D599" s="224"/>
      <c r="E599" s="224"/>
      <c r="F599" s="224"/>
      <c r="G599" s="225"/>
    </row>
    <row r="600" spans="3:7">
      <c r="C600" s="224"/>
      <c r="D600" s="224"/>
      <c r="E600" s="224"/>
      <c r="F600" s="224"/>
      <c r="G600" s="225"/>
    </row>
    <row r="601" spans="3:7">
      <c r="C601" s="224"/>
      <c r="D601" s="224"/>
      <c r="E601" s="224"/>
      <c r="F601" s="224"/>
      <c r="G601" s="225"/>
    </row>
    <row r="602" spans="3:7">
      <c r="C602" s="224"/>
      <c r="D602" s="224"/>
      <c r="E602" s="224"/>
      <c r="F602" s="224"/>
      <c r="G602" s="225"/>
    </row>
    <row r="603" spans="3:7">
      <c r="C603" s="224"/>
      <c r="D603" s="224"/>
      <c r="E603" s="224"/>
      <c r="F603" s="224"/>
      <c r="G603" s="225"/>
    </row>
    <row r="604" spans="3:7">
      <c r="C604" s="224"/>
      <c r="D604" s="224"/>
      <c r="E604" s="224"/>
      <c r="F604" s="224"/>
      <c r="G604" s="225"/>
    </row>
    <row r="605" spans="3:7">
      <c r="C605" s="224"/>
      <c r="D605" s="224"/>
      <c r="E605" s="224"/>
      <c r="F605" s="224"/>
      <c r="G605" s="225"/>
    </row>
    <row r="606" spans="3:7">
      <c r="C606" s="224"/>
      <c r="D606" s="224"/>
      <c r="E606" s="224"/>
      <c r="F606" s="224"/>
      <c r="G606" s="225"/>
    </row>
    <row r="607" spans="3:7">
      <c r="C607" s="224"/>
      <c r="D607" s="224"/>
      <c r="E607" s="224"/>
      <c r="F607" s="224"/>
      <c r="G607" s="225"/>
    </row>
    <row r="608" spans="3:7">
      <c r="C608" s="224"/>
      <c r="D608" s="224"/>
      <c r="E608" s="224"/>
      <c r="F608" s="224"/>
      <c r="G608" s="225"/>
    </row>
    <row r="609" spans="3:7">
      <c r="C609" s="224"/>
      <c r="D609" s="224"/>
      <c r="E609" s="224"/>
      <c r="F609" s="224"/>
      <c r="G609" s="225"/>
    </row>
    <row r="610" spans="3:7">
      <c r="C610" s="224"/>
      <c r="D610" s="224"/>
      <c r="E610" s="224"/>
      <c r="F610" s="224"/>
      <c r="G610" s="225"/>
    </row>
    <row r="611" spans="3:7">
      <c r="C611" s="224"/>
      <c r="D611" s="224"/>
      <c r="E611" s="224"/>
      <c r="F611" s="224"/>
      <c r="G611" s="225"/>
    </row>
    <row r="612" spans="3:7">
      <c r="C612" s="224"/>
      <c r="D612" s="224"/>
      <c r="E612" s="224"/>
      <c r="F612" s="224"/>
      <c r="G612" s="225"/>
    </row>
    <row r="613" spans="3:7">
      <c r="C613" s="224"/>
      <c r="D613" s="224"/>
      <c r="E613" s="224"/>
      <c r="F613" s="224"/>
      <c r="G613" s="225"/>
    </row>
    <row r="614" spans="3:7">
      <c r="C614" s="224"/>
      <c r="D614" s="224"/>
      <c r="E614" s="224"/>
      <c r="F614" s="224"/>
      <c r="G614" s="225"/>
    </row>
    <row r="615" spans="3:7">
      <c r="C615" s="224"/>
      <c r="D615" s="224"/>
      <c r="E615" s="224"/>
      <c r="F615" s="224"/>
      <c r="G615" s="225"/>
    </row>
    <row r="616" spans="3:7">
      <c r="C616" s="224"/>
      <c r="D616" s="224"/>
      <c r="E616" s="224"/>
      <c r="F616" s="224"/>
      <c r="G616" s="225"/>
    </row>
    <row r="617" spans="3:7">
      <c r="C617" s="224"/>
      <c r="D617" s="224"/>
      <c r="E617" s="224"/>
      <c r="F617" s="224"/>
      <c r="G617" s="225"/>
    </row>
    <row r="618" spans="3:7">
      <c r="C618" s="224"/>
      <c r="D618" s="224"/>
      <c r="E618" s="224"/>
      <c r="F618" s="224"/>
      <c r="G618" s="225"/>
    </row>
    <row r="619" spans="3:7">
      <c r="C619" s="224"/>
      <c r="D619" s="224"/>
      <c r="E619" s="224"/>
      <c r="F619" s="224"/>
      <c r="G619" s="225"/>
    </row>
    <row r="620" spans="3:7">
      <c r="C620" s="224"/>
      <c r="D620" s="224"/>
      <c r="E620" s="224"/>
      <c r="F620" s="224"/>
      <c r="G620" s="225"/>
    </row>
    <row r="621" spans="3:7">
      <c r="C621" s="224"/>
      <c r="D621" s="224"/>
      <c r="E621" s="224"/>
      <c r="F621" s="224"/>
      <c r="G621" s="225"/>
    </row>
    <row r="622" spans="3:7">
      <c r="C622" s="224"/>
      <c r="D622" s="224"/>
      <c r="E622" s="224"/>
      <c r="F622" s="224"/>
      <c r="G622" s="225"/>
    </row>
    <row r="623" spans="3:7">
      <c r="C623" s="224"/>
      <c r="D623" s="224"/>
      <c r="E623" s="224"/>
      <c r="F623" s="224"/>
      <c r="G623" s="225"/>
    </row>
    <row r="624" spans="3:7">
      <c r="C624" s="224"/>
      <c r="D624" s="224"/>
      <c r="E624" s="224"/>
      <c r="F624" s="224"/>
      <c r="G624" s="225"/>
    </row>
    <row r="625" spans="3:7">
      <c r="C625" s="224"/>
      <c r="D625" s="224"/>
      <c r="E625" s="224"/>
      <c r="F625" s="224"/>
      <c r="G625" s="225"/>
    </row>
    <row r="626" spans="3:7">
      <c r="C626" s="224"/>
      <c r="D626" s="224"/>
      <c r="E626" s="224"/>
      <c r="F626" s="224"/>
      <c r="G626" s="225"/>
    </row>
    <row r="627" spans="3:7">
      <c r="C627" s="224"/>
      <c r="D627" s="224"/>
      <c r="E627" s="224"/>
      <c r="F627" s="224"/>
      <c r="G627" s="225"/>
    </row>
    <row r="628" spans="3:7">
      <c r="C628" s="224"/>
      <c r="D628" s="224"/>
      <c r="E628" s="224"/>
      <c r="F628" s="224"/>
      <c r="G628" s="225"/>
    </row>
    <row r="629" spans="3:7">
      <c r="C629" s="224"/>
      <c r="D629" s="224"/>
      <c r="E629" s="224"/>
      <c r="F629" s="224"/>
      <c r="G629" s="225"/>
    </row>
    <row r="630" spans="3:7">
      <c r="C630" s="224"/>
      <c r="D630" s="224"/>
      <c r="E630" s="224"/>
      <c r="F630" s="224"/>
      <c r="G630" s="225"/>
    </row>
    <row r="631" spans="3:7">
      <c r="C631" s="224"/>
      <c r="D631" s="224"/>
      <c r="E631" s="224"/>
      <c r="F631" s="224"/>
      <c r="G631" s="225"/>
    </row>
    <row r="632" spans="3:7">
      <c r="C632" s="224"/>
      <c r="D632" s="224"/>
      <c r="E632" s="224"/>
      <c r="F632" s="224"/>
      <c r="G632" s="225"/>
    </row>
    <row r="633" spans="3:7">
      <c r="C633" s="224"/>
      <c r="D633" s="224"/>
      <c r="E633" s="224"/>
      <c r="F633" s="224"/>
      <c r="G633" s="225"/>
    </row>
    <row r="634" spans="3:7">
      <c r="C634" s="224"/>
      <c r="D634" s="224"/>
      <c r="E634" s="224"/>
      <c r="F634" s="224"/>
      <c r="G634" s="225"/>
    </row>
    <row r="635" spans="3:7">
      <c r="C635" s="224"/>
      <c r="D635" s="224"/>
      <c r="E635" s="224"/>
      <c r="F635" s="224"/>
      <c r="G635" s="225"/>
    </row>
    <row r="636" spans="3:7">
      <c r="C636" s="224"/>
      <c r="D636" s="224"/>
      <c r="E636" s="224"/>
      <c r="F636" s="224"/>
      <c r="G636" s="225"/>
    </row>
    <row r="637" spans="3:7">
      <c r="C637" s="224"/>
      <c r="D637" s="224"/>
      <c r="E637" s="224"/>
      <c r="F637" s="224"/>
      <c r="G637" s="225"/>
    </row>
    <row r="638" spans="3:7">
      <c r="C638" s="224"/>
      <c r="D638" s="224"/>
      <c r="E638" s="224"/>
      <c r="F638" s="224"/>
      <c r="G638" s="225"/>
    </row>
    <row r="639" spans="3:7">
      <c r="C639" s="224"/>
      <c r="D639" s="224"/>
      <c r="E639" s="224"/>
      <c r="F639" s="224"/>
      <c r="G639" s="225"/>
    </row>
    <row r="640" spans="3:7">
      <c r="C640" s="224"/>
      <c r="D640" s="224"/>
      <c r="E640" s="224"/>
      <c r="F640" s="224"/>
      <c r="G640" s="225"/>
    </row>
    <row r="641" spans="3:7">
      <c r="C641" s="224"/>
      <c r="D641" s="224"/>
      <c r="E641" s="224"/>
      <c r="F641" s="224"/>
      <c r="G641" s="225"/>
    </row>
    <row r="642" spans="3:7">
      <c r="C642" s="224"/>
      <c r="D642" s="224"/>
      <c r="E642" s="224"/>
      <c r="F642" s="224"/>
      <c r="G642" s="225"/>
    </row>
    <row r="643" spans="3:7">
      <c r="C643" s="224"/>
      <c r="D643" s="224"/>
      <c r="E643" s="224"/>
      <c r="F643" s="224"/>
      <c r="G643" s="225"/>
    </row>
    <row r="644" spans="3:7">
      <c r="C644" s="224"/>
      <c r="D644" s="224"/>
      <c r="E644" s="224"/>
      <c r="F644" s="224"/>
      <c r="G644" s="225"/>
    </row>
    <row r="645" spans="3:7">
      <c r="C645" s="224"/>
      <c r="D645" s="224"/>
      <c r="E645" s="224"/>
      <c r="F645" s="224"/>
      <c r="G645" s="225"/>
    </row>
    <row r="646" spans="3:7">
      <c r="C646" s="224"/>
      <c r="D646" s="224"/>
      <c r="E646" s="224"/>
      <c r="F646" s="224"/>
      <c r="G646" s="225"/>
    </row>
    <row r="647" spans="3:7">
      <c r="C647" s="224"/>
      <c r="D647" s="224"/>
      <c r="E647" s="224"/>
      <c r="F647" s="224"/>
      <c r="G647" s="225"/>
    </row>
    <row r="648" spans="3:7">
      <c r="C648" s="224"/>
      <c r="D648" s="224"/>
      <c r="E648" s="224"/>
      <c r="F648" s="224"/>
      <c r="G648" s="225"/>
    </row>
    <row r="649" spans="3:7">
      <c r="C649" s="224"/>
      <c r="D649" s="224"/>
      <c r="E649" s="224"/>
      <c r="F649" s="224"/>
      <c r="G649" s="225"/>
    </row>
    <row r="650" spans="3:7">
      <c r="C650" s="224"/>
      <c r="D650" s="224"/>
      <c r="E650" s="224"/>
      <c r="F650" s="224"/>
      <c r="G650" s="225"/>
    </row>
    <row r="651" spans="3:7">
      <c r="C651" s="224"/>
      <c r="D651" s="224"/>
      <c r="E651" s="224"/>
      <c r="F651" s="224"/>
      <c r="G651" s="225"/>
    </row>
    <row r="652" spans="3:7">
      <c r="C652" s="224"/>
      <c r="D652" s="224"/>
      <c r="E652" s="224"/>
      <c r="F652" s="224"/>
      <c r="G652" s="225"/>
    </row>
    <row r="653" spans="3:7">
      <c r="C653" s="224"/>
      <c r="D653" s="224"/>
      <c r="E653" s="224"/>
      <c r="F653" s="224"/>
      <c r="G653" s="225"/>
    </row>
    <row r="654" spans="3:7">
      <c r="C654" s="224"/>
      <c r="D654" s="224"/>
      <c r="E654" s="224"/>
      <c r="F654" s="224"/>
      <c r="G654" s="225"/>
    </row>
    <row r="655" spans="3:7">
      <c r="C655" s="224"/>
      <c r="D655" s="224"/>
      <c r="E655" s="224"/>
      <c r="F655" s="224"/>
      <c r="G655" s="225"/>
    </row>
    <row r="656" spans="3:7">
      <c r="C656" s="224"/>
      <c r="D656" s="224"/>
      <c r="E656" s="224"/>
      <c r="F656" s="224"/>
      <c r="G656" s="225"/>
    </row>
    <row r="657" spans="3:7">
      <c r="C657" s="224"/>
      <c r="D657" s="224"/>
      <c r="E657" s="224"/>
      <c r="F657" s="224"/>
      <c r="G657" s="225"/>
    </row>
    <row r="658" spans="3:7">
      <c r="C658" s="224"/>
      <c r="D658" s="224"/>
      <c r="E658" s="224"/>
      <c r="F658" s="224"/>
      <c r="G658" s="225"/>
    </row>
    <row r="659" spans="3:7">
      <c r="C659" s="224"/>
      <c r="D659" s="224"/>
      <c r="E659" s="224"/>
      <c r="F659" s="224"/>
      <c r="G659" s="225"/>
    </row>
    <row r="660" spans="3:7">
      <c r="C660" s="224"/>
      <c r="D660" s="224"/>
      <c r="E660" s="224"/>
      <c r="F660" s="224"/>
      <c r="G660" s="225"/>
    </row>
    <row r="661" spans="3:7">
      <c r="C661" s="224"/>
      <c r="D661" s="224"/>
      <c r="E661" s="224"/>
      <c r="F661" s="224"/>
      <c r="G661" s="225"/>
    </row>
    <row r="662" spans="3:7">
      <c r="C662" s="224"/>
      <c r="D662" s="224"/>
      <c r="E662" s="224"/>
      <c r="F662" s="224"/>
      <c r="G662" s="225"/>
    </row>
    <row r="663" spans="3:7">
      <c r="C663" s="224"/>
      <c r="D663" s="224"/>
      <c r="E663" s="224"/>
      <c r="F663" s="224"/>
      <c r="G663" s="225"/>
    </row>
    <row r="664" spans="3:7">
      <c r="C664" s="224"/>
      <c r="D664" s="224"/>
      <c r="E664" s="224"/>
      <c r="F664" s="224"/>
      <c r="G664" s="225"/>
    </row>
    <row r="665" spans="3:7">
      <c r="C665" s="224"/>
      <c r="D665" s="224"/>
      <c r="E665" s="224"/>
      <c r="F665" s="224"/>
      <c r="G665" s="225"/>
    </row>
    <row r="666" spans="3:7">
      <c r="C666" s="224"/>
      <c r="D666" s="224"/>
      <c r="E666" s="224"/>
      <c r="F666" s="224"/>
      <c r="G666" s="225"/>
    </row>
    <row r="667" spans="3:7">
      <c r="C667" s="224"/>
      <c r="D667" s="224"/>
      <c r="E667" s="224"/>
      <c r="F667" s="224"/>
      <c r="G667" s="225"/>
    </row>
    <row r="668" spans="3:7">
      <c r="C668" s="224"/>
      <c r="D668" s="224"/>
      <c r="E668" s="224"/>
      <c r="F668" s="224"/>
      <c r="G668" s="225"/>
    </row>
    <row r="669" spans="3:7">
      <c r="C669" s="224"/>
      <c r="D669" s="224"/>
      <c r="E669" s="224"/>
      <c r="F669" s="224"/>
      <c r="G669" s="225"/>
    </row>
    <row r="670" spans="3:7">
      <c r="C670" s="224"/>
      <c r="D670" s="224"/>
      <c r="E670" s="224"/>
      <c r="F670" s="224"/>
      <c r="G670" s="225"/>
    </row>
    <row r="671" spans="3:7">
      <c r="C671" s="224"/>
      <c r="D671" s="224"/>
      <c r="E671" s="224"/>
      <c r="F671" s="224"/>
      <c r="G671" s="225"/>
    </row>
    <row r="672" spans="3:7">
      <c r="C672" s="224"/>
      <c r="D672" s="224"/>
      <c r="E672" s="224"/>
      <c r="F672" s="224"/>
      <c r="G672" s="225"/>
    </row>
    <row r="673" spans="3:7">
      <c r="C673" s="224"/>
      <c r="D673" s="224"/>
      <c r="E673" s="224"/>
      <c r="F673" s="224"/>
      <c r="G673" s="225"/>
    </row>
    <row r="674" spans="3:7">
      <c r="C674" s="224"/>
      <c r="D674" s="224"/>
      <c r="E674" s="224"/>
      <c r="F674" s="224"/>
      <c r="G674" s="225"/>
    </row>
    <row r="675" spans="3:7">
      <c r="C675" s="224"/>
      <c r="D675" s="224"/>
      <c r="E675" s="224"/>
      <c r="F675" s="224"/>
      <c r="G675" s="225"/>
    </row>
    <row r="676" spans="3:7">
      <c r="C676" s="224"/>
      <c r="D676" s="224"/>
      <c r="E676" s="224"/>
      <c r="F676" s="224"/>
      <c r="G676" s="225"/>
    </row>
    <row r="677" spans="3:7">
      <c r="C677" s="224"/>
      <c r="D677" s="224"/>
      <c r="E677" s="224"/>
      <c r="F677" s="224"/>
      <c r="G677" s="225"/>
    </row>
    <row r="678" spans="3:7">
      <c r="C678" s="224"/>
      <c r="D678" s="224"/>
      <c r="E678" s="224"/>
      <c r="F678" s="224"/>
      <c r="G678" s="225"/>
    </row>
    <row r="679" spans="3:7">
      <c r="C679" s="224"/>
      <c r="D679" s="224"/>
      <c r="E679" s="224"/>
      <c r="F679" s="224"/>
      <c r="G679" s="225"/>
    </row>
    <row r="680" spans="3:7">
      <c r="C680" s="224"/>
      <c r="D680" s="224"/>
      <c r="E680" s="224"/>
      <c r="F680" s="224"/>
      <c r="G680" s="225"/>
    </row>
    <row r="681" spans="3:7">
      <c r="C681" s="224"/>
      <c r="D681" s="224"/>
      <c r="E681" s="224"/>
      <c r="F681" s="224"/>
      <c r="G681" s="225"/>
    </row>
    <row r="682" spans="3:7">
      <c r="C682" s="224"/>
      <c r="D682" s="224"/>
      <c r="E682" s="224"/>
      <c r="F682" s="224"/>
      <c r="G682" s="225"/>
    </row>
    <row r="683" spans="3:7">
      <c r="C683" s="224"/>
      <c r="D683" s="224"/>
      <c r="E683" s="224"/>
      <c r="F683" s="224"/>
      <c r="G683" s="225"/>
    </row>
    <row r="684" spans="3:7">
      <c r="C684" s="224"/>
      <c r="D684" s="224"/>
      <c r="E684" s="224"/>
      <c r="F684" s="224"/>
      <c r="G684" s="225"/>
    </row>
    <row r="685" spans="3:7">
      <c r="C685" s="224"/>
      <c r="D685" s="224"/>
      <c r="E685" s="224"/>
      <c r="F685" s="224"/>
      <c r="G685" s="225"/>
    </row>
    <row r="686" spans="3:7">
      <c r="C686" s="224"/>
      <c r="D686" s="224"/>
      <c r="E686" s="224"/>
      <c r="F686" s="224"/>
      <c r="G686" s="225"/>
    </row>
    <row r="687" spans="3:7">
      <c r="C687" s="224"/>
      <c r="D687" s="224"/>
      <c r="E687" s="224"/>
      <c r="F687" s="224"/>
      <c r="G687" s="225"/>
    </row>
    <row r="688" spans="3:7">
      <c r="C688" s="224"/>
      <c r="D688" s="224"/>
      <c r="E688" s="224"/>
      <c r="F688" s="224"/>
      <c r="G688" s="225"/>
    </row>
    <row r="689" spans="3:7">
      <c r="C689" s="224"/>
      <c r="D689" s="224"/>
      <c r="E689" s="224"/>
      <c r="F689" s="224"/>
      <c r="G689" s="225"/>
    </row>
    <row r="690" spans="3:7">
      <c r="C690" s="224"/>
      <c r="D690" s="224"/>
      <c r="E690" s="224"/>
      <c r="F690" s="224"/>
      <c r="G690" s="225"/>
    </row>
    <row r="691" spans="3:7">
      <c r="C691" s="224"/>
      <c r="D691" s="224"/>
      <c r="E691" s="224"/>
      <c r="F691" s="224"/>
      <c r="G691" s="225"/>
    </row>
    <row r="692" spans="3:7">
      <c r="C692" s="224"/>
      <c r="D692" s="224"/>
      <c r="E692" s="224"/>
      <c r="F692" s="224"/>
      <c r="G692" s="225"/>
    </row>
    <row r="693" spans="3:7">
      <c r="C693" s="224"/>
      <c r="D693" s="224"/>
      <c r="E693" s="224"/>
      <c r="F693" s="224"/>
      <c r="G693" s="225"/>
    </row>
    <row r="694" spans="3:7">
      <c r="C694" s="224"/>
      <c r="D694" s="224"/>
      <c r="E694" s="224"/>
      <c r="F694" s="224"/>
      <c r="G694" s="225"/>
    </row>
    <row r="695" spans="3:7">
      <c r="C695" s="224"/>
      <c r="D695" s="224"/>
      <c r="E695" s="224"/>
      <c r="F695" s="224"/>
      <c r="G695" s="225"/>
    </row>
    <row r="696" spans="3:7">
      <c r="C696" s="224"/>
      <c r="D696" s="224"/>
      <c r="E696" s="224"/>
      <c r="F696" s="224"/>
      <c r="G696" s="225"/>
    </row>
    <row r="697" spans="3:7">
      <c r="C697" s="224"/>
      <c r="D697" s="224"/>
      <c r="E697" s="224"/>
      <c r="F697" s="224"/>
      <c r="G697" s="225"/>
    </row>
    <row r="698" spans="3:7">
      <c r="C698" s="224"/>
      <c r="D698" s="224"/>
      <c r="E698" s="224"/>
      <c r="F698" s="224"/>
      <c r="G698" s="225"/>
    </row>
    <row r="699" spans="3:7">
      <c r="C699" s="224"/>
      <c r="D699" s="224"/>
      <c r="E699" s="224"/>
      <c r="F699" s="224"/>
      <c r="G699" s="225"/>
    </row>
    <row r="700" spans="3:7">
      <c r="C700" s="224"/>
      <c r="D700" s="224"/>
      <c r="E700" s="224"/>
      <c r="F700" s="224"/>
      <c r="G700" s="225"/>
    </row>
    <row r="701" spans="3:7">
      <c r="C701" s="224"/>
      <c r="D701" s="224"/>
      <c r="E701" s="224"/>
      <c r="F701" s="224"/>
      <c r="G701" s="225"/>
    </row>
    <row r="702" spans="3:7">
      <c r="C702" s="224"/>
      <c r="D702" s="224"/>
      <c r="E702" s="224"/>
      <c r="F702" s="224"/>
      <c r="G702" s="225"/>
    </row>
    <row r="703" spans="3:7">
      <c r="C703" s="224"/>
      <c r="D703" s="224"/>
      <c r="E703" s="224"/>
      <c r="F703" s="224"/>
      <c r="G703" s="225"/>
    </row>
    <row r="704" spans="3:7">
      <c r="C704" s="224"/>
      <c r="D704" s="224"/>
      <c r="E704" s="224"/>
      <c r="F704" s="224"/>
      <c r="G704" s="225"/>
    </row>
    <row r="705" spans="3:7">
      <c r="C705" s="224"/>
      <c r="D705" s="224"/>
      <c r="E705" s="224"/>
      <c r="F705" s="224"/>
      <c r="G705" s="225"/>
    </row>
    <row r="706" spans="3:7">
      <c r="C706" s="224"/>
      <c r="D706" s="224"/>
      <c r="E706" s="224"/>
      <c r="F706" s="224"/>
      <c r="G706" s="225"/>
    </row>
    <row r="707" spans="3:7">
      <c r="C707" s="224"/>
      <c r="D707" s="224"/>
      <c r="E707" s="224"/>
      <c r="F707" s="224"/>
      <c r="G707" s="225"/>
    </row>
    <row r="708" spans="3:7">
      <c r="C708" s="224"/>
      <c r="D708" s="224"/>
      <c r="E708" s="224"/>
      <c r="F708" s="224"/>
      <c r="G708" s="225"/>
    </row>
    <row r="709" spans="3:7">
      <c r="C709" s="224"/>
      <c r="D709" s="224"/>
      <c r="E709" s="224"/>
      <c r="F709" s="224"/>
      <c r="G709" s="225"/>
    </row>
    <row r="710" spans="3:7">
      <c r="C710" s="224"/>
      <c r="D710" s="224"/>
      <c r="E710" s="224"/>
      <c r="F710" s="224"/>
      <c r="G710" s="225"/>
    </row>
    <row r="711" spans="3:7">
      <c r="C711" s="224"/>
      <c r="D711" s="224"/>
      <c r="E711" s="224"/>
      <c r="F711" s="224"/>
      <c r="G711" s="225"/>
    </row>
    <row r="712" spans="3:7">
      <c r="C712" s="224"/>
      <c r="D712" s="224"/>
      <c r="E712" s="224"/>
      <c r="F712" s="224"/>
      <c r="G712" s="225"/>
    </row>
    <row r="713" spans="3:7">
      <c r="C713" s="224"/>
      <c r="D713" s="224"/>
      <c r="E713" s="224"/>
      <c r="F713" s="224"/>
      <c r="G713" s="225"/>
    </row>
    <row r="714" spans="3:7">
      <c r="C714" s="224"/>
      <c r="D714" s="224"/>
      <c r="E714" s="224"/>
      <c r="F714" s="224"/>
      <c r="G714" s="225"/>
    </row>
    <row r="715" spans="3:7">
      <c r="C715" s="224"/>
      <c r="D715" s="224"/>
      <c r="E715" s="224"/>
      <c r="F715" s="224"/>
      <c r="G715" s="225"/>
    </row>
    <row r="716" spans="3:7">
      <c r="C716" s="224"/>
      <c r="D716" s="224"/>
      <c r="E716" s="224"/>
      <c r="F716" s="224"/>
      <c r="G716" s="225"/>
    </row>
    <row r="717" spans="3:7">
      <c r="C717" s="224"/>
      <c r="D717" s="224"/>
      <c r="E717" s="224"/>
      <c r="F717" s="224"/>
      <c r="G717" s="225"/>
    </row>
    <row r="718" spans="3:7">
      <c r="C718" s="224"/>
      <c r="D718" s="224"/>
      <c r="E718" s="224"/>
      <c r="F718" s="224"/>
      <c r="G718" s="225"/>
    </row>
    <row r="719" spans="3:7">
      <c r="C719" s="224"/>
      <c r="D719" s="224"/>
      <c r="E719" s="224"/>
      <c r="F719" s="224"/>
      <c r="G719" s="225"/>
    </row>
    <row r="720" spans="3:7">
      <c r="C720" s="224"/>
      <c r="D720" s="224"/>
      <c r="E720" s="224"/>
      <c r="F720" s="224"/>
      <c r="G720" s="225"/>
    </row>
    <row r="721" spans="3:7">
      <c r="C721" s="224"/>
      <c r="D721" s="224"/>
      <c r="E721" s="224"/>
      <c r="F721" s="224"/>
      <c r="G721" s="225"/>
    </row>
    <row r="722" spans="3:7">
      <c r="C722" s="224"/>
      <c r="D722" s="224"/>
      <c r="E722" s="224"/>
      <c r="F722" s="224"/>
      <c r="G722" s="225"/>
    </row>
    <row r="723" spans="3:7">
      <c r="C723" s="224"/>
      <c r="D723" s="224"/>
      <c r="E723" s="224"/>
      <c r="F723" s="224"/>
      <c r="G723" s="225"/>
    </row>
    <row r="724" spans="3:7">
      <c r="C724" s="224"/>
      <c r="D724" s="224"/>
      <c r="E724" s="224"/>
      <c r="F724" s="224"/>
      <c r="G724" s="225"/>
    </row>
    <row r="725" spans="3:7">
      <c r="C725" s="224"/>
      <c r="D725" s="224"/>
      <c r="E725" s="224"/>
      <c r="F725" s="224"/>
      <c r="G725" s="225"/>
    </row>
    <row r="726" spans="3:7">
      <c r="C726" s="224"/>
      <c r="D726" s="224"/>
      <c r="E726" s="224"/>
      <c r="F726" s="224"/>
      <c r="G726" s="225"/>
    </row>
    <row r="727" spans="3:7">
      <c r="C727" s="224"/>
      <c r="D727" s="224"/>
      <c r="E727" s="224"/>
      <c r="F727" s="224"/>
      <c r="G727" s="225"/>
    </row>
    <row r="728" spans="3:7">
      <c r="C728" s="224"/>
      <c r="D728" s="224"/>
      <c r="E728" s="224"/>
      <c r="F728" s="224"/>
      <c r="G728" s="225"/>
    </row>
    <row r="729" spans="3:7">
      <c r="C729" s="224"/>
      <c r="D729" s="224"/>
      <c r="E729" s="224"/>
      <c r="F729" s="224"/>
      <c r="G729" s="225"/>
    </row>
    <row r="730" spans="3:7">
      <c r="C730" s="224"/>
      <c r="D730" s="224"/>
      <c r="E730" s="224"/>
      <c r="F730" s="224"/>
      <c r="G730" s="225"/>
    </row>
    <row r="731" spans="3:7">
      <c r="C731" s="224"/>
      <c r="D731" s="224"/>
      <c r="E731" s="224"/>
      <c r="F731" s="224"/>
      <c r="G731" s="225"/>
    </row>
    <row r="732" spans="3:7">
      <c r="C732" s="224"/>
      <c r="D732" s="224"/>
      <c r="E732" s="224"/>
      <c r="F732" s="224"/>
      <c r="G732" s="225"/>
    </row>
    <row r="733" spans="3:7">
      <c r="C733" s="224"/>
      <c r="D733" s="224"/>
      <c r="E733" s="224"/>
      <c r="F733" s="224"/>
      <c r="G733" s="225"/>
    </row>
    <row r="734" spans="3:7">
      <c r="C734" s="224"/>
      <c r="D734" s="224"/>
      <c r="E734" s="224"/>
      <c r="F734" s="224"/>
      <c r="G734" s="225"/>
    </row>
    <row r="735" spans="3:7">
      <c r="C735" s="224"/>
      <c r="D735" s="224"/>
      <c r="E735" s="224"/>
      <c r="F735" s="224"/>
      <c r="G735" s="225"/>
    </row>
    <row r="736" spans="3:7">
      <c r="C736" s="224"/>
      <c r="D736" s="224"/>
      <c r="E736" s="224"/>
      <c r="F736" s="224"/>
      <c r="G736" s="225"/>
    </row>
    <row r="737" spans="3:7">
      <c r="C737" s="224"/>
      <c r="D737" s="224"/>
      <c r="E737" s="224"/>
      <c r="F737" s="224"/>
      <c r="G737" s="225"/>
    </row>
    <row r="738" spans="3:7">
      <c r="C738" s="224"/>
      <c r="D738" s="224"/>
      <c r="E738" s="224"/>
      <c r="F738" s="224"/>
      <c r="G738" s="225"/>
    </row>
    <row r="739" spans="3:7">
      <c r="C739" s="224"/>
      <c r="D739" s="224"/>
      <c r="E739" s="224"/>
      <c r="F739" s="224"/>
      <c r="G739" s="225"/>
    </row>
    <row r="740" spans="3:7">
      <c r="C740" s="224"/>
      <c r="D740" s="224"/>
      <c r="E740" s="224"/>
      <c r="F740" s="224"/>
      <c r="G740" s="225"/>
    </row>
    <row r="741" spans="3:7">
      <c r="C741" s="224"/>
      <c r="D741" s="224"/>
      <c r="E741" s="224"/>
      <c r="F741" s="224"/>
      <c r="G741" s="225"/>
    </row>
    <row r="742" spans="3:7">
      <c r="C742" s="224"/>
      <c r="D742" s="224"/>
      <c r="E742" s="224"/>
      <c r="F742" s="224"/>
      <c r="G742" s="225"/>
    </row>
    <row r="743" spans="3:7">
      <c r="C743" s="224"/>
      <c r="D743" s="224"/>
      <c r="E743" s="224"/>
      <c r="F743" s="224"/>
      <c r="G743" s="225"/>
    </row>
    <row r="744" spans="3:7">
      <c r="C744" s="224"/>
      <c r="D744" s="224"/>
      <c r="E744" s="224"/>
      <c r="F744" s="224"/>
      <c r="G744" s="225"/>
    </row>
    <row r="745" spans="3:7">
      <c r="C745" s="224"/>
      <c r="D745" s="224"/>
      <c r="E745" s="224"/>
      <c r="F745" s="224"/>
      <c r="G745" s="225"/>
    </row>
    <row r="746" spans="3:7">
      <c r="C746" s="224"/>
      <c r="D746" s="224"/>
      <c r="E746" s="224"/>
      <c r="F746" s="224"/>
      <c r="G746" s="225"/>
    </row>
    <row r="747" spans="3:7">
      <c r="C747" s="224"/>
      <c r="D747" s="224"/>
      <c r="E747" s="224"/>
      <c r="F747" s="224"/>
      <c r="G747" s="225"/>
    </row>
    <row r="748" spans="3:7">
      <c r="C748" s="224"/>
      <c r="D748" s="224"/>
      <c r="E748" s="224"/>
      <c r="F748" s="224"/>
      <c r="G748" s="225"/>
    </row>
    <row r="749" spans="3:7">
      <c r="C749" s="224"/>
      <c r="D749" s="224"/>
      <c r="E749" s="224"/>
      <c r="F749" s="224"/>
      <c r="G749" s="225"/>
    </row>
    <row r="750" spans="3:7">
      <c r="C750" s="224"/>
      <c r="D750" s="224"/>
      <c r="E750" s="224"/>
      <c r="F750" s="224"/>
      <c r="G750" s="225"/>
    </row>
    <row r="751" spans="3:7">
      <c r="C751" s="224"/>
      <c r="D751" s="224"/>
      <c r="E751" s="224"/>
      <c r="F751" s="224"/>
      <c r="G751" s="225"/>
    </row>
    <row r="752" spans="3:7">
      <c r="C752" s="224"/>
      <c r="D752" s="224"/>
      <c r="E752" s="224"/>
      <c r="F752" s="224"/>
      <c r="G752" s="225"/>
    </row>
    <row r="753" spans="3:7">
      <c r="C753" s="224"/>
      <c r="D753" s="224"/>
      <c r="E753" s="224"/>
      <c r="F753" s="224"/>
      <c r="G753" s="225"/>
    </row>
    <row r="754" spans="3:7">
      <c r="C754" s="224"/>
      <c r="D754" s="224"/>
      <c r="E754" s="224"/>
      <c r="F754" s="224"/>
      <c r="G754" s="225"/>
    </row>
    <row r="755" spans="3:7">
      <c r="C755" s="224"/>
      <c r="D755" s="224"/>
      <c r="E755" s="224"/>
      <c r="F755" s="224"/>
      <c r="G755" s="225"/>
    </row>
    <row r="756" spans="3:7">
      <c r="C756" s="224"/>
      <c r="D756" s="224"/>
      <c r="E756" s="224"/>
      <c r="F756" s="224"/>
      <c r="G756" s="225"/>
    </row>
    <row r="757" spans="3:7">
      <c r="C757" s="224"/>
      <c r="D757" s="224"/>
      <c r="E757" s="224"/>
      <c r="F757" s="224"/>
      <c r="G757" s="225"/>
    </row>
    <row r="758" spans="3:7">
      <c r="C758" s="224"/>
      <c r="D758" s="224"/>
      <c r="E758" s="224"/>
      <c r="F758" s="224"/>
      <c r="G758" s="225"/>
    </row>
    <row r="759" spans="3:7">
      <c r="C759" s="224"/>
      <c r="D759" s="224"/>
      <c r="E759" s="224"/>
      <c r="F759" s="224"/>
      <c r="G759" s="225"/>
    </row>
    <row r="760" spans="3:7">
      <c r="C760" s="224"/>
      <c r="D760" s="224"/>
      <c r="E760" s="224"/>
      <c r="F760" s="224"/>
      <c r="G760" s="225"/>
    </row>
    <row r="761" spans="3:7">
      <c r="C761" s="224"/>
      <c r="D761" s="224"/>
      <c r="E761" s="224"/>
      <c r="F761" s="224"/>
      <c r="G761" s="225"/>
    </row>
    <row r="762" spans="3:7">
      <c r="C762" s="224"/>
      <c r="D762" s="224"/>
      <c r="E762" s="224"/>
      <c r="F762" s="224"/>
      <c r="G762" s="225"/>
    </row>
    <row r="763" spans="3:7">
      <c r="C763" s="224"/>
      <c r="D763" s="224"/>
      <c r="E763" s="224"/>
      <c r="F763" s="224"/>
      <c r="G763" s="225"/>
    </row>
    <row r="764" spans="3:7">
      <c r="C764" s="224"/>
      <c r="D764" s="224"/>
      <c r="E764" s="224"/>
      <c r="F764" s="224"/>
      <c r="G764" s="225"/>
    </row>
    <row r="765" spans="3:7">
      <c r="C765" s="224"/>
      <c r="D765" s="224"/>
      <c r="E765" s="224"/>
      <c r="F765" s="224"/>
      <c r="G765" s="225"/>
    </row>
    <row r="766" spans="3:7">
      <c r="C766" s="224"/>
      <c r="D766" s="224"/>
      <c r="E766" s="224"/>
      <c r="F766" s="224"/>
      <c r="G766" s="225"/>
    </row>
    <row r="767" spans="3:7">
      <c r="C767" s="224"/>
      <c r="D767" s="224"/>
      <c r="E767" s="224"/>
      <c r="F767" s="224"/>
      <c r="G767" s="225"/>
    </row>
    <row r="768" spans="3:7">
      <c r="C768" s="224"/>
      <c r="D768" s="224"/>
      <c r="E768" s="224"/>
      <c r="F768" s="224"/>
      <c r="G768" s="225"/>
    </row>
    <row r="769" spans="3:7">
      <c r="C769" s="224"/>
      <c r="D769" s="224"/>
      <c r="E769" s="224"/>
      <c r="F769" s="224"/>
      <c r="G769" s="225"/>
    </row>
    <row r="770" spans="3:7">
      <c r="C770" s="224"/>
      <c r="D770" s="224"/>
      <c r="E770" s="224"/>
      <c r="F770" s="224"/>
      <c r="G770" s="225"/>
    </row>
    <row r="771" spans="3:7">
      <c r="C771" s="224"/>
      <c r="D771" s="224"/>
      <c r="E771" s="224"/>
      <c r="F771" s="224"/>
      <c r="G771" s="225"/>
    </row>
    <row r="772" spans="3:7">
      <c r="C772" s="224"/>
      <c r="D772" s="224"/>
      <c r="E772" s="224"/>
      <c r="F772" s="224"/>
      <c r="G772" s="225"/>
    </row>
    <row r="773" spans="3:7">
      <c r="C773" s="224"/>
      <c r="D773" s="224"/>
      <c r="E773" s="224"/>
      <c r="F773" s="224"/>
      <c r="G773" s="225"/>
    </row>
    <row r="774" spans="3:7">
      <c r="C774" s="224"/>
      <c r="D774" s="224"/>
      <c r="E774" s="224"/>
      <c r="F774" s="224"/>
      <c r="G774" s="225"/>
    </row>
    <row r="775" spans="3:7">
      <c r="C775" s="224"/>
      <c r="D775" s="224"/>
      <c r="E775" s="224"/>
      <c r="F775" s="224"/>
      <c r="G775" s="225"/>
    </row>
    <row r="776" spans="3:7">
      <c r="C776" s="224"/>
      <c r="D776" s="224"/>
      <c r="E776" s="224"/>
      <c r="F776" s="224"/>
      <c r="G776" s="225"/>
    </row>
    <row r="777" spans="3:7">
      <c r="C777" s="224"/>
      <c r="D777" s="224"/>
      <c r="E777" s="224"/>
      <c r="F777" s="224"/>
      <c r="G777" s="225"/>
    </row>
    <row r="778" spans="3:7">
      <c r="C778" s="224"/>
      <c r="D778" s="224"/>
      <c r="E778" s="224"/>
      <c r="F778" s="224"/>
      <c r="G778" s="225"/>
    </row>
    <row r="779" spans="3:7">
      <c r="C779" s="224"/>
      <c r="D779" s="224"/>
      <c r="E779" s="224"/>
      <c r="F779" s="224"/>
      <c r="G779" s="225"/>
    </row>
    <row r="780" spans="3:7">
      <c r="C780" s="224"/>
      <c r="D780" s="224"/>
      <c r="E780" s="224"/>
      <c r="F780" s="224"/>
      <c r="G780" s="225"/>
    </row>
    <row r="781" spans="3:7">
      <c r="C781" s="224"/>
      <c r="D781" s="224"/>
      <c r="E781" s="224"/>
      <c r="F781" s="224"/>
      <c r="G781" s="225"/>
    </row>
    <row r="782" spans="3:7">
      <c r="C782" s="224"/>
      <c r="D782" s="224"/>
      <c r="E782" s="224"/>
      <c r="F782" s="224"/>
      <c r="G782" s="225"/>
    </row>
    <row r="783" spans="3:7">
      <c r="C783" s="224"/>
      <c r="D783" s="224"/>
      <c r="E783" s="224"/>
      <c r="F783" s="224"/>
      <c r="G783" s="225"/>
    </row>
    <row r="784" spans="3:7">
      <c r="C784" s="224"/>
      <c r="D784" s="224"/>
      <c r="E784" s="224"/>
      <c r="F784" s="224"/>
      <c r="G784" s="225"/>
    </row>
    <row r="785" spans="3:7">
      <c r="C785" s="224"/>
      <c r="D785" s="224"/>
      <c r="E785" s="224"/>
      <c r="F785" s="224"/>
      <c r="G785" s="225"/>
    </row>
    <row r="786" spans="3:7">
      <c r="C786" s="224"/>
      <c r="D786" s="224"/>
      <c r="E786" s="224"/>
      <c r="F786" s="224"/>
      <c r="G786" s="225"/>
    </row>
    <row r="787" spans="3:7">
      <c r="C787" s="224"/>
      <c r="D787" s="224"/>
      <c r="E787" s="224"/>
      <c r="F787" s="224"/>
      <c r="G787" s="225"/>
    </row>
    <row r="788" spans="3:7">
      <c r="C788" s="224"/>
      <c r="D788" s="224"/>
      <c r="E788" s="224"/>
      <c r="F788" s="224"/>
      <c r="G788" s="225"/>
    </row>
    <row r="789" spans="3:7">
      <c r="C789" s="224"/>
      <c r="D789" s="224"/>
      <c r="E789" s="224"/>
      <c r="F789" s="224"/>
      <c r="G789" s="225"/>
    </row>
    <row r="790" spans="3:7">
      <c r="C790" s="224"/>
      <c r="D790" s="224"/>
      <c r="E790" s="224"/>
      <c r="F790" s="224"/>
      <c r="G790" s="225"/>
    </row>
    <row r="791" spans="3:7">
      <c r="C791" s="224"/>
      <c r="D791" s="224"/>
      <c r="E791" s="224"/>
      <c r="F791" s="224"/>
      <c r="G791" s="225"/>
    </row>
    <row r="792" spans="3:7">
      <c r="C792" s="224"/>
      <c r="D792" s="224"/>
      <c r="E792" s="224"/>
      <c r="F792" s="224"/>
      <c r="G792" s="225"/>
    </row>
    <row r="793" spans="3:7">
      <c r="C793" s="224"/>
      <c r="D793" s="224"/>
      <c r="E793" s="224"/>
      <c r="F793" s="224"/>
      <c r="G793" s="225"/>
    </row>
    <row r="794" spans="3:7">
      <c r="C794" s="224"/>
      <c r="D794" s="224"/>
      <c r="E794" s="224"/>
      <c r="F794" s="224"/>
      <c r="G794" s="225"/>
    </row>
    <row r="795" spans="3:7">
      <c r="C795" s="224"/>
      <c r="D795" s="224"/>
      <c r="E795" s="224"/>
      <c r="F795" s="224"/>
      <c r="G795" s="225"/>
    </row>
    <row r="796" spans="3:7">
      <c r="C796" s="224"/>
      <c r="D796" s="224"/>
      <c r="E796" s="224"/>
      <c r="F796" s="224"/>
      <c r="G796" s="225"/>
    </row>
    <row r="797" spans="3:7">
      <c r="C797" s="224"/>
      <c r="D797" s="224"/>
      <c r="E797" s="224"/>
      <c r="F797" s="224"/>
      <c r="G797" s="225"/>
    </row>
    <row r="798" spans="3:7">
      <c r="C798" s="224"/>
      <c r="D798" s="224"/>
      <c r="E798" s="224"/>
      <c r="F798" s="224"/>
      <c r="G798" s="225"/>
    </row>
    <row r="799" spans="3:7">
      <c r="C799" s="224"/>
      <c r="D799" s="224"/>
      <c r="E799" s="224"/>
      <c r="F799" s="224"/>
      <c r="G799" s="225"/>
    </row>
    <row r="800" spans="3:7">
      <c r="C800" s="224"/>
      <c r="D800" s="224"/>
      <c r="E800" s="224"/>
      <c r="F800" s="224"/>
      <c r="G800" s="225"/>
    </row>
    <row r="801" spans="3:7">
      <c r="C801" s="224"/>
      <c r="D801" s="224"/>
      <c r="E801" s="224"/>
      <c r="F801" s="224"/>
      <c r="G801" s="225"/>
    </row>
    <row r="802" spans="3:7">
      <c r="C802" s="224"/>
      <c r="D802" s="224"/>
      <c r="E802" s="224"/>
      <c r="F802" s="224"/>
      <c r="G802" s="225"/>
    </row>
    <row r="803" spans="3:7">
      <c r="C803" s="224"/>
      <c r="D803" s="224"/>
      <c r="E803" s="224"/>
      <c r="F803" s="224"/>
      <c r="G803" s="225"/>
    </row>
    <row r="804" spans="3:7">
      <c r="C804" s="224"/>
      <c r="D804" s="224"/>
      <c r="E804" s="224"/>
      <c r="F804" s="224"/>
      <c r="G804" s="225"/>
    </row>
    <row r="805" spans="3:7">
      <c r="C805" s="224"/>
      <c r="D805" s="224"/>
      <c r="E805" s="224"/>
      <c r="F805" s="224"/>
      <c r="G805" s="225"/>
    </row>
    <row r="806" spans="3:7">
      <c r="C806" s="224"/>
      <c r="D806" s="224"/>
      <c r="E806" s="224"/>
      <c r="F806" s="224"/>
      <c r="G806" s="225"/>
    </row>
    <row r="807" spans="3:7">
      <c r="C807" s="224"/>
      <c r="D807" s="224"/>
      <c r="E807" s="224"/>
      <c r="F807" s="224"/>
      <c r="G807" s="225"/>
    </row>
    <row r="808" spans="3:7">
      <c r="C808" s="224"/>
      <c r="D808" s="224"/>
      <c r="E808" s="224"/>
      <c r="F808" s="224"/>
      <c r="G808" s="225"/>
    </row>
    <row r="809" spans="3:7">
      <c r="C809" s="224"/>
      <c r="D809" s="224"/>
      <c r="E809" s="224"/>
      <c r="F809" s="224"/>
      <c r="G809" s="225"/>
    </row>
    <row r="810" spans="3:7">
      <c r="C810" s="224"/>
      <c r="D810" s="224"/>
      <c r="E810" s="224"/>
      <c r="F810" s="224"/>
      <c r="G810" s="225"/>
    </row>
    <row r="811" spans="3:7">
      <c r="C811" s="224"/>
      <c r="D811" s="224"/>
      <c r="E811" s="224"/>
      <c r="F811" s="224"/>
      <c r="G811" s="225"/>
    </row>
    <row r="812" spans="3:7">
      <c r="C812" s="224"/>
      <c r="D812" s="224"/>
      <c r="E812" s="224"/>
      <c r="F812" s="224"/>
      <c r="G812" s="225"/>
    </row>
    <row r="813" spans="3:7">
      <c r="C813" s="224"/>
      <c r="D813" s="224"/>
      <c r="E813" s="224"/>
      <c r="F813" s="224"/>
      <c r="G813" s="225"/>
    </row>
    <row r="814" spans="3:7">
      <c r="C814" s="224"/>
      <c r="D814" s="224"/>
      <c r="E814" s="224"/>
      <c r="F814" s="224"/>
      <c r="G814" s="225"/>
    </row>
    <row r="815" spans="3:7">
      <c r="C815" s="224"/>
      <c r="D815" s="224"/>
      <c r="E815" s="224"/>
      <c r="F815" s="224"/>
      <c r="G815" s="225"/>
    </row>
    <row r="816" spans="3:7">
      <c r="C816" s="224"/>
      <c r="D816" s="224"/>
      <c r="E816" s="224"/>
      <c r="F816" s="224"/>
      <c r="G816" s="225"/>
    </row>
    <row r="817" spans="3:7">
      <c r="C817" s="224"/>
      <c r="D817" s="224"/>
      <c r="E817" s="224"/>
      <c r="F817" s="224"/>
      <c r="G817" s="225"/>
    </row>
    <row r="818" spans="3:7">
      <c r="C818" s="224"/>
      <c r="D818" s="224"/>
      <c r="E818" s="224"/>
      <c r="F818" s="224"/>
      <c r="G818" s="225"/>
    </row>
    <row r="819" spans="3:7">
      <c r="C819" s="224"/>
      <c r="D819" s="224"/>
      <c r="E819" s="224"/>
      <c r="F819" s="224"/>
      <c r="G819" s="225"/>
    </row>
    <row r="820" spans="3:7">
      <c r="C820" s="224"/>
      <c r="D820" s="224"/>
      <c r="E820" s="224"/>
      <c r="F820" s="224"/>
      <c r="G820" s="225"/>
    </row>
    <row r="821" spans="3:7">
      <c r="C821" s="224"/>
      <c r="D821" s="224"/>
      <c r="E821" s="224"/>
      <c r="F821" s="224"/>
      <c r="G821" s="225"/>
    </row>
    <row r="822" spans="3:7">
      <c r="C822" s="224"/>
      <c r="D822" s="224"/>
      <c r="E822" s="224"/>
      <c r="F822" s="224"/>
      <c r="G822" s="225"/>
    </row>
    <row r="823" spans="3:7">
      <c r="C823" s="224"/>
      <c r="D823" s="224"/>
      <c r="E823" s="224"/>
      <c r="F823" s="224"/>
      <c r="G823" s="225"/>
    </row>
    <row r="824" spans="3:7">
      <c r="C824" s="224"/>
      <c r="D824" s="224"/>
      <c r="E824" s="224"/>
      <c r="F824" s="224"/>
      <c r="G824" s="225"/>
    </row>
    <row r="825" spans="3:7">
      <c r="C825" s="224"/>
      <c r="D825" s="224"/>
      <c r="E825" s="224"/>
      <c r="F825" s="224"/>
      <c r="G825" s="225"/>
    </row>
    <row r="826" spans="3:7">
      <c r="C826" s="224"/>
      <c r="D826" s="224"/>
      <c r="E826" s="224"/>
      <c r="F826" s="224"/>
      <c r="G826" s="225"/>
    </row>
    <row r="827" spans="3:7">
      <c r="C827" s="224"/>
      <c r="D827" s="224"/>
      <c r="E827" s="224"/>
      <c r="F827" s="224"/>
      <c r="G827" s="225"/>
    </row>
    <row r="828" spans="3:7">
      <c r="C828" s="224"/>
      <c r="D828" s="224"/>
      <c r="E828" s="224"/>
      <c r="F828" s="224"/>
      <c r="G828" s="225"/>
    </row>
    <row r="829" spans="3:7">
      <c r="C829" s="224"/>
      <c r="D829" s="224"/>
      <c r="E829" s="224"/>
      <c r="F829" s="224"/>
      <c r="G829" s="225"/>
    </row>
    <row r="830" spans="3:7">
      <c r="C830" s="224"/>
      <c r="D830" s="224"/>
      <c r="E830" s="224"/>
      <c r="F830" s="224"/>
      <c r="G830" s="225"/>
    </row>
    <row r="831" spans="3:7">
      <c r="C831" s="224"/>
      <c r="D831" s="224"/>
      <c r="E831" s="224"/>
      <c r="F831" s="224"/>
      <c r="G831" s="225"/>
    </row>
    <row r="832" spans="3:7">
      <c r="C832" s="224"/>
      <c r="D832" s="224"/>
      <c r="E832" s="224"/>
      <c r="F832" s="224"/>
      <c r="G832" s="225"/>
    </row>
    <row r="833" spans="3:7">
      <c r="C833" s="224"/>
      <c r="D833" s="224"/>
      <c r="E833" s="224"/>
      <c r="F833" s="224"/>
      <c r="G833" s="225"/>
    </row>
    <row r="834" spans="3:7">
      <c r="C834" s="224"/>
      <c r="D834" s="224"/>
      <c r="E834" s="224"/>
      <c r="F834" s="224"/>
      <c r="G834" s="225"/>
    </row>
    <row r="835" spans="3:7">
      <c r="C835" s="224"/>
      <c r="D835" s="224"/>
      <c r="E835" s="224"/>
      <c r="F835" s="224"/>
      <c r="G835" s="225"/>
    </row>
    <row r="836" spans="3:7">
      <c r="C836" s="224"/>
      <c r="D836" s="224"/>
      <c r="E836" s="224"/>
      <c r="F836" s="224"/>
      <c r="G836" s="225"/>
    </row>
    <row r="837" spans="3:7">
      <c r="C837" s="224"/>
      <c r="D837" s="224"/>
      <c r="E837" s="224"/>
      <c r="F837" s="224"/>
      <c r="G837" s="225"/>
    </row>
    <row r="838" spans="3:7">
      <c r="C838" s="224"/>
      <c r="D838" s="224"/>
      <c r="E838" s="224"/>
      <c r="F838" s="224"/>
      <c r="G838" s="225"/>
    </row>
    <row r="839" spans="3:7">
      <c r="C839" s="224"/>
      <c r="D839" s="224"/>
      <c r="E839" s="224"/>
      <c r="F839" s="224"/>
      <c r="G839" s="225"/>
    </row>
    <row r="840" spans="3:7">
      <c r="C840" s="224"/>
      <c r="D840" s="224"/>
      <c r="E840" s="224"/>
      <c r="F840" s="224"/>
      <c r="G840" s="225"/>
    </row>
    <row r="841" spans="3:7">
      <c r="C841" s="224"/>
      <c r="D841" s="224"/>
      <c r="E841" s="224"/>
      <c r="F841" s="224"/>
      <c r="G841" s="225"/>
    </row>
    <row r="842" spans="3:7">
      <c r="C842" s="224"/>
      <c r="D842" s="224"/>
      <c r="E842" s="224"/>
      <c r="F842" s="224"/>
      <c r="G842" s="225"/>
    </row>
    <row r="843" spans="3:7">
      <c r="C843" s="224"/>
      <c r="D843" s="224"/>
      <c r="E843" s="224"/>
      <c r="F843" s="224"/>
      <c r="G843" s="225"/>
    </row>
    <row r="844" spans="3:7">
      <c r="C844" s="224"/>
      <c r="D844" s="224"/>
      <c r="E844" s="224"/>
      <c r="F844" s="224"/>
      <c r="G844" s="225"/>
    </row>
    <row r="845" spans="3:7">
      <c r="C845" s="224"/>
      <c r="D845" s="224"/>
      <c r="E845" s="224"/>
      <c r="F845" s="224"/>
      <c r="G845" s="225"/>
    </row>
    <row r="846" spans="3:7">
      <c r="C846" s="224"/>
      <c r="D846" s="224"/>
      <c r="E846" s="224"/>
      <c r="F846" s="224"/>
      <c r="G846" s="225"/>
    </row>
    <row r="847" spans="3:7">
      <c r="C847" s="224"/>
      <c r="D847" s="224"/>
      <c r="E847" s="224"/>
      <c r="F847" s="224"/>
      <c r="G847" s="225"/>
    </row>
    <row r="848" spans="3:7">
      <c r="C848" s="224"/>
      <c r="D848" s="224"/>
      <c r="E848" s="224"/>
      <c r="F848" s="224"/>
      <c r="G848" s="225"/>
    </row>
    <row r="849" spans="3:7">
      <c r="C849" s="224"/>
      <c r="D849" s="224"/>
      <c r="E849" s="224"/>
      <c r="F849" s="224"/>
      <c r="G849" s="225"/>
    </row>
    <row r="850" spans="3:7">
      <c r="C850" s="224"/>
      <c r="D850" s="224"/>
      <c r="E850" s="224"/>
      <c r="F850" s="224"/>
      <c r="G850" s="225"/>
    </row>
    <row r="851" spans="3:7">
      <c r="C851" s="224"/>
      <c r="D851" s="224"/>
      <c r="E851" s="224"/>
      <c r="F851" s="224"/>
      <c r="G851" s="225"/>
    </row>
    <row r="852" spans="3:7">
      <c r="C852" s="224"/>
      <c r="D852" s="224"/>
      <c r="E852" s="224"/>
      <c r="F852" s="224"/>
      <c r="G852" s="225"/>
    </row>
    <row r="853" spans="3:7">
      <c r="C853" s="224"/>
      <c r="D853" s="224"/>
      <c r="E853" s="224"/>
      <c r="F853" s="224"/>
      <c r="G853" s="225"/>
    </row>
    <row r="854" spans="3:7">
      <c r="C854" s="224"/>
      <c r="D854" s="224"/>
      <c r="E854" s="224"/>
      <c r="F854" s="224"/>
      <c r="G854" s="225"/>
    </row>
    <row r="855" spans="3:7">
      <c r="C855" s="224"/>
      <c r="D855" s="224"/>
      <c r="E855" s="224"/>
      <c r="F855" s="224"/>
      <c r="G855" s="225"/>
    </row>
    <row r="856" spans="3:7">
      <c r="C856" s="224"/>
      <c r="D856" s="224"/>
      <c r="E856" s="224"/>
      <c r="F856" s="224"/>
      <c r="G856" s="225"/>
    </row>
    <row r="857" spans="3:7">
      <c r="C857" s="224"/>
      <c r="D857" s="224"/>
      <c r="E857" s="224"/>
      <c r="F857" s="224"/>
      <c r="G857" s="225"/>
    </row>
    <row r="858" spans="3:7">
      <c r="C858" s="224"/>
      <c r="D858" s="224"/>
      <c r="E858" s="224"/>
      <c r="F858" s="224"/>
      <c r="G858" s="225"/>
    </row>
    <row r="859" spans="3:7">
      <c r="C859" s="224"/>
      <c r="D859" s="224"/>
      <c r="E859" s="224"/>
      <c r="F859" s="224"/>
      <c r="G859" s="225"/>
    </row>
    <row r="860" spans="3:7">
      <c r="C860" s="224"/>
      <c r="D860" s="224"/>
      <c r="E860" s="224"/>
      <c r="F860" s="224"/>
      <c r="G860" s="225"/>
    </row>
    <row r="861" spans="3:7">
      <c r="C861" s="224"/>
      <c r="D861" s="224"/>
      <c r="E861" s="224"/>
      <c r="F861" s="224"/>
      <c r="G861" s="225"/>
    </row>
    <row r="862" spans="3:7">
      <c r="C862" s="224"/>
      <c r="D862" s="224"/>
      <c r="E862" s="224"/>
      <c r="F862" s="224"/>
      <c r="G862" s="225"/>
    </row>
    <row r="863" spans="3:7">
      <c r="C863" s="224"/>
      <c r="D863" s="224"/>
      <c r="E863" s="224"/>
      <c r="F863" s="224"/>
      <c r="G863" s="225"/>
    </row>
    <row r="864" spans="3:7">
      <c r="C864" s="224"/>
      <c r="D864" s="224"/>
      <c r="E864" s="224"/>
      <c r="F864" s="224"/>
      <c r="G864" s="225"/>
    </row>
    <row r="865" spans="3:7">
      <c r="C865" s="224"/>
      <c r="D865" s="224"/>
      <c r="E865" s="224"/>
      <c r="F865" s="224"/>
      <c r="G865" s="225"/>
    </row>
    <row r="866" spans="3:7">
      <c r="C866" s="224"/>
      <c r="D866" s="224"/>
      <c r="E866" s="224"/>
      <c r="F866" s="224"/>
      <c r="G866" s="225"/>
    </row>
    <row r="867" spans="3:7">
      <c r="C867" s="224"/>
      <c r="D867" s="224"/>
      <c r="E867" s="224"/>
      <c r="F867" s="224"/>
      <c r="G867" s="225"/>
    </row>
    <row r="868" spans="3:7">
      <c r="C868" s="224"/>
      <c r="D868" s="224"/>
      <c r="E868" s="224"/>
      <c r="F868" s="224"/>
      <c r="G868" s="225"/>
    </row>
    <row r="869" spans="3:7">
      <c r="C869" s="224"/>
      <c r="D869" s="224"/>
      <c r="E869" s="224"/>
      <c r="F869" s="224"/>
      <c r="G869" s="225"/>
    </row>
    <row r="870" spans="3:7">
      <c r="C870" s="224"/>
      <c r="D870" s="224"/>
      <c r="E870" s="224"/>
      <c r="F870" s="224"/>
      <c r="G870" s="225"/>
    </row>
    <row r="871" spans="3:7">
      <c r="C871" s="224"/>
      <c r="D871" s="224"/>
      <c r="E871" s="224"/>
      <c r="F871" s="224"/>
      <c r="G871" s="225"/>
    </row>
    <row r="872" spans="3:7">
      <c r="C872" s="224"/>
      <c r="D872" s="224"/>
      <c r="E872" s="224"/>
      <c r="F872" s="224"/>
      <c r="G872" s="225"/>
    </row>
    <row r="873" spans="3:7">
      <c r="C873" s="224"/>
      <c r="D873" s="224"/>
      <c r="E873" s="224"/>
      <c r="F873" s="224"/>
      <c r="G873" s="225"/>
    </row>
    <row r="874" spans="3:7">
      <c r="C874" s="224"/>
      <c r="D874" s="224"/>
      <c r="E874" s="224"/>
      <c r="F874" s="224"/>
      <c r="G874" s="225"/>
    </row>
    <row r="875" spans="3:7">
      <c r="C875" s="224"/>
      <c r="D875" s="224"/>
      <c r="E875" s="224"/>
      <c r="F875" s="224"/>
      <c r="G875" s="225"/>
    </row>
    <row r="876" spans="3:7">
      <c r="C876" s="224"/>
      <c r="D876" s="224"/>
      <c r="E876" s="224"/>
      <c r="F876" s="224"/>
      <c r="G876" s="225"/>
    </row>
    <row r="877" spans="3:7">
      <c r="C877" s="224"/>
      <c r="D877" s="224"/>
      <c r="E877" s="224"/>
      <c r="F877" s="224"/>
      <c r="G877" s="225"/>
    </row>
    <row r="878" spans="3:7">
      <c r="C878" s="224"/>
      <c r="D878" s="224"/>
      <c r="E878" s="224"/>
      <c r="F878" s="224"/>
      <c r="G878" s="225"/>
    </row>
    <row r="879" spans="3:7">
      <c r="C879" s="224"/>
      <c r="D879" s="224"/>
      <c r="E879" s="224"/>
      <c r="F879" s="224"/>
      <c r="G879" s="225"/>
    </row>
    <row r="880" spans="3:7">
      <c r="C880" s="224"/>
      <c r="D880" s="224"/>
      <c r="E880" s="224"/>
      <c r="F880" s="224"/>
      <c r="G880" s="225"/>
    </row>
    <row r="881" spans="3:7">
      <c r="C881" s="224"/>
      <c r="D881" s="224"/>
      <c r="E881" s="224"/>
      <c r="F881" s="224"/>
      <c r="G881" s="225"/>
    </row>
    <row r="882" spans="3:7">
      <c r="C882" s="224"/>
      <c r="D882" s="224"/>
      <c r="E882" s="224"/>
      <c r="F882" s="224"/>
      <c r="G882" s="225"/>
    </row>
    <row r="883" spans="3:7">
      <c r="C883" s="224"/>
      <c r="D883" s="224"/>
      <c r="E883" s="224"/>
      <c r="F883" s="224"/>
      <c r="G883" s="225"/>
    </row>
    <row r="884" spans="3:7">
      <c r="C884" s="224"/>
      <c r="D884" s="224"/>
      <c r="E884" s="224"/>
      <c r="F884" s="224"/>
      <c r="G884" s="225"/>
    </row>
    <row r="885" spans="3:7">
      <c r="C885" s="224"/>
      <c r="D885" s="224"/>
      <c r="E885" s="224"/>
      <c r="F885" s="224"/>
      <c r="G885" s="225"/>
    </row>
    <row r="886" spans="3:7">
      <c r="C886" s="224"/>
      <c r="D886" s="224"/>
      <c r="E886" s="224"/>
      <c r="F886" s="224"/>
      <c r="G886" s="225"/>
    </row>
    <row r="887" spans="3:7">
      <c r="C887" s="224"/>
      <c r="D887" s="224"/>
      <c r="E887" s="224"/>
      <c r="F887" s="224"/>
      <c r="G887" s="225"/>
    </row>
    <row r="888" spans="3:7">
      <c r="C888" s="224"/>
      <c r="D888" s="224"/>
      <c r="E888" s="224"/>
      <c r="F888" s="224"/>
      <c r="G888" s="225"/>
    </row>
    <row r="889" spans="3:7">
      <c r="C889" s="224"/>
      <c r="D889" s="224"/>
      <c r="E889" s="224"/>
      <c r="F889" s="224"/>
      <c r="G889" s="225"/>
    </row>
    <row r="890" spans="3:7">
      <c r="C890" s="224"/>
      <c r="D890" s="224"/>
      <c r="E890" s="224"/>
      <c r="F890" s="224"/>
      <c r="G890" s="225"/>
    </row>
    <row r="891" spans="3:7">
      <c r="C891" s="224"/>
      <c r="D891" s="224"/>
      <c r="E891" s="224"/>
      <c r="F891" s="224"/>
      <c r="G891" s="225"/>
    </row>
    <row r="892" spans="3:7">
      <c r="C892" s="224"/>
      <c r="D892" s="224"/>
      <c r="E892" s="224"/>
      <c r="F892" s="224"/>
      <c r="G892" s="225"/>
    </row>
    <row r="893" spans="3:7">
      <c r="C893" s="224"/>
      <c r="D893" s="224"/>
      <c r="E893" s="224"/>
      <c r="F893" s="224"/>
      <c r="G893" s="225"/>
    </row>
    <row r="894" spans="3:7">
      <c r="C894" s="224"/>
      <c r="D894" s="224"/>
      <c r="E894" s="224"/>
      <c r="F894" s="224"/>
      <c r="G894" s="225"/>
    </row>
    <row r="895" spans="3:7">
      <c r="C895" s="224"/>
      <c r="D895" s="224"/>
      <c r="E895" s="224"/>
      <c r="F895" s="224"/>
      <c r="G895" s="225"/>
    </row>
    <row r="896" spans="3:7">
      <c r="C896" s="224"/>
      <c r="D896" s="224"/>
      <c r="E896" s="224"/>
      <c r="F896" s="224"/>
      <c r="G896" s="225"/>
    </row>
    <row r="897" spans="3:7">
      <c r="C897" s="224"/>
      <c r="D897" s="224"/>
      <c r="E897" s="224"/>
      <c r="F897" s="224"/>
      <c r="G897" s="225"/>
    </row>
    <row r="898" spans="3:7">
      <c r="C898" s="224"/>
      <c r="D898" s="224"/>
      <c r="E898" s="224"/>
      <c r="F898" s="224"/>
      <c r="G898" s="225"/>
    </row>
    <row r="899" spans="3:7">
      <c r="C899" s="224"/>
      <c r="D899" s="224"/>
      <c r="E899" s="224"/>
      <c r="F899" s="224"/>
      <c r="G899" s="225"/>
    </row>
    <row r="900" spans="3:7">
      <c r="C900" s="224"/>
      <c r="D900" s="224"/>
      <c r="E900" s="224"/>
      <c r="F900" s="224"/>
      <c r="G900" s="225"/>
    </row>
    <row r="901" spans="3:7">
      <c r="C901" s="224"/>
      <c r="D901" s="224"/>
      <c r="E901" s="224"/>
      <c r="F901" s="224"/>
      <c r="G901" s="225"/>
    </row>
    <row r="902" spans="3:7">
      <c r="C902" s="224"/>
      <c r="D902" s="224"/>
      <c r="E902" s="224"/>
      <c r="F902" s="224"/>
      <c r="G902" s="225"/>
    </row>
    <row r="903" spans="3:7">
      <c r="C903" s="224"/>
      <c r="D903" s="224"/>
      <c r="E903" s="224"/>
      <c r="F903" s="224"/>
      <c r="G903" s="225"/>
    </row>
    <row r="904" spans="3:7">
      <c r="C904" s="224"/>
      <c r="D904" s="224"/>
      <c r="E904" s="224"/>
      <c r="F904" s="224"/>
      <c r="G904" s="225"/>
    </row>
    <row r="905" spans="3:7">
      <c r="C905" s="224"/>
      <c r="D905" s="224"/>
      <c r="E905" s="224"/>
      <c r="F905" s="224"/>
      <c r="G905" s="225"/>
    </row>
    <row r="906" spans="3:7">
      <c r="C906" s="224"/>
      <c r="D906" s="224"/>
      <c r="E906" s="224"/>
      <c r="F906" s="224"/>
      <c r="G906" s="225"/>
    </row>
    <row r="907" spans="3:7">
      <c r="C907" s="224"/>
      <c r="D907" s="224"/>
      <c r="E907" s="224"/>
      <c r="F907" s="224"/>
      <c r="G907" s="225"/>
    </row>
    <row r="908" spans="3:7">
      <c r="C908" s="224"/>
      <c r="D908" s="224"/>
      <c r="E908" s="224"/>
      <c r="F908" s="224"/>
      <c r="G908" s="225"/>
    </row>
    <row r="909" spans="3:7">
      <c r="C909" s="224"/>
      <c r="D909" s="224"/>
      <c r="E909" s="224"/>
      <c r="F909" s="224"/>
      <c r="G909" s="225"/>
    </row>
    <row r="910" spans="3:7">
      <c r="C910" s="224"/>
      <c r="D910" s="224"/>
      <c r="E910" s="224"/>
      <c r="F910" s="224"/>
      <c r="G910" s="225"/>
    </row>
    <row r="911" spans="3:7">
      <c r="C911" s="224"/>
      <c r="D911" s="224"/>
      <c r="E911" s="224"/>
      <c r="F911" s="224"/>
      <c r="G911" s="225"/>
    </row>
    <row r="912" spans="3:7">
      <c r="C912" s="224"/>
      <c r="D912" s="224"/>
      <c r="E912" s="224"/>
      <c r="F912" s="224"/>
      <c r="G912" s="225"/>
    </row>
    <row r="913" spans="3:7">
      <c r="C913" s="224"/>
      <c r="D913" s="224"/>
      <c r="E913" s="224"/>
      <c r="F913" s="224"/>
      <c r="G913" s="225"/>
    </row>
    <row r="914" spans="3:7">
      <c r="C914" s="224"/>
      <c r="D914" s="224"/>
      <c r="E914" s="224"/>
      <c r="F914" s="224"/>
      <c r="G914" s="225"/>
    </row>
    <row r="915" spans="3:7">
      <c r="C915" s="224"/>
      <c r="D915" s="224"/>
      <c r="E915" s="224"/>
      <c r="F915" s="224"/>
      <c r="G915" s="225"/>
    </row>
    <row r="916" spans="3:7">
      <c r="C916" s="224"/>
      <c r="D916" s="224"/>
      <c r="E916" s="224"/>
      <c r="F916" s="224"/>
      <c r="G916" s="225"/>
    </row>
    <row r="917" spans="3:7">
      <c r="C917" s="224"/>
      <c r="D917" s="224"/>
      <c r="E917" s="224"/>
      <c r="F917" s="224"/>
      <c r="G917" s="225"/>
    </row>
    <row r="918" spans="3:7">
      <c r="C918" s="224"/>
      <c r="D918" s="224"/>
      <c r="E918" s="224"/>
      <c r="F918" s="224"/>
      <c r="G918" s="225"/>
    </row>
    <row r="919" spans="3:7">
      <c r="C919" s="224"/>
      <c r="D919" s="224"/>
      <c r="E919" s="224"/>
      <c r="F919" s="224"/>
      <c r="G919" s="225"/>
    </row>
    <row r="920" spans="3:7">
      <c r="C920" s="224"/>
      <c r="D920" s="224"/>
      <c r="E920" s="224"/>
      <c r="F920" s="224"/>
      <c r="G920" s="225"/>
    </row>
    <row r="921" spans="3:7">
      <c r="C921" s="224"/>
      <c r="D921" s="224"/>
      <c r="E921" s="224"/>
      <c r="F921" s="224"/>
      <c r="G921" s="225"/>
    </row>
    <row r="922" spans="3:7">
      <c r="C922" s="224"/>
      <c r="D922" s="224"/>
      <c r="E922" s="224"/>
      <c r="F922" s="224"/>
      <c r="G922" s="225"/>
    </row>
    <row r="923" spans="3:7">
      <c r="C923" s="224"/>
      <c r="D923" s="224"/>
      <c r="E923" s="224"/>
      <c r="F923" s="224"/>
      <c r="G923" s="225"/>
    </row>
    <row r="924" spans="3:7">
      <c r="C924" s="224"/>
      <c r="D924" s="224"/>
      <c r="E924" s="224"/>
      <c r="F924" s="224"/>
      <c r="G924" s="225"/>
    </row>
    <row r="925" spans="3:7">
      <c r="C925" s="224"/>
      <c r="D925" s="224"/>
      <c r="E925" s="224"/>
      <c r="F925" s="224"/>
      <c r="G925" s="225"/>
    </row>
    <row r="926" spans="3:7">
      <c r="C926" s="224"/>
      <c r="D926" s="224"/>
      <c r="E926" s="224"/>
      <c r="F926" s="224"/>
      <c r="G926" s="225"/>
    </row>
    <row r="927" spans="3:7">
      <c r="C927" s="224"/>
      <c r="D927" s="224"/>
      <c r="E927" s="224"/>
      <c r="F927" s="224"/>
      <c r="G927" s="225"/>
    </row>
    <row r="928" spans="3:7">
      <c r="C928" s="224"/>
      <c r="D928" s="224"/>
      <c r="E928" s="224"/>
      <c r="F928" s="224"/>
      <c r="G928" s="225"/>
    </row>
    <row r="929" spans="3:7">
      <c r="C929" s="224"/>
      <c r="D929" s="224"/>
      <c r="E929" s="224"/>
      <c r="F929" s="224"/>
      <c r="G929" s="225"/>
    </row>
    <row r="930" spans="3:7">
      <c r="C930" s="224"/>
      <c r="D930" s="224"/>
      <c r="E930" s="224"/>
      <c r="F930" s="224"/>
      <c r="G930" s="225"/>
    </row>
    <row r="931" spans="3:7">
      <c r="C931" s="224"/>
      <c r="D931" s="224"/>
      <c r="E931" s="224"/>
      <c r="F931" s="224"/>
      <c r="G931" s="225"/>
    </row>
    <row r="932" spans="3:7">
      <c r="C932" s="224"/>
      <c r="D932" s="224"/>
      <c r="E932" s="224"/>
      <c r="F932" s="224"/>
      <c r="G932" s="225"/>
    </row>
    <row r="933" spans="3:7">
      <c r="C933" s="224"/>
      <c r="D933" s="224"/>
      <c r="E933" s="224"/>
      <c r="F933" s="224"/>
      <c r="G933" s="225"/>
    </row>
    <row r="934" spans="3:7">
      <c r="C934" s="224"/>
      <c r="D934" s="224"/>
      <c r="E934" s="224"/>
      <c r="F934" s="224"/>
      <c r="G934" s="225"/>
    </row>
    <row r="935" spans="3:7">
      <c r="C935" s="224"/>
      <c r="D935" s="224"/>
      <c r="E935" s="224"/>
      <c r="F935" s="224"/>
      <c r="G935" s="225"/>
    </row>
    <row r="936" spans="3:7">
      <c r="C936" s="224"/>
      <c r="D936" s="224"/>
      <c r="E936" s="224"/>
      <c r="F936" s="224"/>
      <c r="G936" s="225"/>
    </row>
    <row r="937" spans="3:7">
      <c r="C937" s="224"/>
      <c r="D937" s="224"/>
      <c r="E937" s="224"/>
      <c r="F937" s="224"/>
      <c r="G937" s="225"/>
    </row>
    <row r="938" spans="3:7">
      <c r="C938" s="224"/>
      <c r="D938" s="224"/>
      <c r="E938" s="224"/>
      <c r="F938" s="224"/>
      <c r="G938" s="225"/>
    </row>
    <row r="939" spans="3:7">
      <c r="C939" s="224"/>
      <c r="D939" s="224"/>
      <c r="E939" s="224"/>
      <c r="F939" s="224"/>
      <c r="G939" s="225"/>
    </row>
    <row r="940" spans="3:7">
      <c r="C940" s="224"/>
      <c r="D940" s="224"/>
      <c r="E940" s="224"/>
      <c r="F940" s="224"/>
      <c r="G940" s="225"/>
    </row>
    <row r="941" spans="3:7">
      <c r="C941" s="224"/>
      <c r="D941" s="224"/>
      <c r="E941" s="224"/>
      <c r="F941" s="224"/>
      <c r="G941" s="225"/>
    </row>
    <row r="942" spans="3:7">
      <c r="C942" s="224"/>
      <c r="D942" s="224"/>
      <c r="E942" s="224"/>
      <c r="F942" s="224"/>
      <c r="G942" s="225"/>
    </row>
    <row r="943" spans="3:7">
      <c r="C943" s="224"/>
      <c r="D943" s="224"/>
      <c r="E943" s="224"/>
      <c r="F943" s="224"/>
      <c r="G943" s="225"/>
    </row>
    <row r="944" spans="3:7">
      <c r="C944" s="224"/>
      <c r="D944" s="224"/>
      <c r="E944" s="224"/>
      <c r="F944" s="224"/>
      <c r="G944" s="225"/>
    </row>
    <row r="945" spans="3:7">
      <c r="C945" s="224"/>
      <c r="D945" s="224"/>
      <c r="E945" s="224"/>
      <c r="F945" s="224"/>
      <c r="G945" s="225"/>
    </row>
    <row r="946" spans="3:7">
      <c r="C946" s="224"/>
      <c r="D946" s="224"/>
      <c r="E946" s="224"/>
      <c r="F946" s="224"/>
      <c r="G946" s="225"/>
    </row>
    <row r="947" spans="3:7">
      <c r="C947" s="224"/>
      <c r="D947" s="224"/>
      <c r="E947" s="224"/>
      <c r="F947" s="224"/>
      <c r="G947" s="225"/>
    </row>
    <row r="948" spans="3:7">
      <c r="C948" s="224"/>
      <c r="D948" s="224"/>
      <c r="E948" s="224"/>
      <c r="F948" s="224"/>
      <c r="G948" s="225"/>
    </row>
    <row r="949" spans="3:7">
      <c r="C949" s="224"/>
      <c r="D949" s="224"/>
      <c r="E949" s="224"/>
      <c r="F949" s="224"/>
      <c r="G949" s="225"/>
    </row>
    <row r="950" spans="3:7">
      <c r="C950" s="224"/>
      <c r="D950" s="224"/>
      <c r="E950" s="224"/>
      <c r="F950" s="224"/>
      <c r="G950" s="225"/>
    </row>
    <row r="951" spans="3:7">
      <c r="C951" s="224"/>
      <c r="D951" s="224"/>
      <c r="E951" s="224"/>
      <c r="F951" s="224"/>
      <c r="G951" s="225"/>
    </row>
    <row r="952" spans="3:7">
      <c r="C952" s="224"/>
      <c r="D952" s="224"/>
      <c r="E952" s="224"/>
      <c r="F952" s="224"/>
      <c r="G952" s="225"/>
    </row>
    <row r="953" spans="3:7">
      <c r="C953" s="224"/>
      <c r="D953" s="224"/>
      <c r="E953" s="224"/>
      <c r="F953" s="224"/>
      <c r="G953" s="225"/>
    </row>
    <row r="954" spans="3:7">
      <c r="C954" s="224"/>
      <c r="D954" s="224"/>
      <c r="E954" s="224"/>
      <c r="F954" s="224"/>
      <c r="G954" s="225"/>
    </row>
    <row r="955" spans="3:7">
      <c r="C955" s="224"/>
      <c r="D955" s="224"/>
      <c r="E955" s="224"/>
      <c r="F955" s="224"/>
      <c r="G955" s="225"/>
    </row>
    <row r="956" spans="3:7">
      <c r="C956" s="224"/>
      <c r="D956" s="224"/>
      <c r="E956" s="224"/>
      <c r="F956" s="224"/>
      <c r="G956" s="225"/>
    </row>
    <row r="957" spans="3:7">
      <c r="C957" s="224"/>
      <c r="D957" s="224"/>
      <c r="E957" s="224"/>
      <c r="F957" s="224"/>
      <c r="G957" s="225"/>
    </row>
    <row r="958" spans="3:7">
      <c r="C958" s="224"/>
      <c r="D958" s="224"/>
      <c r="E958" s="224"/>
      <c r="F958" s="224"/>
      <c r="G958" s="225"/>
    </row>
    <row r="959" spans="3:7">
      <c r="C959" s="224"/>
      <c r="D959" s="224"/>
      <c r="E959" s="224"/>
      <c r="F959" s="224"/>
      <c r="G959" s="225"/>
    </row>
    <row r="960" spans="3:7">
      <c r="C960" s="224"/>
      <c r="D960" s="224"/>
      <c r="E960" s="224"/>
      <c r="F960" s="224"/>
      <c r="G960" s="225"/>
    </row>
    <row r="961" spans="3:7">
      <c r="C961" s="224"/>
      <c r="D961" s="224"/>
      <c r="E961" s="224"/>
      <c r="F961" s="224"/>
      <c r="G961" s="225"/>
    </row>
    <row r="962" spans="3:7">
      <c r="C962" s="224"/>
      <c r="D962" s="224"/>
      <c r="E962" s="224"/>
      <c r="F962" s="224"/>
      <c r="G962" s="225"/>
    </row>
    <row r="963" spans="3:7">
      <c r="C963" s="224"/>
      <c r="D963" s="224"/>
      <c r="E963" s="224"/>
      <c r="F963" s="224"/>
      <c r="G963" s="225"/>
    </row>
    <row r="964" spans="3:7">
      <c r="C964" s="224"/>
      <c r="D964" s="224"/>
      <c r="E964" s="224"/>
      <c r="F964" s="224"/>
      <c r="G964" s="225"/>
    </row>
    <row r="965" spans="3:7">
      <c r="C965" s="224"/>
      <c r="D965" s="224"/>
      <c r="E965" s="224"/>
      <c r="F965" s="224"/>
      <c r="G965" s="225"/>
    </row>
    <row r="966" spans="3:7">
      <c r="C966" s="224"/>
      <c r="D966" s="224"/>
      <c r="E966" s="224"/>
      <c r="F966" s="224"/>
      <c r="G966" s="225"/>
    </row>
    <row r="967" spans="3:7">
      <c r="C967" s="224"/>
      <c r="D967" s="224"/>
      <c r="E967" s="224"/>
      <c r="F967" s="224"/>
      <c r="G967" s="225"/>
    </row>
    <row r="968" spans="3:7">
      <c r="C968" s="224"/>
      <c r="D968" s="224"/>
      <c r="E968" s="224"/>
      <c r="F968" s="224"/>
      <c r="G968" s="225"/>
    </row>
    <row r="969" spans="3:7">
      <c r="C969" s="224"/>
      <c r="D969" s="224"/>
      <c r="E969" s="224"/>
      <c r="F969" s="224"/>
      <c r="G969" s="225"/>
    </row>
    <row r="970" spans="3:7">
      <c r="C970" s="224"/>
      <c r="D970" s="224"/>
      <c r="E970" s="224"/>
      <c r="F970" s="224"/>
      <c r="G970" s="225"/>
    </row>
    <row r="971" spans="3:7">
      <c r="C971" s="224"/>
      <c r="D971" s="224"/>
      <c r="E971" s="224"/>
      <c r="F971" s="224"/>
      <c r="G971" s="225"/>
    </row>
    <row r="972" spans="3:7">
      <c r="C972" s="224"/>
      <c r="D972" s="224"/>
      <c r="E972" s="224"/>
      <c r="F972" s="224"/>
      <c r="G972" s="225"/>
    </row>
    <row r="973" spans="3:7">
      <c r="C973" s="224"/>
      <c r="D973" s="224"/>
      <c r="E973" s="224"/>
      <c r="F973" s="224"/>
      <c r="G973" s="225"/>
    </row>
    <row r="974" spans="3:7">
      <c r="C974" s="224"/>
      <c r="D974" s="224"/>
      <c r="E974" s="224"/>
      <c r="F974" s="224"/>
      <c r="G974" s="225"/>
    </row>
    <row r="975" spans="3:7">
      <c r="C975" s="224"/>
      <c r="D975" s="224"/>
      <c r="E975" s="224"/>
      <c r="F975" s="224"/>
      <c r="G975" s="225"/>
    </row>
    <row r="976" spans="3:7">
      <c r="C976" s="224"/>
      <c r="D976" s="224"/>
      <c r="E976" s="224"/>
      <c r="F976" s="224"/>
      <c r="G976" s="225"/>
    </row>
    <row r="977" spans="3:7">
      <c r="C977" s="224"/>
      <c r="D977" s="224"/>
      <c r="E977" s="224"/>
      <c r="F977" s="224"/>
      <c r="G977" s="225"/>
    </row>
    <row r="978" spans="3:7">
      <c r="C978" s="224"/>
      <c r="D978" s="224"/>
      <c r="E978" s="224"/>
      <c r="F978" s="224"/>
      <c r="G978" s="225"/>
    </row>
    <row r="979" spans="3:7">
      <c r="C979" s="224"/>
      <c r="D979" s="224"/>
      <c r="E979" s="224"/>
      <c r="F979" s="224"/>
      <c r="G979" s="225"/>
    </row>
    <row r="980" spans="3:7">
      <c r="C980" s="224"/>
      <c r="D980" s="224"/>
      <c r="E980" s="224"/>
      <c r="F980" s="224"/>
      <c r="G980" s="225"/>
    </row>
    <row r="981" spans="3:7">
      <c r="C981" s="224"/>
      <c r="D981" s="224"/>
      <c r="E981" s="224"/>
      <c r="F981" s="224"/>
      <c r="G981" s="225"/>
    </row>
    <row r="982" spans="3:7">
      <c r="C982" s="224"/>
      <c r="D982" s="224"/>
      <c r="E982" s="224"/>
      <c r="F982" s="224"/>
      <c r="G982" s="225"/>
    </row>
    <row r="983" spans="3:7">
      <c r="C983" s="224"/>
      <c r="D983" s="224"/>
      <c r="E983" s="224"/>
      <c r="F983" s="224"/>
      <c r="G983" s="225"/>
    </row>
    <row r="984" spans="3:7">
      <c r="C984" s="224"/>
      <c r="D984" s="224"/>
      <c r="E984" s="224"/>
      <c r="F984" s="224"/>
      <c r="G984" s="225"/>
    </row>
    <row r="985" spans="3:7">
      <c r="C985" s="224"/>
      <c r="D985" s="224"/>
      <c r="E985" s="224"/>
      <c r="F985" s="224"/>
      <c r="G985" s="225"/>
    </row>
    <row r="986" spans="3:7">
      <c r="C986" s="224"/>
      <c r="D986" s="224"/>
      <c r="E986" s="224"/>
      <c r="F986" s="224"/>
      <c r="G986" s="225"/>
    </row>
    <row r="987" spans="3:7">
      <c r="C987" s="224"/>
      <c r="D987" s="224"/>
      <c r="E987" s="224"/>
      <c r="F987" s="224"/>
      <c r="G987" s="225"/>
    </row>
    <row r="988" spans="3:7">
      <c r="C988" s="224"/>
      <c r="D988" s="224"/>
      <c r="E988" s="224"/>
      <c r="F988" s="224"/>
      <c r="G988" s="225"/>
    </row>
    <row r="989" spans="3:7">
      <c r="C989" s="224"/>
      <c r="D989" s="224"/>
      <c r="E989" s="224"/>
      <c r="F989" s="224"/>
      <c r="G989" s="225"/>
    </row>
    <row r="990" spans="3:7">
      <c r="C990" s="224"/>
      <c r="D990" s="224"/>
      <c r="E990" s="224"/>
      <c r="F990" s="224"/>
      <c r="G990" s="225"/>
    </row>
    <row r="991" spans="3:7">
      <c r="C991" s="224"/>
      <c r="D991" s="224"/>
      <c r="E991" s="224"/>
      <c r="F991" s="224"/>
      <c r="G991" s="225"/>
    </row>
    <row r="992" spans="3:7">
      <c r="C992" s="224"/>
      <c r="D992" s="224"/>
      <c r="E992" s="224"/>
      <c r="F992" s="224"/>
      <c r="G992" s="225"/>
    </row>
    <row r="993" spans="3:7">
      <c r="C993" s="224"/>
      <c r="D993" s="224"/>
      <c r="E993" s="224"/>
      <c r="F993" s="224"/>
      <c r="G993" s="225"/>
    </row>
    <row r="994" spans="3:7">
      <c r="C994" s="224"/>
      <c r="D994" s="224"/>
      <c r="E994" s="224"/>
      <c r="F994" s="224"/>
      <c r="G994" s="225"/>
    </row>
    <row r="995" spans="3:7">
      <c r="C995" s="224"/>
      <c r="D995" s="224"/>
      <c r="E995" s="224"/>
      <c r="F995" s="224"/>
      <c r="G995" s="225"/>
    </row>
    <row r="996" spans="3:7">
      <c r="C996" s="224"/>
      <c r="D996" s="224"/>
      <c r="E996" s="224"/>
      <c r="F996" s="224"/>
      <c r="G996" s="225"/>
    </row>
    <row r="997" spans="3:7">
      <c r="C997" s="224"/>
      <c r="D997" s="224"/>
      <c r="E997" s="224"/>
      <c r="F997" s="224"/>
      <c r="G997" s="225"/>
    </row>
    <row r="998" spans="3:7">
      <c r="C998" s="224"/>
      <c r="D998" s="224"/>
      <c r="E998" s="224"/>
      <c r="F998" s="224"/>
      <c r="G998" s="225"/>
    </row>
    <row r="999" spans="3:7">
      <c r="C999" s="224"/>
      <c r="D999" s="224"/>
      <c r="E999" s="224"/>
      <c r="F999" s="224"/>
      <c r="G999" s="225"/>
    </row>
    <row r="1000" spans="3:7">
      <c r="C1000" s="224"/>
      <c r="D1000" s="224"/>
      <c r="E1000" s="224"/>
      <c r="F1000" s="224"/>
      <c r="G1000" s="225"/>
    </row>
    <row r="1001" spans="3:7">
      <c r="C1001" s="224"/>
      <c r="D1001" s="224"/>
      <c r="E1001" s="224"/>
      <c r="F1001" s="224"/>
      <c r="G1001" s="225"/>
    </row>
    <row r="1002" spans="3:7">
      <c r="C1002" s="224"/>
      <c r="D1002" s="224"/>
      <c r="E1002" s="224"/>
      <c r="F1002" s="224"/>
      <c r="G1002" s="225"/>
    </row>
    <row r="1003" spans="3:7">
      <c r="C1003" s="224"/>
      <c r="D1003" s="224"/>
      <c r="E1003" s="224"/>
      <c r="F1003" s="224"/>
      <c r="G1003" s="225"/>
    </row>
    <row r="1004" spans="3:7">
      <c r="C1004" s="224"/>
      <c r="D1004" s="224"/>
      <c r="E1004" s="224"/>
      <c r="F1004" s="224"/>
      <c r="G1004" s="225"/>
    </row>
    <row r="1005" spans="3:7">
      <c r="C1005" s="224"/>
      <c r="D1005" s="224"/>
      <c r="E1005" s="224"/>
      <c r="F1005" s="224"/>
      <c r="G1005" s="225"/>
    </row>
    <row r="1006" spans="3:7">
      <c r="C1006" s="224"/>
      <c r="D1006" s="224"/>
      <c r="E1006" s="224"/>
      <c r="F1006" s="224"/>
      <c r="G1006" s="225"/>
    </row>
    <row r="1007" spans="3:7">
      <c r="C1007" s="224"/>
      <c r="D1007" s="224"/>
      <c r="E1007" s="224"/>
      <c r="F1007" s="224"/>
      <c r="G1007" s="225"/>
    </row>
    <row r="1008" spans="3:7">
      <c r="C1008" s="224"/>
      <c r="D1008" s="224"/>
      <c r="E1008" s="224"/>
      <c r="F1008" s="224"/>
      <c r="G1008" s="225"/>
    </row>
    <row r="1009" spans="3:7">
      <c r="C1009" s="224"/>
      <c r="D1009" s="224"/>
      <c r="E1009" s="224"/>
      <c r="F1009" s="224"/>
      <c r="G1009" s="225"/>
    </row>
    <row r="1010" spans="3:7">
      <c r="C1010" s="224"/>
      <c r="D1010" s="224"/>
      <c r="E1010" s="224"/>
      <c r="F1010" s="224"/>
      <c r="G1010" s="225"/>
    </row>
    <row r="1011" spans="3:7">
      <c r="C1011" s="224"/>
      <c r="D1011" s="224"/>
      <c r="E1011" s="224"/>
      <c r="F1011" s="224"/>
      <c r="G1011" s="225"/>
    </row>
    <row r="1012" spans="3:7">
      <c r="C1012" s="224"/>
      <c r="D1012" s="224"/>
      <c r="E1012" s="224"/>
      <c r="F1012" s="224"/>
      <c r="G1012" s="225"/>
    </row>
    <row r="1013" spans="3:7">
      <c r="C1013" s="224"/>
      <c r="D1013" s="224"/>
      <c r="E1013" s="224"/>
      <c r="F1013" s="224"/>
      <c r="G1013" s="225"/>
    </row>
    <row r="1014" spans="3:7">
      <c r="C1014" s="224"/>
      <c r="D1014" s="224"/>
      <c r="E1014" s="224"/>
      <c r="F1014" s="224"/>
      <c r="G1014" s="225"/>
    </row>
    <row r="1015" spans="3:7">
      <c r="C1015" s="224"/>
      <c r="D1015" s="224"/>
      <c r="E1015" s="224"/>
      <c r="F1015" s="224"/>
      <c r="G1015" s="225"/>
    </row>
    <row r="1016" spans="3:7">
      <c r="C1016" s="224"/>
      <c r="D1016" s="224"/>
      <c r="E1016" s="224"/>
      <c r="F1016" s="224"/>
      <c r="G1016" s="225"/>
    </row>
    <row r="1017" spans="3:7">
      <c r="C1017" s="224"/>
      <c r="D1017" s="224"/>
      <c r="E1017" s="224"/>
      <c r="F1017" s="224"/>
      <c r="G1017" s="225"/>
    </row>
    <row r="1018" spans="3:7">
      <c r="C1018" s="224"/>
      <c r="D1018" s="224"/>
      <c r="E1018" s="224"/>
      <c r="F1018" s="224"/>
      <c r="G1018" s="225"/>
    </row>
    <row r="1019" spans="3:7">
      <c r="C1019" s="224"/>
      <c r="D1019" s="224"/>
      <c r="E1019" s="224"/>
      <c r="F1019" s="224"/>
      <c r="G1019" s="225"/>
    </row>
    <row r="1020" spans="3:7">
      <c r="C1020" s="224"/>
      <c r="D1020" s="224"/>
      <c r="E1020" s="224"/>
      <c r="F1020" s="224"/>
      <c r="G1020" s="225"/>
    </row>
    <row r="1021" spans="3:7">
      <c r="C1021" s="224"/>
      <c r="D1021" s="224"/>
      <c r="E1021" s="224"/>
      <c r="F1021" s="224"/>
      <c r="G1021" s="225"/>
    </row>
    <row r="1022" spans="3:7">
      <c r="C1022" s="224"/>
      <c r="D1022" s="224"/>
      <c r="E1022" s="224"/>
      <c r="F1022" s="224"/>
      <c r="G1022" s="225"/>
    </row>
    <row r="1023" spans="3:7">
      <c r="C1023" s="224"/>
      <c r="D1023" s="224"/>
      <c r="E1023" s="224"/>
      <c r="F1023" s="224"/>
      <c r="G1023" s="225"/>
    </row>
    <row r="1024" spans="3:7">
      <c r="C1024" s="224"/>
      <c r="D1024" s="224"/>
      <c r="E1024" s="224"/>
      <c r="F1024" s="224"/>
      <c r="G1024" s="225"/>
    </row>
    <row r="1025" spans="3:7">
      <c r="C1025" s="224"/>
      <c r="D1025" s="224"/>
      <c r="E1025" s="224"/>
      <c r="F1025" s="224"/>
      <c r="G1025" s="225"/>
    </row>
    <row r="1026" spans="3:7">
      <c r="C1026" s="224"/>
      <c r="D1026" s="224"/>
      <c r="E1026" s="224"/>
      <c r="F1026" s="224"/>
      <c r="G1026" s="225"/>
    </row>
    <row r="1027" spans="3:7">
      <c r="C1027" s="224"/>
      <c r="D1027" s="224"/>
      <c r="E1027" s="224"/>
      <c r="F1027" s="224"/>
      <c r="G1027" s="225"/>
    </row>
    <row r="1028" spans="3:7">
      <c r="C1028" s="224"/>
      <c r="D1028" s="224"/>
      <c r="E1028" s="224"/>
      <c r="F1028" s="224"/>
      <c r="G1028" s="225"/>
    </row>
    <row r="1029" spans="3:7">
      <c r="C1029" s="224"/>
      <c r="D1029" s="224"/>
      <c r="E1029" s="224"/>
      <c r="F1029" s="224"/>
      <c r="G1029" s="225"/>
    </row>
    <row r="1030" spans="3:7">
      <c r="C1030" s="224"/>
      <c r="D1030" s="224"/>
      <c r="E1030" s="224"/>
      <c r="F1030" s="224"/>
      <c r="G1030" s="225"/>
    </row>
    <row r="1031" spans="3:7">
      <c r="C1031" s="224"/>
      <c r="D1031" s="224"/>
      <c r="E1031" s="224"/>
      <c r="F1031" s="224"/>
      <c r="G1031" s="225"/>
    </row>
    <row r="1032" spans="3:7">
      <c r="C1032" s="224"/>
      <c r="D1032" s="224"/>
      <c r="E1032" s="224"/>
      <c r="F1032" s="224"/>
      <c r="G1032" s="225"/>
    </row>
    <row r="1033" spans="3:7">
      <c r="C1033" s="224"/>
      <c r="D1033" s="224"/>
      <c r="E1033" s="224"/>
      <c r="F1033" s="224"/>
      <c r="G1033" s="225"/>
    </row>
    <row r="1034" spans="3:7">
      <c r="C1034" s="224"/>
      <c r="D1034" s="224"/>
      <c r="E1034" s="224"/>
      <c r="F1034" s="224"/>
      <c r="G1034" s="225"/>
    </row>
    <row r="1035" spans="3:7">
      <c r="C1035" s="224"/>
      <c r="D1035" s="224"/>
      <c r="E1035" s="224"/>
      <c r="F1035" s="224"/>
      <c r="G1035" s="225"/>
    </row>
    <row r="1036" spans="3:7">
      <c r="C1036" s="224"/>
      <c r="D1036" s="224"/>
      <c r="E1036" s="224"/>
      <c r="F1036" s="224"/>
      <c r="G1036" s="225"/>
    </row>
    <row r="1037" spans="3:7">
      <c r="C1037" s="224"/>
      <c r="D1037" s="224"/>
      <c r="E1037" s="224"/>
      <c r="F1037" s="224"/>
      <c r="G1037" s="225"/>
    </row>
    <row r="1038" spans="3:7">
      <c r="C1038" s="224"/>
      <c r="D1038" s="224"/>
      <c r="E1038" s="224"/>
      <c r="F1038" s="224"/>
      <c r="G1038" s="225"/>
    </row>
    <row r="1039" spans="3:7">
      <c r="C1039" s="224"/>
      <c r="D1039" s="224"/>
      <c r="E1039" s="224"/>
      <c r="F1039" s="224"/>
      <c r="G1039" s="225"/>
    </row>
    <row r="1040" spans="3:7">
      <c r="C1040" s="224"/>
      <c r="D1040" s="224"/>
      <c r="E1040" s="224"/>
      <c r="F1040" s="224"/>
      <c r="G1040" s="225"/>
    </row>
    <row r="1041" spans="3:7">
      <c r="C1041" s="224"/>
      <c r="D1041" s="224"/>
      <c r="E1041" s="224"/>
      <c r="F1041" s="224"/>
      <c r="G1041" s="225"/>
    </row>
    <row r="1042" spans="3:7">
      <c r="C1042" s="224"/>
      <c r="D1042" s="224"/>
      <c r="E1042" s="224"/>
      <c r="F1042" s="224"/>
      <c r="G1042" s="225"/>
    </row>
    <row r="1043" spans="3:7">
      <c r="C1043" s="224"/>
      <c r="D1043" s="224"/>
      <c r="E1043" s="224"/>
      <c r="F1043" s="224"/>
      <c r="G1043" s="225"/>
    </row>
    <row r="1044" spans="3:7">
      <c r="C1044" s="224"/>
      <c r="D1044" s="224"/>
      <c r="E1044" s="224"/>
      <c r="F1044" s="224"/>
      <c r="G1044" s="225"/>
    </row>
    <row r="1045" spans="3:7">
      <c r="C1045" s="224"/>
      <c r="D1045" s="224"/>
      <c r="E1045" s="224"/>
      <c r="F1045" s="224"/>
      <c r="G1045" s="225"/>
    </row>
    <row r="1046" spans="3:7">
      <c r="C1046" s="224"/>
      <c r="D1046" s="224"/>
      <c r="E1046" s="224"/>
      <c r="F1046" s="224"/>
      <c r="G1046" s="225"/>
    </row>
    <row r="1047" spans="3:7">
      <c r="C1047" s="224"/>
      <c r="D1047" s="224"/>
      <c r="E1047" s="224"/>
      <c r="F1047" s="224"/>
      <c r="G1047" s="225"/>
    </row>
    <row r="1048" spans="3:7">
      <c r="C1048" s="224"/>
      <c r="D1048" s="224"/>
      <c r="E1048" s="224"/>
      <c r="F1048" s="224"/>
      <c r="G1048" s="225"/>
    </row>
    <row r="1049" spans="3:7">
      <c r="C1049" s="224"/>
      <c r="D1049" s="224"/>
      <c r="E1049" s="224"/>
      <c r="F1049" s="224"/>
      <c r="G1049" s="225"/>
    </row>
    <row r="1050" spans="3:7">
      <c r="C1050" s="224"/>
      <c r="D1050" s="224"/>
      <c r="E1050" s="224"/>
      <c r="F1050" s="224"/>
      <c r="G1050" s="225"/>
    </row>
    <row r="1051" spans="3:7">
      <c r="C1051" s="224"/>
      <c r="D1051" s="224"/>
      <c r="E1051" s="224"/>
      <c r="F1051" s="224"/>
      <c r="G1051" s="225"/>
    </row>
    <row r="1052" spans="3:7">
      <c r="C1052" s="224"/>
      <c r="D1052" s="224"/>
      <c r="E1052" s="224"/>
      <c r="F1052" s="224"/>
      <c r="G1052" s="225"/>
    </row>
    <row r="1053" spans="3:7">
      <c r="C1053" s="224"/>
      <c r="D1053" s="224"/>
      <c r="E1053" s="224"/>
      <c r="F1053" s="224"/>
      <c r="G1053" s="225"/>
    </row>
    <row r="1054" spans="3:7">
      <c r="C1054" s="224"/>
      <c r="D1054" s="224"/>
      <c r="E1054" s="224"/>
      <c r="F1054" s="224"/>
      <c r="G1054" s="225"/>
    </row>
    <row r="1055" spans="3:7">
      <c r="C1055" s="224"/>
      <c r="D1055" s="224"/>
      <c r="E1055" s="224"/>
      <c r="F1055" s="224"/>
      <c r="G1055" s="225"/>
    </row>
    <row r="1056" spans="3:7">
      <c r="C1056" s="224"/>
      <c r="D1056" s="224"/>
      <c r="E1056" s="224"/>
      <c r="F1056" s="224"/>
      <c r="G1056" s="225"/>
    </row>
    <row r="1057" spans="3:7">
      <c r="C1057" s="224"/>
      <c r="D1057" s="224"/>
      <c r="E1057" s="224"/>
      <c r="F1057" s="224"/>
      <c r="G1057" s="225"/>
    </row>
    <row r="1058" spans="3:7">
      <c r="C1058" s="224"/>
      <c r="D1058" s="224"/>
      <c r="E1058" s="224"/>
      <c r="F1058" s="224"/>
      <c r="G1058" s="225"/>
    </row>
    <row r="1059" spans="3:7">
      <c r="C1059" s="224"/>
      <c r="D1059" s="224"/>
      <c r="E1059" s="224"/>
      <c r="F1059" s="224"/>
      <c r="G1059" s="225"/>
    </row>
    <row r="1060" spans="3:7">
      <c r="C1060" s="224"/>
      <c r="D1060" s="224"/>
      <c r="E1060" s="224"/>
      <c r="F1060" s="224"/>
      <c r="G1060" s="225"/>
    </row>
    <row r="1061" spans="3:7">
      <c r="C1061" s="224"/>
      <c r="D1061" s="224"/>
      <c r="E1061" s="224"/>
      <c r="F1061" s="224"/>
      <c r="G1061" s="225"/>
    </row>
    <row r="1062" spans="3:7">
      <c r="C1062" s="224"/>
      <c r="D1062" s="224"/>
      <c r="E1062" s="224"/>
      <c r="F1062" s="224"/>
      <c r="G1062" s="225"/>
    </row>
    <row r="1063" spans="3:7">
      <c r="C1063" s="224"/>
      <c r="D1063" s="224"/>
      <c r="E1063" s="224"/>
      <c r="F1063" s="224"/>
      <c r="G1063" s="225"/>
    </row>
    <row r="1064" spans="3:7">
      <c r="C1064" s="224"/>
      <c r="D1064" s="224"/>
      <c r="E1064" s="224"/>
      <c r="F1064" s="224"/>
      <c r="G1064" s="225"/>
    </row>
    <row r="1065" spans="3:7">
      <c r="C1065" s="224"/>
      <c r="D1065" s="224"/>
      <c r="E1065" s="224"/>
      <c r="F1065" s="224"/>
      <c r="G1065" s="225"/>
    </row>
    <row r="1066" spans="3:7">
      <c r="C1066" s="224"/>
      <c r="D1066" s="224"/>
      <c r="E1066" s="224"/>
      <c r="F1066" s="224"/>
      <c r="G1066" s="225"/>
    </row>
    <row r="1067" spans="3:7">
      <c r="C1067" s="224"/>
      <c r="D1067" s="224"/>
      <c r="E1067" s="224"/>
      <c r="F1067" s="224"/>
      <c r="G1067" s="225"/>
    </row>
    <row r="1068" spans="3:7">
      <c r="C1068" s="224"/>
      <c r="D1068" s="224"/>
      <c r="E1068" s="224"/>
      <c r="F1068" s="224"/>
      <c r="G1068" s="225"/>
    </row>
    <row r="1069" spans="3:7">
      <c r="C1069" s="224"/>
      <c r="D1069" s="224"/>
      <c r="E1069" s="224"/>
      <c r="F1069" s="224"/>
      <c r="G1069" s="225"/>
    </row>
    <row r="1070" spans="3:7">
      <c r="C1070" s="224"/>
      <c r="D1070" s="224"/>
      <c r="E1070" s="224"/>
      <c r="F1070" s="224"/>
      <c r="G1070" s="225"/>
    </row>
    <row r="1071" spans="3:7">
      <c r="C1071" s="224"/>
      <c r="D1071" s="224"/>
      <c r="E1071" s="224"/>
      <c r="F1071" s="224"/>
      <c r="G1071" s="225"/>
    </row>
    <row r="1072" spans="3:7">
      <c r="C1072" s="224"/>
      <c r="D1072" s="224"/>
      <c r="E1072" s="224"/>
      <c r="F1072" s="224"/>
      <c r="G1072" s="225"/>
    </row>
    <row r="1073" spans="3:7">
      <c r="C1073" s="224"/>
      <c r="D1073" s="224"/>
      <c r="E1073" s="224"/>
      <c r="F1073" s="224"/>
      <c r="G1073" s="225"/>
    </row>
    <row r="1074" spans="3:7">
      <c r="C1074" s="224"/>
      <c r="D1074" s="224"/>
      <c r="E1074" s="224"/>
      <c r="F1074" s="224"/>
      <c r="G1074" s="225"/>
    </row>
    <row r="1075" spans="3:7">
      <c r="C1075" s="224"/>
      <c r="D1075" s="224"/>
      <c r="E1075" s="224"/>
      <c r="F1075" s="224"/>
      <c r="G1075" s="225"/>
    </row>
    <row r="1076" spans="3:7">
      <c r="C1076" s="224"/>
      <c r="D1076" s="224"/>
      <c r="E1076" s="224"/>
      <c r="F1076" s="224"/>
      <c r="G1076" s="225"/>
    </row>
    <row r="1077" spans="3:7">
      <c r="C1077" s="224"/>
      <c r="D1077" s="224"/>
      <c r="E1077" s="224"/>
      <c r="F1077" s="224"/>
      <c r="G1077" s="225"/>
    </row>
    <row r="1078" spans="3:7">
      <c r="C1078" s="224"/>
      <c r="D1078" s="224"/>
      <c r="E1078" s="224"/>
      <c r="F1078" s="224"/>
      <c r="G1078" s="225"/>
    </row>
    <row r="1079" spans="3:7">
      <c r="C1079" s="224"/>
      <c r="D1079" s="224"/>
      <c r="E1079" s="224"/>
      <c r="F1079" s="224"/>
      <c r="G1079" s="225"/>
    </row>
    <row r="1080" spans="3:7">
      <c r="C1080" s="224"/>
      <c r="D1080" s="224"/>
      <c r="E1080" s="224"/>
      <c r="F1080" s="224"/>
      <c r="G1080" s="225"/>
    </row>
    <row r="1081" spans="3:7">
      <c r="C1081" s="224"/>
      <c r="D1081" s="224"/>
      <c r="E1081" s="224"/>
      <c r="F1081" s="224"/>
      <c r="G1081" s="225"/>
    </row>
    <row r="1082" spans="3:7">
      <c r="C1082" s="224"/>
      <c r="D1082" s="224"/>
      <c r="E1082" s="224"/>
      <c r="F1082" s="224"/>
      <c r="G1082" s="225"/>
    </row>
    <row r="1083" spans="3:7">
      <c r="C1083" s="224"/>
      <c r="D1083" s="224"/>
      <c r="E1083" s="224"/>
      <c r="F1083" s="224"/>
      <c r="G1083" s="225"/>
    </row>
    <row r="1084" spans="3:7">
      <c r="C1084" s="224"/>
      <c r="D1084" s="224"/>
      <c r="E1084" s="224"/>
      <c r="F1084" s="224"/>
      <c r="G1084" s="225"/>
    </row>
    <row r="1085" spans="3:7">
      <c r="C1085" s="224"/>
      <c r="D1085" s="224"/>
      <c r="E1085" s="224"/>
      <c r="F1085" s="224"/>
      <c r="G1085" s="225"/>
    </row>
    <row r="1086" spans="3:7">
      <c r="C1086" s="224"/>
      <c r="D1086" s="224"/>
      <c r="E1086" s="224"/>
      <c r="F1086" s="224"/>
      <c r="G1086" s="225"/>
    </row>
    <row r="1087" spans="3:7">
      <c r="C1087" s="224"/>
      <c r="D1087" s="224"/>
      <c r="E1087" s="224"/>
      <c r="F1087" s="224"/>
      <c r="G1087" s="225"/>
    </row>
    <row r="1088" spans="3:7">
      <c r="C1088" s="224"/>
      <c r="D1088" s="224"/>
      <c r="E1088" s="224"/>
      <c r="F1088" s="224"/>
      <c r="G1088" s="225"/>
    </row>
    <row r="1089" spans="3:7">
      <c r="C1089" s="224"/>
      <c r="D1089" s="224"/>
      <c r="E1089" s="224"/>
      <c r="F1089" s="224"/>
      <c r="G1089" s="225"/>
    </row>
    <row r="1090" spans="3:7">
      <c r="C1090" s="224"/>
      <c r="D1090" s="224"/>
      <c r="E1090" s="224"/>
      <c r="F1090" s="224"/>
      <c r="G1090" s="225"/>
    </row>
    <row r="1091" spans="3:7">
      <c r="C1091" s="224"/>
      <c r="D1091" s="224"/>
      <c r="E1091" s="224"/>
      <c r="F1091" s="224"/>
      <c r="G1091" s="225"/>
    </row>
    <row r="1092" spans="3:7">
      <c r="C1092" s="224"/>
      <c r="D1092" s="224"/>
      <c r="E1092" s="224"/>
      <c r="F1092" s="224"/>
      <c r="G1092" s="225"/>
    </row>
    <row r="1093" spans="3:7">
      <c r="C1093" s="224"/>
      <c r="D1093" s="224"/>
      <c r="E1093" s="224"/>
      <c r="F1093" s="224"/>
      <c r="G1093" s="225"/>
    </row>
    <row r="1094" spans="3:7">
      <c r="C1094" s="224"/>
      <c r="D1094" s="224"/>
      <c r="E1094" s="224"/>
      <c r="F1094" s="224"/>
      <c r="G1094" s="225"/>
    </row>
    <row r="1095" spans="3:7">
      <c r="C1095" s="224"/>
      <c r="D1095" s="224"/>
      <c r="E1095" s="224"/>
      <c r="F1095" s="224"/>
      <c r="G1095" s="225"/>
    </row>
    <row r="1096" spans="3:7">
      <c r="C1096" s="224"/>
      <c r="D1096" s="224"/>
      <c r="E1096" s="224"/>
      <c r="F1096" s="224"/>
      <c r="G1096" s="225"/>
    </row>
    <row r="1097" spans="3:7">
      <c r="C1097" s="224"/>
      <c r="D1097" s="224"/>
      <c r="E1097" s="224"/>
      <c r="F1097" s="224"/>
      <c r="G1097" s="225"/>
    </row>
    <row r="1098" spans="3:7">
      <c r="C1098" s="224"/>
      <c r="D1098" s="224"/>
      <c r="E1098" s="224"/>
      <c r="F1098" s="224"/>
      <c r="G1098" s="225"/>
    </row>
    <row r="1099" spans="3:7">
      <c r="C1099" s="224"/>
      <c r="D1099" s="224"/>
      <c r="E1099" s="224"/>
      <c r="F1099" s="224"/>
      <c r="G1099" s="225"/>
    </row>
    <row r="1100" spans="3:7">
      <c r="C1100" s="224"/>
      <c r="D1100" s="224"/>
      <c r="E1100" s="224"/>
      <c r="F1100" s="224"/>
      <c r="G1100" s="225"/>
    </row>
    <row r="1101" spans="3:7">
      <c r="C1101" s="224"/>
      <c r="D1101" s="224"/>
      <c r="E1101" s="224"/>
      <c r="F1101" s="224"/>
      <c r="G1101" s="225"/>
    </row>
    <row r="1102" spans="3:7">
      <c r="C1102" s="224"/>
      <c r="D1102" s="224"/>
      <c r="E1102" s="224"/>
      <c r="F1102" s="224"/>
      <c r="G1102" s="225"/>
    </row>
    <row r="1103" spans="3:7">
      <c r="C1103" s="224"/>
      <c r="D1103" s="224"/>
      <c r="E1103" s="224"/>
      <c r="F1103" s="224"/>
      <c r="G1103" s="225"/>
    </row>
    <row r="1104" spans="3:7">
      <c r="C1104" s="224"/>
      <c r="D1104" s="224"/>
      <c r="E1104" s="224"/>
      <c r="F1104" s="224"/>
      <c r="G1104" s="225"/>
    </row>
    <row r="1105" spans="3:7">
      <c r="C1105" s="224"/>
      <c r="D1105" s="224"/>
      <c r="E1105" s="224"/>
      <c r="F1105" s="224"/>
      <c r="G1105" s="225"/>
    </row>
    <row r="1106" spans="3:7">
      <c r="C1106" s="224"/>
      <c r="D1106" s="224"/>
      <c r="E1106" s="224"/>
      <c r="F1106" s="224"/>
      <c r="G1106" s="225"/>
    </row>
    <row r="1107" spans="3:7">
      <c r="C1107" s="224"/>
      <c r="D1107" s="224"/>
      <c r="E1107" s="224"/>
      <c r="F1107" s="224"/>
      <c r="G1107" s="225"/>
    </row>
    <row r="1108" spans="3:7">
      <c r="C1108" s="224"/>
      <c r="D1108" s="224"/>
      <c r="E1108" s="224"/>
      <c r="F1108" s="224"/>
      <c r="G1108" s="225"/>
    </row>
    <row r="1109" spans="3:7">
      <c r="C1109" s="224"/>
      <c r="D1109" s="224"/>
      <c r="E1109" s="224"/>
      <c r="F1109" s="224"/>
      <c r="G1109" s="225"/>
    </row>
    <row r="1110" spans="3:7">
      <c r="C1110" s="224"/>
      <c r="D1110" s="224"/>
      <c r="E1110" s="224"/>
      <c r="F1110" s="224"/>
      <c r="G1110" s="225"/>
    </row>
    <row r="1111" spans="3:7">
      <c r="C1111" s="224"/>
      <c r="D1111" s="224"/>
      <c r="E1111" s="224"/>
      <c r="F1111" s="224"/>
      <c r="G1111" s="225"/>
    </row>
    <row r="1112" spans="3:7">
      <c r="C1112" s="224"/>
      <c r="D1112" s="224"/>
      <c r="E1112" s="224"/>
      <c r="F1112" s="224"/>
      <c r="G1112" s="225"/>
    </row>
    <row r="1113" spans="3:7">
      <c r="C1113" s="224"/>
      <c r="D1113" s="224"/>
      <c r="E1113" s="224"/>
      <c r="F1113" s="224"/>
      <c r="G1113" s="225"/>
    </row>
    <row r="1114" spans="3:7">
      <c r="C1114" s="224"/>
      <c r="D1114" s="224"/>
      <c r="E1114" s="224"/>
      <c r="F1114" s="224"/>
      <c r="G1114" s="225"/>
    </row>
    <row r="1115" spans="3:7">
      <c r="C1115" s="224"/>
      <c r="D1115" s="224"/>
      <c r="E1115" s="224"/>
      <c r="F1115" s="224"/>
      <c r="G1115" s="225"/>
    </row>
    <row r="1116" spans="3:7">
      <c r="C1116" s="224"/>
      <c r="D1116" s="224"/>
      <c r="E1116" s="224"/>
      <c r="F1116" s="224"/>
      <c r="G1116" s="225"/>
    </row>
    <row r="1117" spans="3:7">
      <c r="C1117" s="224"/>
      <c r="D1117" s="224"/>
      <c r="E1117" s="224"/>
      <c r="F1117" s="224"/>
      <c r="G1117" s="225"/>
    </row>
    <row r="1118" spans="3:7">
      <c r="C1118" s="224"/>
      <c r="D1118" s="224"/>
      <c r="E1118" s="224"/>
      <c r="F1118" s="224"/>
      <c r="G1118" s="225"/>
    </row>
    <row r="1119" spans="3:7">
      <c r="C1119" s="224"/>
      <c r="D1119" s="224"/>
      <c r="E1119" s="224"/>
      <c r="F1119" s="224"/>
      <c r="G1119" s="225"/>
    </row>
    <row r="1120" spans="3:7">
      <c r="C1120" s="224"/>
      <c r="D1120" s="224"/>
      <c r="E1120" s="224"/>
      <c r="F1120" s="224"/>
      <c r="G1120" s="225"/>
    </row>
    <row r="1121" spans="3:7">
      <c r="C1121" s="224"/>
      <c r="D1121" s="224"/>
      <c r="E1121" s="224"/>
      <c r="F1121" s="224"/>
      <c r="G1121" s="225"/>
    </row>
    <row r="1122" spans="3:7">
      <c r="C1122" s="224"/>
      <c r="D1122" s="224"/>
      <c r="E1122" s="224"/>
      <c r="F1122" s="224"/>
      <c r="G1122" s="225"/>
    </row>
    <row r="1123" spans="3:7">
      <c r="C1123" s="224"/>
      <c r="D1123" s="224"/>
      <c r="E1123" s="224"/>
      <c r="F1123" s="224"/>
      <c r="G1123" s="225"/>
    </row>
    <row r="1124" spans="3:7">
      <c r="C1124" s="224"/>
      <c r="D1124" s="224"/>
      <c r="E1124" s="224"/>
      <c r="F1124" s="224"/>
      <c r="G1124" s="225"/>
    </row>
    <row r="1125" spans="3:7">
      <c r="C1125" s="224"/>
      <c r="D1125" s="224"/>
      <c r="E1125" s="224"/>
      <c r="F1125" s="224"/>
      <c r="G1125" s="225"/>
    </row>
    <row r="1126" spans="3:7">
      <c r="C1126" s="224"/>
      <c r="D1126" s="224"/>
      <c r="E1126" s="224"/>
      <c r="F1126" s="224"/>
      <c r="G1126" s="225"/>
    </row>
    <row r="1127" spans="3:7">
      <c r="C1127" s="224"/>
      <c r="D1127" s="224"/>
      <c r="E1127" s="224"/>
      <c r="F1127" s="224"/>
      <c r="G1127" s="225"/>
    </row>
    <row r="1128" spans="3:7">
      <c r="C1128" s="224"/>
      <c r="D1128" s="224"/>
      <c r="E1128" s="224"/>
      <c r="F1128" s="224"/>
      <c r="G1128" s="225"/>
    </row>
    <row r="1129" spans="3:7">
      <c r="C1129" s="224"/>
      <c r="D1129" s="224"/>
      <c r="E1129" s="224"/>
      <c r="F1129" s="224"/>
      <c r="G1129" s="225"/>
    </row>
    <row r="1130" spans="3:7">
      <c r="C1130" s="224"/>
      <c r="D1130" s="224"/>
      <c r="E1130" s="224"/>
      <c r="F1130" s="224"/>
      <c r="G1130" s="225"/>
    </row>
    <row r="1131" spans="3:7">
      <c r="C1131" s="224"/>
      <c r="D1131" s="224"/>
      <c r="E1131" s="224"/>
      <c r="F1131" s="224"/>
      <c r="G1131" s="225"/>
    </row>
    <row r="1132" spans="3:7">
      <c r="C1132" s="224"/>
      <c r="D1132" s="224"/>
      <c r="E1132" s="224"/>
      <c r="F1132" s="224"/>
      <c r="G1132" s="225"/>
    </row>
    <row r="1133" spans="3:7">
      <c r="C1133" s="224"/>
      <c r="D1133" s="224"/>
      <c r="E1133" s="224"/>
      <c r="F1133" s="224"/>
      <c r="G1133" s="225"/>
    </row>
    <row r="1134" spans="3:7">
      <c r="C1134" s="224"/>
      <c r="D1134" s="224"/>
      <c r="E1134" s="224"/>
      <c r="F1134" s="224"/>
      <c r="G1134" s="225"/>
    </row>
    <row r="1135" spans="3:7">
      <c r="C1135" s="224"/>
      <c r="D1135" s="224"/>
      <c r="E1135" s="224"/>
      <c r="F1135" s="224"/>
      <c r="G1135" s="225"/>
    </row>
    <row r="1136" spans="3:7">
      <c r="C1136" s="224"/>
      <c r="D1136" s="224"/>
      <c r="E1136" s="224"/>
      <c r="F1136" s="224"/>
      <c r="G1136" s="225"/>
    </row>
    <row r="1137" spans="3:7">
      <c r="C1137" s="224"/>
      <c r="D1137" s="224"/>
      <c r="E1137" s="224"/>
      <c r="F1137" s="224"/>
      <c r="G1137" s="225"/>
    </row>
    <row r="1138" spans="3:7">
      <c r="C1138" s="224"/>
      <c r="D1138" s="224"/>
      <c r="E1138" s="224"/>
      <c r="F1138" s="224"/>
      <c r="G1138" s="225"/>
    </row>
    <row r="1139" spans="3:7">
      <c r="C1139" s="224"/>
      <c r="D1139" s="224"/>
      <c r="E1139" s="224"/>
      <c r="F1139" s="224"/>
      <c r="G1139" s="225"/>
    </row>
    <row r="1140" spans="3:7">
      <c r="C1140" s="224"/>
      <c r="D1140" s="224"/>
      <c r="E1140" s="224"/>
      <c r="F1140" s="224"/>
      <c r="G1140" s="225"/>
    </row>
    <row r="1141" spans="3:7">
      <c r="C1141" s="224"/>
      <c r="D1141" s="224"/>
      <c r="E1141" s="224"/>
      <c r="F1141" s="224"/>
      <c r="G1141" s="225"/>
    </row>
    <row r="1142" spans="3:7">
      <c r="C1142" s="224"/>
      <c r="D1142" s="224"/>
      <c r="E1142" s="224"/>
      <c r="F1142" s="224"/>
      <c r="G1142" s="225"/>
    </row>
    <row r="1143" spans="3:7">
      <c r="C1143" s="224"/>
      <c r="D1143" s="224"/>
      <c r="E1143" s="224"/>
      <c r="F1143" s="224"/>
      <c r="G1143" s="225"/>
    </row>
    <row r="1144" spans="3:7">
      <c r="C1144" s="224"/>
      <c r="D1144" s="224"/>
      <c r="E1144" s="224"/>
      <c r="F1144" s="224"/>
      <c r="G1144" s="225"/>
    </row>
    <row r="1145" spans="3:7">
      <c r="C1145" s="224"/>
      <c r="D1145" s="224"/>
      <c r="E1145" s="224"/>
      <c r="F1145" s="224"/>
      <c r="G1145" s="225"/>
    </row>
    <row r="1146" spans="3:7">
      <c r="C1146" s="224"/>
      <c r="D1146" s="224"/>
      <c r="E1146" s="224"/>
      <c r="F1146" s="224"/>
      <c r="G1146" s="225"/>
    </row>
    <row r="1147" spans="3:7">
      <c r="C1147" s="224"/>
      <c r="D1147" s="224"/>
      <c r="E1147" s="224"/>
      <c r="F1147" s="224"/>
      <c r="G1147" s="225"/>
    </row>
    <row r="1148" spans="3:7">
      <c r="C1148" s="224"/>
      <c r="D1148" s="224"/>
      <c r="E1148" s="224"/>
      <c r="F1148" s="224"/>
      <c r="G1148" s="225"/>
    </row>
    <row r="1149" spans="3:7">
      <c r="C1149" s="224"/>
      <c r="D1149" s="224"/>
      <c r="E1149" s="224"/>
      <c r="F1149" s="224"/>
      <c r="G1149" s="225"/>
    </row>
    <row r="1150" spans="3:7">
      <c r="C1150" s="224"/>
      <c r="D1150" s="224"/>
      <c r="E1150" s="224"/>
      <c r="F1150" s="224"/>
      <c r="G1150" s="225"/>
    </row>
    <row r="1151" spans="3:7">
      <c r="C1151" s="224"/>
      <c r="D1151" s="224"/>
      <c r="E1151" s="224"/>
      <c r="F1151" s="224"/>
      <c r="G1151" s="225"/>
    </row>
    <row r="1152" spans="3:7">
      <c r="C1152" s="224"/>
      <c r="D1152" s="224"/>
      <c r="E1152" s="224"/>
      <c r="F1152" s="224"/>
      <c r="G1152" s="225"/>
    </row>
    <row r="1153" spans="3:7">
      <c r="C1153" s="224"/>
      <c r="D1153" s="224"/>
      <c r="E1153" s="224"/>
      <c r="F1153" s="224"/>
      <c r="G1153" s="225"/>
    </row>
    <row r="1154" spans="3:7">
      <c r="C1154" s="224"/>
      <c r="D1154" s="224"/>
      <c r="E1154" s="224"/>
      <c r="F1154" s="224"/>
      <c r="G1154" s="225"/>
    </row>
    <row r="1155" spans="3:7">
      <c r="C1155" s="224"/>
      <c r="D1155" s="224"/>
      <c r="E1155" s="224"/>
      <c r="F1155" s="224"/>
      <c r="G1155" s="225"/>
    </row>
    <row r="1156" spans="3:7">
      <c r="C1156" s="224"/>
      <c r="D1156" s="224"/>
      <c r="E1156" s="224"/>
      <c r="F1156" s="224"/>
      <c r="G1156" s="225"/>
    </row>
    <row r="1157" spans="3:7">
      <c r="C1157" s="224"/>
      <c r="D1157" s="224"/>
      <c r="E1157" s="224"/>
      <c r="F1157" s="224"/>
      <c r="G1157" s="225"/>
    </row>
    <row r="1158" spans="3:7">
      <c r="C1158" s="224"/>
      <c r="D1158" s="224"/>
      <c r="E1158" s="224"/>
      <c r="F1158" s="224"/>
      <c r="G1158" s="225"/>
    </row>
    <row r="1159" spans="3:7">
      <c r="C1159" s="224"/>
      <c r="D1159" s="224"/>
      <c r="E1159" s="224"/>
      <c r="F1159" s="224"/>
      <c r="G1159" s="225"/>
    </row>
    <row r="1160" spans="3:7">
      <c r="C1160" s="224"/>
      <c r="D1160" s="224"/>
      <c r="E1160" s="224"/>
      <c r="F1160" s="224"/>
      <c r="G1160" s="225"/>
    </row>
    <row r="1161" spans="3:7">
      <c r="C1161" s="224"/>
      <c r="D1161" s="224"/>
      <c r="E1161" s="224"/>
      <c r="F1161" s="224"/>
      <c r="G1161" s="225"/>
    </row>
    <row r="1162" spans="3:7">
      <c r="C1162" s="224"/>
      <c r="D1162" s="224"/>
      <c r="E1162" s="224"/>
      <c r="F1162" s="224"/>
      <c r="G1162" s="225"/>
    </row>
    <row r="1163" spans="3:7">
      <c r="C1163" s="224"/>
      <c r="D1163" s="224"/>
      <c r="E1163" s="224"/>
      <c r="F1163" s="224"/>
      <c r="G1163" s="225"/>
    </row>
    <row r="1164" spans="3:7">
      <c r="C1164" s="224"/>
      <c r="D1164" s="224"/>
      <c r="E1164" s="224"/>
      <c r="F1164" s="224"/>
      <c r="G1164" s="225"/>
    </row>
    <row r="1165" spans="3:7">
      <c r="C1165" s="224"/>
      <c r="D1165" s="224"/>
      <c r="E1165" s="224"/>
      <c r="F1165" s="224"/>
      <c r="G1165" s="225"/>
    </row>
    <row r="1166" spans="3:7">
      <c r="C1166" s="224"/>
      <c r="D1166" s="224"/>
      <c r="E1166" s="224"/>
      <c r="F1166" s="224"/>
      <c r="G1166" s="225"/>
    </row>
    <row r="1167" spans="3:7">
      <c r="C1167" s="224"/>
      <c r="D1167" s="224"/>
      <c r="E1167" s="224"/>
      <c r="F1167" s="224"/>
      <c r="G1167" s="225"/>
    </row>
    <row r="1168" spans="3:7">
      <c r="C1168" s="224"/>
      <c r="D1168" s="224"/>
      <c r="E1168" s="224"/>
      <c r="F1168" s="224"/>
      <c r="G1168" s="225"/>
    </row>
    <row r="1169" spans="3:7">
      <c r="C1169" s="224"/>
      <c r="D1169" s="224"/>
      <c r="E1169" s="224"/>
      <c r="F1169" s="224"/>
      <c r="G1169" s="225"/>
    </row>
    <row r="1170" spans="3:7">
      <c r="C1170" s="224"/>
      <c r="D1170" s="224"/>
      <c r="E1170" s="224"/>
      <c r="F1170" s="224"/>
      <c r="G1170" s="225"/>
    </row>
    <row r="1171" spans="3:7">
      <c r="C1171" s="224"/>
      <c r="D1171" s="224"/>
      <c r="E1171" s="224"/>
      <c r="F1171" s="224"/>
      <c r="G1171" s="225"/>
    </row>
    <row r="1172" spans="3:7">
      <c r="C1172" s="224"/>
      <c r="D1172" s="224"/>
      <c r="E1172" s="224"/>
      <c r="F1172" s="224"/>
      <c r="G1172" s="225"/>
    </row>
    <row r="1173" spans="3:7">
      <c r="C1173" s="224"/>
      <c r="D1173" s="224"/>
      <c r="E1173" s="224"/>
      <c r="F1173" s="224"/>
      <c r="G1173" s="225"/>
    </row>
    <row r="1174" spans="3:7">
      <c r="C1174" s="224"/>
      <c r="D1174" s="224"/>
      <c r="E1174" s="224"/>
      <c r="F1174" s="224"/>
      <c r="G1174" s="225"/>
    </row>
    <row r="1175" spans="3:7">
      <c r="C1175" s="224"/>
      <c r="D1175" s="224"/>
      <c r="E1175" s="224"/>
      <c r="F1175" s="224"/>
      <c r="G1175" s="225"/>
    </row>
    <row r="1176" spans="3:7">
      <c r="C1176" s="224"/>
      <c r="D1176" s="224"/>
      <c r="E1176" s="224"/>
      <c r="F1176" s="224"/>
      <c r="G1176" s="225"/>
    </row>
    <row r="1177" spans="3:7">
      <c r="C1177" s="224"/>
      <c r="D1177" s="224"/>
      <c r="E1177" s="224"/>
      <c r="F1177" s="224"/>
      <c r="G1177" s="225"/>
    </row>
    <row r="1178" spans="3:7">
      <c r="C1178" s="224"/>
      <c r="D1178" s="224"/>
      <c r="E1178" s="224"/>
      <c r="F1178" s="224"/>
      <c r="G1178" s="225"/>
    </row>
    <row r="1179" spans="3:7">
      <c r="C1179" s="224"/>
      <c r="D1179" s="224"/>
      <c r="E1179" s="224"/>
      <c r="F1179" s="224"/>
      <c r="G1179" s="225"/>
    </row>
    <row r="1180" spans="3:7">
      <c r="C1180" s="224"/>
      <c r="D1180" s="224"/>
      <c r="E1180" s="224"/>
      <c r="F1180" s="224"/>
      <c r="G1180" s="225"/>
    </row>
    <row r="1181" spans="3:7">
      <c r="C1181" s="224"/>
      <c r="D1181" s="224"/>
      <c r="E1181" s="224"/>
      <c r="F1181" s="224"/>
      <c r="G1181" s="225"/>
    </row>
    <row r="1182" spans="3:7">
      <c r="C1182" s="224"/>
      <c r="D1182" s="224"/>
      <c r="E1182" s="224"/>
      <c r="F1182" s="224"/>
      <c r="G1182" s="225"/>
    </row>
    <row r="1183" spans="3:7">
      <c r="C1183" s="224"/>
      <c r="D1183" s="224"/>
      <c r="E1183" s="224"/>
      <c r="F1183" s="224"/>
      <c r="G1183" s="225"/>
    </row>
    <row r="1184" spans="3:7">
      <c r="C1184" s="224"/>
      <c r="D1184" s="224"/>
      <c r="E1184" s="224"/>
      <c r="F1184" s="224"/>
      <c r="G1184" s="225"/>
    </row>
    <row r="1185" spans="3:7">
      <c r="C1185" s="224"/>
      <c r="D1185" s="224"/>
      <c r="E1185" s="224"/>
      <c r="F1185" s="224"/>
      <c r="G1185" s="225"/>
    </row>
    <row r="1186" spans="3:7">
      <c r="C1186" s="224"/>
      <c r="D1186" s="224"/>
      <c r="E1186" s="224"/>
      <c r="F1186" s="224"/>
      <c r="G1186" s="225"/>
    </row>
    <row r="1187" spans="3:7">
      <c r="C1187" s="224"/>
      <c r="D1187" s="224"/>
      <c r="E1187" s="224"/>
      <c r="F1187" s="224"/>
      <c r="G1187" s="225"/>
    </row>
    <row r="1188" spans="3:7">
      <c r="C1188" s="224"/>
      <c r="D1188" s="224"/>
      <c r="E1188" s="224"/>
      <c r="F1188" s="224"/>
      <c r="G1188" s="225"/>
    </row>
    <row r="1189" spans="3:7">
      <c r="C1189" s="224"/>
      <c r="D1189" s="224"/>
      <c r="E1189" s="224"/>
      <c r="F1189" s="224"/>
      <c r="G1189" s="225"/>
    </row>
    <row r="1190" spans="3:7">
      <c r="C1190" s="224"/>
      <c r="D1190" s="224"/>
      <c r="E1190" s="224"/>
      <c r="F1190" s="224"/>
      <c r="G1190" s="225"/>
    </row>
    <row r="1191" spans="3:7">
      <c r="C1191" s="224"/>
      <c r="D1191" s="224"/>
      <c r="E1191" s="224"/>
      <c r="F1191" s="224"/>
      <c r="G1191" s="225"/>
    </row>
    <row r="1192" spans="3:7">
      <c r="C1192" s="224"/>
      <c r="D1192" s="224"/>
      <c r="E1192" s="224"/>
      <c r="F1192" s="224"/>
      <c r="G1192" s="225"/>
    </row>
    <row r="1193" spans="3:7">
      <c r="C1193" s="224"/>
      <c r="D1193" s="224"/>
      <c r="E1193" s="224"/>
      <c r="F1193" s="224"/>
      <c r="G1193" s="225"/>
    </row>
    <row r="1194" spans="3:7">
      <c r="C1194" s="224"/>
      <c r="D1194" s="224"/>
      <c r="E1194" s="224"/>
      <c r="F1194" s="224"/>
      <c r="G1194" s="225"/>
    </row>
    <row r="1195" spans="3:7">
      <c r="C1195" s="224"/>
      <c r="D1195" s="224"/>
      <c r="E1195" s="224"/>
      <c r="F1195" s="224"/>
      <c r="G1195" s="225"/>
    </row>
    <row r="1196" spans="3:7">
      <c r="C1196" s="224"/>
      <c r="D1196" s="224"/>
      <c r="E1196" s="224"/>
      <c r="F1196" s="224"/>
      <c r="G1196" s="225"/>
    </row>
    <row r="1197" spans="3:7">
      <c r="C1197" s="224"/>
      <c r="D1197" s="224"/>
      <c r="E1197" s="224"/>
      <c r="F1197" s="224"/>
      <c r="G1197" s="225"/>
    </row>
    <row r="1198" spans="3:7">
      <c r="C1198" s="224"/>
      <c r="D1198" s="224"/>
      <c r="E1198" s="224"/>
      <c r="F1198" s="224"/>
      <c r="G1198" s="225"/>
    </row>
    <row r="1199" spans="3:7">
      <c r="C1199" s="224"/>
      <c r="D1199" s="224"/>
      <c r="E1199" s="224"/>
      <c r="F1199" s="224"/>
      <c r="G1199" s="225"/>
    </row>
    <row r="1200" spans="3:7">
      <c r="C1200" s="224"/>
      <c r="D1200" s="224"/>
      <c r="E1200" s="224"/>
      <c r="F1200" s="224"/>
      <c r="G1200" s="225"/>
    </row>
    <row r="1201" spans="3:7">
      <c r="C1201" s="224"/>
      <c r="D1201" s="224"/>
      <c r="E1201" s="224"/>
      <c r="F1201" s="224"/>
      <c r="G1201" s="225"/>
    </row>
    <row r="1202" spans="3:7">
      <c r="C1202" s="224"/>
      <c r="D1202" s="224"/>
      <c r="E1202" s="224"/>
      <c r="F1202" s="224"/>
      <c r="G1202" s="225"/>
    </row>
    <row r="1203" spans="3:7">
      <c r="C1203" s="224"/>
      <c r="D1203" s="224"/>
      <c r="E1203" s="224"/>
      <c r="F1203" s="224"/>
      <c r="G1203" s="225"/>
    </row>
    <row r="1204" spans="3:7">
      <c r="C1204" s="224"/>
      <c r="D1204" s="224"/>
      <c r="E1204" s="224"/>
      <c r="F1204" s="224"/>
      <c r="G1204" s="225"/>
    </row>
    <row r="1205" spans="3:7">
      <c r="C1205" s="224"/>
      <c r="D1205" s="224"/>
      <c r="E1205" s="224"/>
      <c r="F1205" s="224"/>
      <c r="G1205" s="225"/>
    </row>
    <row r="1206" spans="3:7">
      <c r="C1206" s="224"/>
      <c r="D1206" s="224"/>
      <c r="E1206" s="224"/>
      <c r="F1206" s="224"/>
      <c r="G1206" s="225"/>
    </row>
    <row r="1207" spans="3:7">
      <c r="C1207" s="224"/>
      <c r="D1207" s="224"/>
      <c r="E1207" s="224"/>
      <c r="F1207" s="224"/>
      <c r="G1207" s="225"/>
    </row>
    <row r="1208" spans="3:7">
      <c r="C1208" s="224"/>
      <c r="D1208" s="224"/>
      <c r="E1208" s="224"/>
      <c r="F1208" s="224"/>
      <c r="G1208" s="225"/>
    </row>
    <row r="1209" spans="3:7">
      <c r="C1209" s="224"/>
      <c r="D1209" s="224"/>
      <c r="E1209" s="224"/>
      <c r="F1209" s="224"/>
      <c r="G1209" s="225"/>
    </row>
    <row r="1210" spans="3:7">
      <c r="C1210" s="224"/>
      <c r="D1210" s="224"/>
      <c r="E1210" s="224"/>
      <c r="F1210" s="224"/>
      <c r="G1210" s="225"/>
    </row>
    <row r="1211" spans="3:7">
      <c r="C1211" s="224"/>
      <c r="D1211" s="224"/>
      <c r="E1211" s="224"/>
      <c r="F1211" s="224"/>
      <c r="G1211" s="225"/>
    </row>
    <row r="1212" spans="3:7">
      <c r="C1212" s="224"/>
      <c r="D1212" s="224"/>
      <c r="E1212" s="224"/>
      <c r="F1212" s="224"/>
      <c r="G1212" s="225"/>
    </row>
    <row r="1213" spans="3:7">
      <c r="C1213" s="224"/>
      <c r="D1213" s="224"/>
      <c r="E1213" s="224"/>
      <c r="F1213" s="224"/>
      <c r="G1213" s="225"/>
    </row>
    <row r="1214" spans="3:7">
      <c r="C1214" s="224"/>
      <c r="D1214" s="224"/>
      <c r="E1214" s="224"/>
      <c r="F1214" s="224"/>
      <c r="G1214" s="225"/>
    </row>
    <row r="1215" spans="3:7">
      <c r="C1215" s="224"/>
      <c r="D1215" s="224"/>
      <c r="E1215" s="224"/>
      <c r="F1215" s="224"/>
      <c r="G1215" s="225"/>
    </row>
    <row r="1216" spans="3:7">
      <c r="C1216" s="224"/>
      <c r="D1216" s="224"/>
      <c r="E1216" s="224"/>
      <c r="F1216" s="224"/>
      <c r="G1216" s="225"/>
    </row>
    <row r="1217" spans="3:7">
      <c r="C1217" s="224"/>
      <c r="D1217" s="224"/>
      <c r="E1217" s="224"/>
      <c r="F1217" s="224"/>
      <c r="G1217" s="225"/>
    </row>
    <row r="1218" spans="3:7">
      <c r="C1218" s="224"/>
      <c r="D1218" s="224"/>
      <c r="E1218" s="224"/>
      <c r="F1218" s="224"/>
      <c r="G1218" s="225"/>
    </row>
    <row r="1219" spans="3:7">
      <c r="C1219" s="224"/>
      <c r="D1219" s="224"/>
      <c r="E1219" s="224"/>
      <c r="F1219" s="224"/>
      <c r="G1219" s="225"/>
    </row>
    <row r="1220" spans="3:7">
      <c r="C1220" s="224"/>
      <c r="D1220" s="224"/>
      <c r="E1220" s="224"/>
      <c r="F1220" s="224"/>
      <c r="G1220" s="225"/>
    </row>
    <row r="1221" spans="3:7">
      <c r="C1221" s="224"/>
      <c r="D1221" s="224"/>
      <c r="E1221" s="224"/>
      <c r="F1221" s="224"/>
      <c r="G1221" s="225"/>
    </row>
    <row r="1222" spans="3:7">
      <c r="C1222" s="224"/>
      <c r="D1222" s="224"/>
      <c r="E1222" s="224"/>
      <c r="F1222" s="224"/>
      <c r="G1222" s="225"/>
    </row>
    <row r="1223" spans="3:7">
      <c r="C1223" s="224"/>
      <c r="D1223" s="224"/>
      <c r="E1223" s="224"/>
      <c r="F1223" s="224"/>
      <c r="G1223" s="225"/>
    </row>
    <row r="1224" spans="3:7">
      <c r="C1224" s="224"/>
      <c r="D1224" s="224"/>
      <c r="E1224" s="224"/>
      <c r="F1224" s="224"/>
      <c r="G1224" s="225"/>
    </row>
    <row r="1225" spans="3:7">
      <c r="C1225" s="224"/>
      <c r="D1225" s="224"/>
      <c r="E1225" s="224"/>
      <c r="F1225" s="224"/>
      <c r="G1225" s="225"/>
    </row>
    <row r="1226" spans="3:7">
      <c r="C1226" s="224"/>
      <c r="D1226" s="224"/>
      <c r="E1226" s="224"/>
      <c r="F1226" s="224"/>
      <c r="G1226" s="225"/>
    </row>
    <row r="1227" spans="3:7">
      <c r="C1227" s="224"/>
      <c r="D1227" s="224"/>
      <c r="E1227" s="224"/>
      <c r="F1227" s="224"/>
      <c r="G1227" s="225"/>
    </row>
    <row r="1228" spans="3:7">
      <c r="C1228" s="224"/>
      <c r="D1228" s="224"/>
      <c r="E1228" s="224"/>
      <c r="F1228" s="224"/>
      <c r="G1228" s="225"/>
    </row>
    <row r="1229" spans="3:7">
      <c r="C1229" s="224"/>
      <c r="D1229" s="224"/>
      <c r="E1229" s="224"/>
      <c r="F1229" s="224"/>
      <c r="G1229" s="225"/>
    </row>
    <row r="1230" spans="3:7">
      <c r="C1230" s="224"/>
      <c r="D1230" s="224"/>
      <c r="E1230" s="224"/>
      <c r="F1230" s="224"/>
      <c r="G1230" s="225"/>
    </row>
    <row r="1231" spans="3:7">
      <c r="C1231" s="224"/>
      <c r="D1231" s="224"/>
      <c r="E1231" s="224"/>
      <c r="F1231" s="224"/>
      <c r="G1231" s="225"/>
    </row>
    <row r="1232" spans="3:7">
      <c r="C1232" s="224"/>
      <c r="D1232" s="224"/>
      <c r="E1232" s="224"/>
      <c r="F1232" s="224"/>
      <c r="G1232" s="225"/>
    </row>
    <row r="1233" spans="3:7">
      <c r="C1233" s="224"/>
      <c r="D1233" s="224"/>
      <c r="E1233" s="224"/>
      <c r="F1233" s="224"/>
      <c r="G1233" s="225"/>
    </row>
    <row r="1234" spans="3:7">
      <c r="C1234" s="224"/>
      <c r="D1234" s="224"/>
      <c r="E1234" s="224"/>
      <c r="F1234" s="224"/>
      <c r="G1234" s="225"/>
    </row>
    <row r="1235" spans="3:7">
      <c r="C1235" s="224"/>
      <c r="D1235" s="224"/>
      <c r="E1235" s="224"/>
      <c r="F1235" s="224"/>
      <c r="G1235" s="225"/>
    </row>
    <row r="1236" spans="3:7">
      <c r="C1236" s="224"/>
      <c r="D1236" s="224"/>
      <c r="E1236" s="224"/>
      <c r="F1236" s="224"/>
      <c r="G1236" s="225"/>
    </row>
    <row r="1237" spans="3:7">
      <c r="C1237" s="224"/>
      <c r="D1237" s="224"/>
      <c r="E1237" s="224"/>
      <c r="F1237" s="224"/>
      <c r="G1237" s="225"/>
    </row>
    <row r="1238" spans="3:7">
      <c r="C1238" s="224"/>
      <c r="D1238" s="224"/>
      <c r="E1238" s="224"/>
      <c r="F1238" s="224"/>
      <c r="G1238" s="225"/>
    </row>
    <row r="1239" spans="3:7">
      <c r="C1239" s="224"/>
      <c r="D1239" s="224"/>
      <c r="E1239" s="224"/>
      <c r="F1239" s="224"/>
      <c r="G1239" s="225"/>
    </row>
    <row r="1240" spans="3:7">
      <c r="C1240" s="224"/>
      <c r="D1240" s="224"/>
      <c r="E1240" s="224"/>
      <c r="F1240" s="224"/>
      <c r="G1240" s="225"/>
    </row>
    <row r="1241" spans="3:7">
      <c r="C1241" s="224"/>
      <c r="D1241" s="224"/>
      <c r="E1241" s="224"/>
      <c r="F1241" s="224"/>
      <c r="G1241" s="225"/>
    </row>
    <row r="1242" spans="3:7">
      <c r="C1242" s="224"/>
      <c r="D1242" s="224"/>
      <c r="E1242" s="224"/>
      <c r="F1242" s="224"/>
      <c r="G1242" s="225"/>
    </row>
    <row r="1243" spans="3:7">
      <c r="C1243" s="224"/>
      <c r="D1243" s="224"/>
      <c r="E1243" s="224"/>
      <c r="F1243" s="224"/>
      <c r="G1243" s="225"/>
    </row>
    <row r="1244" spans="3:7">
      <c r="C1244" s="224"/>
      <c r="D1244" s="224"/>
      <c r="E1244" s="224"/>
      <c r="F1244" s="224"/>
      <c r="G1244" s="225"/>
    </row>
    <row r="1245" spans="3:7">
      <c r="C1245" s="224"/>
      <c r="D1245" s="224"/>
      <c r="E1245" s="224"/>
      <c r="F1245" s="224"/>
      <c r="G1245" s="225"/>
    </row>
    <row r="1246" spans="3:7">
      <c r="C1246" s="224"/>
      <c r="D1246" s="224"/>
      <c r="E1246" s="224"/>
      <c r="F1246" s="224"/>
      <c r="G1246" s="225"/>
    </row>
    <row r="1247" spans="3:7">
      <c r="C1247" s="224"/>
      <c r="D1247" s="224"/>
      <c r="E1247" s="224"/>
      <c r="F1247" s="224"/>
      <c r="G1247" s="225"/>
    </row>
    <row r="1248" spans="3:7">
      <c r="C1248" s="224"/>
      <c r="D1248" s="224"/>
      <c r="E1248" s="224"/>
      <c r="F1248" s="224"/>
      <c r="G1248" s="225"/>
    </row>
    <row r="1249" spans="3:7">
      <c r="C1249" s="224"/>
      <c r="D1249" s="224"/>
      <c r="E1249" s="224"/>
      <c r="F1249" s="224"/>
      <c r="G1249" s="225"/>
    </row>
    <row r="1250" spans="3:7">
      <c r="C1250" s="224"/>
      <c r="D1250" s="224"/>
      <c r="E1250" s="224"/>
      <c r="F1250" s="224"/>
      <c r="G1250" s="225"/>
    </row>
    <row r="1251" spans="3:7">
      <c r="C1251" s="224"/>
      <c r="D1251" s="224"/>
      <c r="E1251" s="224"/>
      <c r="F1251" s="224"/>
      <c r="G1251" s="225"/>
    </row>
    <row r="1252" spans="3:7">
      <c r="C1252" s="224"/>
      <c r="D1252" s="224"/>
      <c r="E1252" s="224"/>
      <c r="F1252" s="224"/>
      <c r="G1252" s="225"/>
    </row>
    <row r="1253" spans="3:7">
      <c r="C1253" s="224"/>
      <c r="D1253" s="224"/>
      <c r="E1253" s="224"/>
      <c r="F1253" s="224"/>
      <c r="G1253" s="225"/>
    </row>
    <row r="1254" spans="3:7">
      <c r="C1254" s="224"/>
      <c r="D1254" s="224"/>
      <c r="E1254" s="224"/>
      <c r="F1254" s="224"/>
      <c r="G1254" s="225"/>
    </row>
    <row r="1255" spans="3:7">
      <c r="C1255" s="224"/>
      <c r="D1255" s="224"/>
      <c r="E1255" s="224"/>
      <c r="F1255" s="224"/>
      <c r="G1255" s="225"/>
    </row>
    <row r="1256" spans="3:7">
      <c r="C1256" s="224"/>
      <c r="D1256" s="224"/>
      <c r="E1256" s="224"/>
      <c r="F1256" s="224"/>
      <c r="G1256" s="225"/>
    </row>
    <row r="1257" spans="3:7">
      <c r="C1257" s="224"/>
      <c r="D1257" s="224"/>
      <c r="E1257" s="224"/>
      <c r="F1257" s="224"/>
      <c r="G1257" s="225"/>
    </row>
    <row r="1258" spans="3:7">
      <c r="C1258" s="224"/>
      <c r="D1258" s="224"/>
      <c r="E1258" s="224"/>
      <c r="F1258" s="224"/>
      <c r="G1258" s="225"/>
    </row>
    <row r="1259" spans="3:7">
      <c r="C1259" s="224"/>
      <c r="D1259" s="224"/>
      <c r="E1259" s="224"/>
      <c r="F1259" s="224"/>
      <c r="G1259" s="225"/>
    </row>
    <row r="1260" spans="3:7">
      <c r="C1260" s="224"/>
      <c r="D1260" s="224"/>
      <c r="E1260" s="224"/>
      <c r="F1260" s="224"/>
      <c r="G1260" s="225"/>
    </row>
    <row r="1261" spans="3:7">
      <c r="C1261" s="224"/>
      <c r="D1261" s="224"/>
      <c r="E1261" s="224"/>
      <c r="F1261" s="224"/>
      <c r="G1261" s="225"/>
    </row>
    <row r="1262" spans="3:7">
      <c r="C1262" s="224"/>
      <c r="D1262" s="224"/>
      <c r="E1262" s="224"/>
      <c r="F1262" s="224"/>
      <c r="G1262" s="225"/>
    </row>
    <row r="1263" spans="3:7">
      <c r="C1263" s="224"/>
      <c r="D1263" s="224"/>
      <c r="E1263" s="224"/>
      <c r="F1263" s="224"/>
      <c r="G1263" s="225"/>
    </row>
    <row r="1264" spans="3:7">
      <c r="C1264" s="224"/>
      <c r="D1264" s="224"/>
      <c r="E1264" s="224"/>
      <c r="F1264" s="224"/>
      <c r="G1264" s="225"/>
    </row>
    <row r="1265" spans="3:7">
      <c r="C1265" s="224"/>
      <c r="D1265" s="224"/>
      <c r="E1265" s="224"/>
      <c r="F1265" s="224"/>
      <c r="G1265" s="225"/>
    </row>
    <row r="1266" spans="3:7">
      <c r="C1266" s="224"/>
      <c r="D1266" s="224"/>
      <c r="E1266" s="224"/>
      <c r="F1266" s="224"/>
      <c r="G1266" s="225"/>
    </row>
    <row r="1267" spans="3:7">
      <c r="C1267" s="224"/>
      <c r="D1267" s="224"/>
      <c r="E1267" s="224"/>
      <c r="F1267" s="224"/>
      <c r="G1267" s="225"/>
    </row>
    <row r="1268" spans="3:7">
      <c r="C1268" s="224"/>
      <c r="D1268" s="224"/>
      <c r="E1268" s="224"/>
      <c r="F1268" s="224"/>
      <c r="G1268" s="225"/>
    </row>
    <row r="1269" spans="3:7">
      <c r="C1269" s="224"/>
      <c r="D1269" s="224"/>
      <c r="E1269" s="224"/>
      <c r="F1269" s="224"/>
      <c r="G1269" s="225"/>
    </row>
    <row r="1270" spans="3:7">
      <c r="C1270" s="224"/>
      <c r="D1270" s="224"/>
      <c r="E1270" s="224"/>
      <c r="F1270" s="224"/>
      <c r="G1270" s="225"/>
    </row>
    <row r="1271" spans="3:7">
      <c r="C1271" s="224"/>
      <c r="D1271" s="224"/>
      <c r="E1271" s="224"/>
      <c r="F1271" s="224"/>
      <c r="G1271" s="225"/>
    </row>
    <row r="1272" spans="3:7">
      <c r="C1272" s="224"/>
      <c r="D1272" s="224"/>
      <c r="E1272" s="224"/>
      <c r="F1272" s="224"/>
      <c r="G1272" s="225"/>
    </row>
    <row r="1273" spans="3:7">
      <c r="C1273" s="224"/>
      <c r="D1273" s="224"/>
      <c r="E1273" s="224"/>
      <c r="F1273" s="224"/>
      <c r="G1273" s="225"/>
    </row>
    <row r="1274" spans="3:7">
      <c r="C1274" s="224"/>
      <c r="D1274" s="224"/>
      <c r="E1274" s="224"/>
      <c r="F1274" s="224"/>
      <c r="G1274" s="225"/>
    </row>
    <row r="1275" spans="3:7">
      <c r="C1275" s="224"/>
      <c r="D1275" s="224"/>
      <c r="E1275" s="224"/>
      <c r="F1275" s="224"/>
      <c r="G1275" s="225"/>
    </row>
    <row r="1276" spans="3:7">
      <c r="C1276" s="224"/>
      <c r="D1276" s="224"/>
      <c r="E1276" s="224"/>
      <c r="F1276" s="224"/>
      <c r="G1276" s="225"/>
    </row>
    <row r="1277" spans="3:7">
      <c r="C1277" s="224"/>
      <c r="D1277" s="224"/>
      <c r="E1277" s="224"/>
      <c r="F1277" s="224"/>
      <c r="G1277" s="225"/>
    </row>
    <row r="1278" spans="3:7">
      <c r="C1278" s="224"/>
      <c r="D1278" s="224"/>
      <c r="E1278" s="224"/>
      <c r="F1278" s="224"/>
      <c r="G1278" s="225"/>
    </row>
    <row r="1279" spans="3:7">
      <c r="C1279" s="224"/>
      <c r="D1279" s="224"/>
      <c r="E1279" s="224"/>
      <c r="F1279" s="224"/>
      <c r="G1279" s="225"/>
    </row>
    <row r="1280" spans="3:7">
      <c r="C1280" s="224"/>
      <c r="D1280" s="224"/>
      <c r="E1280" s="224"/>
      <c r="F1280" s="224"/>
      <c r="G1280" s="225"/>
    </row>
    <row r="1281" spans="3:7">
      <c r="C1281" s="224"/>
      <c r="D1281" s="224"/>
      <c r="E1281" s="224"/>
      <c r="F1281" s="224"/>
      <c r="G1281" s="225"/>
    </row>
    <row r="1282" spans="3:7">
      <c r="C1282" s="224"/>
      <c r="D1282" s="224"/>
      <c r="E1282" s="224"/>
      <c r="F1282" s="224"/>
      <c r="G1282" s="225"/>
    </row>
    <row r="1283" spans="3:7">
      <c r="C1283" s="224"/>
      <c r="D1283" s="224"/>
      <c r="E1283" s="224"/>
      <c r="F1283" s="224"/>
      <c r="G1283" s="225"/>
    </row>
    <row r="1284" spans="3:7">
      <c r="C1284" s="224"/>
      <c r="D1284" s="224"/>
      <c r="E1284" s="224"/>
      <c r="F1284" s="224"/>
      <c r="G1284" s="225"/>
    </row>
    <row r="1285" spans="3:7">
      <c r="C1285" s="224"/>
      <c r="D1285" s="224"/>
      <c r="E1285" s="224"/>
      <c r="F1285" s="224"/>
      <c r="G1285" s="225"/>
    </row>
    <row r="1286" spans="3:7">
      <c r="C1286" s="224"/>
      <c r="D1286" s="224"/>
      <c r="E1286" s="224"/>
      <c r="F1286" s="224"/>
      <c r="G1286" s="225"/>
    </row>
    <row r="1287" spans="3:7">
      <c r="C1287" s="224"/>
      <c r="D1287" s="224"/>
      <c r="E1287" s="224"/>
      <c r="F1287" s="224"/>
      <c r="G1287" s="225"/>
    </row>
    <row r="1288" spans="3:7">
      <c r="C1288" s="224"/>
      <c r="D1288" s="224"/>
      <c r="E1288" s="224"/>
      <c r="F1288" s="224"/>
      <c r="G1288" s="225"/>
    </row>
    <row r="1289" spans="3:7">
      <c r="C1289" s="224"/>
      <c r="D1289" s="224"/>
      <c r="E1289" s="224"/>
      <c r="F1289" s="224"/>
      <c r="G1289" s="225"/>
    </row>
    <row r="1290" spans="3:7">
      <c r="C1290" s="224"/>
      <c r="D1290" s="224"/>
      <c r="E1290" s="224"/>
      <c r="F1290" s="224"/>
      <c r="G1290" s="225"/>
    </row>
    <row r="1291" spans="3:7">
      <c r="C1291" s="224"/>
      <c r="D1291" s="224"/>
      <c r="E1291" s="224"/>
      <c r="F1291" s="224"/>
      <c r="G1291" s="225"/>
    </row>
    <row r="1292" spans="3:7">
      <c r="C1292" s="224"/>
      <c r="D1292" s="224"/>
      <c r="E1292" s="224"/>
      <c r="F1292" s="224"/>
      <c r="G1292" s="225"/>
    </row>
    <row r="1293" spans="3:7">
      <c r="C1293" s="224"/>
      <c r="D1293" s="224"/>
      <c r="E1293" s="224"/>
      <c r="F1293" s="224"/>
      <c r="G1293" s="225"/>
    </row>
    <row r="1294" spans="3:7">
      <c r="C1294" s="224"/>
      <c r="D1294" s="224"/>
      <c r="E1294" s="224"/>
      <c r="F1294" s="224"/>
      <c r="G1294" s="225"/>
    </row>
    <row r="1295" spans="3:7">
      <c r="C1295" s="224"/>
      <c r="D1295" s="224"/>
      <c r="E1295" s="224"/>
      <c r="F1295" s="224"/>
      <c r="G1295" s="225"/>
    </row>
    <row r="1296" spans="3:7">
      <c r="C1296" s="224"/>
      <c r="D1296" s="224"/>
      <c r="E1296" s="224"/>
      <c r="F1296" s="224"/>
      <c r="G1296" s="225"/>
    </row>
    <row r="1297" spans="3:7">
      <c r="C1297" s="224"/>
      <c r="D1297" s="224"/>
      <c r="E1297" s="224"/>
      <c r="F1297" s="224"/>
      <c r="G1297" s="225"/>
    </row>
    <row r="1298" spans="3:7">
      <c r="C1298" s="224"/>
      <c r="D1298" s="224"/>
      <c r="E1298" s="224"/>
      <c r="F1298" s="224"/>
      <c r="G1298" s="225"/>
    </row>
    <row r="1299" spans="3:7">
      <c r="C1299" s="224"/>
      <c r="D1299" s="224"/>
      <c r="E1299" s="224"/>
      <c r="F1299" s="224"/>
      <c r="G1299" s="225"/>
    </row>
    <row r="1300" spans="3:7">
      <c r="C1300" s="224"/>
      <c r="D1300" s="224"/>
      <c r="E1300" s="224"/>
      <c r="F1300" s="224"/>
      <c r="G1300" s="225"/>
    </row>
    <row r="1301" spans="3:7">
      <c r="C1301" s="224"/>
      <c r="D1301" s="224"/>
      <c r="E1301" s="224"/>
      <c r="F1301" s="224"/>
      <c r="G1301" s="225"/>
    </row>
    <row r="1302" spans="3:7">
      <c r="C1302" s="224"/>
      <c r="D1302" s="224"/>
      <c r="E1302" s="224"/>
      <c r="F1302" s="224"/>
      <c r="G1302" s="225"/>
    </row>
    <row r="1303" spans="3:7">
      <c r="C1303" s="224"/>
      <c r="D1303" s="224"/>
      <c r="E1303" s="224"/>
      <c r="F1303" s="224"/>
      <c r="G1303" s="225"/>
    </row>
    <row r="1304" spans="3:7">
      <c r="C1304" s="224"/>
      <c r="D1304" s="224"/>
      <c r="E1304" s="224"/>
      <c r="F1304" s="224"/>
      <c r="G1304" s="225"/>
    </row>
    <row r="1305" spans="3:7">
      <c r="C1305" s="224"/>
      <c r="D1305" s="224"/>
      <c r="E1305" s="224"/>
      <c r="F1305" s="224"/>
      <c r="G1305" s="225"/>
    </row>
    <row r="1306" spans="3:7">
      <c r="C1306" s="224"/>
      <c r="D1306" s="224"/>
      <c r="E1306" s="224"/>
      <c r="F1306" s="224"/>
      <c r="G1306" s="225"/>
    </row>
    <row r="1307" spans="3:7">
      <c r="C1307" s="224"/>
      <c r="D1307" s="224"/>
      <c r="E1307" s="224"/>
      <c r="F1307" s="224"/>
      <c r="G1307" s="225"/>
    </row>
    <row r="1308" spans="3:7">
      <c r="C1308" s="224"/>
      <c r="D1308" s="224"/>
      <c r="E1308" s="224"/>
      <c r="F1308" s="224"/>
      <c r="G1308" s="225"/>
    </row>
    <row r="1309" spans="3:7">
      <c r="C1309" s="224"/>
      <c r="D1309" s="224"/>
      <c r="E1309" s="224"/>
      <c r="F1309" s="224"/>
      <c r="G1309" s="225"/>
    </row>
    <row r="1310" spans="3:7">
      <c r="C1310" s="224"/>
      <c r="D1310" s="224"/>
      <c r="E1310" s="224"/>
      <c r="F1310" s="224"/>
      <c r="G1310" s="225"/>
    </row>
    <row r="1311" spans="3:7">
      <c r="C1311" s="224"/>
      <c r="D1311" s="224"/>
      <c r="E1311" s="224"/>
      <c r="F1311" s="224"/>
      <c r="G1311" s="225"/>
    </row>
    <row r="1312" spans="3:7">
      <c r="C1312" s="224"/>
      <c r="D1312" s="224"/>
      <c r="E1312" s="224"/>
      <c r="F1312" s="224"/>
      <c r="G1312" s="225"/>
    </row>
    <row r="1313" spans="3:7">
      <c r="C1313" s="224"/>
      <c r="D1313" s="224"/>
      <c r="E1313" s="224"/>
      <c r="F1313" s="224"/>
      <c r="G1313" s="225"/>
    </row>
    <row r="1314" spans="3:7">
      <c r="C1314" s="224"/>
      <c r="D1314" s="224"/>
      <c r="E1314" s="224"/>
      <c r="F1314" s="224"/>
      <c r="G1314" s="225"/>
    </row>
    <row r="1315" spans="3:7">
      <c r="C1315" s="224"/>
      <c r="D1315" s="224"/>
      <c r="E1315" s="224"/>
      <c r="F1315" s="224"/>
      <c r="G1315" s="225"/>
    </row>
    <row r="1316" spans="3:7">
      <c r="C1316" s="224"/>
      <c r="D1316" s="224"/>
      <c r="E1316" s="224"/>
      <c r="F1316" s="224"/>
      <c r="G1316" s="225"/>
    </row>
    <row r="1317" spans="3:7">
      <c r="C1317" s="224"/>
      <c r="D1317" s="224"/>
      <c r="E1317" s="224"/>
      <c r="F1317" s="224"/>
      <c r="G1317" s="225"/>
    </row>
    <row r="1318" spans="3:7">
      <c r="C1318" s="224"/>
      <c r="D1318" s="224"/>
      <c r="E1318" s="224"/>
      <c r="F1318" s="224"/>
      <c r="G1318" s="225"/>
    </row>
    <row r="1319" spans="3:7">
      <c r="C1319" s="224"/>
      <c r="D1319" s="224"/>
      <c r="E1319" s="224"/>
      <c r="F1319" s="224"/>
      <c r="G1319" s="225"/>
    </row>
    <row r="1320" spans="3:7">
      <c r="C1320" s="224"/>
      <c r="D1320" s="224"/>
      <c r="E1320" s="224"/>
      <c r="F1320" s="224"/>
      <c r="G1320" s="225"/>
    </row>
    <row r="1321" spans="3:7">
      <c r="C1321" s="224"/>
      <c r="D1321" s="224"/>
      <c r="E1321" s="224"/>
      <c r="F1321" s="224"/>
      <c r="G1321" s="225"/>
    </row>
    <row r="1322" spans="3:7">
      <c r="C1322" s="224"/>
      <c r="D1322" s="224"/>
      <c r="E1322" s="224"/>
      <c r="F1322" s="224"/>
      <c r="G1322" s="225"/>
    </row>
    <row r="1323" spans="3:7">
      <c r="C1323" s="224"/>
      <c r="D1323" s="224"/>
      <c r="E1323" s="224"/>
      <c r="F1323" s="224"/>
      <c r="G1323" s="225"/>
    </row>
    <row r="1324" spans="3:7">
      <c r="C1324" s="224"/>
      <c r="D1324" s="224"/>
      <c r="E1324" s="224"/>
      <c r="F1324" s="224"/>
      <c r="G1324" s="225"/>
    </row>
    <row r="1325" spans="3:7">
      <c r="C1325" s="224"/>
      <c r="D1325" s="224"/>
      <c r="E1325" s="224"/>
      <c r="F1325" s="224"/>
      <c r="G1325" s="225"/>
    </row>
    <row r="1326" spans="3:7">
      <c r="C1326" s="224"/>
      <c r="D1326" s="224"/>
      <c r="E1326" s="224"/>
      <c r="F1326" s="224"/>
      <c r="G1326" s="225"/>
    </row>
    <row r="1327" spans="3:7">
      <c r="C1327" s="224"/>
      <c r="D1327" s="224"/>
      <c r="E1327" s="224"/>
      <c r="F1327" s="224"/>
      <c r="G1327" s="225"/>
    </row>
    <row r="1328" spans="3:7">
      <c r="C1328" s="224"/>
      <c r="D1328" s="224"/>
      <c r="E1328" s="224"/>
      <c r="F1328" s="224"/>
      <c r="G1328" s="225"/>
    </row>
    <row r="1329" spans="3:7">
      <c r="C1329" s="224"/>
      <c r="D1329" s="224"/>
      <c r="E1329" s="224"/>
      <c r="F1329" s="224"/>
      <c r="G1329" s="225"/>
    </row>
    <row r="1330" spans="3:7">
      <c r="C1330" s="224"/>
      <c r="D1330" s="224"/>
      <c r="E1330" s="224"/>
      <c r="F1330" s="224"/>
      <c r="G1330" s="225"/>
    </row>
    <row r="1331" spans="3:7">
      <c r="C1331" s="224"/>
      <c r="D1331" s="224"/>
      <c r="E1331" s="224"/>
      <c r="F1331" s="224"/>
      <c r="G1331" s="225"/>
    </row>
    <row r="1332" spans="3:7">
      <c r="C1332" s="224"/>
      <c r="D1332" s="224"/>
      <c r="E1332" s="224"/>
      <c r="F1332" s="224"/>
      <c r="G1332" s="225"/>
    </row>
    <row r="1333" spans="3:7">
      <c r="C1333" s="224"/>
      <c r="D1333" s="224"/>
      <c r="E1333" s="224"/>
      <c r="F1333" s="224"/>
      <c r="G1333" s="225"/>
    </row>
    <row r="1334" spans="3:7">
      <c r="C1334" s="224"/>
      <c r="D1334" s="224"/>
      <c r="E1334" s="224"/>
      <c r="F1334" s="224"/>
      <c r="G1334" s="225"/>
    </row>
    <row r="1335" spans="3:7">
      <c r="C1335" s="224"/>
      <c r="D1335" s="224"/>
      <c r="E1335" s="224"/>
      <c r="F1335" s="224"/>
      <c r="G1335" s="225"/>
    </row>
    <row r="1336" spans="3:7">
      <c r="C1336" s="224"/>
      <c r="D1336" s="224"/>
      <c r="E1336" s="224"/>
      <c r="F1336" s="224"/>
      <c r="G1336" s="225"/>
    </row>
    <row r="1337" spans="3:7">
      <c r="C1337" s="224"/>
      <c r="D1337" s="224"/>
      <c r="E1337" s="224"/>
      <c r="F1337" s="224"/>
      <c r="G1337" s="225"/>
    </row>
    <row r="1338" spans="3:7">
      <c r="C1338" s="224"/>
      <c r="D1338" s="224"/>
      <c r="E1338" s="224"/>
      <c r="F1338" s="224"/>
      <c r="G1338" s="225"/>
    </row>
    <row r="1339" spans="3:7">
      <c r="C1339" s="224"/>
      <c r="D1339" s="224"/>
      <c r="E1339" s="224"/>
      <c r="F1339" s="224"/>
      <c r="G1339" s="225"/>
    </row>
    <row r="1340" spans="3:7">
      <c r="C1340" s="224"/>
      <c r="D1340" s="224"/>
      <c r="E1340" s="224"/>
      <c r="F1340" s="224"/>
      <c r="G1340" s="225"/>
    </row>
    <row r="1341" spans="3:7">
      <c r="C1341" s="224"/>
      <c r="D1341" s="224"/>
      <c r="E1341" s="224"/>
      <c r="F1341" s="224"/>
      <c r="G1341" s="225"/>
    </row>
    <row r="1342" spans="3:7">
      <c r="C1342" s="224"/>
      <c r="D1342" s="224"/>
      <c r="E1342" s="224"/>
      <c r="F1342" s="224"/>
      <c r="G1342" s="225"/>
    </row>
    <row r="1343" spans="3:7">
      <c r="C1343" s="224"/>
      <c r="D1343" s="224"/>
      <c r="E1343" s="224"/>
      <c r="F1343" s="224"/>
      <c r="G1343" s="225"/>
    </row>
    <row r="1344" spans="3:7">
      <c r="C1344" s="224"/>
      <c r="D1344" s="224"/>
      <c r="E1344" s="224"/>
      <c r="F1344" s="224"/>
      <c r="G1344" s="225"/>
    </row>
    <row r="1345" spans="3:7">
      <c r="C1345" s="224"/>
      <c r="D1345" s="224"/>
      <c r="E1345" s="224"/>
      <c r="F1345" s="224"/>
      <c r="G1345" s="225"/>
    </row>
    <row r="1346" spans="3:7">
      <c r="C1346" s="224"/>
      <c r="D1346" s="224"/>
      <c r="E1346" s="224"/>
      <c r="F1346" s="224"/>
      <c r="G1346" s="225"/>
    </row>
    <row r="1347" spans="3:7">
      <c r="C1347" s="224"/>
      <c r="D1347" s="224"/>
      <c r="E1347" s="224"/>
      <c r="F1347" s="224"/>
      <c r="G1347" s="225"/>
    </row>
    <row r="1348" spans="3:7">
      <c r="C1348" s="224"/>
      <c r="D1348" s="224"/>
      <c r="E1348" s="224"/>
      <c r="F1348" s="224"/>
      <c r="G1348" s="225"/>
    </row>
    <row r="1349" spans="3:7">
      <c r="C1349" s="224"/>
      <c r="D1349" s="224"/>
      <c r="E1349" s="224"/>
      <c r="F1349" s="224"/>
      <c r="G1349" s="225"/>
    </row>
    <row r="1350" spans="3:7">
      <c r="C1350" s="224"/>
      <c r="D1350" s="224"/>
      <c r="E1350" s="224"/>
      <c r="F1350" s="224"/>
      <c r="G1350" s="225"/>
    </row>
    <row r="1351" spans="3:7">
      <c r="C1351" s="224"/>
      <c r="D1351" s="224"/>
      <c r="E1351" s="224"/>
      <c r="F1351" s="224"/>
      <c r="G1351" s="225"/>
    </row>
    <row r="1352" spans="3:7">
      <c r="C1352" s="224"/>
      <c r="D1352" s="224"/>
      <c r="E1352" s="224"/>
      <c r="F1352" s="224"/>
      <c r="G1352" s="225"/>
    </row>
    <row r="1353" spans="3:7">
      <c r="C1353" s="224"/>
      <c r="D1353" s="224"/>
      <c r="E1353" s="224"/>
      <c r="F1353" s="224"/>
      <c r="G1353" s="225"/>
    </row>
    <row r="1354" spans="3:7">
      <c r="C1354" s="224"/>
      <c r="D1354" s="224"/>
      <c r="E1354" s="224"/>
      <c r="F1354" s="224"/>
      <c r="G1354" s="225"/>
    </row>
    <row r="1355" spans="3:7">
      <c r="C1355" s="224"/>
      <c r="D1355" s="224"/>
      <c r="E1355" s="224"/>
      <c r="F1355" s="224"/>
      <c r="G1355" s="225"/>
    </row>
    <row r="1356" spans="3:7">
      <c r="C1356" s="224"/>
      <c r="D1356" s="224"/>
      <c r="E1356" s="224"/>
      <c r="F1356" s="224"/>
      <c r="G1356" s="225"/>
    </row>
    <row r="1357" spans="3:7">
      <c r="C1357" s="224"/>
      <c r="D1357" s="224"/>
      <c r="E1357" s="224"/>
      <c r="F1357" s="224"/>
      <c r="G1357" s="225"/>
    </row>
    <row r="1358" spans="3:7">
      <c r="C1358" s="224"/>
      <c r="D1358" s="224"/>
      <c r="E1358" s="224"/>
      <c r="F1358" s="224"/>
      <c r="G1358" s="225"/>
    </row>
    <row r="1359" spans="3:7">
      <c r="C1359" s="224"/>
      <c r="D1359" s="224"/>
      <c r="E1359" s="224"/>
      <c r="F1359" s="224"/>
      <c r="G1359" s="225"/>
    </row>
    <row r="1360" spans="3:7">
      <c r="C1360" s="224"/>
      <c r="D1360" s="224"/>
      <c r="E1360" s="224"/>
      <c r="F1360" s="224"/>
      <c r="G1360" s="225"/>
    </row>
    <row r="1361" spans="3:7">
      <c r="C1361" s="224"/>
      <c r="D1361" s="224"/>
      <c r="E1361" s="224"/>
      <c r="F1361" s="224"/>
      <c r="G1361" s="225"/>
    </row>
    <row r="1362" spans="3:7">
      <c r="C1362" s="224"/>
      <c r="D1362" s="224"/>
      <c r="E1362" s="224"/>
      <c r="F1362" s="224"/>
      <c r="G1362" s="225"/>
    </row>
    <row r="1363" spans="3:7">
      <c r="C1363" s="224"/>
      <c r="D1363" s="224"/>
      <c r="E1363" s="224"/>
      <c r="F1363" s="224"/>
      <c r="G1363" s="225"/>
    </row>
    <row r="1364" spans="3:7">
      <c r="C1364" s="224"/>
      <c r="D1364" s="224"/>
      <c r="E1364" s="224"/>
      <c r="F1364" s="224"/>
      <c r="G1364" s="225"/>
    </row>
    <row r="1365" spans="3:7">
      <c r="C1365" s="224"/>
      <c r="D1365" s="224"/>
      <c r="E1365" s="224"/>
      <c r="F1365" s="224"/>
      <c r="G1365" s="225"/>
    </row>
    <row r="1366" spans="3:7">
      <c r="C1366" s="224"/>
      <c r="D1366" s="224"/>
      <c r="E1366" s="224"/>
      <c r="F1366" s="224"/>
      <c r="G1366" s="225"/>
    </row>
    <row r="1367" spans="3:7">
      <c r="C1367" s="224"/>
      <c r="D1367" s="224"/>
      <c r="E1367" s="224"/>
      <c r="F1367" s="224"/>
      <c r="G1367" s="225"/>
    </row>
    <row r="1368" spans="3:7">
      <c r="C1368" s="224"/>
      <c r="D1368" s="224"/>
      <c r="E1368" s="224"/>
      <c r="F1368" s="224"/>
      <c r="G1368" s="225"/>
    </row>
    <row r="1369" spans="3:7">
      <c r="C1369" s="224"/>
      <c r="D1369" s="224"/>
      <c r="E1369" s="224"/>
      <c r="F1369" s="224"/>
      <c r="G1369" s="225"/>
    </row>
    <row r="1370" spans="3:7">
      <c r="C1370" s="224"/>
      <c r="D1370" s="224"/>
      <c r="E1370" s="224"/>
      <c r="F1370" s="224"/>
      <c r="G1370" s="225"/>
    </row>
    <row r="1371" spans="3:7">
      <c r="C1371" s="224"/>
      <c r="D1371" s="224"/>
      <c r="E1371" s="224"/>
      <c r="F1371" s="224"/>
      <c r="G1371" s="225"/>
    </row>
    <row r="1372" spans="3:7">
      <c r="C1372" s="224"/>
      <c r="D1372" s="224"/>
      <c r="E1372" s="224"/>
      <c r="F1372" s="224"/>
      <c r="G1372" s="225"/>
    </row>
    <row r="1373" spans="3:7">
      <c r="C1373" s="224"/>
      <c r="D1373" s="224"/>
      <c r="E1373" s="224"/>
      <c r="F1373" s="224"/>
      <c r="G1373" s="225"/>
    </row>
    <row r="1374" spans="3:7">
      <c r="C1374" s="224"/>
      <c r="D1374" s="224"/>
      <c r="E1374" s="224"/>
      <c r="F1374" s="224"/>
      <c r="G1374" s="225"/>
    </row>
    <row r="1375" spans="3:7">
      <c r="C1375" s="224"/>
      <c r="D1375" s="224"/>
      <c r="E1375" s="224"/>
      <c r="F1375" s="224"/>
      <c r="G1375" s="225"/>
    </row>
    <row r="1376" spans="3:7">
      <c r="C1376" s="224"/>
      <c r="D1376" s="224"/>
      <c r="E1376" s="224"/>
      <c r="F1376" s="224"/>
      <c r="G1376" s="225"/>
    </row>
    <row r="1377" spans="3:7">
      <c r="C1377" s="224"/>
      <c r="D1377" s="224"/>
      <c r="E1377" s="224"/>
      <c r="F1377" s="224"/>
      <c r="G1377" s="225"/>
    </row>
    <row r="1378" spans="3:7">
      <c r="C1378" s="224"/>
      <c r="D1378" s="224"/>
      <c r="E1378" s="224"/>
      <c r="F1378" s="224"/>
      <c r="G1378" s="225"/>
    </row>
    <row r="1379" spans="3:7">
      <c r="C1379" s="224"/>
      <c r="D1379" s="224"/>
      <c r="E1379" s="224"/>
      <c r="F1379" s="224"/>
      <c r="G1379" s="225"/>
    </row>
    <row r="1380" spans="3:7">
      <c r="C1380" s="224"/>
      <c r="D1380" s="224"/>
      <c r="E1380" s="224"/>
      <c r="F1380" s="224"/>
      <c r="G1380" s="225"/>
    </row>
    <row r="1381" spans="3:7">
      <c r="C1381" s="224"/>
      <c r="D1381" s="224"/>
      <c r="E1381" s="224"/>
      <c r="F1381" s="224"/>
      <c r="G1381" s="225"/>
    </row>
    <row r="1382" spans="3:7">
      <c r="C1382" s="224"/>
      <c r="D1382" s="224"/>
      <c r="E1382" s="224"/>
      <c r="F1382" s="224"/>
      <c r="G1382" s="225"/>
    </row>
    <row r="1383" spans="3:7">
      <c r="C1383" s="224"/>
      <c r="D1383" s="224"/>
      <c r="E1383" s="224"/>
      <c r="F1383" s="224"/>
      <c r="G1383" s="225"/>
    </row>
    <row r="1384" spans="3:7">
      <c r="C1384" s="224"/>
      <c r="D1384" s="224"/>
      <c r="E1384" s="224"/>
      <c r="F1384" s="224"/>
      <c r="G1384" s="225"/>
    </row>
    <row r="1385" spans="3:7">
      <c r="C1385" s="224"/>
      <c r="D1385" s="224"/>
      <c r="E1385" s="224"/>
      <c r="F1385" s="224"/>
      <c r="G1385" s="225"/>
    </row>
    <row r="1386" spans="3:7">
      <c r="C1386" s="224"/>
      <c r="D1386" s="224"/>
      <c r="E1386" s="224"/>
      <c r="F1386" s="224"/>
      <c r="G1386" s="225"/>
    </row>
    <row r="1387" spans="3:7">
      <c r="C1387" s="224"/>
      <c r="D1387" s="224"/>
      <c r="E1387" s="224"/>
      <c r="F1387" s="224"/>
      <c r="G1387" s="225"/>
    </row>
    <row r="1388" spans="3:7">
      <c r="C1388" s="224"/>
      <c r="D1388" s="224"/>
      <c r="E1388" s="224"/>
      <c r="F1388" s="224"/>
      <c r="G1388" s="225"/>
    </row>
    <row r="1389" spans="3:7">
      <c r="C1389" s="224"/>
      <c r="D1389" s="224"/>
      <c r="E1389" s="224"/>
      <c r="F1389" s="224"/>
      <c r="G1389" s="225"/>
    </row>
    <row r="1390" spans="3:7">
      <c r="C1390" s="224"/>
      <c r="D1390" s="224"/>
      <c r="E1390" s="224"/>
      <c r="F1390" s="224"/>
      <c r="G1390" s="225"/>
    </row>
    <row r="1391" spans="3:7">
      <c r="C1391" s="224"/>
      <c r="D1391" s="224"/>
      <c r="E1391" s="224"/>
      <c r="F1391" s="224"/>
      <c r="G1391" s="225"/>
    </row>
    <row r="1392" spans="3:7">
      <c r="C1392" s="224"/>
      <c r="D1392" s="224"/>
      <c r="E1392" s="224"/>
      <c r="F1392" s="224"/>
      <c r="G1392" s="225"/>
    </row>
    <row r="1393" spans="3:7">
      <c r="C1393" s="224"/>
      <c r="D1393" s="224"/>
      <c r="E1393" s="224"/>
      <c r="F1393" s="224"/>
      <c r="G1393" s="225"/>
    </row>
    <row r="1394" spans="3:7">
      <c r="C1394" s="224"/>
      <c r="D1394" s="224"/>
      <c r="E1394" s="224"/>
      <c r="F1394" s="224"/>
      <c r="G1394" s="225"/>
    </row>
    <row r="1395" spans="3:7">
      <c r="C1395" s="224"/>
      <c r="D1395" s="224"/>
      <c r="E1395" s="224"/>
      <c r="F1395" s="224"/>
      <c r="G1395" s="225"/>
    </row>
    <row r="1396" spans="3:7">
      <c r="C1396" s="224"/>
      <c r="D1396" s="224"/>
      <c r="E1396" s="224"/>
      <c r="F1396" s="224"/>
      <c r="G1396" s="225"/>
    </row>
    <row r="1397" spans="3:7">
      <c r="C1397" s="224"/>
      <c r="D1397" s="224"/>
      <c r="E1397" s="224"/>
      <c r="F1397" s="224"/>
      <c r="G1397" s="225"/>
    </row>
    <row r="1398" spans="3:7">
      <c r="C1398" s="224"/>
      <c r="D1398" s="224"/>
      <c r="E1398" s="224"/>
      <c r="F1398" s="224"/>
      <c r="G1398" s="225"/>
    </row>
    <row r="1399" spans="3:7">
      <c r="C1399" s="224"/>
      <c r="D1399" s="224"/>
      <c r="E1399" s="224"/>
      <c r="F1399" s="224"/>
      <c r="G1399" s="225"/>
    </row>
    <row r="1400" spans="3:7">
      <c r="C1400" s="224"/>
      <c r="D1400" s="224"/>
      <c r="E1400" s="224"/>
      <c r="F1400" s="224"/>
      <c r="G1400" s="225"/>
    </row>
    <row r="1401" spans="3:7">
      <c r="C1401" s="224"/>
      <c r="D1401" s="224"/>
      <c r="E1401" s="224"/>
      <c r="F1401" s="224"/>
      <c r="G1401" s="225"/>
    </row>
    <row r="1402" spans="3:7">
      <c r="C1402" s="224"/>
      <c r="D1402" s="224"/>
      <c r="E1402" s="224"/>
      <c r="F1402" s="224"/>
      <c r="G1402" s="225"/>
    </row>
    <row r="1403" spans="3:7">
      <c r="C1403" s="224"/>
      <c r="D1403" s="224"/>
      <c r="E1403" s="224"/>
      <c r="F1403" s="224"/>
      <c r="G1403" s="225"/>
    </row>
    <row r="1404" spans="3:7">
      <c r="C1404" s="224"/>
      <c r="D1404" s="224"/>
      <c r="E1404" s="224"/>
      <c r="F1404" s="224"/>
      <c r="G1404" s="225"/>
    </row>
    <row r="1405" spans="3:7">
      <c r="C1405" s="224"/>
      <c r="D1405" s="224"/>
      <c r="E1405" s="224"/>
      <c r="F1405" s="224"/>
      <c r="G1405" s="225"/>
    </row>
    <row r="1406" spans="3:7">
      <c r="C1406" s="224"/>
      <c r="D1406" s="224"/>
      <c r="E1406" s="224"/>
      <c r="F1406" s="224"/>
      <c r="G1406" s="225"/>
    </row>
    <row r="1407" spans="3:7">
      <c r="C1407" s="224"/>
      <c r="D1407" s="224"/>
      <c r="E1407" s="224"/>
      <c r="F1407" s="224"/>
      <c r="G1407" s="225"/>
    </row>
    <row r="1408" spans="3:7">
      <c r="C1408" s="224"/>
      <c r="D1408" s="224"/>
      <c r="E1408" s="224"/>
      <c r="F1408" s="224"/>
      <c r="G1408" s="225"/>
    </row>
    <row r="1409" spans="3:7">
      <c r="C1409" s="224"/>
      <c r="D1409" s="224"/>
      <c r="E1409" s="224"/>
      <c r="F1409" s="224"/>
      <c r="G1409" s="225"/>
    </row>
    <row r="1410" spans="3:7">
      <c r="C1410" s="224"/>
      <c r="D1410" s="224"/>
      <c r="E1410" s="224"/>
      <c r="F1410" s="224"/>
      <c r="G1410" s="225"/>
    </row>
    <row r="1411" spans="3:7">
      <c r="C1411" s="224"/>
      <c r="D1411" s="224"/>
      <c r="E1411" s="224"/>
      <c r="F1411" s="224"/>
      <c r="G1411" s="225"/>
    </row>
    <row r="1412" spans="3:7">
      <c r="C1412" s="224"/>
      <c r="D1412" s="224"/>
      <c r="E1412" s="224"/>
      <c r="F1412" s="224"/>
      <c r="G1412" s="225"/>
    </row>
    <row r="1413" spans="3:7">
      <c r="C1413" s="224"/>
      <c r="D1413" s="224"/>
      <c r="E1413" s="224"/>
      <c r="F1413" s="224"/>
      <c r="G1413" s="225"/>
    </row>
    <row r="1414" spans="3:7">
      <c r="C1414" s="224"/>
      <c r="D1414" s="224"/>
      <c r="E1414" s="224"/>
      <c r="F1414" s="224"/>
      <c r="G1414" s="225"/>
    </row>
    <row r="1415" spans="3:7">
      <c r="C1415" s="224"/>
      <c r="D1415" s="224"/>
      <c r="E1415" s="224"/>
      <c r="F1415" s="224"/>
      <c r="G1415" s="225"/>
    </row>
    <row r="1416" spans="3:7">
      <c r="C1416" s="224"/>
      <c r="D1416" s="224"/>
      <c r="E1416" s="224"/>
      <c r="F1416" s="224"/>
      <c r="G1416" s="225"/>
    </row>
    <row r="1417" spans="3:7">
      <c r="C1417" s="224"/>
      <c r="D1417" s="224"/>
      <c r="E1417" s="224"/>
      <c r="F1417" s="224"/>
      <c r="G1417" s="225"/>
    </row>
    <row r="1418" spans="3:7">
      <c r="C1418" s="224"/>
      <c r="D1418" s="224"/>
      <c r="E1418" s="224"/>
      <c r="F1418" s="224"/>
      <c r="G1418" s="225"/>
    </row>
    <row r="1419" spans="3:7">
      <c r="C1419" s="224"/>
      <c r="D1419" s="224"/>
      <c r="E1419" s="224"/>
      <c r="F1419" s="224"/>
      <c r="G1419" s="225"/>
    </row>
    <row r="1420" spans="3:7">
      <c r="C1420" s="224"/>
      <c r="D1420" s="224"/>
      <c r="E1420" s="224"/>
      <c r="F1420" s="224"/>
      <c r="G1420" s="225"/>
    </row>
    <row r="1421" spans="3:7">
      <c r="C1421" s="224"/>
      <c r="D1421" s="224"/>
      <c r="E1421" s="224"/>
      <c r="F1421" s="224"/>
      <c r="G1421" s="225"/>
    </row>
    <row r="1422" spans="3:7">
      <c r="C1422" s="224"/>
      <c r="D1422" s="224"/>
      <c r="E1422" s="224"/>
      <c r="F1422" s="224"/>
      <c r="G1422" s="225"/>
    </row>
    <row r="1423" spans="3:7">
      <c r="C1423" s="224"/>
      <c r="D1423" s="224"/>
      <c r="E1423" s="224"/>
      <c r="F1423" s="224"/>
      <c r="G1423" s="225"/>
    </row>
    <row r="1424" spans="3:7">
      <c r="C1424" s="224"/>
      <c r="D1424" s="224"/>
      <c r="E1424" s="224"/>
      <c r="F1424" s="224"/>
      <c r="G1424" s="225"/>
    </row>
    <row r="1425" spans="3:7">
      <c r="C1425" s="224"/>
      <c r="D1425" s="224"/>
      <c r="E1425" s="224"/>
      <c r="F1425" s="224"/>
      <c r="G1425" s="225"/>
    </row>
    <row r="1426" spans="3:7">
      <c r="C1426" s="224"/>
      <c r="D1426" s="224"/>
      <c r="E1426" s="224"/>
      <c r="F1426" s="224"/>
      <c r="G1426" s="225"/>
    </row>
    <row r="1427" spans="3:7">
      <c r="C1427" s="224"/>
      <c r="D1427" s="224"/>
      <c r="E1427" s="224"/>
      <c r="F1427" s="224"/>
      <c r="G1427" s="225"/>
    </row>
    <row r="1428" spans="3:7">
      <c r="C1428" s="224"/>
      <c r="D1428" s="224"/>
      <c r="E1428" s="224"/>
      <c r="F1428" s="224"/>
      <c r="G1428" s="225"/>
    </row>
    <row r="1429" spans="3:7">
      <c r="C1429" s="224"/>
      <c r="D1429" s="224"/>
      <c r="E1429" s="224"/>
      <c r="F1429" s="224"/>
      <c r="G1429" s="225"/>
    </row>
    <row r="1430" spans="3:7">
      <c r="C1430" s="224"/>
      <c r="D1430" s="224"/>
      <c r="E1430" s="224"/>
      <c r="F1430" s="224"/>
      <c r="G1430" s="225"/>
    </row>
    <row r="1431" spans="3:7">
      <c r="C1431" s="224"/>
      <c r="D1431" s="224"/>
      <c r="E1431" s="224"/>
      <c r="F1431" s="224"/>
      <c r="G1431" s="225"/>
    </row>
    <row r="1432" spans="3:7">
      <c r="C1432" s="224"/>
      <c r="D1432" s="224"/>
      <c r="E1432" s="224"/>
      <c r="F1432" s="224"/>
      <c r="G1432" s="225"/>
    </row>
    <row r="1433" spans="3:7">
      <c r="C1433" s="224"/>
      <c r="D1433" s="224"/>
      <c r="E1433" s="224"/>
      <c r="F1433" s="224"/>
      <c r="G1433" s="225"/>
    </row>
    <row r="1434" spans="3:7">
      <c r="C1434" s="224"/>
      <c r="D1434" s="224"/>
      <c r="E1434" s="224"/>
      <c r="F1434" s="224"/>
      <c r="G1434" s="225"/>
    </row>
    <row r="1435" spans="3:7">
      <c r="C1435" s="224"/>
      <c r="D1435" s="224"/>
      <c r="E1435" s="224"/>
      <c r="F1435" s="224"/>
      <c r="G1435" s="225"/>
    </row>
    <row r="1436" spans="3:7">
      <c r="C1436" s="224"/>
      <c r="D1436" s="224"/>
      <c r="E1436" s="224"/>
      <c r="F1436" s="224"/>
      <c r="G1436" s="225"/>
    </row>
    <row r="1437" spans="3:7">
      <c r="C1437" s="224"/>
      <c r="D1437" s="224"/>
      <c r="E1437" s="224"/>
      <c r="F1437" s="224"/>
      <c r="G1437" s="225"/>
    </row>
    <row r="1438" spans="3:7">
      <c r="C1438" s="224"/>
      <c r="D1438" s="224"/>
      <c r="E1438" s="224"/>
      <c r="F1438" s="224"/>
      <c r="G1438" s="225"/>
    </row>
    <row r="1439" spans="3:7">
      <c r="C1439" s="224"/>
      <c r="D1439" s="224"/>
      <c r="E1439" s="224"/>
      <c r="F1439" s="224"/>
      <c r="G1439" s="225"/>
    </row>
    <row r="1440" spans="3:7">
      <c r="C1440" s="224"/>
      <c r="D1440" s="224"/>
      <c r="E1440" s="224"/>
      <c r="F1440" s="224"/>
      <c r="G1440" s="225"/>
    </row>
    <row r="1441" spans="3:7">
      <c r="C1441" s="224"/>
      <c r="D1441" s="224"/>
      <c r="E1441" s="224"/>
      <c r="F1441" s="224"/>
      <c r="G1441" s="225"/>
    </row>
    <row r="1442" spans="3:7">
      <c r="C1442" s="224"/>
      <c r="D1442" s="224"/>
      <c r="E1442" s="224"/>
      <c r="F1442" s="224"/>
      <c r="G1442" s="225"/>
    </row>
    <row r="1443" spans="3:7">
      <c r="C1443" s="224"/>
      <c r="D1443" s="224"/>
      <c r="E1443" s="224"/>
      <c r="F1443" s="224"/>
      <c r="G1443" s="225"/>
    </row>
    <row r="1444" spans="3:7">
      <c r="C1444" s="224"/>
      <c r="D1444" s="224"/>
      <c r="E1444" s="224"/>
      <c r="F1444" s="224"/>
      <c r="G1444" s="225"/>
    </row>
    <row r="1445" spans="3:7">
      <c r="C1445" s="224"/>
      <c r="D1445" s="224"/>
      <c r="E1445" s="224"/>
      <c r="F1445" s="224"/>
      <c r="G1445" s="225"/>
    </row>
    <row r="1446" spans="3:7">
      <c r="C1446" s="224"/>
      <c r="D1446" s="224"/>
      <c r="E1446" s="224"/>
      <c r="F1446" s="224"/>
      <c r="G1446" s="225"/>
    </row>
    <row r="1447" spans="3:7">
      <c r="C1447" s="224"/>
      <c r="D1447" s="224"/>
      <c r="E1447" s="224"/>
      <c r="F1447" s="224"/>
      <c r="G1447" s="225"/>
    </row>
    <row r="1448" spans="3:7">
      <c r="C1448" s="224"/>
      <c r="D1448" s="224"/>
      <c r="E1448" s="224"/>
      <c r="F1448" s="224"/>
      <c r="G1448" s="225"/>
    </row>
    <row r="1449" spans="3:7">
      <c r="C1449" s="224"/>
      <c r="D1449" s="224"/>
      <c r="E1449" s="224"/>
      <c r="F1449" s="224"/>
      <c r="G1449" s="225"/>
    </row>
    <row r="1450" spans="3:7">
      <c r="C1450" s="224"/>
      <c r="D1450" s="224"/>
      <c r="E1450" s="224"/>
      <c r="F1450" s="224"/>
      <c r="G1450" s="225"/>
    </row>
    <row r="1451" spans="3:7">
      <c r="C1451" s="224"/>
      <c r="D1451" s="224"/>
      <c r="E1451" s="224"/>
      <c r="F1451" s="224"/>
      <c r="G1451" s="225"/>
    </row>
    <row r="1452" spans="3:7">
      <c r="C1452" s="224"/>
      <c r="D1452" s="224"/>
      <c r="E1452" s="224"/>
      <c r="F1452" s="224"/>
      <c r="G1452" s="225"/>
    </row>
    <row r="1453" spans="3:7">
      <c r="C1453" s="224"/>
      <c r="D1453" s="224"/>
      <c r="E1453" s="224"/>
      <c r="F1453" s="224"/>
      <c r="G1453" s="225"/>
    </row>
    <row r="1454" spans="3:7">
      <c r="C1454" s="224"/>
      <c r="D1454" s="224"/>
      <c r="E1454" s="224"/>
      <c r="F1454" s="224"/>
      <c r="G1454" s="225"/>
    </row>
    <row r="1455" spans="3:7">
      <c r="C1455" s="224"/>
      <c r="D1455" s="224"/>
      <c r="E1455" s="224"/>
      <c r="F1455" s="224"/>
      <c r="G1455" s="225"/>
    </row>
    <row r="1456" spans="3:7">
      <c r="C1456" s="224"/>
      <c r="D1456" s="224"/>
      <c r="E1456" s="224"/>
      <c r="F1456" s="224"/>
      <c r="G1456" s="225"/>
    </row>
    <row r="1457" spans="3:7">
      <c r="C1457" s="224"/>
      <c r="D1457" s="224"/>
      <c r="E1457" s="224"/>
      <c r="F1457" s="224"/>
      <c r="G1457" s="225"/>
    </row>
    <row r="1458" spans="3:7">
      <c r="C1458" s="224"/>
      <c r="D1458" s="224"/>
      <c r="E1458" s="224"/>
      <c r="F1458" s="224"/>
      <c r="G1458" s="225"/>
    </row>
    <row r="1459" spans="3:7">
      <c r="C1459" s="224"/>
      <c r="D1459" s="224"/>
      <c r="E1459" s="224"/>
      <c r="F1459" s="224"/>
      <c r="G1459" s="225"/>
    </row>
    <row r="1460" spans="3:7">
      <c r="C1460" s="224"/>
      <c r="D1460" s="224"/>
      <c r="E1460" s="224"/>
      <c r="F1460" s="224"/>
      <c r="G1460" s="225"/>
    </row>
    <row r="1461" spans="3:7">
      <c r="C1461" s="224"/>
      <c r="D1461" s="224"/>
      <c r="E1461" s="224"/>
      <c r="F1461" s="224"/>
      <c r="G1461" s="225"/>
    </row>
    <row r="1462" spans="3:7">
      <c r="C1462" s="224"/>
      <c r="D1462" s="224"/>
      <c r="E1462" s="224"/>
      <c r="F1462" s="224"/>
      <c r="G1462" s="225"/>
    </row>
    <row r="1463" spans="3:7">
      <c r="C1463" s="224"/>
      <c r="D1463" s="224"/>
      <c r="E1463" s="224"/>
      <c r="F1463" s="224"/>
      <c r="G1463" s="225"/>
    </row>
    <row r="1464" spans="3:7">
      <c r="C1464" s="224"/>
      <c r="D1464" s="224"/>
      <c r="E1464" s="224"/>
      <c r="F1464" s="224"/>
      <c r="G1464" s="225"/>
    </row>
    <row r="1465" spans="3:7">
      <c r="C1465" s="224"/>
      <c r="D1465" s="224"/>
      <c r="E1465" s="224"/>
      <c r="F1465" s="224"/>
      <c r="G1465" s="225"/>
    </row>
    <row r="1466" spans="3:7">
      <c r="C1466" s="224"/>
      <c r="D1466" s="224"/>
      <c r="E1466" s="224"/>
      <c r="F1466" s="224"/>
      <c r="G1466" s="225"/>
    </row>
    <row r="1467" spans="3:7">
      <c r="C1467" s="224"/>
      <c r="D1467" s="224"/>
      <c r="E1467" s="224"/>
      <c r="F1467" s="224"/>
      <c r="G1467" s="225"/>
    </row>
    <row r="1468" spans="3:7">
      <c r="C1468" s="224"/>
      <c r="D1468" s="224"/>
      <c r="E1468" s="224"/>
      <c r="F1468" s="224"/>
      <c r="G1468" s="225"/>
    </row>
    <row r="1469" spans="3:7">
      <c r="C1469" s="224"/>
      <c r="D1469" s="224"/>
      <c r="E1469" s="224"/>
      <c r="F1469" s="224"/>
      <c r="G1469" s="225"/>
    </row>
    <row r="1470" spans="3:7">
      <c r="C1470" s="224"/>
      <c r="D1470" s="224"/>
      <c r="E1470" s="224"/>
      <c r="F1470" s="224"/>
      <c r="G1470" s="225"/>
    </row>
    <row r="1471" spans="3:7">
      <c r="C1471" s="224"/>
      <c r="D1471" s="224"/>
      <c r="E1471" s="224"/>
      <c r="F1471" s="224"/>
      <c r="G1471" s="225"/>
    </row>
    <row r="1472" spans="3:7">
      <c r="C1472" s="224"/>
      <c r="D1472" s="224"/>
      <c r="E1472" s="224"/>
      <c r="F1472" s="224"/>
      <c r="G1472" s="225"/>
    </row>
    <row r="1473" spans="3:7">
      <c r="C1473" s="224"/>
      <c r="D1473" s="224"/>
      <c r="E1473" s="224"/>
      <c r="F1473" s="224"/>
      <c r="G1473" s="225"/>
    </row>
    <row r="1474" spans="3:7">
      <c r="C1474" s="224"/>
      <c r="D1474" s="224"/>
      <c r="E1474" s="224"/>
      <c r="F1474" s="224"/>
      <c r="G1474" s="225"/>
    </row>
    <row r="1475" spans="3:7">
      <c r="C1475" s="224"/>
      <c r="D1475" s="224"/>
      <c r="E1475" s="224"/>
      <c r="F1475" s="224"/>
      <c r="G1475" s="225"/>
    </row>
    <row r="1476" spans="3:7">
      <c r="C1476" s="224"/>
      <c r="D1476" s="224"/>
      <c r="E1476" s="224"/>
      <c r="F1476" s="224"/>
      <c r="G1476" s="225"/>
    </row>
    <row r="1477" spans="3:7">
      <c r="C1477" s="224"/>
      <c r="D1477" s="224"/>
      <c r="E1477" s="224"/>
      <c r="F1477" s="224"/>
      <c r="G1477" s="225"/>
    </row>
    <row r="1478" spans="3:7">
      <c r="C1478" s="224"/>
      <c r="D1478" s="224"/>
      <c r="E1478" s="224"/>
      <c r="F1478" s="224"/>
      <c r="G1478" s="225"/>
    </row>
    <row r="1479" spans="3:7">
      <c r="C1479" s="224"/>
      <c r="D1479" s="224"/>
      <c r="E1479" s="224"/>
      <c r="F1479" s="224"/>
      <c r="G1479" s="225"/>
    </row>
    <row r="1480" spans="3:7">
      <c r="C1480" s="224"/>
      <c r="D1480" s="224"/>
      <c r="E1480" s="224"/>
      <c r="F1480" s="224"/>
      <c r="G1480" s="225"/>
    </row>
    <row r="1481" spans="3:7">
      <c r="C1481" s="224"/>
      <c r="D1481" s="224"/>
      <c r="E1481" s="224"/>
      <c r="F1481" s="224"/>
      <c r="G1481" s="225"/>
    </row>
    <row r="1482" spans="3:7">
      <c r="C1482" s="224"/>
      <c r="D1482" s="224"/>
      <c r="E1482" s="224"/>
      <c r="F1482" s="224"/>
      <c r="G1482" s="225"/>
    </row>
    <row r="1483" spans="3:7">
      <c r="C1483" s="224"/>
      <c r="D1483" s="224"/>
      <c r="E1483" s="224"/>
      <c r="F1483" s="224"/>
      <c r="G1483" s="225"/>
    </row>
    <row r="1484" spans="3:7">
      <c r="C1484" s="224"/>
      <c r="D1484" s="224"/>
      <c r="E1484" s="224"/>
      <c r="F1484" s="224"/>
      <c r="G1484" s="225"/>
    </row>
    <row r="1485" spans="3:7">
      <c r="C1485" s="224"/>
      <c r="D1485" s="224"/>
      <c r="E1485" s="224"/>
      <c r="F1485" s="224"/>
      <c r="G1485" s="225"/>
    </row>
    <row r="1486" spans="3:7">
      <c r="C1486" s="224"/>
      <c r="D1486" s="224"/>
      <c r="E1486" s="224"/>
      <c r="F1486" s="224"/>
      <c r="G1486" s="225"/>
    </row>
    <row r="1487" spans="3:7">
      <c r="C1487" s="224"/>
      <c r="D1487" s="224"/>
      <c r="E1487" s="224"/>
      <c r="F1487" s="224"/>
      <c r="G1487" s="225"/>
    </row>
    <row r="1488" spans="3:7">
      <c r="C1488" s="224"/>
      <c r="D1488" s="224"/>
      <c r="E1488" s="224"/>
      <c r="F1488" s="224"/>
      <c r="G1488" s="225"/>
    </row>
    <row r="1489" spans="3:7">
      <c r="C1489" s="224"/>
      <c r="D1489" s="224"/>
      <c r="E1489" s="224"/>
      <c r="F1489" s="224"/>
      <c r="G1489" s="225"/>
    </row>
    <row r="1490" spans="3:7">
      <c r="C1490" s="224"/>
      <c r="D1490" s="224"/>
      <c r="E1490" s="224"/>
      <c r="F1490" s="224"/>
      <c r="G1490" s="225"/>
    </row>
    <row r="1491" spans="3:7">
      <c r="C1491" s="224"/>
      <c r="D1491" s="224"/>
      <c r="E1491" s="224"/>
      <c r="F1491" s="224"/>
      <c r="G1491" s="225"/>
    </row>
    <row r="1492" spans="3:7">
      <c r="C1492" s="224"/>
      <c r="D1492" s="224"/>
      <c r="E1492" s="224"/>
      <c r="F1492" s="224"/>
      <c r="G1492" s="225"/>
    </row>
    <row r="1493" spans="3:7">
      <c r="C1493" s="224"/>
      <c r="D1493" s="224"/>
      <c r="E1493" s="224"/>
      <c r="F1493" s="224"/>
      <c r="G1493" s="225"/>
    </row>
    <row r="1494" spans="3:7">
      <c r="C1494" s="224"/>
      <c r="D1494" s="224"/>
      <c r="E1494" s="224"/>
      <c r="F1494" s="224"/>
      <c r="G1494" s="225"/>
    </row>
    <row r="1495" spans="3:7">
      <c r="C1495" s="224"/>
      <c r="D1495" s="224"/>
      <c r="E1495" s="224"/>
      <c r="F1495" s="224"/>
      <c r="G1495" s="225"/>
    </row>
    <row r="1496" spans="3:7">
      <c r="C1496" s="224"/>
      <c r="D1496" s="224"/>
      <c r="E1496" s="224"/>
      <c r="F1496" s="224"/>
      <c r="G1496" s="225"/>
    </row>
    <row r="1497" spans="3:7">
      <c r="C1497" s="224"/>
      <c r="D1497" s="224"/>
      <c r="E1497" s="224"/>
      <c r="F1497" s="224"/>
      <c r="G1497" s="225"/>
    </row>
    <row r="1498" spans="3:7">
      <c r="C1498" s="224"/>
      <c r="D1498" s="224"/>
      <c r="E1498" s="224"/>
      <c r="F1498" s="224"/>
      <c r="G1498" s="225"/>
    </row>
    <row r="1499" spans="3:7">
      <c r="C1499" s="224"/>
      <c r="D1499" s="224"/>
      <c r="E1499" s="224"/>
      <c r="F1499" s="224"/>
      <c r="G1499" s="225"/>
    </row>
    <row r="1500" spans="3:7">
      <c r="C1500" s="224"/>
      <c r="D1500" s="224"/>
      <c r="E1500" s="224"/>
      <c r="F1500" s="224"/>
      <c r="G1500" s="225"/>
    </row>
    <row r="1501" spans="3:7">
      <c r="C1501" s="224"/>
      <c r="D1501" s="224"/>
      <c r="E1501" s="224"/>
      <c r="F1501" s="224"/>
      <c r="G1501" s="225"/>
    </row>
    <row r="1502" spans="3:7">
      <c r="C1502" s="224"/>
      <c r="D1502" s="224"/>
      <c r="E1502" s="224"/>
      <c r="F1502" s="224"/>
      <c r="G1502" s="225"/>
    </row>
    <row r="1503" spans="3:7">
      <c r="C1503" s="224"/>
      <c r="D1503" s="224"/>
      <c r="E1503" s="224"/>
      <c r="F1503" s="224"/>
      <c r="G1503" s="225"/>
    </row>
    <row r="1504" spans="3:7">
      <c r="C1504" s="224"/>
      <c r="D1504" s="224"/>
      <c r="E1504" s="224"/>
      <c r="F1504" s="224"/>
      <c r="G1504" s="225"/>
    </row>
    <row r="1505" spans="3:7">
      <c r="C1505" s="224"/>
      <c r="D1505" s="224"/>
      <c r="E1505" s="224"/>
      <c r="F1505" s="224"/>
      <c r="G1505" s="225"/>
    </row>
    <row r="1506" spans="3:7">
      <c r="C1506" s="224"/>
      <c r="D1506" s="224"/>
      <c r="E1506" s="224"/>
      <c r="F1506" s="224"/>
      <c r="G1506" s="225"/>
    </row>
    <row r="1507" spans="3:7">
      <c r="C1507" s="224"/>
      <c r="D1507" s="224"/>
      <c r="E1507" s="224"/>
      <c r="F1507" s="224"/>
      <c r="G1507" s="225"/>
    </row>
    <row r="1508" spans="3:7">
      <c r="C1508" s="224"/>
      <c r="D1508" s="224"/>
      <c r="E1508" s="224"/>
      <c r="F1508" s="224"/>
      <c r="G1508" s="225"/>
    </row>
    <row r="1509" spans="3:7">
      <c r="C1509" s="224"/>
      <c r="D1509" s="224"/>
      <c r="E1509" s="224"/>
      <c r="F1509" s="224"/>
      <c r="G1509" s="225"/>
    </row>
    <row r="1510" spans="3:7">
      <c r="C1510" s="224"/>
      <c r="D1510" s="224"/>
      <c r="E1510" s="224"/>
      <c r="F1510" s="224"/>
      <c r="G1510" s="225"/>
    </row>
    <row r="1511" spans="3:7">
      <c r="C1511" s="224"/>
      <c r="D1511" s="224"/>
      <c r="E1511" s="224"/>
      <c r="F1511" s="224"/>
      <c r="G1511" s="225"/>
    </row>
    <row r="1512" spans="3:7">
      <c r="C1512" s="224"/>
      <c r="D1512" s="224"/>
      <c r="E1512" s="224"/>
      <c r="F1512" s="224"/>
      <c r="G1512" s="225"/>
    </row>
    <row r="1513" spans="3:7">
      <c r="C1513" s="224"/>
      <c r="D1513" s="224"/>
      <c r="E1513" s="224"/>
      <c r="F1513" s="224"/>
      <c r="G1513" s="225"/>
    </row>
    <row r="1514" spans="3:7">
      <c r="C1514" s="224"/>
      <c r="D1514" s="224"/>
      <c r="E1514" s="224"/>
      <c r="F1514" s="224"/>
      <c r="G1514" s="225"/>
    </row>
    <row r="1515" spans="3:7">
      <c r="C1515" s="224"/>
      <c r="D1515" s="224"/>
      <c r="E1515" s="224"/>
      <c r="F1515" s="224"/>
      <c r="G1515" s="225"/>
    </row>
    <row r="1516" spans="3:7">
      <c r="C1516" s="224"/>
      <c r="D1516" s="224"/>
      <c r="E1516" s="224"/>
      <c r="F1516" s="224"/>
      <c r="G1516" s="225"/>
    </row>
    <row r="1517" spans="3:7">
      <c r="C1517" s="224"/>
      <c r="D1517" s="224"/>
      <c r="E1517" s="224"/>
      <c r="F1517" s="224"/>
      <c r="G1517" s="225"/>
    </row>
    <row r="1518" spans="3:7">
      <c r="C1518" s="224"/>
      <c r="D1518" s="224"/>
      <c r="E1518" s="224"/>
      <c r="F1518" s="224"/>
      <c r="G1518" s="225"/>
    </row>
    <row r="1519" spans="3:7">
      <c r="C1519" s="224"/>
      <c r="D1519" s="224"/>
      <c r="E1519" s="224"/>
      <c r="F1519" s="224"/>
      <c r="G1519" s="225"/>
    </row>
    <row r="1520" spans="3:7">
      <c r="C1520" s="224"/>
      <c r="D1520" s="224"/>
      <c r="E1520" s="224"/>
      <c r="F1520" s="224"/>
      <c r="G1520" s="225"/>
    </row>
    <row r="1521" spans="3:7">
      <c r="C1521" s="224"/>
      <c r="D1521" s="224"/>
      <c r="E1521" s="224"/>
      <c r="F1521" s="224"/>
      <c r="G1521" s="225"/>
    </row>
    <row r="1522" spans="3:7">
      <c r="C1522" s="224"/>
      <c r="D1522" s="224"/>
      <c r="E1522" s="224"/>
      <c r="F1522" s="224"/>
      <c r="G1522" s="225"/>
    </row>
    <row r="1523" spans="3:7">
      <c r="C1523" s="224"/>
      <c r="D1523" s="224"/>
      <c r="E1523" s="224"/>
      <c r="F1523" s="224"/>
      <c r="G1523" s="225"/>
    </row>
    <row r="1048507" spans="4:58">
      <c r="AB1048507" s="163">
        <v>927</v>
      </c>
    </row>
    <row r="1048508" spans="4:58">
      <c r="L1048508" s="163">
        <v>925</v>
      </c>
      <c r="P1048508" s="163">
        <v>928</v>
      </c>
      <c r="X1048508" s="163">
        <v>926</v>
      </c>
      <c r="AB1048508" s="163">
        <v>929</v>
      </c>
    </row>
    <row r="1048509" spans="4:58" hidden="1">
      <c r="D1048509" s="4">
        <v>886</v>
      </c>
      <c r="E1048509" s="4">
        <v>887</v>
      </c>
      <c r="F1048509" s="4">
        <v>888</v>
      </c>
      <c r="G1048509" s="4">
        <v>889</v>
      </c>
      <c r="H1048509" s="4">
        <v>890</v>
      </c>
      <c r="I1048509" s="4">
        <v>891</v>
      </c>
      <c r="J1048509" s="4">
        <v>892</v>
      </c>
      <c r="K1048509" s="4">
        <v>893</v>
      </c>
      <c r="L1048509" s="4">
        <v>894</v>
      </c>
      <c r="M1048509" s="4">
        <v>895</v>
      </c>
      <c r="N1048509" s="4">
        <v>896</v>
      </c>
      <c r="O1048509" s="4">
        <v>897</v>
      </c>
      <c r="P1048509" s="4">
        <v>898</v>
      </c>
      <c r="Q1048509" s="4">
        <v>899</v>
      </c>
      <c r="R1048509" s="4">
        <v>900</v>
      </c>
      <c r="S1048509" s="4">
        <v>901</v>
      </c>
      <c r="T1048509" s="4">
        <v>902</v>
      </c>
      <c r="U1048509" s="4">
        <v>903</v>
      </c>
      <c r="V1048509" s="4">
        <v>904</v>
      </c>
      <c r="W1048509" s="4">
        <v>905</v>
      </c>
      <c r="X1048509" s="4">
        <v>906</v>
      </c>
      <c r="Y1048509" s="4">
        <v>907</v>
      </c>
      <c r="Z1048509" s="4">
        <v>908</v>
      </c>
      <c r="AA1048509" s="4">
        <v>909</v>
      </c>
      <c r="AB1048509" s="4">
        <v>910</v>
      </c>
      <c r="AC1048509" s="4">
        <v>911</v>
      </c>
      <c r="AD1048509" s="4">
        <v>912</v>
      </c>
      <c r="AE1048509" s="4">
        <v>913</v>
      </c>
      <c r="AF1048509" s="4">
        <v>914</v>
      </c>
      <c r="AG1048509" s="4">
        <v>915</v>
      </c>
      <c r="AH1048509" s="4">
        <v>916</v>
      </c>
      <c r="AI1048509" s="4">
        <v>917</v>
      </c>
      <c r="AJ1048509" s="4">
        <v>918</v>
      </c>
      <c r="AK1048509" s="4">
        <v>919</v>
      </c>
      <c r="AL1048509" s="4">
        <v>920</v>
      </c>
      <c r="AM1048509" s="4">
        <v>921</v>
      </c>
      <c r="AN1048509" s="4">
        <v>922</v>
      </c>
      <c r="AO1048509" s="4">
        <v>923</v>
      </c>
      <c r="AP1048509" s="4">
        <v>924</v>
      </c>
      <c r="AQ1048509" s="4">
        <v>930</v>
      </c>
      <c r="AR1048509" s="4">
        <v>931</v>
      </c>
      <c r="AS1048509" s="4">
        <v>933</v>
      </c>
      <c r="AT1048509" s="4">
        <v>942</v>
      </c>
      <c r="AU1048509" s="4">
        <v>947</v>
      </c>
      <c r="AV1048509" s="4">
        <v>950</v>
      </c>
      <c r="AW1048509" s="4">
        <v>951</v>
      </c>
      <c r="AX1048509" s="4">
        <v>952</v>
      </c>
      <c r="AY1048509" s="4">
        <v>953</v>
      </c>
      <c r="AZ1048509" s="4">
        <v>954</v>
      </c>
      <c r="BA1048509" s="4">
        <v>955</v>
      </c>
      <c r="BB1048509" s="4">
        <v>956</v>
      </c>
      <c r="BC1048509" s="4">
        <v>957</v>
      </c>
      <c r="BD1048509" s="4">
        <v>1091</v>
      </c>
      <c r="BE1048509" s="4">
        <v>1092</v>
      </c>
      <c r="BF1048509" s="163">
        <v>1093</v>
      </c>
    </row>
    <row r="1048510" spans="4:58" hidden="1"/>
    <row r="1048511" spans="4:58" hidden="1"/>
    <row r="1048512" spans="4:58" hidden="1"/>
    <row r="1048513" hidden="1"/>
    <row r="1048514" hidden="1"/>
    <row r="1048515" hidden="1"/>
    <row r="1048516" hidden="1"/>
    <row r="1048517" hidden="1"/>
    <row r="1048518" hidden="1"/>
    <row r="1048519" hidden="1"/>
    <row r="1048520" hidden="1"/>
    <row r="1048521" hidden="1"/>
    <row r="1048522" hidden="1"/>
    <row r="1048523" hidden="1"/>
    <row r="1048524" hidden="1"/>
    <row r="1048525" hidden="1"/>
    <row r="1048526" hidden="1"/>
    <row r="1048527" hidden="1"/>
    <row r="1048528" hidden="1"/>
    <row r="1048529" hidden="1"/>
    <row r="1048530" hidden="1"/>
    <row r="1048531" hidden="1"/>
    <row r="1048532" hidden="1"/>
    <row r="1048533" hidden="1"/>
    <row r="1048534" hidden="1"/>
    <row r="1048535" hidden="1"/>
    <row r="1048536" hidden="1"/>
    <row r="1048537" hidden="1"/>
    <row r="1048538" hidden="1"/>
    <row r="1048539" hidden="1"/>
    <row r="1048540" hidden="1"/>
    <row r="1048541" hidden="1"/>
    <row r="1048542" hidden="1"/>
    <row r="1048543" hidden="1"/>
    <row r="1048544"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L4:O4"/>
    <mergeCell ref="X4:AA4"/>
    <mergeCell ref="AB4:AE4"/>
    <mergeCell ref="AB3:AH3"/>
    <mergeCell ref="P4:U4"/>
  </mergeCells>
  <phoneticPr fontId="4" type="noConversion"/>
  <printOptions horizontalCentered="1"/>
  <pageMargins left="0.19685039370078741" right="0.19685039370078741" top="0.19685039370078741" bottom="0.15748031496062992" header="0.15748031496062992" footer="0.51181102362204722"/>
  <pageSetup paperSize="9" scale="95" fitToHeight="3" orientation="landscape" r:id="rId1"/>
  <headerFooter alignWithMargins="0">
    <oddHeader>&amp;F</oddHeader>
    <oddFoote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tabColor theme="0" tint="-0.499984740745262"/>
    <pageSetUpPr fitToPage="1"/>
  </sheetPr>
  <dimension ref="A1:XFD1048576"/>
  <sheetViews>
    <sheetView topLeftCell="B1" zoomScale="90" zoomScaleNormal="90" workbookViewId="0">
      <pane xSplit="1" ySplit="4" topLeftCell="H5" activePane="bottomRight" state="frozen"/>
      <selection activeCell="B1" sqref="B1"/>
      <selection pane="topRight" activeCell="C1" sqref="C1"/>
      <selection pane="bottomLeft" activeCell="B6" sqref="B6"/>
      <selection pane="bottomRight" activeCell="O1" sqref="O1"/>
    </sheetView>
  </sheetViews>
  <sheetFormatPr defaultRowHeight="11.25"/>
  <cols>
    <col min="1" max="1" width="4.42578125" style="4" hidden="1" customWidth="1"/>
    <col min="2" max="2" width="59.5703125" style="5" customWidth="1"/>
    <col min="3" max="3" width="0.7109375" style="6" hidden="1" customWidth="1"/>
    <col min="4" max="6" width="13.7109375" style="6" customWidth="1"/>
    <col min="7" max="7" width="13.7109375" style="5" customWidth="1"/>
    <col min="8" max="8" width="13.7109375" style="13" customWidth="1"/>
    <col min="9" max="15" width="13.7109375" style="1" customWidth="1"/>
    <col min="16" max="16383" width="9.140625" style="1"/>
    <col min="16384" max="16384" width="0" style="1" hidden="1" customWidth="1"/>
  </cols>
  <sheetData>
    <row r="1" spans="1:92 16384:16384">
      <c r="B1" s="241"/>
      <c r="C1" s="242"/>
      <c r="D1" s="242"/>
      <c r="E1" s="242"/>
      <c r="F1" s="242"/>
      <c r="G1" s="241"/>
      <c r="H1" s="174"/>
      <c r="I1" s="243"/>
      <c r="J1" s="243"/>
      <c r="K1" s="243"/>
      <c r="L1" s="243"/>
      <c r="M1" s="243"/>
      <c r="N1" s="243"/>
      <c r="O1" s="243"/>
    </row>
    <row r="2" spans="1:92 16384:16384" ht="45" customHeight="1">
      <c r="B2" s="2503" t="str">
        <f>INDEX(tblTrans[[English]:[Polski]],MATCH(XFD2,tblTrans[ID],0),LangSelID)</f>
        <v>Asset Management (discontinued operations)</v>
      </c>
      <c r="C2" s="2503" t="e">
        <f>INDEX(tblTrans[[English]:[Polski]],MATCH(#REF!,tblTrans[ID],0),LangSelID)</f>
        <v>#REF!</v>
      </c>
      <c r="D2" s="2503" t="e">
        <f>INDEX(tblTrans[[English]:[Polski]],MATCH(#REF!,tblTrans[ID],0),LangSelID)</f>
        <v>#REF!</v>
      </c>
      <c r="E2" s="2503" t="e">
        <f>INDEX(tblTrans[[English]:[Polski]],MATCH(#REF!,tblTrans[ID],0),LangSelID)</f>
        <v>#REF!</v>
      </c>
      <c r="F2" s="2503" t="e">
        <f>INDEX(tblTrans[[English]:[Polski]],MATCH(#REF!,tblTrans[ID],0),LangSelID)</f>
        <v>#REF!</v>
      </c>
      <c r="G2" s="2503" t="e">
        <f>INDEX(tblTrans[[English]:[Polski]],MATCH(#REF!,tblTrans[ID],0),LangSelID)</f>
        <v>#REF!</v>
      </c>
      <c r="H2" s="2503" t="e">
        <f>INDEX(tblTrans[[English]:[Polski]],MATCH(#REF!,tblTrans[ID],0),LangSelID)</f>
        <v>#REF!</v>
      </c>
      <c r="I2" s="2503" t="e">
        <f>INDEX(tblTrans[[English]:[Polski]],MATCH(#REF!,tblTrans[ID],0),LangSelID)</f>
        <v>#REF!</v>
      </c>
      <c r="J2" s="2503" t="e">
        <f>INDEX(tblTrans[[English]:[Polski]],MATCH(#REF!,tblTrans[ID],0),LangSelID)</f>
        <v>#REF!</v>
      </c>
      <c r="K2" s="2503" t="e">
        <f>INDEX(tblTrans[[English]:[Polski]],MATCH(#REF!,tblTrans[ID],0),LangSelID)</f>
        <v>#REF!</v>
      </c>
      <c r="L2" s="2503" t="e">
        <f>INDEX(tblTrans[[English]:[Polski]],MATCH(#REF!,tblTrans[ID],0),LangSelID)</f>
        <v>#REF!</v>
      </c>
      <c r="M2" s="2503" t="e">
        <f>INDEX(tblTrans[[English]:[Polski]],MATCH(#REF!,tblTrans[ID],0),LangSelID)</f>
        <v>#REF!</v>
      </c>
      <c r="N2" s="2503" t="e">
        <f>INDEX(tblTrans[[English]:[Polski]],MATCH(#REF!,tblTrans[ID],0),LangSelID)</f>
        <v>#REF!</v>
      </c>
      <c r="O2" s="2503" t="e">
        <f>INDEX(tblTrans[[English]:[Polski]],MATCH(#REF!,tblTrans[ID],0),LangSelID)</f>
        <v>#REF!</v>
      </c>
      <c r="XFD2" s="1">
        <v>551</v>
      </c>
    </row>
    <row r="3" spans="1:92 16384:16384" ht="30" customHeight="1">
      <c r="B3" s="237"/>
      <c r="C3" s="236"/>
      <c r="D3" s="236"/>
      <c r="E3" s="236"/>
      <c r="F3" s="236"/>
      <c r="G3" s="237"/>
      <c r="H3" s="178"/>
      <c r="I3" s="179"/>
      <c r="J3" s="179"/>
      <c r="K3" s="179"/>
      <c r="L3" s="2498" t="str">
        <f>INDEX(tblTrans[[English]:[Polski]],MATCH(XFD3,tblTrans[ID],0),LangSelID)</f>
        <v>Results of Q1-4 2008 adjusted for the impact of consolidation of BRE Insurance</v>
      </c>
      <c r="M3" s="2498" t="e">
        <f>INDEX(tblTrans[[English]:[Polski]],MATCH(#REF!,tblTrans[ID],0),LangSelID)</f>
        <v>#REF!</v>
      </c>
      <c r="N3" s="2498" t="e">
        <f>INDEX(tblTrans[[English]:[Polski]],MATCH(#REF!,tblTrans[ID],0),LangSelID)</f>
        <v>#REF!</v>
      </c>
      <c r="O3" s="2498" t="e">
        <f>INDEX(tblTrans[[English]:[Polski]],MATCH(#REF!,tblTrans[ID],0),LangSelID)</f>
        <v>#REF!</v>
      </c>
      <c r="XFD3" s="1">
        <v>552</v>
      </c>
    </row>
    <row r="4" spans="1:92 16384:16384" s="143" customFormat="1" ht="32.25" customHeight="1">
      <c r="A4" s="142"/>
      <c r="B4" s="247" t="s">
        <v>40</v>
      </c>
      <c r="C4" s="266"/>
      <c r="D4" s="260" t="str">
        <f>INDEX(tblTrans[[English]:[Polski]],MATCH(D1048576,tblTrans[ID],0),LangSelID)</f>
        <v>Q1 2006</v>
      </c>
      <c r="E4" s="229" t="str">
        <f>INDEX(tblTrans[[English]:[Polski]],MATCH(E1048576,tblTrans[ID],0),LangSelID)</f>
        <v>Q2 2006</v>
      </c>
      <c r="F4" s="229" t="str">
        <f>INDEX(tblTrans[[English]:[Polski]],MATCH(F1048576,tblTrans[ID],0),LangSelID)</f>
        <v>Q3 2006</v>
      </c>
      <c r="G4" s="261" t="str">
        <f>INDEX(tblTrans[[English]:[Polski]],MATCH(G1048576,tblTrans[ID],0),LangSelID)</f>
        <v>Q4 2006</v>
      </c>
      <c r="H4" s="257" t="str">
        <f>INDEX(tblTrans[[English]:[Polski]],MATCH(H1048576,tblTrans[ID],0),LangSelID)</f>
        <v>Q1 2007</v>
      </c>
      <c r="I4" s="229" t="str">
        <f>INDEX(tblTrans[[English]:[Polski]],MATCH(I1048576,tblTrans[ID],0),LangSelID)</f>
        <v>Q2 2007</v>
      </c>
      <c r="J4" s="229" t="str">
        <f>INDEX(tblTrans[[English]:[Polski]],MATCH(J1048576,tblTrans[ID],0),LangSelID)</f>
        <v>Q3 2007</v>
      </c>
      <c r="K4" s="266" t="str">
        <f>INDEX(tblTrans[[English]:[Polski]],MATCH(K1048576,tblTrans[ID],0),LangSelID)</f>
        <v>Q4 2007</v>
      </c>
      <c r="L4" s="260" t="str">
        <f>INDEX(tblTrans[[English]:[Polski]],MATCH(L1048576,tblTrans[ID],0),LangSelID)</f>
        <v>Q1 2008</v>
      </c>
      <c r="M4" s="229" t="str">
        <f>INDEX(tblTrans[[English]:[Polski]],MATCH(M1048576,tblTrans[ID],0),LangSelID)</f>
        <v>Q2 2008</v>
      </c>
      <c r="N4" s="195" t="str">
        <f>INDEX(tblTrans[[English]:[Polski]],MATCH(N1048576,tblTrans[ID],0),LangSelID)</f>
        <v>Q3 2008</v>
      </c>
      <c r="O4" s="274" t="str">
        <f>INDEX(tblTrans[[English]:[Polski]],MATCH(O1048576,tblTrans[ID],0),LangSelID)</f>
        <v>Q4 2008</v>
      </c>
    </row>
    <row r="5" spans="1:92 16384:16384" s="163" customFormat="1" ht="14.25" customHeight="1">
      <c r="A5" s="4"/>
      <c r="B5" s="230"/>
      <c r="C5" s="349"/>
      <c r="D5" s="526"/>
      <c r="E5" s="527"/>
      <c r="F5" s="527"/>
      <c r="G5" s="528"/>
      <c r="H5" s="529"/>
      <c r="I5" s="530"/>
      <c r="J5" s="228"/>
      <c r="K5" s="278"/>
      <c r="L5" s="285"/>
      <c r="M5" s="228"/>
      <c r="N5" s="228"/>
      <c r="O5" s="346"/>
    </row>
    <row r="6" spans="1:92 16384:16384" s="163" customFormat="1" ht="14.25" customHeight="1">
      <c r="A6" s="4"/>
      <c r="B6" s="200"/>
      <c r="C6" s="350"/>
      <c r="D6" s="321"/>
      <c r="E6" s="234"/>
      <c r="F6" s="234"/>
      <c r="G6" s="263"/>
      <c r="H6" s="258"/>
      <c r="I6" s="234"/>
      <c r="J6" s="234"/>
      <c r="K6" s="268"/>
      <c r="L6" s="262"/>
      <c r="M6" s="234"/>
      <c r="N6" s="234"/>
      <c r="O6" s="263"/>
    </row>
    <row r="7" spans="1:92 16384:16384" s="163" customFormat="1" ht="14.25" customHeight="1">
      <c r="A7" s="4"/>
      <c r="B7" s="618" t="str">
        <f>INDEX(tblTrans[[English]:[Polski]],MATCH(XFD7,tblTrans[ID],0),LangSelID)</f>
        <v>Net interest income</v>
      </c>
      <c r="C7" s="962"/>
      <c r="D7" s="771">
        <v>-5722.9432812510258</v>
      </c>
      <c r="E7" s="666">
        <v>-4096.7828286553886</v>
      </c>
      <c r="F7" s="666">
        <v>-5459.0585591362496</v>
      </c>
      <c r="G7" s="667">
        <v>-4348.2491178978871</v>
      </c>
      <c r="H7" s="668">
        <v>-3032.9885904122566</v>
      </c>
      <c r="I7" s="666">
        <v>-3349.5790535813867</v>
      </c>
      <c r="J7" s="666">
        <v>-3515.0533825088664</v>
      </c>
      <c r="K7" s="669">
        <v>-3427.4948825540814</v>
      </c>
      <c r="L7" s="665">
        <v>-3595.5541906898716</v>
      </c>
      <c r="M7" s="666">
        <v>-3261.8645173918335</v>
      </c>
      <c r="N7" s="666">
        <v>-6407.144658211193</v>
      </c>
      <c r="O7" s="667">
        <v>-6710.2414866864992</v>
      </c>
      <c r="XFD7" s="163">
        <v>553</v>
      </c>
    </row>
    <row r="8" spans="1:92 16384:16384" s="163" customFormat="1" ht="14.25" customHeight="1">
      <c r="A8" s="4"/>
      <c r="B8" s="619" t="str">
        <f>INDEX(tblTrans[[English]:[Polski]],MATCH(XFD8,tblTrans[ID],0),LangSelID)</f>
        <v>Net fee and commission income</v>
      </c>
      <c r="C8" s="620"/>
      <c r="D8" s="782">
        <v>21001</v>
      </c>
      <c r="E8" s="631">
        <v>24252</v>
      </c>
      <c r="F8" s="631">
        <v>26540</v>
      </c>
      <c r="G8" s="632">
        <v>34010</v>
      </c>
      <c r="H8" s="633">
        <v>5740.1</v>
      </c>
      <c r="I8" s="631">
        <v>6449</v>
      </c>
      <c r="J8" s="631">
        <v>7355</v>
      </c>
      <c r="K8" s="629">
        <v>7434</v>
      </c>
      <c r="L8" s="630">
        <v>6704</v>
      </c>
      <c r="M8" s="631">
        <v>7089</v>
      </c>
      <c r="N8" s="631">
        <v>2.2214399999999999</v>
      </c>
      <c r="O8" s="632">
        <v>0</v>
      </c>
      <c r="XFD8" s="163">
        <v>554</v>
      </c>
    </row>
    <row r="9" spans="1:92 16384:16384" s="163" customFormat="1" ht="14.25" customHeight="1">
      <c r="A9" s="4"/>
      <c r="B9" s="619" t="str">
        <f>INDEX(tblTrans[[English]:[Polski]],MATCH(XFD9,tblTrans[ID],0),LangSelID)</f>
        <v>Dividend income</v>
      </c>
      <c r="C9" s="963"/>
      <c r="D9" s="782">
        <v>0</v>
      </c>
      <c r="E9" s="916">
        <v>0</v>
      </c>
      <c r="F9" s="916">
        <v>0</v>
      </c>
      <c r="G9" s="784">
        <v>0</v>
      </c>
      <c r="H9" s="914">
        <v>0</v>
      </c>
      <c r="I9" s="916">
        <v>0</v>
      </c>
      <c r="J9" s="916">
        <v>0</v>
      </c>
      <c r="K9" s="915">
        <v>0</v>
      </c>
      <c r="L9" s="782">
        <v>0</v>
      </c>
      <c r="M9" s="916">
        <v>0</v>
      </c>
      <c r="N9" s="916">
        <v>0</v>
      </c>
      <c r="O9" s="784">
        <v>0</v>
      </c>
      <c r="XFD9" s="163">
        <v>555</v>
      </c>
    </row>
    <row r="10" spans="1:92 16384:16384" s="163" customFormat="1" ht="14.25" customHeight="1">
      <c r="A10" s="4"/>
      <c r="B10" s="964" t="str">
        <f>INDEX(tblTrans[[English]:[Polski]],MATCH(XFD10,tblTrans[ID],0),LangSelID)</f>
        <v>Net trading income</v>
      </c>
      <c r="C10" s="620"/>
      <c r="D10" s="782">
        <v>264</v>
      </c>
      <c r="E10" s="916">
        <v>-255</v>
      </c>
      <c r="F10" s="916">
        <v>305</v>
      </c>
      <c r="G10" s="784">
        <v>402</v>
      </c>
      <c r="H10" s="914">
        <v>0</v>
      </c>
      <c r="I10" s="916">
        <v>0</v>
      </c>
      <c r="J10" s="916">
        <v>0</v>
      </c>
      <c r="K10" s="915">
        <v>-4</v>
      </c>
      <c r="L10" s="782">
        <v>-1</v>
      </c>
      <c r="M10" s="916">
        <v>0</v>
      </c>
      <c r="N10" s="916">
        <v>0</v>
      </c>
      <c r="O10" s="784">
        <v>0</v>
      </c>
      <c r="XFD10" s="163">
        <v>556</v>
      </c>
    </row>
    <row r="11" spans="1:92 16384:16384" s="163" customFormat="1" ht="14.25" customHeight="1">
      <c r="A11" s="4"/>
      <c r="B11" s="965" t="str">
        <f>INDEX(tblTrans[[English]:[Polski]],MATCH(XFD11,tblTrans[ID],0),LangSelID)</f>
        <v xml:space="preserve">    Foreign exchange result</v>
      </c>
      <c r="C11" s="963"/>
      <c r="D11" s="782">
        <v>1</v>
      </c>
      <c r="E11" s="916">
        <v>-3</v>
      </c>
      <c r="F11" s="916">
        <v>-2</v>
      </c>
      <c r="G11" s="784">
        <v>2</v>
      </c>
      <c r="H11" s="914">
        <v>0</v>
      </c>
      <c r="I11" s="916">
        <v>0</v>
      </c>
      <c r="J11" s="916">
        <v>0</v>
      </c>
      <c r="K11" s="915">
        <v>-4</v>
      </c>
      <c r="L11" s="782">
        <v>-1</v>
      </c>
      <c r="M11" s="916">
        <v>0</v>
      </c>
      <c r="N11" s="916">
        <v>0</v>
      </c>
      <c r="O11" s="784">
        <v>0</v>
      </c>
      <c r="XFD11" s="163">
        <v>557</v>
      </c>
    </row>
    <row r="12" spans="1:92 16384:16384" s="163" customFormat="1" ht="14.25" customHeight="1">
      <c r="A12" s="4"/>
      <c r="B12" s="965" t="str">
        <f>INDEX(tblTrans[[English]:[Polski]],MATCH(XFD12,tblTrans[ID],0),LangSelID)</f>
        <v xml:space="preserve">    Other trading income</v>
      </c>
      <c r="C12" s="963"/>
      <c r="D12" s="782">
        <v>263</v>
      </c>
      <c r="E12" s="916">
        <v>-252</v>
      </c>
      <c r="F12" s="916">
        <v>307</v>
      </c>
      <c r="G12" s="784">
        <v>400</v>
      </c>
      <c r="H12" s="914">
        <v>0</v>
      </c>
      <c r="I12" s="916">
        <v>0</v>
      </c>
      <c r="J12" s="916">
        <v>0</v>
      </c>
      <c r="K12" s="915">
        <v>0</v>
      </c>
      <c r="L12" s="782">
        <v>0</v>
      </c>
      <c r="M12" s="916">
        <v>0</v>
      </c>
      <c r="N12" s="916">
        <v>0</v>
      </c>
      <c r="O12" s="784">
        <v>0</v>
      </c>
      <c r="XFD12" s="163">
        <v>558</v>
      </c>
    </row>
    <row r="13" spans="1:92 16384:16384" s="163" customFormat="1" ht="14.25" customHeight="1">
      <c r="A13" s="4"/>
      <c r="B13" s="619" t="str">
        <f>INDEX(tblTrans[[English]:[Polski]],MATCH(XFD13,tblTrans[ID],0),LangSelID)</f>
        <v>Gains less losses from investment securities</v>
      </c>
      <c r="C13" s="620"/>
      <c r="D13" s="782">
        <v>0</v>
      </c>
      <c r="E13" s="916">
        <v>383</v>
      </c>
      <c r="F13" s="916">
        <v>88</v>
      </c>
      <c r="G13" s="784">
        <v>51.072110000000976</v>
      </c>
      <c r="H13" s="914">
        <v>89483.14731</v>
      </c>
      <c r="I13" s="916">
        <v>-0.26648000000204775</v>
      </c>
      <c r="J13" s="916">
        <v>2731</v>
      </c>
      <c r="K13" s="915">
        <v>0</v>
      </c>
      <c r="L13" s="782">
        <v>0</v>
      </c>
      <c r="M13" s="916">
        <v>67197.516440000007</v>
      </c>
      <c r="N13" s="916">
        <v>-1.0914602555089914E-12</v>
      </c>
      <c r="O13" s="784">
        <v>54115.222730000023</v>
      </c>
      <c r="XFD13" s="163">
        <v>559</v>
      </c>
    </row>
    <row r="14" spans="1:92 16384:16384" s="163" customFormat="1" ht="14.25" customHeight="1">
      <c r="A14" s="4"/>
      <c r="B14" s="619" t="str">
        <f>INDEX(tblTrans[[English]:[Polski]],MATCH(XFD14,tblTrans[ID],0),LangSelID)</f>
        <v>Other operating income</v>
      </c>
      <c r="C14" s="620"/>
      <c r="D14" s="782">
        <v>42</v>
      </c>
      <c r="E14" s="916">
        <v>123</v>
      </c>
      <c r="F14" s="916">
        <v>42</v>
      </c>
      <c r="G14" s="784">
        <v>0</v>
      </c>
      <c r="H14" s="914">
        <v>9</v>
      </c>
      <c r="I14" s="916">
        <v>18</v>
      </c>
      <c r="J14" s="916">
        <v>6</v>
      </c>
      <c r="K14" s="915">
        <v>5</v>
      </c>
      <c r="L14" s="782">
        <v>9</v>
      </c>
      <c r="M14" s="916">
        <v>692</v>
      </c>
      <c r="N14" s="916">
        <v>0</v>
      </c>
      <c r="O14" s="784">
        <v>0</v>
      </c>
      <c r="XFD14" s="163">
        <v>560</v>
      </c>
    </row>
    <row r="15" spans="1:92 16384:16384" s="163" customFormat="1" ht="14.25" customHeight="1">
      <c r="A15" s="4"/>
      <c r="B15" s="619" t="str">
        <f>INDEX(tblTrans[[English]:[Polski]],MATCH(XFD15,tblTrans[ID],0),LangSelID)</f>
        <v>Impairment losses on loans and advances</v>
      </c>
      <c r="C15" s="620"/>
      <c r="D15" s="782">
        <v>0</v>
      </c>
      <c r="E15" s="916">
        <v>0</v>
      </c>
      <c r="F15" s="916">
        <v>0</v>
      </c>
      <c r="G15" s="784">
        <v>0</v>
      </c>
      <c r="H15" s="914">
        <v>0</v>
      </c>
      <c r="I15" s="916">
        <v>0</v>
      </c>
      <c r="J15" s="916">
        <v>0</v>
      </c>
      <c r="K15" s="915">
        <v>0</v>
      </c>
      <c r="L15" s="782">
        <v>0</v>
      </c>
      <c r="M15" s="916">
        <v>0</v>
      </c>
      <c r="N15" s="916">
        <v>0</v>
      </c>
      <c r="O15" s="784">
        <v>0</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XFD15" s="163">
        <v>561</v>
      </c>
    </row>
    <row r="16" spans="1:92 16384:16384" s="221" customFormat="1" ht="14.25" customHeight="1">
      <c r="A16" s="12"/>
      <c r="B16" s="619" t="str">
        <f>INDEX(tblTrans[[English]:[Polski]],MATCH(XFD16,tblTrans[ID],0),LangSelID)</f>
        <v>Overhead costs</v>
      </c>
      <c r="C16" s="620"/>
      <c r="D16" s="782">
        <v>-12026.308796729372</v>
      </c>
      <c r="E16" s="916">
        <v>-10692.284295889604</v>
      </c>
      <c r="F16" s="916">
        <v>-13962.597248052876</v>
      </c>
      <c r="G16" s="784">
        <v>-18907.751344911398</v>
      </c>
      <c r="H16" s="914">
        <v>-2031.5499008870502</v>
      </c>
      <c r="I16" s="916">
        <v>-2182.1035931300012</v>
      </c>
      <c r="J16" s="916">
        <v>-1893.0258109168594</v>
      </c>
      <c r="K16" s="915">
        <v>-2055.3642894858258</v>
      </c>
      <c r="L16" s="782">
        <v>-2353.5171533271068</v>
      </c>
      <c r="M16" s="916">
        <v>-2620.6177758769581</v>
      </c>
      <c r="N16" s="916">
        <v>-23.422282425052579</v>
      </c>
      <c r="O16" s="784">
        <v>-89.574543439619674</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XFD16" s="163">
        <v>562</v>
      </c>
    </row>
    <row r="17" spans="1:92 16384:16384" s="221" customFormat="1" ht="14.25" customHeight="1">
      <c r="A17" s="12"/>
      <c r="B17" s="619" t="str">
        <f>INDEX(tblTrans[[English]:[Polski]],MATCH(XFD17,tblTrans[ID],0),LangSelID)</f>
        <v>Amortization</v>
      </c>
      <c r="C17" s="620"/>
      <c r="D17" s="782">
        <v>-499.97038162653234</v>
      </c>
      <c r="E17" s="916">
        <v>-448.67307130497011</v>
      </c>
      <c r="F17" s="916">
        <v>-452.58376227567408</v>
      </c>
      <c r="G17" s="784">
        <v>-462.46057316656487</v>
      </c>
      <c r="H17" s="914">
        <v>-79.53234905797683</v>
      </c>
      <c r="I17" s="916">
        <v>-124.56592008579734</v>
      </c>
      <c r="J17" s="916">
        <v>-126.61147600087591</v>
      </c>
      <c r="K17" s="915">
        <v>-126.78199685895576</v>
      </c>
      <c r="L17" s="782">
        <v>-124.030409667886</v>
      </c>
      <c r="M17" s="916">
        <v>-121.49924779626804</v>
      </c>
      <c r="N17" s="916">
        <v>-0.34053816866887776</v>
      </c>
      <c r="O17" s="784">
        <v>-0.27588062407811198</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XFD17" s="163">
        <v>563</v>
      </c>
    </row>
    <row r="18" spans="1:92 16384:16384" s="221" customFormat="1" ht="14.25" customHeight="1">
      <c r="A18" s="12"/>
      <c r="B18" s="619" t="str">
        <f>INDEX(tblTrans[[English]:[Polski]],MATCH(XFD18,tblTrans[ID],0),LangSelID)</f>
        <v>Other costs</v>
      </c>
      <c r="C18" s="620"/>
      <c r="D18" s="782">
        <v>-703.8905612654122</v>
      </c>
      <c r="E18" s="916">
        <v>-700.62877820045298</v>
      </c>
      <c r="F18" s="916">
        <v>-712.75448043634356</v>
      </c>
      <c r="G18" s="784">
        <v>-735.0156681628041</v>
      </c>
      <c r="H18" s="914">
        <v>-164.17692689064839</v>
      </c>
      <c r="I18" s="916">
        <v>-155.84447948554802</v>
      </c>
      <c r="J18" s="916">
        <v>-142.56364106985814</v>
      </c>
      <c r="K18" s="915">
        <v>-176.43216507336342</v>
      </c>
      <c r="L18" s="782">
        <v>-156.38884103411732</v>
      </c>
      <c r="M18" s="916">
        <v>-166.28905981472167</v>
      </c>
      <c r="N18" s="916">
        <v>-152.31416062321028</v>
      </c>
      <c r="O18" s="784">
        <v>-223.911528339916</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XFD18" s="163">
        <v>564</v>
      </c>
    </row>
    <row r="19" spans="1:92 16384:16384" s="221" customFormat="1" ht="14.25" customHeight="1" thickBot="1">
      <c r="A19" s="12"/>
      <c r="B19" s="966" t="str">
        <f>INDEX(tblTrans[[English]:[Polski]],MATCH(XFD19,tblTrans[ID],0),LangSelID)</f>
        <v>Other operating expenses</v>
      </c>
      <c r="C19" s="693"/>
      <c r="D19" s="845">
        <v>-261</v>
      </c>
      <c r="E19" s="846">
        <v>-338.87348000000202</v>
      </c>
      <c r="F19" s="846">
        <v>-54</v>
      </c>
      <c r="G19" s="848">
        <v>-2238</v>
      </c>
      <c r="H19" s="849">
        <v>-3588</v>
      </c>
      <c r="I19" s="846">
        <v>-1119</v>
      </c>
      <c r="J19" s="846">
        <v>-2</v>
      </c>
      <c r="K19" s="847">
        <v>-415</v>
      </c>
      <c r="L19" s="845">
        <v>-18</v>
      </c>
      <c r="M19" s="846">
        <v>-15</v>
      </c>
      <c r="N19" s="846">
        <v>0</v>
      </c>
      <c r="O19" s="848">
        <v>0</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XFD19" s="163">
        <v>565</v>
      </c>
    </row>
    <row r="20" spans="1:92 16384:16384" s="58" customFormat="1" ht="15" customHeight="1" thickBot="1">
      <c r="A20" s="550"/>
      <c r="B20" s="550" t="str">
        <f>INDEX(tblTrans[[English]:[Polski]],MATCH(XFD20,tblTrans[ID],0),LangSelID)</f>
        <v>Operating profit</v>
      </c>
      <c r="C20" s="550"/>
      <c r="D20" s="551">
        <f t="shared" ref="D20:O20" si="0">D7+D8+D9+D10+D13+D14+D15+D16+D17+D18+D19</f>
        <v>2092.8869791276575</v>
      </c>
      <c r="E20" s="551">
        <f t="shared" si="0"/>
        <v>8225.7575459495838</v>
      </c>
      <c r="F20" s="551">
        <f t="shared" si="0"/>
        <v>6334.0059500988555</v>
      </c>
      <c r="G20" s="551">
        <f t="shared" si="0"/>
        <v>7771.5954058613461</v>
      </c>
      <c r="H20" s="551">
        <f t="shared" si="0"/>
        <v>86335.999542752063</v>
      </c>
      <c r="I20" s="551">
        <f t="shared" si="0"/>
        <v>-464.35952628273526</v>
      </c>
      <c r="J20" s="551">
        <f t="shared" si="0"/>
        <v>4412.7456895035411</v>
      </c>
      <c r="K20" s="551">
        <f t="shared" si="0"/>
        <v>1233.9266660277735</v>
      </c>
      <c r="L20" s="551">
        <f t="shared" si="0"/>
        <v>464.50940528101825</v>
      </c>
      <c r="M20" s="551">
        <f t="shared" si="0"/>
        <v>68793.245839120224</v>
      </c>
      <c r="N20" s="551">
        <f t="shared" si="0"/>
        <v>-6581.0001994281256</v>
      </c>
      <c r="O20" s="551">
        <f t="shared" si="0"/>
        <v>47091.21929090991</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XFD20" s="163">
        <v>566</v>
      </c>
    </row>
    <row r="21" spans="1:92 16384:16384" s="221" customFormat="1" ht="14.25" customHeight="1" thickBot="1">
      <c r="A21" s="12"/>
      <c r="B21" s="200" t="str">
        <f>INDEX(tblTrans[[English]:[Polski]],MATCH(XFD21,tblTrans[ID],0),LangSelID)</f>
        <v>Share of profit of associates</v>
      </c>
      <c r="C21" s="351"/>
      <c r="D21" s="321">
        <v>0</v>
      </c>
      <c r="E21" s="233">
        <v>0</v>
      </c>
      <c r="F21" s="233">
        <v>0</v>
      </c>
      <c r="G21" s="322">
        <v>0</v>
      </c>
      <c r="H21" s="323">
        <v>0</v>
      </c>
      <c r="I21" s="233">
        <v>0</v>
      </c>
      <c r="J21" s="233">
        <v>0</v>
      </c>
      <c r="K21" s="320">
        <v>0</v>
      </c>
      <c r="L21" s="321">
        <v>0</v>
      </c>
      <c r="M21" s="233">
        <v>0</v>
      </c>
      <c r="N21" s="233">
        <v>0</v>
      </c>
      <c r="O21" s="322">
        <v>0</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XFD21" s="163">
        <v>567</v>
      </c>
    </row>
    <row r="22" spans="1:92 16384:16384" s="58" customFormat="1" ht="15" customHeight="1" thickBot="1">
      <c r="A22" s="550"/>
      <c r="B22" s="550" t="str">
        <f>INDEX(tblTrans[[English]:[Polski]],MATCH(XFD22,tblTrans[ID],0),LangSelID)</f>
        <v>Profit before tax</v>
      </c>
      <c r="C22" s="550"/>
      <c r="D22" s="551">
        <f t="shared" ref="D22:O22" si="1">D20+D21</f>
        <v>2092.8869791276575</v>
      </c>
      <c r="E22" s="551">
        <f t="shared" si="1"/>
        <v>8225.7575459495838</v>
      </c>
      <c r="F22" s="551">
        <f t="shared" si="1"/>
        <v>6334.0059500988555</v>
      </c>
      <c r="G22" s="551">
        <f t="shared" si="1"/>
        <v>7771.5954058613461</v>
      </c>
      <c r="H22" s="551">
        <f t="shared" si="1"/>
        <v>86335.999542752063</v>
      </c>
      <c r="I22" s="551">
        <f t="shared" si="1"/>
        <v>-464.35952628273526</v>
      </c>
      <c r="J22" s="551">
        <f t="shared" si="1"/>
        <v>4412.7456895035411</v>
      </c>
      <c r="K22" s="551">
        <f t="shared" si="1"/>
        <v>1233.9266660277735</v>
      </c>
      <c r="L22" s="551">
        <f t="shared" si="1"/>
        <v>464.50940528101825</v>
      </c>
      <c r="M22" s="551">
        <f t="shared" si="1"/>
        <v>68793.245839120224</v>
      </c>
      <c r="N22" s="551">
        <f t="shared" si="1"/>
        <v>-6581.0001994281256</v>
      </c>
      <c r="O22" s="551">
        <f t="shared" si="1"/>
        <v>47091.21929090991</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XFD22" s="163">
        <v>568</v>
      </c>
    </row>
    <row r="23" spans="1:92 16384:16384" s="163" customFormat="1" ht="14.25" customHeight="1" thickBot="1">
      <c r="A23" s="4"/>
      <c r="B23" s="200" t="str">
        <f>INDEX(tblTrans[[English]:[Polski]],MATCH(XFD23,tblTrans[ID],0),LangSelID)</f>
        <v>Income tax expense</v>
      </c>
      <c r="C23" s="352"/>
      <c r="D23" s="321">
        <v>-338.02852603425481</v>
      </c>
      <c r="E23" s="233">
        <v>3113.3260662695789</v>
      </c>
      <c r="F23" s="233">
        <v>-816.26113051878201</v>
      </c>
      <c r="G23" s="322">
        <v>-3669.3531271136508</v>
      </c>
      <c r="H23" s="323">
        <v>-18357.739913122896</v>
      </c>
      <c r="I23" s="233">
        <v>-4847.1016900062787</v>
      </c>
      <c r="J23" s="233">
        <v>-324.61168100567011</v>
      </c>
      <c r="K23" s="320">
        <v>-250.96606654527932</v>
      </c>
      <c r="L23" s="321">
        <v>-192.06678700339364</v>
      </c>
      <c r="M23" s="233">
        <v>35923.90733026716</v>
      </c>
      <c r="N23" s="233">
        <v>1250.3900378913472</v>
      </c>
      <c r="O23" s="322">
        <v>-8693.1157049728881</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XFD23" s="163">
        <v>569</v>
      </c>
    </row>
    <row r="24" spans="1:92 16384:16384" s="58" customFormat="1" ht="15" customHeight="1" thickBot="1">
      <c r="A24" s="550"/>
      <c r="B24" s="550" t="str">
        <f>INDEX(tblTrans[[English]:[Polski]],MATCH(XFD24,tblTrans[ID],0),LangSelID)</f>
        <v>Net profit (loss) including minority interest</v>
      </c>
      <c r="C24" s="550"/>
      <c r="D24" s="551">
        <f t="shared" ref="D24:N24" si="2">D22+D23</f>
        <v>1754.8584530934027</v>
      </c>
      <c r="E24" s="551">
        <f t="shared" si="2"/>
        <v>11339.083612219163</v>
      </c>
      <c r="F24" s="551">
        <f t="shared" si="2"/>
        <v>5517.7448195800735</v>
      </c>
      <c r="G24" s="551">
        <f t="shared" si="2"/>
        <v>4102.2422787476953</v>
      </c>
      <c r="H24" s="551">
        <f t="shared" si="2"/>
        <v>67978.259629629174</v>
      </c>
      <c r="I24" s="551">
        <f t="shared" si="2"/>
        <v>-5311.4612162890135</v>
      </c>
      <c r="J24" s="551">
        <f t="shared" si="2"/>
        <v>4088.134008497871</v>
      </c>
      <c r="K24" s="551">
        <f t="shared" si="2"/>
        <v>982.96059948249422</v>
      </c>
      <c r="L24" s="551">
        <f t="shared" si="2"/>
        <v>272.4426182776246</v>
      </c>
      <c r="M24" s="551">
        <f t="shared" si="2"/>
        <v>104717.15316938738</v>
      </c>
      <c r="N24" s="551">
        <f t="shared" si="2"/>
        <v>-5330.6101615367788</v>
      </c>
      <c r="O24" s="551">
        <f>O22+O23</f>
        <v>38398.103585937024</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XFD24" s="163">
        <v>570</v>
      </c>
    </row>
    <row r="25" spans="1:92 16384:16384" s="163" customFormat="1" ht="14.25" customHeight="1" thickBot="1">
      <c r="A25" s="4"/>
      <c r="B25" s="199" t="str">
        <f>INDEX(tblTrans[[English]:[Polski]],MATCH(XFD25,tblTrans[ID],0),LangSelID)</f>
        <v>Net profit (loss) attributable to minority interest</v>
      </c>
      <c r="C25" s="352"/>
      <c r="D25" s="321">
        <v>0</v>
      </c>
      <c r="E25" s="233">
        <v>0</v>
      </c>
      <c r="F25" s="233">
        <v>0</v>
      </c>
      <c r="G25" s="322">
        <v>0</v>
      </c>
      <c r="H25" s="323">
        <v>0</v>
      </c>
      <c r="I25" s="233">
        <v>0</v>
      </c>
      <c r="J25" s="233">
        <v>0</v>
      </c>
      <c r="K25" s="320">
        <v>0</v>
      </c>
      <c r="L25" s="321">
        <v>0</v>
      </c>
      <c r="M25" s="233">
        <v>0</v>
      </c>
      <c r="N25" s="233">
        <v>0</v>
      </c>
      <c r="O25" s="322">
        <v>0</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XFD25" s="163">
        <v>571</v>
      </c>
    </row>
    <row r="26" spans="1:92 16384:16384" s="58" customFormat="1" ht="15" customHeight="1" thickBot="1">
      <c r="A26" s="550"/>
      <c r="B26" s="550" t="str">
        <f>INDEX(tblTrans[[English]:[Polski]],MATCH(XFD26,tblTrans[ID],0),LangSelID)</f>
        <v>Net profit (loss)</v>
      </c>
      <c r="C26" s="550"/>
      <c r="D26" s="551">
        <f t="shared" ref="D26:N26" si="3">D24-D25</f>
        <v>1754.8584530934027</v>
      </c>
      <c r="E26" s="551">
        <f t="shared" si="3"/>
        <v>11339.083612219163</v>
      </c>
      <c r="F26" s="551">
        <f t="shared" si="3"/>
        <v>5517.7448195800735</v>
      </c>
      <c r="G26" s="551">
        <f t="shared" si="3"/>
        <v>4102.2422787476953</v>
      </c>
      <c r="H26" s="551">
        <f t="shared" si="3"/>
        <v>67978.259629629174</v>
      </c>
      <c r="I26" s="551">
        <f t="shared" si="3"/>
        <v>-5311.4612162890135</v>
      </c>
      <c r="J26" s="551">
        <f t="shared" si="3"/>
        <v>4088.134008497871</v>
      </c>
      <c r="K26" s="551">
        <f t="shared" si="3"/>
        <v>982.96059948249422</v>
      </c>
      <c r="L26" s="551">
        <f t="shared" si="3"/>
        <v>272.4426182776246</v>
      </c>
      <c r="M26" s="551">
        <f t="shared" si="3"/>
        <v>104717.15316938738</v>
      </c>
      <c r="N26" s="551">
        <f t="shared" si="3"/>
        <v>-5330.6101615367788</v>
      </c>
      <c r="O26" s="551">
        <f>O24-O25</f>
        <v>38398.103585937024</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XFD26" s="163">
        <v>572</v>
      </c>
    </row>
    <row r="27" spans="1:92 16384:16384">
      <c r="A27" s="8"/>
      <c r="B27" s="167"/>
      <c r="C27" s="137"/>
      <c r="D27" s="1"/>
      <c r="E27" s="1"/>
      <c r="F27" s="1"/>
      <c r="G27" s="1"/>
      <c r="H27" s="1"/>
    </row>
    <row r="28" spans="1:92 16384:16384" ht="22.5">
      <c r="A28" s="8"/>
      <c r="B28" s="981" t="str">
        <f>INDEX(tblTrans[[English]:[Polski]],MATCH(XFD28,tblTrans[ID],0),LangSelID)</f>
        <v>* Net interest income including cost of capital, fixed assets financing, investment yield and cost of long-term financing</v>
      </c>
      <c r="C28" s="137"/>
      <c r="D28" s="1"/>
      <c r="E28" s="1"/>
      <c r="F28" s="1"/>
      <c r="G28" s="1"/>
      <c r="H28" s="1"/>
      <c r="XFD28" s="1">
        <v>573</v>
      </c>
    </row>
    <row r="29" spans="1:92 16384:16384">
      <c r="A29" s="8"/>
      <c r="B29" s="137"/>
      <c r="C29" s="137"/>
      <c r="D29" s="1"/>
      <c r="E29" s="1"/>
      <c r="F29" s="1"/>
      <c r="G29" s="1"/>
      <c r="H29" s="1"/>
    </row>
    <row r="30" spans="1:92 16384:16384">
      <c r="A30" s="8"/>
      <c r="B30" s="226"/>
      <c r="C30" s="137"/>
      <c r="D30" s="1"/>
      <c r="E30" s="1"/>
      <c r="F30" s="1"/>
      <c r="G30" s="1"/>
      <c r="H30" s="1"/>
    </row>
    <row r="31" spans="1:92 16384:16384">
      <c r="A31" s="8"/>
      <c r="B31" s="1"/>
      <c r="C31" s="1"/>
      <c r="D31" s="9"/>
      <c r="E31" s="9"/>
      <c r="F31" s="9"/>
      <c r="G31" s="9"/>
      <c r="H31" s="9"/>
      <c r="I31" s="9"/>
      <c r="J31" s="9"/>
    </row>
    <row r="32" spans="1:92 16384:16384" ht="12" thickBot="1">
      <c r="A32" s="8"/>
      <c r="B32" s="2"/>
      <c r="C32" s="9"/>
      <c r="D32" s="16"/>
      <c r="E32" s="16"/>
      <c r="F32" s="16"/>
      <c r="G32" s="16"/>
      <c r="H32" s="16"/>
      <c r="I32" s="16"/>
      <c r="J32" s="16"/>
    </row>
    <row r="33" spans="1:10 16384:16384" ht="236.25" customHeight="1" thickTop="1" thickBot="1">
      <c r="A33" s="8"/>
      <c r="B33" s="2514" t="str">
        <f>INDEX(tblTrans[[English]:[Polski]],MATCH(XFD33,tblTrans[ID],0),LangSelID)</f>
        <v>From the beginning of 2014, reporting of mBank Group business segments has changed. The Retail Banking segment, additionally includes also results of retail segments of mLeasing and Dom Maklerski mBanku. Whereas the Corporates and Financial Markets segment was divided into two business lines: Corporate and Investment Banking (previously Corporates and Institutions) and Financial Markets (previously Trading and Investment Activity). From the beginning of 2014, the Corporate and Investment Banking area includes results from offering financial instruments (options, contracts) to enterprises and organising issue of debt instruments for corporate clients. In addition, this area covers results from corporate segments of mLeasing and Dom Maklerski mBanku. The Financial Markets area covers mainly operations concerning treasury, financial markets and liquidity, interest rate and foreign exchange risk as well as trade and investment portfolio management. This line includes also results of mFinance France. By a reason of above mentioned Q1-Q4 2013 segmental results were transformed.</v>
      </c>
      <c r="C33" s="2515" t="e">
        <f>INDEX(tblTrans[[English]:[Polski]],MATCH(#REF!,tblTrans[ID],0),LangSelID)</f>
        <v>#REF!</v>
      </c>
      <c r="D33" s="9"/>
      <c r="E33" s="9"/>
      <c r="F33" s="9"/>
      <c r="G33" s="9"/>
      <c r="H33" s="9"/>
      <c r="I33" s="9"/>
      <c r="J33" s="9"/>
      <c r="XFD33" s="1">
        <v>574</v>
      </c>
    </row>
    <row r="34" spans="1:10 16384:16384" ht="12" thickTop="1">
      <c r="A34" s="8"/>
      <c r="B34" s="2"/>
      <c r="C34" s="9"/>
      <c r="D34" s="9"/>
      <c r="E34" s="9"/>
      <c r="F34" s="9"/>
      <c r="G34" s="9"/>
      <c r="H34" s="9"/>
      <c r="I34" s="9"/>
      <c r="J34" s="9"/>
    </row>
    <row r="35" spans="1:10 16384:16384">
      <c r="A35" s="8"/>
      <c r="B35" s="2"/>
      <c r="C35" s="9"/>
      <c r="D35" s="9"/>
      <c r="E35" s="9"/>
      <c r="F35" s="9"/>
      <c r="G35" s="7"/>
    </row>
    <row r="36" spans="1:10 16384:16384">
      <c r="A36" s="8"/>
      <c r="B36" s="2"/>
      <c r="C36" s="9"/>
      <c r="D36" s="9"/>
      <c r="E36" s="9"/>
      <c r="F36" s="9"/>
      <c r="G36" s="7"/>
    </row>
    <row r="37" spans="1:10 16384:16384">
      <c r="A37" s="8"/>
      <c r="B37" s="2"/>
      <c r="C37" s="9"/>
      <c r="D37" s="9"/>
      <c r="E37" s="9"/>
      <c r="F37" s="9"/>
      <c r="G37" s="9"/>
      <c r="H37" s="9"/>
      <c r="I37" s="9"/>
      <c r="J37" s="9"/>
    </row>
    <row r="38" spans="1:10 16384:16384">
      <c r="A38" s="8"/>
      <c r="B38" s="2"/>
      <c r="C38" s="9"/>
      <c r="D38" s="9"/>
      <c r="E38" s="9"/>
      <c r="F38" s="9"/>
      <c r="G38" s="7"/>
    </row>
    <row r="39" spans="1:10 16384:16384">
      <c r="A39" s="8"/>
      <c r="B39" s="2"/>
      <c r="C39" s="9"/>
      <c r="D39" s="9"/>
      <c r="E39" s="9"/>
      <c r="F39" s="9"/>
      <c r="G39" s="7"/>
    </row>
    <row r="40" spans="1:10 16384:16384">
      <c r="A40" s="8"/>
      <c r="B40" s="2"/>
      <c r="C40" s="9"/>
      <c r="D40" s="9"/>
      <c r="E40" s="9"/>
      <c r="F40" s="9"/>
      <c r="G40" s="7"/>
    </row>
    <row r="41" spans="1:10 16384:16384">
      <c r="A41" s="8"/>
      <c r="B41" s="2"/>
      <c r="C41" s="9"/>
      <c r="D41" s="9"/>
      <c r="E41" s="9"/>
      <c r="F41" s="9"/>
      <c r="G41" s="7"/>
    </row>
    <row r="42" spans="1:10 16384:16384">
      <c r="A42" s="8"/>
      <c r="B42" s="2"/>
      <c r="C42" s="9"/>
      <c r="D42" s="9"/>
      <c r="E42" s="9"/>
      <c r="F42" s="9"/>
      <c r="G42" s="7"/>
    </row>
    <row r="43" spans="1:10 16384:16384">
      <c r="A43" s="8"/>
      <c r="B43" s="2"/>
      <c r="C43" s="9"/>
      <c r="D43" s="9"/>
      <c r="E43" s="9"/>
      <c r="F43" s="9"/>
      <c r="G43" s="7"/>
    </row>
    <row r="44" spans="1:10 16384:16384">
      <c r="A44" s="8"/>
      <c r="B44" s="2"/>
      <c r="C44" s="9"/>
      <c r="D44" s="9"/>
      <c r="E44" s="9"/>
      <c r="F44" s="9"/>
      <c r="G44" s="7"/>
    </row>
    <row r="45" spans="1:10 16384:16384">
      <c r="A45" s="8"/>
      <c r="B45" s="2"/>
      <c r="C45" s="9"/>
      <c r="D45" s="9"/>
      <c r="E45" s="9"/>
      <c r="F45" s="9"/>
      <c r="G45" s="7"/>
    </row>
    <row r="46" spans="1:10 16384:16384">
      <c r="A46" s="8"/>
      <c r="B46" s="2"/>
      <c r="C46" s="9"/>
      <c r="D46" s="9"/>
      <c r="E46" s="9"/>
      <c r="F46" s="9"/>
      <c r="G46" s="7"/>
    </row>
    <row r="47" spans="1:10 16384:16384">
      <c r="A47" s="8"/>
      <c r="B47" s="2"/>
      <c r="C47" s="9"/>
      <c r="D47" s="9"/>
      <c r="E47" s="9"/>
      <c r="F47" s="9"/>
      <c r="G47" s="7"/>
    </row>
    <row r="48" spans="1:10 16384:16384">
      <c r="A48" s="8"/>
      <c r="B48" s="2"/>
      <c r="C48" s="9"/>
      <c r="D48" s="9"/>
      <c r="E48" s="9"/>
      <c r="F48" s="9"/>
      <c r="G48" s="7"/>
    </row>
    <row r="49" spans="1:7">
      <c r="A49" s="8"/>
      <c r="B49" s="2"/>
      <c r="C49" s="9"/>
      <c r="D49" s="9"/>
      <c r="E49" s="9"/>
      <c r="F49" s="9"/>
      <c r="G49" s="7"/>
    </row>
    <row r="50" spans="1:7">
      <c r="A50" s="8"/>
      <c r="B50" s="2"/>
      <c r="C50" s="9"/>
      <c r="D50" s="9"/>
      <c r="E50" s="9"/>
      <c r="F50" s="9"/>
      <c r="G50" s="7"/>
    </row>
    <row r="51" spans="1:7">
      <c r="A51" s="8"/>
      <c r="B51" s="2"/>
      <c r="C51" s="9"/>
      <c r="D51" s="9"/>
      <c r="E51" s="9"/>
      <c r="F51" s="9"/>
      <c r="G51" s="7"/>
    </row>
    <row r="52" spans="1:7">
      <c r="B52" s="2"/>
      <c r="C52" s="9"/>
      <c r="D52" s="9"/>
      <c r="E52" s="9"/>
      <c r="F52" s="9"/>
      <c r="G52" s="7"/>
    </row>
    <row r="53" spans="1:7">
      <c r="B53" s="2"/>
      <c r="C53" s="9"/>
      <c r="D53" s="9"/>
      <c r="E53" s="9"/>
      <c r="F53" s="9"/>
      <c r="G53" s="7"/>
    </row>
    <row r="54" spans="1:7">
      <c r="B54" s="2"/>
      <c r="C54" s="9"/>
      <c r="D54" s="9"/>
      <c r="E54" s="9"/>
      <c r="F54" s="9"/>
      <c r="G54" s="7"/>
    </row>
    <row r="55" spans="1:7">
      <c r="B55" s="2"/>
      <c r="C55" s="9"/>
      <c r="D55" s="9"/>
      <c r="E55" s="9"/>
      <c r="F55" s="9"/>
      <c r="G55" s="7"/>
    </row>
    <row r="56" spans="1:7">
      <c r="B56" s="2"/>
      <c r="C56" s="9"/>
      <c r="D56" s="9"/>
      <c r="E56" s="9"/>
      <c r="F56" s="9"/>
      <c r="G56" s="7"/>
    </row>
    <row r="57" spans="1:7">
      <c r="B57" s="2"/>
      <c r="C57" s="9"/>
      <c r="D57" s="9"/>
      <c r="E57" s="9"/>
      <c r="F57" s="9"/>
      <c r="G57" s="7"/>
    </row>
    <row r="58" spans="1:7">
      <c r="B58" s="2"/>
      <c r="C58" s="9"/>
      <c r="D58" s="9"/>
      <c r="E58" s="9"/>
      <c r="F58" s="9"/>
      <c r="G58" s="7"/>
    </row>
    <row r="59" spans="1:7">
      <c r="B59" s="2"/>
      <c r="C59" s="9"/>
      <c r="D59" s="9"/>
      <c r="E59" s="9"/>
      <c r="F59" s="9"/>
      <c r="G59" s="7"/>
    </row>
    <row r="60" spans="1:7">
      <c r="B60" s="2"/>
      <c r="C60" s="9"/>
      <c r="D60" s="9"/>
      <c r="E60" s="9"/>
      <c r="F60" s="9"/>
      <c r="G60" s="7"/>
    </row>
    <row r="61" spans="1:7">
      <c r="B61" s="2"/>
      <c r="C61" s="9"/>
      <c r="D61" s="9"/>
      <c r="E61" s="9"/>
      <c r="F61" s="9"/>
      <c r="G61" s="7"/>
    </row>
    <row r="62" spans="1:7">
      <c r="B62" s="2"/>
      <c r="C62" s="9"/>
      <c r="D62" s="9"/>
      <c r="E62" s="9"/>
      <c r="F62" s="9"/>
      <c r="G62" s="7"/>
    </row>
    <row r="63" spans="1:7">
      <c r="B63" s="2"/>
      <c r="C63" s="9"/>
      <c r="D63" s="9"/>
      <c r="E63" s="9"/>
      <c r="F63" s="9"/>
      <c r="G63" s="7"/>
    </row>
    <row r="64" spans="1:7">
      <c r="B64" s="2"/>
      <c r="C64" s="9"/>
      <c r="D64" s="9"/>
      <c r="E64" s="9"/>
      <c r="F64" s="9"/>
      <c r="G64" s="7"/>
    </row>
    <row r="65" spans="2:7">
      <c r="B65" s="2"/>
      <c r="C65" s="9"/>
      <c r="D65" s="9"/>
      <c r="E65" s="9"/>
      <c r="F65" s="9"/>
      <c r="G65" s="7"/>
    </row>
    <row r="66" spans="2:7">
      <c r="B66" s="2"/>
      <c r="C66" s="9"/>
      <c r="D66" s="9"/>
      <c r="E66" s="9"/>
      <c r="F66" s="9"/>
      <c r="G66" s="7"/>
    </row>
    <row r="67" spans="2:7">
      <c r="B67" s="2"/>
      <c r="C67" s="9"/>
      <c r="D67" s="9"/>
      <c r="E67" s="9"/>
      <c r="F67" s="9"/>
      <c r="G67" s="7"/>
    </row>
    <row r="68" spans="2:7">
      <c r="B68" s="2"/>
      <c r="C68" s="9"/>
      <c r="D68" s="9"/>
      <c r="E68" s="9"/>
      <c r="F68" s="9"/>
      <c r="G68" s="7"/>
    </row>
    <row r="69" spans="2:7">
      <c r="B69" s="2"/>
      <c r="C69" s="9"/>
      <c r="D69" s="9"/>
      <c r="E69" s="9"/>
      <c r="F69" s="9"/>
      <c r="G69" s="7"/>
    </row>
    <row r="70" spans="2:7">
      <c r="C70" s="9"/>
      <c r="D70" s="9"/>
      <c r="E70" s="9"/>
      <c r="F70" s="9"/>
      <c r="G70" s="7"/>
    </row>
    <row r="71" spans="2:7">
      <c r="C71" s="9"/>
      <c r="D71" s="9"/>
      <c r="E71" s="9"/>
      <c r="F71" s="9"/>
      <c r="G71" s="7"/>
    </row>
    <row r="72" spans="2:7">
      <c r="C72" s="9"/>
      <c r="D72" s="9"/>
      <c r="E72" s="9"/>
      <c r="F72" s="9"/>
      <c r="G72" s="7"/>
    </row>
    <row r="73" spans="2:7">
      <c r="C73" s="9"/>
      <c r="D73" s="9"/>
      <c r="E73" s="9"/>
      <c r="F73" s="9"/>
      <c r="G73" s="7"/>
    </row>
    <row r="74" spans="2:7">
      <c r="C74" s="9"/>
      <c r="D74" s="9"/>
      <c r="E74" s="9"/>
      <c r="F74" s="9"/>
      <c r="G74" s="7"/>
    </row>
    <row r="75" spans="2:7">
      <c r="C75" s="9"/>
      <c r="D75" s="9"/>
      <c r="E75" s="9"/>
      <c r="F75" s="9"/>
      <c r="G75" s="7"/>
    </row>
    <row r="76" spans="2:7">
      <c r="C76" s="9"/>
      <c r="D76" s="9"/>
      <c r="E76" s="9"/>
      <c r="F76" s="9"/>
      <c r="G76" s="7"/>
    </row>
    <row r="77" spans="2:7">
      <c r="C77" s="9"/>
      <c r="D77" s="9"/>
      <c r="E77" s="9"/>
      <c r="F77" s="9"/>
      <c r="G77" s="7"/>
    </row>
    <row r="78" spans="2:7">
      <c r="C78" s="9"/>
      <c r="D78" s="9"/>
      <c r="E78" s="9"/>
      <c r="F78" s="9"/>
      <c r="G78" s="7"/>
    </row>
    <row r="79" spans="2:7">
      <c r="C79" s="9"/>
      <c r="D79" s="9"/>
      <c r="E79" s="9"/>
      <c r="F79" s="9"/>
      <c r="G79" s="7"/>
    </row>
    <row r="80" spans="2:7">
      <c r="C80" s="9"/>
      <c r="D80" s="9"/>
      <c r="E80" s="9"/>
      <c r="F80" s="9"/>
      <c r="G80" s="7"/>
    </row>
    <row r="81" spans="3:7">
      <c r="C81" s="9"/>
      <c r="D81" s="9"/>
      <c r="E81" s="9"/>
      <c r="F81" s="9"/>
      <c r="G81" s="7"/>
    </row>
    <row r="82" spans="3:7">
      <c r="C82" s="9"/>
      <c r="D82" s="9"/>
      <c r="E82" s="9"/>
      <c r="F82" s="9"/>
      <c r="G82" s="7"/>
    </row>
    <row r="83" spans="3:7">
      <c r="C83" s="9"/>
      <c r="D83" s="9"/>
      <c r="E83" s="9"/>
      <c r="F83" s="9"/>
      <c r="G83" s="7"/>
    </row>
    <row r="84" spans="3:7">
      <c r="C84" s="9"/>
      <c r="D84" s="9"/>
      <c r="E84" s="9"/>
      <c r="F84" s="9"/>
      <c r="G84" s="7"/>
    </row>
    <row r="85" spans="3:7">
      <c r="C85" s="9"/>
      <c r="D85" s="9"/>
      <c r="E85" s="9"/>
      <c r="F85" s="9"/>
      <c r="G85" s="7"/>
    </row>
    <row r="86" spans="3:7">
      <c r="C86" s="9"/>
      <c r="D86" s="9"/>
      <c r="E86" s="9"/>
      <c r="F86" s="9"/>
      <c r="G86" s="7"/>
    </row>
    <row r="87" spans="3:7">
      <c r="C87" s="9"/>
      <c r="D87" s="9"/>
      <c r="E87" s="9"/>
      <c r="F87" s="9"/>
      <c r="G87" s="7"/>
    </row>
    <row r="88" spans="3:7">
      <c r="C88" s="9"/>
      <c r="D88" s="9"/>
      <c r="E88" s="9"/>
      <c r="F88" s="9"/>
      <c r="G88" s="7"/>
    </row>
    <row r="89" spans="3:7">
      <c r="C89" s="9"/>
      <c r="D89" s="9"/>
      <c r="E89" s="9"/>
      <c r="F89" s="9"/>
      <c r="G89" s="7"/>
    </row>
    <row r="90" spans="3:7">
      <c r="C90" s="9"/>
      <c r="D90" s="9"/>
      <c r="E90" s="9"/>
      <c r="F90" s="9"/>
      <c r="G90" s="7"/>
    </row>
    <row r="91" spans="3:7">
      <c r="C91" s="9"/>
      <c r="D91" s="9"/>
      <c r="E91" s="9"/>
      <c r="F91" s="9"/>
      <c r="G91" s="7"/>
    </row>
    <row r="92" spans="3:7">
      <c r="C92" s="9"/>
      <c r="D92" s="9"/>
      <c r="E92" s="9"/>
      <c r="F92" s="9"/>
      <c r="G92" s="7"/>
    </row>
    <row r="93" spans="3:7">
      <c r="C93" s="9"/>
      <c r="D93" s="9"/>
      <c r="E93" s="9"/>
      <c r="F93" s="9"/>
      <c r="G93" s="7"/>
    </row>
    <row r="94" spans="3:7">
      <c r="C94" s="9"/>
      <c r="D94" s="9"/>
      <c r="E94" s="9"/>
      <c r="F94" s="9"/>
      <c r="G94" s="7"/>
    </row>
    <row r="95" spans="3:7">
      <c r="C95" s="9"/>
      <c r="D95" s="9"/>
      <c r="E95" s="9"/>
      <c r="F95" s="9"/>
      <c r="G95" s="7"/>
    </row>
    <row r="96" spans="3:7">
      <c r="C96" s="9"/>
      <c r="D96" s="9"/>
      <c r="E96" s="9"/>
      <c r="F96" s="9"/>
      <c r="G96" s="7"/>
    </row>
    <row r="97" spans="3:7">
      <c r="C97" s="9"/>
      <c r="D97" s="9"/>
      <c r="E97" s="9"/>
      <c r="F97" s="9"/>
      <c r="G97" s="7"/>
    </row>
    <row r="98" spans="3:7">
      <c r="C98" s="9"/>
      <c r="D98" s="9"/>
      <c r="E98" s="9"/>
      <c r="F98" s="9"/>
      <c r="G98" s="7"/>
    </row>
    <row r="99" spans="3:7">
      <c r="C99" s="9"/>
      <c r="D99" s="9"/>
      <c r="E99" s="9"/>
      <c r="F99" s="9"/>
      <c r="G99" s="7"/>
    </row>
    <row r="100" spans="3:7">
      <c r="C100" s="9"/>
      <c r="D100" s="9"/>
      <c r="E100" s="9"/>
      <c r="F100" s="9"/>
      <c r="G100" s="7"/>
    </row>
    <row r="101" spans="3:7">
      <c r="C101" s="9"/>
      <c r="D101" s="9"/>
      <c r="E101" s="9"/>
      <c r="F101" s="9"/>
      <c r="G101" s="7"/>
    </row>
    <row r="102" spans="3:7">
      <c r="C102" s="9"/>
      <c r="D102" s="9"/>
      <c r="E102" s="9"/>
      <c r="F102" s="9"/>
      <c r="G102" s="7"/>
    </row>
    <row r="103" spans="3:7">
      <c r="C103" s="9"/>
      <c r="D103" s="9"/>
      <c r="E103" s="9"/>
      <c r="F103" s="9"/>
      <c r="G103" s="7"/>
    </row>
    <row r="104" spans="3:7">
      <c r="C104" s="9"/>
      <c r="D104" s="9"/>
      <c r="E104" s="9"/>
      <c r="F104" s="9"/>
      <c r="G104" s="7"/>
    </row>
    <row r="105" spans="3:7">
      <c r="C105" s="9"/>
      <c r="D105" s="9"/>
      <c r="E105" s="9"/>
      <c r="F105" s="9"/>
      <c r="G105" s="7"/>
    </row>
    <row r="106" spans="3:7">
      <c r="C106" s="9"/>
      <c r="D106" s="9"/>
      <c r="E106" s="9"/>
      <c r="F106" s="9"/>
      <c r="G106" s="7"/>
    </row>
    <row r="107" spans="3:7">
      <c r="C107" s="9"/>
      <c r="D107" s="9"/>
      <c r="E107" s="9"/>
      <c r="F107" s="9"/>
      <c r="G107" s="7"/>
    </row>
    <row r="108" spans="3:7">
      <c r="C108" s="9"/>
      <c r="D108" s="9"/>
      <c r="E108" s="9"/>
      <c r="F108" s="9"/>
      <c r="G108" s="7"/>
    </row>
    <row r="109" spans="3:7">
      <c r="C109" s="9"/>
      <c r="D109" s="9"/>
      <c r="E109" s="9"/>
      <c r="F109" s="9"/>
      <c r="G109" s="7"/>
    </row>
    <row r="110" spans="3:7">
      <c r="C110" s="9"/>
      <c r="D110" s="9"/>
      <c r="E110" s="9"/>
      <c r="F110" s="9"/>
      <c r="G110" s="7"/>
    </row>
    <row r="111" spans="3:7">
      <c r="C111" s="9"/>
      <c r="D111" s="9"/>
      <c r="E111" s="9"/>
      <c r="F111" s="9"/>
      <c r="G111" s="7"/>
    </row>
    <row r="112" spans="3:7">
      <c r="C112" s="9"/>
      <c r="D112" s="9"/>
      <c r="E112" s="9"/>
      <c r="F112" s="9"/>
      <c r="G112" s="7"/>
    </row>
    <row r="113" spans="3:7">
      <c r="C113" s="9"/>
      <c r="D113" s="9"/>
      <c r="E113" s="9"/>
      <c r="F113" s="9"/>
      <c r="G113" s="7"/>
    </row>
    <row r="114" spans="3:7">
      <c r="C114" s="9"/>
      <c r="D114" s="9"/>
      <c r="E114" s="9"/>
      <c r="F114" s="9"/>
      <c r="G114" s="7"/>
    </row>
    <row r="115" spans="3:7">
      <c r="C115" s="9"/>
      <c r="D115" s="9"/>
      <c r="E115" s="9"/>
      <c r="F115" s="9"/>
      <c r="G115" s="7"/>
    </row>
    <row r="116" spans="3:7">
      <c r="C116" s="9"/>
      <c r="D116" s="9"/>
      <c r="E116" s="9"/>
      <c r="F116" s="9"/>
      <c r="G116" s="7"/>
    </row>
    <row r="117" spans="3:7">
      <c r="C117" s="9"/>
      <c r="D117" s="9"/>
      <c r="E117" s="9"/>
      <c r="F117" s="9"/>
      <c r="G117" s="7"/>
    </row>
    <row r="118" spans="3:7">
      <c r="C118" s="9"/>
      <c r="D118" s="9"/>
      <c r="E118" s="9"/>
      <c r="F118" s="9"/>
      <c r="G118" s="7"/>
    </row>
    <row r="119" spans="3:7">
      <c r="C119" s="9"/>
      <c r="D119" s="9"/>
      <c r="E119" s="9"/>
      <c r="F119" s="9"/>
      <c r="G119" s="7"/>
    </row>
    <row r="120" spans="3:7">
      <c r="C120" s="9"/>
      <c r="D120" s="9"/>
      <c r="E120" s="9"/>
      <c r="F120" s="9"/>
      <c r="G120" s="7"/>
    </row>
    <row r="121" spans="3:7">
      <c r="C121" s="9"/>
      <c r="D121" s="9"/>
      <c r="E121" s="9"/>
      <c r="F121" s="9"/>
      <c r="G121" s="7"/>
    </row>
    <row r="122" spans="3:7">
      <c r="C122" s="9"/>
      <c r="D122" s="9"/>
      <c r="E122" s="9"/>
      <c r="F122" s="9"/>
      <c r="G122" s="7"/>
    </row>
    <row r="123" spans="3:7">
      <c r="C123" s="9"/>
      <c r="D123" s="9"/>
      <c r="E123" s="9"/>
      <c r="F123" s="9"/>
      <c r="G123" s="7"/>
    </row>
    <row r="124" spans="3:7">
      <c r="C124" s="9"/>
      <c r="D124" s="9"/>
      <c r="E124" s="9"/>
      <c r="F124" s="9"/>
      <c r="G124" s="7"/>
    </row>
    <row r="125" spans="3:7">
      <c r="C125" s="9"/>
      <c r="D125" s="9"/>
      <c r="E125" s="9"/>
      <c r="F125" s="9"/>
      <c r="G125" s="7"/>
    </row>
    <row r="126" spans="3:7">
      <c r="C126" s="9"/>
      <c r="D126" s="9"/>
      <c r="E126" s="9"/>
      <c r="F126" s="9"/>
      <c r="G126" s="7"/>
    </row>
    <row r="127" spans="3:7">
      <c r="C127" s="9"/>
      <c r="D127" s="9"/>
      <c r="E127" s="9"/>
      <c r="F127" s="9"/>
      <c r="G127" s="7"/>
    </row>
    <row r="128" spans="3:7">
      <c r="C128" s="9"/>
      <c r="D128" s="9"/>
      <c r="E128" s="9"/>
      <c r="F128" s="9"/>
      <c r="G128" s="7"/>
    </row>
    <row r="129" spans="3:7">
      <c r="C129" s="9"/>
      <c r="D129" s="9"/>
      <c r="E129" s="9"/>
      <c r="F129" s="9"/>
      <c r="G129" s="7"/>
    </row>
    <row r="130" spans="3:7">
      <c r="C130" s="9"/>
      <c r="D130" s="9"/>
      <c r="E130" s="9"/>
      <c r="F130" s="9"/>
      <c r="G130" s="7"/>
    </row>
    <row r="131" spans="3:7">
      <c r="C131" s="9"/>
      <c r="D131" s="9"/>
      <c r="E131" s="9"/>
      <c r="F131" s="9"/>
      <c r="G131" s="7"/>
    </row>
    <row r="132" spans="3:7">
      <c r="C132" s="9"/>
      <c r="D132" s="9"/>
      <c r="E132" s="9"/>
      <c r="F132" s="9"/>
      <c r="G132" s="7"/>
    </row>
    <row r="133" spans="3:7">
      <c r="C133" s="9"/>
      <c r="D133" s="9"/>
      <c r="E133" s="9"/>
      <c r="F133" s="9"/>
      <c r="G133" s="7"/>
    </row>
    <row r="134" spans="3:7">
      <c r="C134" s="9"/>
      <c r="D134" s="9"/>
      <c r="E134" s="9"/>
      <c r="F134" s="9"/>
      <c r="G134" s="7"/>
    </row>
    <row r="135" spans="3:7">
      <c r="C135" s="9"/>
      <c r="D135" s="9"/>
      <c r="E135" s="9"/>
      <c r="F135" s="9"/>
      <c r="G135" s="7"/>
    </row>
    <row r="136" spans="3:7">
      <c r="C136" s="9"/>
      <c r="D136" s="9"/>
      <c r="E136" s="9"/>
      <c r="F136" s="9"/>
      <c r="G136" s="7"/>
    </row>
    <row r="137" spans="3:7">
      <c r="C137" s="9"/>
      <c r="D137" s="9"/>
      <c r="E137" s="9"/>
      <c r="F137" s="9"/>
      <c r="G137" s="7"/>
    </row>
    <row r="138" spans="3:7">
      <c r="C138" s="9"/>
      <c r="D138" s="9"/>
      <c r="E138" s="9"/>
      <c r="F138" s="9"/>
      <c r="G138" s="7"/>
    </row>
    <row r="139" spans="3:7">
      <c r="C139" s="9"/>
      <c r="D139" s="9"/>
      <c r="E139" s="9"/>
      <c r="F139" s="9"/>
      <c r="G139" s="7"/>
    </row>
    <row r="140" spans="3:7">
      <c r="C140" s="9"/>
      <c r="D140" s="9"/>
      <c r="E140" s="9"/>
      <c r="F140" s="9"/>
      <c r="G140" s="7"/>
    </row>
    <row r="141" spans="3:7">
      <c r="C141" s="9"/>
      <c r="D141" s="9"/>
      <c r="E141" s="9"/>
      <c r="F141" s="9"/>
      <c r="G141" s="7"/>
    </row>
    <row r="142" spans="3:7">
      <c r="C142" s="9"/>
      <c r="D142" s="9"/>
      <c r="E142" s="9"/>
      <c r="F142" s="9"/>
      <c r="G142" s="7"/>
    </row>
    <row r="143" spans="3:7">
      <c r="C143" s="9"/>
      <c r="D143" s="9"/>
      <c r="E143" s="9"/>
      <c r="F143" s="9"/>
      <c r="G143" s="7"/>
    </row>
    <row r="144" spans="3:7">
      <c r="C144" s="9"/>
      <c r="D144" s="9"/>
      <c r="E144" s="9"/>
      <c r="F144" s="9"/>
      <c r="G144" s="7"/>
    </row>
    <row r="145" spans="3:7">
      <c r="C145" s="9"/>
      <c r="D145" s="9"/>
      <c r="E145" s="9"/>
      <c r="F145" s="9"/>
      <c r="G145" s="7"/>
    </row>
    <row r="146" spans="3:7">
      <c r="C146" s="9"/>
      <c r="D146" s="9"/>
      <c r="E146" s="9"/>
      <c r="F146" s="9"/>
      <c r="G146" s="7"/>
    </row>
    <row r="147" spans="3:7">
      <c r="C147" s="9"/>
      <c r="D147" s="9"/>
      <c r="E147" s="9"/>
      <c r="F147" s="9"/>
      <c r="G147" s="7"/>
    </row>
    <row r="148" spans="3:7">
      <c r="C148" s="9"/>
      <c r="D148" s="9"/>
      <c r="E148" s="9"/>
      <c r="F148" s="9"/>
      <c r="G148" s="7"/>
    </row>
    <row r="149" spans="3:7">
      <c r="C149" s="9"/>
      <c r="D149" s="9"/>
      <c r="E149" s="9"/>
      <c r="F149" s="9"/>
      <c r="G149" s="7"/>
    </row>
    <row r="150" spans="3:7">
      <c r="C150" s="9"/>
      <c r="D150" s="9"/>
      <c r="E150" s="9"/>
      <c r="F150" s="9"/>
      <c r="G150" s="7"/>
    </row>
    <row r="151" spans="3:7">
      <c r="C151" s="9"/>
      <c r="D151" s="9"/>
      <c r="E151" s="9"/>
      <c r="F151" s="9"/>
      <c r="G151" s="7"/>
    </row>
    <row r="152" spans="3:7">
      <c r="C152" s="9"/>
      <c r="D152" s="9"/>
      <c r="E152" s="9"/>
      <c r="F152" s="9"/>
      <c r="G152" s="7"/>
    </row>
    <row r="153" spans="3:7">
      <c r="C153" s="9"/>
      <c r="D153" s="9"/>
      <c r="E153" s="9"/>
      <c r="F153" s="9"/>
      <c r="G153" s="7"/>
    </row>
    <row r="154" spans="3:7">
      <c r="C154" s="9"/>
      <c r="D154" s="9"/>
      <c r="E154" s="9"/>
      <c r="F154" s="9"/>
      <c r="G154" s="7"/>
    </row>
    <row r="155" spans="3:7">
      <c r="C155" s="9"/>
      <c r="D155" s="9"/>
      <c r="E155" s="9"/>
      <c r="F155" s="9"/>
      <c r="G155" s="7"/>
    </row>
    <row r="156" spans="3:7">
      <c r="C156" s="9"/>
      <c r="D156" s="9"/>
      <c r="E156" s="9"/>
      <c r="F156" s="9"/>
      <c r="G156" s="7"/>
    </row>
    <row r="157" spans="3:7">
      <c r="C157" s="9"/>
      <c r="D157" s="9"/>
      <c r="E157" s="9"/>
      <c r="F157" s="9"/>
      <c r="G157" s="7"/>
    </row>
    <row r="158" spans="3:7">
      <c r="C158" s="9"/>
      <c r="D158" s="9"/>
      <c r="E158" s="9"/>
      <c r="F158" s="9"/>
      <c r="G158" s="7"/>
    </row>
    <row r="159" spans="3:7">
      <c r="C159" s="9"/>
      <c r="D159" s="9"/>
      <c r="E159" s="9"/>
      <c r="F159" s="9"/>
      <c r="G159" s="7"/>
    </row>
    <row r="160" spans="3:7">
      <c r="C160" s="9"/>
      <c r="D160" s="9"/>
      <c r="E160" s="9"/>
      <c r="F160" s="9"/>
      <c r="G160" s="7"/>
    </row>
    <row r="161" spans="3:7">
      <c r="C161" s="9"/>
      <c r="D161" s="9"/>
      <c r="E161" s="9"/>
      <c r="F161" s="9"/>
      <c r="G161" s="7"/>
    </row>
    <row r="162" spans="3:7">
      <c r="C162" s="9"/>
      <c r="D162" s="9"/>
      <c r="E162" s="9"/>
      <c r="F162" s="9"/>
      <c r="G162" s="7"/>
    </row>
    <row r="163" spans="3:7">
      <c r="C163" s="9"/>
      <c r="D163" s="9"/>
      <c r="E163" s="9"/>
      <c r="F163" s="9"/>
      <c r="G163" s="7"/>
    </row>
    <row r="164" spans="3:7">
      <c r="C164" s="9"/>
      <c r="D164" s="9"/>
      <c r="E164" s="9"/>
      <c r="F164" s="9"/>
      <c r="G164" s="7"/>
    </row>
    <row r="165" spans="3:7">
      <c r="C165" s="9"/>
      <c r="D165" s="9"/>
      <c r="E165" s="9"/>
      <c r="F165" s="9"/>
      <c r="G165" s="7"/>
    </row>
    <row r="166" spans="3:7">
      <c r="C166" s="9"/>
      <c r="D166" s="9"/>
      <c r="E166" s="9"/>
      <c r="F166" s="9"/>
      <c r="G166" s="7"/>
    </row>
    <row r="167" spans="3:7">
      <c r="C167" s="9"/>
      <c r="D167" s="9"/>
      <c r="E167" s="9"/>
      <c r="F167" s="9"/>
      <c r="G167" s="7"/>
    </row>
    <row r="168" spans="3:7">
      <c r="C168" s="9"/>
      <c r="D168" s="9"/>
      <c r="E168" s="9"/>
      <c r="F168" s="9"/>
      <c r="G168" s="7"/>
    </row>
    <row r="169" spans="3:7">
      <c r="C169" s="9"/>
      <c r="D169" s="9"/>
      <c r="E169" s="9"/>
      <c r="F169" s="9"/>
      <c r="G169" s="7"/>
    </row>
    <row r="170" spans="3:7">
      <c r="C170" s="9"/>
      <c r="D170" s="9"/>
      <c r="E170" s="9"/>
      <c r="F170" s="9"/>
      <c r="G170" s="7"/>
    </row>
    <row r="171" spans="3:7">
      <c r="C171" s="9"/>
      <c r="D171" s="9"/>
      <c r="E171" s="9"/>
      <c r="F171" s="9"/>
      <c r="G171" s="7"/>
    </row>
    <row r="172" spans="3:7">
      <c r="C172" s="9"/>
      <c r="D172" s="9"/>
      <c r="E172" s="9"/>
      <c r="F172" s="9"/>
      <c r="G172" s="7"/>
    </row>
    <row r="173" spans="3:7">
      <c r="C173" s="9"/>
      <c r="D173" s="9"/>
      <c r="E173" s="9"/>
      <c r="F173" s="9"/>
      <c r="G173" s="7"/>
    </row>
    <row r="174" spans="3:7">
      <c r="C174" s="9"/>
      <c r="D174" s="9"/>
      <c r="E174" s="9"/>
      <c r="F174" s="9"/>
      <c r="G174" s="7"/>
    </row>
    <row r="175" spans="3:7">
      <c r="C175" s="9"/>
      <c r="D175" s="9"/>
      <c r="E175" s="9"/>
      <c r="F175" s="9"/>
      <c r="G175" s="7"/>
    </row>
    <row r="176" spans="3:7">
      <c r="C176" s="9"/>
      <c r="D176" s="9"/>
      <c r="E176" s="9"/>
      <c r="F176" s="9"/>
      <c r="G176" s="7"/>
    </row>
    <row r="177" spans="3:7">
      <c r="C177" s="9"/>
      <c r="D177" s="9"/>
      <c r="E177" s="9"/>
      <c r="F177" s="9"/>
      <c r="G177" s="7"/>
    </row>
    <row r="178" spans="3:7">
      <c r="C178" s="9"/>
      <c r="D178" s="9"/>
      <c r="E178" s="9"/>
      <c r="F178" s="9"/>
      <c r="G178" s="7"/>
    </row>
    <row r="179" spans="3:7">
      <c r="C179" s="9"/>
      <c r="D179" s="9"/>
      <c r="E179" s="9"/>
      <c r="F179" s="9"/>
      <c r="G179" s="7"/>
    </row>
    <row r="180" spans="3:7">
      <c r="C180" s="9"/>
      <c r="D180" s="9"/>
      <c r="E180" s="9"/>
      <c r="F180" s="9"/>
      <c r="G180" s="7"/>
    </row>
    <row r="181" spans="3:7">
      <c r="C181" s="9"/>
      <c r="D181" s="9"/>
      <c r="E181" s="9"/>
      <c r="F181" s="9"/>
      <c r="G181" s="7"/>
    </row>
    <row r="182" spans="3:7">
      <c r="C182" s="9"/>
      <c r="D182" s="9"/>
      <c r="E182" s="9"/>
      <c r="F182" s="9"/>
      <c r="G182" s="7"/>
    </row>
    <row r="183" spans="3:7">
      <c r="C183" s="9"/>
      <c r="D183" s="9"/>
      <c r="E183" s="9"/>
      <c r="F183" s="9"/>
      <c r="G183" s="7"/>
    </row>
    <row r="184" spans="3:7">
      <c r="C184" s="9"/>
      <c r="D184" s="9"/>
      <c r="E184" s="9"/>
      <c r="F184" s="9"/>
      <c r="G184" s="7"/>
    </row>
    <row r="185" spans="3:7">
      <c r="C185" s="9"/>
      <c r="D185" s="9"/>
      <c r="E185" s="9"/>
      <c r="F185" s="9"/>
      <c r="G185" s="7"/>
    </row>
    <row r="186" spans="3:7">
      <c r="C186" s="9"/>
      <c r="D186" s="9"/>
      <c r="E186" s="9"/>
      <c r="F186" s="9"/>
      <c r="G186" s="7"/>
    </row>
    <row r="187" spans="3:7">
      <c r="C187" s="9"/>
      <c r="D187" s="9"/>
      <c r="E187" s="9"/>
      <c r="F187" s="9"/>
      <c r="G187" s="7"/>
    </row>
    <row r="188" spans="3:7">
      <c r="C188" s="9"/>
      <c r="D188" s="9"/>
      <c r="E188" s="9"/>
      <c r="F188" s="9"/>
      <c r="G188" s="7"/>
    </row>
    <row r="189" spans="3:7">
      <c r="C189" s="9"/>
      <c r="D189" s="9"/>
      <c r="E189" s="9"/>
      <c r="F189" s="9"/>
      <c r="G189" s="7"/>
    </row>
    <row r="190" spans="3:7">
      <c r="C190" s="9"/>
      <c r="D190" s="9"/>
      <c r="E190" s="9"/>
      <c r="F190" s="9"/>
      <c r="G190" s="7"/>
    </row>
    <row r="191" spans="3:7">
      <c r="C191" s="9"/>
      <c r="D191" s="9"/>
      <c r="E191" s="9"/>
      <c r="F191" s="9"/>
      <c r="G191" s="7"/>
    </row>
    <row r="192" spans="3:7">
      <c r="C192" s="9"/>
      <c r="D192" s="9"/>
      <c r="E192" s="9"/>
      <c r="F192" s="9"/>
      <c r="G192" s="7"/>
    </row>
    <row r="193" spans="3:7">
      <c r="C193" s="9"/>
      <c r="D193" s="9"/>
      <c r="E193" s="9"/>
      <c r="F193" s="9"/>
      <c r="G193" s="7"/>
    </row>
    <row r="194" spans="3:7">
      <c r="C194" s="9"/>
      <c r="D194" s="9"/>
      <c r="E194" s="9"/>
      <c r="F194" s="9"/>
      <c r="G194" s="7"/>
    </row>
    <row r="195" spans="3:7">
      <c r="C195" s="9"/>
      <c r="D195" s="9"/>
      <c r="E195" s="9"/>
      <c r="F195" s="9"/>
      <c r="G195" s="7"/>
    </row>
    <row r="196" spans="3:7">
      <c r="C196" s="9"/>
      <c r="D196" s="9"/>
      <c r="E196" s="9"/>
      <c r="F196" s="9"/>
      <c r="G196" s="7"/>
    </row>
    <row r="197" spans="3:7">
      <c r="C197" s="9"/>
      <c r="D197" s="9"/>
      <c r="E197" s="9"/>
      <c r="F197" s="9"/>
      <c r="G197" s="7"/>
    </row>
    <row r="198" spans="3:7">
      <c r="C198" s="9"/>
      <c r="D198" s="9"/>
      <c r="E198" s="9"/>
      <c r="F198" s="9"/>
      <c r="G198" s="7"/>
    </row>
    <row r="199" spans="3:7">
      <c r="C199" s="9"/>
      <c r="D199" s="9"/>
      <c r="E199" s="9"/>
      <c r="F199" s="9"/>
      <c r="G199" s="7"/>
    </row>
    <row r="200" spans="3:7">
      <c r="C200" s="9"/>
      <c r="D200" s="9"/>
      <c r="E200" s="9"/>
      <c r="F200" s="9"/>
      <c r="G200" s="7"/>
    </row>
    <row r="201" spans="3:7">
      <c r="C201" s="9"/>
      <c r="D201" s="9"/>
      <c r="E201" s="9"/>
      <c r="F201" s="9"/>
      <c r="G201" s="7"/>
    </row>
    <row r="202" spans="3:7">
      <c r="C202" s="9"/>
      <c r="D202" s="9"/>
      <c r="E202" s="9"/>
      <c r="F202" s="9"/>
      <c r="G202" s="7"/>
    </row>
    <row r="203" spans="3:7">
      <c r="C203" s="9"/>
      <c r="D203" s="9"/>
      <c r="E203" s="9"/>
      <c r="F203" s="9"/>
      <c r="G203" s="7"/>
    </row>
    <row r="204" spans="3:7">
      <c r="C204" s="9"/>
      <c r="D204" s="9"/>
      <c r="E204" s="9"/>
      <c r="F204" s="9"/>
      <c r="G204" s="7"/>
    </row>
    <row r="205" spans="3:7">
      <c r="C205" s="9"/>
      <c r="D205" s="9"/>
      <c r="E205" s="9"/>
      <c r="F205" s="9"/>
      <c r="G205" s="7"/>
    </row>
    <row r="206" spans="3:7">
      <c r="C206" s="9"/>
      <c r="D206" s="9"/>
      <c r="E206" s="9"/>
      <c r="F206" s="9"/>
      <c r="G206" s="7"/>
    </row>
    <row r="207" spans="3:7">
      <c r="C207" s="9"/>
      <c r="D207" s="9"/>
      <c r="E207" s="9"/>
      <c r="F207" s="9"/>
      <c r="G207" s="7"/>
    </row>
    <row r="208" spans="3:7">
      <c r="C208" s="9"/>
      <c r="D208" s="9"/>
      <c r="E208" s="9"/>
      <c r="F208" s="9"/>
      <c r="G208" s="7"/>
    </row>
    <row r="209" spans="3:7">
      <c r="C209" s="9"/>
      <c r="D209" s="9"/>
      <c r="E209" s="9"/>
      <c r="F209" s="9"/>
      <c r="G209" s="7"/>
    </row>
    <row r="210" spans="3:7">
      <c r="C210" s="9"/>
      <c r="D210" s="9"/>
      <c r="E210" s="9"/>
      <c r="F210" s="9"/>
      <c r="G210" s="7"/>
    </row>
    <row r="211" spans="3:7">
      <c r="C211" s="9"/>
      <c r="D211" s="9"/>
      <c r="E211" s="9"/>
      <c r="F211" s="9"/>
      <c r="G211" s="7"/>
    </row>
    <row r="212" spans="3:7">
      <c r="C212" s="9"/>
      <c r="D212" s="9"/>
      <c r="E212" s="9"/>
      <c r="F212" s="9"/>
      <c r="G212" s="7"/>
    </row>
    <row r="213" spans="3:7">
      <c r="C213" s="9"/>
      <c r="D213" s="9"/>
      <c r="E213" s="9"/>
      <c r="F213" s="9"/>
      <c r="G213" s="7"/>
    </row>
    <row r="214" spans="3:7">
      <c r="C214" s="9"/>
      <c r="D214" s="9"/>
      <c r="E214" s="9"/>
      <c r="F214" s="9"/>
      <c r="G214" s="7"/>
    </row>
    <row r="215" spans="3:7">
      <c r="C215" s="9"/>
      <c r="D215" s="9"/>
      <c r="E215" s="9"/>
      <c r="F215" s="9"/>
      <c r="G215" s="7"/>
    </row>
    <row r="216" spans="3:7">
      <c r="C216" s="9"/>
      <c r="D216" s="9"/>
      <c r="E216" s="9"/>
      <c r="F216" s="9"/>
      <c r="G216" s="7"/>
    </row>
    <row r="217" spans="3:7">
      <c r="C217" s="9"/>
      <c r="D217" s="9"/>
      <c r="E217" s="9"/>
      <c r="F217" s="9"/>
      <c r="G217" s="7"/>
    </row>
    <row r="218" spans="3:7">
      <c r="C218" s="9"/>
      <c r="D218" s="9"/>
      <c r="E218" s="9"/>
      <c r="F218" s="9"/>
      <c r="G218" s="7"/>
    </row>
    <row r="219" spans="3:7">
      <c r="C219" s="9"/>
      <c r="D219" s="9"/>
      <c r="E219" s="9"/>
      <c r="F219" s="9"/>
      <c r="G219" s="7"/>
    </row>
    <row r="220" spans="3:7">
      <c r="C220" s="9"/>
      <c r="D220" s="9"/>
      <c r="E220" s="9"/>
      <c r="F220" s="9"/>
      <c r="G220" s="7"/>
    </row>
    <row r="221" spans="3:7">
      <c r="C221" s="9"/>
      <c r="D221" s="9"/>
      <c r="E221" s="9"/>
      <c r="F221" s="9"/>
      <c r="G221" s="7"/>
    </row>
    <row r="222" spans="3:7">
      <c r="C222" s="9"/>
      <c r="D222" s="9"/>
      <c r="E222" s="9"/>
      <c r="F222" s="9"/>
      <c r="G222" s="7"/>
    </row>
    <row r="223" spans="3:7">
      <c r="C223" s="9"/>
      <c r="D223" s="9"/>
      <c r="E223" s="9"/>
      <c r="F223" s="9"/>
      <c r="G223" s="7"/>
    </row>
    <row r="224" spans="3:7">
      <c r="C224" s="9"/>
      <c r="D224" s="9"/>
      <c r="E224" s="9"/>
      <c r="F224" s="9"/>
      <c r="G224" s="7"/>
    </row>
    <row r="225" spans="3:7">
      <c r="C225" s="9"/>
      <c r="D225" s="9"/>
      <c r="E225" s="9"/>
      <c r="F225" s="9"/>
      <c r="G225" s="7"/>
    </row>
    <row r="226" spans="3:7">
      <c r="C226" s="9"/>
      <c r="D226" s="9"/>
      <c r="E226" s="9"/>
      <c r="F226" s="9"/>
      <c r="G226" s="7"/>
    </row>
    <row r="227" spans="3:7">
      <c r="C227" s="9"/>
      <c r="D227" s="9"/>
      <c r="E227" s="9"/>
      <c r="F227" s="9"/>
      <c r="G227" s="7"/>
    </row>
    <row r="228" spans="3:7">
      <c r="C228" s="9"/>
      <c r="D228" s="9"/>
      <c r="E228" s="9"/>
      <c r="F228" s="9"/>
      <c r="G228" s="7"/>
    </row>
    <row r="229" spans="3:7">
      <c r="C229" s="9"/>
      <c r="D229" s="9"/>
      <c r="E229" s="9"/>
      <c r="F229" s="9"/>
      <c r="G229" s="7"/>
    </row>
    <row r="230" spans="3:7">
      <c r="C230" s="9"/>
      <c r="D230" s="9"/>
      <c r="E230" s="9"/>
      <c r="F230" s="9"/>
      <c r="G230" s="7"/>
    </row>
    <row r="231" spans="3:7">
      <c r="C231" s="9"/>
      <c r="D231" s="9"/>
      <c r="E231" s="9"/>
      <c r="F231" s="9"/>
      <c r="G231" s="7"/>
    </row>
    <row r="232" spans="3:7">
      <c r="C232" s="9"/>
      <c r="D232" s="9"/>
      <c r="E232" s="9"/>
      <c r="F232" s="9"/>
      <c r="G232" s="7"/>
    </row>
    <row r="233" spans="3:7">
      <c r="C233" s="9"/>
      <c r="D233" s="9"/>
      <c r="E233" s="9"/>
      <c r="F233" s="9"/>
      <c r="G233" s="7"/>
    </row>
    <row r="234" spans="3:7">
      <c r="C234" s="9"/>
      <c r="D234" s="9"/>
      <c r="E234" s="9"/>
      <c r="F234" s="9"/>
      <c r="G234" s="7"/>
    </row>
    <row r="235" spans="3:7">
      <c r="C235" s="9"/>
      <c r="D235" s="9"/>
      <c r="E235" s="9"/>
      <c r="F235" s="9"/>
      <c r="G235" s="7"/>
    </row>
    <row r="236" spans="3:7">
      <c r="C236" s="9"/>
      <c r="D236" s="9"/>
      <c r="E236" s="9"/>
      <c r="F236" s="9"/>
      <c r="G236" s="7"/>
    </row>
    <row r="237" spans="3:7">
      <c r="C237" s="9"/>
      <c r="D237" s="9"/>
      <c r="E237" s="9"/>
      <c r="F237" s="9"/>
      <c r="G237" s="7"/>
    </row>
    <row r="238" spans="3:7">
      <c r="C238" s="9"/>
      <c r="D238" s="9"/>
      <c r="E238" s="9"/>
      <c r="F238" s="9"/>
      <c r="G238" s="7"/>
    </row>
    <row r="239" spans="3:7">
      <c r="C239" s="9"/>
      <c r="D239" s="9"/>
      <c r="E239" s="9"/>
      <c r="F239" s="9"/>
      <c r="G239" s="7"/>
    </row>
    <row r="240" spans="3:7">
      <c r="C240" s="9"/>
      <c r="D240" s="9"/>
      <c r="E240" s="9"/>
      <c r="F240" s="9"/>
      <c r="G240" s="7"/>
    </row>
    <row r="241" spans="3:7">
      <c r="C241" s="9"/>
      <c r="D241" s="9"/>
      <c r="E241" s="9"/>
      <c r="F241" s="9"/>
      <c r="G241" s="7"/>
    </row>
    <row r="242" spans="3:7">
      <c r="C242" s="9"/>
      <c r="D242" s="9"/>
      <c r="E242" s="9"/>
      <c r="F242" s="9"/>
      <c r="G242" s="7"/>
    </row>
    <row r="243" spans="3:7">
      <c r="C243" s="9"/>
      <c r="D243" s="9"/>
      <c r="E243" s="9"/>
      <c r="F243" s="9"/>
      <c r="G243" s="7"/>
    </row>
    <row r="244" spans="3:7">
      <c r="C244" s="9"/>
      <c r="D244" s="9"/>
      <c r="E244" s="9"/>
      <c r="F244" s="9"/>
      <c r="G244" s="7"/>
    </row>
    <row r="245" spans="3:7">
      <c r="C245" s="9"/>
      <c r="D245" s="9"/>
      <c r="E245" s="9"/>
      <c r="F245" s="9"/>
      <c r="G245" s="7"/>
    </row>
    <row r="246" spans="3:7">
      <c r="C246" s="9"/>
      <c r="D246" s="9"/>
      <c r="E246" s="9"/>
      <c r="F246" s="9"/>
      <c r="G246" s="7"/>
    </row>
    <row r="247" spans="3:7">
      <c r="C247" s="9"/>
      <c r="D247" s="9"/>
      <c r="E247" s="9"/>
      <c r="F247" s="9"/>
      <c r="G247" s="7"/>
    </row>
    <row r="248" spans="3:7">
      <c r="C248" s="9"/>
      <c r="D248" s="9"/>
      <c r="E248" s="9"/>
      <c r="F248" s="9"/>
      <c r="G248" s="7"/>
    </row>
    <row r="249" spans="3:7">
      <c r="C249" s="10"/>
      <c r="D249" s="10"/>
      <c r="E249" s="10"/>
      <c r="F249" s="10"/>
      <c r="G249" s="11"/>
    </row>
    <row r="250" spans="3:7">
      <c r="C250" s="10"/>
      <c r="D250" s="10"/>
      <c r="E250" s="10"/>
      <c r="F250" s="10"/>
      <c r="G250" s="11"/>
    </row>
    <row r="251" spans="3:7">
      <c r="C251" s="10"/>
      <c r="D251" s="10"/>
      <c r="E251" s="10"/>
      <c r="F251" s="10"/>
      <c r="G251" s="11"/>
    </row>
    <row r="252" spans="3:7">
      <c r="C252" s="10"/>
      <c r="D252" s="10"/>
      <c r="E252" s="10"/>
      <c r="F252" s="10"/>
      <c r="G252" s="11"/>
    </row>
    <row r="253" spans="3:7">
      <c r="C253" s="10"/>
      <c r="D253" s="10"/>
      <c r="E253" s="10"/>
      <c r="F253" s="10"/>
      <c r="G253" s="11"/>
    </row>
    <row r="254" spans="3:7">
      <c r="C254" s="10"/>
      <c r="D254" s="10"/>
      <c r="E254" s="10"/>
      <c r="F254" s="10"/>
      <c r="G254" s="11"/>
    </row>
    <row r="255" spans="3:7">
      <c r="C255" s="10"/>
      <c r="D255" s="10"/>
      <c r="E255" s="10"/>
      <c r="F255" s="10"/>
      <c r="G255" s="11"/>
    </row>
    <row r="256" spans="3:7">
      <c r="C256" s="10"/>
      <c r="D256" s="10"/>
      <c r="E256" s="10"/>
      <c r="F256" s="10"/>
      <c r="G256" s="11"/>
    </row>
    <row r="257" spans="3:7">
      <c r="C257" s="10"/>
      <c r="D257" s="10"/>
      <c r="E257" s="10"/>
      <c r="F257" s="10"/>
      <c r="G257" s="11"/>
    </row>
    <row r="258" spans="3:7">
      <c r="C258" s="10"/>
      <c r="D258" s="10"/>
      <c r="E258" s="10"/>
      <c r="F258" s="10"/>
      <c r="G258" s="11"/>
    </row>
    <row r="259" spans="3:7">
      <c r="C259" s="10"/>
      <c r="D259" s="10"/>
      <c r="E259" s="10"/>
      <c r="F259" s="10"/>
      <c r="G259" s="11"/>
    </row>
    <row r="260" spans="3:7">
      <c r="C260" s="10"/>
      <c r="D260" s="10"/>
      <c r="E260" s="10"/>
      <c r="F260" s="10"/>
      <c r="G260" s="11"/>
    </row>
    <row r="261" spans="3:7">
      <c r="C261" s="10"/>
      <c r="D261" s="10"/>
      <c r="E261" s="10"/>
      <c r="F261" s="10"/>
      <c r="G261" s="11"/>
    </row>
    <row r="262" spans="3:7">
      <c r="C262" s="10"/>
      <c r="D262" s="10"/>
      <c r="E262" s="10"/>
      <c r="F262" s="10"/>
      <c r="G262" s="11"/>
    </row>
    <row r="263" spans="3:7">
      <c r="C263" s="10"/>
      <c r="D263" s="10"/>
      <c r="E263" s="10"/>
      <c r="F263" s="10"/>
      <c r="G263" s="11"/>
    </row>
    <row r="264" spans="3:7">
      <c r="C264" s="10"/>
      <c r="D264" s="10"/>
      <c r="E264" s="10"/>
      <c r="F264" s="10"/>
      <c r="G264" s="11"/>
    </row>
    <row r="265" spans="3:7">
      <c r="C265" s="10"/>
      <c r="D265" s="10"/>
      <c r="E265" s="10"/>
      <c r="F265" s="10"/>
      <c r="G265" s="11"/>
    </row>
    <row r="266" spans="3:7">
      <c r="C266" s="10"/>
      <c r="D266" s="10"/>
      <c r="E266" s="10"/>
      <c r="F266" s="10"/>
      <c r="G266" s="11"/>
    </row>
    <row r="267" spans="3:7">
      <c r="C267" s="10"/>
      <c r="D267" s="10"/>
      <c r="E267" s="10"/>
      <c r="F267" s="10"/>
      <c r="G267" s="11"/>
    </row>
    <row r="268" spans="3:7">
      <c r="C268" s="10"/>
      <c r="D268" s="10"/>
      <c r="E268" s="10"/>
      <c r="F268" s="10"/>
      <c r="G268" s="11"/>
    </row>
    <row r="269" spans="3:7">
      <c r="C269" s="10"/>
      <c r="D269" s="10"/>
      <c r="E269" s="10"/>
      <c r="F269" s="10"/>
      <c r="G269" s="11"/>
    </row>
    <row r="270" spans="3:7">
      <c r="C270" s="10"/>
      <c r="D270" s="10"/>
      <c r="E270" s="10"/>
      <c r="F270" s="10"/>
      <c r="G270" s="11"/>
    </row>
    <row r="271" spans="3:7">
      <c r="C271" s="10"/>
      <c r="D271" s="10"/>
      <c r="E271" s="10"/>
      <c r="F271" s="10"/>
      <c r="G271" s="11"/>
    </row>
    <row r="272" spans="3:7">
      <c r="C272" s="10"/>
      <c r="D272" s="10"/>
      <c r="E272" s="10"/>
      <c r="F272" s="10"/>
      <c r="G272" s="11"/>
    </row>
    <row r="273" spans="3:7">
      <c r="C273" s="10"/>
      <c r="D273" s="10"/>
      <c r="E273" s="10"/>
      <c r="F273" s="10"/>
      <c r="G273" s="11"/>
    </row>
    <row r="274" spans="3:7">
      <c r="C274" s="10"/>
      <c r="D274" s="10"/>
      <c r="E274" s="10"/>
      <c r="F274" s="10"/>
      <c r="G274" s="11"/>
    </row>
    <row r="275" spans="3:7">
      <c r="C275" s="10"/>
      <c r="D275" s="10"/>
      <c r="E275" s="10"/>
      <c r="F275" s="10"/>
      <c r="G275" s="11"/>
    </row>
    <row r="276" spans="3:7">
      <c r="C276" s="10"/>
      <c r="D276" s="10"/>
      <c r="E276" s="10"/>
      <c r="F276" s="10"/>
      <c r="G276" s="11"/>
    </row>
    <row r="277" spans="3:7">
      <c r="C277" s="10"/>
      <c r="D277" s="10"/>
      <c r="E277" s="10"/>
      <c r="F277" s="10"/>
      <c r="G277" s="11"/>
    </row>
    <row r="278" spans="3:7">
      <c r="C278" s="10"/>
      <c r="D278" s="10"/>
      <c r="E278" s="10"/>
      <c r="F278" s="10"/>
      <c r="G278" s="11"/>
    </row>
    <row r="279" spans="3:7">
      <c r="C279" s="10"/>
      <c r="D279" s="10"/>
      <c r="E279" s="10"/>
      <c r="F279" s="10"/>
      <c r="G279" s="11"/>
    </row>
    <row r="280" spans="3:7">
      <c r="C280" s="10"/>
      <c r="D280" s="10"/>
      <c r="E280" s="10"/>
      <c r="F280" s="10"/>
      <c r="G280" s="11"/>
    </row>
    <row r="281" spans="3:7">
      <c r="C281" s="10"/>
      <c r="D281" s="10"/>
      <c r="E281" s="10"/>
      <c r="F281" s="10"/>
      <c r="G281" s="11"/>
    </row>
    <row r="282" spans="3:7">
      <c r="C282" s="10"/>
      <c r="D282" s="10"/>
      <c r="E282" s="10"/>
      <c r="F282" s="10"/>
      <c r="G282" s="11"/>
    </row>
    <row r="283" spans="3:7">
      <c r="C283" s="10"/>
      <c r="D283" s="10"/>
      <c r="E283" s="10"/>
      <c r="F283" s="10"/>
      <c r="G283" s="11"/>
    </row>
    <row r="284" spans="3:7">
      <c r="C284" s="10"/>
      <c r="D284" s="10"/>
      <c r="E284" s="10"/>
      <c r="F284" s="10"/>
      <c r="G284" s="11"/>
    </row>
    <row r="285" spans="3:7">
      <c r="C285" s="10"/>
      <c r="D285" s="10"/>
      <c r="E285" s="10"/>
      <c r="F285" s="10"/>
      <c r="G285" s="11"/>
    </row>
    <row r="286" spans="3:7">
      <c r="C286" s="10"/>
      <c r="D286" s="10"/>
      <c r="E286" s="10"/>
      <c r="F286" s="10"/>
      <c r="G286" s="11"/>
    </row>
    <row r="287" spans="3:7">
      <c r="C287" s="10"/>
      <c r="D287" s="10"/>
      <c r="E287" s="10"/>
      <c r="F287" s="10"/>
      <c r="G287" s="11"/>
    </row>
    <row r="288" spans="3:7">
      <c r="C288" s="10"/>
      <c r="D288" s="10"/>
      <c r="E288" s="10"/>
      <c r="F288" s="10"/>
      <c r="G288" s="11"/>
    </row>
    <row r="289" spans="3:7">
      <c r="C289" s="10"/>
      <c r="D289" s="10"/>
      <c r="E289" s="10"/>
      <c r="F289" s="10"/>
      <c r="G289" s="11"/>
    </row>
    <row r="290" spans="3:7">
      <c r="C290" s="10"/>
      <c r="D290" s="10"/>
      <c r="E290" s="10"/>
      <c r="F290" s="10"/>
      <c r="G290" s="11"/>
    </row>
    <row r="291" spans="3:7">
      <c r="C291" s="10"/>
      <c r="D291" s="10"/>
      <c r="E291" s="10"/>
      <c r="F291" s="10"/>
      <c r="G291" s="11"/>
    </row>
    <row r="292" spans="3:7">
      <c r="C292" s="10"/>
      <c r="D292" s="10"/>
      <c r="E292" s="10"/>
      <c r="F292" s="10"/>
      <c r="G292" s="11"/>
    </row>
    <row r="293" spans="3:7">
      <c r="C293" s="10"/>
      <c r="D293" s="10"/>
      <c r="E293" s="10"/>
      <c r="F293" s="10"/>
      <c r="G293" s="11"/>
    </row>
    <row r="294" spans="3:7">
      <c r="C294" s="10"/>
      <c r="D294" s="10"/>
      <c r="E294" s="10"/>
      <c r="F294" s="10"/>
      <c r="G294" s="11"/>
    </row>
    <row r="295" spans="3:7">
      <c r="C295" s="10"/>
      <c r="D295" s="10"/>
      <c r="E295" s="10"/>
      <c r="F295" s="10"/>
      <c r="G295" s="11"/>
    </row>
    <row r="296" spans="3:7">
      <c r="C296" s="10"/>
      <c r="D296" s="10"/>
      <c r="E296" s="10"/>
      <c r="F296" s="10"/>
      <c r="G296" s="11"/>
    </row>
    <row r="297" spans="3:7">
      <c r="C297" s="10"/>
      <c r="D297" s="10"/>
      <c r="E297" s="10"/>
      <c r="F297" s="10"/>
      <c r="G297" s="11"/>
    </row>
    <row r="298" spans="3:7">
      <c r="C298" s="10"/>
      <c r="D298" s="10"/>
      <c r="E298" s="10"/>
      <c r="F298" s="10"/>
      <c r="G298" s="11"/>
    </row>
    <row r="299" spans="3:7">
      <c r="C299" s="10"/>
      <c r="D299" s="10"/>
      <c r="E299" s="10"/>
      <c r="F299" s="10"/>
      <c r="G299" s="11"/>
    </row>
    <row r="300" spans="3:7">
      <c r="C300" s="10"/>
      <c r="D300" s="10"/>
      <c r="E300" s="10"/>
      <c r="F300" s="10"/>
      <c r="G300" s="11"/>
    </row>
    <row r="301" spans="3:7">
      <c r="C301" s="10"/>
      <c r="D301" s="10"/>
      <c r="E301" s="10"/>
      <c r="F301" s="10"/>
      <c r="G301" s="11"/>
    </row>
    <row r="302" spans="3:7">
      <c r="C302" s="10"/>
      <c r="D302" s="10"/>
      <c r="E302" s="10"/>
      <c r="F302" s="10"/>
      <c r="G302" s="11"/>
    </row>
    <row r="303" spans="3:7">
      <c r="C303" s="10"/>
      <c r="D303" s="10"/>
      <c r="E303" s="10"/>
      <c r="F303" s="10"/>
      <c r="G303" s="11"/>
    </row>
    <row r="304" spans="3:7">
      <c r="C304" s="10"/>
      <c r="D304" s="10"/>
      <c r="E304" s="10"/>
      <c r="F304" s="10"/>
      <c r="G304" s="11"/>
    </row>
    <row r="305" spans="3:7">
      <c r="C305" s="10"/>
      <c r="D305" s="10"/>
      <c r="E305" s="10"/>
      <c r="F305" s="10"/>
      <c r="G305" s="11"/>
    </row>
    <row r="306" spans="3:7">
      <c r="C306" s="10"/>
      <c r="D306" s="10"/>
      <c r="E306" s="10"/>
      <c r="F306" s="10"/>
      <c r="G306" s="11"/>
    </row>
    <row r="307" spans="3:7">
      <c r="C307" s="10"/>
      <c r="D307" s="10"/>
      <c r="E307" s="10"/>
      <c r="F307" s="10"/>
      <c r="G307" s="11"/>
    </row>
    <row r="308" spans="3:7">
      <c r="C308" s="10"/>
      <c r="D308" s="10"/>
      <c r="E308" s="10"/>
      <c r="F308" s="10"/>
      <c r="G308" s="11"/>
    </row>
    <row r="309" spans="3:7">
      <c r="C309" s="10"/>
      <c r="D309" s="10"/>
      <c r="E309" s="10"/>
      <c r="F309" s="10"/>
      <c r="G309" s="11"/>
    </row>
    <row r="310" spans="3:7">
      <c r="C310" s="10"/>
      <c r="D310" s="10"/>
      <c r="E310" s="10"/>
      <c r="F310" s="10"/>
      <c r="G310" s="11"/>
    </row>
    <row r="311" spans="3:7">
      <c r="C311" s="10"/>
      <c r="D311" s="10"/>
      <c r="E311" s="10"/>
      <c r="F311" s="10"/>
      <c r="G311" s="11"/>
    </row>
    <row r="312" spans="3:7">
      <c r="C312" s="10"/>
      <c r="D312" s="10"/>
      <c r="E312" s="10"/>
      <c r="F312" s="10"/>
      <c r="G312" s="11"/>
    </row>
    <row r="313" spans="3:7">
      <c r="C313" s="10"/>
      <c r="D313" s="10"/>
      <c r="E313" s="10"/>
      <c r="F313" s="10"/>
      <c r="G313" s="11"/>
    </row>
    <row r="314" spans="3:7">
      <c r="C314" s="10"/>
      <c r="D314" s="10"/>
      <c r="E314" s="10"/>
      <c r="F314" s="10"/>
      <c r="G314" s="11"/>
    </row>
    <row r="315" spans="3:7">
      <c r="C315" s="10"/>
      <c r="D315" s="10"/>
      <c r="E315" s="10"/>
      <c r="F315" s="10"/>
      <c r="G315" s="11"/>
    </row>
    <row r="316" spans="3:7">
      <c r="C316" s="10"/>
      <c r="D316" s="10"/>
      <c r="E316" s="10"/>
      <c r="F316" s="10"/>
      <c r="G316" s="11"/>
    </row>
    <row r="317" spans="3:7">
      <c r="C317" s="10"/>
      <c r="D317" s="10"/>
      <c r="E317" s="10"/>
      <c r="F317" s="10"/>
      <c r="G317" s="11"/>
    </row>
    <row r="318" spans="3:7">
      <c r="C318" s="10"/>
      <c r="D318" s="10"/>
      <c r="E318" s="10"/>
      <c r="F318" s="10"/>
      <c r="G318" s="11"/>
    </row>
    <row r="319" spans="3:7">
      <c r="C319" s="10"/>
      <c r="D319" s="10"/>
      <c r="E319" s="10"/>
      <c r="F319" s="10"/>
      <c r="G319" s="11"/>
    </row>
    <row r="320" spans="3:7">
      <c r="C320" s="10"/>
      <c r="D320" s="10"/>
      <c r="E320" s="10"/>
      <c r="F320" s="10"/>
      <c r="G320" s="11"/>
    </row>
    <row r="321" spans="3:7">
      <c r="C321" s="10"/>
      <c r="D321" s="10"/>
      <c r="E321" s="10"/>
      <c r="F321" s="10"/>
      <c r="G321" s="11"/>
    </row>
    <row r="322" spans="3:7">
      <c r="C322" s="10"/>
      <c r="D322" s="10"/>
      <c r="E322" s="10"/>
      <c r="F322" s="10"/>
      <c r="G322" s="11"/>
    </row>
    <row r="323" spans="3:7">
      <c r="C323" s="10"/>
      <c r="D323" s="10"/>
      <c r="E323" s="10"/>
      <c r="F323" s="10"/>
      <c r="G323" s="11"/>
    </row>
    <row r="324" spans="3:7">
      <c r="C324" s="10"/>
      <c r="D324" s="10"/>
      <c r="E324" s="10"/>
      <c r="F324" s="10"/>
      <c r="G324" s="11"/>
    </row>
    <row r="325" spans="3:7">
      <c r="C325" s="10"/>
      <c r="D325" s="10"/>
      <c r="E325" s="10"/>
      <c r="F325" s="10"/>
      <c r="G325" s="11"/>
    </row>
    <row r="326" spans="3:7">
      <c r="C326" s="10"/>
      <c r="D326" s="10"/>
      <c r="E326" s="10"/>
      <c r="F326" s="10"/>
      <c r="G326" s="11"/>
    </row>
    <row r="327" spans="3:7">
      <c r="C327" s="10"/>
      <c r="D327" s="10"/>
      <c r="E327" s="10"/>
      <c r="F327" s="10"/>
      <c r="G327" s="11"/>
    </row>
    <row r="328" spans="3:7">
      <c r="C328" s="10"/>
      <c r="D328" s="10"/>
      <c r="E328" s="10"/>
      <c r="F328" s="10"/>
      <c r="G328" s="11"/>
    </row>
    <row r="329" spans="3:7">
      <c r="C329" s="10"/>
      <c r="D329" s="10"/>
      <c r="E329" s="10"/>
      <c r="F329" s="10"/>
      <c r="G329" s="11"/>
    </row>
    <row r="330" spans="3:7">
      <c r="C330" s="10"/>
      <c r="D330" s="10"/>
      <c r="E330" s="10"/>
      <c r="F330" s="10"/>
      <c r="G330" s="11"/>
    </row>
    <row r="331" spans="3:7">
      <c r="C331" s="10"/>
      <c r="D331" s="10"/>
      <c r="E331" s="10"/>
      <c r="F331" s="10"/>
      <c r="G331" s="11"/>
    </row>
    <row r="332" spans="3:7">
      <c r="C332" s="10"/>
      <c r="D332" s="10"/>
      <c r="E332" s="10"/>
      <c r="F332" s="10"/>
      <c r="G332" s="11"/>
    </row>
    <row r="333" spans="3:7">
      <c r="C333" s="10"/>
      <c r="D333" s="10"/>
      <c r="E333" s="10"/>
      <c r="F333" s="10"/>
      <c r="G333" s="11"/>
    </row>
    <row r="334" spans="3:7">
      <c r="C334" s="10"/>
      <c r="D334" s="10"/>
      <c r="E334" s="10"/>
      <c r="F334" s="10"/>
      <c r="G334" s="11"/>
    </row>
    <row r="335" spans="3:7">
      <c r="C335" s="10"/>
      <c r="D335" s="10"/>
      <c r="E335" s="10"/>
      <c r="F335" s="10"/>
      <c r="G335" s="11"/>
    </row>
    <row r="336" spans="3:7">
      <c r="C336" s="10"/>
      <c r="D336" s="10"/>
      <c r="E336" s="10"/>
      <c r="F336" s="10"/>
      <c r="G336" s="11"/>
    </row>
    <row r="337" spans="3:7">
      <c r="C337" s="10"/>
      <c r="D337" s="10"/>
      <c r="E337" s="10"/>
      <c r="F337" s="10"/>
      <c r="G337" s="11"/>
    </row>
    <row r="338" spans="3:7">
      <c r="C338" s="10"/>
      <c r="D338" s="10"/>
      <c r="E338" s="10"/>
      <c r="F338" s="10"/>
      <c r="G338" s="11"/>
    </row>
    <row r="339" spans="3:7">
      <c r="C339" s="10"/>
      <c r="D339" s="10"/>
      <c r="E339" s="10"/>
      <c r="F339" s="10"/>
      <c r="G339" s="11"/>
    </row>
    <row r="340" spans="3:7">
      <c r="C340" s="10"/>
      <c r="D340" s="10"/>
      <c r="E340" s="10"/>
      <c r="F340" s="10"/>
      <c r="G340" s="11"/>
    </row>
    <row r="341" spans="3:7">
      <c r="C341" s="10"/>
      <c r="D341" s="10"/>
      <c r="E341" s="10"/>
      <c r="F341" s="10"/>
      <c r="G341" s="11"/>
    </row>
    <row r="342" spans="3:7">
      <c r="C342" s="10"/>
      <c r="D342" s="10"/>
      <c r="E342" s="10"/>
      <c r="F342" s="10"/>
      <c r="G342" s="11"/>
    </row>
    <row r="343" spans="3:7">
      <c r="C343" s="10"/>
      <c r="D343" s="10"/>
      <c r="E343" s="10"/>
      <c r="F343" s="10"/>
      <c r="G343" s="11"/>
    </row>
    <row r="344" spans="3:7">
      <c r="C344" s="10"/>
      <c r="D344" s="10"/>
      <c r="E344" s="10"/>
      <c r="F344" s="10"/>
      <c r="G344" s="11"/>
    </row>
    <row r="345" spans="3:7">
      <c r="C345" s="10"/>
      <c r="D345" s="10"/>
      <c r="E345" s="10"/>
      <c r="F345" s="10"/>
      <c r="G345" s="11"/>
    </row>
    <row r="346" spans="3:7">
      <c r="C346" s="10"/>
      <c r="D346" s="10"/>
      <c r="E346" s="10"/>
      <c r="F346" s="10"/>
      <c r="G346" s="11"/>
    </row>
    <row r="347" spans="3:7">
      <c r="C347" s="10"/>
      <c r="D347" s="10"/>
      <c r="E347" s="10"/>
      <c r="F347" s="10"/>
      <c r="G347" s="11"/>
    </row>
    <row r="348" spans="3:7">
      <c r="C348" s="10"/>
      <c r="D348" s="10"/>
      <c r="E348" s="10"/>
      <c r="F348" s="10"/>
      <c r="G348" s="11"/>
    </row>
    <row r="349" spans="3:7">
      <c r="C349" s="10"/>
      <c r="D349" s="10"/>
      <c r="E349" s="10"/>
      <c r="F349" s="10"/>
      <c r="G349" s="11"/>
    </row>
    <row r="350" spans="3:7">
      <c r="C350" s="10"/>
      <c r="D350" s="10"/>
      <c r="E350" s="10"/>
      <c r="F350" s="10"/>
      <c r="G350" s="11"/>
    </row>
    <row r="351" spans="3:7">
      <c r="C351" s="10"/>
      <c r="D351" s="10"/>
      <c r="E351" s="10"/>
      <c r="F351" s="10"/>
      <c r="G351" s="11"/>
    </row>
    <row r="352" spans="3:7">
      <c r="C352" s="10"/>
      <c r="D352" s="10"/>
      <c r="E352" s="10"/>
      <c r="F352" s="10"/>
      <c r="G352" s="11"/>
    </row>
    <row r="353" spans="3:7">
      <c r="C353" s="10"/>
      <c r="D353" s="10"/>
      <c r="E353" s="10"/>
      <c r="F353" s="10"/>
      <c r="G353" s="11"/>
    </row>
    <row r="354" spans="3:7">
      <c r="C354" s="10"/>
      <c r="D354" s="10"/>
      <c r="E354" s="10"/>
      <c r="F354" s="10"/>
      <c r="G354" s="11"/>
    </row>
    <row r="355" spans="3:7">
      <c r="C355" s="10"/>
      <c r="D355" s="10"/>
      <c r="E355" s="10"/>
      <c r="F355" s="10"/>
      <c r="G355" s="11"/>
    </row>
    <row r="356" spans="3:7">
      <c r="C356" s="10"/>
      <c r="D356" s="10"/>
      <c r="E356" s="10"/>
      <c r="F356" s="10"/>
      <c r="G356" s="11"/>
    </row>
    <row r="357" spans="3:7">
      <c r="C357" s="10"/>
      <c r="D357" s="10"/>
      <c r="E357" s="10"/>
      <c r="F357" s="10"/>
      <c r="G357" s="11"/>
    </row>
    <row r="358" spans="3:7">
      <c r="C358" s="10"/>
      <c r="D358" s="10"/>
      <c r="E358" s="10"/>
      <c r="F358" s="10"/>
      <c r="G358" s="11"/>
    </row>
    <row r="359" spans="3:7">
      <c r="C359" s="10"/>
      <c r="D359" s="10"/>
      <c r="E359" s="10"/>
      <c r="F359" s="10"/>
      <c r="G359" s="11"/>
    </row>
    <row r="360" spans="3:7">
      <c r="C360" s="10"/>
      <c r="D360" s="10"/>
      <c r="E360" s="10"/>
      <c r="F360" s="10"/>
      <c r="G360" s="11"/>
    </row>
    <row r="361" spans="3:7">
      <c r="C361" s="10"/>
      <c r="D361" s="10"/>
      <c r="E361" s="10"/>
      <c r="F361" s="10"/>
      <c r="G361" s="11"/>
    </row>
    <row r="362" spans="3:7">
      <c r="C362" s="10"/>
      <c r="D362" s="10"/>
      <c r="E362" s="10"/>
      <c r="F362" s="10"/>
      <c r="G362" s="11"/>
    </row>
    <row r="363" spans="3:7">
      <c r="C363" s="10"/>
      <c r="D363" s="10"/>
      <c r="E363" s="10"/>
      <c r="F363" s="10"/>
      <c r="G363" s="11"/>
    </row>
    <row r="364" spans="3:7">
      <c r="C364" s="10"/>
      <c r="D364" s="10"/>
      <c r="E364" s="10"/>
      <c r="F364" s="10"/>
      <c r="G364" s="11"/>
    </row>
    <row r="365" spans="3:7">
      <c r="C365" s="10"/>
      <c r="D365" s="10"/>
      <c r="E365" s="10"/>
      <c r="F365" s="10"/>
      <c r="G365" s="11"/>
    </row>
    <row r="366" spans="3:7">
      <c r="C366" s="10"/>
      <c r="D366" s="10"/>
      <c r="E366" s="10"/>
      <c r="F366" s="10"/>
      <c r="G366" s="11"/>
    </row>
    <row r="367" spans="3:7">
      <c r="C367" s="10"/>
      <c r="D367" s="10"/>
      <c r="E367" s="10"/>
      <c r="F367" s="10"/>
      <c r="G367" s="11"/>
    </row>
    <row r="368" spans="3:7">
      <c r="C368" s="10"/>
      <c r="D368" s="10"/>
      <c r="E368" s="10"/>
      <c r="F368" s="10"/>
      <c r="G368" s="11"/>
    </row>
    <row r="369" spans="3:7">
      <c r="C369" s="10"/>
      <c r="D369" s="10"/>
      <c r="E369" s="10"/>
      <c r="F369" s="10"/>
      <c r="G369" s="11"/>
    </row>
    <row r="370" spans="3:7">
      <c r="C370" s="10"/>
      <c r="D370" s="10"/>
      <c r="E370" s="10"/>
      <c r="F370" s="10"/>
      <c r="G370" s="11"/>
    </row>
    <row r="371" spans="3:7">
      <c r="C371" s="10"/>
      <c r="D371" s="10"/>
      <c r="E371" s="10"/>
      <c r="F371" s="10"/>
      <c r="G371" s="11"/>
    </row>
    <row r="372" spans="3:7">
      <c r="C372" s="10"/>
      <c r="D372" s="10"/>
      <c r="E372" s="10"/>
      <c r="F372" s="10"/>
      <c r="G372" s="11"/>
    </row>
    <row r="373" spans="3:7">
      <c r="C373" s="10"/>
      <c r="D373" s="10"/>
      <c r="E373" s="10"/>
      <c r="F373" s="10"/>
      <c r="G373" s="11"/>
    </row>
    <row r="374" spans="3:7">
      <c r="C374" s="10"/>
      <c r="D374" s="10"/>
      <c r="E374" s="10"/>
      <c r="F374" s="10"/>
      <c r="G374" s="11"/>
    </row>
    <row r="375" spans="3:7">
      <c r="C375" s="10"/>
      <c r="D375" s="10"/>
      <c r="E375" s="10"/>
      <c r="F375" s="10"/>
      <c r="G375" s="11"/>
    </row>
    <row r="376" spans="3:7">
      <c r="C376" s="10"/>
      <c r="D376" s="10"/>
      <c r="E376" s="10"/>
      <c r="F376" s="10"/>
      <c r="G376" s="11"/>
    </row>
    <row r="377" spans="3:7">
      <c r="C377" s="10"/>
      <c r="D377" s="10"/>
      <c r="E377" s="10"/>
      <c r="F377" s="10"/>
      <c r="G377" s="11"/>
    </row>
    <row r="378" spans="3:7">
      <c r="C378" s="10"/>
      <c r="D378" s="10"/>
      <c r="E378" s="10"/>
      <c r="F378" s="10"/>
      <c r="G378" s="11"/>
    </row>
    <row r="379" spans="3:7">
      <c r="C379" s="10"/>
      <c r="D379" s="10"/>
      <c r="E379" s="10"/>
      <c r="F379" s="10"/>
      <c r="G379" s="11"/>
    </row>
    <row r="380" spans="3:7">
      <c r="C380" s="10"/>
      <c r="D380" s="10"/>
      <c r="E380" s="10"/>
      <c r="F380" s="10"/>
      <c r="G380" s="11"/>
    </row>
    <row r="381" spans="3:7">
      <c r="C381" s="10"/>
      <c r="D381" s="10"/>
      <c r="E381" s="10"/>
      <c r="F381" s="10"/>
      <c r="G381" s="11"/>
    </row>
    <row r="382" spans="3:7">
      <c r="C382" s="10"/>
      <c r="D382" s="10"/>
      <c r="E382" s="10"/>
      <c r="F382" s="10"/>
      <c r="G382" s="11"/>
    </row>
    <row r="383" spans="3:7">
      <c r="C383" s="10"/>
      <c r="D383" s="10"/>
      <c r="E383" s="10"/>
      <c r="F383" s="10"/>
      <c r="G383" s="11"/>
    </row>
    <row r="384" spans="3:7">
      <c r="C384" s="10"/>
      <c r="D384" s="10"/>
      <c r="E384" s="10"/>
      <c r="F384" s="10"/>
      <c r="G384" s="11"/>
    </row>
    <row r="385" spans="3:7">
      <c r="C385" s="10"/>
      <c r="D385" s="10"/>
      <c r="E385" s="10"/>
      <c r="F385" s="10"/>
      <c r="G385" s="11"/>
    </row>
    <row r="386" spans="3:7">
      <c r="C386" s="10"/>
      <c r="D386" s="10"/>
      <c r="E386" s="10"/>
      <c r="F386" s="10"/>
      <c r="G386" s="11"/>
    </row>
    <row r="387" spans="3:7">
      <c r="C387" s="10"/>
      <c r="D387" s="10"/>
      <c r="E387" s="10"/>
      <c r="F387" s="10"/>
      <c r="G387" s="11"/>
    </row>
    <row r="388" spans="3:7">
      <c r="C388" s="10"/>
      <c r="D388" s="10"/>
      <c r="E388" s="10"/>
      <c r="F388" s="10"/>
      <c r="G388" s="11"/>
    </row>
    <row r="389" spans="3:7">
      <c r="C389" s="10"/>
      <c r="D389" s="10"/>
      <c r="E389" s="10"/>
      <c r="F389" s="10"/>
      <c r="G389" s="11"/>
    </row>
    <row r="390" spans="3:7">
      <c r="C390" s="10"/>
      <c r="D390" s="10"/>
      <c r="E390" s="10"/>
      <c r="F390" s="10"/>
      <c r="G390" s="11"/>
    </row>
    <row r="391" spans="3:7">
      <c r="C391" s="10"/>
      <c r="D391" s="10"/>
      <c r="E391" s="10"/>
      <c r="F391" s="10"/>
      <c r="G391" s="11"/>
    </row>
    <row r="392" spans="3:7">
      <c r="C392" s="10"/>
      <c r="D392" s="10"/>
      <c r="E392" s="10"/>
      <c r="F392" s="10"/>
      <c r="G392" s="11"/>
    </row>
    <row r="393" spans="3:7">
      <c r="C393" s="10"/>
      <c r="D393" s="10"/>
      <c r="E393" s="10"/>
      <c r="F393" s="10"/>
      <c r="G393" s="11"/>
    </row>
    <row r="394" spans="3:7">
      <c r="C394" s="10"/>
      <c r="D394" s="10"/>
      <c r="E394" s="10"/>
      <c r="F394" s="10"/>
      <c r="G394" s="11"/>
    </row>
    <row r="395" spans="3:7">
      <c r="C395" s="10"/>
      <c r="D395" s="10"/>
      <c r="E395" s="10"/>
      <c r="F395" s="10"/>
      <c r="G395" s="11"/>
    </row>
    <row r="396" spans="3:7">
      <c r="C396" s="10"/>
      <c r="D396" s="10"/>
      <c r="E396" s="10"/>
      <c r="F396" s="10"/>
      <c r="G396" s="11"/>
    </row>
    <row r="397" spans="3:7">
      <c r="C397" s="10"/>
      <c r="D397" s="10"/>
      <c r="E397" s="10"/>
      <c r="F397" s="10"/>
      <c r="G397" s="11"/>
    </row>
    <row r="398" spans="3:7">
      <c r="C398" s="10"/>
      <c r="D398" s="10"/>
      <c r="E398" s="10"/>
      <c r="F398" s="10"/>
      <c r="G398" s="11"/>
    </row>
    <row r="399" spans="3:7">
      <c r="C399" s="10"/>
      <c r="D399" s="10"/>
      <c r="E399" s="10"/>
      <c r="F399" s="10"/>
      <c r="G399" s="11"/>
    </row>
    <row r="400" spans="3:7">
      <c r="C400" s="10"/>
      <c r="D400" s="10"/>
      <c r="E400" s="10"/>
      <c r="F400" s="10"/>
      <c r="G400" s="11"/>
    </row>
    <row r="401" spans="3:7">
      <c r="C401" s="10"/>
      <c r="D401" s="10"/>
      <c r="E401" s="10"/>
      <c r="F401" s="10"/>
      <c r="G401" s="11"/>
    </row>
    <row r="402" spans="3:7">
      <c r="C402" s="10"/>
      <c r="D402" s="10"/>
      <c r="E402" s="10"/>
      <c r="F402" s="10"/>
      <c r="G402" s="11"/>
    </row>
    <row r="403" spans="3:7">
      <c r="C403" s="10"/>
      <c r="D403" s="10"/>
      <c r="E403" s="10"/>
      <c r="F403" s="10"/>
      <c r="G403" s="11"/>
    </row>
    <row r="404" spans="3:7">
      <c r="C404" s="10"/>
      <c r="D404" s="10"/>
      <c r="E404" s="10"/>
      <c r="F404" s="10"/>
      <c r="G404" s="11"/>
    </row>
    <row r="405" spans="3:7">
      <c r="C405" s="10"/>
      <c r="D405" s="10"/>
      <c r="E405" s="10"/>
      <c r="F405" s="10"/>
      <c r="G405" s="11"/>
    </row>
    <row r="406" spans="3:7">
      <c r="C406" s="10"/>
      <c r="D406" s="10"/>
      <c r="E406" s="10"/>
      <c r="F406" s="10"/>
      <c r="G406" s="11"/>
    </row>
    <row r="407" spans="3:7">
      <c r="C407" s="10"/>
      <c r="D407" s="10"/>
      <c r="E407" s="10"/>
      <c r="F407" s="10"/>
      <c r="G407" s="11"/>
    </row>
    <row r="408" spans="3:7">
      <c r="C408" s="10"/>
      <c r="D408" s="10"/>
      <c r="E408" s="10"/>
      <c r="F408" s="10"/>
      <c r="G408" s="11"/>
    </row>
    <row r="409" spans="3:7">
      <c r="C409" s="10"/>
      <c r="D409" s="10"/>
      <c r="E409" s="10"/>
      <c r="F409" s="10"/>
      <c r="G409" s="11"/>
    </row>
    <row r="410" spans="3:7">
      <c r="C410" s="10"/>
      <c r="D410" s="10"/>
      <c r="E410" s="10"/>
      <c r="F410" s="10"/>
      <c r="G410" s="11"/>
    </row>
    <row r="411" spans="3:7">
      <c r="C411" s="10"/>
      <c r="D411" s="10"/>
      <c r="E411" s="10"/>
      <c r="F411" s="10"/>
      <c r="G411" s="11"/>
    </row>
    <row r="412" spans="3:7">
      <c r="C412" s="10"/>
      <c r="D412" s="10"/>
      <c r="E412" s="10"/>
      <c r="F412" s="10"/>
      <c r="G412" s="11"/>
    </row>
    <row r="413" spans="3:7">
      <c r="C413" s="10"/>
      <c r="D413" s="10"/>
      <c r="E413" s="10"/>
      <c r="F413" s="10"/>
      <c r="G413" s="11"/>
    </row>
    <row r="414" spans="3:7">
      <c r="C414" s="10"/>
      <c r="D414" s="10"/>
      <c r="E414" s="10"/>
      <c r="F414" s="10"/>
      <c r="G414" s="11"/>
    </row>
    <row r="415" spans="3:7">
      <c r="C415" s="10"/>
      <c r="D415" s="10"/>
      <c r="E415" s="10"/>
      <c r="F415" s="10"/>
      <c r="G415" s="11"/>
    </row>
    <row r="416" spans="3:7">
      <c r="C416" s="10"/>
      <c r="D416" s="10"/>
      <c r="E416" s="10"/>
      <c r="F416" s="10"/>
      <c r="G416" s="11"/>
    </row>
    <row r="417" spans="3:7">
      <c r="C417" s="10"/>
      <c r="D417" s="10"/>
      <c r="E417" s="10"/>
      <c r="F417" s="10"/>
      <c r="G417" s="11"/>
    </row>
    <row r="418" spans="3:7">
      <c r="C418" s="10"/>
      <c r="D418" s="10"/>
      <c r="E418" s="10"/>
      <c r="F418" s="10"/>
      <c r="G418" s="11"/>
    </row>
    <row r="419" spans="3:7">
      <c r="C419" s="10"/>
      <c r="D419" s="10"/>
      <c r="E419" s="10"/>
      <c r="F419" s="10"/>
      <c r="G419" s="11"/>
    </row>
    <row r="420" spans="3:7">
      <c r="C420" s="10"/>
      <c r="D420" s="10"/>
      <c r="E420" s="10"/>
      <c r="F420" s="10"/>
      <c r="G420" s="11"/>
    </row>
    <row r="421" spans="3:7">
      <c r="C421" s="10"/>
      <c r="D421" s="10"/>
      <c r="E421" s="10"/>
      <c r="F421" s="10"/>
      <c r="G421" s="11"/>
    </row>
    <row r="422" spans="3:7">
      <c r="C422" s="10"/>
      <c r="D422" s="10"/>
      <c r="E422" s="10"/>
      <c r="F422" s="10"/>
      <c r="G422" s="11"/>
    </row>
    <row r="423" spans="3:7">
      <c r="C423" s="10"/>
      <c r="D423" s="10"/>
      <c r="E423" s="10"/>
      <c r="F423" s="10"/>
      <c r="G423" s="11"/>
    </row>
    <row r="424" spans="3:7">
      <c r="C424" s="10"/>
      <c r="D424" s="10"/>
      <c r="E424" s="10"/>
      <c r="F424" s="10"/>
      <c r="G424" s="11"/>
    </row>
    <row r="425" spans="3:7">
      <c r="C425" s="10"/>
      <c r="D425" s="10"/>
      <c r="E425" s="10"/>
      <c r="F425" s="10"/>
      <c r="G425" s="11"/>
    </row>
    <row r="426" spans="3:7">
      <c r="C426" s="10"/>
      <c r="D426" s="10"/>
      <c r="E426" s="10"/>
      <c r="F426" s="10"/>
      <c r="G426" s="11"/>
    </row>
    <row r="427" spans="3:7">
      <c r="C427" s="10"/>
      <c r="D427" s="10"/>
      <c r="E427" s="10"/>
      <c r="F427" s="10"/>
      <c r="G427" s="11"/>
    </row>
    <row r="428" spans="3:7">
      <c r="C428" s="10"/>
      <c r="D428" s="10"/>
      <c r="E428" s="10"/>
      <c r="F428" s="10"/>
      <c r="G428" s="11"/>
    </row>
    <row r="429" spans="3:7">
      <c r="C429" s="10"/>
      <c r="D429" s="10"/>
      <c r="E429" s="10"/>
      <c r="F429" s="10"/>
      <c r="G429" s="11"/>
    </row>
    <row r="430" spans="3:7">
      <c r="C430" s="10"/>
      <c r="D430" s="10"/>
      <c r="E430" s="10"/>
      <c r="F430" s="10"/>
      <c r="G430" s="11"/>
    </row>
    <row r="431" spans="3:7">
      <c r="C431" s="10"/>
      <c r="D431" s="10"/>
      <c r="E431" s="10"/>
      <c r="F431" s="10"/>
      <c r="G431" s="11"/>
    </row>
    <row r="432" spans="3:7">
      <c r="C432" s="10"/>
      <c r="D432" s="10"/>
      <c r="E432" s="10"/>
      <c r="F432" s="10"/>
      <c r="G432" s="11"/>
    </row>
    <row r="433" spans="3:7">
      <c r="C433" s="10"/>
      <c r="D433" s="10"/>
      <c r="E433" s="10"/>
      <c r="F433" s="10"/>
      <c r="G433" s="11"/>
    </row>
    <row r="434" spans="3:7">
      <c r="C434" s="10"/>
      <c r="D434" s="10"/>
      <c r="E434" s="10"/>
      <c r="F434" s="10"/>
      <c r="G434" s="11"/>
    </row>
    <row r="435" spans="3:7">
      <c r="C435" s="10"/>
      <c r="D435" s="10"/>
      <c r="E435" s="10"/>
      <c r="F435" s="10"/>
      <c r="G435" s="11"/>
    </row>
    <row r="436" spans="3:7">
      <c r="C436" s="10"/>
      <c r="D436" s="10"/>
      <c r="E436" s="10"/>
      <c r="F436" s="10"/>
      <c r="G436" s="11"/>
    </row>
    <row r="437" spans="3:7">
      <c r="C437" s="10"/>
      <c r="D437" s="10"/>
      <c r="E437" s="10"/>
      <c r="F437" s="10"/>
      <c r="G437" s="11"/>
    </row>
    <row r="438" spans="3:7">
      <c r="C438" s="10"/>
      <c r="D438" s="10"/>
      <c r="E438" s="10"/>
      <c r="F438" s="10"/>
      <c r="G438" s="11"/>
    </row>
    <row r="439" spans="3:7">
      <c r="C439" s="10"/>
      <c r="D439" s="10"/>
      <c r="E439" s="10"/>
      <c r="F439" s="10"/>
      <c r="G439" s="11"/>
    </row>
    <row r="440" spans="3:7">
      <c r="C440" s="10"/>
      <c r="D440" s="10"/>
      <c r="E440" s="10"/>
      <c r="F440" s="10"/>
      <c r="G440" s="11"/>
    </row>
    <row r="441" spans="3:7">
      <c r="C441" s="10"/>
      <c r="D441" s="10"/>
      <c r="E441" s="10"/>
      <c r="F441" s="10"/>
      <c r="G441" s="11"/>
    </row>
    <row r="442" spans="3:7">
      <c r="C442" s="10"/>
      <c r="D442" s="10"/>
      <c r="E442" s="10"/>
      <c r="F442" s="10"/>
      <c r="G442" s="11"/>
    </row>
    <row r="443" spans="3:7">
      <c r="C443" s="10"/>
      <c r="D443" s="10"/>
      <c r="E443" s="10"/>
      <c r="F443" s="10"/>
      <c r="G443" s="11"/>
    </row>
    <row r="444" spans="3:7">
      <c r="C444" s="10"/>
      <c r="D444" s="10"/>
      <c r="E444" s="10"/>
      <c r="F444" s="10"/>
      <c r="G444" s="11"/>
    </row>
    <row r="445" spans="3:7">
      <c r="C445" s="10"/>
      <c r="D445" s="10"/>
      <c r="E445" s="10"/>
      <c r="F445" s="10"/>
      <c r="G445" s="11"/>
    </row>
    <row r="446" spans="3:7">
      <c r="C446" s="10"/>
      <c r="D446" s="10"/>
      <c r="E446" s="10"/>
      <c r="F446" s="10"/>
      <c r="G446" s="11"/>
    </row>
    <row r="447" spans="3:7">
      <c r="C447" s="10"/>
      <c r="D447" s="10"/>
      <c r="E447" s="10"/>
      <c r="F447" s="10"/>
      <c r="G447" s="11"/>
    </row>
    <row r="448" spans="3:7">
      <c r="C448" s="10"/>
      <c r="D448" s="10"/>
      <c r="E448" s="10"/>
      <c r="F448" s="10"/>
      <c r="G448" s="11"/>
    </row>
    <row r="449" spans="3:7">
      <c r="C449" s="10"/>
      <c r="D449" s="10"/>
      <c r="E449" s="10"/>
      <c r="F449" s="10"/>
      <c r="G449" s="11"/>
    </row>
    <row r="450" spans="3:7">
      <c r="C450" s="10"/>
      <c r="D450" s="10"/>
      <c r="E450" s="10"/>
      <c r="F450" s="10"/>
      <c r="G450" s="11"/>
    </row>
    <row r="451" spans="3:7">
      <c r="C451" s="10"/>
      <c r="D451" s="10"/>
      <c r="E451" s="10"/>
      <c r="F451" s="10"/>
      <c r="G451" s="11"/>
    </row>
    <row r="452" spans="3:7">
      <c r="C452" s="10"/>
      <c r="D452" s="10"/>
      <c r="E452" s="10"/>
      <c r="F452" s="10"/>
      <c r="G452" s="11"/>
    </row>
    <row r="453" spans="3:7">
      <c r="C453" s="10"/>
      <c r="D453" s="10"/>
      <c r="E453" s="10"/>
      <c r="F453" s="10"/>
      <c r="G453" s="11"/>
    </row>
    <row r="454" spans="3:7">
      <c r="C454" s="10"/>
      <c r="D454" s="10"/>
      <c r="E454" s="10"/>
      <c r="F454" s="10"/>
      <c r="G454" s="11"/>
    </row>
    <row r="455" spans="3:7">
      <c r="C455" s="10"/>
      <c r="D455" s="10"/>
      <c r="E455" s="10"/>
      <c r="F455" s="10"/>
      <c r="G455" s="11"/>
    </row>
    <row r="456" spans="3:7">
      <c r="C456" s="10"/>
      <c r="D456" s="10"/>
      <c r="E456" s="10"/>
      <c r="F456" s="10"/>
      <c r="G456" s="11"/>
    </row>
    <row r="457" spans="3:7">
      <c r="C457" s="10"/>
      <c r="D457" s="10"/>
      <c r="E457" s="10"/>
      <c r="F457" s="10"/>
      <c r="G457" s="11"/>
    </row>
    <row r="458" spans="3:7">
      <c r="C458" s="10"/>
      <c r="D458" s="10"/>
      <c r="E458" s="10"/>
      <c r="F458" s="10"/>
      <c r="G458" s="11"/>
    </row>
    <row r="459" spans="3:7">
      <c r="C459" s="10"/>
      <c r="D459" s="10"/>
      <c r="E459" s="10"/>
      <c r="F459" s="10"/>
      <c r="G459" s="11"/>
    </row>
    <row r="460" spans="3:7">
      <c r="C460" s="10"/>
      <c r="D460" s="10"/>
      <c r="E460" s="10"/>
      <c r="F460" s="10"/>
      <c r="G460" s="11"/>
    </row>
    <row r="461" spans="3:7">
      <c r="C461" s="10"/>
      <c r="D461" s="10"/>
      <c r="E461" s="10"/>
      <c r="F461" s="10"/>
      <c r="G461" s="11"/>
    </row>
    <row r="462" spans="3:7">
      <c r="C462" s="10"/>
      <c r="D462" s="10"/>
      <c r="E462" s="10"/>
      <c r="F462" s="10"/>
      <c r="G462" s="11"/>
    </row>
    <row r="463" spans="3:7">
      <c r="C463" s="10"/>
      <c r="D463" s="10"/>
      <c r="E463" s="10"/>
      <c r="F463" s="10"/>
      <c r="G463" s="11"/>
    </row>
    <row r="464" spans="3:7">
      <c r="C464" s="10"/>
      <c r="D464" s="10"/>
      <c r="E464" s="10"/>
      <c r="F464" s="10"/>
      <c r="G464" s="11"/>
    </row>
    <row r="465" spans="3:7">
      <c r="C465" s="10"/>
      <c r="D465" s="10"/>
      <c r="E465" s="10"/>
      <c r="F465" s="10"/>
      <c r="G465" s="11"/>
    </row>
    <row r="466" spans="3:7">
      <c r="C466" s="10"/>
      <c r="D466" s="10"/>
      <c r="E466" s="10"/>
      <c r="F466" s="10"/>
      <c r="G466" s="11"/>
    </row>
    <row r="467" spans="3:7">
      <c r="C467" s="10"/>
      <c r="D467" s="10"/>
      <c r="E467" s="10"/>
      <c r="F467" s="10"/>
      <c r="G467" s="11"/>
    </row>
    <row r="468" spans="3:7">
      <c r="C468" s="10"/>
      <c r="D468" s="10"/>
      <c r="E468" s="10"/>
      <c r="F468" s="10"/>
      <c r="G468" s="11"/>
    </row>
    <row r="469" spans="3:7">
      <c r="C469" s="10"/>
      <c r="D469" s="10"/>
      <c r="E469" s="10"/>
      <c r="F469" s="10"/>
      <c r="G469" s="11"/>
    </row>
    <row r="470" spans="3:7">
      <c r="C470" s="10"/>
      <c r="D470" s="10"/>
      <c r="E470" s="10"/>
      <c r="F470" s="10"/>
      <c r="G470" s="11"/>
    </row>
    <row r="471" spans="3:7">
      <c r="C471" s="10"/>
      <c r="D471" s="10"/>
      <c r="E471" s="10"/>
      <c r="F471" s="10"/>
      <c r="G471" s="11"/>
    </row>
    <row r="472" spans="3:7">
      <c r="C472" s="10"/>
      <c r="D472" s="10"/>
      <c r="E472" s="10"/>
      <c r="F472" s="10"/>
      <c r="G472" s="11"/>
    </row>
    <row r="473" spans="3:7">
      <c r="C473" s="10"/>
      <c r="D473" s="10"/>
      <c r="E473" s="10"/>
      <c r="F473" s="10"/>
      <c r="G473" s="11"/>
    </row>
    <row r="474" spans="3:7">
      <c r="C474" s="10"/>
      <c r="D474" s="10"/>
      <c r="E474" s="10"/>
      <c r="F474" s="10"/>
      <c r="G474" s="11"/>
    </row>
    <row r="475" spans="3:7">
      <c r="C475" s="10"/>
      <c r="D475" s="10"/>
      <c r="E475" s="10"/>
      <c r="F475" s="10"/>
      <c r="G475" s="11"/>
    </row>
    <row r="476" spans="3:7">
      <c r="C476" s="10"/>
      <c r="D476" s="10"/>
      <c r="E476" s="10"/>
      <c r="F476" s="10"/>
      <c r="G476" s="11"/>
    </row>
    <row r="477" spans="3:7">
      <c r="C477" s="10"/>
      <c r="D477" s="10"/>
      <c r="E477" s="10"/>
      <c r="F477" s="10"/>
      <c r="G477" s="11"/>
    </row>
    <row r="478" spans="3:7">
      <c r="C478" s="10"/>
      <c r="D478" s="10"/>
      <c r="E478" s="10"/>
      <c r="F478" s="10"/>
      <c r="G478" s="11"/>
    </row>
    <row r="479" spans="3:7">
      <c r="C479" s="10"/>
      <c r="D479" s="10"/>
      <c r="E479" s="10"/>
      <c r="F479" s="10"/>
      <c r="G479" s="11"/>
    </row>
    <row r="480" spans="3:7">
      <c r="C480" s="10"/>
      <c r="D480" s="10"/>
      <c r="E480" s="10"/>
      <c r="F480" s="10"/>
      <c r="G480" s="11"/>
    </row>
    <row r="481" spans="3:7">
      <c r="C481" s="10"/>
      <c r="D481" s="10"/>
      <c r="E481" s="10"/>
      <c r="F481" s="10"/>
      <c r="G481" s="11"/>
    </row>
    <row r="482" spans="3:7">
      <c r="C482" s="10"/>
      <c r="D482" s="10"/>
      <c r="E482" s="10"/>
      <c r="F482" s="10"/>
      <c r="G482" s="11"/>
    </row>
    <row r="483" spans="3:7">
      <c r="C483" s="10"/>
      <c r="D483" s="10"/>
      <c r="E483" s="10"/>
      <c r="F483" s="10"/>
      <c r="G483" s="11"/>
    </row>
    <row r="484" spans="3:7">
      <c r="C484" s="10"/>
      <c r="D484" s="10"/>
      <c r="E484" s="10"/>
      <c r="F484" s="10"/>
      <c r="G484" s="11"/>
    </row>
    <row r="485" spans="3:7">
      <c r="C485" s="10"/>
      <c r="D485" s="10"/>
      <c r="E485" s="10"/>
      <c r="F485" s="10"/>
      <c r="G485" s="11"/>
    </row>
    <row r="486" spans="3:7">
      <c r="C486" s="10"/>
      <c r="D486" s="10"/>
      <c r="E486" s="10"/>
      <c r="F486" s="10"/>
      <c r="G486" s="11"/>
    </row>
    <row r="487" spans="3:7">
      <c r="C487" s="10"/>
      <c r="D487" s="10"/>
      <c r="E487" s="10"/>
      <c r="F487" s="10"/>
      <c r="G487" s="11"/>
    </row>
    <row r="488" spans="3:7">
      <c r="C488" s="10"/>
      <c r="D488" s="10"/>
      <c r="E488" s="10"/>
      <c r="F488" s="10"/>
      <c r="G488" s="11"/>
    </row>
    <row r="489" spans="3:7">
      <c r="C489" s="10"/>
      <c r="D489" s="10"/>
      <c r="E489" s="10"/>
      <c r="F489" s="10"/>
      <c r="G489" s="11"/>
    </row>
    <row r="490" spans="3:7">
      <c r="C490" s="10"/>
      <c r="D490" s="10"/>
      <c r="E490" s="10"/>
      <c r="F490" s="10"/>
      <c r="G490" s="11"/>
    </row>
    <row r="491" spans="3:7">
      <c r="C491" s="10"/>
      <c r="D491" s="10"/>
      <c r="E491" s="10"/>
      <c r="F491" s="10"/>
      <c r="G491" s="11"/>
    </row>
    <row r="492" spans="3:7">
      <c r="C492" s="10"/>
      <c r="D492" s="10"/>
      <c r="E492" s="10"/>
      <c r="F492" s="10"/>
      <c r="G492" s="11"/>
    </row>
    <row r="493" spans="3:7">
      <c r="C493" s="10"/>
      <c r="D493" s="10"/>
      <c r="E493" s="10"/>
      <c r="F493" s="10"/>
      <c r="G493" s="11"/>
    </row>
    <row r="494" spans="3:7">
      <c r="C494" s="10"/>
      <c r="D494" s="10"/>
      <c r="E494" s="10"/>
      <c r="F494" s="10"/>
      <c r="G494" s="11"/>
    </row>
    <row r="495" spans="3:7">
      <c r="C495" s="10"/>
      <c r="D495" s="10"/>
      <c r="E495" s="10"/>
      <c r="F495" s="10"/>
      <c r="G495" s="11"/>
    </row>
    <row r="496" spans="3:7">
      <c r="C496" s="10"/>
      <c r="D496" s="10"/>
      <c r="E496" s="10"/>
      <c r="F496" s="10"/>
      <c r="G496" s="11"/>
    </row>
    <row r="497" spans="3:7">
      <c r="C497" s="10"/>
      <c r="D497" s="10"/>
      <c r="E497" s="10"/>
      <c r="F497" s="10"/>
      <c r="G497" s="11"/>
    </row>
    <row r="498" spans="3:7">
      <c r="C498" s="10"/>
      <c r="D498" s="10"/>
      <c r="E498" s="10"/>
      <c r="F498" s="10"/>
      <c r="G498" s="11"/>
    </row>
    <row r="499" spans="3:7">
      <c r="C499" s="10"/>
      <c r="D499" s="10"/>
      <c r="E499" s="10"/>
      <c r="F499" s="10"/>
      <c r="G499" s="11"/>
    </row>
    <row r="500" spans="3:7">
      <c r="C500" s="10"/>
      <c r="D500" s="10"/>
      <c r="E500" s="10"/>
      <c r="F500" s="10"/>
      <c r="G500" s="11"/>
    </row>
    <row r="501" spans="3:7">
      <c r="C501" s="10"/>
      <c r="D501" s="10"/>
      <c r="E501" s="10"/>
      <c r="F501" s="10"/>
      <c r="G501" s="11"/>
    </row>
    <row r="502" spans="3:7">
      <c r="C502" s="10"/>
      <c r="D502" s="10"/>
      <c r="E502" s="10"/>
      <c r="F502" s="10"/>
      <c r="G502" s="11"/>
    </row>
    <row r="503" spans="3:7">
      <c r="C503" s="10"/>
      <c r="D503" s="10"/>
      <c r="E503" s="10"/>
      <c r="F503" s="10"/>
      <c r="G503" s="11"/>
    </row>
    <row r="504" spans="3:7">
      <c r="C504" s="10"/>
      <c r="D504" s="10"/>
      <c r="E504" s="10"/>
      <c r="F504" s="10"/>
      <c r="G504" s="11"/>
    </row>
    <row r="505" spans="3:7">
      <c r="C505" s="10"/>
      <c r="D505" s="10"/>
      <c r="E505" s="10"/>
      <c r="F505" s="10"/>
      <c r="G505" s="11"/>
    </row>
    <row r="506" spans="3:7">
      <c r="C506" s="10"/>
      <c r="D506" s="10"/>
      <c r="E506" s="10"/>
      <c r="F506" s="10"/>
      <c r="G506" s="11"/>
    </row>
    <row r="507" spans="3:7">
      <c r="C507" s="10"/>
      <c r="D507" s="10"/>
      <c r="E507" s="10"/>
      <c r="F507" s="10"/>
      <c r="G507" s="11"/>
    </row>
    <row r="508" spans="3:7">
      <c r="C508" s="10"/>
      <c r="D508" s="10"/>
      <c r="E508" s="10"/>
      <c r="F508" s="10"/>
      <c r="G508" s="11"/>
    </row>
    <row r="509" spans="3:7">
      <c r="C509" s="10"/>
      <c r="D509" s="10"/>
      <c r="E509" s="10"/>
      <c r="F509" s="10"/>
      <c r="G509" s="11"/>
    </row>
    <row r="510" spans="3:7">
      <c r="C510" s="10"/>
      <c r="D510" s="10"/>
      <c r="E510" s="10"/>
      <c r="F510" s="10"/>
      <c r="G510" s="11"/>
    </row>
    <row r="511" spans="3:7">
      <c r="C511" s="10"/>
      <c r="D511" s="10"/>
      <c r="E511" s="10"/>
      <c r="F511" s="10"/>
      <c r="G511" s="11"/>
    </row>
    <row r="512" spans="3:7">
      <c r="C512" s="10"/>
      <c r="D512" s="10"/>
      <c r="E512" s="10"/>
      <c r="F512" s="10"/>
      <c r="G512" s="11"/>
    </row>
    <row r="513" spans="3:7">
      <c r="C513" s="10"/>
      <c r="D513" s="10"/>
      <c r="E513" s="10"/>
      <c r="F513" s="10"/>
      <c r="G513" s="11"/>
    </row>
    <row r="514" spans="3:7">
      <c r="C514" s="10"/>
      <c r="D514" s="10"/>
      <c r="E514" s="10"/>
      <c r="F514" s="10"/>
      <c r="G514" s="11"/>
    </row>
    <row r="515" spans="3:7">
      <c r="C515" s="10"/>
      <c r="D515" s="10"/>
      <c r="E515" s="10"/>
      <c r="F515" s="10"/>
      <c r="G515" s="11"/>
    </row>
    <row r="516" spans="3:7">
      <c r="C516" s="10"/>
      <c r="D516" s="10"/>
      <c r="E516" s="10"/>
      <c r="F516" s="10"/>
      <c r="G516" s="11"/>
    </row>
    <row r="517" spans="3:7">
      <c r="C517" s="10"/>
      <c r="D517" s="10"/>
      <c r="E517" s="10"/>
      <c r="F517" s="10"/>
      <c r="G517" s="11"/>
    </row>
    <row r="518" spans="3:7">
      <c r="C518" s="10"/>
      <c r="D518" s="10"/>
      <c r="E518" s="10"/>
      <c r="F518" s="10"/>
      <c r="G518" s="11"/>
    </row>
    <row r="519" spans="3:7">
      <c r="C519" s="10"/>
      <c r="D519" s="10"/>
      <c r="E519" s="10"/>
      <c r="F519" s="10"/>
      <c r="G519" s="11"/>
    </row>
    <row r="520" spans="3:7">
      <c r="C520" s="10"/>
      <c r="D520" s="10"/>
      <c r="E520" s="10"/>
      <c r="F520" s="10"/>
      <c r="G520" s="11"/>
    </row>
    <row r="521" spans="3:7">
      <c r="C521" s="10"/>
      <c r="D521" s="10"/>
      <c r="E521" s="10"/>
      <c r="F521" s="10"/>
      <c r="G521" s="11"/>
    </row>
    <row r="522" spans="3:7">
      <c r="C522" s="10"/>
      <c r="D522" s="10"/>
      <c r="E522" s="10"/>
      <c r="F522" s="10"/>
      <c r="G522" s="11"/>
    </row>
    <row r="523" spans="3:7">
      <c r="C523" s="10"/>
      <c r="D523" s="10"/>
      <c r="E523" s="10"/>
      <c r="F523" s="10"/>
      <c r="G523" s="11"/>
    </row>
    <row r="524" spans="3:7">
      <c r="C524" s="10"/>
      <c r="D524" s="10"/>
      <c r="E524" s="10"/>
      <c r="F524" s="10"/>
      <c r="G524" s="11"/>
    </row>
    <row r="525" spans="3:7">
      <c r="C525" s="10"/>
      <c r="D525" s="10"/>
      <c r="E525" s="10"/>
      <c r="F525" s="10"/>
      <c r="G525" s="11"/>
    </row>
    <row r="526" spans="3:7">
      <c r="C526" s="10"/>
      <c r="D526" s="10"/>
      <c r="E526" s="10"/>
      <c r="F526" s="10"/>
      <c r="G526" s="11"/>
    </row>
    <row r="527" spans="3:7">
      <c r="C527" s="10"/>
      <c r="D527" s="10"/>
      <c r="E527" s="10"/>
      <c r="F527" s="10"/>
      <c r="G527" s="11"/>
    </row>
    <row r="528" spans="3:7">
      <c r="C528" s="10"/>
      <c r="D528" s="10"/>
      <c r="E528" s="10"/>
      <c r="F528" s="10"/>
      <c r="G528" s="11"/>
    </row>
    <row r="529" spans="3:7">
      <c r="C529" s="10"/>
      <c r="D529" s="10"/>
      <c r="E529" s="10"/>
      <c r="F529" s="10"/>
      <c r="G529" s="11"/>
    </row>
    <row r="530" spans="3:7">
      <c r="C530" s="10"/>
      <c r="D530" s="10"/>
      <c r="E530" s="10"/>
      <c r="F530" s="10"/>
      <c r="G530" s="11"/>
    </row>
    <row r="531" spans="3:7">
      <c r="C531" s="10"/>
      <c r="D531" s="10"/>
      <c r="E531" s="10"/>
      <c r="F531" s="10"/>
      <c r="G531" s="11"/>
    </row>
    <row r="532" spans="3:7">
      <c r="C532" s="10"/>
      <c r="D532" s="10"/>
      <c r="E532" s="10"/>
      <c r="F532" s="10"/>
      <c r="G532" s="11"/>
    </row>
    <row r="533" spans="3:7">
      <c r="C533" s="10"/>
      <c r="D533" s="10"/>
      <c r="E533" s="10"/>
      <c r="F533" s="10"/>
      <c r="G533" s="11"/>
    </row>
    <row r="534" spans="3:7">
      <c r="C534" s="10"/>
      <c r="D534" s="10"/>
      <c r="E534" s="10"/>
      <c r="F534" s="10"/>
      <c r="G534" s="11"/>
    </row>
    <row r="535" spans="3:7">
      <c r="C535" s="10"/>
      <c r="D535" s="10"/>
      <c r="E535" s="10"/>
      <c r="F535" s="10"/>
      <c r="G535" s="11"/>
    </row>
    <row r="536" spans="3:7">
      <c r="C536" s="10"/>
      <c r="D536" s="10"/>
      <c r="E536" s="10"/>
      <c r="F536" s="10"/>
      <c r="G536" s="11"/>
    </row>
    <row r="537" spans="3:7">
      <c r="C537" s="10"/>
      <c r="D537" s="10"/>
      <c r="E537" s="10"/>
      <c r="F537" s="10"/>
      <c r="G537" s="11"/>
    </row>
    <row r="538" spans="3:7">
      <c r="C538" s="10"/>
      <c r="D538" s="10"/>
      <c r="E538" s="10"/>
      <c r="F538" s="10"/>
      <c r="G538" s="11"/>
    </row>
    <row r="539" spans="3:7">
      <c r="C539" s="10"/>
      <c r="D539" s="10"/>
      <c r="E539" s="10"/>
      <c r="F539" s="10"/>
      <c r="G539" s="11"/>
    </row>
    <row r="540" spans="3:7">
      <c r="C540" s="10"/>
      <c r="D540" s="10"/>
      <c r="E540" s="10"/>
      <c r="F540" s="10"/>
      <c r="G540" s="11"/>
    </row>
    <row r="541" spans="3:7">
      <c r="C541" s="10"/>
      <c r="D541" s="10"/>
      <c r="E541" s="10"/>
      <c r="F541" s="10"/>
      <c r="G541" s="11"/>
    </row>
    <row r="542" spans="3:7">
      <c r="C542" s="10"/>
      <c r="D542" s="10"/>
      <c r="E542" s="10"/>
      <c r="F542" s="10"/>
      <c r="G542" s="11"/>
    </row>
    <row r="543" spans="3:7">
      <c r="C543" s="10"/>
      <c r="D543" s="10"/>
      <c r="E543" s="10"/>
      <c r="F543" s="10"/>
      <c r="G543" s="11"/>
    </row>
    <row r="544" spans="3:7">
      <c r="C544" s="10"/>
      <c r="D544" s="10"/>
      <c r="E544" s="10"/>
      <c r="F544" s="10"/>
      <c r="G544" s="11"/>
    </row>
    <row r="545" spans="3:7">
      <c r="C545" s="10"/>
      <c r="D545" s="10"/>
      <c r="E545" s="10"/>
      <c r="F545" s="10"/>
      <c r="G545" s="11"/>
    </row>
    <row r="546" spans="3:7">
      <c r="C546" s="10"/>
      <c r="D546" s="10"/>
      <c r="E546" s="10"/>
      <c r="F546" s="10"/>
      <c r="G546" s="11"/>
    </row>
    <row r="547" spans="3:7">
      <c r="C547" s="10"/>
      <c r="D547" s="10"/>
      <c r="E547" s="10"/>
      <c r="F547" s="10"/>
      <c r="G547" s="11"/>
    </row>
    <row r="548" spans="3:7">
      <c r="C548" s="10"/>
      <c r="D548" s="10"/>
      <c r="E548" s="10"/>
      <c r="F548" s="10"/>
      <c r="G548" s="11"/>
    </row>
    <row r="549" spans="3:7">
      <c r="C549" s="10"/>
      <c r="D549" s="10"/>
      <c r="E549" s="10"/>
      <c r="F549" s="10"/>
      <c r="G549" s="11"/>
    </row>
    <row r="550" spans="3:7">
      <c r="C550" s="10"/>
      <c r="D550" s="10"/>
      <c r="E550" s="10"/>
      <c r="F550" s="10"/>
      <c r="G550" s="11"/>
    </row>
    <row r="551" spans="3:7">
      <c r="C551" s="10"/>
      <c r="D551" s="10"/>
      <c r="E551" s="10"/>
      <c r="F551" s="10"/>
      <c r="G551" s="11"/>
    </row>
    <row r="552" spans="3:7">
      <c r="C552" s="10"/>
      <c r="D552" s="10"/>
      <c r="E552" s="10"/>
      <c r="F552" s="10"/>
      <c r="G552" s="11"/>
    </row>
    <row r="553" spans="3:7">
      <c r="C553" s="10"/>
      <c r="D553" s="10"/>
      <c r="E553" s="10"/>
      <c r="F553" s="10"/>
      <c r="G553" s="11"/>
    </row>
    <row r="554" spans="3:7">
      <c r="C554" s="10"/>
      <c r="D554" s="10"/>
      <c r="E554" s="10"/>
      <c r="F554" s="10"/>
      <c r="G554" s="11"/>
    </row>
    <row r="555" spans="3:7">
      <c r="C555" s="10"/>
      <c r="D555" s="10"/>
      <c r="E555" s="10"/>
      <c r="F555" s="10"/>
      <c r="G555" s="11"/>
    </row>
    <row r="556" spans="3:7">
      <c r="C556" s="10"/>
      <c r="D556" s="10"/>
      <c r="E556" s="10"/>
      <c r="F556" s="10"/>
      <c r="G556" s="11"/>
    </row>
    <row r="557" spans="3:7">
      <c r="C557" s="10"/>
      <c r="D557" s="10"/>
      <c r="E557" s="10"/>
      <c r="F557" s="10"/>
      <c r="G557" s="11"/>
    </row>
    <row r="558" spans="3:7">
      <c r="C558" s="10"/>
      <c r="D558" s="10"/>
      <c r="E558" s="10"/>
      <c r="F558" s="10"/>
      <c r="G558" s="11"/>
    </row>
    <row r="559" spans="3:7">
      <c r="C559" s="10"/>
      <c r="D559" s="10"/>
      <c r="E559" s="10"/>
      <c r="F559" s="10"/>
      <c r="G559" s="11"/>
    </row>
    <row r="560" spans="3:7">
      <c r="C560" s="10"/>
      <c r="D560" s="10"/>
      <c r="E560" s="10"/>
      <c r="F560" s="10"/>
      <c r="G560" s="11"/>
    </row>
    <row r="561" spans="3:7">
      <c r="C561" s="10"/>
      <c r="D561" s="10"/>
      <c r="E561" s="10"/>
      <c r="F561" s="10"/>
      <c r="G561" s="11"/>
    </row>
    <row r="562" spans="3:7">
      <c r="C562" s="10"/>
      <c r="D562" s="10"/>
      <c r="E562" s="10"/>
      <c r="F562" s="10"/>
      <c r="G562" s="11"/>
    </row>
    <row r="563" spans="3:7">
      <c r="C563" s="10"/>
      <c r="D563" s="10"/>
      <c r="E563" s="10"/>
      <c r="F563" s="10"/>
      <c r="G563" s="11"/>
    </row>
    <row r="564" spans="3:7">
      <c r="C564" s="10"/>
      <c r="D564" s="10"/>
      <c r="E564" s="10"/>
      <c r="F564" s="10"/>
      <c r="G564" s="11"/>
    </row>
    <row r="565" spans="3:7">
      <c r="C565" s="10"/>
      <c r="D565" s="10"/>
      <c r="E565" s="10"/>
      <c r="F565" s="10"/>
      <c r="G565" s="11"/>
    </row>
    <row r="566" spans="3:7">
      <c r="C566" s="10"/>
      <c r="D566" s="10"/>
      <c r="E566" s="10"/>
      <c r="F566" s="10"/>
      <c r="G566" s="11"/>
    </row>
    <row r="567" spans="3:7">
      <c r="C567" s="10"/>
      <c r="D567" s="10"/>
      <c r="E567" s="10"/>
      <c r="F567" s="10"/>
      <c r="G567" s="11"/>
    </row>
    <row r="568" spans="3:7">
      <c r="C568" s="10"/>
      <c r="D568" s="10"/>
      <c r="E568" s="10"/>
      <c r="F568" s="10"/>
      <c r="G568" s="11"/>
    </row>
    <row r="569" spans="3:7">
      <c r="C569" s="10"/>
      <c r="D569" s="10"/>
      <c r="E569" s="10"/>
      <c r="F569" s="10"/>
      <c r="G569" s="11"/>
    </row>
    <row r="570" spans="3:7">
      <c r="C570" s="10"/>
      <c r="D570" s="10"/>
      <c r="E570" s="10"/>
      <c r="F570" s="10"/>
      <c r="G570" s="11"/>
    </row>
    <row r="571" spans="3:7">
      <c r="C571" s="10"/>
      <c r="D571" s="10"/>
      <c r="E571" s="10"/>
      <c r="F571" s="10"/>
      <c r="G571" s="11"/>
    </row>
    <row r="572" spans="3:7">
      <c r="C572" s="10"/>
      <c r="D572" s="10"/>
      <c r="E572" s="10"/>
      <c r="F572" s="10"/>
      <c r="G572" s="11"/>
    </row>
    <row r="573" spans="3:7">
      <c r="C573" s="10"/>
      <c r="D573" s="10"/>
      <c r="E573" s="10"/>
      <c r="F573" s="10"/>
      <c r="G573" s="11"/>
    </row>
    <row r="574" spans="3:7">
      <c r="C574" s="10"/>
      <c r="D574" s="10"/>
      <c r="E574" s="10"/>
      <c r="F574" s="10"/>
      <c r="G574" s="11"/>
    </row>
    <row r="575" spans="3:7">
      <c r="C575" s="10"/>
      <c r="D575" s="10"/>
      <c r="E575" s="10"/>
      <c r="F575" s="10"/>
      <c r="G575" s="11"/>
    </row>
    <row r="576" spans="3:7">
      <c r="C576" s="10"/>
      <c r="D576" s="10"/>
      <c r="E576" s="10"/>
      <c r="F576" s="10"/>
      <c r="G576" s="11"/>
    </row>
    <row r="577" spans="3:7">
      <c r="C577" s="10"/>
      <c r="D577" s="10"/>
      <c r="E577" s="10"/>
      <c r="F577" s="10"/>
      <c r="G577" s="11"/>
    </row>
    <row r="578" spans="3:7">
      <c r="C578" s="10"/>
      <c r="D578" s="10"/>
      <c r="E578" s="10"/>
      <c r="F578" s="10"/>
      <c r="G578" s="11"/>
    </row>
    <row r="579" spans="3:7">
      <c r="C579" s="10"/>
      <c r="D579" s="10"/>
      <c r="E579" s="10"/>
      <c r="F579" s="10"/>
      <c r="G579" s="11"/>
    </row>
    <row r="580" spans="3:7">
      <c r="C580" s="10"/>
      <c r="D580" s="10"/>
      <c r="E580" s="10"/>
      <c r="F580" s="10"/>
      <c r="G580" s="11"/>
    </row>
    <row r="581" spans="3:7">
      <c r="C581" s="10"/>
      <c r="D581" s="10"/>
      <c r="E581" s="10"/>
      <c r="F581" s="10"/>
      <c r="G581" s="11"/>
    </row>
    <row r="582" spans="3:7">
      <c r="C582" s="10"/>
      <c r="D582" s="10"/>
      <c r="E582" s="10"/>
      <c r="F582" s="10"/>
      <c r="G582" s="11"/>
    </row>
    <row r="583" spans="3:7">
      <c r="C583" s="10"/>
      <c r="D583" s="10"/>
      <c r="E583" s="10"/>
      <c r="F583" s="10"/>
      <c r="G583" s="11"/>
    </row>
    <row r="584" spans="3:7">
      <c r="C584" s="10"/>
      <c r="D584" s="10"/>
      <c r="E584" s="10"/>
      <c r="F584" s="10"/>
      <c r="G584" s="11"/>
    </row>
    <row r="585" spans="3:7">
      <c r="C585" s="10"/>
      <c r="D585" s="10"/>
      <c r="E585" s="10"/>
      <c r="F585" s="10"/>
      <c r="G585" s="11"/>
    </row>
    <row r="586" spans="3:7">
      <c r="C586" s="10"/>
      <c r="D586" s="10"/>
      <c r="E586" s="10"/>
      <c r="F586" s="10"/>
      <c r="G586" s="11"/>
    </row>
    <row r="587" spans="3:7">
      <c r="C587" s="10"/>
      <c r="D587" s="10"/>
      <c r="E587" s="10"/>
      <c r="F587" s="10"/>
      <c r="G587" s="11"/>
    </row>
    <row r="588" spans="3:7">
      <c r="C588" s="10"/>
      <c r="D588" s="10"/>
      <c r="E588" s="10"/>
      <c r="F588" s="10"/>
      <c r="G588" s="11"/>
    </row>
    <row r="589" spans="3:7">
      <c r="C589" s="10"/>
      <c r="D589" s="10"/>
      <c r="E589" s="10"/>
      <c r="F589" s="10"/>
      <c r="G589" s="11"/>
    </row>
    <row r="590" spans="3:7">
      <c r="C590" s="10"/>
      <c r="D590" s="10"/>
      <c r="E590" s="10"/>
      <c r="F590" s="10"/>
      <c r="G590" s="11"/>
    </row>
    <row r="591" spans="3:7">
      <c r="C591" s="10"/>
      <c r="D591" s="10"/>
      <c r="E591" s="10"/>
      <c r="F591" s="10"/>
      <c r="G591" s="11"/>
    </row>
    <row r="592" spans="3:7">
      <c r="C592" s="10"/>
      <c r="D592" s="10"/>
      <c r="E592" s="10"/>
      <c r="F592" s="10"/>
      <c r="G592" s="11"/>
    </row>
    <row r="593" spans="3:7">
      <c r="C593" s="10"/>
      <c r="D593" s="10"/>
      <c r="E593" s="10"/>
      <c r="F593" s="10"/>
      <c r="G593" s="11"/>
    </row>
    <row r="594" spans="3:7">
      <c r="C594" s="10"/>
      <c r="D594" s="10"/>
      <c r="E594" s="10"/>
      <c r="F594" s="10"/>
      <c r="G594" s="11"/>
    </row>
    <row r="595" spans="3:7">
      <c r="C595" s="10"/>
      <c r="D595" s="10"/>
      <c r="E595" s="10"/>
      <c r="F595" s="10"/>
      <c r="G595" s="11"/>
    </row>
    <row r="596" spans="3:7">
      <c r="C596" s="10"/>
      <c r="D596" s="10"/>
      <c r="E596" s="10"/>
      <c r="F596" s="10"/>
      <c r="G596" s="11"/>
    </row>
    <row r="597" spans="3:7">
      <c r="C597" s="10"/>
      <c r="D597" s="10"/>
      <c r="E597" s="10"/>
      <c r="F597" s="10"/>
      <c r="G597" s="11"/>
    </row>
    <row r="598" spans="3:7">
      <c r="C598" s="10"/>
      <c r="D598" s="10"/>
      <c r="E598" s="10"/>
      <c r="F598" s="10"/>
      <c r="G598" s="11"/>
    </row>
    <row r="599" spans="3:7">
      <c r="C599" s="10"/>
      <c r="D599" s="10"/>
      <c r="E599" s="10"/>
      <c r="F599" s="10"/>
      <c r="G599" s="11"/>
    </row>
    <row r="600" spans="3:7">
      <c r="C600" s="10"/>
      <c r="D600" s="10"/>
      <c r="E600" s="10"/>
      <c r="F600" s="10"/>
      <c r="G600" s="11"/>
    </row>
    <row r="601" spans="3:7">
      <c r="C601" s="10"/>
      <c r="D601" s="10"/>
      <c r="E601" s="10"/>
      <c r="F601" s="10"/>
      <c r="G601" s="11"/>
    </row>
    <row r="602" spans="3:7">
      <c r="C602" s="10"/>
      <c r="D602" s="10"/>
      <c r="E602" s="10"/>
      <c r="F602" s="10"/>
      <c r="G602" s="11"/>
    </row>
    <row r="603" spans="3:7">
      <c r="C603" s="10"/>
      <c r="D603" s="10"/>
      <c r="E603" s="10"/>
      <c r="F603" s="10"/>
      <c r="G603" s="11"/>
    </row>
    <row r="604" spans="3:7">
      <c r="C604" s="10"/>
      <c r="D604" s="10"/>
      <c r="E604" s="10"/>
      <c r="F604" s="10"/>
      <c r="G604" s="11"/>
    </row>
    <row r="605" spans="3:7">
      <c r="C605" s="10"/>
      <c r="D605" s="10"/>
      <c r="E605" s="10"/>
      <c r="F605" s="10"/>
      <c r="G605" s="11"/>
    </row>
    <row r="606" spans="3:7">
      <c r="C606" s="10"/>
      <c r="D606" s="10"/>
      <c r="E606" s="10"/>
      <c r="F606" s="10"/>
      <c r="G606" s="11"/>
    </row>
    <row r="607" spans="3:7">
      <c r="C607" s="10"/>
      <c r="D607" s="10"/>
      <c r="E607" s="10"/>
      <c r="F607" s="10"/>
      <c r="G607" s="11"/>
    </row>
    <row r="608" spans="3:7">
      <c r="C608" s="10"/>
      <c r="D608" s="10"/>
      <c r="E608" s="10"/>
      <c r="F608" s="10"/>
      <c r="G608" s="11"/>
    </row>
    <row r="609" spans="3:7">
      <c r="C609" s="10"/>
      <c r="D609" s="10"/>
      <c r="E609" s="10"/>
      <c r="F609" s="10"/>
      <c r="G609" s="11"/>
    </row>
    <row r="610" spans="3:7">
      <c r="C610" s="10"/>
      <c r="D610" s="10"/>
      <c r="E610" s="10"/>
      <c r="F610" s="10"/>
      <c r="G610" s="11"/>
    </row>
    <row r="611" spans="3:7">
      <c r="C611" s="10"/>
      <c r="D611" s="10"/>
      <c r="E611" s="10"/>
      <c r="F611" s="10"/>
      <c r="G611" s="11"/>
    </row>
    <row r="612" spans="3:7">
      <c r="C612" s="10"/>
      <c r="D612" s="10"/>
      <c r="E612" s="10"/>
      <c r="F612" s="10"/>
      <c r="G612" s="11"/>
    </row>
    <row r="613" spans="3:7">
      <c r="C613" s="10"/>
      <c r="D613" s="10"/>
      <c r="E613" s="10"/>
      <c r="F613" s="10"/>
      <c r="G613" s="11"/>
    </row>
    <row r="614" spans="3:7">
      <c r="C614" s="10"/>
      <c r="D614" s="10"/>
      <c r="E614" s="10"/>
      <c r="F614" s="10"/>
      <c r="G614" s="11"/>
    </row>
    <row r="615" spans="3:7">
      <c r="C615" s="10"/>
      <c r="D615" s="10"/>
      <c r="E615" s="10"/>
      <c r="F615" s="10"/>
      <c r="G615" s="11"/>
    </row>
    <row r="616" spans="3:7">
      <c r="C616" s="10"/>
      <c r="D616" s="10"/>
      <c r="E616" s="10"/>
      <c r="F616" s="10"/>
      <c r="G616" s="11"/>
    </row>
    <row r="617" spans="3:7">
      <c r="C617" s="10"/>
      <c r="D617" s="10"/>
      <c r="E617" s="10"/>
      <c r="F617" s="10"/>
      <c r="G617" s="11"/>
    </row>
    <row r="618" spans="3:7">
      <c r="C618" s="10"/>
      <c r="D618" s="10"/>
      <c r="E618" s="10"/>
      <c r="F618" s="10"/>
      <c r="G618" s="11"/>
    </row>
    <row r="619" spans="3:7">
      <c r="C619" s="10"/>
      <c r="D619" s="10"/>
      <c r="E619" s="10"/>
      <c r="F619" s="10"/>
      <c r="G619" s="11"/>
    </row>
    <row r="620" spans="3:7">
      <c r="C620" s="10"/>
      <c r="D620" s="10"/>
      <c r="E620" s="10"/>
      <c r="F620" s="10"/>
      <c r="G620" s="11"/>
    </row>
    <row r="621" spans="3:7">
      <c r="C621" s="10"/>
      <c r="D621" s="10"/>
      <c r="E621" s="10"/>
      <c r="F621" s="10"/>
      <c r="G621" s="11"/>
    </row>
    <row r="622" spans="3:7">
      <c r="C622" s="10"/>
      <c r="D622" s="10"/>
      <c r="E622" s="10"/>
      <c r="F622" s="10"/>
      <c r="G622" s="11"/>
    </row>
    <row r="623" spans="3:7">
      <c r="C623" s="10"/>
      <c r="D623" s="10"/>
      <c r="E623" s="10"/>
      <c r="F623" s="10"/>
      <c r="G623" s="11"/>
    </row>
    <row r="624" spans="3:7">
      <c r="C624" s="10"/>
      <c r="D624" s="10"/>
      <c r="E624" s="10"/>
      <c r="F624" s="10"/>
      <c r="G624" s="11"/>
    </row>
    <row r="625" spans="3:7">
      <c r="C625" s="10"/>
      <c r="D625" s="10"/>
      <c r="E625" s="10"/>
      <c r="F625" s="10"/>
      <c r="G625" s="11"/>
    </row>
    <row r="626" spans="3:7">
      <c r="C626" s="10"/>
      <c r="D626" s="10"/>
      <c r="E626" s="10"/>
      <c r="F626" s="10"/>
      <c r="G626" s="11"/>
    </row>
    <row r="627" spans="3:7">
      <c r="C627" s="10"/>
      <c r="D627" s="10"/>
      <c r="E627" s="10"/>
      <c r="F627" s="10"/>
      <c r="G627" s="11"/>
    </row>
    <row r="628" spans="3:7">
      <c r="C628" s="10"/>
      <c r="D628" s="10"/>
      <c r="E628" s="10"/>
      <c r="F628" s="10"/>
      <c r="G628" s="11"/>
    </row>
    <row r="629" spans="3:7">
      <c r="C629" s="10"/>
      <c r="D629" s="10"/>
      <c r="E629" s="10"/>
      <c r="F629" s="10"/>
      <c r="G629" s="11"/>
    </row>
    <row r="630" spans="3:7">
      <c r="C630" s="10"/>
      <c r="D630" s="10"/>
      <c r="E630" s="10"/>
      <c r="F630" s="10"/>
      <c r="G630" s="11"/>
    </row>
    <row r="631" spans="3:7">
      <c r="C631" s="10"/>
      <c r="D631" s="10"/>
      <c r="E631" s="10"/>
      <c r="F631" s="10"/>
      <c r="G631" s="11"/>
    </row>
    <row r="632" spans="3:7">
      <c r="C632" s="10"/>
      <c r="D632" s="10"/>
      <c r="E632" s="10"/>
      <c r="F632" s="10"/>
      <c r="G632" s="11"/>
    </row>
    <row r="633" spans="3:7">
      <c r="C633" s="10"/>
      <c r="D633" s="10"/>
      <c r="E633" s="10"/>
      <c r="F633" s="10"/>
      <c r="G633" s="11"/>
    </row>
    <row r="634" spans="3:7">
      <c r="C634" s="10"/>
      <c r="D634" s="10"/>
      <c r="E634" s="10"/>
      <c r="F634" s="10"/>
      <c r="G634" s="11"/>
    </row>
    <row r="635" spans="3:7">
      <c r="C635" s="10"/>
      <c r="D635" s="10"/>
      <c r="E635" s="10"/>
      <c r="F635" s="10"/>
      <c r="G635" s="11"/>
    </row>
    <row r="636" spans="3:7">
      <c r="C636" s="10"/>
      <c r="D636" s="10"/>
      <c r="E636" s="10"/>
      <c r="F636" s="10"/>
      <c r="G636" s="11"/>
    </row>
    <row r="637" spans="3:7">
      <c r="C637" s="10"/>
      <c r="D637" s="10"/>
      <c r="E637" s="10"/>
      <c r="F637" s="10"/>
      <c r="G637" s="11"/>
    </row>
    <row r="638" spans="3:7">
      <c r="C638" s="10"/>
      <c r="D638" s="10"/>
      <c r="E638" s="10"/>
      <c r="F638" s="10"/>
      <c r="G638" s="11"/>
    </row>
    <row r="639" spans="3:7">
      <c r="C639" s="10"/>
      <c r="D639" s="10"/>
      <c r="E639" s="10"/>
      <c r="F639" s="10"/>
      <c r="G639" s="11"/>
    </row>
    <row r="640" spans="3:7">
      <c r="C640" s="10"/>
      <c r="D640" s="10"/>
      <c r="E640" s="10"/>
      <c r="F640" s="10"/>
      <c r="G640" s="11"/>
    </row>
    <row r="641" spans="3:7">
      <c r="C641" s="10"/>
      <c r="D641" s="10"/>
      <c r="E641" s="10"/>
      <c r="F641" s="10"/>
      <c r="G641" s="11"/>
    </row>
    <row r="642" spans="3:7">
      <c r="C642" s="10"/>
      <c r="D642" s="10"/>
      <c r="E642" s="10"/>
      <c r="F642" s="10"/>
      <c r="G642" s="11"/>
    </row>
    <row r="643" spans="3:7">
      <c r="C643" s="10"/>
      <c r="D643" s="10"/>
      <c r="E643" s="10"/>
      <c r="F643" s="10"/>
      <c r="G643" s="11"/>
    </row>
    <row r="644" spans="3:7">
      <c r="C644" s="10"/>
      <c r="D644" s="10"/>
      <c r="E644" s="10"/>
      <c r="F644" s="10"/>
      <c r="G644" s="11"/>
    </row>
    <row r="645" spans="3:7">
      <c r="C645" s="10"/>
      <c r="D645" s="10"/>
      <c r="E645" s="10"/>
      <c r="F645" s="10"/>
      <c r="G645" s="11"/>
    </row>
    <row r="646" spans="3:7">
      <c r="C646" s="10"/>
      <c r="D646" s="10"/>
      <c r="E646" s="10"/>
      <c r="F646" s="10"/>
      <c r="G646" s="11"/>
    </row>
    <row r="647" spans="3:7">
      <c r="C647" s="10"/>
      <c r="D647" s="10"/>
      <c r="E647" s="10"/>
      <c r="F647" s="10"/>
      <c r="G647" s="11"/>
    </row>
    <row r="648" spans="3:7">
      <c r="C648" s="10"/>
      <c r="D648" s="10"/>
      <c r="E648" s="10"/>
      <c r="F648" s="10"/>
      <c r="G648" s="11"/>
    </row>
    <row r="649" spans="3:7">
      <c r="C649" s="10"/>
      <c r="D649" s="10"/>
      <c r="E649" s="10"/>
      <c r="F649" s="10"/>
      <c r="G649" s="11"/>
    </row>
    <row r="650" spans="3:7">
      <c r="C650" s="10"/>
      <c r="D650" s="10"/>
      <c r="E650" s="10"/>
      <c r="F650" s="10"/>
      <c r="G650" s="11"/>
    </row>
    <row r="651" spans="3:7">
      <c r="C651" s="10"/>
      <c r="D651" s="10"/>
      <c r="E651" s="10"/>
      <c r="F651" s="10"/>
      <c r="G651" s="11"/>
    </row>
    <row r="652" spans="3:7">
      <c r="C652" s="10"/>
      <c r="D652" s="10"/>
      <c r="E652" s="10"/>
      <c r="F652" s="10"/>
      <c r="G652" s="11"/>
    </row>
    <row r="653" spans="3:7">
      <c r="C653" s="10"/>
      <c r="D653" s="10"/>
      <c r="E653" s="10"/>
      <c r="F653" s="10"/>
      <c r="G653" s="11"/>
    </row>
    <row r="654" spans="3:7">
      <c r="C654" s="10"/>
      <c r="D654" s="10"/>
      <c r="E654" s="10"/>
      <c r="F654" s="10"/>
      <c r="G654" s="11"/>
    </row>
    <row r="655" spans="3:7">
      <c r="C655" s="10"/>
      <c r="D655" s="10"/>
      <c r="E655" s="10"/>
      <c r="F655" s="10"/>
      <c r="G655" s="11"/>
    </row>
    <row r="656" spans="3:7">
      <c r="C656" s="10"/>
      <c r="D656" s="10"/>
      <c r="E656" s="10"/>
      <c r="F656" s="10"/>
      <c r="G656" s="11"/>
    </row>
    <row r="657" spans="3:7">
      <c r="C657" s="10"/>
      <c r="D657" s="10"/>
      <c r="E657" s="10"/>
      <c r="F657" s="10"/>
      <c r="G657" s="11"/>
    </row>
    <row r="658" spans="3:7">
      <c r="C658" s="10"/>
      <c r="D658" s="10"/>
      <c r="E658" s="10"/>
      <c r="F658" s="10"/>
      <c r="G658" s="11"/>
    </row>
    <row r="659" spans="3:7">
      <c r="C659" s="10"/>
      <c r="D659" s="10"/>
      <c r="E659" s="10"/>
      <c r="F659" s="10"/>
      <c r="G659" s="11"/>
    </row>
    <row r="660" spans="3:7">
      <c r="C660" s="10"/>
      <c r="D660" s="10"/>
      <c r="E660" s="10"/>
      <c r="F660" s="10"/>
      <c r="G660" s="11"/>
    </row>
    <row r="661" spans="3:7">
      <c r="C661" s="10"/>
      <c r="D661" s="10"/>
      <c r="E661" s="10"/>
      <c r="F661" s="10"/>
      <c r="G661" s="11"/>
    </row>
    <row r="662" spans="3:7">
      <c r="C662" s="10"/>
      <c r="D662" s="10"/>
      <c r="E662" s="10"/>
      <c r="F662" s="10"/>
      <c r="G662" s="11"/>
    </row>
    <row r="663" spans="3:7">
      <c r="C663" s="10"/>
      <c r="D663" s="10"/>
      <c r="E663" s="10"/>
      <c r="F663" s="10"/>
      <c r="G663" s="11"/>
    </row>
    <row r="664" spans="3:7">
      <c r="C664" s="10"/>
      <c r="D664" s="10"/>
      <c r="E664" s="10"/>
      <c r="F664" s="10"/>
      <c r="G664" s="11"/>
    </row>
    <row r="665" spans="3:7">
      <c r="C665" s="10"/>
      <c r="D665" s="10"/>
      <c r="E665" s="10"/>
      <c r="F665" s="10"/>
      <c r="G665" s="11"/>
    </row>
    <row r="666" spans="3:7">
      <c r="C666" s="10"/>
      <c r="D666" s="10"/>
      <c r="E666" s="10"/>
      <c r="F666" s="10"/>
      <c r="G666" s="11"/>
    </row>
    <row r="667" spans="3:7">
      <c r="C667" s="10"/>
      <c r="D667" s="10"/>
      <c r="E667" s="10"/>
      <c r="F667" s="10"/>
      <c r="G667" s="11"/>
    </row>
    <row r="668" spans="3:7">
      <c r="C668" s="10"/>
      <c r="D668" s="10"/>
      <c r="E668" s="10"/>
      <c r="F668" s="10"/>
      <c r="G668" s="11"/>
    </row>
    <row r="669" spans="3:7">
      <c r="C669" s="10"/>
      <c r="D669" s="10"/>
      <c r="E669" s="10"/>
      <c r="F669" s="10"/>
      <c r="G669" s="11"/>
    </row>
    <row r="670" spans="3:7">
      <c r="C670" s="10"/>
      <c r="D670" s="10"/>
      <c r="E670" s="10"/>
      <c r="F670" s="10"/>
      <c r="G670" s="11"/>
    </row>
    <row r="671" spans="3:7">
      <c r="C671" s="10"/>
      <c r="D671" s="10"/>
      <c r="E671" s="10"/>
      <c r="F671" s="10"/>
      <c r="G671" s="11"/>
    </row>
    <row r="672" spans="3:7">
      <c r="C672" s="10"/>
      <c r="D672" s="10"/>
      <c r="E672" s="10"/>
      <c r="F672" s="10"/>
      <c r="G672" s="11"/>
    </row>
    <row r="673" spans="3:7">
      <c r="C673" s="10"/>
      <c r="D673" s="10"/>
      <c r="E673" s="10"/>
      <c r="F673" s="10"/>
      <c r="G673" s="11"/>
    </row>
    <row r="674" spans="3:7">
      <c r="C674" s="10"/>
      <c r="D674" s="10"/>
      <c r="E674" s="10"/>
      <c r="F674" s="10"/>
      <c r="G674" s="11"/>
    </row>
    <row r="675" spans="3:7">
      <c r="C675" s="10"/>
      <c r="D675" s="10"/>
      <c r="E675" s="10"/>
      <c r="F675" s="10"/>
      <c r="G675" s="11"/>
    </row>
    <row r="676" spans="3:7">
      <c r="C676" s="10"/>
      <c r="D676" s="10"/>
      <c r="E676" s="10"/>
      <c r="F676" s="10"/>
      <c r="G676" s="11"/>
    </row>
    <row r="677" spans="3:7">
      <c r="C677" s="10"/>
      <c r="D677" s="10"/>
      <c r="E677" s="10"/>
      <c r="F677" s="10"/>
      <c r="G677" s="11"/>
    </row>
    <row r="678" spans="3:7">
      <c r="C678" s="10"/>
      <c r="D678" s="10"/>
      <c r="E678" s="10"/>
      <c r="F678" s="10"/>
      <c r="G678" s="11"/>
    </row>
    <row r="679" spans="3:7">
      <c r="C679" s="10"/>
      <c r="D679" s="10"/>
      <c r="E679" s="10"/>
      <c r="F679" s="10"/>
      <c r="G679" s="11"/>
    </row>
    <row r="680" spans="3:7">
      <c r="C680" s="10"/>
      <c r="D680" s="10"/>
      <c r="E680" s="10"/>
      <c r="F680" s="10"/>
      <c r="G680" s="11"/>
    </row>
    <row r="681" spans="3:7">
      <c r="C681" s="10"/>
      <c r="D681" s="10"/>
      <c r="E681" s="10"/>
      <c r="F681" s="10"/>
      <c r="G681" s="11"/>
    </row>
    <row r="682" spans="3:7">
      <c r="C682" s="10"/>
      <c r="D682" s="10"/>
      <c r="E682" s="10"/>
      <c r="F682" s="10"/>
      <c r="G682" s="11"/>
    </row>
    <row r="683" spans="3:7">
      <c r="C683" s="10"/>
      <c r="D683" s="10"/>
      <c r="E683" s="10"/>
      <c r="F683" s="10"/>
      <c r="G683" s="11"/>
    </row>
    <row r="684" spans="3:7">
      <c r="C684" s="10"/>
      <c r="D684" s="10"/>
      <c r="E684" s="10"/>
      <c r="F684" s="10"/>
      <c r="G684" s="11"/>
    </row>
    <row r="685" spans="3:7">
      <c r="C685" s="10"/>
      <c r="D685" s="10"/>
      <c r="E685" s="10"/>
      <c r="F685" s="10"/>
      <c r="G685" s="11"/>
    </row>
    <row r="686" spans="3:7">
      <c r="C686" s="10"/>
      <c r="D686" s="10"/>
      <c r="E686" s="10"/>
      <c r="F686" s="10"/>
      <c r="G686" s="11"/>
    </row>
    <row r="687" spans="3:7">
      <c r="C687" s="10"/>
      <c r="D687" s="10"/>
      <c r="E687" s="10"/>
      <c r="F687" s="10"/>
      <c r="G687" s="11"/>
    </row>
    <row r="688" spans="3:7">
      <c r="C688" s="10"/>
      <c r="D688" s="10"/>
      <c r="E688" s="10"/>
      <c r="F688" s="10"/>
      <c r="G688" s="11"/>
    </row>
    <row r="689" spans="3:7">
      <c r="C689" s="10"/>
      <c r="D689" s="10"/>
      <c r="E689" s="10"/>
      <c r="F689" s="10"/>
      <c r="G689" s="11"/>
    </row>
    <row r="690" spans="3:7">
      <c r="C690" s="10"/>
      <c r="D690" s="10"/>
      <c r="E690" s="10"/>
      <c r="F690" s="10"/>
      <c r="G690" s="11"/>
    </row>
    <row r="691" spans="3:7">
      <c r="C691" s="10"/>
      <c r="D691" s="10"/>
      <c r="E691" s="10"/>
      <c r="F691" s="10"/>
      <c r="G691" s="11"/>
    </row>
    <row r="692" spans="3:7">
      <c r="C692" s="10"/>
      <c r="D692" s="10"/>
      <c r="E692" s="10"/>
      <c r="F692" s="10"/>
      <c r="G692" s="11"/>
    </row>
    <row r="693" spans="3:7">
      <c r="C693" s="10"/>
      <c r="D693" s="10"/>
      <c r="E693" s="10"/>
      <c r="F693" s="10"/>
      <c r="G693" s="11"/>
    </row>
    <row r="694" spans="3:7">
      <c r="C694" s="10"/>
      <c r="D694" s="10"/>
      <c r="E694" s="10"/>
      <c r="F694" s="10"/>
      <c r="G694" s="11"/>
    </row>
    <row r="695" spans="3:7">
      <c r="C695" s="10"/>
      <c r="D695" s="10"/>
      <c r="E695" s="10"/>
      <c r="F695" s="10"/>
      <c r="G695" s="11"/>
    </row>
    <row r="696" spans="3:7">
      <c r="C696" s="10"/>
      <c r="D696" s="10"/>
      <c r="E696" s="10"/>
      <c r="F696" s="10"/>
      <c r="G696" s="11"/>
    </row>
    <row r="697" spans="3:7">
      <c r="C697" s="10"/>
      <c r="D697" s="10"/>
      <c r="E697" s="10"/>
      <c r="F697" s="10"/>
      <c r="G697" s="11"/>
    </row>
    <row r="698" spans="3:7">
      <c r="C698" s="10"/>
      <c r="D698" s="10"/>
      <c r="E698" s="10"/>
      <c r="F698" s="10"/>
      <c r="G698" s="11"/>
    </row>
    <row r="699" spans="3:7">
      <c r="C699" s="10"/>
      <c r="D699" s="10"/>
      <c r="E699" s="10"/>
      <c r="F699" s="10"/>
      <c r="G699" s="11"/>
    </row>
    <row r="700" spans="3:7">
      <c r="C700" s="10"/>
      <c r="D700" s="10"/>
      <c r="E700" s="10"/>
      <c r="F700" s="10"/>
      <c r="G700" s="11"/>
    </row>
    <row r="701" spans="3:7">
      <c r="C701" s="10"/>
      <c r="D701" s="10"/>
      <c r="E701" s="10"/>
      <c r="F701" s="10"/>
      <c r="G701" s="11"/>
    </row>
    <row r="702" spans="3:7">
      <c r="C702" s="10"/>
      <c r="D702" s="10"/>
      <c r="E702" s="10"/>
      <c r="F702" s="10"/>
      <c r="G702" s="11"/>
    </row>
    <row r="703" spans="3:7">
      <c r="C703" s="10"/>
      <c r="D703" s="10"/>
      <c r="E703" s="10"/>
      <c r="F703" s="10"/>
      <c r="G703" s="11"/>
    </row>
    <row r="704" spans="3:7">
      <c r="C704" s="10"/>
      <c r="D704" s="10"/>
      <c r="E704" s="10"/>
      <c r="F704" s="10"/>
      <c r="G704" s="11"/>
    </row>
    <row r="705" spans="3:7">
      <c r="C705" s="10"/>
      <c r="D705" s="10"/>
      <c r="E705" s="10"/>
      <c r="F705" s="10"/>
      <c r="G705" s="11"/>
    </row>
    <row r="706" spans="3:7">
      <c r="C706" s="10"/>
      <c r="D706" s="10"/>
      <c r="E706" s="10"/>
      <c r="F706" s="10"/>
      <c r="G706" s="11"/>
    </row>
    <row r="707" spans="3:7">
      <c r="C707" s="10"/>
      <c r="D707" s="10"/>
      <c r="E707" s="10"/>
      <c r="F707" s="10"/>
      <c r="G707" s="11"/>
    </row>
    <row r="708" spans="3:7">
      <c r="C708" s="10"/>
      <c r="D708" s="10"/>
      <c r="E708" s="10"/>
      <c r="F708" s="10"/>
      <c r="G708" s="11"/>
    </row>
    <row r="709" spans="3:7">
      <c r="C709" s="10"/>
      <c r="D709" s="10"/>
      <c r="E709" s="10"/>
      <c r="F709" s="10"/>
      <c r="G709" s="11"/>
    </row>
    <row r="710" spans="3:7">
      <c r="C710" s="10"/>
      <c r="D710" s="10"/>
      <c r="E710" s="10"/>
      <c r="F710" s="10"/>
      <c r="G710" s="11"/>
    </row>
    <row r="711" spans="3:7">
      <c r="C711" s="10"/>
      <c r="D711" s="10"/>
      <c r="E711" s="10"/>
      <c r="F711" s="10"/>
      <c r="G711" s="11"/>
    </row>
    <row r="712" spans="3:7">
      <c r="C712" s="10"/>
      <c r="D712" s="10"/>
      <c r="E712" s="10"/>
      <c r="F712" s="10"/>
      <c r="G712" s="11"/>
    </row>
    <row r="713" spans="3:7">
      <c r="C713" s="10"/>
      <c r="D713" s="10"/>
      <c r="E713" s="10"/>
      <c r="F713" s="10"/>
      <c r="G713" s="11"/>
    </row>
    <row r="714" spans="3:7">
      <c r="C714" s="10"/>
      <c r="D714" s="10"/>
      <c r="E714" s="10"/>
      <c r="F714" s="10"/>
      <c r="G714" s="11"/>
    </row>
    <row r="715" spans="3:7">
      <c r="C715" s="10"/>
      <c r="D715" s="10"/>
      <c r="E715" s="10"/>
      <c r="F715" s="10"/>
      <c r="G715" s="11"/>
    </row>
    <row r="716" spans="3:7">
      <c r="C716" s="10"/>
      <c r="D716" s="10"/>
      <c r="E716" s="10"/>
      <c r="F716" s="10"/>
      <c r="G716" s="11"/>
    </row>
    <row r="717" spans="3:7">
      <c r="C717" s="10"/>
      <c r="D717" s="10"/>
      <c r="E717" s="10"/>
      <c r="F717" s="10"/>
      <c r="G717" s="11"/>
    </row>
    <row r="718" spans="3:7">
      <c r="C718" s="10"/>
      <c r="D718" s="10"/>
      <c r="E718" s="10"/>
      <c r="F718" s="10"/>
      <c r="G718" s="11"/>
    </row>
    <row r="719" spans="3:7">
      <c r="C719" s="10"/>
      <c r="D719" s="10"/>
      <c r="E719" s="10"/>
      <c r="F719" s="10"/>
      <c r="G719" s="11"/>
    </row>
    <row r="720" spans="3:7">
      <c r="C720" s="10"/>
      <c r="D720" s="10"/>
      <c r="E720" s="10"/>
      <c r="F720" s="10"/>
      <c r="G720" s="11"/>
    </row>
    <row r="721" spans="3:7">
      <c r="C721" s="10"/>
      <c r="D721" s="10"/>
      <c r="E721" s="10"/>
      <c r="F721" s="10"/>
      <c r="G721" s="11"/>
    </row>
    <row r="722" spans="3:7">
      <c r="C722" s="10"/>
      <c r="D722" s="10"/>
      <c r="E722" s="10"/>
      <c r="F722" s="10"/>
      <c r="G722" s="11"/>
    </row>
    <row r="723" spans="3:7">
      <c r="C723" s="10"/>
      <c r="D723" s="10"/>
      <c r="E723" s="10"/>
      <c r="F723" s="10"/>
      <c r="G723" s="11"/>
    </row>
    <row r="724" spans="3:7">
      <c r="C724" s="10"/>
      <c r="D724" s="10"/>
      <c r="E724" s="10"/>
      <c r="F724" s="10"/>
      <c r="G724" s="11"/>
    </row>
    <row r="725" spans="3:7">
      <c r="C725" s="10"/>
      <c r="D725" s="10"/>
      <c r="E725" s="10"/>
      <c r="F725" s="10"/>
      <c r="G725" s="11"/>
    </row>
    <row r="726" spans="3:7">
      <c r="C726" s="10"/>
      <c r="D726" s="10"/>
      <c r="E726" s="10"/>
      <c r="F726" s="10"/>
      <c r="G726" s="11"/>
    </row>
    <row r="727" spans="3:7">
      <c r="C727" s="10"/>
      <c r="D727" s="10"/>
      <c r="E727" s="10"/>
      <c r="F727" s="10"/>
      <c r="G727" s="11"/>
    </row>
    <row r="728" spans="3:7">
      <c r="C728" s="10"/>
      <c r="D728" s="10"/>
      <c r="E728" s="10"/>
      <c r="F728" s="10"/>
      <c r="G728" s="11"/>
    </row>
    <row r="729" spans="3:7">
      <c r="C729" s="10"/>
      <c r="D729" s="10"/>
      <c r="E729" s="10"/>
      <c r="F729" s="10"/>
      <c r="G729" s="11"/>
    </row>
    <row r="730" spans="3:7">
      <c r="C730" s="10"/>
      <c r="D730" s="10"/>
      <c r="E730" s="10"/>
      <c r="F730" s="10"/>
      <c r="G730" s="11"/>
    </row>
    <row r="731" spans="3:7">
      <c r="C731" s="10"/>
      <c r="D731" s="10"/>
      <c r="E731" s="10"/>
      <c r="F731" s="10"/>
      <c r="G731" s="11"/>
    </row>
    <row r="732" spans="3:7">
      <c r="C732" s="10"/>
      <c r="D732" s="10"/>
      <c r="E732" s="10"/>
      <c r="F732" s="10"/>
      <c r="G732" s="11"/>
    </row>
    <row r="733" spans="3:7">
      <c r="C733" s="10"/>
      <c r="D733" s="10"/>
      <c r="E733" s="10"/>
      <c r="F733" s="10"/>
      <c r="G733" s="11"/>
    </row>
    <row r="734" spans="3:7">
      <c r="C734" s="10"/>
      <c r="D734" s="10"/>
      <c r="E734" s="10"/>
      <c r="F734" s="10"/>
      <c r="G734" s="11"/>
    </row>
    <row r="735" spans="3:7">
      <c r="C735" s="10"/>
      <c r="D735" s="10"/>
      <c r="E735" s="10"/>
      <c r="F735" s="10"/>
      <c r="G735" s="11"/>
    </row>
    <row r="736" spans="3:7">
      <c r="C736" s="10"/>
      <c r="D736" s="10"/>
      <c r="E736" s="10"/>
      <c r="F736" s="10"/>
      <c r="G736" s="11"/>
    </row>
    <row r="737" spans="3:7">
      <c r="C737" s="10"/>
      <c r="D737" s="10"/>
      <c r="E737" s="10"/>
      <c r="F737" s="10"/>
      <c r="G737" s="11"/>
    </row>
    <row r="738" spans="3:7">
      <c r="C738" s="10"/>
      <c r="D738" s="10"/>
      <c r="E738" s="10"/>
      <c r="F738" s="10"/>
      <c r="G738" s="11"/>
    </row>
    <row r="739" spans="3:7">
      <c r="C739" s="10"/>
      <c r="D739" s="10"/>
      <c r="E739" s="10"/>
      <c r="F739" s="10"/>
      <c r="G739" s="11"/>
    </row>
    <row r="740" spans="3:7">
      <c r="C740" s="10"/>
      <c r="D740" s="10"/>
      <c r="E740" s="10"/>
      <c r="F740" s="10"/>
      <c r="G740" s="11"/>
    </row>
    <row r="741" spans="3:7">
      <c r="C741" s="10"/>
      <c r="D741" s="10"/>
      <c r="E741" s="10"/>
      <c r="F741" s="10"/>
      <c r="G741" s="11"/>
    </row>
    <row r="742" spans="3:7">
      <c r="C742" s="10"/>
      <c r="D742" s="10"/>
      <c r="E742" s="10"/>
      <c r="F742" s="10"/>
      <c r="G742" s="11"/>
    </row>
    <row r="743" spans="3:7">
      <c r="C743" s="10"/>
      <c r="D743" s="10"/>
      <c r="E743" s="10"/>
      <c r="F743" s="10"/>
      <c r="G743" s="11"/>
    </row>
    <row r="744" spans="3:7">
      <c r="C744" s="10"/>
      <c r="D744" s="10"/>
      <c r="E744" s="10"/>
      <c r="F744" s="10"/>
      <c r="G744" s="11"/>
    </row>
    <row r="745" spans="3:7">
      <c r="C745" s="10"/>
      <c r="D745" s="10"/>
      <c r="E745" s="10"/>
      <c r="F745" s="10"/>
      <c r="G745" s="11"/>
    </row>
    <row r="746" spans="3:7">
      <c r="C746" s="10"/>
      <c r="D746" s="10"/>
      <c r="E746" s="10"/>
      <c r="F746" s="10"/>
      <c r="G746" s="11"/>
    </row>
    <row r="747" spans="3:7">
      <c r="C747" s="10"/>
      <c r="D747" s="10"/>
      <c r="E747" s="10"/>
      <c r="F747" s="10"/>
      <c r="G747" s="11"/>
    </row>
    <row r="748" spans="3:7">
      <c r="C748" s="10"/>
      <c r="D748" s="10"/>
      <c r="E748" s="10"/>
      <c r="F748" s="10"/>
      <c r="G748" s="11"/>
    </row>
    <row r="749" spans="3:7">
      <c r="C749" s="10"/>
      <c r="D749" s="10"/>
      <c r="E749" s="10"/>
      <c r="F749" s="10"/>
      <c r="G749" s="11"/>
    </row>
    <row r="750" spans="3:7">
      <c r="C750" s="10"/>
      <c r="D750" s="10"/>
      <c r="E750" s="10"/>
      <c r="F750" s="10"/>
      <c r="G750" s="11"/>
    </row>
    <row r="751" spans="3:7">
      <c r="C751" s="10"/>
      <c r="D751" s="10"/>
      <c r="E751" s="10"/>
      <c r="F751" s="10"/>
      <c r="G751" s="11"/>
    </row>
    <row r="752" spans="3:7">
      <c r="C752" s="10"/>
      <c r="D752" s="10"/>
      <c r="E752" s="10"/>
      <c r="F752" s="10"/>
      <c r="G752" s="11"/>
    </row>
    <row r="753" spans="3:7">
      <c r="C753" s="10"/>
      <c r="D753" s="10"/>
      <c r="E753" s="10"/>
      <c r="F753" s="10"/>
      <c r="G753" s="11"/>
    </row>
    <row r="754" spans="3:7">
      <c r="C754" s="10"/>
      <c r="D754" s="10"/>
      <c r="E754" s="10"/>
      <c r="F754" s="10"/>
      <c r="G754" s="11"/>
    </row>
    <row r="755" spans="3:7">
      <c r="C755" s="10"/>
      <c r="D755" s="10"/>
      <c r="E755" s="10"/>
      <c r="F755" s="10"/>
      <c r="G755" s="11"/>
    </row>
    <row r="756" spans="3:7">
      <c r="C756" s="10"/>
      <c r="D756" s="10"/>
      <c r="E756" s="10"/>
      <c r="F756" s="10"/>
      <c r="G756" s="11"/>
    </row>
    <row r="757" spans="3:7">
      <c r="C757" s="10"/>
      <c r="D757" s="10"/>
      <c r="E757" s="10"/>
      <c r="F757" s="10"/>
      <c r="G757" s="11"/>
    </row>
    <row r="758" spans="3:7">
      <c r="C758" s="10"/>
      <c r="D758" s="10"/>
      <c r="E758" s="10"/>
      <c r="F758" s="10"/>
      <c r="G758" s="11"/>
    </row>
    <row r="759" spans="3:7">
      <c r="C759" s="10"/>
      <c r="D759" s="10"/>
      <c r="E759" s="10"/>
      <c r="F759" s="10"/>
      <c r="G759" s="11"/>
    </row>
    <row r="760" spans="3:7">
      <c r="C760" s="10"/>
      <c r="D760" s="10"/>
      <c r="E760" s="10"/>
      <c r="F760" s="10"/>
      <c r="G760" s="11"/>
    </row>
    <row r="761" spans="3:7">
      <c r="C761" s="10"/>
      <c r="D761" s="10"/>
      <c r="E761" s="10"/>
      <c r="F761" s="10"/>
      <c r="G761" s="11"/>
    </row>
    <row r="762" spans="3:7">
      <c r="C762" s="10"/>
      <c r="D762" s="10"/>
      <c r="E762" s="10"/>
      <c r="F762" s="10"/>
      <c r="G762" s="11"/>
    </row>
    <row r="763" spans="3:7">
      <c r="C763" s="10"/>
      <c r="D763" s="10"/>
      <c r="E763" s="10"/>
      <c r="F763" s="10"/>
      <c r="G763" s="11"/>
    </row>
    <row r="764" spans="3:7">
      <c r="C764" s="10"/>
      <c r="D764" s="10"/>
      <c r="E764" s="10"/>
      <c r="F764" s="10"/>
      <c r="G764" s="11"/>
    </row>
    <row r="765" spans="3:7">
      <c r="C765" s="10"/>
      <c r="D765" s="10"/>
      <c r="E765" s="10"/>
      <c r="F765" s="10"/>
      <c r="G765" s="11"/>
    </row>
    <row r="766" spans="3:7">
      <c r="C766" s="10"/>
      <c r="D766" s="10"/>
      <c r="E766" s="10"/>
      <c r="F766" s="10"/>
      <c r="G766" s="11"/>
    </row>
    <row r="767" spans="3:7">
      <c r="C767" s="10"/>
      <c r="D767" s="10"/>
      <c r="E767" s="10"/>
      <c r="F767" s="10"/>
      <c r="G767" s="11"/>
    </row>
    <row r="768" spans="3:7">
      <c r="C768" s="10"/>
      <c r="D768" s="10"/>
      <c r="E768" s="10"/>
      <c r="F768" s="10"/>
      <c r="G768" s="11"/>
    </row>
    <row r="769" spans="3:7">
      <c r="C769" s="10"/>
      <c r="D769" s="10"/>
      <c r="E769" s="10"/>
      <c r="F769" s="10"/>
      <c r="G769" s="11"/>
    </row>
    <row r="770" spans="3:7">
      <c r="C770" s="10"/>
      <c r="D770" s="10"/>
      <c r="E770" s="10"/>
      <c r="F770" s="10"/>
      <c r="G770" s="11"/>
    </row>
    <row r="771" spans="3:7">
      <c r="C771" s="10"/>
      <c r="D771" s="10"/>
      <c r="E771" s="10"/>
      <c r="F771" s="10"/>
      <c r="G771" s="11"/>
    </row>
    <row r="772" spans="3:7">
      <c r="C772" s="10"/>
      <c r="D772" s="10"/>
      <c r="E772" s="10"/>
      <c r="F772" s="10"/>
      <c r="G772" s="11"/>
    </row>
    <row r="773" spans="3:7">
      <c r="C773" s="10"/>
      <c r="D773" s="10"/>
      <c r="E773" s="10"/>
      <c r="F773" s="10"/>
      <c r="G773" s="11"/>
    </row>
    <row r="774" spans="3:7">
      <c r="C774" s="10"/>
      <c r="D774" s="10"/>
      <c r="E774" s="10"/>
      <c r="F774" s="10"/>
      <c r="G774" s="11"/>
    </row>
    <row r="775" spans="3:7">
      <c r="C775" s="10"/>
      <c r="D775" s="10"/>
      <c r="E775" s="10"/>
      <c r="F775" s="10"/>
      <c r="G775" s="11"/>
    </row>
    <row r="776" spans="3:7">
      <c r="C776" s="10"/>
      <c r="D776" s="10"/>
      <c r="E776" s="10"/>
      <c r="F776" s="10"/>
      <c r="G776" s="11"/>
    </row>
    <row r="777" spans="3:7">
      <c r="C777" s="10"/>
      <c r="D777" s="10"/>
      <c r="E777" s="10"/>
      <c r="F777" s="10"/>
      <c r="G777" s="11"/>
    </row>
    <row r="778" spans="3:7">
      <c r="C778" s="10"/>
      <c r="D778" s="10"/>
      <c r="E778" s="10"/>
      <c r="F778" s="10"/>
      <c r="G778" s="11"/>
    </row>
    <row r="779" spans="3:7">
      <c r="C779" s="10"/>
      <c r="D779" s="10"/>
      <c r="E779" s="10"/>
      <c r="F779" s="10"/>
      <c r="G779" s="11"/>
    </row>
    <row r="780" spans="3:7">
      <c r="C780" s="10"/>
      <c r="D780" s="10"/>
      <c r="E780" s="10"/>
      <c r="F780" s="10"/>
      <c r="G780" s="11"/>
    </row>
    <row r="781" spans="3:7">
      <c r="C781" s="10"/>
      <c r="D781" s="10"/>
      <c r="E781" s="10"/>
      <c r="F781" s="10"/>
      <c r="G781" s="11"/>
    </row>
    <row r="782" spans="3:7">
      <c r="C782" s="10"/>
      <c r="D782" s="10"/>
      <c r="E782" s="10"/>
      <c r="F782" s="10"/>
      <c r="G782" s="11"/>
    </row>
    <row r="783" spans="3:7">
      <c r="C783" s="10"/>
      <c r="D783" s="10"/>
      <c r="E783" s="10"/>
      <c r="F783" s="10"/>
      <c r="G783" s="11"/>
    </row>
    <row r="784" spans="3:7">
      <c r="C784" s="10"/>
      <c r="D784" s="10"/>
      <c r="E784" s="10"/>
      <c r="F784" s="10"/>
      <c r="G784" s="11"/>
    </row>
    <row r="785" spans="3:7">
      <c r="C785" s="10"/>
      <c r="D785" s="10"/>
      <c r="E785" s="10"/>
      <c r="F785" s="10"/>
      <c r="G785" s="11"/>
    </row>
    <row r="786" spans="3:7">
      <c r="C786" s="10"/>
      <c r="D786" s="10"/>
      <c r="E786" s="10"/>
      <c r="F786" s="10"/>
      <c r="G786" s="11"/>
    </row>
    <row r="787" spans="3:7">
      <c r="C787" s="10"/>
      <c r="D787" s="10"/>
      <c r="E787" s="10"/>
      <c r="F787" s="10"/>
      <c r="G787" s="11"/>
    </row>
    <row r="788" spans="3:7">
      <c r="C788" s="10"/>
      <c r="D788" s="10"/>
      <c r="E788" s="10"/>
      <c r="F788" s="10"/>
      <c r="G788" s="11"/>
    </row>
    <row r="789" spans="3:7">
      <c r="C789" s="10"/>
      <c r="D789" s="10"/>
      <c r="E789" s="10"/>
      <c r="F789" s="10"/>
      <c r="G789" s="11"/>
    </row>
    <row r="790" spans="3:7">
      <c r="C790" s="10"/>
      <c r="D790" s="10"/>
      <c r="E790" s="10"/>
      <c r="F790" s="10"/>
      <c r="G790" s="11"/>
    </row>
    <row r="791" spans="3:7">
      <c r="C791" s="10"/>
      <c r="D791" s="10"/>
      <c r="E791" s="10"/>
      <c r="F791" s="10"/>
      <c r="G791" s="11"/>
    </row>
    <row r="792" spans="3:7">
      <c r="C792" s="10"/>
      <c r="D792" s="10"/>
      <c r="E792" s="10"/>
      <c r="F792" s="10"/>
      <c r="G792" s="11"/>
    </row>
    <row r="793" spans="3:7">
      <c r="C793" s="10"/>
      <c r="D793" s="10"/>
      <c r="E793" s="10"/>
      <c r="F793" s="10"/>
      <c r="G793" s="11"/>
    </row>
    <row r="794" spans="3:7">
      <c r="C794" s="10"/>
      <c r="D794" s="10"/>
      <c r="E794" s="10"/>
      <c r="F794" s="10"/>
      <c r="G794" s="11"/>
    </row>
    <row r="795" spans="3:7">
      <c r="C795" s="10"/>
      <c r="D795" s="10"/>
      <c r="E795" s="10"/>
      <c r="F795" s="10"/>
      <c r="G795" s="11"/>
    </row>
    <row r="796" spans="3:7">
      <c r="C796" s="10"/>
      <c r="D796" s="10"/>
      <c r="E796" s="10"/>
      <c r="F796" s="10"/>
      <c r="G796" s="11"/>
    </row>
    <row r="797" spans="3:7">
      <c r="C797" s="10"/>
      <c r="D797" s="10"/>
      <c r="E797" s="10"/>
      <c r="F797" s="10"/>
      <c r="G797" s="11"/>
    </row>
    <row r="798" spans="3:7">
      <c r="C798" s="10"/>
      <c r="D798" s="10"/>
      <c r="E798" s="10"/>
      <c r="F798" s="10"/>
      <c r="G798" s="11"/>
    </row>
    <row r="799" spans="3:7">
      <c r="C799" s="10"/>
      <c r="D799" s="10"/>
      <c r="E799" s="10"/>
      <c r="F799" s="10"/>
      <c r="G799" s="11"/>
    </row>
    <row r="800" spans="3:7">
      <c r="C800" s="10"/>
      <c r="D800" s="10"/>
      <c r="E800" s="10"/>
      <c r="F800" s="10"/>
      <c r="G800" s="11"/>
    </row>
    <row r="801" spans="3:7">
      <c r="C801" s="10"/>
      <c r="D801" s="10"/>
      <c r="E801" s="10"/>
      <c r="F801" s="10"/>
      <c r="G801" s="11"/>
    </row>
    <row r="802" spans="3:7">
      <c r="C802" s="10"/>
      <c r="D802" s="10"/>
      <c r="E802" s="10"/>
      <c r="F802" s="10"/>
      <c r="G802" s="11"/>
    </row>
    <row r="803" spans="3:7">
      <c r="C803" s="10"/>
      <c r="D803" s="10"/>
      <c r="E803" s="10"/>
      <c r="F803" s="10"/>
      <c r="G803" s="11"/>
    </row>
    <row r="804" spans="3:7">
      <c r="C804" s="10"/>
      <c r="D804" s="10"/>
      <c r="E804" s="10"/>
      <c r="F804" s="10"/>
      <c r="G804" s="11"/>
    </row>
    <row r="805" spans="3:7">
      <c r="C805" s="10"/>
      <c r="D805" s="10"/>
      <c r="E805" s="10"/>
      <c r="F805" s="10"/>
      <c r="G805" s="11"/>
    </row>
    <row r="806" spans="3:7">
      <c r="C806" s="10"/>
      <c r="D806" s="10"/>
      <c r="E806" s="10"/>
      <c r="F806" s="10"/>
      <c r="G806" s="11"/>
    </row>
    <row r="807" spans="3:7">
      <c r="C807" s="10"/>
      <c r="D807" s="10"/>
      <c r="E807" s="10"/>
      <c r="F807" s="10"/>
      <c r="G807" s="11"/>
    </row>
    <row r="808" spans="3:7">
      <c r="C808" s="10"/>
      <c r="D808" s="10"/>
      <c r="E808" s="10"/>
      <c r="F808" s="10"/>
      <c r="G808" s="11"/>
    </row>
    <row r="809" spans="3:7">
      <c r="C809" s="10"/>
      <c r="D809" s="10"/>
      <c r="E809" s="10"/>
      <c r="F809" s="10"/>
      <c r="G809" s="11"/>
    </row>
    <row r="810" spans="3:7">
      <c r="C810" s="10"/>
      <c r="D810" s="10"/>
      <c r="E810" s="10"/>
      <c r="F810" s="10"/>
      <c r="G810" s="11"/>
    </row>
    <row r="811" spans="3:7">
      <c r="C811" s="10"/>
      <c r="D811" s="10"/>
      <c r="E811" s="10"/>
      <c r="F811" s="10"/>
      <c r="G811" s="11"/>
    </row>
    <row r="812" spans="3:7">
      <c r="C812" s="10"/>
      <c r="D812" s="10"/>
      <c r="E812" s="10"/>
      <c r="F812" s="10"/>
      <c r="G812" s="11"/>
    </row>
    <row r="813" spans="3:7">
      <c r="C813" s="10"/>
      <c r="D813" s="10"/>
      <c r="E813" s="10"/>
      <c r="F813" s="10"/>
      <c r="G813" s="11"/>
    </row>
    <row r="814" spans="3:7">
      <c r="C814" s="10"/>
      <c r="D814" s="10"/>
      <c r="E814" s="10"/>
      <c r="F814" s="10"/>
      <c r="G814" s="11"/>
    </row>
    <row r="815" spans="3:7">
      <c r="C815" s="10"/>
      <c r="D815" s="10"/>
      <c r="E815" s="10"/>
      <c r="F815" s="10"/>
      <c r="G815" s="11"/>
    </row>
    <row r="816" spans="3:7">
      <c r="C816" s="10"/>
      <c r="D816" s="10"/>
      <c r="E816" s="10"/>
      <c r="F816" s="10"/>
      <c r="G816" s="11"/>
    </row>
    <row r="817" spans="3:7">
      <c r="C817" s="10"/>
      <c r="D817" s="10"/>
      <c r="E817" s="10"/>
      <c r="F817" s="10"/>
      <c r="G817" s="11"/>
    </row>
    <row r="818" spans="3:7">
      <c r="C818" s="10"/>
      <c r="D818" s="10"/>
      <c r="E818" s="10"/>
      <c r="F818" s="10"/>
      <c r="G818" s="11"/>
    </row>
    <row r="819" spans="3:7">
      <c r="C819" s="10"/>
      <c r="D819" s="10"/>
      <c r="E819" s="10"/>
      <c r="F819" s="10"/>
      <c r="G819" s="11"/>
    </row>
    <row r="820" spans="3:7">
      <c r="C820" s="10"/>
      <c r="D820" s="10"/>
      <c r="E820" s="10"/>
      <c r="F820" s="10"/>
      <c r="G820" s="11"/>
    </row>
    <row r="821" spans="3:7">
      <c r="C821" s="10"/>
      <c r="D821" s="10"/>
      <c r="E821" s="10"/>
      <c r="F821" s="10"/>
      <c r="G821" s="11"/>
    </row>
    <row r="822" spans="3:7">
      <c r="C822" s="10"/>
      <c r="D822" s="10"/>
      <c r="E822" s="10"/>
      <c r="F822" s="10"/>
      <c r="G822" s="11"/>
    </row>
    <row r="823" spans="3:7">
      <c r="C823" s="10"/>
      <c r="D823" s="10"/>
      <c r="E823" s="10"/>
      <c r="F823" s="10"/>
      <c r="G823" s="11"/>
    </row>
    <row r="824" spans="3:7">
      <c r="C824" s="10"/>
      <c r="D824" s="10"/>
      <c r="E824" s="10"/>
      <c r="F824" s="10"/>
      <c r="G824" s="11"/>
    </row>
    <row r="825" spans="3:7">
      <c r="C825" s="10"/>
      <c r="D825" s="10"/>
      <c r="E825" s="10"/>
      <c r="F825" s="10"/>
      <c r="G825" s="11"/>
    </row>
    <row r="826" spans="3:7">
      <c r="C826" s="10"/>
      <c r="D826" s="10"/>
      <c r="E826" s="10"/>
      <c r="F826" s="10"/>
      <c r="G826" s="11"/>
    </row>
    <row r="827" spans="3:7">
      <c r="C827" s="10"/>
      <c r="D827" s="10"/>
      <c r="E827" s="10"/>
      <c r="F827" s="10"/>
      <c r="G827" s="11"/>
    </row>
    <row r="828" spans="3:7">
      <c r="C828" s="10"/>
      <c r="D828" s="10"/>
      <c r="E828" s="10"/>
      <c r="F828" s="10"/>
      <c r="G828" s="11"/>
    </row>
    <row r="829" spans="3:7">
      <c r="C829" s="10"/>
      <c r="D829" s="10"/>
      <c r="E829" s="10"/>
      <c r="F829" s="10"/>
      <c r="G829" s="11"/>
    </row>
    <row r="830" spans="3:7">
      <c r="C830" s="10"/>
      <c r="D830" s="10"/>
      <c r="E830" s="10"/>
      <c r="F830" s="10"/>
      <c r="G830" s="11"/>
    </row>
    <row r="831" spans="3:7">
      <c r="C831" s="10"/>
      <c r="D831" s="10"/>
      <c r="E831" s="10"/>
      <c r="F831" s="10"/>
      <c r="G831" s="11"/>
    </row>
    <row r="832" spans="3:7">
      <c r="C832" s="10"/>
      <c r="D832" s="10"/>
      <c r="E832" s="10"/>
      <c r="F832" s="10"/>
      <c r="G832" s="11"/>
    </row>
    <row r="833" spans="3:7">
      <c r="C833" s="10"/>
      <c r="D833" s="10"/>
      <c r="E833" s="10"/>
      <c r="F833" s="10"/>
      <c r="G833" s="11"/>
    </row>
    <row r="834" spans="3:7">
      <c r="C834" s="10"/>
      <c r="D834" s="10"/>
      <c r="E834" s="10"/>
      <c r="F834" s="10"/>
      <c r="G834" s="11"/>
    </row>
    <row r="835" spans="3:7">
      <c r="C835" s="10"/>
      <c r="D835" s="10"/>
      <c r="E835" s="10"/>
      <c r="F835" s="10"/>
      <c r="G835" s="11"/>
    </row>
    <row r="836" spans="3:7">
      <c r="C836" s="10"/>
      <c r="D836" s="10"/>
      <c r="E836" s="10"/>
      <c r="F836" s="10"/>
      <c r="G836" s="11"/>
    </row>
    <row r="837" spans="3:7">
      <c r="C837" s="10"/>
      <c r="D837" s="10"/>
      <c r="E837" s="10"/>
      <c r="F837" s="10"/>
      <c r="G837" s="11"/>
    </row>
    <row r="838" spans="3:7">
      <c r="C838" s="10"/>
      <c r="D838" s="10"/>
      <c r="E838" s="10"/>
      <c r="F838" s="10"/>
      <c r="G838" s="11"/>
    </row>
    <row r="839" spans="3:7">
      <c r="C839" s="10"/>
      <c r="D839" s="10"/>
      <c r="E839" s="10"/>
      <c r="F839" s="10"/>
      <c r="G839" s="11"/>
    </row>
    <row r="840" spans="3:7">
      <c r="C840" s="10"/>
      <c r="D840" s="10"/>
      <c r="E840" s="10"/>
      <c r="F840" s="10"/>
      <c r="G840" s="11"/>
    </row>
    <row r="841" spans="3:7">
      <c r="C841" s="10"/>
      <c r="D841" s="10"/>
      <c r="E841" s="10"/>
      <c r="F841" s="10"/>
      <c r="G841" s="11"/>
    </row>
    <row r="842" spans="3:7">
      <c r="C842" s="10"/>
      <c r="D842" s="10"/>
      <c r="E842" s="10"/>
      <c r="F842" s="10"/>
      <c r="G842" s="11"/>
    </row>
    <row r="843" spans="3:7">
      <c r="C843" s="10"/>
      <c r="D843" s="10"/>
      <c r="E843" s="10"/>
      <c r="F843" s="10"/>
      <c r="G843" s="11"/>
    </row>
    <row r="844" spans="3:7">
      <c r="C844" s="10"/>
      <c r="D844" s="10"/>
      <c r="E844" s="10"/>
      <c r="F844" s="10"/>
      <c r="G844" s="11"/>
    </row>
    <row r="845" spans="3:7">
      <c r="C845" s="10"/>
      <c r="D845" s="10"/>
      <c r="E845" s="10"/>
      <c r="F845" s="10"/>
      <c r="G845" s="11"/>
    </row>
    <row r="846" spans="3:7">
      <c r="C846" s="10"/>
      <c r="D846" s="10"/>
      <c r="E846" s="10"/>
      <c r="F846" s="10"/>
      <c r="G846" s="11"/>
    </row>
    <row r="847" spans="3:7">
      <c r="C847" s="10"/>
      <c r="D847" s="10"/>
      <c r="E847" s="10"/>
      <c r="F847" s="10"/>
      <c r="G847" s="11"/>
    </row>
    <row r="848" spans="3:7">
      <c r="C848" s="10"/>
      <c r="D848" s="10"/>
      <c r="E848" s="10"/>
      <c r="F848" s="10"/>
      <c r="G848" s="11"/>
    </row>
    <row r="849" spans="3:7">
      <c r="C849" s="10"/>
      <c r="D849" s="10"/>
      <c r="E849" s="10"/>
      <c r="F849" s="10"/>
      <c r="G849" s="11"/>
    </row>
    <row r="850" spans="3:7">
      <c r="C850" s="10"/>
      <c r="D850" s="10"/>
      <c r="E850" s="10"/>
      <c r="F850" s="10"/>
      <c r="G850" s="11"/>
    </row>
    <row r="851" spans="3:7">
      <c r="C851" s="10"/>
      <c r="D851" s="10"/>
      <c r="E851" s="10"/>
      <c r="F851" s="10"/>
      <c r="G851" s="11"/>
    </row>
    <row r="852" spans="3:7">
      <c r="C852" s="10"/>
      <c r="D852" s="10"/>
      <c r="E852" s="10"/>
      <c r="F852" s="10"/>
      <c r="G852" s="11"/>
    </row>
    <row r="853" spans="3:7">
      <c r="C853" s="10"/>
      <c r="D853" s="10"/>
      <c r="E853" s="10"/>
      <c r="F853" s="10"/>
      <c r="G853" s="11"/>
    </row>
    <row r="854" spans="3:7">
      <c r="C854" s="10"/>
      <c r="D854" s="10"/>
      <c r="E854" s="10"/>
      <c r="F854" s="10"/>
      <c r="G854" s="11"/>
    </row>
    <row r="855" spans="3:7">
      <c r="C855" s="10"/>
      <c r="D855" s="10"/>
      <c r="E855" s="10"/>
      <c r="F855" s="10"/>
      <c r="G855" s="11"/>
    </row>
    <row r="856" spans="3:7">
      <c r="C856" s="10"/>
      <c r="D856" s="10"/>
      <c r="E856" s="10"/>
      <c r="F856" s="10"/>
      <c r="G856" s="11"/>
    </row>
    <row r="857" spans="3:7">
      <c r="C857" s="10"/>
      <c r="D857" s="10"/>
      <c r="E857" s="10"/>
      <c r="F857" s="10"/>
      <c r="G857" s="11"/>
    </row>
    <row r="858" spans="3:7">
      <c r="C858" s="10"/>
      <c r="D858" s="10"/>
      <c r="E858" s="10"/>
      <c r="F858" s="10"/>
      <c r="G858" s="11"/>
    </row>
    <row r="859" spans="3:7">
      <c r="C859" s="10"/>
      <c r="D859" s="10"/>
      <c r="E859" s="10"/>
      <c r="F859" s="10"/>
      <c r="G859" s="11"/>
    </row>
    <row r="860" spans="3:7">
      <c r="C860" s="10"/>
      <c r="D860" s="10"/>
      <c r="E860" s="10"/>
      <c r="F860" s="10"/>
      <c r="G860" s="11"/>
    </row>
    <row r="861" spans="3:7">
      <c r="C861" s="10"/>
      <c r="D861" s="10"/>
      <c r="E861" s="10"/>
      <c r="F861" s="10"/>
      <c r="G861" s="11"/>
    </row>
    <row r="862" spans="3:7">
      <c r="C862" s="10"/>
      <c r="D862" s="10"/>
      <c r="E862" s="10"/>
      <c r="F862" s="10"/>
      <c r="G862" s="11"/>
    </row>
    <row r="863" spans="3:7">
      <c r="C863" s="10"/>
      <c r="D863" s="10"/>
      <c r="E863" s="10"/>
      <c r="F863" s="10"/>
      <c r="G863" s="11"/>
    </row>
    <row r="864" spans="3:7">
      <c r="C864" s="10"/>
      <c r="D864" s="10"/>
      <c r="E864" s="10"/>
      <c r="F864" s="10"/>
      <c r="G864" s="11"/>
    </row>
    <row r="865" spans="3:7">
      <c r="C865" s="10"/>
      <c r="D865" s="10"/>
      <c r="E865" s="10"/>
      <c r="F865" s="10"/>
      <c r="G865" s="11"/>
    </row>
    <row r="866" spans="3:7">
      <c r="C866" s="10"/>
      <c r="D866" s="10"/>
      <c r="E866" s="10"/>
      <c r="F866" s="10"/>
      <c r="G866" s="11"/>
    </row>
    <row r="867" spans="3:7">
      <c r="C867" s="10"/>
      <c r="D867" s="10"/>
      <c r="E867" s="10"/>
      <c r="F867" s="10"/>
      <c r="G867" s="11"/>
    </row>
    <row r="868" spans="3:7">
      <c r="C868" s="10"/>
      <c r="D868" s="10"/>
      <c r="E868" s="10"/>
      <c r="F868" s="10"/>
      <c r="G868" s="11"/>
    </row>
    <row r="869" spans="3:7">
      <c r="C869" s="10"/>
      <c r="D869" s="10"/>
      <c r="E869" s="10"/>
      <c r="F869" s="10"/>
      <c r="G869" s="11"/>
    </row>
    <row r="870" spans="3:7">
      <c r="C870" s="10"/>
      <c r="D870" s="10"/>
      <c r="E870" s="10"/>
      <c r="F870" s="10"/>
      <c r="G870" s="11"/>
    </row>
    <row r="871" spans="3:7">
      <c r="C871" s="10"/>
      <c r="D871" s="10"/>
      <c r="E871" s="10"/>
      <c r="F871" s="10"/>
      <c r="G871" s="11"/>
    </row>
    <row r="872" spans="3:7">
      <c r="C872" s="10"/>
      <c r="D872" s="10"/>
      <c r="E872" s="10"/>
      <c r="F872" s="10"/>
      <c r="G872" s="11"/>
    </row>
    <row r="873" spans="3:7">
      <c r="C873" s="10"/>
      <c r="D873" s="10"/>
      <c r="E873" s="10"/>
      <c r="F873" s="10"/>
      <c r="G873" s="11"/>
    </row>
    <row r="874" spans="3:7">
      <c r="C874" s="10"/>
      <c r="D874" s="10"/>
      <c r="E874" s="10"/>
      <c r="F874" s="10"/>
      <c r="G874" s="11"/>
    </row>
    <row r="875" spans="3:7">
      <c r="C875" s="10"/>
      <c r="D875" s="10"/>
      <c r="E875" s="10"/>
      <c r="F875" s="10"/>
      <c r="G875" s="11"/>
    </row>
    <row r="876" spans="3:7">
      <c r="C876" s="10"/>
      <c r="D876" s="10"/>
      <c r="E876" s="10"/>
      <c r="F876" s="10"/>
      <c r="G876" s="11"/>
    </row>
    <row r="877" spans="3:7">
      <c r="C877" s="10"/>
      <c r="D877" s="10"/>
      <c r="E877" s="10"/>
      <c r="F877" s="10"/>
      <c r="G877" s="11"/>
    </row>
    <row r="878" spans="3:7">
      <c r="C878" s="10"/>
      <c r="D878" s="10"/>
      <c r="E878" s="10"/>
      <c r="F878" s="10"/>
      <c r="G878" s="11"/>
    </row>
    <row r="879" spans="3:7">
      <c r="C879" s="10"/>
      <c r="D879" s="10"/>
      <c r="E879" s="10"/>
      <c r="F879" s="10"/>
      <c r="G879" s="11"/>
    </row>
    <row r="880" spans="3:7">
      <c r="C880" s="10"/>
      <c r="D880" s="10"/>
      <c r="E880" s="10"/>
      <c r="F880" s="10"/>
      <c r="G880" s="11"/>
    </row>
    <row r="881" spans="3:7">
      <c r="C881" s="10"/>
      <c r="D881" s="10"/>
      <c r="E881" s="10"/>
      <c r="F881" s="10"/>
      <c r="G881" s="11"/>
    </row>
    <row r="882" spans="3:7">
      <c r="C882" s="10"/>
      <c r="D882" s="10"/>
      <c r="E882" s="10"/>
      <c r="F882" s="10"/>
      <c r="G882" s="11"/>
    </row>
    <row r="883" spans="3:7">
      <c r="C883" s="10"/>
      <c r="D883" s="10"/>
      <c r="E883" s="10"/>
      <c r="F883" s="10"/>
      <c r="G883" s="11"/>
    </row>
    <row r="884" spans="3:7">
      <c r="C884" s="10"/>
      <c r="D884" s="10"/>
      <c r="E884" s="10"/>
      <c r="F884" s="10"/>
      <c r="G884" s="11"/>
    </row>
    <row r="885" spans="3:7">
      <c r="C885" s="10"/>
      <c r="D885" s="10"/>
      <c r="E885" s="10"/>
      <c r="F885" s="10"/>
      <c r="G885" s="11"/>
    </row>
    <row r="886" spans="3:7">
      <c r="C886" s="10"/>
      <c r="D886" s="10"/>
      <c r="E886" s="10"/>
      <c r="F886" s="10"/>
      <c r="G886" s="11"/>
    </row>
    <row r="887" spans="3:7">
      <c r="C887" s="10"/>
      <c r="D887" s="10"/>
      <c r="E887" s="10"/>
      <c r="F887" s="10"/>
      <c r="G887" s="11"/>
    </row>
    <row r="888" spans="3:7">
      <c r="C888" s="10"/>
      <c r="D888" s="10"/>
      <c r="E888" s="10"/>
      <c r="F888" s="10"/>
      <c r="G888" s="11"/>
    </row>
    <row r="889" spans="3:7">
      <c r="C889" s="10"/>
      <c r="D889" s="10"/>
      <c r="E889" s="10"/>
      <c r="F889" s="10"/>
      <c r="G889" s="11"/>
    </row>
    <row r="890" spans="3:7">
      <c r="C890" s="10"/>
      <c r="D890" s="10"/>
      <c r="E890" s="10"/>
      <c r="F890" s="10"/>
      <c r="G890" s="11"/>
    </row>
    <row r="891" spans="3:7">
      <c r="C891" s="10"/>
      <c r="D891" s="10"/>
      <c r="E891" s="10"/>
      <c r="F891" s="10"/>
      <c r="G891" s="11"/>
    </row>
    <row r="892" spans="3:7">
      <c r="C892" s="10"/>
      <c r="D892" s="10"/>
      <c r="E892" s="10"/>
      <c r="F892" s="10"/>
      <c r="G892" s="11"/>
    </row>
    <row r="893" spans="3:7">
      <c r="C893" s="10"/>
      <c r="D893" s="10"/>
      <c r="E893" s="10"/>
      <c r="F893" s="10"/>
      <c r="G893" s="11"/>
    </row>
    <row r="894" spans="3:7">
      <c r="C894" s="10"/>
      <c r="D894" s="10"/>
      <c r="E894" s="10"/>
      <c r="F894" s="10"/>
      <c r="G894" s="11"/>
    </row>
    <row r="895" spans="3:7">
      <c r="C895" s="10"/>
      <c r="D895" s="10"/>
      <c r="E895" s="10"/>
      <c r="F895" s="10"/>
      <c r="G895" s="11"/>
    </row>
    <row r="896" spans="3:7">
      <c r="C896" s="10"/>
      <c r="D896" s="10"/>
      <c r="E896" s="10"/>
      <c r="F896" s="10"/>
      <c r="G896" s="11"/>
    </row>
    <row r="897" spans="3:7">
      <c r="C897" s="10"/>
      <c r="D897" s="10"/>
      <c r="E897" s="10"/>
      <c r="F897" s="10"/>
      <c r="G897" s="11"/>
    </row>
    <row r="898" spans="3:7">
      <c r="C898" s="10"/>
      <c r="D898" s="10"/>
      <c r="E898" s="10"/>
      <c r="F898" s="10"/>
      <c r="G898" s="11"/>
    </row>
    <row r="899" spans="3:7">
      <c r="C899" s="10"/>
      <c r="D899" s="10"/>
      <c r="E899" s="10"/>
      <c r="F899" s="10"/>
      <c r="G899" s="11"/>
    </row>
    <row r="900" spans="3:7">
      <c r="C900" s="10"/>
      <c r="D900" s="10"/>
      <c r="E900" s="10"/>
      <c r="F900" s="10"/>
      <c r="G900" s="11"/>
    </row>
    <row r="901" spans="3:7">
      <c r="C901" s="10"/>
      <c r="D901" s="10"/>
      <c r="E901" s="10"/>
      <c r="F901" s="10"/>
      <c r="G901" s="11"/>
    </row>
    <row r="902" spans="3:7">
      <c r="C902" s="10"/>
      <c r="D902" s="10"/>
      <c r="E902" s="10"/>
      <c r="F902" s="10"/>
      <c r="G902" s="11"/>
    </row>
    <row r="903" spans="3:7">
      <c r="C903" s="10"/>
      <c r="D903" s="10"/>
      <c r="E903" s="10"/>
      <c r="F903" s="10"/>
      <c r="G903" s="11"/>
    </row>
    <row r="904" spans="3:7">
      <c r="C904" s="10"/>
      <c r="D904" s="10"/>
      <c r="E904" s="10"/>
      <c r="F904" s="10"/>
      <c r="G904" s="11"/>
    </row>
    <row r="905" spans="3:7">
      <c r="C905" s="10"/>
      <c r="D905" s="10"/>
      <c r="E905" s="10"/>
      <c r="F905" s="10"/>
      <c r="G905" s="11"/>
    </row>
    <row r="906" spans="3:7">
      <c r="C906" s="10"/>
      <c r="D906" s="10"/>
      <c r="E906" s="10"/>
      <c r="F906" s="10"/>
      <c r="G906" s="11"/>
    </row>
    <row r="907" spans="3:7">
      <c r="C907" s="10"/>
      <c r="D907" s="10"/>
      <c r="E907" s="10"/>
      <c r="F907" s="10"/>
      <c r="G907" s="11"/>
    </row>
    <row r="908" spans="3:7">
      <c r="C908" s="10"/>
      <c r="D908" s="10"/>
      <c r="E908" s="10"/>
      <c r="F908" s="10"/>
      <c r="G908" s="11"/>
    </row>
    <row r="909" spans="3:7">
      <c r="C909" s="10"/>
      <c r="D909" s="10"/>
      <c r="E909" s="10"/>
      <c r="F909" s="10"/>
      <c r="G909" s="11"/>
    </row>
    <row r="910" spans="3:7">
      <c r="C910" s="10"/>
      <c r="D910" s="10"/>
      <c r="E910" s="10"/>
      <c r="F910" s="10"/>
      <c r="G910" s="11"/>
    </row>
    <row r="911" spans="3:7">
      <c r="C911" s="10"/>
      <c r="D911" s="10"/>
      <c r="E911" s="10"/>
      <c r="F911" s="10"/>
      <c r="G911" s="11"/>
    </row>
    <row r="912" spans="3:7">
      <c r="C912" s="10"/>
      <c r="D912" s="10"/>
      <c r="E912" s="10"/>
      <c r="F912" s="10"/>
      <c r="G912" s="11"/>
    </row>
    <row r="913" spans="3:7">
      <c r="C913" s="10"/>
      <c r="D913" s="10"/>
      <c r="E913" s="10"/>
      <c r="F913" s="10"/>
      <c r="G913" s="11"/>
    </row>
    <row r="914" spans="3:7">
      <c r="C914" s="10"/>
      <c r="D914" s="10"/>
      <c r="E914" s="10"/>
      <c r="F914" s="10"/>
      <c r="G914" s="11"/>
    </row>
    <row r="915" spans="3:7">
      <c r="C915" s="10"/>
      <c r="D915" s="10"/>
      <c r="E915" s="10"/>
      <c r="F915" s="10"/>
      <c r="G915" s="11"/>
    </row>
    <row r="916" spans="3:7">
      <c r="C916" s="10"/>
      <c r="D916" s="10"/>
      <c r="E916" s="10"/>
      <c r="F916" s="10"/>
      <c r="G916" s="11"/>
    </row>
    <row r="917" spans="3:7">
      <c r="C917" s="10"/>
      <c r="D917" s="10"/>
      <c r="E917" s="10"/>
      <c r="F917" s="10"/>
      <c r="G917" s="11"/>
    </row>
    <row r="918" spans="3:7">
      <c r="C918" s="10"/>
      <c r="D918" s="10"/>
      <c r="E918" s="10"/>
      <c r="F918" s="10"/>
      <c r="G918" s="11"/>
    </row>
    <row r="919" spans="3:7">
      <c r="C919" s="10"/>
      <c r="D919" s="10"/>
      <c r="E919" s="10"/>
      <c r="F919" s="10"/>
      <c r="G919" s="11"/>
    </row>
    <row r="920" spans="3:7">
      <c r="C920" s="10"/>
      <c r="D920" s="10"/>
      <c r="E920" s="10"/>
      <c r="F920" s="10"/>
      <c r="G920" s="11"/>
    </row>
    <row r="921" spans="3:7">
      <c r="C921" s="10"/>
      <c r="D921" s="10"/>
      <c r="E921" s="10"/>
      <c r="F921" s="10"/>
      <c r="G921" s="11"/>
    </row>
    <row r="922" spans="3:7">
      <c r="C922" s="10"/>
      <c r="D922" s="10"/>
      <c r="E922" s="10"/>
      <c r="F922" s="10"/>
      <c r="G922" s="11"/>
    </row>
    <row r="923" spans="3:7">
      <c r="C923" s="10"/>
      <c r="D923" s="10"/>
      <c r="E923" s="10"/>
      <c r="F923" s="10"/>
      <c r="G923" s="11"/>
    </row>
    <row r="924" spans="3:7">
      <c r="C924" s="10"/>
      <c r="D924" s="10"/>
      <c r="E924" s="10"/>
      <c r="F924" s="10"/>
      <c r="G924" s="11"/>
    </row>
    <row r="925" spans="3:7">
      <c r="C925" s="10"/>
      <c r="D925" s="10"/>
      <c r="E925" s="10"/>
      <c r="F925" s="10"/>
      <c r="G925" s="11"/>
    </row>
    <row r="926" spans="3:7">
      <c r="C926" s="10"/>
      <c r="D926" s="10"/>
      <c r="E926" s="10"/>
      <c r="F926" s="10"/>
      <c r="G926" s="11"/>
    </row>
    <row r="927" spans="3:7">
      <c r="C927" s="10"/>
      <c r="D927" s="10"/>
      <c r="E927" s="10"/>
      <c r="F927" s="10"/>
      <c r="G927" s="11"/>
    </row>
    <row r="928" spans="3:7">
      <c r="C928" s="10"/>
      <c r="D928" s="10"/>
      <c r="E928" s="10"/>
      <c r="F928" s="10"/>
      <c r="G928" s="11"/>
    </row>
    <row r="929" spans="3:7">
      <c r="C929" s="10"/>
      <c r="D929" s="10"/>
      <c r="E929" s="10"/>
      <c r="F929" s="10"/>
      <c r="G929" s="11"/>
    </row>
    <row r="930" spans="3:7">
      <c r="C930" s="10"/>
      <c r="D930" s="10"/>
      <c r="E930" s="10"/>
      <c r="F930" s="10"/>
      <c r="G930" s="11"/>
    </row>
    <row r="931" spans="3:7">
      <c r="C931" s="10"/>
      <c r="D931" s="10"/>
      <c r="E931" s="10"/>
      <c r="F931" s="10"/>
      <c r="G931" s="11"/>
    </row>
    <row r="932" spans="3:7">
      <c r="C932" s="10"/>
      <c r="D932" s="10"/>
      <c r="E932" s="10"/>
      <c r="F932" s="10"/>
      <c r="G932" s="11"/>
    </row>
    <row r="933" spans="3:7">
      <c r="C933" s="10"/>
      <c r="D933" s="10"/>
      <c r="E933" s="10"/>
      <c r="F933" s="10"/>
      <c r="G933" s="11"/>
    </row>
    <row r="934" spans="3:7">
      <c r="C934" s="10"/>
      <c r="D934" s="10"/>
      <c r="E934" s="10"/>
      <c r="F934" s="10"/>
      <c r="G934" s="11"/>
    </row>
    <row r="935" spans="3:7">
      <c r="C935" s="10"/>
      <c r="D935" s="10"/>
      <c r="E935" s="10"/>
      <c r="F935" s="10"/>
      <c r="G935" s="11"/>
    </row>
    <row r="936" spans="3:7">
      <c r="C936" s="10"/>
      <c r="D936" s="10"/>
      <c r="E936" s="10"/>
      <c r="F936" s="10"/>
      <c r="G936" s="11"/>
    </row>
    <row r="937" spans="3:7">
      <c r="C937" s="10"/>
      <c r="D937" s="10"/>
      <c r="E937" s="10"/>
      <c r="F937" s="10"/>
      <c r="G937" s="11"/>
    </row>
    <row r="938" spans="3:7">
      <c r="C938" s="10"/>
      <c r="D938" s="10"/>
      <c r="E938" s="10"/>
      <c r="F938" s="10"/>
      <c r="G938" s="11"/>
    </row>
    <row r="939" spans="3:7">
      <c r="C939" s="10"/>
      <c r="D939" s="10"/>
      <c r="E939" s="10"/>
      <c r="F939" s="10"/>
      <c r="G939" s="11"/>
    </row>
    <row r="940" spans="3:7">
      <c r="C940" s="10"/>
      <c r="D940" s="10"/>
      <c r="E940" s="10"/>
      <c r="F940" s="10"/>
      <c r="G940" s="11"/>
    </row>
    <row r="941" spans="3:7">
      <c r="C941" s="10"/>
      <c r="D941" s="10"/>
      <c r="E941" s="10"/>
      <c r="F941" s="10"/>
      <c r="G941" s="11"/>
    </row>
    <row r="942" spans="3:7">
      <c r="C942" s="10"/>
      <c r="D942" s="10"/>
      <c r="E942" s="10"/>
      <c r="F942" s="10"/>
      <c r="G942" s="11"/>
    </row>
    <row r="943" spans="3:7">
      <c r="C943" s="10"/>
      <c r="D943" s="10"/>
      <c r="E943" s="10"/>
      <c r="F943" s="10"/>
      <c r="G943" s="11"/>
    </row>
    <row r="944" spans="3:7">
      <c r="C944" s="10"/>
      <c r="D944" s="10"/>
      <c r="E944" s="10"/>
      <c r="F944" s="10"/>
      <c r="G944" s="11"/>
    </row>
    <row r="945" spans="3:7">
      <c r="C945" s="10"/>
      <c r="D945" s="10"/>
      <c r="E945" s="10"/>
      <c r="F945" s="10"/>
      <c r="G945" s="11"/>
    </row>
    <row r="946" spans="3:7">
      <c r="C946" s="10"/>
      <c r="D946" s="10"/>
      <c r="E946" s="10"/>
      <c r="F946" s="10"/>
      <c r="G946" s="11"/>
    </row>
    <row r="947" spans="3:7">
      <c r="C947" s="10"/>
      <c r="D947" s="10"/>
      <c r="E947" s="10"/>
      <c r="F947" s="10"/>
      <c r="G947" s="11"/>
    </row>
    <row r="948" spans="3:7">
      <c r="C948" s="10"/>
      <c r="D948" s="10"/>
      <c r="E948" s="10"/>
      <c r="F948" s="10"/>
      <c r="G948" s="11"/>
    </row>
    <row r="949" spans="3:7">
      <c r="C949" s="10"/>
      <c r="D949" s="10"/>
      <c r="E949" s="10"/>
      <c r="F949" s="10"/>
      <c r="G949" s="11"/>
    </row>
    <row r="950" spans="3:7">
      <c r="C950" s="10"/>
      <c r="D950" s="10"/>
      <c r="E950" s="10"/>
      <c r="F950" s="10"/>
      <c r="G950" s="11"/>
    </row>
    <row r="951" spans="3:7">
      <c r="C951" s="10"/>
      <c r="D951" s="10"/>
      <c r="E951" s="10"/>
      <c r="F951" s="10"/>
      <c r="G951" s="11"/>
    </row>
    <row r="952" spans="3:7">
      <c r="C952" s="10"/>
      <c r="D952" s="10"/>
      <c r="E952" s="10"/>
      <c r="F952" s="10"/>
      <c r="G952" s="11"/>
    </row>
    <row r="953" spans="3:7">
      <c r="C953" s="10"/>
      <c r="D953" s="10"/>
      <c r="E953" s="10"/>
      <c r="F953" s="10"/>
      <c r="G953" s="11"/>
    </row>
    <row r="954" spans="3:7">
      <c r="C954" s="10"/>
      <c r="D954" s="10"/>
      <c r="E954" s="10"/>
      <c r="F954" s="10"/>
      <c r="G954" s="11"/>
    </row>
    <row r="955" spans="3:7">
      <c r="C955" s="10"/>
      <c r="D955" s="10"/>
      <c r="E955" s="10"/>
      <c r="F955" s="10"/>
      <c r="G955" s="11"/>
    </row>
    <row r="956" spans="3:7">
      <c r="C956" s="10"/>
      <c r="D956" s="10"/>
      <c r="E956" s="10"/>
      <c r="F956" s="10"/>
      <c r="G956" s="11"/>
    </row>
    <row r="957" spans="3:7">
      <c r="C957" s="10"/>
      <c r="D957" s="10"/>
      <c r="E957" s="10"/>
      <c r="F957" s="10"/>
      <c r="G957" s="11"/>
    </row>
    <row r="958" spans="3:7">
      <c r="C958" s="10"/>
      <c r="D958" s="10"/>
      <c r="E958" s="10"/>
      <c r="F958" s="10"/>
      <c r="G958" s="11"/>
    </row>
    <row r="959" spans="3:7">
      <c r="C959" s="10"/>
      <c r="D959" s="10"/>
      <c r="E959" s="10"/>
      <c r="F959" s="10"/>
      <c r="G959" s="11"/>
    </row>
    <row r="960" spans="3:7">
      <c r="C960" s="10"/>
      <c r="D960" s="10"/>
      <c r="E960" s="10"/>
      <c r="F960" s="10"/>
      <c r="G960" s="11"/>
    </row>
    <row r="961" spans="3:7">
      <c r="C961" s="10"/>
      <c r="D961" s="10"/>
      <c r="E961" s="10"/>
      <c r="F961" s="10"/>
      <c r="G961" s="11"/>
    </row>
    <row r="962" spans="3:7">
      <c r="C962" s="10"/>
      <c r="D962" s="10"/>
      <c r="E962" s="10"/>
      <c r="F962" s="10"/>
      <c r="G962" s="11"/>
    </row>
    <row r="963" spans="3:7">
      <c r="C963" s="10"/>
      <c r="D963" s="10"/>
      <c r="E963" s="10"/>
      <c r="F963" s="10"/>
      <c r="G963" s="11"/>
    </row>
    <row r="964" spans="3:7">
      <c r="C964" s="10"/>
      <c r="D964" s="10"/>
      <c r="E964" s="10"/>
      <c r="F964" s="10"/>
      <c r="G964" s="11"/>
    </row>
    <row r="965" spans="3:7">
      <c r="C965" s="10"/>
      <c r="D965" s="10"/>
      <c r="E965" s="10"/>
      <c r="F965" s="10"/>
      <c r="G965" s="11"/>
    </row>
    <row r="966" spans="3:7">
      <c r="C966" s="10"/>
      <c r="D966" s="10"/>
      <c r="E966" s="10"/>
      <c r="F966" s="10"/>
      <c r="G966" s="11"/>
    </row>
    <row r="967" spans="3:7">
      <c r="C967" s="10"/>
      <c r="D967" s="10"/>
      <c r="E967" s="10"/>
      <c r="F967" s="10"/>
      <c r="G967" s="11"/>
    </row>
    <row r="968" spans="3:7">
      <c r="C968" s="10"/>
      <c r="D968" s="10"/>
      <c r="E968" s="10"/>
      <c r="F968" s="10"/>
      <c r="G968" s="11"/>
    </row>
    <row r="969" spans="3:7">
      <c r="C969" s="10"/>
      <c r="D969" s="10"/>
      <c r="E969" s="10"/>
      <c r="F969" s="10"/>
      <c r="G969" s="11"/>
    </row>
    <row r="970" spans="3:7">
      <c r="C970" s="10"/>
      <c r="D970" s="10"/>
      <c r="E970" s="10"/>
      <c r="F970" s="10"/>
      <c r="G970" s="11"/>
    </row>
    <row r="971" spans="3:7">
      <c r="C971" s="10"/>
      <c r="D971" s="10"/>
      <c r="E971" s="10"/>
      <c r="F971" s="10"/>
      <c r="G971" s="11"/>
    </row>
    <row r="972" spans="3:7">
      <c r="C972" s="10"/>
      <c r="D972" s="10"/>
      <c r="E972" s="10"/>
      <c r="F972" s="10"/>
      <c r="G972" s="11"/>
    </row>
    <row r="973" spans="3:7">
      <c r="C973" s="10"/>
      <c r="D973" s="10"/>
      <c r="E973" s="10"/>
      <c r="F973" s="10"/>
      <c r="G973" s="11"/>
    </row>
    <row r="974" spans="3:7">
      <c r="C974" s="10"/>
      <c r="D974" s="10"/>
      <c r="E974" s="10"/>
      <c r="F974" s="10"/>
      <c r="G974" s="11"/>
    </row>
    <row r="975" spans="3:7">
      <c r="C975" s="10"/>
      <c r="D975" s="10"/>
      <c r="E975" s="10"/>
      <c r="F975" s="10"/>
      <c r="G975" s="11"/>
    </row>
    <row r="976" spans="3:7">
      <c r="C976" s="10"/>
      <c r="D976" s="10"/>
      <c r="E976" s="10"/>
      <c r="F976" s="10"/>
      <c r="G976" s="11"/>
    </row>
    <row r="977" spans="3:7">
      <c r="C977" s="10"/>
      <c r="D977" s="10"/>
      <c r="E977" s="10"/>
      <c r="F977" s="10"/>
      <c r="G977" s="11"/>
    </row>
    <row r="978" spans="3:7">
      <c r="C978" s="10"/>
      <c r="D978" s="10"/>
      <c r="E978" s="10"/>
      <c r="F978" s="10"/>
      <c r="G978" s="11"/>
    </row>
    <row r="979" spans="3:7">
      <c r="C979" s="10"/>
      <c r="D979" s="10"/>
      <c r="E979" s="10"/>
      <c r="F979" s="10"/>
      <c r="G979" s="11"/>
    </row>
    <row r="980" spans="3:7">
      <c r="C980" s="10"/>
      <c r="D980" s="10"/>
      <c r="E980" s="10"/>
      <c r="F980" s="10"/>
      <c r="G980" s="11"/>
    </row>
    <row r="981" spans="3:7">
      <c r="C981" s="10"/>
      <c r="D981" s="10"/>
      <c r="E981" s="10"/>
      <c r="F981" s="10"/>
      <c r="G981" s="11"/>
    </row>
    <row r="982" spans="3:7">
      <c r="C982" s="10"/>
      <c r="D982" s="10"/>
      <c r="E982" s="10"/>
      <c r="F982" s="10"/>
      <c r="G982" s="11"/>
    </row>
    <row r="983" spans="3:7">
      <c r="C983" s="10"/>
      <c r="D983" s="10"/>
      <c r="E983" s="10"/>
      <c r="F983" s="10"/>
      <c r="G983" s="11"/>
    </row>
    <row r="984" spans="3:7">
      <c r="C984" s="10"/>
      <c r="D984" s="10"/>
      <c r="E984" s="10"/>
      <c r="F984" s="10"/>
      <c r="G984" s="11"/>
    </row>
    <row r="985" spans="3:7">
      <c r="C985" s="10"/>
      <c r="D985" s="10"/>
      <c r="E985" s="10"/>
      <c r="F985" s="10"/>
      <c r="G985" s="11"/>
    </row>
    <row r="986" spans="3:7">
      <c r="C986" s="10"/>
      <c r="D986" s="10"/>
      <c r="E986" s="10"/>
      <c r="F986" s="10"/>
      <c r="G986" s="11"/>
    </row>
    <row r="987" spans="3:7">
      <c r="C987" s="10"/>
      <c r="D987" s="10"/>
      <c r="E987" s="10"/>
      <c r="F987" s="10"/>
      <c r="G987" s="11"/>
    </row>
    <row r="988" spans="3:7">
      <c r="C988" s="10"/>
      <c r="D988" s="10"/>
      <c r="E988" s="10"/>
      <c r="F988" s="10"/>
      <c r="G988" s="11"/>
    </row>
    <row r="989" spans="3:7">
      <c r="C989" s="10"/>
      <c r="D989" s="10"/>
      <c r="E989" s="10"/>
      <c r="F989" s="10"/>
      <c r="G989" s="11"/>
    </row>
    <row r="990" spans="3:7">
      <c r="C990" s="10"/>
      <c r="D990" s="10"/>
      <c r="E990" s="10"/>
      <c r="F990" s="10"/>
      <c r="G990" s="11"/>
    </row>
    <row r="991" spans="3:7">
      <c r="C991" s="10"/>
      <c r="D991" s="10"/>
      <c r="E991" s="10"/>
      <c r="F991" s="10"/>
      <c r="G991" s="11"/>
    </row>
    <row r="992" spans="3:7">
      <c r="C992" s="10"/>
      <c r="D992" s="10"/>
      <c r="E992" s="10"/>
      <c r="F992" s="10"/>
      <c r="G992" s="11"/>
    </row>
    <row r="993" spans="3:7">
      <c r="C993" s="10"/>
      <c r="D993" s="10"/>
      <c r="E993" s="10"/>
      <c r="F993" s="10"/>
      <c r="G993" s="11"/>
    </row>
    <row r="994" spans="3:7">
      <c r="C994" s="10"/>
      <c r="D994" s="10"/>
      <c r="E994" s="10"/>
      <c r="F994" s="10"/>
      <c r="G994" s="11"/>
    </row>
    <row r="995" spans="3:7">
      <c r="C995" s="10"/>
      <c r="D995" s="10"/>
      <c r="E995" s="10"/>
      <c r="F995" s="10"/>
      <c r="G995" s="11"/>
    </row>
    <row r="996" spans="3:7">
      <c r="C996" s="10"/>
      <c r="D996" s="10"/>
      <c r="E996" s="10"/>
      <c r="F996" s="10"/>
      <c r="G996" s="11"/>
    </row>
    <row r="997" spans="3:7">
      <c r="C997" s="10"/>
      <c r="D997" s="10"/>
      <c r="E997" s="10"/>
      <c r="F997" s="10"/>
      <c r="G997" s="11"/>
    </row>
    <row r="998" spans="3:7">
      <c r="C998" s="10"/>
      <c r="D998" s="10"/>
      <c r="E998" s="10"/>
      <c r="F998" s="10"/>
      <c r="G998" s="11"/>
    </row>
    <row r="999" spans="3:7">
      <c r="C999" s="10"/>
      <c r="D999" s="10"/>
      <c r="E999" s="10"/>
      <c r="F999" s="10"/>
      <c r="G999" s="11"/>
    </row>
    <row r="1000" spans="3:7">
      <c r="C1000" s="10"/>
      <c r="D1000" s="10"/>
      <c r="E1000" s="10"/>
      <c r="F1000" s="10"/>
      <c r="G1000" s="11"/>
    </row>
    <row r="1001" spans="3:7">
      <c r="C1001" s="10"/>
      <c r="D1001" s="10"/>
      <c r="E1001" s="10"/>
      <c r="F1001" s="10"/>
      <c r="G1001" s="11"/>
    </row>
    <row r="1002" spans="3:7">
      <c r="C1002" s="10"/>
      <c r="D1002" s="10"/>
      <c r="E1002" s="10"/>
      <c r="F1002" s="10"/>
      <c r="G1002" s="11"/>
    </row>
    <row r="1003" spans="3:7">
      <c r="C1003" s="10"/>
      <c r="D1003" s="10"/>
      <c r="E1003" s="10"/>
      <c r="F1003" s="10"/>
      <c r="G1003" s="11"/>
    </row>
    <row r="1004" spans="3:7">
      <c r="C1004" s="10"/>
      <c r="D1004" s="10"/>
      <c r="E1004" s="10"/>
      <c r="F1004" s="10"/>
      <c r="G1004" s="11"/>
    </row>
    <row r="1005" spans="3:7">
      <c r="C1005" s="10"/>
      <c r="D1005" s="10"/>
      <c r="E1005" s="10"/>
      <c r="F1005" s="10"/>
      <c r="G1005" s="11"/>
    </row>
    <row r="1006" spans="3:7">
      <c r="C1006" s="10"/>
      <c r="D1006" s="10"/>
      <c r="E1006" s="10"/>
      <c r="F1006" s="10"/>
      <c r="G1006" s="11"/>
    </row>
    <row r="1007" spans="3:7">
      <c r="C1007" s="10"/>
      <c r="D1007" s="10"/>
      <c r="E1007" s="10"/>
      <c r="F1007" s="10"/>
      <c r="G1007" s="11"/>
    </row>
    <row r="1008" spans="3:7">
      <c r="C1008" s="10"/>
      <c r="D1008" s="10"/>
      <c r="E1008" s="10"/>
      <c r="F1008" s="10"/>
      <c r="G1008" s="11"/>
    </row>
    <row r="1009" spans="3:7">
      <c r="C1009" s="10"/>
      <c r="D1009" s="10"/>
      <c r="E1009" s="10"/>
      <c r="F1009" s="10"/>
      <c r="G1009" s="11"/>
    </row>
    <row r="1010" spans="3:7">
      <c r="C1010" s="10"/>
      <c r="D1010" s="10"/>
      <c r="E1010" s="10"/>
      <c r="F1010" s="10"/>
      <c r="G1010" s="11"/>
    </row>
    <row r="1011" spans="3:7">
      <c r="C1011" s="10"/>
      <c r="D1011" s="10"/>
      <c r="E1011" s="10"/>
      <c r="F1011" s="10"/>
      <c r="G1011" s="11"/>
    </row>
    <row r="1012" spans="3:7">
      <c r="C1012" s="10"/>
      <c r="D1012" s="10"/>
      <c r="E1012" s="10"/>
      <c r="F1012" s="10"/>
      <c r="G1012" s="11"/>
    </row>
    <row r="1013" spans="3:7">
      <c r="C1013" s="10"/>
      <c r="D1013" s="10"/>
      <c r="E1013" s="10"/>
      <c r="F1013" s="10"/>
      <c r="G1013" s="11"/>
    </row>
    <row r="1014" spans="3:7">
      <c r="C1014" s="10"/>
      <c r="D1014" s="10"/>
      <c r="E1014" s="10"/>
      <c r="F1014" s="10"/>
      <c r="G1014" s="11"/>
    </row>
    <row r="1015" spans="3:7">
      <c r="C1015" s="10"/>
      <c r="D1015" s="10"/>
      <c r="E1015" s="10"/>
      <c r="F1015" s="10"/>
      <c r="G1015" s="11"/>
    </row>
    <row r="1016" spans="3:7">
      <c r="C1016" s="10"/>
      <c r="D1016" s="10"/>
      <c r="E1016" s="10"/>
      <c r="F1016" s="10"/>
      <c r="G1016" s="11"/>
    </row>
    <row r="1017" spans="3:7">
      <c r="C1017" s="10"/>
      <c r="D1017" s="10"/>
      <c r="E1017" s="10"/>
      <c r="F1017" s="10"/>
      <c r="G1017" s="11"/>
    </row>
    <row r="1018" spans="3:7">
      <c r="C1018" s="10"/>
      <c r="D1018" s="10"/>
      <c r="E1018" s="10"/>
      <c r="F1018" s="10"/>
      <c r="G1018" s="11"/>
    </row>
    <row r="1019" spans="3:7">
      <c r="C1019" s="10"/>
      <c r="D1019" s="10"/>
      <c r="E1019" s="10"/>
      <c r="F1019" s="10"/>
      <c r="G1019" s="11"/>
    </row>
    <row r="1020" spans="3:7">
      <c r="C1020" s="10"/>
      <c r="D1020" s="10"/>
      <c r="E1020" s="10"/>
      <c r="F1020" s="10"/>
      <c r="G1020" s="11"/>
    </row>
    <row r="1021" spans="3:7">
      <c r="C1021" s="10"/>
      <c r="D1021" s="10"/>
      <c r="E1021" s="10"/>
      <c r="F1021" s="10"/>
      <c r="G1021" s="11"/>
    </row>
    <row r="1022" spans="3:7">
      <c r="C1022" s="10"/>
      <c r="D1022" s="10"/>
      <c r="E1022" s="10"/>
      <c r="F1022" s="10"/>
      <c r="G1022" s="11"/>
    </row>
    <row r="1023" spans="3:7">
      <c r="C1023" s="10"/>
      <c r="D1023" s="10"/>
      <c r="E1023" s="10"/>
      <c r="F1023" s="10"/>
      <c r="G1023" s="11"/>
    </row>
    <row r="1024" spans="3:7">
      <c r="C1024" s="10"/>
      <c r="D1024" s="10"/>
      <c r="E1024" s="10"/>
      <c r="F1024" s="10"/>
      <c r="G1024" s="11"/>
    </row>
    <row r="1025" spans="3:7">
      <c r="C1025" s="10"/>
      <c r="D1025" s="10"/>
      <c r="E1025" s="10"/>
      <c r="F1025" s="10"/>
      <c r="G1025" s="11"/>
    </row>
    <row r="1026" spans="3:7">
      <c r="C1026" s="10"/>
      <c r="D1026" s="10"/>
      <c r="E1026" s="10"/>
      <c r="F1026" s="10"/>
      <c r="G1026" s="11"/>
    </row>
    <row r="1027" spans="3:7">
      <c r="C1027" s="10"/>
      <c r="D1027" s="10"/>
      <c r="E1027" s="10"/>
      <c r="F1027" s="10"/>
      <c r="G1027" s="11"/>
    </row>
    <row r="1028" spans="3:7">
      <c r="C1028" s="10"/>
      <c r="D1028" s="10"/>
      <c r="E1028" s="10"/>
      <c r="F1028" s="10"/>
      <c r="G1028" s="11"/>
    </row>
    <row r="1029" spans="3:7">
      <c r="C1029" s="10"/>
      <c r="D1029" s="10"/>
      <c r="E1029" s="10"/>
      <c r="F1029" s="10"/>
      <c r="G1029" s="11"/>
    </row>
    <row r="1030" spans="3:7">
      <c r="C1030" s="10"/>
      <c r="D1030" s="10"/>
      <c r="E1030" s="10"/>
      <c r="F1030" s="10"/>
      <c r="G1030" s="11"/>
    </row>
    <row r="1031" spans="3:7">
      <c r="C1031" s="10"/>
      <c r="D1031" s="10"/>
      <c r="E1031" s="10"/>
      <c r="F1031" s="10"/>
      <c r="G1031" s="11"/>
    </row>
    <row r="1032" spans="3:7">
      <c r="C1032" s="10"/>
      <c r="D1032" s="10"/>
      <c r="E1032" s="10"/>
      <c r="F1032" s="10"/>
      <c r="G1032" s="11"/>
    </row>
    <row r="1033" spans="3:7">
      <c r="C1033" s="10"/>
      <c r="D1033" s="10"/>
      <c r="E1033" s="10"/>
      <c r="F1033" s="10"/>
      <c r="G1033" s="11"/>
    </row>
    <row r="1034" spans="3:7">
      <c r="C1034" s="10"/>
      <c r="D1034" s="10"/>
      <c r="E1034" s="10"/>
      <c r="F1034" s="10"/>
      <c r="G1034" s="11"/>
    </row>
    <row r="1035" spans="3:7">
      <c r="C1035" s="10"/>
      <c r="D1035" s="10"/>
      <c r="E1035" s="10"/>
      <c r="F1035" s="10"/>
      <c r="G1035" s="11"/>
    </row>
    <row r="1036" spans="3:7">
      <c r="C1036" s="10"/>
      <c r="D1036" s="10"/>
      <c r="E1036" s="10"/>
      <c r="F1036" s="10"/>
      <c r="G1036" s="11"/>
    </row>
    <row r="1037" spans="3:7">
      <c r="C1037" s="10"/>
      <c r="D1037" s="10"/>
      <c r="E1037" s="10"/>
      <c r="F1037" s="10"/>
      <c r="G1037" s="11"/>
    </row>
    <row r="1038" spans="3:7">
      <c r="C1038" s="10"/>
      <c r="D1038" s="10"/>
      <c r="E1038" s="10"/>
      <c r="F1038" s="10"/>
      <c r="G1038" s="11"/>
    </row>
    <row r="1039" spans="3:7">
      <c r="C1039" s="10"/>
      <c r="D1039" s="10"/>
      <c r="E1039" s="10"/>
      <c r="F1039" s="10"/>
      <c r="G1039" s="11"/>
    </row>
    <row r="1040" spans="3:7">
      <c r="C1040" s="10"/>
      <c r="D1040" s="10"/>
      <c r="E1040" s="10"/>
      <c r="F1040" s="10"/>
      <c r="G1040" s="11"/>
    </row>
    <row r="1041" spans="3:7">
      <c r="C1041" s="10"/>
      <c r="D1041" s="10"/>
      <c r="E1041" s="10"/>
      <c r="F1041" s="10"/>
      <c r="G1041" s="11"/>
    </row>
    <row r="1042" spans="3:7">
      <c r="C1042" s="10"/>
      <c r="D1042" s="10"/>
      <c r="E1042" s="10"/>
      <c r="F1042" s="10"/>
      <c r="G1042" s="11"/>
    </row>
    <row r="1043" spans="3:7">
      <c r="C1043" s="10"/>
      <c r="D1043" s="10"/>
      <c r="E1043" s="10"/>
      <c r="F1043" s="10"/>
      <c r="G1043" s="11"/>
    </row>
    <row r="1044" spans="3:7">
      <c r="C1044" s="10"/>
      <c r="D1044" s="10"/>
      <c r="E1044" s="10"/>
      <c r="F1044" s="10"/>
      <c r="G1044" s="11"/>
    </row>
    <row r="1045" spans="3:7">
      <c r="C1045" s="10"/>
      <c r="D1045" s="10"/>
      <c r="E1045" s="10"/>
      <c r="F1045" s="10"/>
      <c r="G1045" s="11"/>
    </row>
    <row r="1046" spans="3:7">
      <c r="C1046" s="10"/>
      <c r="D1046" s="10"/>
      <c r="E1046" s="10"/>
      <c r="F1046" s="10"/>
      <c r="G1046" s="11"/>
    </row>
    <row r="1047" spans="3:7">
      <c r="C1047" s="10"/>
      <c r="D1047" s="10"/>
      <c r="E1047" s="10"/>
      <c r="F1047" s="10"/>
      <c r="G1047" s="11"/>
    </row>
    <row r="1048" spans="3:7">
      <c r="C1048" s="10"/>
      <c r="D1048" s="10"/>
      <c r="E1048" s="10"/>
      <c r="F1048" s="10"/>
      <c r="G1048" s="11"/>
    </row>
    <row r="1049" spans="3:7">
      <c r="C1049" s="10"/>
      <c r="D1049" s="10"/>
      <c r="E1049" s="10"/>
      <c r="F1049" s="10"/>
      <c r="G1049" s="11"/>
    </row>
    <row r="1050" spans="3:7">
      <c r="C1050" s="10"/>
      <c r="D1050" s="10"/>
      <c r="E1050" s="10"/>
      <c r="F1050" s="10"/>
      <c r="G1050" s="11"/>
    </row>
    <row r="1051" spans="3:7">
      <c r="C1051" s="10"/>
      <c r="D1051" s="10"/>
      <c r="E1051" s="10"/>
      <c r="F1051" s="10"/>
      <c r="G1051" s="11"/>
    </row>
    <row r="1052" spans="3:7">
      <c r="C1052" s="10"/>
      <c r="D1052" s="10"/>
      <c r="E1052" s="10"/>
      <c r="F1052" s="10"/>
      <c r="G1052" s="11"/>
    </row>
    <row r="1053" spans="3:7">
      <c r="C1053" s="10"/>
      <c r="D1053" s="10"/>
      <c r="E1053" s="10"/>
      <c r="F1053" s="10"/>
      <c r="G1053" s="11"/>
    </row>
    <row r="1054" spans="3:7">
      <c r="C1054" s="10"/>
      <c r="D1054" s="10"/>
      <c r="E1054" s="10"/>
      <c r="F1054" s="10"/>
      <c r="G1054" s="11"/>
    </row>
    <row r="1055" spans="3:7">
      <c r="C1055" s="10"/>
      <c r="D1055" s="10"/>
      <c r="E1055" s="10"/>
      <c r="F1055" s="10"/>
      <c r="G1055" s="11"/>
    </row>
    <row r="1056" spans="3:7">
      <c r="C1056" s="10"/>
      <c r="D1056" s="10"/>
      <c r="E1056" s="10"/>
      <c r="F1056" s="10"/>
      <c r="G1056" s="11"/>
    </row>
    <row r="1057" spans="3:7">
      <c r="C1057" s="10"/>
      <c r="D1057" s="10"/>
      <c r="E1057" s="10"/>
      <c r="F1057" s="10"/>
      <c r="G1057" s="11"/>
    </row>
    <row r="1058" spans="3:7">
      <c r="C1058" s="10"/>
      <c r="D1058" s="10"/>
      <c r="E1058" s="10"/>
      <c r="F1058" s="10"/>
      <c r="G1058" s="11"/>
    </row>
    <row r="1059" spans="3:7">
      <c r="C1059" s="10"/>
      <c r="D1059" s="10"/>
      <c r="E1059" s="10"/>
      <c r="F1059" s="10"/>
      <c r="G1059" s="11"/>
    </row>
    <row r="1060" spans="3:7">
      <c r="C1060" s="10"/>
      <c r="D1060" s="10"/>
      <c r="E1060" s="10"/>
      <c r="F1060" s="10"/>
      <c r="G1060" s="11"/>
    </row>
    <row r="1061" spans="3:7">
      <c r="C1061" s="10"/>
      <c r="D1061" s="10"/>
      <c r="E1061" s="10"/>
      <c r="F1061" s="10"/>
      <c r="G1061" s="11"/>
    </row>
    <row r="1062" spans="3:7">
      <c r="C1062" s="10"/>
      <c r="D1062" s="10"/>
      <c r="E1062" s="10"/>
      <c r="F1062" s="10"/>
      <c r="G1062" s="11"/>
    </row>
    <row r="1063" spans="3:7">
      <c r="C1063" s="10"/>
      <c r="D1063" s="10"/>
      <c r="E1063" s="10"/>
      <c r="F1063" s="10"/>
      <c r="G1063" s="11"/>
    </row>
    <row r="1064" spans="3:7">
      <c r="C1064" s="10"/>
      <c r="D1064" s="10"/>
      <c r="E1064" s="10"/>
      <c r="F1064" s="10"/>
      <c r="G1064" s="11"/>
    </row>
    <row r="1065" spans="3:7">
      <c r="C1065" s="10"/>
      <c r="D1065" s="10"/>
      <c r="E1065" s="10"/>
      <c r="F1065" s="10"/>
      <c r="G1065" s="11"/>
    </row>
    <row r="1066" spans="3:7">
      <c r="C1066" s="10"/>
      <c r="D1066" s="10"/>
      <c r="E1066" s="10"/>
      <c r="F1066" s="10"/>
      <c r="G1066" s="11"/>
    </row>
    <row r="1067" spans="3:7">
      <c r="C1067" s="10"/>
      <c r="D1067" s="10"/>
      <c r="E1067" s="10"/>
      <c r="F1067" s="10"/>
      <c r="G1067" s="11"/>
    </row>
    <row r="1068" spans="3:7">
      <c r="C1068" s="10"/>
      <c r="D1068" s="10"/>
      <c r="E1068" s="10"/>
      <c r="F1068" s="10"/>
      <c r="G1068" s="11"/>
    </row>
    <row r="1069" spans="3:7">
      <c r="C1069" s="10"/>
      <c r="D1069" s="10"/>
      <c r="E1069" s="10"/>
      <c r="F1069" s="10"/>
      <c r="G1069" s="11"/>
    </row>
    <row r="1070" spans="3:7">
      <c r="C1070" s="10"/>
      <c r="D1070" s="10"/>
      <c r="E1070" s="10"/>
      <c r="F1070" s="10"/>
      <c r="G1070" s="11"/>
    </row>
    <row r="1071" spans="3:7">
      <c r="C1071" s="10"/>
      <c r="D1071" s="10"/>
      <c r="E1071" s="10"/>
      <c r="F1071" s="10"/>
      <c r="G1071" s="11"/>
    </row>
    <row r="1072" spans="3:7">
      <c r="C1072" s="10"/>
      <c r="D1072" s="10"/>
      <c r="E1072" s="10"/>
      <c r="F1072" s="10"/>
      <c r="G1072" s="11"/>
    </row>
    <row r="1073" spans="3:7">
      <c r="C1073" s="10"/>
      <c r="D1073" s="10"/>
      <c r="E1073" s="10"/>
      <c r="F1073" s="10"/>
      <c r="G1073" s="11"/>
    </row>
    <row r="1074" spans="3:7">
      <c r="C1074" s="10"/>
      <c r="D1074" s="10"/>
      <c r="E1074" s="10"/>
      <c r="F1074" s="10"/>
      <c r="G1074" s="11"/>
    </row>
    <row r="1075" spans="3:7">
      <c r="C1075" s="10"/>
      <c r="D1075" s="10"/>
      <c r="E1075" s="10"/>
      <c r="F1075" s="10"/>
      <c r="G1075" s="11"/>
    </row>
    <row r="1076" spans="3:7">
      <c r="C1076" s="10"/>
      <c r="D1076" s="10"/>
      <c r="E1076" s="10"/>
      <c r="F1076" s="10"/>
      <c r="G1076" s="11"/>
    </row>
    <row r="1077" spans="3:7">
      <c r="C1077" s="10"/>
      <c r="D1077" s="10"/>
      <c r="E1077" s="10"/>
      <c r="F1077" s="10"/>
      <c r="G1077" s="11"/>
    </row>
    <row r="1078" spans="3:7">
      <c r="C1078" s="10"/>
      <c r="D1078" s="10"/>
      <c r="E1078" s="10"/>
      <c r="F1078" s="10"/>
      <c r="G1078" s="11"/>
    </row>
    <row r="1079" spans="3:7">
      <c r="C1079" s="10"/>
      <c r="D1079" s="10"/>
      <c r="E1079" s="10"/>
      <c r="F1079" s="10"/>
      <c r="G1079" s="11"/>
    </row>
    <row r="1080" spans="3:7">
      <c r="C1080" s="10"/>
      <c r="D1080" s="10"/>
      <c r="E1080" s="10"/>
      <c r="F1080" s="10"/>
      <c r="G1080" s="11"/>
    </row>
    <row r="1081" spans="3:7">
      <c r="C1081" s="10"/>
      <c r="D1081" s="10"/>
      <c r="E1081" s="10"/>
      <c r="F1081" s="10"/>
      <c r="G1081" s="11"/>
    </row>
    <row r="1082" spans="3:7">
      <c r="C1082" s="10"/>
      <c r="D1082" s="10"/>
      <c r="E1082" s="10"/>
      <c r="F1082" s="10"/>
      <c r="G1082" s="11"/>
    </row>
    <row r="1083" spans="3:7">
      <c r="C1083" s="10"/>
      <c r="D1083" s="10"/>
      <c r="E1083" s="10"/>
      <c r="F1083" s="10"/>
      <c r="G1083" s="11"/>
    </row>
    <row r="1084" spans="3:7">
      <c r="C1084" s="10"/>
      <c r="D1084" s="10"/>
      <c r="E1084" s="10"/>
      <c r="F1084" s="10"/>
      <c r="G1084" s="11"/>
    </row>
    <row r="1085" spans="3:7">
      <c r="C1085" s="10"/>
      <c r="D1085" s="10"/>
      <c r="E1085" s="10"/>
      <c r="F1085" s="10"/>
      <c r="G1085" s="11"/>
    </row>
    <row r="1086" spans="3:7">
      <c r="C1086" s="10"/>
      <c r="D1086" s="10"/>
      <c r="E1086" s="10"/>
      <c r="F1086" s="10"/>
      <c r="G1086" s="11"/>
    </row>
    <row r="1087" spans="3:7">
      <c r="C1087" s="10"/>
      <c r="D1087" s="10"/>
      <c r="E1087" s="10"/>
      <c r="F1087" s="10"/>
      <c r="G1087" s="11"/>
    </row>
    <row r="1088" spans="3:7">
      <c r="C1088" s="10"/>
      <c r="D1088" s="10"/>
      <c r="E1088" s="10"/>
      <c r="F1088" s="10"/>
      <c r="G1088" s="11"/>
    </row>
    <row r="1089" spans="3:7">
      <c r="C1089" s="10"/>
      <c r="D1089" s="10"/>
      <c r="E1089" s="10"/>
      <c r="F1089" s="10"/>
      <c r="G1089" s="11"/>
    </row>
    <row r="1090" spans="3:7">
      <c r="C1090" s="10"/>
      <c r="D1090" s="10"/>
      <c r="E1090" s="10"/>
      <c r="F1090" s="10"/>
      <c r="G1090" s="11"/>
    </row>
    <row r="1091" spans="3:7">
      <c r="C1091" s="10"/>
      <c r="D1091" s="10"/>
      <c r="E1091" s="10"/>
      <c r="F1091" s="10"/>
      <c r="G1091" s="11"/>
    </row>
    <row r="1092" spans="3:7">
      <c r="C1092" s="10"/>
      <c r="D1092" s="10"/>
      <c r="E1092" s="10"/>
      <c r="F1092" s="10"/>
      <c r="G1092" s="11"/>
    </row>
    <row r="1093" spans="3:7">
      <c r="C1093" s="10"/>
      <c r="D1093" s="10"/>
      <c r="E1093" s="10"/>
      <c r="F1093" s="10"/>
      <c r="G1093" s="11"/>
    </row>
    <row r="1094" spans="3:7">
      <c r="C1094" s="10"/>
      <c r="D1094" s="10"/>
      <c r="E1094" s="10"/>
      <c r="F1094" s="10"/>
      <c r="G1094" s="11"/>
    </row>
    <row r="1095" spans="3:7">
      <c r="C1095" s="10"/>
      <c r="D1095" s="10"/>
      <c r="E1095" s="10"/>
      <c r="F1095" s="10"/>
      <c r="G1095" s="11"/>
    </row>
    <row r="1096" spans="3:7">
      <c r="C1096" s="10"/>
      <c r="D1096" s="10"/>
      <c r="E1096" s="10"/>
      <c r="F1096" s="10"/>
      <c r="G1096" s="11"/>
    </row>
    <row r="1097" spans="3:7">
      <c r="C1097" s="10"/>
      <c r="D1097" s="10"/>
      <c r="E1097" s="10"/>
      <c r="F1097" s="10"/>
      <c r="G1097" s="11"/>
    </row>
    <row r="1098" spans="3:7">
      <c r="C1098" s="10"/>
      <c r="D1098" s="10"/>
      <c r="E1098" s="10"/>
      <c r="F1098" s="10"/>
      <c r="G1098" s="11"/>
    </row>
    <row r="1099" spans="3:7">
      <c r="C1099" s="10"/>
      <c r="D1099" s="10"/>
      <c r="E1099" s="10"/>
      <c r="F1099" s="10"/>
      <c r="G1099" s="11"/>
    </row>
    <row r="1100" spans="3:7">
      <c r="C1100" s="10"/>
      <c r="D1100" s="10"/>
      <c r="E1100" s="10"/>
      <c r="F1100" s="10"/>
      <c r="G1100" s="11"/>
    </row>
    <row r="1101" spans="3:7">
      <c r="C1101" s="10"/>
      <c r="D1101" s="10"/>
      <c r="E1101" s="10"/>
      <c r="F1101" s="10"/>
      <c r="G1101" s="11"/>
    </row>
    <row r="1102" spans="3:7">
      <c r="C1102" s="10"/>
      <c r="D1102" s="10"/>
      <c r="E1102" s="10"/>
      <c r="F1102" s="10"/>
      <c r="G1102" s="11"/>
    </row>
    <row r="1103" spans="3:7">
      <c r="C1103" s="10"/>
      <c r="D1103" s="10"/>
      <c r="E1103" s="10"/>
      <c r="F1103" s="10"/>
      <c r="G1103" s="11"/>
    </row>
    <row r="1104" spans="3:7">
      <c r="C1104" s="10"/>
      <c r="D1104" s="10"/>
      <c r="E1104" s="10"/>
      <c r="F1104" s="10"/>
      <c r="G1104" s="11"/>
    </row>
    <row r="1105" spans="3:7">
      <c r="C1105" s="10"/>
      <c r="D1105" s="10"/>
      <c r="E1105" s="10"/>
      <c r="F1105" s="10"/>
      <c r="G1105" s="11"/>
    </row>
    <row r="1106" spans="3:7">
      <c r="C1106" s="10"/>
      <c r="D1106" s="10"/>
      <c r="E1106" s="10"/>
      <c r="F1106" s="10"/>
      <c r="G1106" s="11"/>
    </row>
    <row r="1107" spans="3:7">
      <c r="C1107" s="10"/>
      <c r="D1107" s="10"/>
      <c r="E1107" s="10"/>
      <c r="F1107" s="10"/>
      <c r="G1107" s="11"/>
    </row>
    <row r="1108" spans="3:7">
      <c r="C1108" s="10"/>
      <c r="D1108" s="10"/>
      <c r="E1108" s="10"/>
      <c r="F1108" s="10"/>
      <c r="G1108" s="11"/>
    </row>
    <row r="1109" spans="3:7">
      <c r="C1109" s="10"/>
      <c r="D1109" s="10"/>
      <c r="E1109" s="10"/>
      <c r="F1109" s="10"/>
      <c r="G1109" s="11"/>
    </row>
    <row r="1110" spans="3:7">
      <c r="C1110" s="10"/>
      <c r="D1110" s="10"/>
      <c r="E1110" s="10"/>
      <c r="F1110" s="10"/>
      <c r="G1110" s="11"/>
    </row>
    <row r="1111" spans="3:7">
      <c r="C1111" s="10"/>
      <c r="D1111" s="10"/>
      <c r="E1111" s="10"/>
      <c r="F1111" s="10"/>
      <c r="G1111" s="11"/>
    </row>
    <row r="1112" spans="3:7">
      <c r="C1112" s="10"/>
      <c r="D1112" s="10"/>
      <c r="E1112" s="10"/>
      <c r="F1112" s="10"/>
      <c r="G1112" s="11"/>
    </row>
    <row r="1113" spans="3:7">
      <c r="C1113" s="10"/>
      <c r="D1113" s="10"/>
      <c r="E1113" s="10"/>
      <c r="F1113" s="10"/>
      <c r="G1113" s="11"/>
    </row>
    <row r="1114" spans="3:7">
      <c r="C1114" s="10"/>
      <c r="D1114" s="10"/>
      <c r="E1114" s="10"/>
      <c r="F1114" s="10"/>
      <c r="G1114" s="11"/>
    </row>
    <row r="1115" spans="3:7">
      <c r="C1115" s="10"/>
      <c r="D1115" s="10"/>
      <c r="E1115" s="10"/>
      <c r="F1115" s="10"/>
      <c r="G1115" s="11"/>
    </row>
    <row r="1116" spans="3:7">
      <c r="C1116" s="10"/>
      <c r="D1116" s="10"/>
      <c r="E1116" s="10"/>
      <c r="F1116" s="10"/>
      <c r="G1116" s="11"/>
    </row>
    <row r="1117" spans="3:7">
      <c r="C1117" s="10"/>
      <c r="D1117" s="10"/>
      <c r="E1117" s="10"/>
      <c r="F1117" s="10"/>
      <c r="G1117" s="11"/>
    </row>
    <row r="1118" spans="3:7">
      <c r="C1118" s="10"/>
      <c r="D1118" s="10"/>
      <c r="E1118" s="10"/>
      <c r="F1118" s="10"/>
      <c r="G1118" s="11"/>
    </row>
    <row r="1119" spans="3:7">
      <c r="C1119" s="10"/>
      <c r="D1119" s="10"/>
      <c r="E1119" s="10"/>
      <c r="F1119" s="10"/>
      <c r="G1119" s="11"/>
    </row>
    <row r="1120" spans="3:7">
      <c r="C1120" s="10"/>
      <c r="D1120" s="10"/>
      <c r="E1120" s="10"/>
      <c r="F1120" s="10"/>
      <c r="G1120" s="11"/>
    </row>
    <row r="1121" spans="3:7">
      <c r="C1121" s="10"/>
      <c r="D1121" s="10"/>
      <c r="E1121" s="10"/>
      <c r="F1121" s="10"/>
      <c r="G1121" s="11"/>
    </row>
    <row r="1122" spans="3:7">
      <c r="C1122" s="10"/>
      <c r="D1122" s="10"/>
      <c r="E1122" s="10"/>
      <c r="F1122" s="10"/>
      <c r="G1122" s="11"/>
    </row>
    <row r="1123" spans="3:7">
      <c r="C1123" s="10"/>
      <c r="D1123" s="10"/>
      <c r="E1123" s="10"/>
      <c r="F1123" s="10"/>
      <c r="G1123" s="11"/>
    </row>
    <row r="1124" spans="3:7">
      <c r="C1124" s="10"/>
      <c r="D1124" s="10"/>
      <c r="E1124" s="10"/>
      <c r="F1124" s="10"/>
      <c r="G1124" s="11"/>
    </row>
    <row r="1125" spans="3:7">
      <c r="C1125" s="10"/>
      <c r="D1125" s="10"/>
      <c r="E1125" s="10"/>
      <c r="F1125" s="10"/>
      <c r="G1125" s="11"/>
    </row>
    <row r="1126" spans="3:7">
      <c r="C1126" s="10"/>
      <c r="D1126" s="10"/>
      <c r="E1126" s="10"/>
      <c r="F1126" s="10"/>
      <c r="G1126" s="11"/>
    </row>
    <row r="1127" spans="3:7">
      <c r="C1127" s="10"/>
      <c r="D1127" s="10"/>
      <c r="E1127" s="10"/>
      <c r="F1127" s="10"/>
      <c r="G1127" s="11"/>
    </row>
    <row r="1128" spans="3:7">
      <c r="C1128" s="10"/>
      <c r="D1128" s="10"/>
      <c r="E1128" s="10"/>
      <c r="F1128" s="10"/>
      <c r="G1128" s="11"/>
    </row>
    <row r="1129" spans="3:7">
      <c r="C1129" s="10"/>
      <c r="D1129" s="10"/>
      <c r="E1129" s="10"/>
      <c r="F1129" s="10"/>
      <c r="G1129" s="11"/>
    </row>
    <row r="1130" spans="3:7">
      <c r="C1130" s="10"/>
      <c r="D1130" s="10"/>
      <c r="E1130" s="10"/>
      <c r="F1130" s="10"/>
      <c r="G1130" s="11"/>
    </row>
    <row r="1131" spans="3:7">
      <c r="C1131" s="10"/>
      <c r="D1131" s="10"/>
      <c r="E1131" s="10"/>
      <c r="F1131" s="10"/>
      <c r="G1131" s="11"/>
    </row>
    <row r="1132" spans="3:7">
      <c r="C1132" s="10"/>
      <c r="D1132" s="10"/>
      <c r="E1132" s="10"/>
      <c r="F1132" s="10"/>
      <c r="G1132" s="11"/>
    </row>
    <row r="1133" spans="3:7">
      <c r="C1133" s="10"/>
      <c r="D1133" s="10"/>
      <c r="E1133" s="10"/>
      <c r="F1133" s="10"/>
      <c r="G1133" s="11"/>
    </row>
    <row r="1134" spans="3:7">
      <c r="C1134" s="10"/>
      <c r="D1134" s="10"/>
      <c r="E1134" s="10"/>
      <c r="F1134" s="10"/>
      <c r="G1134" s="11"/>
    </row>
    <row r="1135" spans="3:7">
      <c r="C1135" s="10"/>
      <c r="D1135" s="10"/>
      <c r="E1135" s="10"/>
      <c r="F1135" s="10"/>
      <c r="G1135" s="11"/>
    </row>
    <row r="1136" spans="3:7">
      <c r="C1136" s="10"/>
      <c r="D1136" s="10"/>
      <c r="E1136" s="10"/>
      <c r="F1136" s="10"/>
      <c r="G1136" s="11"/>
    </row>
    <row r="1137" spans="3:7">
      <c r="C1137" s="10"/>
      <c r="D1137" s="10"/>
      <c r="E1137" s="10"/>
      <c r="F1137" s="10"/>
      <c r="G1137" s="11"/>
    </row>
    <row r="1138" spans="3:7">
      <c r="C1138" s="10"/>
      <c r="D1138" s="10"/>
      <c r="E1138" s="10"/>
      <c r="F1138" s="10"/>
      <c r="G1138" s="11"/>
    </row>
    <row r="1139" spans="3:7">
      <c r="C1139" s="10"/>
      <c r="D1139" s="10"/>
      <c r="E1139" s="10"/>
      <c r="F1139" s="10"/>
      <c r="G1139" s="11"/>
    </row>
    <row r="1140" spans="3:7">
      <c r="C1140" s="10"/>
      <c r="D1140" s="10"/>
      <c r="E1140" s="10"/>
      <c r="F1140" s="10"/>
      <c r="G1140" s="11"/>
    </row>
    <row r="1141" spans="3:7">
      <c r="C1141" s="10"/>
      <c r="D1141" s="10"/>
      <c r="E1141" s="10"/>
      <c r="F1141" s="10"/>
      <c r="G1141" s="11"/>
    </row>
    <row r="1142" spans="3:7">
      <c r="C1142" s="10"/>
      <c r="D1142" s="10"/>
      <c r="E1142" s="10"/>
      <c r="F1142" s="10"/>
      <c r="G1142" s="11"/>
    </row>
    <row r="1143" spans="3:7">
      <c r="C1143" s="10"/>
      <c r="D1143" s="10"/>
      <c r="E1143" s="10"/>
      <c r="F1143" s="10"/>
      <c r="G1143" s="11"/>
    </row>
    <row r="1144" spans="3:7">
      <c r="C1144" s="10"/>
      <c r="D1144" s="10"/>
      <c r="E1144" s="10"/>
      <c r="F1144" s="10"/>
      <c r="G1144" s="11"/>
    </row>
    <row r="1145" spans="3:7">
      <c r="C1145" s="10"/>
      <c r="D1145" s="10"/>
      <c r="E1145" s="10"/>
      <c r="F1145" s="10"/>
      <c r="G1145" s="11"/>
    </row>
    <row r="1146" spans="3:7">
      <c r="C1146" s="10"/>
      <c r="D1146" s="10"/>
      <c r="E1146" s="10"/>
      <c r="F1146" s="10"/>
      <c r="G1146" s="11"/>
    </row>
    <row r="1147" spans="3:7">
      <c r="C1147" s="10"/>
      <c r="D1147" s="10"/>
      <c r="E1147" s="10"/>
      <c r="F1147" s="10"/>
      <c r="G1147" s="11"/>
    </row>
    <row r="1148" spans="3:7">
      <c r="C1148" s="10"/>
      <c r="D1148" s="10"/>
      <c r="E1148" s="10"/>
      <c r="F1148" s="10"/>
      <c r="G1148" s="11"/>
    </row>
    <row r="1149" spans="3:7">
      <c r="C1149" s="10"/>
      <c r="D1149" s="10"/>
      <c r="E1149" s="10"/>
      <c r="F1149" s="10"/>
      <c r="G1149" s="11"/>
    </row>
    <row r="1150" spans="3:7">
      <c r="C1150" s="10"/>
      <c r="D1150" s="10"/>
      <c r="E1150" s="10"/>
      <c r="F1150" s="10"/>
      <c r="G1150" s="11"/>
    </row>
    <row r="1151" spans="3:7">
      <c r="C1151" s="10"/>
      <c r="D1151" s="10"/>
      <c r="E1151" s="10"/>
      <c r="F1151" s="10"/>
      <c r="G1151" s="11"/>
    </row>
    <row r="1152" spans="3:7">
      <c r="C1152" s="10"/>
      <c r="D1152" s="10"/>
      <c r="E1152" s="10"/>
      <c r="F1152" s="10"/>
      <c r="G1152" s="11"/>
    </row>
    <row r="1153" spans="3:7">
      <c r="C1153" s="10"/>
      <c r="D1153" s="10"/>
      <c r="E1153" s="10"/>
      <c r="F1153" s="10"/>
      <c r="G1153" s="11"/>
    </row>
    <row r="1154" spans="3:7">
      <c r="C1154" s="10"/>
      <c r="D1154" s="10"/>
      <c r="E1154" s="10"/>
      <c r="F1154" s="10"/>
      <c r="G1154" s="11"/>
    </row>
    <row r="1155" spans="3:7">
      <c r="C1155" s="10"/>
      <c r="D1155" s="10"/>
      <c r="E1155" s="10"/>
      <c r="F1155" s="10"/>
      <c r="G1155" s="11"/>
    </row>
    <row r="1156" spans="3:7">
      <c r="C1156" s="10"/>
      <c r="D1156" s="10"/>
      <c r="E1156" s="10"/>
      <c r="F1156" s="10"/>
      <c r="G1156" s="11"/>
    </row>
    <row r="1157" spans="3:7">
      <c r="C1157" s="10"/>
      <c r="D1157" s="10"/>
      <c r="E1157" s="10"/>
      <c r="F1157" s="10"/>
      <c r="G1157" s="11"/>
    </row>
    <row r="1158" spans="3:7">
      <c r="C1158" s="10"/>
      <c r="D1158" s="10"/>
      <c r="E1158" s="10"/>
      <c r="F1158" s="10"/>
      <c r="G1158" s="11"/>
    </row>
    <row r="1159" spans="3:7">
      <c r="C1159" s="10"/>
      <c r="D1159" s="10"/>
      <c r="E1159" s="10"/>
      <c r="F1159" s="10"/>
      <c r="G1159" s="11"/>
    </row>
    <row r="1160" spans="3:7">
      <c r="C1160" s="10"/>
      <c r="D1160" s="10"/>
      <c r="E1160" s="10"/>
      <c r="F1160" s="10"/>
      <c r="G1160" s="11"/>
    </row>
    <row r="1161" spans="3:7">
      <c r="C1161" s="10"/>
      <c r="D1161" s="10"/>
      <c r="E1161" s="10"/>
      <c r="F1161" s="10"/>
      <c r="G1161" s="11"/>
    </row>
    <row r="1162" spans="3:7">
      <c r="C1162" s="10"/>
      <c r="D1162" s="10"/>
      <c r="E1162" s="10"/>
      <c r="F1162" s="10"/>
      <c r="G1162" s="11"/>
    </row>
    <row r="1163" spans="3:7">
      <c r="C1163" s="10"/>
      <c r="D1163" s="10"/>
      <c r="E1163" s="10"/>
      <c r="F1163" s="10"/>
      <c r="G1163" s="11"/>
    </row>
    <row r="1164" spans="3:7">
      <c r="C1164" s="10"/>
      <c r="D1164" s="10"/>
      <c r="E1164" s="10"/>
      <c r="F1164" s="10"/>
      <c r="G1164" s="11"/>
    </row>
    <row r="1165" spans="3:7">
      <c r="C1165" s="10"/>
      <c r="D1165" s="10"/>
      <c r="E1165" s="10"/>
      <c r="F1165" s="10"/>
      <c r="G1165" s="11"/>
    </row>
    <row r="1166" spans="3:7">
      <c r="C1166" s="10"/>
      <c r="D1166" s="10"/>
      <c r="E1166" s="10"/>
      <c r="F1166" s="10"/>
      <c r="G1166" s="11"/>
    </row>
    <row r="1167" spans="3:7">
      <c r="C1167" s="10"/>
      <c r="D1167" s="10"/>
      <c r="E1167" s="10"/>
      <c r="F1167" s="10"/>
      <c r="G1167" s="11"/>
    </row>
    <row r="1168" spans="3:7">
      <c r="C1168" s="10"/>
      <c r="D1168" s="10"/>
      <c r="E1168" s="10"/>
      <c r="F1168" s="10"/>
      <c r="G1168" s="11"/>
    </row>
    <row r="1169" spans="3:7">
      <c r="C1169" s="10"/>
      <c r="D1169" s="10"/>
      <c r="E1169" s="10"/>
      <c r="F1169" s="10"/>
      <c r="G1169" s="11"/>
    </row>
    <row r="1170" spans="3:7">
      <c r="C1170" s="10"/>
      <c r="D1170" s="10"/>
      <c r="E1170" s="10"/>
      <c r="F1170" s="10"/>
      <c r="G1170" s="11"/>
    </row>
    <row r="1171" spans="3:7">
      <c r="C1171" s="10"/>
      <c r="D1171" s="10"/>
      <c r="E1171" s="10"/>
      <c r="F1171" s="10"/>
      <c r="G1171" s="11"/>
    </row>
    <row r="1172" spans="3:7">
      <c r="C1172" s="10"/>
      <c r="D1172" s="10"/>
      <c r="E1172" s="10"/>
      <c r="F1172" s="10"/>
      <c r="G1172" s="11"/>
    </row>
    <row r="1173" spans="3:7">
      <c r="C1173" s="10"/>
      <c r="D1173" s="10"/>
      <c r="E1173" s="10"/>
      <c r="F1173" s="10"/>
      <c r="G1173" s="11"/>
    </row>
    <row r="1174" spans="3:7">
      <c r="C1174" s="10"/>
      <c r="D1174" s="10"/>
      <c r="E1174" s="10"/>
      <c r="F1174" s="10"/>
      <c r="G1174" s="11"/>
    </row>
    <row r="1175" spans="3:7">
      <c r="C1175" s="10"/>
      <c r="D1175" s="10"/>
      <c r="E1175" s="10"/>
      <c r="F1175" s="10"/>
      <c r="G1175" s="11"/>
    </row>
    <row r="1176" spans="3:7">
      <c r="C1176" s="10"/>
      <c r="D1176" s="10"/>
      <c r="E1176" s="10"/>
      <c r="F1176" s="10"/>
      <c r="G1176" s="11"/>
    </row>
    <row r="1177" spans="3:7">
      <c r="C1177" s="10"/>
      <c r="D1177" s="10"/>
      <c r="E1177" s="10"/>
      <c r="F1177" s="10"/>
      <c r="G1177" s="11"/>
    </row>
    <row r="1178" spans="3:7">
      <c r="C1178" s="10"/>
      <c r="D1178" s="10"/>
      <c r="E1178" s="10"/>
      <c r="F1178" s="10"/>
      <c r="G1178" s="11"/>
    </row>
    <row r="1179" spans="3:7">
      <c r="C1179" s="10"/>
      <c r="D1179" s="10"/>
      <c r="E1179" s="10"/>
      <c r="F1179" s="10"/>
      <c r="G1179" s="11"/>
    </row>
    <row r="1180" spans="3:7">
      <c r="C1180" s="10"/>
      <c r="D1180" s="10"/>
      <c r="E1180" s="10"/>
      <c r="F1180" s="10"/>
      <c r="G1180" s="11"/>
    </row>
    <row r="1181" spans="3:7">
      <c r="C1181" s="10"/>
      <c r="D1181" s="10"/>
      <c r="E1181" s="10"/>
      <c r="F1181" s="10"/>
      <c r="G1181" s="11"/>
    </row>
    <row r="1182" spans="3:7">
      <c r="C1182" s="10"/>
      <c r="D1182" s="10"/>
      <c r="E1182" s="10"/>
      <c r="F1182" s="10"/>
      <c r="G1182" s="11"/>
    </row>
    <row r="1183" spans="3:7">
      <c r="C1183" s="10"/>
      <c r="D1183" s="10"/>
      <c r="E1183" s="10"/>
      <c r="F1183" s="10"/>
      <c r="G1183" s="11"/>
    </row>
    <row r="1184" spans="3:7">
      <c r="C1184" s="10"/>
      <c r="D1184" s="10"/>
      <c r="E1184" s="10"/>
      <c r="F1184" s="10"/>
      <c r="G1184" s="11"/>
    </row>
    <row r="1185" spans="3:7">
      <c r="C1185" s="10"/>
      <c r="D1185" s="10"/>
      <c r="E1185" s="10"/>
      <c r="F1185" s="10"/>
      <c r="G1185" s="11"/>
    </row>
    <row r="1186" spans="3:7">
      <c r="C1186" s="10"/>
      <c r="D1186" s="10"/>
      <c r="E1186" s="10"/>
      <c r="F1186" s="10"/>
      <c r="G1186" s="11"/>
    </row>
    <row r="1187" spans="3:7">
      <c r="C1187" s="10"/>
      <c r="D1187" s="10"/>
      <c r="E1187" s="10"/>
      <c r="F1187" s="10"/>
      <c r="G1187" s="11"/>
    </row>
    <row r="1188" spans="3:7">
      <c r="C1188" s="10"/>
      <c r="D1188" s="10"/>
      <c r="E1188" s="10"/>
      <c r="F1188" s="10"/>
      <c r="G1188" s="11"/>
    </row>
    <row r="1189" spans="3:7">
      <c r="C1189" s="10"/>
      <c r="D1189" s="10"/>
      <c r="E1189" s="10"/>
      <c r="F1189" s="10"/>
      <c r="G1189" s="11"/>
    </row>
    <row r="1190" spans="3:7">
      <c r="C1190" s="10"/>
      <c r="D1190" s="10"/>
      <c r="E1190" s="10"/>
      <c r="F1190" s="10"/>
      <c r="G1190" s="11"/>
    </row>
    <row r="1191" spans="3:7">
      <c r="C1191" s="10"/>
      <c r="D1191" s="10"/>
      <c r="E1191" s="10"/>
      <c r="F1191" s="10"/>
      <c r="G1191" s="11"/>
    </row>
    <row r="1192" spans="3:7">
      <c r="C1192" s="10"/>
      <c r="D1192" s="10"/>
      <c r="E1192" s="10"/>
      <c r="F1192" s="10"/>
      <c r="G1192" s="11"/>
    </row>
    <row r="1193" spans="3:7">
      <c r="C1193" s="10"/>
      <c r="D1193" s="10"/>
      <c r="E1193" s="10"/>
      <c r="F1193" s="10"/>
      <c r="G1193" s="11"/>
    </row>
    <row r="1194" spans="3:7">
      <c r="C1194" s="10"/>
      <c r="D1194" s="10"/>
      <c r="E1194" s="10"/>
      <c r="F1194" s="10"/>
      <c r="G1194" s="11"/>
    </row>
    <row r="1195" spans="3:7">
      <c r="C1195" s="10"/>
      <c r="D1195" s="10"/>
      <c r="E1195" s="10"/>
      <c r="F1195" s="10"/>
      <c r="G1195" s="11"/>
    </row>
    <row r="1196" spans="3:7">
      <c r="C1196" s="10"/>
      <c r="D1196" s="10"/>
      <c r="E1196" s="10"/>
      <c r="F1196" s="10"/>
      <c r="G1196" s="11"/>
    </row>
    <row r="1197" spans="3:7">
      <c r="C1197" s="10"/>
      <c r="D1197" s="10"/>
      <c r="E1197" s="10"/>
      <c r="F1197" s="10"/>
      <c r="G1197" s="11"/>
    </row>
    <row r="1198" spans="3:7">
      <c r="C1198" s="10"/>
      <c r="D1198" s="10"/>
      <c r="E1198" s="10"/>
      <c r="F1198" s="10"/>
      <c r="G1198" s="11"/>
    </row>
    <row r="1199" spans="3:7">
      <c r="C1199" s="10"/>
      <c r="D1199" s="10"/>
      <c r="E1199" s="10"/>
      <c r="F1199" s="10"/>
      <c r="G1199" s="11"/>
    </row>
    <row r="1200" spans="3:7">
      <c r="C1200" s="10"/>
      <c r="D1200" s="10"/>
      <c r="E1200" s="10"/>
      <c r="F1200" s="10"/>
      <c r="G1200" s="11"/>
    </row>
    <row r="1201" spans="3:7">
      <c r="C1201" s="10"/>
      <c r="D1201" s="10"/>
      <c r="E1201" s="10"/>
      <c r="F1201" s="10"/>
      <c r="G1201" s="11"/>
    </row>
    <row r="1202" spans="3:7">
      <c r="C1202" s="10"/>
      <c r="D1202" s="10"/>
      <c r="E1202" s="10"/>
      <c r="F1202" s="10"/>
      <c r="G1202" s="11"/>
    </row>
    <row r="1203" spans="3:7">
      <c r="C1203" s="10"/>
      <c r="D1203" s="10"/>
      <c r="E1203" s="10"/>
      <c r="F1203" s="10"/>
      <c r="G1203" s="11"/>
    </row>
    <row r="1204" spans="3:7">
      <c r="C1204" s="10"/>
      <c r="D1204" s="10"/>
      <c r="E1204" s="10"/>
      <c r="F1204" s="10"/>
      <c r="G1204" s="11"/>
    </row>
    <row r="1205" spans="3:7">
      <c r="C1205" s="10"/>
      <c r="D1205" s="10"/>
      <c r="E1205" s="10"/>
      <c r="F1205" s="10"/>
      <c r="G1205" s="11"/>
    </row>
    <row r="1206" spans="3:7">
      <c r="C1206" s="10"/>
      <c r="D1206" s="10"/>
      <c r="E1206" s="10"/>
      <c r="F1206" s="10"/>
      <c r="G1206" s="11"/>
    </row>
    <row r="1207" spans="3:7">
      <c r="C1207" s="10"/>
      <c r="D1207" s="10"/>
      <c r="E1207" s="10"/>
      <c r="F1207" s="10"/>
      <c r="G1207" s="11"/>
    </row>
    <row r="1208" spans="3:7">
      <c r="C1208" s="10"/>
      <c r="D1208" s="10"/>
      <c r="E1208" s="10"/>
      <c r="F1208" s="10"/>
      <c r="G1208" s="11"/>
    </row>
    <row r="1209" spans="3:7">
      <c r="C1209" s="10"/>
      <c r="D1209" s="10"/>
      <c r="E1209" s="10"/>
      <c r="F1209" s="10"/>
      <c r="G1209" s="11"/>
    </row>
    <row r="1210" spans="3:7">
      <c r="C1210" s="10"/>
      <c r="D1210" s="10"/>
      <c r="E1210" s="10"/>
      <c r="F1210" s="10"/>
      <c r="G1210" s="11"/>
    </row>
    <row r="1211" spans="3:7">
      <c r="C1211" s="10"/>
      <c r="D1211" s="10"/>
      <c r="E1211" s="10"/>
      <c r="F1211" s="10"/>
      <c r="G1211" s="11"/>
    </row>
    <row r="1212" spans="3:7">
      <c r="C1212" s="10"/>
      <c r="D1212" s="10"/>
      <c r="E1212" s="10"/>
      <c r="F1212" s="10"/>
      <c r="G1212" s="11"/>
    </row>
    <row r="1213" spans="3:7">
      <c r="C1213" s="10"/>
      <c r="D1213" s="10"/>
      <c r="E1213" s="10"/>
      <c r="F1213" s="10"/>
      <c r="G1213" s="11"/>
    </row>
    <row r="1214" spans="3:7">
      <c r="C1214" s="10"/>
      <c r="D1214" s="10"/>
      <c r="E1214" s="10"/>
      <c r="F1214" s="10"/>
      <c r="G1214" s="11"/>
    </row>
    <row r="1215" spans="3:7">
      <c r="C1215" s="10"/>
      <c r="D1215" s="10"/>
      <c r="E1215" s="10"/>
      <c r="F1215" s="10"/>
      <c r="G1215" s="11"/>
    </row>
    <row r="1216" spans="3:7">
      <c r="C1216" s="10"/>
      <c r="D1216" s="10"/>
      <c r="E1216" s="10"/>
      <c r="F1216" s="10"/>
      <c r="G1216" s="11"/>
    </row>
    <row r="1217" spans="3:7">
      <c r="C1217" s="10"/>
      <c r="D1217" s="10"/>
      <c r="E1217" s="10"/>
      <c r="F1217" s="10"/>
      <c r="G1217" s="11"/>
    </row>
    <row r="1218" spans="3:7">
      <c r="C1218" s="10"/>
      <c r="D1218" s="10"/>
      <c r="E1218" s="10"/>
      <c r="F1218" s="10"/>
      <c r="G1218" s="11"/>
    </row>
    <row r="1219" spans="3:7">
      <c r="C1219" s="10"/>
      <c r="D1219" s="10"/>
      <c r="E1219" s="10"/>
      <c r="F1219" s="10"/>
      <c r="G1219" s="11"/>
    </row>
    <row r="1220" spans="3:7">
      <c r="C1220" s="10"/>
      <c r="D1220" s="10"/>
      <c r="E1220" s="10"/>
      <c r="F1220" s="10"/>
      <c r="G1220" s="11"/>
    </row>
    <row r="1221" spans="3:7">
      <c r="C1221" s="10"/>
      <c r="D1221" s="10"/>
      <c r="E1221" s="10"/>
      <c r="F1221" s="10"/>
      <c r="G1221" s="11"/>
    </row>
    <row r="1222" spans="3:7">
      <c r="C1222" s="10"/>
      <c r="D1222" s="10"/>
      <c r="E1222" s="10"/>
      <c r="F1222" s="10"/>
      <c r="G1222" s="11"/>
    </row>
    <row r="1223" spans="3:7">
      <c r="C1223" s="10"/>
      <c r="D1223" s="10"/>
      <c r="E1223" s="10"/>
      <c r="F1223" s="10"/>
      <c r="G1223" s="11"/>
    </row>
    <row r="1224" spans="3:7">
      <c r="C1224" s="10"/>
      <c r="D1224" s="10"/>
      <c r="E1224" s="10"/>
      <c r="F1224" s="10"/>
      <c r="G1224" s="11"/>
    </row>
    <row r="1225" spans="3:7">
      <c r="C1225" s="10"/>
      <c r="D1225" s="10"/>
      <c r="E1225" s="10"/>
      <c r="F1225" s="10"/>
      <c r="G1225" s="11"/>
    </row>
    <row r="1226" spans="3:7">
      <c r="C1226" s="10"/>
      <c r="D1226" s="10"/>
      <c r="E1226" s="10"/>
      <c r="F1226" s="10"/>
      <c r="G1226" s="11"/>
    </row>
    <row r="1227" spans="3:7">
      <c r="C1227" s="10"/>
      <c r="D1227" s="10"/>
      <c r="E1227" s="10"/>
      <c r="F1227" s="10"/>
      <c r="G1227" s="11"/>
    </row>
    <row r="1228" spans="3:7">
      <c r="C1228" s="10"/>
      <c r="D1228" s="10"/>
      <c r="E1228" s="10"/>
      <c r="F1228" s="10"/>
      <c r="G1228" s="11"/>
    </row>
    <row r="1229" spans="3:7">
      <c r="C1229" s="10"/>
      <c r="D1229" s="10"/>
      <c r="E1229" s="10"/>
      <c r="F1229" s="10"/>
      <c r="G1229" s="11"/>
    </row>
    <row r="1230" spans="3:7">
      <c r="C1230" s="10"/>
      <c r="D1230" s="10"/>
      <c r="E1230" s="10"/>
      <c r="F1230" s="10"/>
      <c r="G1230" s="11"/>
    </row>
    <row r="1231" spans="3:7">
      <c r="C1231" s="10"/>
      <c r="D1231" s="10"/>
      <c r="E1231" s="10"/>
      <c r="F1231" s="10"/>
      <c r="G1231" s="11"/>
    </row>
    <row r="1232" spans="3:7">
      <c r="C1232" s="10"/>
      <c r="D1232" s="10"/>
      <c r="E1232" s="10"/>
      <c r="F1232" s="10"/>
      <c r="G1232" s="11"/>
    </row>
    <row r="1233" spans="3:7">
      <c r="C1233" s="10"/>
      <c r="D1233" s="10"/>
      <c r="E1233" s="10"/>
      <c r="F1233" s="10"/>
      <c r="G1233" s="11"/>
    </row>
    <row r="1234" spans="3:7">
      <c r="C1234" s="10"/>
      <c r="D1234" s="10"/>
      <c r="E1234" s="10"/>
      <c r="F1234" s="10"/>
      <c r="G1234" s="11"/>
    </row>
    <row r="1235" spans="3:7">
      <c r="C1235" s="10"/>
      <c r="D1235" s="10"/>
      <c r="E1235" s="10"/>
      <c r="F1235" s="10"/>
      <c r="G1235" s="11"/>
    </row>
    <row r="1236" spans="3:7">
      <c r="C1236" s="10"/>
      <c r="D1236" s="10"/>
      <c r="E1236" s="10"/>
      <c r="F1236" s="10"/>
      <c r="G1236" s="11"/>
    </row>
    <row r="1237" spans="3:7">
      <c r="C1237" s="10"/>
      <c r="D1237" s="10"/>
      <c r="E1237" s="10"/>
      <c r="F1237" s="10"/>
      <c r="G1237" s="11"/>
    </row>
    <row r="1238" spans="3:7">
      <c r="C1238" s="10"/>
      <c r="D1238" s="10"/>
      <c r="E1238" s="10"/>
      <c r="F1238" s="10"/>
      <c r="G1238" s="11"/>
    </row>
    <row r="1239" spans="3:7">
      <c r="C1239" s="10"/>
      <c r="D1239" s="10"/>
      <c r="E1239" s="10"/>
      <c r="F1239" s="10"/>
      <c r="G1239" s="11"/>
    </row>
    <row r="1240" spans="3:7">
      <c r="C1240" s="10"/>
      <c r="D1240" s="10"/>
      <c r="E1240" s="10"/>
      <c r="F1240" s="10"/>
      <c r="G1240" s="11"/>
    </row>
    <row r="1241" spans="3:7">
      <c r="C1241" s="10"/>
      <c r="D1241" s="10"/>
      <c r="E1241" s="10"/>
      <c r="F1241" s="10"/>
      <c r="G1241" s="11"/>
    </row>
    <row r="1242" spans="3:7">
      <c r="C1242" s="10"/>
      <c r="D1242" s="10"/>
      <c r="E1242" s="10"/>
      <c r="F1242" s="10"/>
      <c r="G1242" s="11"/>
    </row>
    <row r="1243" spans="3:7">
      <c r="C1243" s="10"/>
      <c r="D1243" s="10"/>
      <c r="E1243" s="10"/>
      <c r="F1243" s="10"/>
      <c r="G1243" s="11"/>
    </row>
    <row r="1244" spans="3:7">
      <c r="C1244" s="10"/>
      <c r="D1244" s="10"/>
      <c r="E1244" s="10"/>
      <c r="F1244" s="10"/>
      <c r="G1244" s="11"/>
    </row>
    <row r="1245" spans="3:7">
      <c r="C1245" s="10"/>
      <c r="D1245" s="10"/>
      <c r="E1245" s="10"/>
      <c r="F1245" s="10"/>
      <c r="G1245" s="11"/>
    </row>
    <row r="1246" spans="3:7">
      <c r="C1246" s="10"/>
      <c r="D1246" s="10"/>
      <c r="E1246" s="10"/>
      <c r="F1246" s="10"/>
      <c r="G1246" s="11"/>
    </row>
    <row r="1247" spans="3:7">
      <c r="C1247" s="10"/>
      <c r="D1247" s="10"/>
      <c r="E1247" s="10"/>
      <c r="F1247" s="10"/>
      <c r="G1247" s="11"/>
    </row>
    <row r="1248" spans="3:7">
      <c r="C1248" s="10"/>
      <c r="D1248" s="10"/>
      <c r="E1248" s="10"/>
      <c r="F1248" s="10"/>
      <c r="G1248" s="11"/>
    </row>
    <row r="1249" spans="3:7">
      <c r="C1249" s="10"/>
      <c r="D1249" s="10"/>
      <c r="E1249" s="10"/>
      <c r="F1249" s="10"/>
      <c r="G1249" s="11"/>
    </row>
    <row r="1250" spans="3:7">
      <c r="C1250" s="10"/>
      <c r="D1250" s="10"/>
      <c r="E1250" s="10"/>
      <c r="F1250" s="10"/>
      <c r="G1250" s="11"/>
    </row>
    <row r="1251" spans="3:7">
      <c r="C1251" s="10"/>
      <c r="D1251" s="10"/>
      <c r="E1251" s="10"/>
      <c r="F1251" s="10"/>
      <c r="G1251" s="11"/>
    </row>
    <row r="1252" spans="3:7">
      <c r="C1252" s="10"/>
      <c r="D1252" s="10"/>
      <c r="E1252" s="10"/>
      <c r="F1252" s="10"/>
      <c r="G1252" s="11"/>
    </row>
    <row r="1253" spans="3:7">
      <c r="C1253" s="10"/>
      <c r="D1253" s="10"/>
      <c r="E1253" s="10"/>
      <c r="F1253" s="10"/>
      <c r="G1253" s="11"/>
    </row>
    <row r="1254" spans="3:7">
      <c r="C1254" s="10"/>
      <c r="D1254" s="10"/>
      <c r="E1254" s="10"/>
      <c r="F1254" s="10"/>
      <c r="G1254" s="11"/>
    </row>
    <row r="1255" spans="3:7">
      <c r="C1255" s="10"/>
      <c r="D1255" s="10"/>
      <c r="E1255" s="10"/>
      <c r="F1255" s="10"/>
      <c r="G1255" s="11"/>
    </row>
    <row r="1256" spans="3:7">
      <c r="C1256" s="10"/>
      <c r="D1256" s="10"/>
      <c r="E1256" s="10"/>
      <c r="F1256" s="10"/>
      <c r="G1256" s="11"/>
    </row>
    <row r="1257" spans="3:7">
      <c r="C1257" s="10"/>
      <c r="D1257" s="10"/>
      <c r="E1257" s="10"/>
      <c r="F1257" s="10"/>
      <c r="G1257" s="11"/>
    </row>
    <row r="1258" spans="3:7">
      <c r="C1258" s="10"/>
      <c r="D1258" s="10"/>
      <c r="E1258" s="10"/>
      <c r="F1258" s="10"/>
      <c r="G1258" s="11"/>
    </row>
    <row r="1259" spans="3:7">
      <c r="C1259" s="10"/>
      <c r="D1259" s="10"/>
      <c r="E1259" s="10"/>
      <c r="F1259" s="10"/>
      <c r="G1259" s="11"/>
    </row>
    <row r="1260" spans="3:7">
      <c r="C1260" s="10"/>
      <c r="D1260" s="10"/>
      <c r="E1260" s="10"/>
      <c r="F1260" s="10"/>
      <c r="G1260" s="11"/>
    </row>
    <row r="1261" spans="3:7">
      <c r="C1261" s="10"/>
      <c r="D1261" s="10"/>
      <c r="E1261" s="10"/>
      <c r="F1261" s="10"/>
      <c r="G1261" s="11"/>
    </row>
    <row r="1262" spans="3:7">
      <c r="C1262" s="10"/>
      <c r="D1262" s="10"/>
      <c r="E1262" s="10"/>
      <c r="F1262" s="10"/>
      <c r="G1262" s="11"/>
    </row>
    <row r="1263" spans="3:7">
      <c r="C1263" s="10"/>
      <c r="D1263" s="10"/>
      <c r="E1263" s="10"/>
      <c r="F1263" s="10"/>
      <c r="G1263" s="11"/>
    </row>
    <row r="1264" spans="3:7">
      <c r="C1264" s="10"/>
      <c r="D1264" s="10"/>
      <c r="E1264" s="10"/>
      <c r="F1264" s="10"/>
      <c r="G1264" s="11"/>
    </row>
    <row r="1265" spans="3:7">
      <c r="C1265" s="10"/>
      <c r="D1265" s="10"/>
      <c r="E1265" s="10"/>
      <c r="F1265" s="10"/>
      <c r="G1265" s="11"/>
    </row>
    <row r="1266" spans="3:7">
      <c r="C1266" s="10"/>
      <c r="D1266" s="10"/>
      <c r="E1266" s="10"/>
      <c r="F1266" s="10"/>
      <c r="G1266" s="11"/>
    </row>
    <row r="1267" spans="3:7">
      <c r="C1267" s="10"/>
      <c r="D1267" s="10"/>
      <c r="E1267" s="10"/>
      <c r="F1267" s="10"/>
      <c r="G1267" s="11"/>
    </row>
    <row r="1268" spans="3:7">
      <c r="C1268" s="10"/>
      <c r="D1268" s="10"/>
      <c r="E1268" s="10"/>
      <c r="F1268" s="10"/>
      <c r="G1268" s="11"/>
    </row>
    <row r="1269" spans="3:7">
      <c r="C1269" s="10"/>
      <c r="D1269" s="10"/>
      <c r="E1269" s="10"/>
      <c r="F1269" s="10"/>
      <c r="G1269" s="11"/>
    </row>
    <row r="1270" spans="3:7">
      <c r="C1270" s="10"/>
      <c r="D1270" s="10"/>
      <c r="E1270" s="10"/>
      <c r="F1270" s="10"/>
      <c r="G1270" s="11"/>
    </row>
    <row r="1271" spans="3:7">
      <c r="C1271" s="10"/>
      <c r="D1271" s="10"/>
      <c r="E1271" s="10"/>
      <c r="F1271" s="10"/>
      <c r="G1271" s="11"/>
    </row>
    <row r="1272" spans="3:7">
      <c r="C1272" s="10"/>
      <c r="D1272" s="10"/>
      <c r="E1272" s="10"/>
      <c r="F1272" s="10"/>
      <c r="G1272" s="11"/>
    </row>
    <row r="1273" spans="3:7">
      <c r="C1273" s="10"/>
      <c r="D1273" s="10"/>
      <c r="E1273" s="10"/>
      <c r="F1273" s="10"/>
      <c r="G1273" s="11"/>
    </row>
    <row r="1274" spans="3:7">
      <c r="C1274" s="10"/>
      <c r="D1274" s="10"/>
      <c r="E1274" s="10"/>
      <c r="F1274" s="10"/>
      <c r="G1274" s="11"/>
    </row>
    <row r="1275" spans="3:7">
      <c r="C1275" s="10"/>
      <c r="D1275" s="10"/>
      <c r="E1275" s="10"/>
      <c r="F1275" s="10"/>
      <c r="G1275" s="11"/>
    </row>
    <row r="1276" spans="3:7">
      <c r="C1276" s="10"/>
      <c r="D1276" s="10"/>
      <c r="E1276" s="10"/>
      <c r="F1276" s="10"/>
      <c r="G1276" s="11"/>
    </row>
    <row r="1277" spans="3:7">
      <c r="C1277" s="10"/>
      <c r="D1277" s="10"/>
      <c r="E1277" s="10"/>
      <c r="F1277" s="10"/>
      <c r="G1277" s="11"/>
    </row>
    <row r="1278" spans="3:7">
      <c r="C1278" s="10"/>
      <c r="D1278" s="10"/>
      <c r="E1278" s="10"/>
      <c r="F1278" s="10"/>
      <c r="G1278" s="11"/>
    </row>
    <row r="1279" spans="3:7">
      <c r="C1279" s="10"/>
      <c r="D1279" s="10"/>
      <c r="E1279" s="10"/>
      <c r="F1279" s="10"/>
      <c r="G1279" s="11"/>
    </row>
    <row r="1280" spans="3:7">
      <c r="C1280" s="10"/>
      <c r="D1280" s="10"/>
      <c r="E1280" s="10"/>
      <c r="F1280" s="10"/>
      <c r="G1280" s="11"/>
    </row>
    <row r="1281" spans="3:7">
      <c r="C1281" s="10"/>
      <c r="D1281" s="10"/>
      <c r="E1281" s="10"/>
      <c r="F1281" s="10"/>
      <c r="G1281" s="11"/>
    </row>
    <row r="1282" spans="3:7">
      <c r="C1282" s="10"/>
      <c r="D1282" s="10"/>
      <c r="E1282" s="10"/>
      <c r="F1282" s="10"/>
      <c r="G1282" s="11"/>
    </row>
    <row r="1283" spans="3:7">
      <c r="C1283" s="10"/>
      <c r="D1283" s="10"/>
      <c r="E1283" s="10"/>
      <c r="F1283" s="10"/>
      <c r="G1283" s="11"/>
    </row>
    <row r="1284" spans="3:7">
      <c r="C1284" s="10"/>
      <c r="D1284" s="10"/>
      <c r="E1284" s="10"/>
      <c r="F1284" s="10"/>
      <c r="G1284" s="11"/>
    </row>
    <row r="1285" spans="3:7">
      <c r="C1285" s="10"/>
      <c r="D1285" s="10"/>
      <c r="E1285" s="10"/>
      <c r="F1285" s="10"/>
      <c r="G1285" s="11"/>
    </row>
    <row r="1286" spans="3:7">
      <c r="C1286" s="10"/>
      <c r="D1286" s="10"/>
      <c r="E1286" s="10"/>
      <c r="F1286" s="10"/>
      <c r="G1286" s="11"/>
    </row>
    <row r="1287" spans="3:7">
      <c r="C1287" s="10"/>
      <c r="D1287" s="10"/>
      <c r="E1287" s="10"/>
      <c r="F1287" s="10"/>
      <c r="G1287" s="11"/>
    </row>
    <row r="1288" spans="3:7">
      <c r="C1288" s="10"/>
      <c r="D1288" s="10"/>
      <c r="E1288" s="10"/>
      <c r="F1288" s="10"/>
      <c r="G1288" s="11"/>
    </row>
    <row r="1289" spans="3:7">
      <c r="C1289" s="10"/>
      <c r="D1289" s="10"/>
      <c r="E1289" s="10"/>
      <c r="F1289" s="10"/>
      <c r="G1289" s="11"/>
    </row>
    <row r="1290" spans="3:7">
      <c r="C1290" s="10"/>
      <c r="D1290" s="10"/>
      <c r="E1290" s="10"/>
      <c r="F1290" s="10"/>
      <c r="G1290" s="11"/>
    </row>
    <row r="1291" spans="3:7">
      <c r="C1291" s="10"/>
      <c r="D1291" s="10"/>
      <c r="E1291" s="10"/>
      <c r="F1291" s="10"/>
      <c r="G1291" s="11"/>
    </row>
    <row r="1292" spans="3:7">
      <c r="C1292" s="10"/>
      <c r="D1292" s="10"/>
      <c r="E1292" s="10"/>
      <c r="F1292" s="10"/>
      <c r="G1292" s="11"/>
    </row>
    <row r="1293" spans="3:7">
      <c r="C1293" s="10"/>
      <c r="D1293" s="10"/>
      <c r="E1293" s="10"/>
      <c r="F1293" s="10"/>
      <c r="G1293" s="11"/>
    </row>
    <row r="1294" spans="3:7">
      <c r="C1294" s="10"/>
      <c r="D1294" s="10"/>
      <c r="E1294" s="10"/>
      <c r="F1294" s="10"/>
      <c r="G1294" s="11"/>
    </row>
    <row r="1295" spans="3:7">
      <c r="C1295" s="10"/>
      <c r="D1295" s="10"/>
      <c r="E1295" s="10"/>
      <c r="F1295" s="10"/>
      <c r="G1295" s="11"/>
    </row>
    <row r="1296" spans="3:7">
      <c r="C1296" s="10"/>
      <c r="D1296" s="10"/>
      <c r="E1296" s="10"/>
      <c r="F1296" s="10"/>
      <c r="G1296" s="11"/>
    </row>
    <row r="1297" spans="3:7">
      <c r="C1297" s="10"/>
      <c r="D1297" s="10"/>
      <c r="E1297" s="10"/>
      <c r="F1297" s="10"/>
      <c r="G1297" s="11"/>
    </row>
    <row r="1298" spans="3:7">
      <c r="C1298" s="10"/>
      <c r="D1298" s="10"/>
      <c r="E1298" s="10"/>
      <c r="F1298" s="10"/>
      <c r="G1298" s="11"/>
    </row>
    <row r="1299" spans="3:7">
      <c r="C1299" s="10"/>
      <c r="D1299" s="10"/>
      <c r="E1299" s="10"/>
      <c r="F1299" s="10"/>
      <c r="G1299" s="11"/>
    </row>
    <row r="1300" spans="3:7">
      <c r="C1300" s="10"/>
      <c r="D1300" s="10"/>
      <c r="E1300" s="10"/>
      <c r="F1300" s="10"/>
      <c r="G1300" s="11"/>
    </row>
    <row r="1301" spans="3:7">
      <c r="C1301" s="10"/>
      <c r="D1301" s="10"/>
      <c r="E1301" s="10"/>
      <c r="F1301" s="10"/>
      <c r="G1301" s="11"/>
    </row>
    <row r="1302" spans="3:7">
      <c r="C1302" s="10"/>
      <c r="D1302" s="10"/>
      <c r="E1302" s="10"/>
      <c r="F1302" s="10"/>
      <c r="G1302" s="11"/>
    </row>
    <row r="1303" spans="3:7">
      <c r="C1303" s="10"/>
      <c r="D1303" s="10"/>
      <c r="E1303" s="10"/>
      <c r="F1303" s="10"/>
      <c r="G1303" s="11"/>
    </row>
    <row r="1304" spans="3:7">
      <c r="C1304" s="10"/>
      <c r="D1304" s="10"/>
      <c r="E1304" s="10"/>
      <c r="F1304" s="10"/>
      <c r="G1304" s="11"/>
    </row>
    <row r="1305" spans="3:7">
      <c r="C1305" s="10"/>
      <c r="D1305" s="10"/>
      <c r="E1305" s="10"/>
      <c r="F1305" s="10"/>
      <c r="G1305" s="11"/>
    </row>
    <row r="1306" spans="3:7">
      <c r="C1306" s="10"/>
      <c r="D1306" s="10"/>
      <c r="E1306" s="10"/>
      <c r="F1306" s="10"/>
      <c r="G1306" s="11"/>
    </row>
    <row r="1307" spans="3:7">
      <c r="C1307" s="10"/>
      <c r="D1307" s="10"/>
      <c r="E1307" s="10"/>
      <c r="F1307" s="10"/>
      <c r="G1307" s="11"/>
    </row>
    <row r="1308" spans="3:7">
      <c r="C1308" s="10"/>
      <c r="D1308" s="10"/>
      <c r="E1308" s="10"/>
      <c r="F1308" s="10"/>
      <c r="G1308" s="11"/>
    </row>
    <row r="1309" spans="3:7">
      <c r="C1309" s="10"/>
      <c r="D1309" s="10"/>
      <c r="E1309" s="10"/>
      <c r="F1309" s="10"/>
      <c r="G1309" s="11"/>
    </row>
    <row r="1310" spans="3:7">
      <c r="C1310" s="10"/>
      <c r="D1310" s="10"/>
      <c r="E1310" s="10"/>
      <c r="F1310" s="10"/>
      <c r="G1310" s="11"/>
    </row>
    <row r="1311" spans="3:7">
      <c r="C1311" s="10"/>
      <c r="D1311" s="10"/>
      <c r="E1311" s="10"/>
      <c r="F1311" s="10"/>
      <c r="G1311" s="11"/>
    </row>
    <row r="1312" spans="3:7">
      <c r="C1312" s="10"/>
      <c r="D1312" s="10"/>
      <c r="E1312" s="10"/>
      <c r="F1312" s="10"/>
      <c r="G1312" s="11"/>
    </row>
    <row r="1313" spans="3:7">
      <c r="C1313" s="10"/>
      <c r="D1313" s="10"/>
      <c r="E1313" s="10"/>
      <c r="F1313" s="10"/>
      <c r="G1313" s="11"/>
    </row>
    <row r="1314" spans="3:7">
      <c r="C1314" s="10"/>
      <c r="D1314" s="10"/>
      <c r="E1314" s="10"/>
      <c r="F1314" s="10"/>
      <c r="G1314" s="11"/>
    </row>
    <row r="1315" spans="3:7">
      <c r="C1315" s="10"/>
      <c r="D1315" s="10"/>
      <c r="E1315" s="10"/>
      <c r="F1315" s="10"/>
      <c r="G1315" s="11"/>
    </row>
    <row r="1316" spans="3:7">
      <c r="C1316" s="10"/>
      <c r="D1316" s="10"/>
      <c r="E1316" s="10"/>
      <c r="F1316" s="10"/>
      <c r="G1316" s="11"/>
    </row>
    <row r="1317" spans="3:7">
      <c r="C1317" s="10"/>
      <c r="D1317" s="10"/>
      <c r="E1317" s="10"/>
      <c r="F1317" s="10"/>
      <c r="G1317" s="11"/>
    </row>
    <row r="1318" spans="3:7">
      <c r="C1318" s="10"/>
      <c r="D1318" s="10"/>
      <c r="E1318" s="10"/>
      <c r="F1318" s="10"/>
      <c r="G1318" s="11"/>
    </row>
    <row r="1319" spans="3:7">
      <c r="C1319" s="10"/>
      <c r="D1319" s="10"/>
      <c r="E1319" s="10"/>
      <c r="F1319" s="10"/>
      <c r="G1319" s="11"/>
    </row>
    <row r="1320" spans="3:7">
      <c r="C1320" s="10"/>
      <c r="D1320" s="10"/>
      <c r="E1320" s="10"/>
      <c r="F1320" s="10"/>
      <c r="G1320" s="11"/>
    </row>
    <row r="1321" spans="3:7">
      <c r="C1321" s="10"/>
      <c r="D1321" s="10"/>
      <c r="E1321" s="10"/>
      <c r="F1321" s="10"/>
      <c r="G1321" s="11"/>
    </row>
    <row r="1322" spans="3:7">
      <c r="C1322" s="10"/>
      <c r="D1322" s="10"/>
      <c r="E1322" s="10"/>
      <c r="F1322" s="10"/>
      <c r="G1322" s="11"/>
    </row>
    <row r="1323" spans="3:7">
      <c r="C1323" s="10"/>
      <c r="D1323" s="10"/>
      <c r="E1323" s="10"/>
      <c r="F1323" s="10"/>
      <c r="G1323" s="11"/>
    </row>
    <row r="1324" spans="3:7">
      <c r="C1324" s="10"/>
      <c r="D1324" s="10"/>
      <c r="E1324" s="10"/>
      <c r="F1324" s="10"/>
      <c r="G1324" s="11"/>
    </row>
    <row r="1325" spans="3:7">
      <c r="C1325" s="10"/>
      <c r="D1325" s="10"/>
      <c r="E1325" s="10"/>
      <c r="F1325" s="10"/>
      <c r="G1325" s="11"/>
    </row>
    <row r="1326" spans="3:7">
      <c r="C1326" s="10"/>
      <c r="D1326" s="10"/>
      <c r="E1326" s="10"/>
      <c r="F1326" s="10"/>
      <c r="G1326" s="11"/>
    </row>
    <row r="1327" spans="3:7">
      <c r="C1327" s="10"/>
      <c r="D1327" s="10"/>
      <c r="E1327" s="10"/>
      <c r="F1327" s="10"/>
      <c r="G1327" s="11"/>
    </row>
    <row r="1328" spans="3:7">
      <c r="C1328" s="10"/>
      <c r="D1328" s="10"/>
      <c r="E1328" s="10"/>
      <c r="F1328" s="10"/>
      <c r="G1328" s="11"/>
    </row>
    <row r="1329" spans="3:7">
      <c r="C1329" s="10"/>
      <c r="D1329" s="10"/>
      <c r="E1329" s="10"/>
      <c r="F1329" s="10"/>
      <c r="G1329" s="11"/>
    </row>
    <row r="1330" spans="3:7">
      <c r="C1330" s="10"/>
      <c r="D1330" s="10"/>
      <c r="E1330" s="10"/>
      <c r="F1330" s="10"/>
      <c r="G1330" s="11"/>
    </row>
    <row r="1331" spans="3:7">
      <c r="C1331" s="10"/>
      <c r="D1331" s="10"/>
      <c r="E1331" s="10"/>
      <c r="F1331" s="10"/>
      <c r="G1331" s="11"/>
    </row>
    <row r="1332" spans="3:7">
      <c r="C1332" s="10"/>
      <c r="D1332" s="10"/>
      <c r="E1332" s="10"/>
      <c r="F1332" s="10"/>
      <c r="G1332" s="11"/>
    </row>
    <row r="1333" spans="3:7">
      <c r="C1333" s="10"/>
      <c r="D1333" s="10"/>
      <c r="E1333" s="10"/>
      <c r="F1333" s="10"/>
      <c r="G1333" s="11"/>
    </row>
    <row r="1334" spans="3:7">
      <c r="C1334" s="10"/>
      <c r="D1334" s="10"/>
      <c r="E1334" s="10"/>
      <c r="F1334" s="10"/>
      <c r="G1334" s="11"/>
    </row>
    <row r="1335" spans="3:7">
      <c r="C1335" s="10"/>
      <c r="D1335" s="10"/>
      <c r="E1335" s="10"/>
      <c r="F1335" s="10"/>
      <c r="G1335" s="11"/>
    </row>
    <row r="1336" spans="3:7">
      <c r="C1336" s="10"/>
      <c r="D1336" s="10"/>
      <c r="E1336" s="10"/>
      <c r="F1336" s="10"/>
      <c r="G1336" s="11"/>
    </row>
    <row r="1337" spans="3:7">
      <c r="C1337" s="10"/>
      <c r="D1337" s="10"/>
      <c r="E1337" s="10"/>
      <c r="F1337" s="10"/>
      <c r="G1337" s="11"/>
    </row>
    <row r="1338" spans="3:7">
      <c r="C1338" s="10"/>
      <c r="D1338" s="10"/>
      <c r="E1338" s="10"/>
      <c r="F1338" s="10"/>
      <c r="G1338" s="11"/>
    </row>
    <row r="1339" spans="3:7">
      <c r="C1339" s="10"/>
      <c r="D1339" s="10"/>
      <c r="E1339" s="10"/>
      <c r="F1339" s="10"/>
      <c r="G1339" s="11"/>
    </row>
    <row r="1340" spans="3:7">
      <c r="C1340" s="10"/>
      <c r="D1340" s="10"/>
      <c r="E1340" s="10"/>
      <c r="F1340" s="10"/>
      <c r="G1340" s="11"/>
    </row>
    <row r="1341" spans="3:7">
      <c r="C1341" s="10"/>
      <c r="D1341" s="10"/>
      <c r="E1341" s="10"/>
      <c r="F1341" s="10"/>
      <c r="G1341" s="11"/>
    </row>
    <row r="1342" spans="3:7">
      <c r="C1342" s="10"/>
      <c r="D1342" s="10"/>
      <c r="E1342" s="10"/>
      <c r="F1342" s="10"/>
      <c r="G1342" s="11"/>
    </row>
    <row r="1343" spans="3:7">
      <c r="C1343" s="10"/>
      <c r="D1343" s="10"/>
      <c r="E1343" s="10"/>
      <c r="F1343" s="10"/>
      <c r="G1343" s="11"/>
    </row>
    <row r="1344" spans="3:7">
      <c r="C1344" s="10"/>
      <c r="D1344" s="10"/>
      <c r="E1344" s="10"/>
      <c r="F1344" s="10"/>
      <c r="G1344" s="11"/>
    </row>
    <row r="1345" spans="3:7">
      <c r="C1345" s="10"/>
      <c r="D1345" s="10"/>
      <c r="E1345" s="10"/>
      <c r="F1345" s="10"/>
      <c r="G1345" s="11"/>
    </row>
    <row r="1346" spans="3:7">
      <c r="C1346" s="10"/>
      <c r="D1346" s="10"/>
      <c r="E1346" s="10"/>
      <c r="F1346" s="10"/>
      <c r="G1346" s="11"/>
    </row>
    <row r="1347" spans="3:7">
      <c r="C1347" s="10"/>
      <c r="D1347" s="10"/>
      <c r="E1347" s="10"/>
      <c r="F1347" s="10"/>
      <c r="G1347" s="11"/>
    </row>
    <row r="1348" spans="3:7">
      <c r="C1348" s="10"/>
      <c r="D1348" s="10"/>
      <c r="E1348" s="10"/>
      <c r="F1348" s="10"/>
      <c r="G1348" s="11"/>
    </row>
    <row r="1349" spans="3:7">
      <c r="C1349" s="10"/>
      <c r="D1349" s="10"/>
      <c r="E1349" s="10"/>
      <c r="F1349" s="10"/>
      <c r="G1349" s="11"/>
    </row>
    <row r="1350" spans="3:7">
      <c r="C1350" s="10"/>
      <c r="D1350" s="10"/>
      <c r="E1350" s="10"/>
      <c r="F1350" s="10"/>
      <c r="G1350" s="11"/>
    </row>
    <row r="1351" spans="3:7">
      <c r="C1351" s="10"/>
      <c r="D1351" s="10"/>
      <c r="E1351" s="10"/>
      <c r="F1351" s="10"/>
      <c r="G1351" s="11"/>
    </row>
    <row r="1352" spans="3:7">
      <c r="C1352" s="10"/>
      <c r="D1352" s="10"/>
      <c r="E1352" s="10"/>
      <c r="F1352" s="10"/>
      <c r="G1352" s="11"/>
    </row>
    <row r="1353" spans="3:7">
      <c r="C1353" s="10"/>
      <c r="D1353" s="10"/>
      <c r="E1353" s="10"/>
      <c r="F1353" s="10"/>
      <c r="G1353" s="11"/>
    </row>
    <row r="1354" spans="3:7">
      <c r="C1354" s="10"/>
      <c r="D1354" s="10"/>
      <c r="E1354" s="10"/>
      <c r="F1354" s="10"/>
      <c r="G1354" s="11"/>
    </row>
    <row r="1355" spans="3:7">
      <c r="C1355" s="10"/>
      <c r="D1355" s="10"/>
      <c r="E1355" s="10"/>
      <c r="F1355" s="10"/>
      <c r="G1355" s="11"/>
    </row>
    <row r="1356" spans="3:7">
      <c r="C1356" s="10"/>
      <c r="D1356" s="10"/>
      <c r="E1356" s="10"/>
      <c r="F1356" s="10"/>
      <c r="G1356" s="11"/>
    </row>
    <row r="1357" spans="3:7">
      <c r="C1357" s="10"/>
      <c r="D1357" s="10"/>
      <c r="E1357" s="10"/>
      <c r="F1357" s="10"/>
      <c r="G1357" s="11"/>
    </row>
    <row r="1358" spans="3:7">
      <c r="C1358" s="10"/>
      <c r="D1358" s="10"/>
      <c r="E1358" s="10"/>
      <c r="F1358" s="10"/>
      <c r="G1358" s="11"/>
    </row>
    <row r="1359" spans="3:7">
      <c r="C1359" s="10"/>
      <c r="D1359" s="10"/>
      <c r="E1359" s="10"/>
      <c r="F1359" s="10"/>
      <c r="G1359" s="11"/>
    </row>
    <row r="1360" spans="3:7">
      <c r="C1360" s="10"/>
      <c r="D1360" s="10"/>
      <c r="E1360" s="10"/>
      <c r="F1360" s="10"/>
      <c r="G1360" s="11"/>
    </row>
    <row r="1361" spans="3:7">
      <c r="C1361" s="10"/>
      <c r="D1361" s="10"/>
      <c r="E1361" s="10"/>
      <c r="F1361" s="10"/>
      <c r="G1361" s="11"/>
    </row>
    <row r="1362" spans="3:7">
      <c r="C1362" s="10"/>
      <c r="D1362" s="10"/>
      <c r="E1362" s="10"/>
      <c r="F1362" s="10"/>
      <c r="G1362" s="11"/>
    </row>
    <row r="1363" spans="3:7">
      <c r="C1363" s="10"/>
      <c r="D1363" s="10"/>
      <c r="E1363" s="10"/>
      <c r="F1363" s="10"/>
      <c r="G1363" s="11"/>
    </row>
    <row r="1364" spans="3:7">
      <c r="C1364" s="10"/>
      <c r="D1364" s="10"/>
      <c r="E1364" s="10"/>
      <c r="F1364" s="10"/>
      <c r="G1364" s="11"/>
    </row>
    <row r="1365" spans="3:7">
      <c r="C1365" s="10"/>
      <c r="D1365" s="10"/>
      <c r="E1365" s="10"/>
      <c r="F1365" s="10"/>
      <c r="G1365" s="11"/>
    </row>
    <row r="1366" spans="3:7">
      <c r="C1366" s="10"/>
      <c r="D1366" s="10"/>
      <c r="E1366" s="10"/>
      <c r="F1366" s="10"/>
      <c r="G1366" s="11"/>
    </row>
    <row r="1367" spans="3:7">
      <c r="C1367" s="10"/>
      <c r="D1367" s="10"/>
      <c r="E1367" s="10"/>
      <c r="F1367" s="10"/>
      <c r="G1367" s="11"/>
    </row>
    <row r="1368" spans="3:7">
      <c r="C1368" s="10"/>
      <c r="D1368" s="10"/>
      <c r="E1368" s="10"/>
      <c r="F1368" s="10"/>
      <c r="G1368" s="11"/>
    </row>
    <row r="1369" spans="3:7">
      <c r="C1369" s="10"/>
      <c r="D1369" s="10"/>
      <c r="E1369" s="10"/>
      <c r="F1369" s="10"/>
      <c r="G1369" s="11"/>
    </row>
    <row r="1370" spans="3:7">
      <c r="C1370" s="10"/>
      <c r="D1370" s="10"/>
      <c r="E1370" s="10"/>
      <c r="F1370" s="10"/>
      <c r="G1370" s="11"/>
    </row>
    <row r="1371" spans="3:7">
      <c r="C1371" s="10"/>
      <c r="D1371" s="10"/>
      <c r="E1371" s="10"/>
      <c r="F1371" s="10"/>
      <c r="G1371" s="11"/>
    </row>
    <row r="1372" spans="3:7">
      <c r="C1372" s="10"/>
      <c r="D1372" s="10"/>
      <c r="E1372" s="10"/>
      <c r="F1372" s="10"/>
      <c r="G1372" s="11"/>
    </row>
    <row r="1373" spans="3:7">
      <c r="C1373" s="10"/>
      <c r="D1373" s="10"/>
      <c r="E1373" s="10"/>
      <c r="F1373" s="10"/>
      <c r="G1373" s="11"/>
    </row>
    <row r="1374" spans="3:7">
      <c r="C1374" s="10"/>
      <c r="D1374" s="10"/>
      <c r="E1374" s="10"/>
      <c r="F1374" s="10"/>
      <c r="G1374" s="11"/>
    </row>
    <row r="1375" spans="3:7">
      <c r="C1375" s="10"/>
      <c r="D1375" s="10"/>
      <c r="E1375" s="10"/>
      <c r="F1375" s="10"/>
      <c r="G1375" s="11"/>
    </row>
    <row r="1376" spans="3:7">
      <c r="C1376" s="10"/>
      <c r="D1376" s="10"/>
      <c r="E1376" s="10"/>
      <c r="F1376" s="10"/>
      <c r="G1376" s="11"/>
    </row>
    <row r="1377" spans="3:7">
      <c r="C1377" s="10"/>
      <c r="D1377" s="10"/>
      <c r="E1377" s="10"/>
      <c r="F1377" s="10"/>
      <c r="G1377" s="11"/>
    </row>
    <row r="1378" spans="3:7">
      <c r="C1378" s="10"/>
      <c r="D1378" s="10"/>
      <c r="E1378" s="10"/>
      <c r="F1378" s="10"/>
      <c r="G1378" s="11"/>
    </row>
    <row r="1379" spans="3:7">
      <c r="C1379" s="10"/>
      <c r="D1379" s="10"/>
      <c r="E1379" s="10"/>
      <c r="F1379" s="10"/>
      <c r="G1379" s="11"/>
    </row>
    <row r="1380" spans="3:7">
      <c r="C1380" s="10"/>
      <c r="D1380" s="10"/>
      <c r="E1380" s="10"/>
      <c r="F1380" s="10"/>
      <c r="G1380" s="11"/>
    </row>
    <row r="1381" spans="3:7">
      <c r="C1381" s="10"/>
      <c r="D1381" s="10"/>
      <c r="E1381" s="10"/>
      <c r="F1381" s="10"/>
      <c r="G1381" s="11"/>
    </row>
    <row r="1382" spans="3:7">
      <c r="C1382" s="10"/>
      <c r="D1382" s="10"/>
      <c r="E1382" s="10"/>
      <c r="F1382" s="10"/>
      <c r="G1382" s="11"/>
    </row>
    <row r="1383" spans="3:7">
      <c r="C1383" s="10"/>
      <c r="D1383" s="10"/>
      <c r="E1383" s="10"/>
      <c r="F1383" s="10"/>
      <c r="G1383" s="11"/>
    </row>
    <row r="1384" spans="3:7">
      <c r="C1384" s="10"/>
      <c r="D1384" s="10"/>
      <c r="E1384" s="10"/>
      <c r="F1384" s="10"/>
      <c r="G1384" s="11"/>
    </row>
    <row r="1385" spans="3:7">
      <c r="C1385" s="10"/>
      <c r="D1385" s="10"/>
      <c r="E1385" s="10"/>
      <c r="F1385" s="10"/>
      <c r="G1385" s="11"/>
    </row>
    <row r="1386" spans="3:7">
      <c r="C1386" s="10"/>
      <c r="D1386" s="10"/>
      <c r="E1386" s="10"/>
      <c r="F1386" s="10"/>
      <c r="G1386" s="11"/>
    </row>
    <row r="1387" spans="3:7">
      <c r="C1387" s="10"/>
      <c r="D1387" s="10"/>
      <c r="E1387" s="10"/>
      <c r="F1387" s="10"/>
      <c r="G1387" s="11"/>
    </row>
    <row r="1388" spans="3:7">
      <c r="C1388" s="10"/>
      <c r="D1388" s="10"/>
      <c r="E1388" s="10"/>
      <c r="F1388" s="10"/>
      <c r="G1388" s="11"/>
    </row>
    <row r="1389" spans="3:7">
      <c r="C1389" s="10"/>
      <c r="D1389" s="10"/>
      <c r="E1389" s="10"/>
      <c r="F1389" s="10"/>
      <c r="G1389" s="11"/>
    </row>
    <row r="1390" spans="3:7">
      <c r="C1390" s="10"/>
      <c r="D1390" s="10"/>
      <c r="E1390" s="10"/>
      <c r="F1390" s="10"/>
      <c r="G1390" s="11"/>
    </row>
    <row r="1391" spans="3:7">
      <c r="C1391" s="10"/>
      <c r="D1391" s="10"/>
      <c r="E1391" s="10"/>
      <c r="F1391" s="10"/>
      <c r="G1391" s="11"/>
    </row>
    <row r="1392" spans="3:7">
      <c r="C1392" s="10"/>
      <c r="D1392" s="10"/>
      <c r="E1392" s="10"/>
      <c r="F1392" s="10"/>
      <c r="G1392" s="11"/>
    </row>
    <row r="1393" spans="3:7">
      <c r="C1393" s="10"/>
      <c r="D1393" s="10"/>
      <c r="E1393" s="10"/>
      <c r="F1393" s="10"/>
      <c r="G1393" s="11"/>
    </row>
    <row r="1394" spans="3:7">
      <c r="C1394" s="10"/>
      <c r="D1394" s="10"/>
      <c r="E1394" s="10"/>
      <c r="F1394" s="10"/>
      <c r="G1394" s="11"/>
    </row>
    <row r="1395" spans="3:7">
      <c r="C1395" s="10"/>
      <c r="D1395" s="10"/>
      <c r="E1395" s="10"/>
      <c r="F1395" s="10"/>
      <c r="G1395" s="11"/>
    </row>
    <row r="1396" spans="3:7">
      <c r="C1396" s="10"/>
      <c r="D1396" s="10"/>
      <c r="E1396" s="10"/>
      <c r="F1396" s="10"/>
      <c r="G1396" s="11"/>
    </row>
    <row r="1397" spans="3:7">
      <c r="C1397" s="10"/>
      <c r="D1397" s="10"/>
      <c r="E1397" s="10"/>
      <c r="F1397" s="10"/>
      <c r="G1397" s="11"/>
    </row>
    <row r="1398" spans="3:7">
      <c r="C1398" s="10"/>
      <c r="D1398" s="10"/>
      <c r="E1398" s="10"/>
      <c r="F1398" s="10"/>
      <c r="G1398" s="11"/>
    </row>
    <row r="1399" spans="3:7">
      <c r="C1399" s="10"/>
      <c r="D1399" s="10"/>
      <c r="E1399" s="10"/>
      <c r="F1399" s="10"/>
      <c r="G1399" s="11"/>
    </row>
    <row r="1400" spans="3:7">
      <c r="C1400" s="10"/>
      <c r="D1400" s="10"/>
      <c r="E1400" s="10"/>
      <c r="F1400" s="10"/>
      <c r="G1400" s="11"/>
    </row>
    <row r="1401" spans="3:7">
      <c r="C1401" s="10"/>
      <c r="D1401" s="10"/>
      <c r="E1401" s="10"/>
      <c r="F1401" s="10"/>
      <c r="G1401" s="11"/>
    </row>
    <row r="1402" spans="3:7">
      <c r="C1402" s="10"/>
      <c r="D1402" s="10"/>
      <c r="E1402" s="10"/>
      <c r="F1402" s="10"/>
      <c r="G1402" s="11"/>
    </row>
    <row r="1403" spans="3:7">
      <c r="C1403" s="10"/>
      <c r="D1403" s="10"/>
      <c r="E1403" s="10"/>
      <c r="F1403" s="10"/>
      <c r="G1403" s="11"/>
    </row>
    <row r="1404" spans="3:7">
      <c r="C1404" s="10"/>
      <c r="D1404" s="10"/>
      <c r="E1404" s="10"/>
      <c r="F1404" s="10"/>
      <c r="G1404" s="11"/>
    </row>
    <row r="1405" spans="3:7">
      <c r="C1405" s="10"/>
      <c r="D1405" s="10"/>
      <c r="E1405" s="10"/>
      <c r="F1405" s="10"/>
      <c r="G1405" s="11"/>
    </row>
    <row r="1406" spans="3:7">
      <c r="C1406" s="10"/>
      <c r="D1406" s="10"/>
      <c r="E1406" s="10"/>
      <c r="F1406" s="10"/>
      <c r="G1406" s="11"/>
    </row>
    <row r="1407" spans="3:7">
      <c r="C1407" s="10"/>
      <c r="D1407" s="10"/>
      <c r="E1407" s="10"/>
      <c r="F1407" s="10"/>
      <c r="G1407" s="11"/>
    </row>
    <row r="1408" spans="3:7">
      <c r="C1408" s="10"/>
      <c r="D1408" s="10"/>
      <c r="E1408" s="10"/>
      <c r="F1408" s="10"/>
      <c r="G1408" s="11"/>
    </row>
    <row r="1409" spans="3:7">
      <c r="C1409" s="10"/>
      <c r="D1409" s="10"/>
      <c r="E1409" s="10"/>
      <c r="F1409" s="10"/>
      <c r="G1409" s="11"/>
    </row>
    <row r="1410" spans="3:7">
      <c r="C1410" s="10"/>
      <c r="D1410" s="10"/>
      <c r="E1410" s="10"/>
      <c r="F1410" s="10"/>
      <c r="G1410" s="11"/>
    </row>
    <row r="1411" spans="3:7">
      <c r="C1411" s="10"/>
      <c r="D1411" s="10"/>
      <c r="E1411" s="10"/>
      <c r="F1411" s="10"/>
      <c r="G1411" s="11"/>
    </row>
    <row r="1412" spans="3:7">
      <c r="C1412" s="10"/>
      <c r="D1412" s="10"/>
      <c r="E1412" s="10"/>
      <c r="F1412" s="10"/>
      <c r="G1412" s="11"/>
    </row>
    <row r="1413" spans="3:7">
      <c r="C1413" s="10"/>
      <c r="D1413" s="10"/>
      <c r="E1413" s="10"/>
      <c r="F1413" s="10"/>
      <c r="G1413" s="11"/>
    </row>
    <row r="1414" spans="3:7">
      <c r="C1414" s="10"/>
      <c r="D1414" s="10"/>
      <c r="E1414" s="10"/>
      <c r="F1414" s="10"/>
      <c r="G1414" s="11"/>
    </row>
    <row r="1415" spans="3:7">
      <c r="C1415" s="10"/>
      <c r="D1415" s="10"/>
      <c r="E1415" s="10"/>
      <c r="F1415" s="10"/>
      <c r="G1415" s="11"/>
    </row>
    <row r="1416" spans="3:7">
      <c r="C1416" s="10"/>
      <c r="D1416" s="10"/>
      <c r="E1416" s="10"/>
      <c r="F1416" s="10"/>
      <c r="G1416" s="11"/>
    </row>
    <row r="1417" spans="3:7">
      <c r="C1417" s="10"/>
      <c r="D1417" s="10"/>
      <c r="E1417" s="10"/>
      <c r="F1417" s="10"/>
      <c r="G1417" s="11"/>
    </row>
    <row r="1418" spans="3:7">
      <c r="C1418" s="10"/>
      <c r="D1418" s="10"/>
      <c r="E1418" s="10"/>
      <c r="F1418" s="10"/>
      <c r="G1418" s="11"/>
    </row>
    <row r="1419" spans="3:7">
      <c r="C1419" s="10"/>
      <c r="D1419" s="10"/>
      <c r="E1419" s="10"/>
      <c r="F1419" s="10"/>
      <c r="G1419" s="11"/>
    </row>
    <row r="1420" spans="3:7">
      <c r="C1420" s="10"/>
      <c r="D1420" s="10"/>
      <c r="E1420" s="10"/>
      <c r="F1420" s="10"/>
      <c r="G1420" s="11"/>
    </row>
    <row r="1421" spans="3:7">
      <c r="C1421" s="10"/>
      <c r="D1421" s="10"/>
      <c r="E1421" s="10"/>
      <c r="F1421" s="10"/>
      <c r="G1421" s="11"/>
    </row>
    <row r="1422" spans="3:7">
      <c r="C1422" s="10"/>
      <c r="D1422" s="10"/>
      <c r="E1422" s="10"/>
      <c r="F1422" s="10"/>
      <c r="G1422" s="11"/>
    </row>
    <row r="1423" spans="3:7">
      <c r="C1423" s="10"/>
      <c r="D1423" s="10"/>
      <c r="E1423" s="10"/>
      <c r="F1423" s="10"/>
      <c r="G1423" s="11"/>
    </row>
    <row r="1424" spans="3:7">
      <c r="C1424" s="10"/>
      <c r="D1424" s="10"/>
      <c r="E1424" s="10"/>
      <c r="F1424" s="10"/>
      <c r="G1424" s="11"/>
    </row>
    <row r="1425" spans="3:7">
      <c r="C1425" s="10"/>
      <c r="D1425" s="10"/>
      <c r="E1425" s="10"/>
      <c r="F1425" s="10"/>
      <c r="G1425" s="11"/>
    </row>
    <row r="1426" spans="3:7">
      <c r="C1426" s="10"/>
      <c r="D1426" s="10"/>
      <c r="E1426" s="10"/>
      <c r="F1426" s="10"/>
      <c r="G1426" s="11"/>
    </row>
    <row r="1427" spans="3:7">
      <c r="C1427" s="10"/>
      <c r="D1427" s="10"/>
      <c r="E1427" s="10"/>
      <c r="F1427" s="10"/>
      <c r="G1427" s="11"/>
    </row>
    <row r="1428" spans="3:7">
      <c r="C1428" s="10"/>
      <c r="D1428" s="10"/>
      <c r="E1428" s="10"/>
      <c r="F1428" s="10"/>
      <c r="G1428" s="11"/>
    </row>
    <row r="1429" spans="3:7">
      <c r="C1429" s="10"/>
      <c r="D1429" s="10"/>
      <c r="E1429" s="10"/>
      <c r="F1429" s="10"/>
      <c r="G1429" s="11"/>
    </row>
    <row r="1430" spans="3:7">
      <c r="C1430" s="10"/>
      <c r="D1430" s="10"/>
      <c r="E1430" s="10"/>
      <c r="F1430" s="10"/>
      <c r="G1430" s="11"/>
    </row>
    <row r="1431" spans="3:7">
      <c r="C1431" s="10"/>
      <c r="D1431" s="10"/>
      <c r="E1431" s="10"/>
      <c r="F1431" s="10"/>
      <c r="G1431" s="11"/>
    </row>
    <row r="1432" spans="3:7">
      <c r="C1432" s="10"/>
      <c r="D1432" s="10"/>
      <c r="E1432" s="10"/>
      <c r="F1432" s="10"/>
      <c r="G1432" s="11"/>
    </row>
    <row r="1433" spans="3:7">
      <c r="C1433" s="10"/>
      <c r="D1433" s="10"/>
      <c r="E1433" s="10"/>
      <c r="F1433" s="10"/>
      <c r="G1433" s="11"/>
    </row>
    <row r="1434" spans="3:7">
      <c r="C1434" s="10"/>
      <c r="D1434" s="10"/>
      <c r="E1434" s="10"/>
      <c r="F1434" s="10"/>
      <c r="G1434" s="11"/>
    </row>
    <row r="1435" spans="3:7">
      <c r="C1435" s="10"/>
      <c r="D1435" s="10"/>
      <c r="E1435" s="10"/>
      <c r="F1435" s="10"/>
      <c r="G1435" s="11"/>
    </row>
    <row r="1436" spans="3:7">
      <c r="C1436" s="10"/>
      <c r="D1436" s="10"/>
      <c r="E1436" s="10"/>
      <c r="F1436" s="10"/>
      <c r="G1436" s="11"/>
    </row>
    <row r="1437" spans="3:7">
      <c r="C1437" s="10"/>
      <c r="D1437" s="10"/>
      <c r="E1437" s="10"/>
      <c r="F1437" s="10"/>
      <c r="G1437" s="11"/>
    </row>
    <row r="1438" spans="3:7">
      <c r="C1438" s="10"/>
      <c r="D1438" s="10"/>
      <c r="E1438" s="10"/>
      <c r="F1438" s="10"/>
      <c r="G1438" s="11"/>
    </row>
    <row r="1439" spans="3:7">
      <c r="C1439" s="10"/>
      <c r="D1439" s="10"/>
      <c r="E1439" s="10"/>
      <c r="F1439" s="10"/>
      <c r="G1439" s="11"/>
    </row>
    <row r="1440" spans="3:7">
      <c r="C1440" s="10"/>
      <c r="D1440" s="10"/>
      <c r="E1440" s="10"/>
      <c r="F1440" s="10"/>
      <c r="G1440" s="11"/>
    </row>
    <row r="1441" spans="3:7">
      <c r="C1441" s="10"/>
      <c r="D1441" s="10"/>
      <c r="E1441" s="10"/>
      <c r="F1441" s="10"/>
      <c r="G1441" s="11"/>
    </row>
    <row r="1442" spans="3:7">
      <c r="C1442" s="10"/>
      <c r="D1442" s="10"/>
      <c r="E1442" s="10"/>
      <c r="F1442" s="10"/>
      <c r="G1442" s="11"/>
    </row>
    <row r="1443" spans="3:7">
      <c r="C1443" s="10"/>
      <c r="D1443" s="10"/>
      <c r="E1443" s="10"/>
      <c r="F1443" s="10"/>
      <c r="G1443" s="11"/>
    </row>
    <row r="1444" spans="3:7">
      <c r="C1444" s="10"/>
      <c r="D1444" s="10"/>
      <c r="E1444" s="10"/>
      <c r="F1444" s="10"/>
      <c r="G1444" s="11"/>
    </row>
    <row r="1445" spans="3:7">
      <c r="C1445" s="10"/>
      <c r="D1445" s="10"/>
      <c r="E1445" s="10"/>
      <c r="F1445" s="10"/>
      <c r="G1445" s="11"/>
    </row>
    <row r="1446" spans="3:7">
      <c r="C1446" s="10"/>
      <c r="D1446" s="10"/>
      <c r="E1446" s="10"/>
      <c r="F1446" s="10"/>
      <c r="G1446" s="11"/>
    </row>
    <row r="1447" spans="3:7">
      <c r="C1447" s="10"/>
      <c r="D1447" s="10"/>
      <c r="E1447" s="10"/>
      <c r="F1447" s="10"/>
      <c r="G1447" s="11"/>
    </row>
    <row r="1448" spans="3:7">
      <c r="C1448" s="10"/>
      <c r="D1448" s="10"/>
      <c r="E1448" s="10"/>
      <c r="F1448" s="10"/>
      <c r="G1448" s="11"/>
    </row>
    <row r="1449" spans="3:7">
      <c r="C1449" s="10"/>
      <c r="D1449" s="10"/>
      <c r="E1449" s="10"/>
      <c r="F1449" s="10"/>
      <c r="G1449" s="11"/>
    </row>
    <row r="1450" spans="3:7">
      <c r="C1450" s="10"/>
      <c r="D1450" s="10"/>
      <c r="E1450" s="10"/>
      <c r="F1450" s="10"/>
      <c r="G1450" s="11"/>
    </row>
    <row r="1451" spans="3:7">
      <c r="C1451" s="10"/>
      <c r="D1451" s="10"/>
      <c r="E1451" s="10"/>
      <c r="F1451" s="10"/>
      <c r="G1451" s="11"/>
    </row>
    <row r="1452" spans="3:7">
      <c r="C1452" s="10"/>
      <c r="D1452" s="10"/>
      <c r="E1452" s="10"/>
      <c r="F1452" s="10"/>
      <c r="G1452" s="11"/>
    </row>
    <row r="1453" spans="3:7">
      <c r="C1453" s="10"/>
      <c r="D1453" s="10"/>
      <c r="E1453" s="10"/>
      <c r="F1453" s="10"/>
      <c r="G1453" s="11"/>
    </row>
    <row r="1454" spans="3:7">
      <c r="C1454" s="10"/>
      <c r="D1454" s="10"/>
      <c r="E1454" s="10"/>
      <c r="F1454" s="10"/>
      <c r="G1454" s="11"/>
    </row>
    <row r="1455" spans="3:7">
      <c r="C1455" s="10"/>
      <c r="D1455" s="10"/>
      <c r="E1455" s="10"/>
      <c r="F1455" s="10"/>
      <c r="G1455" s="11"/>
    </row>
    <row r="1456" spans="3:7">
      <c r="C1456" s="10"/>
      <c r="D1456" s="10"/>
      <c r="E1456" s="10"/>
      <c r="F1456" s="10"/>
      <c r="G1456" s="11"/>
    </row>
    <row r="1457" spans="3:7">
      <c r="C1457" s="10"/>
      <c r="D1457" s="10"/>
      <c r="E1457" s="10"/>
      <c r="F1457" s="10"/>
      <c r="G1457" s="11"/>
    </row>
    <row r="1458" spans="3:7">
      <c r="C1458" s="10"/>
      <c r="D1458" s="10"/>
      <c r="E1458" s="10"/>
      <c r="F1458" s="10"/>
      <c r="G1458" s="11"/>
    </row>
    <row r="1459" spans="3:7">
      <c r="C1459" s="10"/>
      <c r="D1459" s="10"/>
      <c r="E1459" s="10"/>
      <c r="F1459" s="10"/>
      <c r="G1459" s="11"/>
    </row>
    <row r="1460" spans="3:7">
      <c r="C1460" s="10"/>
      <c r="D1460" s="10"/>
      <c r="E1460" s="10"/>
      <c r="F1460" s="10"/>
      <c r="G1460" s="11"/>
    </row>
    <row r="1461" spans="3:7">
      <c r="C1461" s="10"/>
      <c r="D1461" s="10"/>
      <c r="E1461" s="10"/>
      <c r="F1461" s="10"/>
      <c r="G1461" s="11"/>
    </row>
    <row r="1462" spans="3:7">
      <c r="C1462" s="10"/>
      <c r="D1462" s="10"/>
      <c r="E1462" s="10"/>
      <c r="F1462" s="10"/>
      <c r="G1462" s="11"/>
    </row>
    <row r="1463" spans="3:7">
      <c r="C1463" s="10"/>
      <c r="D1463" s="10"/>
      <c r="E1463" s="10"/>
      <c r="F1463" s="10"/>
      <c r="G1463" s="11"/>
    </row>
    <row r="1464" spans="3:7">
      <c r="C1464" s="10"/>
      <c r="D1464" s="10"/>
      <c r="E1464" s="10"/>
      <c r="F1464" s="10"/>
      <c r="G1464" s="11"/>
    </row>
    <row r="1465" spans="3:7">
      <c r="C1465" s="10"/>
      <c r="D1465" s="10"/>
      <c r="E1465" s="10"/>
      <c r="F1465" s="10"/>
      <c r="G1465" s="11"/>
    </row>
    <row r="1466" spans="3:7">
      <c r="C1466" s="10"/>
      <c r="D1466" s="10"/>
      <c r="E1466" s="10"/>
      <c r="F1466" s="10"/>
      <c r="G1466" s="11"/>
    </row>
    <row r="1467" spans="3:7">
      <c r="C1467" s="10"/>
      <c r="D1467" s="10"/>
      <c r="E1467" s="10"/>
      <c r="F1467" s="10"/>
      <c r="G1467" s="11"/>
    </row>
    <row r="1468" spans="3:7">
      <c r="C1468" s="10"/>
      <c r="D1468" s="10"/>
      <c r="E1468" s="10"/>
      <c r="F1468" s="10"/>
      <c r="G1468" s="11"/>
    </row>
    <row r="1469" spans="3:7">
      <c r="C1469" s="10"/>
      <c r="D1469" s="10"/>
      <c r="E1469" s="10"/>
      <c r="F1469" s="10"/>
      <c r="G1469" s="11"/>
    </row>
    <row r="1470" spans="3:7">
      <c r="C1470" s="10"/>
      <c r="D1470" s="10"/>
      <c r="E1470" s="10"/>
      <c r="F1470" s="10"/>
      <c r="G1470" s="11"/>
    </row>
    <row r="1471" spans="3:7">
      <c r="C1471" s="10"/>
      <c r="D1471" s="10"/>
      <c r="E1471" s="10"/>
      <c r="F1471" s="10"/>
      <c r="G1471" s="11"/>
    </row>
    <row r="1472" spans="3:7">
      <c r="C1472" s="10"/>
      <c r="D1472" s="10"/>
      <c r="E1472" s="10"/>
      <c r="F1472" s="10"/>
      <c r="G1472" s="11"/>
    </row>
    <row r="1473" spans="3:7">
      <c r="C1473" s="10"/>
      <c r="D1473" s="10"/>
      <c r="E1473" s="10"/>
      <c r="F1473" s="10"/>
      <c r="G1473" s="11"/>
    </row>
    <row r="1474" spans="3:7">
      <c r="C1474" s="10"/>
      <c r="D1474" s="10"/>
      <c r="E1474" s="10"/>
      <c r="F1474" s="10"/>
      <c r="G1474" s="11"/>
    </row>
    <row r="1475" spans="3:7">
      <c r="C1475" s="10"/>
      <c r="D1475" s="10"/>
      <c r="E1475" s="10"/>
      <c r="F1475" s="10"/>
      <c r="G1475" s="11"/>
    </row>
    <row r="1476" spans="3:7">
      <c r="C1476" s="10"/>
      <c r="D1476" s="10"/>
      <c r="E1476" s="10"/>
      <c r="F1476" s="10"/>
      <c r="G1476" s="11"/>
    </row>
    <row r="1477" spans="3:7">
      <c r="C1477" s="10"/>
      <c r="D1477" s="10"/>
      <c r="E1477" s="10"/>
      <c r="F1477" s="10"/>
      <c r="G1477" s="11"/>
    </row>
    <row r="1478" spans="3:7">
      <c r="C1478" s="10"/>
      <c r="D1478" s="10"/>
      <c r="E1478" s="10"/>
      <c r="F1478" s="10"/>
      <c r="G1478" s="11"/>
    </row>
    <row r="1479" spans="3:7">
      <c r="C1479" s="10"/>
      <c r="D1479" s="10"/>
      <c r="E1479" s="10"/>
      <c r="F1479" s="10"/>
      <c r="G1479" s="11"/>
    </row>
    <row r="1480" spans="3:7">
      <c r="C1480" s="10"/>
      <c r="D1480" s="10"/>
      <c r="E1480" s="10"/>
      <c r="F1480" s="10"/>
      <c r="G1480" s="11"/>
    </row>
    <row r="1481" spans="3:7">
      <c r="C1481" s="10"/>
      <c r="D1481" s="10"/>
      <c r="E1481" s="10"/>
      <c r="F1481" s="10"/>
      <c r="G1481" s="11"/>
    </row>
    <row r="1482" spans="3:7">
      <c r="C1482" s="10"/>
      <c r="D1482" s="10"/>
      <c r="E1482" s="10"/>
      <c r="F1482" s="10"/>
      <c r="G1482" s="11"/>
    </row>
    <row r="1483" spans="3:7">
      <c r="C1483" s="10"/>
      <c r="D1483" s="10"/>
      <c r="E1483" s="10"/>
      <c r="F1483" s="10"/>
      <c r="G1483" s="11"/>
    </row>
    <row r="1484" spans="3:7">
      <c r="C1484" s="10"/>
      <c r="D1484" s="10"/>
      <c r="E1484" s="10"/>
      <c r="F1484" s="10"/>
      <c r="G1484" s="11"/>
    </row>
    <row r="1485" spans="3:7">
      <c r="C1485" s="10"/>
      <c r="D1485" s="10"/>
      <c r="E1485" s="10"/>
      <c r="F1485" s="10"/>
      <c r="G1485" s="11"/>
    </row>
    <row r="1486" spans="3:7">
      <c r="C1486" s="10"/>
      <c r="D1486" s="10"/>
      <c r="E1486" s="10"/>
      <c r="F1486" s="10"/>
      <c r="G1486" s="11"/>
    </row>
    <row r="1487" spans="3:7">
      <c r="C1487" s="10"/>
      <c r="D1487" s="10"/>
      <c r="E1487" s="10"/>
      <c r="F1487" s="10"/>
      <c r="G1487" s="11"/>
    </row>
    <row r="1488" spans="3:7">
      <c r="C1488" s="10"/>
      <c r="D1488" s="10"/>
      <c r="E1488" s="10"/>
      <c r="F1488" s="10"/>
      <c r="G1488" s="11"/>
    </row>
    <row r="1489" spans="3:7">
      <c r="C1489" s="10"/>
      <c r="D1489" s="10"/>
      <c r="E1489" s="10"/>
      <c r="F1489" s="10"/>
      <c r="G1489" s="11"/>
    </row>
    <row r="1490" spans="3:7">
      <c r="C1490" s="10"/>
      <c r="D1490" s="10"/>
      <c r="E1490" s="10"/>
      <c r="F1490" s="10"/>
      <c r="G1490" s="11"/>
    </row>
    <row r="1491" spans="3:7">
      <c r="C1491" s="10"/>
      <c r="D1491" s="10"/>
      <c r="E1491" s="10"/>
      <c r="F1491" s="10"/>
      <c r="G1491" s="11"/>
    </row>
    <row r="1492" spans="3:7">
      <c r="C1492" s="10"/>
      <c r="D1492" s="10"/>
      <c r="E1492" s="10"/>
      <c r="F1492" s="10"/>
      <c r="G1492" s="11"/>
    </row>
    <row r="1493" spans="3:7">
      <c r="C1493" s="10"/>
      <c r="D1493" s="10"/>
      <c r="E1493" s="10"/>
      <c r="F1493" s="10"/>
      <c r="G1493" s="11"/>
    </row>
    <row r="1494" spans="3:7">
      <c r="C1494" s="10"/>
      <c r="D1494" s="10"/>
      <c r="E1494" s="10"/>
      <c r="F1494" s="10"/>
      <c r="G1494" s="11"/>
    </row>
    <row r="1495" spans="3:7">
      <c r="C1495" s="10"/>
      <c r="D1495" s="10"/>
      <c r="E1495" s="10"/>
      <c r="F1495" s="10"/>
      <c r="G1495" s="11"/>
    </row>
    <row r="1496" spans="3:7">
      <c r="C1496" s="10"/>
      <c r="D1496" s="10"/>
      <c r="E1496" s="10"/>
      <c r="F1496" s="10"/>
      <c r="G1496" s="11"/>
    </row>
    <row r="1497" spans="3:7">
      <c r="C1497" s="10"/>
      <c r="D1497" s="10"/>
      <c r="E1497" s="10"/>
      <c r="F1497" s="10"/>
      <c r="G1497" s="11"/>
    </row>
    <row r="1498" spans="3:7">
      <c r="C1498" s="10"/>
      <c r="D1498" s="10"/>
      <c r="E1498" s="10"/>
      <c r="F1498" s="10"/>
      <c r="G1498" s="11"/>
    </row>
    <row r="1499" spans="3:7">
      <c r="C1499" s="10"/>
      <c r="D1499" s="10"/>
      <c r="E1499" s="10"/>
      <c r="F1499" s="10"/>
      <c r="G1499" s="11"/>
    </row>
    <row r="1500" spans="3:7">
      <c r="C1500" s="10"/>
      <c r="D1500" s="10"/>
      <c r="E1500" s="10"/>
      <c r="F1500" s="10"/>
      <c r="G1500" s="11"/>
    </row>
    <row r="1501" spans="3:7">
      <c r="C1501" s="10"/>
      <c r="D1501" s="10"/>
      <c r="E1501" s="10"/>
      <c r="F1501" s="10"/>
      <c r="G1501" s="11"/>
    </row>
    <row r="1502" spans="3:7">
      <c r="C1502" s="10"/>
      <c r="D1502" s="10"/>
      <c r="E1502" s="10"/>
      <c r="F1502" s="10"/>
      <c r="G1502" s="11"/>
    </row>
    <row r="1503" spans="3:7">
      <c r="C1503" s="10"/>
      <c r="D1503" s="10"/>
      <c r="E1503" s="10"/>
      <c r="F1503" s="10"/>
      <c r="G1503" s="11"/>
    </row>
    <row r="1504" spans="3:7">
      <c r="C1504" s="10"/>
      <c r="D1504" s="10"/>
      <c r="E1504" s="10"/>
      <c r="F1504" s="10"/>
      <c r="G1504" s="11"/>
    </row>
    <row r="1505" spans="3:7">
      <c r="C1505" s="10"/>
      <c r="D1505" s="10"/>
      <c r="E1505" s="10"/>
      <c r="F1505" s="10"/>
      <c r="G1505" s="11"/>
    </row>
    <row r="1506" spans="3:7">
      <c r="C1506" s="10"/>
      <c r="D1506" s="10"/>
      <c r="E1506" s="10"/>
      <c r="F1506" s="10"/>
      <c r="G1506" s="11"/>
    </row>
    <row r="1507" spans="3:7">
      <c r="C1507" s="10"/>
      <c r="D1507" s="10"/>
      <c r="E1507" s="10"/>
      <c r="F1507" s="10"/>
      <c r="G1507" s="11"/>
    </row>
    <row r="1508" spans="3:7">
      <c r="C1508" s="10"/>
      <c r="D1508" s="10"/>
      <c r="E1508" s="10"/>
      <c r="F1508" s="10"/>
      <c r="G1508" s="11"/>
    </row>
    <row r="1509" spans="3:7">
      <c r="C1509" s="10"/>
      <c r="D1509" s="10"/>
      <c r="E1509" s="10"/>
      <c r="F1509" s="10"/>
      <c r="G1509" s="11"/>
    </row>
    <row r="1510" spans="3:7">
      <c r="C1510" s="10"/>
      <c r="D1510" s="10"/>
      <c r="E1510" s="10"/>
      <c r="F1510" s="10"/>
      <c r="G1510" s="11"/>
    </row>
    <row r="1511" spans="3:7">
      <c r="C1511" s="10"/>
      <c r="D1511" s="10"/>
      <c r="E1511" s="10"/>
      <c r="F1511" s="10"/>
      <c r="G1511" s="11"/>
    </row>
    <row r="1512" spans="3:7">
      <c r="C1512" s="10"/>
      <c r="D1512" s="10"/>
      <c r="E1512" s="10"/>
      <c r="F1512" s="10"/>
      <c r="G1512" s="11"/>
    </row>
    <row r="1513" spans="3:7">
      <c r="C1513" s="10"/>
      <c r="D1513" s="10"/>
      <c r="E1513" s="10"/>
      <c r="F1513" s="10"/>
      <c r="G1513" s="11"/>
    </row>
    <row r="1514" spans="3:7">
      <c r="C1514" s="10"/>
      <c r="D1514" s="10"/>
      <c r="E1514" s="10"/>
      <c r="F1514" s="10"/>
      <c r="G1514" s="11"/>
    </row>
    <row r="1515" spans="3:7">
      <c r="C1515" s="10"/>
      <c r="D1515" s="10"/>
      <c r="E1515" s="10"/>
      <c r="F1515" s="10"/>
      <c r="G1515" s="11"/>
    </row>
    <row r="1516" spans="3:7">
      <c r="C1516" s="10"/>
      <c r="D1516" s="10"/>
      <c r="E1516" s="10"/>
      <c r="F1516" s="10"/>
      <c r="G1516" s="11"/>
    </row>
    <row r="1517" spans="3:7">
      <c r="C1517" s="10"/>
      <c r="D1517" s="10"/>
      <c r="E1517" s="10"/>
      <c r="F1517" s="10"/>
      <c r="G1517" s="11"/>
    </row>
    <row r="1518" spans="3:7">
      <c r="C1518" s="10"/>
      <c r="D1518" s="10"/>
      <c r="E1518" s="10"/>
      <c r="F1518" s="10"/>
      <c r="G1518" s="11"/>
    </row>
    <row r="1519" spans="3:7">
      <c r="C1519" s="10"/>
      <c r="D1519" s="10"/>
      <c r="E1519" s="10"/>
      <c r="F1519" s="10"/>
      <c r="G1519" s="11"/>
    </row>
    <row r="1520" spans="3:7">
      <c r="C1520" s="10"/>
      <c r="D1520" s="10"/>
      <c r="E1520" s="10"/>
      <c r="F1520" s="10"/>
      <c r="G1520" s="11"/>
    </row>
    <row r="1521" spans="3:7">
      <c r="C1521" s="10"/>
      <c r="D1521" s="10"/>
      <c r="E1521" s="10"/>
      <c r="F1521" s="10"/>
      <c r="G1521" s="11"/>
    </row>
    <row r="1522" spans="3:7">
      <c r="C1522" s="10"/>
      <c r="D1522" s="10"/>
      <c r="E1522" s="10"/>
      <c r="F1522" s="10"/>
      <c r="G1522" s="11"/>
    </row>
    <row r="1523" spans="3:7">
      <c r="C1523" s="10"/>
      <c r="D1523" s="10"/>
      <c r="E1523" s="10"/>
      <c r="F1523" s="10"/>
      <c r="G1523" s="11"/>
    </row>
    <row r="1524" spans="3:7">
      <c r="C1524" s="10"/>
      <c r="D1524" s="10"/>
      <c r="E1524" s="10"/>
      <c r="F1524" s="10"/>
      <c r="G1524" s="11"/>
    </row>
    <row r="1525" spans="3:7">
      <c r="C1525" s="10"/>
      <c r="D1525" s="10"/>
      <c r="E1525" s="10"/>
      <c r="F1525" s="10"/>
      <c r="G1525" s="11"/>
    </row>
    <row r="1526" spans="3:7">
      <c r="C1526" s="10"/>
      <c r="D1526" s="10"/>
      <c r="E1526" s="10"/>
      <c r="F1526" s="10"/>
      <c r="G1526" s="11"/>
    </row>
    <row r="1527" spans="3:7">
      <c r="C1527" s="10"/>
      <c r="D1527" s="10"/>
      <c r="E1527" s="10"/>
      <c r="F1527" s="10"/>
      <c r="G1527" s="11"/>
    </row>
    <row r="1528" spans="3:7">
      <c r="C1528" s="10"/>
      <c r="D1528" s="10"/>
      <c r="E1528" s="10"/>
      <c r="F1528" s="10"/>
      <c r="G1528" s="11"/>
    </row>
    <row r="1529" spans="3:7">
      <c r="C1529" s="10"/>
      <c r="D1529" s="10"/>
      <c r="E1529" s="10"/>
      <c r="F1529" s="10"/>
      <c r="G1529" s="11"/>
    </row>
    <row r="1530" spans="3:7">
      <c r="C1530" s="10"/>
      <c r="D1530" s="10"/>
      <c r="E1530" s="10"/>
      <c r="F1530" s="10"/>
      <c r="G1530" s="11"/>
    </row>
    <row r="1531" spans="3:7">
      <c r="C1531" s="10"/>
      <c r="D1531" s="10"/>
      <c r="E1531" s="10"/>
      <c r="F1531" s="10"/>
      <c r="G1531" s="11"/>
    </row>
    <row r="1532" spans="3:7">
      <c r="C1532" s="10"/>
      <c r="D1532" s="10"/>
      <c r="E1532" s="10"/>
      <c r="F1532" s="10"/>
      <c r="G1532" s="11"/>
    </row>
    <row r="1533" spans="3:7">
      <c r="C1533" s="10"/>
      <c r="D1533" s="10"/>
      <c r="E1533" s="10"/>
      <c r="F1533" s="10"/>
      <c r="G1533" s="11"/>
    </row>
    <row r="1534" spans="3:7">
      <c r="C1534" s="10"/>
      <c r="D1534" s="10"/>
      <c r="E1534" s="10"/>
      <c r="F1534" s="10"/>
      <c r="G1534" s="11"/>
    </row>
    <row r="1535" spans="3:7">
      <c r="C1535" s="10"/>
      <c r="D1535" s="10"/>
      <c r="E1535" s="10"/>
      <c r="F1535" s="10"/>
      <c r="G1535" s="11"/>
    </row>
    <row r="1536" spans="3:7">
      <c r="C1536" s="10"/>
      <c r="D1536" s="10"/>
      <c r="E1536" s="10"/>
      <c r="F1536" s="10"/>
      <c r="G1536" s="11"/>
    </row>
    <row r="1537" spans="3:7">
      <c r="C1537" s="10"/>
      <c r="D1537" s="10"/>
      <c r="E1537" s="10"/>
      <c r="F1537" s="10"/>
      <c r="G1537" s="11"/>
    </row>
    <row r="1538" spans="3:7">
      <c r="C1538" s="10"/>
      <c r="D1538" s="10"/>
      <c r="E1538" s="10"/>
      <c r="F1538" s="10"/>
      <c r="G1538" s="11"/>
    </row>
    <row r="1539" spans="3:7">
      <c r="C1539" s="10"/>
      <c r="D1539" s="10"/>
      <c r="E1539" s="10"/>
      <c r="F1539" s="10"/>
      <c r="G1539" s="11"/>
    </row>
    <row r="1540" spans="3:7">
      <c r="C1540" s="10"/>
      <c r="D1540" s="10"/>
      <c r="E1540" s="10"/>
      <c r="F1540" s="10"/>
      <c r="G1540" s="11"/>
    </row>
    <row r="1541" spans="3:7">
      <c r="C1541" s="10"/>
      <c r="D1541" s="10"/>
      <c r="E1541" s="10"/>
      <c r="F1541" s="10"/>
      <c r="G1541" s="11"/>
    </row>
    <row r="1542" spans="3:7">
      <c r="C1542" s="10"/>
      <c r="D1542" s="10"/>
      <c r="E1542" s="10"/>
      <c r="F1542" s="10"/>
      <c r="G1542" s="11"/>
    </row>
    <row r="1543" spans="3:7">
      <c r="C1543" s="10"/>
      <c r="D1543" s="10"/>
      <c r="E1543" s="10"/>
      <c r="F1543" s="10"/>
      <c r="G1543" s="11"/>
    </row>
    <row r="1544" spans="3:7">
      <c r="C1544" s="10"/>
      <c r="D1544" s="10"/>
      <c r="E1544" s="10"/>
      <c r="F1544" s="10"/>
      <c r="G1544" s="11"/>
    </row>
    <row r="1545" spans="3:7">
      <c r="C1545" s="10"/>
      <c r="D1545" s="10"/>
      <c r="E1545" s="10"/>
      <c r="F1545" s="10"/>
      <c r="G1545" s="11"/>
    </row>
    <row r="1546" spans="3:7">
      <c r="C1546" s="10"/>
      <c r="D1546" s="10"/>
      <c r="E1546" s="10"/>
      <c r="F1546" s="10"/>
      <c r="G1546" s="11"/>
    </row>
    <row r="1547" spans="3:7">
      <c r="C1547" s="10"/>
      <c r="D1547" s="10"/>
      <c r="E1547" s="10"/>
      <c r="F1547" s="10"/>
      <c r="G1547" s="11"/>
    </row>
    <row r="1548" spans="3:7">
      <c r="C1548" s="10"/>
      <c r="D1548" s="10"/>
      <c r="E1548" s="10"/>
      <c r="F1548" s="10"/>
      <c r="G1548" s="11"/>
    </row>
    <row r="1549" spans="3:7">
      <c r="C1549" s="10"/>
      <c r="D1549" s="10"/>
      <c r="E1549" s="10"/>
      <c r="F1549" s="10"/>
      <c r="G1549" s="11"/>
    </row>
    <row r="1550" spans="3:7">
      <c r="C1550" s="10"/>
      <c r="D1550" s="10"/>
      <c r="E1550" s="10"/>
      <c r="F1550" s="10"/>
      <c r="G1550" s="11"/>
    </row>
    <row r="1551" spans="3:7">
      <c r="C1551" s="10"/>
      <c r="D1551" s="10"/>
      <c r="E1551" s="10"/>
      <c r="F1551" s="10"/>
      <c r="G1551" s="11"/>
    </row>
    <row r="1552" spans="3:7">
      <c r="C1552" s="10"/>
      <c r="D1552" s="10"/>
      <c r="E1552" s="10"/>
      <c r="F1552" s="10"/>
      <c r="G1552" s="11"/>
    </row>
    <row r="1553" spans="3:7">
      <c r="C1553" s="10"/>
      <c r="D1553" s="10"/>
      <c r="E1553" s="10"/>
      <c r="F1553" s="10"/>
      <c r="G1553" s="11"/>
    </row>
    <row r="1554" spans="3:7">
      <c r="C1554" s="10"/>
      <c r="D1554" s="10"/>
      <c r="E1554" s="10"/>
      <c r="F1554" s="10"/>
      <c r="G1554" s="11"/>
    </row>
    <row r="1555" spans="3:7">
      <c r="C1555" s="10"/>
      <c r="D1555" s="10"/>
      <c r="E1555" s="10"/>
      <c r="F1555" s="10"/>
      <c r="G1555" s="11"/>
    </row>
    <row r="1556" spans="3:7">
      <c r="C1556" s="10"/>
      <c r="D1556" s="10"/>
      <c r="E1556" s="10"/>
      <c r="F1556" s="10"/>
      <c r="G1556" s="11"/>
    </row>
    <row r="1557" spans="3:7">
      <c r="C1557" s="10"/>
      <c r="D1557" s="10"/>
      <c r="E1557" s="10"/>
      <c r="F1557" s="10"/>
      <c r="G1557" s="11"/>
    </row>
    <row r="1558" spans="3:7">
      <c r="C1558" s="10"/>
      <c r="D1558" s="10"/>
      <c r="E1558" s="10"/>
      <c r="F1558" s="10"/>
      <c r="G1558" s="11"/>
    </row>
    <row r="1559" spans="3:7">
      <c r="C1559" s="10"/>
      <c r="D1559" s="10"/>
      <c r="E1559" s="10"/>
      <c r="F1559" s="10"/>
      <c r="G1559" s="11"/>
    </row>
    <row r="1560" spans="3:7">
      <c r="C1560" s="10"/>
      <c r="D1560" s="10"/>
      <c r="E1560" s="10"/>
      <c r="F1560" s="10"/>
      <c r="G1560" s="11"/>
    </row>
    <row r="1561" spans="3:7">
      <c r="C1561" s="10"/>
      <c r="D1561" s="10"/>
      <c r="E1561" s="10"/>
      <c r="F1561" s="10"/>
      <c r="G1561" s="11"/>
    </row>
    <row r="1562" spans="3:7">
      <c r="C1562" s="10"/>
      <c r="D1562" s="10"/>
      <c r="E1562" s="10"/>
      <c r="F1562" s="10"/>
      <c r="G1562" s="11"/>
    </row>
    <row r="1563" spans="3:7">
      <c r="C1563" s="10"/>
      <c r="D1563" s="10"/>
      <c r="E1563" s="10"/>
      <c r="F1563" s="10"/>
      <c r="G1563" s="11"/>
    </row>
    <row r="1564" spans="3:7">
      <c r="C1564" s="10"/>
      <c r="D1564" s="10"/>
      <c r="E1564" s="10"/>
      <c r="F1564" s="10"/>
      <c r="G1564" s="11"/>
    </row>
    <row r="1565" spans="3:7">
      <c r="C1565" s="10"/>
      <c r="D1565" s="10"/>
      <c r="E1565" s="10"/>
      <c r="F1565" s="10"/>
      <c r="G1565" s="11"/>
    </row>
    <row r="1566" spans="3:7">
      <c r="C1566" s="10"/>
      <c r="D1566" s="10"/>
      <c r="E1566" s="10"/>
      <c r="F1566" s="10"/>
      <c r="G1566" s="11"/>
    </row>
    <row r="1567" spans="3:7">
      <c r="C1567" s="10"/>
      <c r="D1567" s="10"/>
      <c r="E1567" s="10"/>
      <c r="F1567" s="10"/>
      <c r="G1567" s="11"/>
    </row>
    <row r="1568" spans="3:7">
      <c r="C1568" s="10"/>
      <c r="D1568" s="10"/>
      <c r="E1568" s="10"/>
      <c r="F1568" s="10"/>
      <c r="G1568" s="11"/>
    </row>
    <row r="1569" spans="3:7">
      <c r="C1569" s="10"/>
      <c r="D1569" s="10"/>
      <c r="E1569" s="10"/>
      <c r="F1569" s="10"/>
      <c r="G1569" s="11"/>
    </row>
    <row r="1570" spans="3:7">
      <c r="C1570" s="10"/>
      <c r="D1570" s="10"/>
      <c r="E1570" s="10"/>
      <c r="F1570" s="10"/>
      <c r="G1570" s="11"/>
    </row>
    <row r="1571" spans="3:7">
      <c r="C1571" s="10"/>
      <c r="D1571" s="10"/>
      <c r="E1571" s="10"/>
      <c r="F1571" s="10"/>
      <c r="G1571" s="11"/>
    </row>
    <row r="1572" spans="3:7">
      <c r="C1572" s="10"/>
      <c r="D1572" s="10"/>
      <c r="E1572" s="10"/>
      <c r="F1572" s="10"/>
      <c r="G1572" s="11"/>
    </row>
    <row r="1573" spans="3:7">
      <c r="C1573" s="10"/>
      <c r="D1573" s="10"/>
      <c r="E1573" s="10"/>
      <c r="F1573" s="10"/>
      <c r="G1573" s="11"/>
    </row>
    <row r="1574" spans="3:7">
      <c r="C1574" s="10"/>
      <c r="D1574" s="10"/>
      <c r="E1574" s="10"/>
      <c r="F1574" s="10"/>
      <c r="G1574" s="11"/>
    </row>
    <row r="1575" spans="3:7">
      <c r="C1575" s="10"/>
      <c r="D1575" s="10"/>
      <c r="E1575" s="10"/>
      <c r="F1575" s="10"/>
      <c r="G1575" s="11"/>
    </row>
    <row r="1576" spans="3:7">
      <c r="C1576" s="10"/>
      <c r="D1576" s="10"/>
      <c r="E1576" s="10"/>
      <c r="F1576" s="10"/>
      <c r="G1576" s="11"/>
    </row>
    <row r="1577" spans="3:7">
      <c r="C1577" s="10"/>
      <c r="D1577" s="10"/>
      <c r="E1577" s="10"/>
      <c r="F1577" s="10"/>
      <c r="G1577" s="11"/>
    </row>
    <row r="1578" spans="3:7">
      <c r="C1578" s="10"/>
      <c r="D1578" s="10"/>
      <c r="E1578" s="10"/>
      <c r="F1578" s="10"/>
      <c r="G1578" s="11"/>
    </row>
    <row r="1579" spans="3:7">
      <c r="C1579" s="10"/>
      <c r="D1579" s="10"/>
      <c r="E1579" s="10"/>
      <c r="F1579" s="10"/>
      <c r="G1579" s="11"/>
    </row>
    <row r="1580" spans="3:7">
      <c r="C1580" s="10"/>
      <c r="D1580" s="10"/>
      <c r="E1580" s="10"/>
      <c r="F1580" s="10"/>
      <c r="G1580" s="11"/>
    </row>
    <row r="1581" spans="3:7">
      <c r="C1581" s="10"/>
      <c r="D1581" s="10"/>
      <c r="E1581" s="10"/>
      <c r="F1581" s="10"/>
      <c r="G1581" s="11"/>
    </row>
    <row r="1582" spans="3:7">
      <c r="C1582" s="10"/>
      <c r="D1582" s="10"/>
      <c r="E1582" s="10"/>
      <c r="F1582" s="10"/>
      <c r="G1582" s="11"/>
    </row>
    <row r="1583" spans="3:7">
      <c r="C1583" s="10"/>
      <c r="D1583" s="10"/>
      <c r="E1583" s="10"/>
      <c r="F1583" s="10"/>
      <c r="G1583" s="11"/>
    </row>
    <row r="1584" spans="3:7">
      <c r="C1584" s="10"/>
      <c r="D1584" s="10"/>
      <c r="E1584" s="10"/>
      <c r="F1584" s="10"/>
      <c r="G1584" s="11"/>
    </row>
    <row r="1585" spans="3:7">
      <c r="C1585" s="10"/>
      <c r="D1585" s="10"/>
      <c r="E1585" s="10"/>
      <c r="F1585" s="10"/>
      <c r="G1585" s="11"/>
    </row>
    <row r="1586" spans="3:7">
      <c r="C1586" s="10"/>
      <c r="D1586" s="10"/>
      <c r="E1586" s="10"/>
      <c r="F1586" s="10"/>
      <c r="G1586" s="11"/>
    </row>
    <row r="1587" spans="3:7">
      <c r="C1587" s="10"/>
      <c r="D1587" s="10"/>
      <c r="E1587" s="10"/>
      <c r="F1587" s="10"/>
      <c r="G1587" s="11"/>
    </row>
    <row r="1588" spans="3:7">
      <c r="C1588" s="10"/>
      <c r="D1588" s="10"/>
      <c r="E1588" s="10"/>
      <c r="F1588" s="10"/>
      <c r="G1588" s="11"/>
    </row>
    <row r="1589" spans="3:7">
      <c r="C1589" s="10"/>
      <c r="D1589" s="10"/>
      <c r="E1589" s="10"/>
      <c r="F1589" s="10"/>
      <c r="G1589" s="11"/>
    </row>
    <row r="1590" spans="3:7">
      <c r="C1590" s="10"/>
      <c r="D1590" s="10"/>
      <c r="E1590" s="10"/>
      <c r="F1590" s="10"/>
      <c r="G1590" s="11"/>
    </row>
    <row r="1591" spans="3:7">
      <c r="C1591" s="10"/>
      <c r="D1591" s="10"/>
      <c r="E1591" s="10"/>
      <c r="F1591" s="10"/>
      <c r="G1591" s="11"/>
    </row>
    <row r="1592" spans="3:7">
      <c r="C1592" s="10"/>
      <c r="D1592" s="10"/>
      <c r="E1592" s="10"/>
      <c r="F1592" s="10"/>
      <c r="G1592" s="11"/>
    </row>
    <row r="1593" spans="3:7">
      <c r="C1593" s="10"/>
      <c r="D1593" s="10"/>
      <c r="E1593" s="10"/>
      <c r="F1593" s="10"/>
      <c r="G1593" s="11"/>
    </row>
    <row r="1048576" spans="4:15" hidden="1">
      <c r="D1048576" s="6">
        <v>886</v>
      </c>
      <c r="E1048576" s="6">
        <v>887</v>
      </c>
      <c r="F1048576" s="6">
        <v>888</v>
      </c>
      <c r="G1048576" s="6">
        <v>889</v>
      </c>
      <c r="H1048576" s="6">
        <v>890</v>
      </c>
      <c r="I1048576" s="6">
        <v>891</v>
      </c>
      <c r="J1048576" s="6">
        <v>892</v>
      </c>
      <c r="K1048576" s="6">
        <v>893</v>
      </c>
      <c r="L1048576" s="6">
        <v>894</v>
      </c>
      <c r="M1048576" s="6">
        <v>895</v>
      </c>
      <c r="N1048576" s="6">
        <v>896</v>
      </c>
      <c r="O1048576" s="6">
        <v>897</v>
      </c>
    </row>
  </sheetData>
  <mergeCells count="3">
    <mergeCell ref="L3:O3"/>
    <mergeCell ref="B2:O2"/>
    <mergeCell ref="B33:C33"/>
  </mergeCells>
  <phoneticPr fontId="4" type="noConversion"/>
  <printOptions horizontalCentered="1"/>
  <pageMargins left="0.2" right="0.2" top="0.2" bottom="0.16" header="0.17" footer="0.51181102362204722"/>
  <pageSetup paperSize="9" scale="66"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pageSetUpPr fitToPage="1"/>
  </sheetPr>
  <dimension ref="A1:XFB1048576"/>
  <sheetViews>
    <sheetView zoomScale="90" zoomScaleNormal="90" zoomScaleSheetLayoutView="50" workbookViewId="0">
      <pane xSplit="2" ySplit="4" topLeftCell="AV5" activePane="bottomRight" state="frozen"/>
      <selection activeCell="AO12" sqref="AO12"/>
      <selection pane="topRight" activeCell="AO12" sqref="AO12"/>
      <selection pane="bottomLeft" activeCell="AO12" sqref="AO12"/>
      <selection pane="bottomRight" activeCell="BF1" sqref="BF1"/>
    </sheetView>
  </sheetViews>
  <sheetFormatPr defaultRowHeight="12.75" outlineLevelCol="1"/>
  <cols>
    <col min="1" max="1" width="1.140625" style="25" customWidth="1"/>
    <col min="2" max="2" width="72.85546875" style="46" customWidth="1"/>
    <col min="3" max="3" width="0.85546875" style="32" customWidth="1"/>
    <col min="4" max="11" width="13.7109375" style="32" hidden="1" customWidth="1" outlineLevel="1"/>
    <col min="12" max="18" width="13.7109375" style="26" hidden="1" customWidth="1" outlineLevel="1"/>
    <col min="19" max="20" width="13.7109375" style="28" hidden="1" customWidth="1" outlineLevel="1"/>
    <col min="21" max="21" width="13.7109375" style="29" hidden="1" customWidth="1" outlineLevel="1"/>
    <col min="22" max="34" width="13.7109375" style="26" hidden="1" customWidth="1" outlineLevel="1"/>
    <col min="35" max="35" width="13.42578125" style="26" hidden="1" customWidth="1" outlineLevel="1"/>
    <col min="36" max="36" width="13.42578125" style="26" customWidth="1" collapsed="1"/>
    <col min="37" max="42" width="13.42578125" style="26" customWidth="1"/>
    <col min="43" max="56" width="13.42578125" style="27" customWidth="1"/>
    <col min="57" max="58" width="13.42578125" style="405" customWidth="1"/>
    <col min="59" max="61" width="9.140625" style="405" customWidth="1"/>
    <col min="62" max="62" width="9.140625" style="27" customWidth="1"/>
    <col min="63" max="63" width="14.42578125" style="27" customWidth="1"/>
    <col min="64" max="89" width="9.140625" style="27" customWidth="1"/>
    <col min="90" max="16379" width="9.140625" style="26" customWidth="1"/>
    <col min="16380" max="16381" width="9.140625" style="26"/>
    <col min="16382" max="16384" width="9.140625" style="26" customWidth="1"/>
  </cols>
  <sheetData>
    <row r="1" spans="1:201 16382:16382" ht="4.5" customHeight="1">
      <c r="A1" s="183"/>
      <c r="B1" s="228"/>
      <c r="C1" s="998"/>
      <c r="D1" s="998"/>
      <c r="E1" s="998"/>
      <c r="F1" s="998"/>
      <c r="G1" s="998"/>
      <c r="H1" s="998"/>
      <c r="I1" s="998"/>
      <c r="J1" s="998"/>
      <c r="K1" s="998"/>
      <c r="L1" s="999"/>
      <c r="M1" s="999"/>
      <c r="N1" s="999"/>
      <c r="O1" s="999"/>
      <c r="P1" s="999"/>
      <c r="Q1" s="999"/>
      <c r="R1" s="999"/>
      <c r="S1" s="1000"/>
      <c r="T1" s="1000"/>
      <c r="U1" s="1001"/>
      <c r="V1" s="999"/>
      <c r="W1" s="999"/>
      <c r="X1" s="999"/>
      <c r="Y1" s="999"/>
      <c r="Z1" s="999"/>
      <c r="AA1" s="999"/>
      <c r="AB1" s="999"/>
      <c r="AC1" s="999"/>
      <c r="AD1" s="999"/>
      <c r="AE1" s="999"/>
      <c r="AF1" s="999"/>
      <c r="AG1" s="999"/>
      <c r="AH1" s="999"/>
      <c r="AI1" s="999"/>
      <c r="AJ1" s="999"/>
      <c r="AK1" s="999"/>
      <c r="AL1" s="999"/>
      <c r="AM1" s="999"/>
      <c r="AN1" s="999"/>
      <c r="AO1" s="999"/>
      <c r="AP1" s="999"/>
      <c r="XFB1" s="135"/>
    </row>
    <row r="2" spans="1:201 16382:16382" ht="75" customHeight="1" thickBot="1">
      <c r="A2" s="2437" t="str">
        <f>INDEX(tblTrans[[English]:[Polski]],MATCH(XFB2,tblTrans[ID],0),LangSelID)</f>
        <v>PLEASE NOTE: THIS SPREADSHEET WAS PREPARED FOR INFORMATION PURPOSES ONLY; 
QUARTERLY DATA ACCORDING TO THE MOST RECENT REPORTS COVERING CERTAIN PERIOD</v>
      </c>
      <c r="B2" s="2438" t="str">
        <f>INDEX(tblTrans[[English]:[Polski]],MATCH(XFB2,tblTrans[ID],0),LangSelID)</f>
        <v>PLEASE NOTE: THIS SPREADSHEET WAS PREPARED FOR INFORMATION PURPOSES ONLY; 
QUARTERLY DATA ACCORDING TO THE MOST RECENT REPORTS COVERING CERTAIN PERIOD</v>
      </c>
      <c r="C2" s="1016"/>
      <c r="D2" s="1016"/>
      <c r="E2" s="1016"/>
      <c r="F2" s="1016"/>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1016"/>
      <c r="AZ2" s="1016"/>
      <c r="BA2" s="1016"/>
      <c r="BB2" s="1016"/>
      <c r="BC2" s="1016"/>
      <c r="BD2" s="1016"/>
      <c r="BE2" s="1016"/>
      <c r="BF2" s="1016"/>
      <c r="XFB2" s="135">
        <v>109</v>
      </c>
    </row>
    <row r="3" spans="1:201 16382:16382" s="58" customFormat="1" ht="33" customHeight="1" thickBot="1">
      <c r="A3" s="2432" t="str">
        <f>INDEX(tblTrans[[English]:[Polski]],MATCH(XFB3,tblTrans[ID],0),LangSelID)</f>
        <v>Consolidated Profit and Loss Account</v>
      </c>
      <c r="B3" s="2433" t="str">
        <f>INDEX(tblTrans[[English]:[Polski]],MATCH(XFB3,tblTrans[ID],0),LangSelID)</f>
        <v>Consolidated Profit and Loss Account</v>
      </c>
      <c r="C3" s="1002"/>
      <c r="D3" s="1002"/>
      <c r="E3" s="1002"/>
      <c r="F3" s="1002"/>
      <c r="G3" s="1002"/>
      <c r="H3" s="1002"/>
      <c r="I3" s="1003"/>
      <c r="J3" s="1003"/>
      <c r="K3" s="1003"/>
      <c r="L3" s="1003" t="str">
        <f>INDEX(tblTrans[[English]:[Polski]],MATCH(L1048536,tblTrans[ID],0),LangSelID)</f>
        <v>Results of Q1-Q4 2008 adjusted for the impact of consolidation of BRE Insurance</v>
      </c>
      <c r="M3" s="1003"/>
      <c r="N3" s="1003"/>
      <c r="O3" s="1003"/>
      <c r="P3" s="1003"/>
      <c r="Q3" s="1003"/>
      <c r="R3" s="1003"/>
      <c r="S3" s="1003"/>
      <c r="T3" s="1003"/>
      <c r="U3" s="1003"/>
      <c r="V3" s="1003"/>
      <c r="W3" s="1004"/>
      <c r="X3" s="2439" t="str">
        <f>INDEX(tblTrans[[English]:[Polski]],MATCH(X1048536,tblTrans[ID],0),LangSelID)</f>
        <v>2011 results adjusted to reflect new presentation of SWAP points and operating leasing</v>
      </c>
      <c r="Y3" s="2440" t="e">
        <f>INDEX(tblTrans[[English]:[Polski]],MATCH(Y1048536,tblTrans[ID],0),LangSelID)</f>
        <v>#N/A</v>
      </c>
      <c r="Z3" s="2440" t="e">
        <f>INDEX(tblTrans[[English]:[Polski]],MATCH(Z1048536,tblTrans[ID],0),LangSelID)</f>
        <v>#N/A</v>
      </c>
      <c r="AA3" s="2441" t="e">
        <f>INDEX(tblTrans[[English]:[Polski]],MATCH(AA1048536,tblTrans[ID],0),LangSelID)</f>
        <v>#N/A</v>
      </c>
      <c r="AB3" s="2439" t="str">
        <f>INDEX(tblTrans[[English]:[Polski]],MATCH(AB1048536,tblTrans[ID],0),LangSelID)</f>
        <v>2012 and 2013 results were restated due to the adjustments in booking of bancassurance related income in line with KNF guidance</v>
      </c>
      <c r="AC3" s="2440" t="e">
        <f>INDEX(tblTrans[[English]:[Polski]],MATCH(AC1048536,tblTrans[ID],0),LangSelID)</f>
        <v>#N/A</v>
      </c>
      <c r="AD3" s="2440" t="e">
        <f>INDEX(tblTrans[[English]:[Polski]],MATCH(AD1048536,tblTrans[ID],0),LangSelID)</f>
        <v>#N/A</v>
      </c>
      <c r="AE3" s="2441" t="e">
        <f>INDEX(tblTrans[[English]:[Polski]],MATCH(AE1048536,tblTrans[ID],0),LangSelID)</f>
        <v>#N/A</v>
      </c>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4"/>
      <c r="BC3" s="1004"/>
      <c r="BD3" s="1004"/>
      <c r="BE3" s="1004"/>
      <c r="BF3" s="1004"/>
      <c r="BG3" s="419"/>
      <c r="BH3" s="419"/>
      <c r="BI3" s="419"/>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XFB3" s="135">
        <v>110</v>
      </c>
    </row>
    <row r="4" spans="1:201 16382:16382" s="162" customFormat="1" ht="19.5" customHeight="1" thickBot="1">
      <c r="A4" s="2435"/>
      <c r="B4" s="2436"/>
      <c r="C4" s="253"/>
      <c r="D4" s="260" t="str">
        <f>INDEX(tblTrans[[English]:[Polski]],MATCH(D1048537,tblTrans[ID],0),LangSelID)</f>
        <v>Q1 2006</v>
      </c>
      <c r="E4" s="229" t="str">
        <f>INDEX(tblTrans[[English]:[Polski]],MATCH(E1048537,tblTrans[ID],0),LangSelID)</f>
        <v>Q2 2006</v>
      </c>
      <c r="F4" s="229" t="str">
        <f>INDEX(tblTrans[[English]:[Polski]],MATCH(F1048537,tblTrans[ID],0),LangSelID)</f>
        <v>Q3 2006</v>
      </c>
      <c r="G4" s="261" t="str">
        <f>INDEX(tblTrans[[English]:[Polski]],MATCH(G1048537,tblTrans[ID],0),LangSelID)</f>
        <v>Q4 2006</v>
      </c>
      <c r="H4" s="257" t="str">
        <f>INDEX(tblTrans[[English]:[Polski]],MATCH(H1048537,tblTrans[ID],0),LangSelID)</f>
        <v>Q1 2007</v>
      </c>
      <c r="I4" s="229" t="str">
        <f>INDEX(tblTrans[[English]:[Polski]],MATCH(I1048537,tblTrans[ID],0),LangSelID)</f>
        <v>Q2 2007</v>
      </c>
      <c r="J4" s="229" t="str">
        <f>INDEX(tblTrans[[English]:[Polski]],MATCH(J1048537,tblTrans[ID],0),LangSelID)</f>
        <v>Q3 2007</v>
      </c>
      <c r="K4" s="266" t="str">
        <f>INDEX(tblTrans[[English]:[Polski]],MATCH(K1048537,tblTrans[ID],0),LangSelID)</f>
        <v>Q4 2007</v>
      </c>
      <c r="L4" s="260" t="str">
        <f>INDEX(tblTrans[[English]:[Polski]],MATCH(L1048537,tblTrans[ID],0),LangSelID)</f>
        <v>Q1 2008</v>
      </c>
      <c r="M4" s="229" t="str">
        <f>INDEX(tblTrans[[English]:[Polski]],MATCH(M1048537,tblTrans[ID],0),LangSelID)</f>
        <v>Q2 2008</v>
      </c>
      <c r="N4" s="195" t="str">
        <f>INDEX(tblTrans[[English]:[Polski]],MATCH(N1048537,tblTrans[ID],0),LangSelID)</f>
        <v>Q3 2008</v>
      </c>
      <c r="O4" s="274" t="str">
        <f>INDEX(tblTrans[[English]:[Polski]],MATCH(O1048537,tblTrans[ID],0),LangSelID)</f>
        <v>Q4 2008</v>
      </c>
      <c r="P4" s="271" t="str">
        <f>INDEX(tblTrans[[English]:[Polski]],MATCH(P1048537,tblTrans[ID],0),LangSelID)</f>
        <v>Q1 2009</v>
      </c>
      <c r="Q4" s="195" t="str">
        <f>INDEX(tblTrans[[English]:[Polski]],MATCH(Q1048537,tblTrans[ID],0),LangSelID)</f>
        <v>Q2 2009</v>
      </c>
      <c r="R4" s="195" t="str">
        <f>INDEX(tblTrans[[English]:[Polski]],MATCH(R1048537,tblTrans[ID],0),LangSelID)</f>
        <v>Q3 2009</v>
      </c>
      <c r="S4" s="253" t="str">
        <f>INDEX(tblTrans[[English]:[Polski]],MATCH(S1048537,tblTrans[ID],0),LangSelID)</f>
        <v>Q4 2009</v>
      </c>
      <c r="T4" s="283" t="str">
        <f>INDEX(tblTrans[[English]:[Polski]],MATCH(T1048537,tblTrans[ID],0),LangSelID)</f>
        <v>Q1 2010</v>
      </c>
      <c r="U4" s="195" t="str">
        <f>INDEX(tblTrans[[English]:[Polski]],MATCH(U1048537,tblTrans[ID],0),LangSelID)</f>
        <v>Q2 2010</v>
      </c>
      <c r="V4" s="195" t="str">
        <f>INDEX(tblTrans[[English]:[Polski]],MATCH(V1048537,tblTrans[ID],0),LangSelID)</f>
        <v>Q3 2010</v>
      </c>
      <c r="W4" s="274" t="str">
        <f>INDEX(tblTrans[[English]:[Polski]],MATCH(W1048537,tblTrans[ID],0),LangSelID)</f>
        <v>Q4 2010</v>
      </c>
      <c r="X4" s="280" t="str">
        <f>INDEX(tblTrans[[English]:[Polski]],MATCH(X1048537,tblTrans[ID],0),LangSelID)</f>
        <v>Q1 2011</v>
      </c>
      <c r="Y4" s="195" t="str">
        <f>INDEX(tblTrans[[English]:[Polski]],MATCH(Y1048537,tblTrans[ID],0),LangSelID)</f>
        <v>Q2 2011</v>
      </c>
      <c r="Z4" s="195" t="str">
        <f>INDEX(tblTrans[[English]:[Polski]],MATCH(Z1048537,tblTrans[ID],0),LangSelID)</f>
        <v>Q3 2011</v>
      </c>
      <c r="AA4" s="253" t="str">
        <f>INDEX(tblTrans[[English]:[Polski]],MATCH(AA1048537,tblTrans[ID],0),LangSelID)</f>
        <v>Q4 2011</v>
      </c>
      <c r="AB4" s="283" t="str">
        <f>INDEX(tblTrans[[English]:[Polski]],MATCH(AB1048537,tblTrans[ID],0),LangSelID)</f>
        <v>Q1 2012</v>
      </c>
      <c r="AC4" s="195" t="str">
        <f>INDEX(tblTrans[[English]:[Polski]],MATCH(AC1048537,tblTrans[ID],0),LangSelID)</f>
        <v>Q2 2012</v>
      </c>
      <c r="AD4" s="195" t="str">
        <f>INDEX(tblTrans[[English]:[Polski]],MATCH(AD1048537,tblTrans[ID],0),LangSelID)</f>
        <v>Q3 2012</v>
      </c>
      <c r="AE4" s="274" t="str">
        <f>INDEX(tblTrans[[English]:[Polski]],MATCH(AE1048537,tblTrans[ID],0),LangSelID)</f>
        <v>Q4 2012</v>
      </c>
      <c r="AF4" s="280" t="str">
        <f>INDEX(tblTrans[[English]:[Polski]],MATCH(AF1048537,tblTrans[ID],0),LangSelID)</f>
        <v>Q1 2013</v>
      </c>
      <c r="AG4" s="195" t="str">
        <f>INDEX(tblTrans[[English]:[Polski]],MATCH(AG1048537,tblTrans[ID],0),LangSelID)</f>
        <v>Q2 2013</v>
      </c>
      <c r="AH4" s="195" t="str">
        <f>INDEX(tblTrans[[English]:[Polski]],MATCH(AH1048537,tblTrans[ID],0),LangSelID)</f>
        <v>Q3 2013</v>
      </c>
      <c r="AI4" s="274" t="str">
        <f>INDEX(tblTrans[[English]:[Polski]],MATCH(AI1048537,tblTrans[ID],0),LangSelID)</f>
        <v>Q4 2013</v>
      </c>
      <c r="AJ4" s="274" t="str">
        <f>INDEX(tblTrans[[English]:[Polski]],MATCH(AJ1048537,tblTrans[ID],0),LangSelID)</f>
        <v>Q1 2014</v>
      </c>
      <c r="AK4" s="274" t="str">
        <f>INDEX(tblTrans[[English]:[Polski]],MATCH(AK1048537,tblTrans[ID],0),LangSelID)</f>
        <v>Q2 2014</v>
      </c>
      <c r="AL4" s="274" t="str">
        <f>INDEX(tblTrans[[English]:[Polski]],MATCH(AL1048537,tblTrans[ID],0),LangSelID)</f>
        <v>Q3 2014</v>
      </c>
      <c r="AM4" s="274" t="str">
        <f>INDEX(tblTrans[[English]:[Polski]],MATCH(AM1048537,tblTrans[ID],0),LangSelID)</f>
        <v>Q4 2014</v>
      </c>
      <c r="AN4" s="274" t="str">
        <f>INDEX(tblTrans[[English]:[Polski]],MATCH(AN1048537,tblTrans[ID],0),LangSelID)</f>
        <v>Q1 2015</v>
      </c>
      <c r="AO4" s="274" t="str">
        <f>INDEX(tblTrans[[English]:[Polski]],MATCH(AO1048537,tblTrans[ID],0),LangSelID)</f>
        <v>Q2 2015</v>
      </c>
      <c r="AP4" s="274" t="str">
        <f>INDEX(tblTrans[[English]:[Polski]],MATCH(AP1048537,tblTrans[ID],0),LangSelID)</f>
        <v>Q3 2015</v>
      </c>
      <c r="AQ4" s="1365" t="str">
        <f>INDEX(tblTrans[[English]:[Polski]],MATCH(AQ1048537,tblTrans[ID],0),LangSelID)</f>
        <v>Q4 2015</v>
      </c>
      <c r="AR4" s="1365" t="str">
        <f>INDEX(tblTrans[[English]:[Polski]],MATCH(AR1048537,tblTrans[ID],0),LangSelID)</f>
        <v>Q1 2016</v>
      </c>
      <c r="AS4" s="1365" t="str">
        <f>INDEX(tblTrans[[English]:[Polski]],MATCH(AS1048537,tblTrans[ID],0),LangSelID)</f>
        <v>Q2 2016</v>
      </c>
      <c r="AT4" s="1365" t="str">
        <f>INDEX(tblTrans[[English]:[Polski]],MATCH(AT1048537,tblTrans[ID],0),LangSelID)</f>
        <v>Q3 2016</v>
      </c>
      <c r="AU4" s="1365" t="str">
        <f>INDEX(tblTrans[[English]:[Polski]],MATCH(AU1048537,tblTrans[ID],0),LangSelID)</f>
        <v>Q4 2016</v>
      </c>
      <c r="AV4" s="1365" t="str">
        <f>INDEX(tblTrans[[English]:[Polski]],MATCH(AV1048537,tblTrans[ID],0),LangSelID)</f>
        <v>Q1 2017</v>
      </c>
      <c r="AW4" s="1365" t="str">
        <f>INDEX(tblTrans[[English]:[Polski]],MATCH(AW1048537,tblTrans[ID],0),LangSelID)</f>
        <v>Q2 2017</v>
      </c>
      <c r="AX4" s="1365" t="str">
        <f>INDEX(tblTrans[[English]:[Polski]],MATCH(AX1048537,tblTrans[ID],0),LangSelID)</f>
        <v>Q3 2017</v>
      </c>
      <c r="AY4" s="1365" t="str">
        <f>INDEX(tblTrans[[English]:[Polski]],MATCH(AY1048537,tblTrans[ID],0),LangSelID)</f>
        <v>Q4 2017</v>
      </c>
      <c r="AZ4" s="1365" t="str">
        <f>INDEX(tblTrans[[English]:[Polski]],MATCH(AZ1048537,tblTrans[ID],0),LangSelID)</f>
        <v>Q1 2018</v>
      </c>
      <c r="BA4" s="1365" t="str">
        <f>INDEX(tblTrans[[English]:[Polski]],MATCH(BA1048537,tblTrans[ID],0),LangSelID)</f>
        <v>Q2 2018</v>
      </c>
      <c r="BB4" s="1365" t="str">
        <f>INDEX(tblTrans[[English]:[Polski]],MATCH(BB1048537,tblTrans[ID],0),LangSelID)</f>
        <v>Q3 2018</v>
      </c>
      <c r="BC4" s="1365" t="str">
        <f>INDEX(tblTrans[[English]:[Polski]],MATCH(BC1048537,tblTrans[ID],0),LangSelID)</f>
        <v>Q4 2018</v>
      </c>
      <c r="BD4" s="1365" t="str">
        <f>INDEX(tblTrans[[English]:[Polski]],MATCH(BD1048537,tblTrans[ID],0),LangSelID)</f>
        <v>Q1 2019</v>
      </c>
      <c r="BE4" s="1365" t="str">
        <f>INDEX(tblTrans[[English]:[Polski]],MATCH(BE1048537,tblTrans[ID],0),LangSelID)</f>
        <v>Q2 2019</v>
      </c>
      <c r="BF4" s="1365" t="str">
        <f>INDEX(tblTrans[[English]:[Polski]],MATCH(BF1048537,tblTrans[ID],0),LangSelID)</f>
        <v>Q3 2019</v>
      </c>
      <c r="BG4" s="405"/>
      <c r="BH4" s="405"/>
      <c r="BI4" s="405"/>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XFB4" s="1298"/>
    </row>
    <row r="5" spans="1:201 16382:16382" s="58" customFormat="1" ht="16.5" customHeight="1" thickBot="1">
      <c r="A5" s="183"/>
      <c r="B5" s="1732" t="str">
        <f>INDEX(tblTrans[[English]:[Polski]],MATCH(XFB5,tblTrans[ID],0),LangSelID)</f>
        <v>Continued operations</v>
      </c>
      <c r="C5" s="575"/>
      <c r="D5" s="576"/>
      <c r="E5" s="576"/>
      <c r="F5" s="577"/>
      <c r="G5" s="575"/>
      <c r="H5" s="576"/>
      <c r="I5" s="576"/>
      <c r="J5" s="578"/>
      <c r="K5" s="579"/>
      <c r="L5" s="576"/>
      <c r="M5" s="576"/>
      <c r="N5" s="577"/>
      <c r="O5" s="575"/>
      <c r="P5" s="576"/>
      <c r="Q5" s="576"/>
      <c r="R5" s="578"/>
      <c r="S5" s="579"/>
      <c r="T5" s="576"/>
      <c r="U5" s="576"/>
      <c r="V5" s="577"/>
      <c r="W5" s="575"/>
      <c r="X5" s="576"/>
      <c r="Y5" s="576"/>
      <c r="Z5" s="578"/>
      <c r="AA5" s="579"/>
      <c r="AB5" s="576"/>
      <c r="AC5" s="576"/>
      <c r="AD5" s="577"/>
      <c r="AE5" s="575"/>
      <c r="AF5" s="576"/>
      <c r="AG5" s="576"/>
      <c r="AH5" s="578"/>
      <c r="AI5" s="578"/>
      <c r="AJ5" s="578"/>
      <c r="AK5" s="578"/>
      <c r="AL5" s="578"/>
      <c r="AM5" s="578"/>
      <c r="AN5" s="578"/>
      <c r="AO5" s="578"/>
      <c r="AP5" s="578"/>
      <c r="AQ5" s="1592"/>
      <c r="AR5" s="1592"/>
      <c r="AS5" s="1592"/>
      <c r="AT5" s="1592"/>
      <c r="AU5" s="1592"/>
      <c r="AV5" s="1592"/>
      <c r="AW5" s="1592"/>
      <c r="AX5" s="1592"/>
      <c r="AY5" s="1592"/>
      <c r="AZ5" s="2336"/>
      <c r="BA5" s="2336"/>
      <c r="BB5" s="2336"/>
      <c r="BC5" s="2336"/>
      <c r="BD5" s="2336"/>
      <c r="BE5" s="2336"/>
      <c r="BF5" s="2336"/>
      <c r="BG5" s="420"/>
      <c r="BH5" s="420"/>
      <c r="BI5" s="420"/>
      <c r="XFB5" s="135">
        <v>111</v>
      </c>
    </row>
    <row r="6" spans="1:201 16382:16382" s="46" customFormat="1" ht="16.5" customHeight="1">
      <c r="A6" s="40"/>
      <c r="B6" s="1730" t="str">
        <f>INDEX(tblTrans[[English]:[Polski]],MATCH(XFB6,tblTrans[ID],0),LangSelID)</f>
        <v>Interest income</v>
      </c>
      <c r="C6" s="751"/>
      <c r="D6" s="836">
        <v>402700</v>
      </c>
      <c r="E6" s="837">
        <v>386888</v>
      </c>
      <c r="F6" s="837">
        <v>439891</v>
      </c>
      <c r="G6" s="839">
        <v>471072</v>
      </c>
      <c r="H6" s="840">
        <v>498462</v>
      </c>
      <c r="I6" s="837">
        <v>540539</v>
      </c>
      <c r="J6" s="837">
        <v>630014</v>
      </c>
      <c r="K6" s="838">
        <v>686264</v>
      </c>
      <c r="L6" s="836">
        <v>767378</v>
      </c>
      <c r="M6" s="837">
        <v>830431</v>
      </c>
      <c r="N6" s="837">
        <v>954583</v>
      </c>
      <c r="O6" s="839">
        <v>1084830</v>
      </c>
      <c r="P6" s="840">
        <v>947760</v>
      </c>
      <c r="Q6" s="837">
        <v>842926</v>
      </c>
      <c r="R6" s="837">
        <v>828190</v>
      </c>
      <c r="S6" s="838">
        <v>834331</v>
      </c>
      <c r="T6" s="836">
        <v>821758</v>
      </c>
      <c r="U6" s="837">
        <v>859743</v>
      </c>
      <c r="V6" s="837">
        <v>863482</v>
      </c>
      <c r="W6" s="839">
        <v>876721</v>
      </c>
      <c r="X6" s="840">
        <v>891521</v>
      </c>
      <c r="Y6" s="837">
        <v>935669</v>
      </c>
      <c r="Z6" s="1731">
        <v>993223</v>
      </c>
      <c r="AA6" s="838">
        <v>1070160</v>
      </c>
      <c r="AB6" s="836">
        <v>1102021</v>
      </c>
      <c r="AC6" s="837">
        <v>1090120</v>
      </c>
      <c r="AD6" s="837">
        <v>1157416</v>
      </c>
      <c r="AE6" s="839">
        <v>1173560</v>
      </c>
      <c r="AF6" s="840">
        <v>1048123</v>
      </c>
      <c r="AG6" s="837">
        <v>997534</v>
      </c>
      <c r="AH6" s="837">
        <v>959049</v>
      </c>
      <c r="AI6" s="839">
        <v>945265</v>
      </c>
      <c r="AJ6" s="839">
        <v>957742</v>
      </c>
      <c r="AK6" s="839">
        <v>970723</v>
      </c>
      <c r="AL6" s="839">
        <v>1035059</v>
      </c>
      <c r="AM6" s="839">
        <v>992730</v>
      </c>
      <c r="AN6" s="839">
        <v>912286</v>
      </c>
      <c r="AO6" s="839">
        <v>868865</v>
      </c>
      <c r="AP6" s="839">
        <v>919051</v>
      </c>
      <c r="AQ6" s="839">
        <v>960303</v>
      </c>
      <c r="AR6" s="839">
        <v>945483</v>
      </c>
      <c r="AS6" s="839">
        <v>947051</v>
      </c>
      <c r="AT6" s="839">
        <v>977024</v>
      </c>
      <c r="AU6" s="839">
        <v>1003297</v>
      </c>
      <c r="AV6" s="839">
        <v>982544</v>
      </c>
      <c r="AW6" s="839">
        <v>990285</v>
      </c>
      <c r="AX6" s="839">
        <v>1022706</v>
      </c>
      <c r="AY6" s="839">
        <v>1056539</v>
      </c>
      <c r="AZ6" s="839">
        <v>1053643</v>
      </c>
      <c r="BA6" s="839">
        <v>1102561</v>
      </c>
      <c r="BB6" s="839">
        <v>1168823</v>
      </c>
      <c r="BC6" s="839">
        <v>1193163</v>
      </c>
      <c r="BD6" s="839">
        <v>1200843</v>
      </c>
      <c r="BE6" s="839">
        <v>1263592</v>
      </c>
      <c r="BF6" s="839">
        <v>1331082</v>
      </c>
      <c r="XFB6" s="64">
        <v>112</v>
      </c>
    </row>
    <row r="7" spans="1:201 16382:16382" s="31" customFormat="1" ht="16.5" customHeight="1" thickBot="1">
      <c r="A7" s="236"/>
      <c r="B7" s="651" t="str">
        <f>INDEX(tblTrans[[English]:[Polski]],MATCH(XFB7,tblTrans[ID],0),LangSelID)</f>
        <v>Interest expense</v>
      </c>
      <c r="C7" s="652"/>
      <c r="D7" s="653">
        <v>-232204</v>
      </c>
      <c r="E7" s="654">
        <v>-226111</v>
      </c>
      <c r="F7" s="654">
        <v>-245763</v>
      </c>
      <c r="G7" s="655">
        <v>-272295</v>
      </c>
      <c r="H7" s="656">
        <v>-270926</v>
      </c>
      <c r="I7" s="654">
        <v>-299145</v>
      </c>
      <c r="J7" s="654">
        <v>-362244</v>
      </c>
      <c r="K7" s="657">
        <v>-395181</v>
      </c>
      <c r="L7" s="653">
        <v>-451498</v>
      </c>
      <c r="M7" s="654">
        <v>-503126</v>
      </c>
      <c r="N7" s="654">
        <v>-589737</v>
      </c>
      <c r="O7" s="655">
        <v>-700409</v>
      </c>
      <c r="P7" s="656">
        <v>-550657</v>
      </c>
      <c r="Q7" s="654">
        <v>-411439</v>
      </c>
      <c r="R7" s="654">
        <v>-416138</v>
      </c>
      <c r="S7" s="569">
        <v>-416796</v>
      </c>
      <c r="T7" s="565">
        <v>-431221</v>
      </c>
      <c r="U7" s="566">
        <v>-423489</v>
      </c>
      <c r="V7" s="566">
        <v>-382434</v>
      </c>
      <c r="W7" s="567">
        <v>-373596</v>
      </c>
      <c r="X7" s="568">
        <v>-384968</v>
      </c>
      <c r="Y7" s="566">
        <v>-395003</v>
      </c>
      <c r="Z7" s="566">
        <v>-442601</v>
      </c>
      <c r="AA7" s="569">
        <v>-500793</v>
      </c>
      <c r="AB7" s="565">
        <v>-553230</v>
      </c>
      <c r="AC7" s="566">
        <v>-514344</v>
      </c>
      <c r="AD7" s="566">
        <v>-571410</v>
      </c>
      <c r="AE7" s="567">
        <v>-604536</v>
      </c>
      <c r="AF7" s="568">
        <v>-530640</v>
      </c>
      <c r="AG7" s="566">
        <v>-447302</v>
      </c>
      <c r="AH7" s="566">
        <v>-389049</v>
      </c>
      <c r="AI7" s="566">
        <v>-357169</v>
      </c>
      <c r="AJ7" s="566">
        <v>-366728</v>
      </c>
      <c r="AK7" s="566">
        <v>-353491</v>
      </c>
      <c r="AL7" s="566">
        <v>-385179</v>
      </c>
      <c r="AM7" s="566">
        <v>-360198</v>
      </c>
      <c r="AN7" s="566">
        <v>-324847</v>
      </c>
      <c r="AO7" s="566">
        <v>-263317</v>
      </c>
      <c r="AP7" s="566">
        <v>-277298</v>
      </c>
      <c r="AQ7" s="566">
        <v>-283670</v>
      </c>
      <c r="AR7" s="566">
        <v>-269065</v>
      </c>
      <c r="AS7" s="566">
        <v>-262608</v>
      </c>
      <c r="AT7" s="566">
        <v>-258312</v>
      </c>
      <c r="AU7" s="566">
        <v>-250027</v>
      </c>
      <c r="AV7" s="566">
        <v>-233537</v>
      </c>
      <c r="AW7" s="566">
        <v>-225506</v>
      </c>
      <c r="AX7" s="566">
        <v>-225944</v>
      </c>
      <c r="AY7" s="566">
        <v>-231427</v>
      </c>
      <c r="AZ7" s="566">
        <v>-237219</v>
      </c>
      <c r="BA7" s="566">
        <v>-248210</v>
      </c>
      <c r="BB7" s="566">
        <v>-266453</v>
      </c>
      <c r="BC7" s="566">
        <v>-269834</v>
      </c>
      <c r="BD7" s="566">
        <v>-270590</v>
      </c>
      <c r="BE7" s="566">
        <v>-265812</v>
      </c>
      <c r="BF7" s="566">
        <v>-266844</v>
      </c>
      <c r="BG7" s="405"/>
      <c r="BH7" s="405"/>
      <c r="BI7" s="405"/>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XFB7" s="1304">
        <v>113</v>
      </c>
    </row>
    <row r="8" spans="1:201 16382:16382" s="58" customFormat="1" ht="16.5" customHeight="1" thickBot="1">
      <c r="A8" s="74"/>
      <c r="B8" s="550" t="str">
        <f>INDEX(tblTrans[[English]:[Polski]],MATCH(XFB8,tblTrans[ID],0),LangSelID)</f>
        <v>Net interest income</v>
      </c>
      <c r="C8" s="551"/>
      <c r="D8" s="551">
        <v>170496</v>
      </c>
      <c r="E8" s="551">
        <v>160777</v>
      </c>
      <c r="F8" s="551">
        <v>194128</v>
      </c>
      <c r="G8" s="551">
        <v>198777</v>
      </c>
      <c r="H8" s="551">
        <v>227536</v>
      </c>
      <c r="I8" s="551">
        <v>241394</v>
      </c>
      <c r="J8" s="551">
        <v>267770</v>
      </c>
      <c r="K8" s="551">
        <v>291083</v>
      </c>
      <c r="L8" s="551">
        <v>315880</v>
      </c>
      <c r="M8" s="551">
        <v>327305</v>
      </c>
      <c r="N8" s="551">
        <v>364846</v>
      </c>
      <c r="O8" s="551">
        <v>384421</v>
      </c>
      <c r="P8" s="551">
        <v>397103</v>
      </c>
      <c r="Q8" s="551">
        <v>431487</v>
      </c>
      <c r="R8" s="551">
        <v>412052</v>
      </c>
      <c r="S8" s="551">
        <v>417535</v>
      </c>
      <c r="T8" s="551">
        <v>390537</v>
      </c>
      <c r="U8" s="551">
        <v>436254</v>
      </c>
      <c r="V8" s="551">
        <v>481048</v>
      </c>
      <c r="W8" s="551">
        <v>503125</v>
      </c>
      <c r="X8" s="551">
        <v>506553</v>
      </c>
      <c r="Y8" s="551">
        <v>540666</v>
      </c>
      <c r="Z8" s="551">
        <f>Z6+Z7</f>
        <v>550622</v>
      </c>
      <c r="AA8" s="551">
        <f t="shared" ref="AA8:AH8" si="0">AA6+AA7</f>
        <v>569367</v>
      </c>
      <c r="AB8" s="551">
        <f t="shared" si="0"/>
        <v>548791</v>
      </c>
      <c r="AC8" s="551">
        <f t="shared" si="0"/>
        <v>575776</v>
      </c>
      <c r="AD8" s="551">
        <f t="shared" si="0"/>
        <v>586006</v>
      </c>
      <c r="AE8" s="551">
        <f t="shared" si="0"/>
        <v>569024</v>
      </c>
      <c r="AF8" s="551">
        <f t="shared" si="0"/>
        <v>517483</v>
      </c>
      <c r="AG8" s="551">
        <f t="shared" si="0"/>
        <v>550232</v>
      </c>
      <c r="AH8" s="551">
        <f t="shared" si="0"/>
        <v>570000</v>
      </c>
      <c r="AI8" s="551">
        <f>AI6+AI7</f>
        <v>588096</v>
      </c>
      <c r="AJ8" s="551">
        <v>591014</v>
      </c>
      <c r="AK8" s="551">
        <v>617232</v>
      </c>
      <c r="AL8" s="551">
        <v>649880</v>
      </c>
      <c r="AM8" s="551">
        <v>632532</v>
      </c>
      <c r="AN8" s="551">
        <v>587439</v>
      </c>
      <c r="AO8" s="551">
        <v>605548</v>
      </c>
      <c r="AP8" s="551">
        <v>641753</v>
      </c>
      <c r="AQ8" s="551">
        <v>676633</v>
      </c>
      <c r="AR8" s="551">
        <v>676418</v>
      </c>
      <c r="AS8" s="551">
        <v>684443</v>
      </c>
      <c r="AT8" s="551">
        <v>718712</v>
      </c>
      <c r="AU8" s="551">
        <v>753270</v>
      </c>
      <c r="AV8" s="551">
        <v>749007</v>
      </c>
      <c r="AW8" s="551">
        <v>764779</v>
      </c>
      <c r="AX8" s="551">
        <v>796762</v>
      </c>
      <c r="AY8" s="551">
        <v>825112</v>
      </c>
      <c r="AZ8" s="551">
        <v>816424</v>
      </c>
      <c r="BA8" s="551">
        <v>854351</v>
      </c>
      <c r="BB8" s="551">
        <v>902370</v>
      </c>
      <c r="BC8" s="551">
        <v>923329</v>
      </c>
      <c r="BD8" s="551">
        <v>930253</v>
      </c>
      <c r="BE8" s="551">
        <v>997780</v>
      </c>
      <c r="BF8" s="551">
        <v>1064238</v>
      </c>
      <c r="BG8" s="419"/>
      <c r="BH8" s="419"/>
      <c r="BI8" s="419"/>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XFB8" s="1300">
        <v>114</v>
      </c>
    </row>
    <row r="9" spans="1:201 16382:16382" s="31" customFormat="1" ht="6.75" customHeight="1">
      <c r="A9" s="236"/>
      <c r="B9" s="867"/>
      <c r="C9" s="1636"/>
      <c r="D9" s="377"/>
      <c r="E9" s="743"/>
      <c r="F9" s="743"/>
      <c r="G9" s="744"/>
      <c r="H9" s="378"/>
      <c r="I9" s="743"/>
      <c r="J9" s="743"/>
      <c r="K9" s="745"/>
      <c r="L9" s="377"/>
      <c r="M9" s="743"/>
      <c r="N9" s="743"/>
      <c r="O9" s="744"/>
      <c r="P9" s="378"/>
      <c r="Q9" s="743"/>
      <c r="R9" s="743"/>
      <c r="S9" s="746"/>
      <c r="T9" s="735"/>
      <c r="U9" s="588"/>
      <c r="V9" s="588"/>
      <c r="W9" s="593"/>
      <c r="X9" s="737"/>
      <c r="Y9" s="588"/>
      <c r="Z9" s="588"/>
      <c r="AA9" s="549"/>
      <c r="AB9" s="735"/>
      <c r="AC9" s="588"/>
      <c r="AD9" s="588"/>
      <c r="AE9" s="593"/>
      <c r="AF9" s="737"/>
      <c r="AG9" s="588"/>
      <c r="AH9" s="588"/>
      <c r="AI9" s="588"/>
      <c r="AJ9" s="588"/>
      <c r="AK9" s="588"/>
      <c r="AL9" s="588"/>
      <c r="AM9" s="588"/>
      <c r="AN9" s="588"/>
      <c r="AO9" s="588"/>
      <c r="AP9" s="588"/>
      <c r="AQ9" s="1637"/>
      <c r="AR9" s="1637"/>
      <c r="AS9" s="1637"/>
      <c r="AT9" s="1637"/>
      <c r="AU9" s="1637"/>
      <c r="AV9" s="1637"/>
      <c r="AW9" s="1637"/>
      <c r="AX9" s="1637"/>
      <c r="AY9" s="1637"/>
      <c r="AZ9" s="1637"/>
      <c r="BA9" s="1637"/>
      <c r="BB9" s="1637"/>
      <c r="BC9" s="1637"/>
      <c r="BD9" s="1637"/>
      <c r="BE9" s="1637"/>
      <c r="BF9" s="1637"/>
      <c r="BG9" s="405"/>
      <c r="BH9" s="405"/>
      <c r="BI9" s="405"/>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XFB9" s="1304"/>
    </row>
    <row r="10" spans="1:201 16382:16382" s="31" customFormat="1" ht="16.5" customHeight="1">
      <c r="A10" s="236"/>
      <c r="B10" s="1638" t="str">
        <f>INDEX(tblTrans[[English]:[Polski]],MATCH(XFB10,tblTrans[ID],0),LangSelID)</f>
        <v>Fee and commission income</v>
      </c>
      <c r="C10" s="1639"/>
      <c r="D10" s="1640">
        <v>125746</v>
      </c>
      <c r="E10" s="1641">
        <v>139441</v>
      </c>
      <c r="F10" s="1641">
        <v>140728</v>
      </c>
      <c r="G10" s="1642">
        <v>176856</v>
      </c>
      <c r="H10" s="1643">
        <v>181721</v>
      </c>
      <c r="I10" s="1641">
        <v>204354</v>
      </c>
      <c r="J10" s="1641">
        <v>191629</v>
      </c>
      <c r="K10" s="1644">
        <v>207533</v>
      </c>
      <c r="L10" s="1640">
        <v>203672</v>
      </c>
      <c r="M10" s="1641">
        <v>211781</v>
      </c>
      <c r="N10" s="1641">
        <v>212601</v>
      </c>
      <c r="O10" s="1642">
        <v>216409</v>
      </c>
      <c r="P10" s="1643">
        <v>219745</v>
      </c>
      <c r="Q10" s="1641">
        <v>255870</v>
      </c>
      <c r="R10" s="1641">
        <v>259347</v>
      </c>
      <c r="S10" s="1529">
        <v>266325</v>
      </c>
      <c r="T10" s="1527">
        <v>278558</v>
      </c>
      <c r="U10" s="1528">
        <v>282746</v>
      </c>
      <c r="V10" s="1528">
        <v>302601</v>
      </c>
      <c r="W10" s="1530">
        <v>314840</v>
      </c>
      <c r="X10" s="1531">
        <v>306663</v>
      </c>
      <c r="Y10" s="1528">
        <v>330048</v>
      </c>
      <c r="Z10" s="1528">
        <v>326722</v>
      </c>
      <c r="AA10" s="1529">
        <v>315739</v>
      </c>
      <c r="AB10" s="1527">
        <v>315199</v>
      </c>
      <c r="AC10" s="1528">
        <v>306911</v>
      </c>
      <c r="AD10" s="1528">
        <v>295185</v>
      </c>
      <c r="AE10" s="1530">
        <v>299584</v>
      </c>
      <c r="AF10" s="1531">
        <v>296069</v>
      </c>
      <c r="AG10" s="1528">
        <v>331245</v>
      </c>
      <c r="AH10" s="1528">
        <v>331760</v>
      </c>
      <c r="AI10" s="1528">
        <v>344760</v>
      </c>
      <c r="AJ10" s="1528">
        <v>353775</v>
      </c>
      <c r="AK10" s="1528">
        <v>369165</v>
      </c>
      <c r="AL10" s="1528">
        <v>339279</v>
      </c>
      <c r="AM10" s="1528">
        <v>337382</v>
      </c>
      <c r="AN10" s="1528">
        <v>314527</v>
      </c>
      <c r="AO10" s="1528">
        <v>365490</v>
      </c>
      <c r="AP10" s="1528">
        <v>371881</v>
      </c>
      <c r="AQ10" s="1528">
        <v>382029</v>
      </c>
      <c r="AR10" s="1528">
        <v>351910</v>
      </c>
      <c r="AS10" s="1528">
        <v>365283</v>
      </c>
      <c r="AT10" s="1528">
        <v>404432</v>
      </c>
      <c r="AU10" s="1528">
        <v>429218</v>
      </c>
      <c r="AV10" s="1528">
        <v>407105</v>
      </c>
      <c r="AW10" s="1528">
        <v>415311</v>
      </c>
      <c r="AX10" s="1528">
        <v>422976</v>
      </c>
      <c r="AY10" s="1528">
        <v>414281</v>
      </c>
      <c r="AZ10" s="2287">
        <v>419295</v>
      </c>
      <c r="BA10" s="1528">
        <v>409920</v>
      </c>
      <c r="BB10" s="1528">
        <v>401357</v>
      </c>
      <c r="BC10" s="1528">
        <v>399769</v>
      </c>
      <c r="BD10" s="1528">
        <v>400652</v>
      </c>
      <c r="BE10" s="1528">
        <v>412441</v>
      </c>
      <c r="BF10" s="1528">
        <v>433250</v>
      </c>
      <c r="BG10" s="405"/>
      <c r="BH10" s="405"/>
      <c r="BI10" s="405"/>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XFB10" s="1304">
        <v>115</v>
      </c>
    </row>
    <row r="11" spans="1:201 16382:16382" s="31" customFormat="1" ht="16.5" customHeight="1" thickBot="1">
      <c r="A11" s="236"/>
      <c r="B11" s="651" t="str">
        <f>INDEX(tblTrans[[English]:[Polski]],MATCH(XFB11,tblTrans[ID],0),LangSelID)</f>
        <v>Fee and commission expense</v>
      </c>
      <c r="C11" s="652"/>
      <c r="D11" s="653">
        <v>-36269</v>
      </c>
      <c r="E11" s="654">
        <v>-44919</v>
      </c>
      <c r="F11" s="654">
        <v>-36029</v>
      </c>
      <c r="G11" s="655">
        <v>-49144</v>
      </c>
      <c r="H11" s="656">
        <v>-38864</v>
      </c>
      <c r="I11" s="654">
        <v>-57723</v>
      </c>
      <c r="J11" s="654">
        <v>-52625</v>
      </c>
      <c r="K11" s="657">
        <v>-71747</v>
      </c>
      <c r="L11" s="653">
        <v>-61291</v>
      </c>
      <c r="M11" s="654">
        <v>-66422</v>
      </c>
      <c r="N11" s="654">
        <v>-77575</v>
      </c>
      <c r="O11" s="655">
        <v>-87709</v>
      </c>
      <c r="P11" s="656">
        <v>-97903</v>
      </c>
      <c r="Q11" s="654">
        <v>-97748</v>
      </c>
      <c r="R11" s="654">
        <v>-96589</v>
      </c>
      <c r="S11" s="569">
        <v>-114324</v>
      </c>
      <c r="T11" s="565">
        <v>-104665</v>
      </c>
      <c r="U11" s="566">
        <v>-110297</v>
      </c>
      <c r="V11" s="566">
        <v>-103390</v>
      </c>
      <c r="W11" s="567">
        <v>-114474</v>
      </c>
      <c r="X11" s="568">
        <v>-99275</v>
      </c>
      <c r="Y11" s="566">
        <v>-121840</v>
      </c>
      <c r="Z11" s="566">
        <v>-107425</v>
      </c>
      <c r="AA11" s="569">
        <v>-110660</v>
      </c>
      <c r="AB11" s="565">
        <v>-101577</v>
      </c>
      <c r="AC11" s="566">
        <v>-101481</v>
      </c>
      <c r="AD11" s="566">
        <v>-113402</v>
      </c>
      <c r="AE11" s="567">
        <v>-113874</v>
      </c>
      <c r="AF11" s="568">
        <v>-110180</v>
      </c>
      <c r="AG11" s="566">
        <v>-121989</v>
      </c>
      <c r="AH11" s="566">
        <v>-121071</v>
      </c>
      <c r="AI11" s="566">
        <v>-115856</v>
      </c>
      <c r="AJ11" s="566">
        <v>-112369</v>
      </c>
      <c r="AK11" s="566">
        <v>-125480</v>
      </c>
      <c r="AL11" s="566">
        <v>-123045</v>
      </c>
      <c r="AM11" s="566">
        <v>-137017</v>
      </c>
      <c r="AN11" s="566">
        <v>-120670</v>
      </c>
      <c r="AO11" s="566">
        <v>-135154</v>
      </c>
      <c r="AP11" s="566">
        <v>-136298</v>
      </c>
      <c r="AQ11" s="566">
        <v>-144629</v>
      </c>
      <c r="AR11" s="566">
        <v>-140165</v>
      </c>
      <c r="AS11" s="566">
        <v>-155580</v>
      </c>
      <c r="AT11" s="566">
        <v>-170069</v>
      </c>
      <c r="AU11" s="566">
        <v>-178584</v>
      </c>
      <c r="AV11" s="566">
        <v>-157551</v>
      </c>
      <c r="AW11" s="566">
        <v>-162699</v>
      </c>
      <c r="AX11" s="566">
        <v>-166462</v>
      </c>
      <c r="AY11" s="566">
        <v>-180803</v>
      </c>
      <c r="AZ11" s="2292">
        <v>-150419</v>
      </c>
      <c r="BA11" s="566">
        <v>-160943</v>
      </c>
      <c r="BB11" s="566">
        <v>-162606</v>
      </c>
      <c r="BC11" s="566">
        <v>-180523</v>
      </c>
      <c r="BD11" s="566">
        <v>-171806</v>
      </c>
      <c r="BE11" s="566">
        <v>-186629</v>
      </c>
      <c r="BF11" s="566">
        <v>-184788</v>
      </c>
      <c r="BG11" s="405"/>
      <c r="BH11" s="405"/>
      <c r="BI11" s="405"/>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XFB11" s="1304">
        <v>116</v>
      </c>
    </row>
    <row r="12" spans="1:201 16382:16382" s="58" customFormat="1" ht="16.5" customHeight="1" thickBot="1">
      <c r="A12" s="74"/>
      <c r="B12" s="550" t="str">
        <f>INDEX(tblTrans[[English]:[Polski]],MATCH(XFB12,tblTrans[ID],0),LangSelID)</f>
        <v>Net fee and commission income</v>
      </c>
      <c r="C12" s="551"/>
      <c r="D12" s="551">
        <v>89477</v>
      </c>
      <c r="E12" s="551">
        <v>94522</v>
      </c>
      <c r="F12" s="551">
        <v>104699</v>
      </c>
      <c r="G12" s="551">
        <v>127712</v>
      </c>
      <c r="H12" s="551">
        <v>142857</v>
      </c>
      <c r="I12" s="551">
        <v>146631</v>
      </c>
      <c r="J12" s="551">
        <v>139004</v>
      </c>
      <c r="K12" s="551">
        <v>135786</v>
      </c>
      <c r="L12" s="551">
        <v>142381</v>
      </c>
      <c r="M12" s="551">
        <v>145359</v>
      </c>
      <c r="N12" s="551">
        <v>135026</v>
      </c>
      <c r="O12" s="551">
        <v>128700</v>
      </c>
      <c r="P12" s="551">
        <v>121842</v>
      </c>
      <c r="Q12" s="551">
        <v>158122</v>
      </c>
      <c r="R12" s="551">
        <v>162758</v>
      </c>
      <c r="S12" s="551">
        <v>152001</v>
      </c>
      <c r="T12" s="551">
        <v>173893</v>
      </c>
      <c r="U12" s="551">
        <v>172449</v>
      </c>
      <c r="V12" s="551">
        <v>199211</v>
      </c>
      <c r="W12" s="551">
        <v>200366</v>
      </c>
      <c r="X12" s="551">
        <v>207388</v>
      </c>
      <c r="Y12" s="551">
        <v>208208</v>
      </c>
      <c r="Z12" s="551">
        <v>219297</v>
      </c>
      <c r="AA12" s="551">
        <v>205079</v>
      </c>
      <c r="AB12" s="551">
        <v>213622</v>
      </c>
      <c r="AC12" s="551">
        <v>205430</v>
      </c>
      <c r="AD12" s="551">
        <v>181783</v>
      </c>
      <c r="AE12" s="551">
        <v>185710</v>
      </c>
      <c r="AF12" s="551">
        <v>185889</v>
      </c>
      <c r="AG12" s="551">
        <v>209256</v>
      </c>
      <c r="AH12" s="551">
        <v>210689</v>
      </c>
      <c r="AI12" s="551">
        <v>228904</v>
      </c>
      <c r="AJ12" s="551">
        <v>241406</v>
      </c>
      <c r="AK12" s="551">
        <v>243685</v>
      </c>
      <c r="AL12" s="551">
        <v>216234</v>
      </c>
      <c r="AM12" s="551">
        <v>200365</v>
      </c>
      <c r="AN12" s="551">
        <v>193857</v>
      </c>
      <c r="AO12" s="551">
        <v>230336</v>
      </c>
      <c r="AP12" s="551">
        <v>235583</v>
      </c>
      <c r="AQ12" s="551">
        <v>237400</v>
      </c>
      <c r="AR12" s="551">
        <v>211745</v>
      </c>
      <c r="AS12" s="551">
        <v>209703</v>
      </c>
      <c r="AT12" s="551">
        <v>234363</v>
      </c>
      <c r="AU12" s="551">
        <v>250634</v>
      </c>
      <c r="AV12" s="551">
        <v>249554</v>
      </c>
      <c r="AW12" s="551">
        <v>252612</v>
      </c>
      <c r="AX12" s="551">
        <v>256514</v>
      </c>
      <c r="AY12" s="551">
        <v>233478</v>
      </c>
      <c r="AZ12" s="551">
        <v>268876</v>
      </c>
      <c r="BA12" s="551">
        <v>248977</v>
      </c>
      <c r="BB12" s="551">
        <v>238751</v>
      </c>
      <c r="BC12" s="551">
        <v>219246</v>
      </c>
      <c r="BD12" s="551">
        <v>228846</v>
      </c>
      <c r="BE12" s="551">
        <v>225812</v>
      </c>
      <c r="BF12" s="551">
        <v>248462</v>
      </c>
      <c r="BG12" s="2293"/>
      <c r="BH12" s="2293"/>
      <c r="BI12" s="419"/>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XFB12" s="1300">
        <v>117</v>
      </c>
    </row>
    <row r="13" spans="1:201 16382:16382" s="31" customFormat="1" ht="6.75" customHeight="1">
      <c r="A13" s="236"/>
      <c r="B13" s="867"/>
      <c r="C13" s="1636"/>
      <c r="D13" s="377"/>
      <c r="E13" s="743"/>
      <c r="F13" s="743"/>
      <c r="G13" s="744"/>
      <c r="H13" s="378"/>
      <c r="I13" s="743"/>
      <c r="J13" s="743"/>
      <c r="K13" s="745"/>
      <c r="L13" s="377"/>
      <c r="M13" s="743"/>
      <c r="N13" s="743"/>
      <c r="O13" s="744"/>
      <c r="P13" s="378"/>
      <c r="Q13" s="743"/>
      <c r="R13" s="743"/>
      <c r="S13" s="746"/>
      <c r="T13" s="735"/>
      <c r="U13" s="588"/>
      <c r="V13" s="588"/>
      <c r="W13" s="593"/>
      <c r="X13" s="737"/>
      <c r="Y13" s="588"/>
      <c r="Z13" s="588"/>
      <c r="AA13" s="549"/>
      <c r="AB13" s="735"/>
      <c r="AC13" s="588"/>
      <c r="AD13" s="588"/>
      <c r="AE13" s="593"/>
      <c r="AF13" s="737"/>
      <c r="AG13" s="588"/>
      <c r="AH13" s="588"/>
      <c r="AI13" s="588"/>
      <c r="AJ13" s="588"/>
      <c r="AK13" s="588"/>
      <c r="AL13" s="588"/>
      <c r="AM13" s="588"/>
      <c r="AN13" s="588"/>
      <c r="AO13" s="588"/>
      <c r="AP13" s="588"/>
      <c r="AQ13" s="1637"/>
      <c r="AR13" s="1637"/>
      <c r="AS13" s="1637"/>
      <c r="AT13" s="1637"/>
      <c r="AU13" s="1637"/>
      <c r="AV13" s="1637"/>
      <c r="AW13" s="1637"/>
      <c r="AX13" s="1637"/>
      <c r="AY13" s="1637"/>
      <c r="AZ13" s="1637"/>
      <c r="BA13" s="1637"/>
      <c r="BB13" s="1637"/>
      <c r="BC13" s="1637"/>
      <c r="BD13" s="1637"/>
      <c r="BE13" s="1637"/>
      <c r="BF13" s="1637"/>
      <c r="BG13" s="405"/>
      <c r="BH13" s="405"/>
      <c r="BI13" s="405"/>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XFB13" s="1304"/>
    </row>
    <row r="14" spans="1:201 16382:16382" s="46" customFormat="1" ht="16.5" customHeight="1">
      <c r="A14" s="40"/>
      <c r="B14" s="1733" t="str">
        <f>INDEX(tblTrans[[English]:[Polski]],MATCH(XFB14,tblTrans[ID],0),LangSelID)</f>
        <v>Dividend income</v>
      </c>
      <c r="C14" s="1734"/>
      <c r="D14" s="1735">
        <v>511</v>
      </c>
      <c r="E14" s="1736">
        <v>4513</v>
      </c>
      <c r="F14" s="1736">
        <v>10738</v>
      </c>
      <c r="G14" s="1737">
        <v>1103</v>
      </c>
      <c r="H14" s="1738">
        <v>0</v>
      </c>
      <c r="I14" s="1736">
        <v>2159</v>
      </c>
      <c r="J14" s="1736">
        <v>78</v>
      </c>
      <c r="K14" s="1739">
        <v>90</v>
      </c>
      <c r="L14" s="1735">
        <v>0</v>
      </c>
      <c r="M14" s="1736">
        <v>3733</v>
      </c>
      <c r="N14" s="1736">
        <v>10</v>
      </c>
      <c r="O14" s="1737">
        <v>5686</v>
      </c>
      <c r="P14" s="1738">
        <v>0</v>
      </c>
      <c r="Q14" s="1736">
        <v>2822</v>
      </c>
      <c r="R14" s="1736">
        <v>18</v>
      </c>
      <c r="S14" s="1739">
        <v>96227</v>
      </c>
      <c r="T14" s="1735">
        <v>330</v>
      </c>
      <c r="U14" s="1736">
        <v>2611</v>
      </c>
      <c r="V14" s="1736">
        <v>5222</v>
      </c>
      <c r="W14" s="1737">
        <v>10</v>
      </c>
      <c r="X14" s="1738">
        <v>9</v>
      </c>
      <c r="Y14" s="1736">
        <v>2652</v>
      </c>
      <c r="Z14" s="1740">
        <v>12424</v>
      </c>
      <c r="AA14" s="1739">
        <v>28</v>
      </c>
      <c r="AB14" s="1735">
        <v>20</v>
      </c>
      <c r="AC14" s="1736">
        <v>2642</v>
      </c>
      <c r="AD14" s="1736">
        <v>11191</v>
      </c>
      <c r="AE14" s="1737">
        <v>49</v>
      </c>
      <c r="AF14" s="1738">
        <v>26</v>
      </c>
      <c r="AG14" s="1736">
        <v>2283</v>
      </c>
      <c r="AH14" s="1736">
        <v>14768</v>
      </c>
      <c r="AI14" s="1737">
        <v>9779</v>
      </c>
      <c r="AJ14" s="1737">
        <v>0</v>
      </c>
      <c r="AK14" s="1737">
        <v>2811</v>
      </c>
      <c r="AL14" s="1737">
        <v>16195</v>
      </c>
      <c r="AM14" s="1737">
        <v>986</v>
      </c>
      <c r="AN14" s="1737">
        <v>31</v>
      </c>
      <c r="AO14" s="1737">
        <v>3158</v>
      </c>
      <c r="AP14" s="1737">
        <v>14345</v>
      </c>
      <c r="AQ14" s="1737">
        <v>6</v>
      </c>
      <c r="AR14" s="1737">
        <v>0</v>
      </c>
      <c r="AS14" s="1737">
        <v>2586</v>
      </c>
      <c r="AT14" s="1737">
        <v>442</v>
      </c>
      <c r="AU14" s="1737">
        <v>299</v>
      </c>
      <c r="AV14" s="1737">
        <v>154</v>
      </c>
      <c r="AW14" s="1737">
        <v>2970</v>
      </c>
      <c r="AX14" s="1737">
        <v>142</v>
      </c>
      <c r="AY14" s="1737">
        <v>162</v>
      </c>
      <c r="AZ14" s="1737">
        <v>167</v>
      </c>
      <c r="BA14" s="1737">
        <v>2936</v>
      </c>
      <c r="BB14" s="1737">
        <v>233</v>
      </c>
      <c r="BC14" s="1737">
        <v>222</v>
      </c>
      <c r="BD14" s="1737">
        <v>223</v>
      </c>
      <c r="BE14" s="1737">
        <v>3428</v>
      </c>
      <c r="BF14" s="1737">
        <v>298</v>
      </c>
      <c r="XFB14" s="64">
        <v>118</v>
      </c>
    </row>
    <row r="15" spans="1:201 16382:16382" s="31" customFormat="1" ht="16.5" customHeight="1">
      <c r="A15" s="236"/>
      <c r="B15" s="1638" t="str">
        <f>INDEX(tblTrans[[English]:[Polski]],MATCH(XFB15,tblTrans[ID],0),LangSelID)</f>
        <v>Net trading income</v>
      </c>
      <c r="C15" s="1741"/>
      <c r="D15" s="1640">
        <v>89223</v>
      </c>
      <c r="E15" s="1641">
        <v>106881</v>
      </c>
      <c r="F15" s="1641">
        <v>90557</v>
      </c>
      <c r="G15" s="1642">
        <v>112924</v>
      </c>
      <c r="H15" s="1643">
        <v>113374</v>
      </c>
      <c r="I15" s="1641">
        <v>144908</v>
      </c>
      <c r="J15" s="1641">
        <v>119798</v>
      </c>
      <c r="K15" s="1644">
        <v>108388</v>
      </c>
      <c r="L15" s="1640">
        <v>135075</v>
      </c>
      <c r="M15" s="1641">
        <v>119115</v>
      </c>
      <c r="N15" s="1641">
        <v>167758</v>
      </c>
      <c r="O15" s="1642">
        <v>61907</v>
      </c>
      <c r="P15" s="1643">
        <v>122991</v>
      </c>
      <c r="Q15" s="1641">
        <v>100971</v>
      </c>
      <c r="R15" s="1641">
        <v>99551</v>
      </c>
      <c r="S15" s="1529">
        <v>82861</v>
      </c>
      <c r="T15" s="1527">
        <v>96171</v>
      </c>
      <c r="U15" s="1528">
        <v>122058</v>
      </c>
      <c r="V15" s="1528">
        <v>88169</v>
      </c>
      <c r="W15" s="1530">
        <v>104274</v>
      </c>
      <c r="X15" s="1531">
        <v>82497</v>
      </c>
      <c r="Y15" s="1528">
        <v>94158</v>
      </c>
      <c r="Z15" s="1528">
        <v>93978</v>
      </c>
      <c r="AA15" s="1529">
        <v>76779</v>
      </c>
      <c r="AB15" s="1527">
        <v>97681</v>
      </c>
      <c r="AC15" s="1528">
        <v>83304</v>
      </c>
      <c r="AD15" s="1528">
        <v>99478</v>
      </c>
      <c r="AE15" s="1530">
        <v>76079</v>
      </c>
      <c r="AF15" s="1531">
        <v>75798</v>
      </c>
      <c r="AG15" s="1528">
        <v>102460</v>
      </c>
      <c r="AH15" s="1528">
        <v>86282</v>
      </c>
      <c r="AI15" s="1528">
        <v>78438</v>
      </c>
      <c r="AJ15" s="1528">
        <v>92118</v>
      </c>
      <c r="AK15" s="1528">
        <v>110202</v>
      </c>
      <c r="AL15" s="1528">
        <v>96324</v>
      </c>
      <c r="AM15" s="1528">
        <v>70512</v>
      </c>
      <c r="AN15" s="1528">
        <v>102618</v>
      </c>
      <c r="AO15" s="1528">
        <v>35312</v>
      </c>
      <c r="AP15" s="1528">
        <v>84105</v>
      </c>
      <c r="AQ15" s="1528">
        <v>70900</v>
      </c>
      <c r="AR15" s="1528">
        <v>84087</v>
      </c>
      <c r="AS15" s="1528">
        <v>59513</v>
      </c>
      <c r="AT15" s="1528">
        <v>74402</v>
      </c>
      <c r="AU15" s="1528">
        <v>26629</v>
      </c>
      <c r="AV15" s="1528">
        <v>76897</v>
      </c>
      <c r="AW15" s="1528">
        <v>61068</v>
      </c>
      <c r="AX15" s="1528">
        <v>83116</v>
      </c>
      <c r="AY15" s="1528">
        <v>72982</v>
      </c>
      <c r="AZ15" s="1707">
        <v>84493</v>
      </c>
      <c r="BA15" s="1528">
        <v>84698</v>
      </c>
      <c r="BB15" s="1528">
        <v>72271</v>
      </c>
      <c r="BC15" s="1528">
        <v>105874</v>
      </c>
      <c r="BD15" s="1528">
        <v>102882</v>
      </c>
      <c r="BE15" s="1528">
        <v>103515</v>
      </c>
      <c r="BF15" s="1528">
        <v>121765</v>
      </c>
      <c r="BG15" s="405"/>
      <c r="BH15" s="405"/>
      <c r="BI15" s="405"/>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XFB15" s="1304">
        <v>119</v>
      </c>
    </row>
    <row r="16" spans="1:201 16382:16382" s="2165" customFormat="1" ht="16.5" customHeight="1">
      <c r="A16" s="1505"/>
      <c r="B16" s="2244" t="str">
        <f>INDEX(tblTrans[[English]:[Polski]],MATCH(XFB16,tblTrans[ID],0),LangSelID)</f>
        <v xml:space="preserve">    Foreign exchange result</v>
      </c>
      <c r="C16" s="659"/>
      <c r="D16" s="2129">
        <v>85506</v>
      </c>
      <c r="E16" s="2130">
        <v>99184</v>
      </c>
      <c r="F16" s="2130">
        <v>71966</v>
      </c>
      <c r="G16" s="2131">
        <v>97484</v>
      </c>
      <c r="H16" s="2132">
        <v>99393</v>
      </c>
      <c r="I16" s="2130">
        <v>109050</v>
      </c>
      <c r="J16" s="2130">
        <v>115128</v>
      </c>
      <c r="K16" s="2104">
        <v>111385</v>
      </c>
      <c r="L16" s="2129">
        <v>129340</v>
      </c>
      <c r="M16" s="2130">
        <v>131121</v>
      </c>
      <c r="N16" s="2130">
        <v>175390</v>
      </c>
      <c r="O16" s="2131">
        <v>81463</v>
      </c>
      <c r="P16" s="2132">
        <v>152142</v>
      </c>
      <c r="Q16" s="2130">
        <v>90005</v>
      </c>
      <c r="R16" s="2130">
        <v>96919</v>
      </c>
      <c r="S16" s="2167">
        <v>75982</v>
      </c>
      <c r="T16" s="2168">
        <v>83270</v>
      </c>
      <c r="U16" s="2169">
        <v>114756</v>
      </c>
      <c r="V16" s="2169">
        <v>83352</v>
      </c>
      <c r="W16" s="2170">
        <v>88604</v>
      </c>
      <c r="X16" s="2171">
        <v>71246</v>
      </c>
      <c r="Y16" s="2169">
        <v>88022</v>
      </c>
      <c r="Z16" s="2169">
        <v>83492</v>
      </c>
      <c r="AA16" s="2167">
        <v>85880</v>
      </c>
      <c r="AB16" s="2168">
        <v>78880</v>
      </c>
      <c r="AC16" s="2169">
        <v>73822</v>
      </c>
      <c r="AD16" s="2169">
        <v>90376</v>
      </c>
      <c r="AE16" s="2170">
        <v>80928</v>
      </c>
      <c r="AF16" s="2171">
        <v>68978</v>
      </c>
      <c r="AG16" s="2169">
        <v>74482</v>
      </c>
      <c r="AH16" s="2169">
        <v>71698</v>
      </c>
      <c r="AI16" s="2169">
        <v>67387</v>
      </c>
      <c r="AJ16" s="2169">
        <v>65151</v>
      </c>
      <c r="AK16" s="2169">
        <v>69742</v>
      </c>
      <c r="AL16" s="2169">
        <v>53539</v>
      </c>
      <c r="AM16" s="2169">
        <v>44616</v>
      </c>
      <c r="AN16" s="2169">
        <v>78687</v>
      </c>
      <c r="AO16" s="2169">
        <v>66000</v>
      </c>
      <c r="AP16" s="2169">
        <v>67825</v>
      </c>
      <c r="AQ16" s="2169">
        <v>76196</v>
      </c>
      <c r="AR16" s="2169">
        <v>71817</v>
      </c>
      <c r="AS16" s="2169">
        <v>66065</v>
      </c>
      <c r="AT16" s="2169">
        <v>82162</v>
      </c>
      <c r="AU16" s="2169">
        <v>50407</v>
      </c>
      <c r="AV16" s="2169">
        <v>76407</v>
      </c>
      <c r="AW16" s="2169">
        <v>57912</v>
      </c>
      <c r="AX16" s="2169">
        <v>87606</v>
      </c>
      <c r="AY16" s="2169">
        <v>67187</v>
      </c>
      <c r="AZ16" s="2245">
        <v>71427</v>
      </c>
      <c r="BA16" s="2169">
        <v>79620</v>
      </c>
      <c r="BB16" s="2169">
        <v>69667</v>
      </c>
      <c r="BC16" s="2169">
        <v>102758</v>
      </c>
      <c r="BD16" s="2169">
        <v>89240</v>
      </c>
      <c r="BE16" s="2169">
        <v>87191</v>
      </c>
      <c r="BF16" s="2169">
        <v>116371</v>
      </c>
      <c r="BG16" s="213"/>
      <c r="BH16" s="213"/>
      <c r="BI16" s="213"/>
      <c r="XFB16" s="1834">
        <v>120</v>
      </c>
    </row>
    <row r="17" spans="1:201 16382:16382" s="2165" customFormat="1" ht="16.5" customHeight="1">
      <c r="A17" s="1505"/>
      <c r="B17" s="2246" t="str">
        <f>INDEX(tblTrans[[English]:[Polski]],MATCH(XFB17,tblTrans[ID],0),LangSelID)</f>
        <v xml:space="preserve">    Other trading income</v>
      </c>
      <c r="C17" s="1742"/>
      <c r="D17" s="2133">
        <v>3717</v>
      </c>
      <c r="E17" s="2134">
        <v>7697</v>
      </c>
      <c r="F17" s="2134">
        <v>18591</v>
      </c>
      <c r="G17" s="2135">
        <v>15440</v>
      </c>
      <c r="H17" s="2136">
        <v>13981</v>
      </c>
      <c r="I17" s="2134">
        <v>35858</v>
      </c>
      <c r="J17" s="2134">
        <v>4670</v>
      </c>
      <c r="K17" s="2114">
        <v>-2997</v>
      </c>
      <c r="L17" s="2133">
        <v>5735</v>
      </c>
      <c r="M17" s="2134">
        <v>-12006</v>
      </c>
      <c r="N17" s="2134">
        <v>-7632</v>
      </c>
      <c r="O17" s="2135">
        <v>-19556</v>
      </c>
      <c r="P17" s="2136">
        <v>-29151</v>
      </c>
      <c r="Q17" s="2134">
        <v>10966</v>
      </c>
      <c r="R17" s="2134">
        <v>2632</v>
      </c>
      <c r="S17" s="2247">
        <v>6879</v>
      </c>
      <c r="T17" s="2248">
        <v>12901</v>
      </c>
      <c r="U17" s="2249">
        <v>7302</v>
      </c>
      <c r="V17" s="2249">
        <v>4817</v>
      </c>
      <c r="W17" s="2250">
        <v>15670</v>
      </c>
      <c r="X17" s="2251">
        <v>11251</v>
      </c>
      <c r="Y17" s="2249">
        <v>6136</v>
      </c>
      <c r="Z17" s="2249">
        <v>10486</v>
      </c>
      <c r="AA17" s="2247">
        <v>-9101</v>
      </c>
      <c r="AB17" s="2248">
        <v>18801</v>
      </c>
      <c r="AC17" s="2249">
        <v>9482</v>
      </c>
      <c r="AD17" s="2249">
        <v>9102</v>
      </c>
      <c r="AE17" s="2250">
        <v>-4849</v>
      </c>
      <c r="AF17" s="2251">
        <v>6820</v>
      </c>
      <c r="AG17" s="2249">
        <v>27978</v>
      </c>
      <c r="AH17" s="2249">
        <v>14584</v>
      </c>
      <c r="AI17" s="2249">
        <v>11051</v>
      </c>
      <c r="AJ17" s="2249">
        <v>26967</v>
      </c>
      <c r="AK17" s="2249">
        <v>40460</v>
      </c>
      <c r="AL17" s="2249">
        <v>42785</v>
      </c>
      <c r="AM17" s="2249">
        <v>25896</v>
      </c>
      <c r="AN17" s="2249">
        <v>23931</v>
      </c>
      <c r="AO17" s="2249">
        <v>-30688</v>
      </c>
      <c r="AP17" s="2249">
        <v>16280</v>
      </c>
      <c r="AQ17" s="2249">
        <v>-5296</v>
      </c>
      <c r="AR17" s="2249">
        <v>12270</v>
      </c>
      <c r="AS17" s="2249">
        <v>-6552</v>
      </c>
      <c r="AT17" s="2249">
        <v>-7760</v>
      </c>
      <c r="AU17" s="2249">
        <v>-23778</v>
      </c>
      <c r="AV17" s="2249">
        <v>490</v>
      </c>
      <c r="AW17" s="2249">
        <v>3156</v>
      </c>
      <c r="AX17" s="2249">
        <v>-4490</v>
      </c>
      <c r="AY17" s="2249">
        <v>5795</v>
      </c>
      <c r="AZ17" s="2252">
        <v>13066</v>
      </c>
      <c r="BA17" s="2249">
        <v>5078</v>
      </c>
      <c r="BB17" s="2249">
        <v>2604</v>
      </c>
      <c r="BC17" s="2249">
        <v>3116</v>
      </c>
      <c r="BD17" s="2249">
        <v>13642</v>
      </c>
      <c r="BE17" s="2249">
        <v>16324</v>
      </c>
      <c r="BF17" s="2249">
        <v>5394</v>
      </c>
      <c r="BG17" s="213"/>
      <c r="BH17" s="213"/>
      <c r="BI17" s="213"/>
      <c r="XFB17" s="2172">
        <v>121</v>
      </c>
    </row>
    <row r="18" spans="1:201 16382:16382" s="213" customFormat="1" ht="24" customHeight="1">
      <c r="A18" s="2117"/>
      <c r="B18" s="2253" t="str">
        <f>INDEX(tblTrans[[English]:[Polski]],MATCH(XFB18,tblTrans[ID],0),LangSelID)</f>
        <v>Gains or losses on non-trading financial assets mandatorily at fair value through profit or loss: equity instruments and debt securities</v>
      </c>
      <c r="C18" s="2254"/>
      <c r="D18" s="2255"/>
      <c r="E18" s="2256"/>
      <c r="F18" s="2256"/>
      <c r="G18" s="2257"/>
      <c r="H18" s="2258"/>
      <c r="I18" s="2256"/>
      <c r="J18" s="2256"/>
      <c r="K18" s="2259"/>
      <c r="L18" s="2255"/>
      <c r="M18" s="2256"/>
      <c r="N18" s="2256"/>
      <c r="O18" s="2257"/>
      <c r="P18" s="2258"/>
      <c r="Q18" s="2256"/>
      <c r="R18" s="2256"/>
      <c r="S18" s="2259"/>
      <c r="T18" s="2255"/>
      <c r="U18" s="2256"/>
      <c r="V18" s="2256"/>
      <c r="W18" s="2257"/>
      <c r="X18" s="2258"/>
      <c r="Y18" s="2256"/>
      <c r="Z18" s="1740"/>
      <c r="AA18" s="2259"/>
      <c r="AB18" s="2255"/>
      <c r="AC18" s="2256"/>
      <c r="AD18" s="2256"/>
      <c r="AE18" s="2257"/>
      <c r="AF18" s="2258"/>
      <c r="AG18" s="2256"/>
      <c r="AH18" s="2256"/>
      <c r="AI18" s="2257"/>
      <c r="AJ18" s="2257"/>
      <c r="AK18" s="2257"/>
      <c r="AL18" s="2257"/>
      <c r="AM18" s="2257"/>
      <c r="AN18" s="2257"/>
      <c r="AO18" s="2257"/>
      <c r="AP18" s="2257"/>
      <c r="AQ18" s="2257"/>
      <c r="AR18" s="2257"/>
      <c r="AS18" s="2257"/>
      <c r="AT18" s="2257"/>
      <c r="AU18" s="2257"/>
      <c r="AV18" s="2257"/>
      <c r="AW18" s="2257"/>
      <c r="AX18" s="2257"/>
      <c r="AY18" s="2257"/>
      <c r="AZ18" s="2257">
        <v>1824</v>
      </c>
      <c r="BA18" s="2257">
        <v>7136</v>
      </c>
      <c r="BB18" s="2257">
        <v>7326</v>
      </c>
      <c r="BC18" s="2257">
        <v>-9475</v>
      </c>
      <c r="BD18" s="2257">
        <v>10867</v>
      </c>
      <c r="BE18" s="2257">
        <v>19916</v>
      </c>
      <c r="BF18" s="2257">
        <f>44998+47597</f>
        <v>92595</v>
      </c>
      <c r="BG18" s="2190"/>
      <c r="XFB18" s="1834">
        <v>1060</v>
      </c>
    </row>
    <row r="19" spans="1:201 16382:16382" s="2165" customFormat="1" ht="16.5" customHeight="1">
      <c r="A19" s="1505"/>
      <c r="B19" s="2253" t="str">
        <f>INDEX(tblTrans[[English]:[Polski]],MATCH(XFB19,tblTrans[ID],0),LangSelID)</f>
        <v>Gains less losses from financial assets</v>
      </c>
      <c r="C19" s="1748"/>
      <c r="D19" s="2261">
        <v>8462</v>
      </c>
      <c r="E19" s="2262">
        <v>1739</v>
      </c>
      <c r="F19" s="2262">
        <v>1497</v>
      </c>
      <c r="G19" s="2263">
        <v>10824</v>
      </c>
      <c r="H19" s="2264">
        <v>7055</v>
      </c>
      <c r="I19" s="2262">
        <v>106</v>
      </c>
      <c r="J19" s="2262">
        <v>-3249</v>
      </c>
      <c r="K19" s="2265">
        <v>-78</v>
      </c>
      <c r="L19" s="2261">
        <v>137487</v>
      </c>
      <c r="M19" s="2262">
        <v>330</v>
      </c>
      <c r="N19" s="2262">
        <v>97</v>
      </c>
      <c r="O19" s="2263">
        <v>-2149</v>
      </c>
      <c r="P19" s="2264">
        <v>-16606</v>
      </c>
      <c r="Q19" s="2262">
        <v>-544</v>
      </c>
      <c r="R19" s="2262">
        <v>20346</v>
      </c>
      <c r="S19" s="2266">
        <v>-3968</v>
      </c>
      <c r="T19" s="2267">
        <v>0</v>
      </c>
      <c r="U19" s="2268">
        <v>16896</v>
      </c>
      <c r="V19" s="2268">
        <v>29604</v>
      </c>
      <c r="W19" s="2269">
        <v>-1352</v>
      </c>
      <c r="X19" s="2270">
        <v>-4294</v>
      </c>
      <c r="Y19" s="2268">
        <v>-2511</v>
      </c>
      <c r="Z19" s="2268">
        <v>20040</v>
      </c>
      <c r="AA19" s="2266">
        <v>-1250</v>
      </c>
      <c r="AB19" s="2267">
        <v>16026</v>
      </c>
      <c r="AC19" s="2268">
        <v>20468</v>
      </c>
      <c r="AD19" s="2268">
        <v>5390</v>
      </c>
      <c r="AE19" s="2269">
        <v>3082</v>
      </c>
      <c r="AF19" s="2270">
        <v>774</v>
      </c>
      <c r="AG19" s="2268">
        <v>36160</v>
      </c>
      <c r="AH19" s="2268">
        <v>16368</v>
      </c>
      <c r="AI19" s="2268">
        <v>25276</v>
      </c>
      <c r="AJ19" s="2268">
        <v>9845</v>
      </c>
      <c r="AK19" s="2268">
        <v>4041</v>
      </c>
      <c r="AL19" s="2268">
        <v>3545</v>
      </c>
      <c r="AM19" s="2268">
        <v>34495</v>
      </c>
      <c r="AN19" s="2268">
        <v>195008</v>
      </c>
      <c r="AO19" s="2268">
        <v>1342</v>
      </c>
      <c r="AP19" s="2268">
        <v>-9372</v>
      </c>
      <c r="AQ19" s="2268">
        <v>127430</v>
      </c>
      <c r="AR19" s="2268">
        <v>3427</v>
      </c>
      <c r="AS19" s="2268">
        <v>244755</v>
      </c>
      <c r="AT19" s="2268">
        <v>2350</v>
      </c>
      <c r="AU19" s="2268">
        <v>10749</v>
      </c>
      <c r="AV19" s="2268">
        <v>1636</v>
      </c>
      <c r="AW19" s="2268">
        <v>-18298</v>
      </c>
      <c r="AX19" s="2268">
        <v>-5780</v>
      </c>
      <c r="AY19" s="2268">
        <v>18505</v>
      </c>
      <c r="AZ19" s="2271">
        <v>4304</v>
      </c>
      <c r="BA19" s="2268">
        <v>1716</v>
      </c>
      <c r="BB19" s="2268">
        <v>2036</v>
      </c>
      <c r="BC19" s="2268">
        <v>6439</v>
      </c>
      <c r="BD19" s="2268">
        <v>16849</v>
      </c>
      <c r="BE19" s="2268">
        <v>-2131</v>
      </c>
      <c r="BF19" s="2268">
        <v>8123</v>
      </c>
      <c r="BG19" s="2190"/>
      <c r="BH19" s="213"/>
      <c r="BI19" s="213"/>
      <c r="XFB19" s="1834">
        <v>122</v>
      </c>
    </row>
    <row r="20" spans="1:201 16382:16382" s="2165" customFormat="1" ht="16.5" customHeight="1">
      <c r="A20" s="1505"/>
      <c r="B20" s="2154" t="str">
        <f>INDEX(tblTrans[[English]:[Polski]],MATCH(XFB20,tblTrans[ID],0),LangSelID)</f>
        <v>Other operating income</v>
      </c>
      <c r="C20" s="2138"/>
      <c r="D20" s="2155">
        <v>52353</v>
      </c>
      <c r="E20" s="2156">
        <v>94564</v>
      </c>
      <c r="F20" s="2156">
        <v>42702</v>
      </c>
      <c r="G20" s="2157">
        <v>39420</v>
      </c>
      <c r="H20" s="2158">
        <v>41166</v>
      </c>
      <c r="I20" s="2156">
        <v>35762</v>
      </c>
      <c r="J20" s="2156">
        <v>35449</v>
      </c>
      <c r="K20" s="2159">
        <v>137284</v>
      </c>
      <c r="L20" s="2155">
        <v>130621</v>
      </c>
      <c r="M20" s="2156">
        <v>50074</v>
      </c>
      <c r="N20" s="2156">
        <v>37529</v>
      </c>
      <c r="O20" s="2157">
        <v>48281</v>
      </c>
      <c r="P20" s="2158">
        <v>90158</v>
      </c>
      <c r="Q20" s="2156">
        <v>66575</v>
      </c>
      <c r="R20" s="2156">
        <v>47138</v>
      </c>
      <c r="S20" s="2160">
        <v>59651</v>
      </c>
      <c r="T20" s="2161">
        <v>52131</v>
      </c>
      <c r="U20" s="2162">
        <v>93268</v>
      </c>
      <c r="V20" s="2162">
        <v>63796</v>
      </c>
      <c r="W20" s="2163">
        <v>102076</v>
      </c>
      <c r="X20" s="2164">
        <v>62277</v>
      </c>
      <c r="Y20" s="2162">
        <v>75386</v>
      </c>
      <c r="Z20" s="2162">
        <v>66525</v>
      </c>
      <c r="AA20" s="2160">
        <v>113167</v>
      </c>
      <c r="AB20" s="2161">
        <v>75776</v>
      </c>
      <c r="AC20" s="2162">
        <v>56479</v>
      </c>
      <c r="AD20" s="2162">
        <v>53111</v>
      </c>
      <c r="AE20" s="2163">
        <v>90355</v>
      </c>
      <c r="AF20" s="2164">
        <v>93029</v>
      </c>
      <c r="AG20" s="2162">
        <v>82479</v>
      </c>
      <c r="AH20" s="2162">
        <v>94830</v>
      </c>
      <c r="AI20" s="2162">
        <v>104483</v>
      </c>
      <c r="AJ20" s="2162">
        <v>73271</v>
      </c>
      <c r="AK20" s="2162">
        <v>125832</v>
      </c>
      <c r="AL20" s="2162">
        <v>79977</v>
      </c>
      <c r="AM20" s="2162">
        <v>67842</v>
      </c>
      <c r="AN20" s="2162">
        <v>88674</v>
      </c>
      <c r="AO20" s="2162">
        <v>45638</v>
      </c>
      <c r="AP20" s="2162">
        <v>60175</v>
      </c>
      <c r="AQ20" s="2162">
        <v>51372</v>
      </c>
      <c r="AR20" s="2162">
        <v>94087</v>
      </c>
      <c r="AS20" s="2162">
        <v>55081</v>
      </c>
      <c r="AT20" s="2162">
        <v>46157</v>
      </c>
      <c r="AU20" s="2162">
        <v>48424</v>
      </c>
      <c r="AV20" s="2162">
        <v>46309</v>
      </c>
      <c r="AW20" s="2162">
        <v>102739</v>
      </c>
      <c r="AX20" s="2162">
        <v>47889</v>
      </c>
      <c r="AY20" s="2162">
        <v>45423</v>
      </c>
      <c r="AZ20" s="2162">
        <v>268945</v>
      </c>
      <c r="BA20" s="2162">
        <v>52874</v>
      </c>
      <c r="BB20" s="2162">
        <v>30375</v>
      </c>
      <c r="BC20" s="2162">
        <v>55426</v>
      </c>
      <c r="BD20" s="2162">
        <v>37077</v>
      </c>
      <c r="BE20" s="2162">
        <v>38247</v>
      </c>
      <c r="BF20" s="2162">
        <v>100666</v>
      </c>
      <c r="BG20" s="2190"/>
      <c r="BH20" s="213"/>
      <c r="BI20" s="213"/>
      <c r="XFB20" s="2172">
        <v>123</v>
      </c>
    </row>
    <row r="21" spans="1:201 16382:16382" s="2165" customFormat="1" ht="16.5" customHeight="1">
      <c r="A21" s="1505"/>
      <c r="B21" s="2272" t="str">
        <f>INDEX(tblTrans[[English]:[Polski]],MATCH(XFB21,tblTrans[ID],0),LangSelID)</f>
        <v>Other operating expenses</v>
      </c>
      <c r="C21" s="2273"/>
      <c r="D21" s="2274">
        <v>-40570</v>
      </c>
      <c r="E21" s="2275">
        <v>-72326</v>
      </c>
      <c r="F21" s="2275">
        <v>-33650</v>
      </c>
      <c r="G21" s="2276">
        <v>-37122</v>
      </c>
      <c r="H21" s="2277">
        <v>-31205</v>
      </c>
      <c r="I21" s="2275">
        <v>-19208</v>
      </c>
      <c r="J21" s="2275">
        <v>-15077</v>
      </c>
      <c r="K21" s="2278">
        <v>-66852</v>
      </c>
      <c r="L21" s="2274">
        <v>-77888</v>
      </c>
      <c r="M21" s="2275">
        <v>-25554</v>
      </c>
      <c r="N21" s="2275">
        <v>-16542</v>
      </c>
      <c r="O21" s="2276">
        <v>-33122</v>
      </c>
      <c r="P21" s="2277">
        <v>-43003</v>
      </c>
      <c r="Q21" s="2275">
        <v>-44588</v>
      </c>
      <c r="R21" s="2275">
        <v>-17727</v>
      </c>
      <c r="S21" s="2279">
        <v>-64463</v>
      </c>
      <c r="T21" s="2280">
        <v>-24089</v>
      </c>
      <c r="U21" s="2281">
        <v>-77477</v>
      </c>
      <c r="V21" s="2281">
        <v>-41969</v>
      </c>
      <c r="W21" s="2282">
        <v>-64053</v>
      </c>
      <c r="X21" s="2283">
        <v>-32638</v>
      </c>
      <c r="Y21" s="2281">
        <v>-34338</v>
      </c>
      <c r="Z21" s="2281">
        <v>-39349</v>
      </c>
      <c r="AA21" s="2279">
        <v>-71858</v>
      </c>
      <c r="AB21" s="2280">
        <v>-34816</v>
      </c>
      <c r="AC21" s="2281">
        <v>-25635</v>
      </c>
      <c r="AD21" s="2281">
        <v>-28596</v>
      </c>
      <c r="AE21" s="2282">
        <v>-97453</v>
      </c>
      <c r="AF21" s="2283">
        <v>-41574</v>
      </c>
      <c r="AG21" s="2281">
        <v>-49986</v>
      </c>
      <c r="AH21" s="2281">
        <v>-47960</v>
      </c>
      <c r="AI21" s="2281">
        <v>-70738</v>
      </c>
      <c r="AJ21" s="2281">
        <v>-51034</v>
      </c>
      <c r="AK21" s="2281">
        <v>-80039</v>
      </c>
      <c r="AL21" s="2281">
        <v>-43278</v>
      </c>
      <c r="AM21" s="2281">
        <v>-66825</v>
      </c>
      <c r="AN21" s="2281">
        <v>-49499</v>
      </c>
      <c r="AO21" s="2281">
        <v>-36470</v>
      </c>
      <c r="AP21" s="2281">
        <v>-46669</v>
      </c>
      <c r="AQ21" s="2281">
        <v>-53189</v>
      </c>
      <c r="AR21" s="2281">
        <v>-60821</v>
      </c>
      <c r="AS21" s="2281">
        <v>-53041</v>
      </c>
      <c r="AT21" s="2281">
        <v>-37660</v>
      </c>
      <c r="AU21" s="2281">
        <v>-45293</v>
      </c>
      <c r="AV21" s="2281">
        <v>-41779</v>
      </c>
      <c r="AW21" s="2281">
        <v>-84998</v>
      </c>
      <c r="AX21" s="2281">
        <v>-29261</v>
      </c>
      <c r="AY21" s="2281">
        <v>-54133</v>
      </c>
      <c r="AZ21" s="2281">
        <v>-62645</v>
      </c>
      <c r="BA21" s="2281">
        <v>-37362</v>
      </c>
      <c r="BB21" s="2281">
        <v>-36055</v>
      </c>
      <c r="BC21" s="2281">
        <v>-56891</v>
      </c>
      <c r="BD21" s="2281">
        <v>-65647</v>
      </c>
      <c r="BE21" s="2281">
        <v>-57390</v>
      </c>
      <c r="BF21" s="2281">
        <v>-205889</v>
      </c>
      <c r="BG21" s="2190"/>
      <c r="BH21" s="213"/>
      <c r="BI21" s="213"/>
      <c r="XFB21" s="2172">
        <v>127</v>
      </c>
    </row>
    <row r="22" spans="1:201 16382:16382" s="2165" customFormat="1" ht="16.5" customHeight="1">
      <c r="A22" s="1505"/>
      <c r="B22" s="2284" t="str">
        <f>INDEX(tblTrans[[English]:[Polski]],MATCH(XFB22,tblTrans[ID],0),LangSelID)</f>
        <v>Overhead costs</v>
      </c>
      <c r="C22" s="1741"/>
      <c r="D22" s="2119">
        <v>-205880</v>
      </c>
      <c r="E22" s="2120">
        <v>-210928</v>
      </c>
      <c r="F22" s="2120">
        <v>-218815</v>
      </c>
      <c r="G22" s="2121">
        <v>-243869</v>
      </c>
      <c r="H22" s="2122">
        <v>-245339</v>
      </c>
      <c r="I22" s="2120">
        <v>-276580</v>
      </c>
      <c r="J22" s="2120">
        <v>-252202</v>
      </c>
      <c r="K22" s="2124">
        <v>-329198</v>
      </c>
      <c r="L22" s="2119">
        <v>-301406</v>
      </c>
      <c r="M22" s="2120">
        <v>-318503</v>
      </c>
      <c r="N22" s="2120">
        <v>-312512</v>
      </c>
      <c r="O22" s="2121">
        <v>-414180</v>
      </c>
      <c r="P22" s="2122">
        <v>-300610</v>
      </c>
      <c r="Q22" s="2120">
        <v>-303890</v>
      </c>
      <c r="R22" s="2120">
        <v>-304820</v>
      </c>
      <c r="S22" s="2285">
        <v>-376105</v>
      </c>
      <c r="T22" s="2286">
        <v>-294936.7</v>
      </c>
      <c r="U22" s="2287">
        <v>-332220.3</v>
      </c>
      <c r="V22" s="2287">
        <v>-358253</v>
      </c>
      <c r="W22" s="2288">
        <v>-394941</v>
      </c>
      <c r="X22" s="2289">
        <v>-349783</v>
      </c>
      <c r="Y22" s="2287">
        <v>-367770</v>
      </c>
      <c r="Z22" s="2287">
        <v>-378621</v>
      </c>
      <c r="AA22" s="2285">
        <v>-375327</v>
      </c>
      <c r="AB22" s="2286">
        <v>-343766</v>
      </c>
      <c r="AC22" s="2287">
        <v>-356231</v>
      </c>
      <c r="AD22" s="2287">
        <v>-383126</v>
      </c>
      <c r="AE22" s="2288">
        <v>-382591</v>
      </c>
      <c r="AF22" s="2289">
        <v>-356928</v>
      </c>
      <c r="AG22" s="2287">
        <v>-372216</v>
      </c>
      <c r="AH22" s="2287">
        <v>-371404</v>
      </c>
      <c r="AI22" s="2287">
        <v>-389605</v>
      </c>
      <c r="AJ22" s="2287">
        <v>-384785</v>
      </c>
      <c r="AK22" s="2287">
        <v>-406665</v>
      </c>
      <c r="AL22" s="2287">
        <v>-393523</v>
      </c>
      <c r="AM22" s="2287">
        <v>-395570</v>
      </c>
      <c r="AN22" s="2287">
        <v>-404801</v>
      </c>
      <c r="AO22" s="2287">
        <v>-435245</v>
      </c>
      <c r="AP22" s="2287">
        <v>-413084</v>
      </c>
      <c r="AQ22" s="2287">
        <v>-597816</v>
      </c>
      <c r="AR22" s="2287">
        <v>-427045</v>
      </c>
      <c r="AS22" s="2287">
        <v>-427329</v>
      </c>
      <c r="AT22" s="2287">
        <v>-447196</v>
      </c>
      <c r="AU22" s="2287">
        <v>-438073</v>
      </c>
      <c r="AV22" s="2287">
        <v>-526609</v>
      </c>
      <c r="AW22" s="2287">
        <v>-433494</v>
      </c>
      <c r="AX22" s="2287">
        <v>-432140</v>
      </c>
      <c r="AY22" s="2287">
        <v>-426706</v>
      </c>
      <c r="AZ22" s="2290">
        <v>-535161</v>
      </c>
      <c r="BA22" s="2287">
        <v>-449991</v>
      </c>
      <c r="BB22" s="2287">
        <v>-468808</v>
      </c>
      <c r="BC22" s="2287">
        <v>-457380</v>
      </c>
      <c r="BD22" s="2287">
        <v>-625744</v>
      </c>
      <c r="BE22" s="2287">
        <v>-448980</v>
      </c>
      <c r="BF22" s="2287">
        <v>-450694</v>
      </c>
      <c r="BG22" s="2190"/>
      <c r="BH22" s="213"/>
      <c r="BI22" s="213"/>
      <c r="XFB22" s="2172">
        <v>125</v>
      </c>
    </row>
    <row r="23" spans="1:201 16382:16382" s="2165" customFormat="1" ht="16.5" customHeight="1">
      <c r="A23" s="1505"/>
      <c r="B23" s="2272" t="str">
        <f>INDEX(tblTrans[[English]:[Polski]],MATCH(XFB23,tblTrans[ID],0),LangSelID)</f>
        <v>Amortization</v>
      </c>
      <c r="C23" s="2273"/>
      <c r="D23" s="2274">
        <v>-40254</v>
      </c>
      <c r="E23" s="2275">
        <v>-40166</v>
      </c>
      <c r="F23" s="2275">
        <v>-41267</v>
      </c>
      <c r="G23" s="2276">
        <v>-43198</v>
      </c>
      <c r="H23" s="2277">
        <v>-42942</v>
      </c>
      <c r="I23" s="2275">
        <v>-45402</v>
      </c>
      <c r="J23" s="2275">
        <v>-46550</v>
      </c>
      <c r="K23" s="2278">
        <v>-41431</v>
      </c>
      <c r="L23" s="2274">
        <v>-45496</v>
      </c>
      <c r="M23" s="2275">
        <v>-48456</v>
      </c>
      <c r="N23" s="2275">
        <v>-51299</v>
      </c>
      <c r="O23" s="2276">
        <v>-58224</v>
      </c>
      <c r="P23" s="2277">
        <v>-58526</v>
      </c>
      <c r="Q23" s="2275">
        <v>-59264</v>
      </c>
      <c r="R23" s="2275">
        <v>-59248</v>
      </c>
      <c r="S23" s="2279">
        <v>-82324</v>
      </c>
      <c r="T23" s="2280">
        <v>-59201</v>
      </c>
      <c r="U23" s="2281">
        <v>-59334</v>
      </c>
      <c r="V23" s="2281">
        <v>-58672</v>
      </c>
      <c r="W23" s="2282">
        <v>-59711</v>
      </c>
      <c r="X23" s="2283">
        <v>-48918</v>
      </c>
      <c r="Y23" s="2281">
        <v>-50796</v>
      </c>
      <c r="Z23" s="2281">
        <v>-48859</v>
      </c>
      <c r="AA23" s="2279">
        <v>-60191</v>
      </c>
      <c r="AB23" s="2280">
        <v>-48341</v>
      </c>
      <c r="AC23" s="2281">
        <v>-50598</v>
      </c>
      <c r="AD23" s="2281">
        <v>-45303</v>
      </c>
      <c r="AE23" s="2282">
        <v>-51375</v>
      </c>
      <c r="AF23" s="2283">
        <v>-44774</v>
      </c>
      <c r="AG23" s="2281">
        <v>-45660</v>
      </c>
      <c r="AH23" s="2281">
        <v>-45425</v>
      </c>
      <c r="AI23" s="2281">
        <v>-52031</v>
      </c>
      <c r="AJ23" s="2281">
        <v>-45832</v>
      </c>
      <c r="AK23" s="2281">
        <v>-48612</v>
      </c>
      <c r="AL23" s="2281">
        <v>-47680</v>
      </c>
      <c r="AM23" s="2281">
        <v>-47898</v>
      </c>
      <c r="AN23" s="2281">
        <v>-47131</v>
      </c>
      <c r="AO23" s="2281">
        <v>-49167</v>
      </c>
      <c r="AP23" s="2281">
        <v>-50213</v>
      </c>
      <c r="AQ23" s="2281">
        <v>-53139</v>
      </c>
      <c r="AR23" s="2281">
        <v>-53727</v>
      </c>
      <c r="AS23" s="2281">
        <v>-63370</v>
      </c>
      <c r="AT23" s="2281">
        <v>-52691</v>
      </c>
      <c r="AU23" s="2281">
        <v>-53853</v>
      </c>
      <c r="AV23" s="2281">
        <v>-51082</v>
      </c>
      <c r="AW23" s="2281">
        <v>-51596</v>
      </c>
      <c r="AX23" s="2281">
        <v>-53740</v>
      </c>
      <c r="AY23" s="2281">
        <v>-67801</v>
      </c>
      <c r="AZ23" s="2291">
        <v>-65832</v>
      </c>
      <c r="BA23" s="2281">
        <v>-58663</v>
      </c>
      <c r="BB23" s="2281">
        <v>-62720</v>
      </c>
      <c r="BC23" s="2281">
        <v>-65377</v>
      </c>
      <c r="BD23" s="2281">
        <v>-90038</v>
      </c>
      <c r="BE23" s="2281">
        <v>-88140</v>
      </c>
      <c r="BF23" s="2281">
        <v>-91833</v>
      </c>
      <c r="BG23" s="2190"/>
      <c r="BH23" s="213"/>
      <c r="BI23" s="213"/>
      <c r="XFB23" s="1834">
        <v>126</v>
      </c>
    </row>
    <row r="24" spans="1:201 16382:16382" s="2165" customFormat="1" ht="16.5" customHeight="1">
      <c r="A24" s="1505"/>
      <c r="B24" s="2154" t="str">
        <f>INDEX(tblTrans[[English]:[Polski]],MATCH(XFB24,tblTrans[ID],0),LangSelID)</f>
        <v>Loan loss provisions and fair value change</v>
      </c>
      <c r="C24" s="2138"/>
      <c r="D24" s="2155">
        <v>-22576</v>
      </c>
      <c r="E24" s="2156">
        <v>-10216</v>
      </c>
      <c r="F24" s="2156">
        <v>-7408</v>
      </c>
      <c r="G24" s="2157">
        <v>-5761</v>
      </c>
      <c r="H24" s="2158">
        <v>-6944</v>
      </c>
      <c r="I24" s="2156">
        <v>1078</v>
      </c>
      <c r="J24" s="2156">
        <v>-34792</v>
      </c>
      <c r="K24" s="2159">
        <v>-36152</v>
      </c>
      <c r="L24" s="2155">
        <v>-22242</v>
      </c>
      <c r="M24" s="2156">
        <v>-45626</v>
      </c>
      <c r="N24" s="2156">
        <v>-70808</v>
      </c>
      <c r="O24" s="2157">
        <v>-130468</v>
      </c>
      <c r="P24" s="2158">
        <v>-210028</v>
      </c>
      <c r="Q24" s="2156">
        <v>-438824</v>
      </c>
      <c r="R24" s="2156">
        <v>-248770</v>
      </c>
      <c r="S24" s="2160">
        <v>-199512</v>
      </c>
      <c r="T24" s="2161">
        <v>-177061</v>
      </c>
      <c r="U24" s="2162">
        <v>-203500</v>
      </c>
      <c r="V24" s="2162">
        <v>-128230</v>
      </c>
      <c r="W24" s="2163">
        <v>-125988</v>
      </c>
      <c r="X24" s="2164">
        <v>-114110</v>
      </c>
      <c r="Y24" s="2162">
        <v>-58620</v>
      </c>
      <c r="Z24" s="2162">
        <v>-111191</v>
      </c>
      <c r="AA24" s="2160">
        <v>-89549</v>
      </c>
      <c r="AB24" s="2161">
        <v>-111811</v>
      </c>
      <c r="AC24" s="2162">
        <v>-108967</v>
      </c>
      <c r="AD24" s="2162">
        <v>-134870</v>
      </c>
      <c r="AE24" s="2163">
        <v>-88987</v>
      </c>
      <c r="AF24" s="2164">
        <v>-27654</v>
      </c>
      <c r="AG24" s="2162">
        <v>-159459</v>
      </c>
      <c r="AH24" s="2162">
        <v>-173585</v>
      </c>
      <c r="AI24" s="2162">
        <v>-117080</v>
      </c>
      <c r="AJ24" s="2162">
        <v>-89487</v>
      </c>
      <c r="AK24" s="2162">
        <v>-155860</v>
      </c>
      <c r="AL24" s="2162">
        <v>-157917</v>
      </c>
      <c r="AM24" s="2162">
        <v>-112639</v>
      </c>
      <c r="AN24" s="2162">
        <v>-99971</v>
      </c>
      <c r="AO24" s="2162">
        <v>-107666</v>
      </c>
      <c r="AP24" s="2162">
        <v>-110956</v>
      </c>
      <c r="AQ24" s="2162">
        <v>-102629</v>
      </c>
      <c r="AR24" s="2162">
        <v>-68520</v>
      </c>
      <c r="AS24" s="2162">
        <v>-117743</v>
      </c>
      <c r="AT24" s="2162">
        <v>-139452</v>
      </c>
      <c r="AU24" s="2162">
        <v>-39679</v>
      </c>
      <c r="AV24" s="2162">
        <v>-82921</v>
      </c>
      <c r="AW24" s="2162">
        <v>-120399</v>
      </c>
      <c r="AX24" s="2162">
        <v>-164422</v>
      </c>
      <c r="AY24" s="2162">
        <v>-139979</v>
      </c>
      <c r="AZ24" s="2162">
        <v>-121655</v>
      </c>
      <c r="BA24" s="2162">
        <v>-216966</v>
      </c>
      <c r="BB24" s="2162">
        <v>-185290</v>
      </c>
      <c r="BC24" s="2162">
        <v>-170514</v>
      </c>
      <c r="BD24" s="2162">
        <v>-145634</v>
      </c>
      <c r="BE24" s="2162">
        <v>-223930</v>
      </c>
      <c r="BF24" s="2162">
        <v>-249357</v>
      </c>
      <c r="BG24" s="2190"/>
      <c r="BH24" s="213"/>
      <c r="BI24" s="213"/>
      <c r="XFB24" s="1834">
        <v>124</v>
      </c>
    </row>
    <row r="25" spans="1:201 16382:16382" s="2165" customFormat="1" ht="24" customHeight="1">
      <c r="A25" s="1505"/>
      <c r="B25" s="2166" t="str">
        <f>INDEX(tblTrans[[English]:[Polski]],MATCH(XFB25,tblTrans[ID],0),LangSelID)</f>
        <v>Impairment on financial assets not measured at fair value through profit or loss</v>
      </c>
      <c r="C25" s="659"/>
      <c r="D25" s="2129"/>
      <c r="E25" s="2130"/>
      <c r="F25" s="2130"/>
      <c r="G25" s="2131"/>
      <c r="H25" s="2132"/>
      <c r="I25" s="2130"/>
      <c r="J25" s="2130"/>
      <c r="K25" s="2104"/>
      <c r="L25" s="2129"/>
      <c r="M25" s="2130"/>
      <c r="N25" s="2130"/>
      <c r="O25" s="2131"/>
      <c r="P25" s="2132"/>
      <c r="Q25" s="2130"/>
      <c r="R25" s="2130"/>
      <c r="S25" s="2167"/>
      <c r="T25" s="2168"/>
      <c r="U25" s="2169"/>
      <c r="V25" s="2169"/>
      <c r="W25" s="2170"/>
      <c r="X25" s="2171"/>
      <c r="Y25" s="2169"/>
      <c r="Z25" s="2169"/>
      <c r="AA25" s="2167"/>
      <c r="AB25" s="2168"/>
      <c r="AC25" s="2169"/>
      <c r="AD25" s="2169"/>
      <c r="AE25" s="2170"/>
      <c r="AF25" s="2171"/>
      <c r="AG25" s="2169"/>
      <c r="AH25" s="2169"/>
      <c r="AI25" s="2169"/>
      <c r="AJ25" s="2169"/>
      <c r="AK25" s="2169"/>
      <c r="AL25" s="2169"/>
      <c r="AM25" s="2169"/>
      <c r="AN25" s="2169"/>
      <c r="AO25" s="2169"/>
      <c r="AP25" s="2169"/>
      <c r="AQ25" s="2169"/>
      <c r="AR25" s="2169"/>
      <c r="AS25" s="2169"/>
      <c r="AT25" s="2169"/>
      <c r="AU25" s="2169"/>
      <c r="AV25" s="2169"/>
      <c r="AW25" s="2169"/>
      <c r="AX25" s="2169"/>
      <c r="AY25" s="2169"/>
      <c r="AZ25" s="2169">
        <v>-81462</v>
      </c>
      <c r="BA25" s="2169">
        <v>-192139</v>
      </c>
      <c r="BB25" s="2169">
        <v>-154121</v>
      </c>
      <c r="BC25" s="2169">
        <v>-99851</v>
      </c>
      <c r="BD25" s="2169">
        <v>-120747</v>
      </c>
      <c r="BE25" s="2169">
        <v>-206416</v>
      </c>
      <c r="BF25" s="2169">
        <v>-219217</v>
      </c>
      <c r="BG25" s="2190"/>
      <c r="BH25" s="213"/>
      <c r="BI25" s="213"/>
      <c r="XFB25" s="2172">
        <v>977</v>
      </c>
    </row>
    <row r="26" spans="1:201 16382:16382" s="2165" customFormat="1" ht="24" customHeight="1" thickBot="1">
      <c r="A26" s="1505"/>
      <c r="B26" s="2166" t="str">
        <f>INDEX(tblTrans[[English]:[Polski]],MATCH(XFB26,tblTrans[ID],0),LangSelID)</f>
        <v>Gains or losses on non-trading financial assets mandatorily at fair value through profit or loss: loans and advances</v>
      </c>
      <c r="C26" s="659"/>
      <c r="D26" s="2129"/>
      <c r="E26" s="2130"/>
      <c r="F26" s="2130"/>
      <c r="G26" s="2131"/>
      <c r="H26" s="2132"/>
      <c r="I26" s="2130"/>
      <c r="J26" s="2130"/>
      <c r="K26" s="2104"/>
      <c r="L26" s="2129"/>
      <c r="M26" s="2130"/>
      <c r="N26" s="2130"/>
      <c r="O26" s="2131"/>
      <c r="P26" s="2132"/>
      <c r="Q26" s="2130"/>
      <c r="R26" s="2130"/>
      <c r="S26" s="2167"/>
      <c r="T26" s="2168"/>
      <c r="U26" s="2169"/>
      <c r="V26" s="2169"/>
      <c r="W26" s="2170"/>
      <c r="X26" s="2171"/>
      <c r="Y26" s="2169"/>
      <c r="Z26" s="2169"/>
      <c r="AA26" s="2167"/>
      <c r="AB26" s="2168"/>
      <c r="AC26" s="2169"/>
      <c r="AD26" s="2169"/>
      <c r="AE26" s="2170"/>
      <c r="AF26" s="2171"/>
      <c r="AG26" s="2169"/>
      <c r="AH26" s="2169"/>
      <c r="AI26" s="2169"/>
      <c r="AJ26" s="2169"/>
      <c r="AK26" s="2169"/>
      <c r="AL26" s="2169"/>
      <c r="AM26" s="2169"/>
      <c r="AN26" s="2169"/>
      <c r="AO26" s="2169"/>
      <c r="AP26" s="2169"/>
      <c r="AQ26" s="2169"/>
      <c r="AR26" s="2169"/>
      <c r="AS26" s="2169"/>
      <c r="AT26" s="2169"/>
      <c r="AU26" s="2169"/>
      <c r="AV26" s="2169"/>
      <c r="AW26" s="2169"/>
      <c r="AX26" s="2169"/>
      <c r="AY26" s="2169"/>
      <c r="AZ26" s="2169">
        <v>-40193</v>
      </c>
      <c r="BA26" s="2169">
        <v>-24827</v>
      </c>
      <c r="BB26" s="2169">
        <v>-31169</v>
      </c>
      <c r="BC26" s="2169">
        <v>-70663</v>
      </c>
      <c r="BD26" s="2169">
        <v>-24887</v>
      </c>
      <c r="BE26" s="2169">
        <v>-17514</v>
      </c>
      <c r="BF26" s="2169">
        <v>-30140</v>
      </c>
      <c r="BG26" s="2190"/>
      <c r="BH26" s="213"/>
      <c r="BI26" s="2190"/>
      <c r="XFB26" s="2172">
        <v>978</v>
      </c>
    </row>
    <row r="27" spans="1:201 16382:16382" s="58" customFormat="1" ht="16.5" customHeight="1" thickBot="1">
      <c r="A27" s="74"/>
      <c r="B27" s="550" t="str">
        <f>INDEX(tblTrans[[English]:[Polski]],MATCH(XFB27,tblTrans[ID],0),LangSelID)</f>
        <v>Operating profit</v>
      </c>
      <c r="C27" s="551"/>
      <c r="D27" s="551">
        <v>101242</v>
      </c>
      <c r="E27" s="551">
        <v>129360</v>
      </c>
      <c r="F27" s="551">
        <v>143181</v>
      </c>
      <c r="G27" s="551">
        <v>160810</v>
      </c>
      <c r="H27" s="551">
        <v>205558</v>
      </c>
      <c r="I27" s="551">
        <v>230848</v>
      </c>
      <c r="J27" s="551">
        <v>210229</v>
      </c>
      <c r="K27" s="551">
        <v>198920</v>
      </c>
      <c r="L27" s="551">
        <v>414412</v>
      </c>
      <c r="M27" s="551">
        <v>207777</v>
      </c>
      <c r="N27" s="551">
        <v>254105</v>
      </c>
      <c r="O27" s="551">
        <v>-9148</v>
      </c>
      <c r="P27" s="551">
        <v>103321</v>
      </c>
      <c r="Q27" s="551">
        <v>-87133</v>
      </c>
      <c r="R27" s="551">
        <v>111298</v>
      </c>
      <c r="S27" s="551">
        <v>81903</v>
      </c>
      <c r="T27" s="551">
        <v>157774.29999999999</v>
      </c>
      <c r="U27" s="551">
        <v>171004.7</v>
      </c>
      <c r="V27" s="551">
        <v>279926</v>
      </c>
      <c r="W27" s="551">
        <v>263806</v>
      </c>
      <c r="X27" s="551">
        <v>308981</v>
      </c>
      <c r="Y27" s="551">
        <v>407035</v>
      </c>
      <c r="Z27" s="551">
        <v>384866</v>
      </c>
      <c r="AA27" s="551">
        <v>366245</v>
      </c>
      <c r="AB27" s="551">
        <v>413182</v>
      </c>
      <c r="AC27" s="551">
        <v>402668</v>
      </c>
      <c r="AD27" s="551">
        <v>345064</v>
      </c>
      <c r="AE27" s="551">
        <v>303893</v>
      </c>
      <c r="AF27" s="551">
        <v>402069</v>
      </c>
      <c r="AG27" s="551">
        <v>355549</v>
      </c>
      <c r="AH27" s="551">
        <v>354563</v>
      </c>
      <c r="AI27" s="551">
        <v>405522</v>
      </c>
      <c r="AJ27" s="551">
        <v>436516</v>
      </c>
      <c r="AK27" s="551">
        <v>412627</v>
      </c>
      <c r="AL27" s="551">
        <v>419757</v>
      </c>
      <c r="AM27" s="551">
        <v>383800</v>
      </c>
      <c r="AN27" s="551">
        <v>566225</v>
      </c>
      <c r="AO27" s="551">
        <v>292786</v>
      </c>
      <c r="AP27" s="551">
        <v>405667</v>
      </c>
      <c r="AQ27" s="551">
        <v>356968</v>
      </c>
      <c r="AR27" s="551">
        <v>459651</v>
      </c>
      <c r="AS27" s="551">
        <v>594598</v>
      </c>
      <c r="AT27" s="551">
        <v>399427</v>
      </c>
      <c r="AU27" s="551">
        <v>513107</v>
      </c>
      <c r="AV27" s="551">
        <v>421166</v>
      </c>
      <c r="AW27" s="551">
        <v>475383</v>
      </c>
      <c r="AX27" s="551">
        <v>499080</v>
      </c>
      <c r="AY27" s="551">
        <v>507043</v>
      </c>
      <c r="AZ27" s="551">
        <v>659740</v>
      </c>
      <c r="BA27" s="551">
        <v>489706</v>
      </c>
      <c r="BB27" s="551">
        <v>500489</v>
      </c>
      <c r="BC27" s="551">
        <v>550899</v>
      </c>
      <c r="BD27" s="551">
        <v>399934</v>
      </c>
      <c r="BE27" s="551">
        <v>568127</v>
      </c>
      <c r="BF27" s="551">
        <v>638374</v>
      </c>
      <c r="BG27" s="2293"/>
      <c r="BH27" s="2293"/>
      <c r="BI27" s="2293"/>
      <c r="BJ27" s="2293"/>
      <c r="BK27" s="2293"/>
      <c r="BL27" s="2293"/>
      <c r="BM27" s="2293"/>
      <c r="BN27" s="2293"/>
      <c r="BO27" s="2293"/>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XFB27" s="64">
        <v>128</v>
      </c>
    </row>
    <row r="28" spans="1:201 16382:16382" s="31" customFormat="1" ht="6.75" customHeight="1">
      <c r="A28" s="236"/>
      <c r="B28" s="867"/>
      <c r="C28" s="1636"/>
      <c r="D28" s="377"/>
      <c r="E28" s="743"/>
      <c r="F28" s="743"/>
      <c r="G28" s="744"/>
      <c r="H28" s="378"/>
      <c r="I28" s="743"/>
      <c r="J28" s="743"/>
      <c r="K28" s="745"/>
      <c r="L28" s="377"/>
      <c r="M28" s="743"/>
      <c r="N28" s="743"/>
      <c r="O28" s="744"/>
      <c r="P28" s="378"/>
      <c r="Q28" s="743"/>
      <c r="R28" s="743"/>
      <c r="S28" s="746"/>
      <c r="T28" s="735"/>
      <c r="U28" s="588"/>
      <c r="V28" s="588"/>
      <c r="W28" s="593"/>
      <c r="X28" s="737"/>
      <c r="Y28" s="588"/>
      <c r="Z28" s="588"/>
      <c r="AA28" s="549"/>
      <c r="AB28" s="735"/>
      <c r="AC28" s="588"/>
      <c r="AD28" s="588"/>
      <c r="AE28" s="593"/>
      <c r="AF28" s="737"/>
      <c r="AG28" s="588"/>
      <c r="AH28" s="588"/>
      <c r="AI28" s="588"/>
      <c r="AJ28" s="588"/>
      <c r="AK28" s="588"/>
      <c r="AL28" s="588"/>
      <c r="AM28" s="588"/>
      <c r="AN28" s="588"/>
      <c r="AO28" s="588"/>
      <c r="AP28" s="588"/>
      <c r="AQ28" s="1637"/>
      <c r="AR28" s="1637"/>
      <c r="AS28" s="1637"/>
      <c r="AT28" s="1637"/>
      <c r="AU28" s="1637"/>
      <c r="AV28" s="1637"/>
      <c r="AW28" s="1637"/>
      <c r="AX28" s="1637"/>
      <c r="AY28" s="1637"/>
      <c r="AZ28" s="1637"/>
      <c r="BA28" s="1637"/>
      <c r="BB28" s="1637"/>
      <c r="BC28" s="1637"/>
      <c r="BD28" s="1637"/>
      <c r="BE28" s="1637"/>
      <c r="BF28" s="1637"/>
      <c r="BG28" s="405"/>
      <c r="BH28" s="405"/>
      <c r="BI28" s="405"/>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XFB28" s="1304"/>
    </row>
    <row r="29" spans="1:201 16382:16382" s="31" customFormat="1" ht="16.5" customHeight="1">
      <c r="A29" s="197"/>
      <c r="B29" s="1645" t="str">
        <f>INDEX(tblTrans[[English]:[Polski]],MATCH(XFB29,tblTrans[ID],0),LangSelID)</f>
        <v>Share of profit of associates</v>
      </c>
      <c r="C29" s="1645"/>
      <c r="D29" s="1646">
        <v>-87</v>
      </c>
      <c r="E29" s="1647">
        <v>-25</v>
      </c>
      <c r="F29" s="1647">
        <v>0</v>
      </c>
      <c r="G29" s="1648">
        <v>0</v>
      </c>
      <c r="H29" s="1649">
        <v>0</v>
      </c>
      <c r="I29" s="1647">
        <v>0</v>
      </c>
      <c r="J29" s="1647">
        <v>0</v>
      </c>
      <c r="K29" s="1650">
        <v>0</v>
      </c>
      <c r="L29" s="1646">
        <v>0</v>
      </c>
      <c r="M29" s="1647">
        <v>0</v>
      </c>
      <c r="N29" s="1647">
        <v>0</v>
      </c>
      <c r="O29" s="1648">
        <v>0</v>
      </c>
      <c r="P29" s="1649">
        <v>0</v>
      </c>
      <c r="Q29" s="1647">
        <v>0</v>
      </c>
      <c r="R29" s="1647">
        <v>0</v>
      </c>
      <c r="S29" s="1650">
        <v>0</v>
      </c>
      <c r="T29" s="1646">
        <v>0</v>
      </c>
      <c r="U29" s="1647">
        <v>0</v>
      </c>
      <c r="V29" s="1647">
        <v>0</v>
      </c>
      <c r="W29" s="1648"/>
      <c r="X29" s="1649">
        <v>0</v>
      </c>
      <c r="Y29" s="1647">
        <v>0</v>
      </c>
      <c r="Z29" s="1647">
        <v>0</v>
      </c>
      <c r="AA29" s="1650">
        <v>0</v>
      </c>
      <c r="AB29" s="1646"/>
      <c r="AC29" s="1647"/>
      <c r="AD29" s="1647"/>
      <c r="AE29" s="1648">
        <v>0</v>
      </c>
      <c r="AF29" s="1649"/>
      <c r="AG29" s="1647"/>
      <c r="AH29" s="1647"/>
      <c r="AI29" s="1647"/>
      <c r="AJ29" s="1647"/>
      <c r="AK29" s="1647"/>
      <c r="AL29" s="1647"/>
      <c r="AM29" s="1647"/>
      <c r="AN29" s="1647"/>
      <c r="AO29" s="1647">
        <v>-15</v>
      </c>
      <c r="AP29" s="1647">
        <v>-57</v>
      </c>
      <c r="AQ29" s="1647">
        <v>-69</v>
      </c>
      <c r="AR29" s="1651">
        <v>-40</v>
      </c>
      <c r="AS29" s="1651">
        <v>-48</v>
      </c>
      <c r="AT29" s="1651">
        <v>-19</v>
      </c>
      <c r="AU29" s="1651">
        <v>0</v>
      </c>
      <c r="AV29" s="1651">
        <v>0</v>
      </c>
      <c r="AW29" s="1651">
        <v>0</v>
      </c>
      <c r="AX29" s="1651">
        <v>192</v>
      </c>
      <c r="AY29" s="1651">
        <v>294</v>
      </c>
      <c r="AZ29" s="1651">
        <v>289</v>
      </c>
      <c r="BA29" s="1651">
        <v>299</v>
      </c>
      <c r="BB29" s="1651">
        <v>308</v>
      </c>
      <c r="BC29" s="1651">
        <v>344</v>
      </c>
      <c r="BD29" s="1651">
        <v>0</v>
      </c>
      <c r="BE29" s="1651">
        <v>0</v>
      </c>
      <c r="BF29" s="1651">
        <v>0</v>
      </c>
      <c r="BG29" s="2191"/>
      <c r="BH29" s="405"/>
      <c r="BI29" s="405"/>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XFB29" s="1304">
        <v>129</v>
      </c>
    </row>
    <row r="30" spans="1:201 16382:16382" s="33" customFormat="1" ht="16.5" customHeight="1" thickBot="1">
      <c r="A30" s="399"/>
      <c r="B30" s="1702" t="str">
        <f>INDEX(tblTrans[[English]:[Polski]],MATCH(XFB30,tblTrans[ID],0),LangSelID)</f>
        <v>Taxes on the Group balance sheet items</v>
      </c>
      <c r="C30" s="1366"/>
      <c r="D30" s="1367"/>
      <c r="E30" s="1367"/>
      <c r="F30" s="1367"/>
      <c r="G30" s="1367"/>
      <c r="H30" s="1367"/>
      <c r="I30" s="1367"/>
      <c r="J30" s="1367"/>
      <c r="K30" s="1367"/>
      <c r="L30" s="1367"/>
      <c r="M30" s="1367"/>
      <c r="N30" s="1367"/>
      <c r="O30" s="1367"/>
      <c r="P30" s="1367"/>
      <c r="Q30" s="1367"/>
      <c r="R30" s="1367"/>
      <c r="S30" s="1367"/>
      <c r="T30" s="1367"/>
      <c r="U30" s="1367"/>
      <c r="V30" s="1367"/>
      <c r="W30" s="1367"/>
      <c r="X30" s="1367"/>
      <c r="Y30" s="1367"/>
      <c r="Z30" s="1367"/>
      <c r="AA30" s="1367"/>
      <c r="AB30" s="1367"/>
      <c r="AC30" s="1367"/>
      <c r="AD30" s="1367"/>
      <c r="AE30" s="1367"/>
      <c r="AF30" s="1367"/>
      <c r="AG30" s="1367"/>
      <c r="AH30" s="1367"/>
      <c r="AI30" s="1367"/>
      <c r="AJ30" s="1367"/>
      <c r="AK30" s="1367"/>
      <c r="AL30" s="1367"/>
      <c r="AM30" s="1367"/>
      <c r="AN30" s="383">
        <v>-907</v>
      </c>
      <c r="AO30" s="383">
        <v>-888</v>
      </c>
      <c r="AP30" s="383">
        <v>-922</v>
      </c>
      <c r="AQ30" s="383">
        <v>-933</v>
      </c>
      <c r="AR30" s="383">
        <v>-57302</v>
      </c>
      <c r="AS30" s="383">
        <v>-89011</v>
      </c>
      <c r="AT30" s="383">
        <v>-89824</v>
      </c>
      <c r="AU30" s="383">
        <v>-92802</v>
      </c>
      <c r="AV30" s="383">
        <v>-91305</v>
      </c>
      <c r="AW30" s="383">
        <v>-93018</v>
      </c>
      <c r="AX30" s="383">
        <v>-95521</v>
      </c>
      <c r="AY30" s="383">
        <v>-95412</v>
      </c>
      <c r="AZ30" s="383">
        <v>-98463</v>
      </c>
      <c r="BA30" s="383">
        <v>-98287</v>
      </c>
      <c r="BB30" s="383">
        <v>-103379</v>
      </c>
      <c r="BC30" s="383">
        <v>-101631</v>
      </c>
      <c r="BD30" s="383">
        <v>-109104</v>
      </c>
      <c r="BE30" s="383">
        <v>-149723</v>
      </c>
      <c r="BF30" s="383">
        <v>-122982</v>
      </c>
      <c r="BG30" s="405"/>
      <c r="BH30" s="405"/>
      <c r="BI30" s="405"/>
      <c r="XFB30" s="1305">
        <v>932</v>
      </c>
    </row>
    <row r="31" spans="1:201 16382:16382" s="58" customFormat="1" ht="16.5" customHeight="1" thickBot="1">
      <c r="A31" s="74"/>
      <c r="B31" s="550" t="str">
        <f>INDEX(tblTrans[[English]:[Polski]],MATCH(XFB31,tblTrans[ID],0),LangSelID)</f>
        <v>Profit before income tax from continued operations</v>
      </c>
      <c r="C31" s="551"/>
      <c r="D31" s="551">
        <v>101155</v>
      </c>
      <c r="E31" s="551">
        <v>129335</v>
      </c>
      <c r="F31" s="551">
        <v>143181</v>
      </c>
      <c r="G31" s="551">
        <v>160810</v>
      </c>
      <c r="H31" s="551">
        <v>205558</v>
      </c>
      <c r="I31" s="551">
        <v>230848</v>
      </c>
      <c r="J31" s="551">
        <v>210229</v>
      </c>
      <c r="K31" s="551">
        <v>198920</v>
      </c>
      <c r="L31" s="551">
        <v>414412</v>
      </c>
      <c r="M31" s="551">
        <v>207777</v>
      </c>
      <c r="N31" s="551">
        <v>254105</v>
      </c>
      <c r="O31" s="551">
        <v>-9148</v>
      </c>
      <c r="P31" s="551">
        <v>103321</v>
      </c>
      <c r="Q31" s="551">
        <v>-87133</v>
      </c>
      <c r="R31" s="551">
        <v>111298</v>
      </c>
      <c r="S31" s="551">
        <v>81903</v>
      </c>
      <c r="T31" s="551">
        <v>157774.29999999999</v>
      </c>
      <c r="U31" s="551">
        <v>171004.7</v>
      </c>
      <c r="V31" s="551">
        <v>279926</v>
      </c>
      <c r="W31" s="551">
        <v>263806</v>
      </c>
      <c r="X31" s="551">
        <f t="shared" ref="X31:AI31" si="1">X27+X29</f>
        <v>308981</v>
      </c>
      <c r="Y31" s="551">
        <f t="shared" si="1"/>
        <v>407035</v>
      </c>
      <c r="Z31" s="551">
        <f t="shared" si="1"/>
        <v>384866</v>
      </c>
      <c r="AA31" s="551">
        <f t="shared" si="1"/>
        <v>366245</v>
      </c>
      <c r="AB31" s="551">
        <f t="shared" si="1"/>
        <v>413182</v>
      </c>
      <c r="AC31" s="551">
        <f t="shared" si="1"/>
        <v>402668</v>
      </c>
      <c r="AD31" s="551">
        <f t="shared" si="1"/>
        <v>345064</v>
      </c>
      <c r="AE31" s="551">
        <f t="shared" si="1"/>
        <v>303893</v>
      </c>
      <c r="AF31" s="551">
        <f t="shared" si="1"/>
        <v>402069</v>
      </c>
      <c r="AG31" s="551">
        <f t="shared" si="1"/>
        <v>355549</v>
      </c>
      <c r="AH31" s="551">
        <f t="shared" si="1"/>
        <v>354563</v>
      </c>
      <c r="AI31" s="551">
        <f t="shared" si="1"/>
        <v>405522</v>
      </c>
      <c r="AJ31" s="551">
        <v>436516</v>
      </c>
      <c r="AK31" s="551">
        <v>412627</v>
      </c>
      <c r="AL31" s="551">
        <v>419757</v>
      </c>
      <c r="AM31" s="551">
        <v>383800</v>
      </c>
      <c r="AN31" s="551">
        <v>565318</v>
      </c>
      <c r="AO31" s="551">
        <v>291883</v>
      </c>
      <c r="AP31" s="551">
        <v>404688</v>
      </c>
      <c r="AQ31" s="551">
        <v>355966</v>
      </c>
      <c r="AR31" s="551">
        <v>402309</v>
      </c>
      <c r="AS31" s="551">
        <v>505539</v>
      </c>
      <c r="AT31" s="551">
        <v>309584</v>
      </c>
      <c r="AU31" s="551">
        <v>420305</v>
      </c>
      <c r="AV31" s="551">
        <v>329861</v>
      </c>
      <c r="AW31" s="551">
        <v>382365</v>
      </c>
      <c r="AX31" s="551">
        <v>403751</v>
      </c>
      <c r="AY31" s="551">
        <v>411925</v>
      </c>
      <c r="AZ31" s="551">
        <v>561566</v>
      </c>
      <c r="BA31" s="551">
        <v>391718</v>
      </c>
      <c r="BB31" s="551">
        <v>397418</v>
      </c>
      <c r="BC31" s="551">
        <v>449612</v>
      </c>
      <c r="BD31" s="551">
        <v>290830</v>
      </c>
      <c r="BE31" s="551">
        <v>418404</v>
      </c>
      <c r="BF31" s="551">
        <v>515392</v>
      </c>
      <c r="BG31" s="419"/>
      <c r="BH31" s="419"/>
      <c r="BI31" s="419"/>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XFB31" s="1300">
        <v>130</v>
      </c>
    </row>
    <row r="32" spans="1:201 16382:16382" s="31" customFormat="1" ht="16.5" customHeight="1" thickBot="1">
      <c r="A32" s="197"/>
      <c r="B32" s="197" t="str">
        <f>INDEX(tblTrans[[English]:[Polski]],MATCH(XFB32,tblTrans[ID],0),LangSelID)</f>
        <v>Income tax expense</v>
      </c>
      <c r="C32" s="197"/>
      <c r="D32" s="262">
        <v>-22920</v>
      </c>
      <c r="E32" s="234">
        <v>-29235</v>
      </c>
      <c r="F32" s="234">
        <v>-22127</v>
      </c>
      <c r="G32" s="263">
        <v>-49950</v>
      </c>
      <c r="H32" s="258">
        <v>-47732</v>
      </c>
      <c r="I32" s="234">
        <v>-43217</v>
      </c>
      <c r="J32" s="234">
        <v>-46577</v>
      </c>
      <c r="K32" s="268">
        <v>-47052</v>
      </c>
      <c r="L32" s="262">
        <v>-60561</v>
      </c>
      <c r="M32" s="234">
        <v>9701</v>
      </c>
      <c r="N32" s="234">
        <v>-50125</v>
      </c>
      <c r="O32" s="263">
        <v>-7450</v>
      </c>
      <c r="P32" s="258">
        <v>-27572</v>
      </c>
      <c r="Q32" s="234">
        <v>21992</v>
      </c>
      <c r="R32" s="234">
        <v>-34050</v>
      </c>
      <c r="S32" s="277">
        <v>-39236</v>
      </c>
      <c r="T32" s="286">
        <v>-35183</v>
      </c>
      <c r="U32" s="250">
        <v>-39612</v>
      </c>
      <c r="V32" s="250">
        <v>-66584</v>
      </c>
      <c r="W32" s="284">
        <v>-70267</v>
      </c>
      <c r="X32" s="281">
        <v>-74958</v>
      </c>
      <c r="Y32" s="250">
        <v>-90611</v>
      </c>
      <c r="Z32" s="250">
        <v>-76779</v>
      </c>
      <c r="AA32" s="277">
        <v>-80344.239999999991</v>
      </c>
      <c r="AB32" s="286">
        <v>-81333.37</v>
      </c>
      <c r="AC32" s="250">
        <v>-85318.830000000016</v>
      </c>
      <c r="AD32" s="250">
        <v>-72722.799999999988</v>
      </c>
      <c r="AE32" s="284">
        <v>-27530</v>
      </c>
      <c r="AF32" s="281">
        <v>-75667.7</v>
      </c>
      <c r="AG32" s="250">
        <v>-77242.469999999987</v>
      </c>
      <c r="AH32" s="250">
        <v>-65070.530000000028</v>
      </c>
      <c r="AI32" s="250">
        <v>-90744.390000000014</v>
      </c>
      <c r="AJ32" s="250">
        <v>-97767</v>
      </c>
      <c r="AK32" s="250">
        <v>-86327.48</v>
      </c>
      <c r="AL32" s="250">
        <v>-103998</v>
      </c>
      <c r="AM32" s="250">
        <v>-75298</v>
      </c>
      <c r="AN32" s="250">
        <v>-112974</v>
      </c>
      <c r="AO32" s="250">
        <v>-70174</v>
      </c>
      <c r="AP32" s="250">
        <v>-83974</v>
      </c>
      <c r="AQ32" s="250">
        <v>-46605</v>
      </c>
      <c r="AR32" s="250">
        <v>-92804</v>
      </c>
      <c r="AS32" s="250">
        <v>-116344</v>
      </c>
      <c r="AT32" s="250">
        <v>-78883</v>
      </c>
      <c r="AU32" s="250">
        <v>-127482</v>
      </c>
      <c r="AV32" s="250">
        <v>-110937</v>
      </c>
      <c r="AW32" s="250">
        <v>-109242</v>
      </c>
      <c r="AX32" s="250">
        <v>-112352</v>
      </c>
      <c r="AY32" s="250">
        <v>-100301</v>
      </c>
      <c r="AZ32" s="250">
        <v>-148992</v>
      </c>
      <c r="BA32" s="250">
        <v>-98437</v>
      </c>
      <c r="BB32" s="250">
        <v>-106362</v>
      </c>
      <c r="BC32" s="250">
        <v>-130154</v>
      </c>
      <c r="BD32" s="250">
        <v>-126843</v>
      </c>
      <c r="BE32" s="250">
        <v>-86791</v>
      </c>
      <c r="BF32" s="250">
        <v>-161489</v>
      </c>
      <c r="BG32" s="405"/>
      <c r="BH32" s="405"/>
      <c r="BI32" s="405"/>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XFB32" s="1304">
        <v>131</v>
      </c>
    </row>
    <row r="33" spans="1:201 16382:16382" s="58" customFormat="1" ht="16.5" customHeight="1" thickBot="1">
      <c r="A33" s="74"/>
      <c r="B33" s="650" t="str">
        <f>INDEX(tblTrans[[English]:[Polski]],MATCH(XFB33,tblTrans[ID],0),LangSelID)</f>
        <v>Net profit (loss) from continued operations including minority interest</v>
      </c>
      <c r="C33" s="551"/>
      <c r="D33" s="551">
        <v>78235</v>
      </c>
      <c r="E33" s="551">
        <v>100100</v>
      </c>
      <c r="F33" s="551">
        <v>121054</v>
      </c>
      <c r="G33" s="551">
        <v>110860</v>
      </c>
      <c r="H33" s="551">
        <v>157826</v>
      </c>
      <c r="I33" s="551">
        <v>187631</v>
      </c>
      <c r="J33" s="551">
        <v>163652</v>
      </c>
      <c r="K33" s="551">
        <v>151868</v>
      </c>
      <c r="L33" s="551">
        <v>353851</v>
      </c>
      <c r="M33" s="551">
        <v>217478</v>
      </c>
      <c r="N33" s="551">
        <v>203980</v>
      </c>
      <c r="O33" s="551">
        <v>-16598</v>
      </c>
      <c r="P33" s="551">
        <v>75749</v>
      </c>
      <c r="Q33" s="551">
        <v>-65141</v>
      </c>
      <c r="R33" s="551">
        <v>77248</v>
      </c>
      <c r="S33" s="551">
        <v>42667</v>
      </c>
      <c r="T33" s="551">
        <v>122591.29999999999</v>
      </c>
      <c r="U33" s="551">
        <v>131392.70000000001</v>
      </c>
      <c r="V33" s="551">
        <v>213342</v>
      </c>
      <c r="W33" s="551">
        <v>193539</v>
      </c>
      <c r="X33" s="551">
        <v>234023</v>
      </c>
      <c r="Y33" s="551">
        <v>316424</v>
      </c>
      <c r="Z33" s="551">
        <v>308087</v>
      </c>
      <c r="AA33" s="551">
        <v>285900.76</v>
      </c>
      <c r="AB33" s="551">
        <v>331848.63</v>
      </c>
      <c r="AC33" s="551">
        <v>317349.17000000004</v>
      </c>
      <c r="AD33" s="551">
        <v>272341.19999999995</v>
      </c>
      <c r="AE33" s="551">
        <v>276363</v>
      </c>
      <c r="AF33" s="551">
        <v>326401.3</v>
      </c>
      <c r="AG33" s="551">
        <v>278306.53000000009</v>
      </c>
      <c r="AH33" s="551">
        <v>289492.46999999997</v>
      </c>
      <c r="AI33" s="551">
        <v>314777.61</v>
      </c>
      <c r="AJ33" s="551">
        <v>338749</v>
      </c>
      <c r="AK33" s="551">
        <v>326299.52000000002</v>
      </c>
      <c r="AL33" s="551">
        <v>315759</v>
      </c>
      <c r="AM33" s="551">
        <v>308502</v>
      </c>
      <c r="AN33" s="551">
        <v>452344</v>
      </c>
      <c r="AO33" s="551">
        <v>221709</v>
      </c>
      <c r="AP33" s="551">
        <v>320714</v>
      </c>
      <c r="AQ33" s="551">
        <v>309361</v>
      </c>
      <c r="AR33" s="551">
        <v>309505</v>
      </c>
      <c r="AS33" s="551">
        <v>389195</v>
      </c>
      <c r="AT33" s="551">
        <v>230701</v>
      </c>
      <c r="AU33" s="551">
        <v>292823</v>
      </c>
      <c r="AV33" s="551">
        <v>218924</v>
      </c>
      <c r="AW33" s="551">
        <v>273123</v>
      </c>
      <c r="AX33" s="551">
        <v>291399</v>
      </c>
      <c r="AY33" s="551">
        <v>311624</v>
      </c>
      <c r="AZ33" s="551">
        <v>412574</v>
      </c>
      <c r="BA33" s="551">
        <v>293281</v>
      </c>
      <c r="BB33" s="551">
        <v>291056</v>
      </c>
      <c r="BC33" s="551">
        <v>319458</v>
      </c>
      <c r="BD33" s="551">
        <v>163987</v>
      </c>
      <c r="BE33" s="551">
        <v>331613</v>
      </c>
      <c r="BF33" s="551">
        <v>353903</v>
      </c>
      <c r="BG33" s="419"/>
      <c r="BH33" s="419"/>
      <c r="BI33" s="419"/>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XFB33" s="1300">
        <v>132</v>
      </c>
    </row>
    <row r="34" spans="1:201 16382:16382" s="33" customFormat="1" ht="12" customHeight="1">
      <c r="A34" s="196"/>
      <c r="B34" s="399"/>
      <c r="C34" s="255"/>
      <c r="D34" s="398"/>
      <c r="E34" s="398"/>
      <c r="F34" s="398"/>
      <c r="G34" s="398"/>
      <c r="H34" s="398"/>
      <c r="I34" s="398"/>
      <c r="J34" s="398"/>
      <c r="K34" s="398"/>
      <c r="L34" s="398"/>
      <c r="M34" s="398"/>
      <c r="N34" s="398"/>
      <c r="O34" s="398"/>
      <c r="P34" s="398"/>
      <c r="Q34" s="398"/>
      <c r="R34" s="398"/>
      <c r="S34" s="398"/>
      <c r="T34" s="398"/>
      <c r="U34" s="398"/>
      <c r="V34" s="398"/>
      <c r="W34" s="398"/>
      <c r="X34" s="398"/>
      <c r="Y34" s="398"/>
      <c r="Z34" s="398"/>
      <c r="AA34" s="398"/>
      <c r="AB34" s="398"/>
      <c r="AC34" s="398"/>
      <c r="AD34" s="398"/>
      <c r="AE34" s="398"/>
      <c r="AF34" s="398"/>
      <c r="AG34" s="398"/>
      <c r="AH34" s="398"/>
      <c r="AI34" s="398"/>
      <c r="AJ34" s="398"/>
      <c r="AK34" s="398"/>
      <c r="AL34" s="398"/>
      <c r="AM34" s="398"/>
      <c r="AN34" s="398"/>
      <c r="AO34" s="398"/>
      <c r="AP34" s="398"/>
      <c r="AQ34" s="398"/>
      <c r="AR34" s="398"/>
      <c r="AS34" s="398"/>
      <c r="AT34" s="398"/>
      <c r="AU34" s="398"/>
      <c r="AV34" s="398"/>
      <c r="AW34" s="398"/>
      <c r="AX34" s="398"/>
      <c r="AY34" s="398"/>
      <c r="AZ34" s="398"/>
      <c r="BA34" s="398"/>
      <c r="BB34" s="398"/>
      <c r="BC34" s="398"/>
      <c r="BD34" s="398"/>
      <c r="BE34" s="398"/>
      <c r="BF34" s="398"/>
      <c r="BG34" s="405"/>
      <c r="BH34" s="405"/>
      <c r="BI34" s="405"/>
      <c r="XFB34" s="1305"/>
    </row>
    <row r="35" spans="1:201 16382:16382" s="30" customFormat="1" ht="16.5" customHeight="1" thickBot="1">
      <c r="A35" s="248"/>
      <c r="B35" s="1732" t="str">
        <f>INDEX(tblTrans[[English]:[Polski]],MATCH(XFB35,tblTrans[ID],0),LangSelID)</f>
        <v>Discontinued operations</v>
      </c>
      <c r="C35" s="254"/>
      <c r="D35" s="264"/>
      <c r="E35" s="251"/>
      <c r="F35" s="251"/>
      <c r="G35" s="265"/>
      <c r="H35" s="259"/>
      <c r="I35" s="251"/>
      <c r="J35" s="251"/>
      <c r="K35" s="269"/>
      <c r="L35" s="264"/>
      <c r="M35" s="251"/>
      <c r="N35" s="251"/>
      <c r="O35" s="265"/>
      <c r="P35" s="259"/>
      <c r="Q35" s="251"/>
      <c r="R35" s="251"/>
      <c r="S35" s="267"/>
      <c r="T35" s="275"/>
      <c r="U35" s="200"/>
      <c r="V35" s="200"/>
      <c r="W35" s="276"/>
      <c r="X35" s="273"/>
      <c r="Y35" s="200"/>
      <c r="Z35" s="200"/>
      <c r="AA35" s="267"/>
      <c r="AB35" s="275"/>
      <c r="AC35" s="200"/>
      <c r="AD35" s="200"/>
      <c r="AE35" s="276"/>
      <c r="AF35" s="273"/>
      <c r="AG35" s="200"/>
      <c r="AH35" s="200"/>
      <c r="AI35" s="200"/>
      <c r="AJ35" s="250"/>
      <c r="AK35" s="250"/>
      <c r="AL35" s="250"/>
      <c r="AM35" s="250"/>
      <c r="AN35" s="250"/>
      <c r="AO35" s="250"/>
      <c r="AP35" s="250"/>
      <c r="AQ35" s="250"/>
      <c r="AR35" s="250"/>
      <c r="AS35" s="250"/>
      <c r="AT35" s="250"/>
      <c r="AU35" s="250"/>
      <c r="AV35" s="250"/>
      <c r="AW35" s="250"/>
      <c r="AX35" s="250"/>
      <c r="AY35" s="250"/>
      <c r="AZ35" s="200"/>
      <c r="BA35" s="250"/>
      <c r="BB35" s="250"/>
      <c r="BC35" s="250"/>
      <c r="BD35" s="250"/>
      <c r="BE35" s="250"/>
      <c r="BF35" s="250"/>
      <c r="BG35" s="405"/>
      <c r="BH35" s="405"/>
      <c r="BI35" s="405"/>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XFB35" s="1306">
        <v>133</v>
      </c>
    </row>
    <row r="36" spans="1:201 16382:16382" s="58" customFormat="1" ht="16.5" customHeight="1" thickBot="1">
      <c r="A36" s="74"/>
      <c r="B36" s="650" t="str">
        <f>INDEX(tblTrans[[English]:[Polski]],MATCH(XFB36,tblTrans[ID],0),LangSelID)</f>
        <v>Profit before income tax from discontinued operations</v>
      </c>
      <c r="C36" s="551"/>
      <c r="D36" s="551">
        <v>8353</v>
      </c>
      <c r="E36" s="551">
        <v>10276</v>
      </c>
      <c r="F36" s="551">
        <v>11068</v>
      </c>
      <c r="G36" s="551">
        <v>12182</v>
      </c>
      <c r="H36" s="551">
        <v>90308</v>
      </c>
      <c r="I36" s="551">
        <v>3891</v>
      </c>
      <c r="J36" s="551">
        <v>8999</v>
      </c>
      <c r="K36" s="551">
        <v>5792</v>
      </c>
      <c r="L36" s="551">
        <v>5301</v>
      </c>
      <c r="M36" s="551">
        <v>73607</v>
      </c>
      <c r="N36" s="551">
        <v>0</v>
      </c>
      <c r="O36" s="551">
        <v>54061</v>
      </c>
      <c r="P36" s="551">
        <v>0</v>
      </c>
      <c r="Q36" s="551">
        <v>0</v>
      </c>
      <c r="R36" s="551">
        <v>0</v>
      </c>
      <c r="S36" s="551">
        <v>0</v>
      </c>
      <c r="T36" s="551">
        <v>0</v>
      </c>
      <c r="U36" s="551">
        <v>0</v>
      </c>
      <c r="V36" s="551"/>
      <c r="W36" s="551"/>
      <c r="X36" s="551">
        <v>0</v>
      </c>
      <c r="Y36" s="551">
        <v>0</v>
      </c>
      <c r="Z36" s="551">
        <v>0</v>
      </c>
      <c r="AA36" s="551">
        <v>0</v>
      </c>
      <c r="AB36" s="551"/>
      <c r="AC36" s="551">
        <v>0</v>
      </c>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419"/>
      <c r="BH36" s="419"/>
      <c r="BI36" s="419"/>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XFB36" s="1300">
        <v>134</v>
      </c>
    </row>
    <row r="37" spans="1:201 16382:16382" s="33" customFormat="1" ht="15" customHeight="1" thickBot="1">
      <c r="A37" s="196"/>
      <c r="B37" s="197" t="str">
        <f>INDEX(tblTrans[[English]:[Polski]],MATCH(XFB37,tblTrans[ID],0),LangSelID)</f>
        <v>Income tax expense</v>
      </c>
      <c r="C37" s="256"/>
      <c r="D37" s="262">
        <v>-1612</v>
      </c>
      <c r="E37" s="234">
        <v>-862</v>
      </c>
      <c r="F37" s="234">
        <v>-1891</v>
      </c>
      <c r="G37" s="263">
        <v>-1369</v>
      </c>
      <c r="H37" s="258">
        <v>-19112</v>
      </c>
      <c r="I37" s="234">
        <v>-925</v>
      </c>
      <c r="J37" s="234">
        <v>-1196</v>
      </c>
      <c r="K37" s="268">
        <v>-1117</v>
      </c>
      <c r="L37" s="262">
        <v>-1111</v>
      </c>
      <c r="M37" s="234">
        <v>-1225</v>
      </c>
      <c r="N37" s="234">
        <v>0</v>
      </c>
      <c r="O37" s="263">
        <v>0</v>
      </c>
      <c r="P37" s="258">
        <v>0</v>
      </c>
      <c r="Q37" s="234">
        <v>0</v>
      </c>
      <c r="R37" s="234">
        <v>0</v>
      </c>
      <c r="S37" s="277">
        <v>0</v>
      </c>
      <c r="T37" s="286">
        <v>0</v>
      </c>
      <c r="U37" s="250">
        <v>0</v>
      </c>
      <c r="V37" s="250"/>
      <c r="W37" s="284"/>
      <c r="X37" s="281">
        <v>0</v>
      </c>
      <c r="Y37" s="250">
        <v>0</v>
      </c>
      <c r="Z37" s="250">
        <v>0</v>
      </c>
      <c r="AA37" s="277">
        <v>0</v>
      </c>
      <c r="AB37" s="286"/>
      <c r="AC37" s="250">
        <v>0</v>
      </c>
      <c r="AD37" s="250"/>
      <c r="AE37" s="284"/>
      <c r="AF37" s="281"/>
      <c r="AG37" s="250"/>
      <c r="AH37" s="250"/>
      <c r="AI37" s="276"/>
      <c r="AJ37" s="276"/>
      <c r="AK37" s="276"/>
      <c r="AL37" s="276"/>
      <c r="AM37" s="276"/>
      <c r="AN37" s="276"/>
      <c r="AO37" s="276"/>
      <c r="AP37" s="276"/>
      <c r="AQ37" s="276"/>
      <c r="AR37" s="276"/>
      <c r="AS37" s="276"/>
      <c r="AT37" s="276"/>
      <c r="AU37" s="276"/>
      <c r="AV37" s="276"/>
      <c r="AW37" s="276"/>
      <c r="AX37" s="276"/>
      <c r="AY37" s="276"/>
      <c r="AZ37" s="276"/>
      <c r="BA37" s="276"/>
      <c r="BB37" s="276"/>
      <c r="BC37" s="276"/>
      <c r="BD37" s="276"/>
      <c r="BE37" s="276"/>
      <c r="BF37" s="276"/>
      <c r="BG37" s="405"/>
      <c r="BH37" s="405"/>
      <c r="BI37" s="405"/>
      <c r="XFB37" s="1305">
        <v>135</v>
      </c>
    </row>
    <row r="38" spans="1:201 16382:16382" s="58" customFormat="1" ht="23.25" customHeight="1" thickBot="1">
      <c r="A38" s="74"/>
      <c r="B38" s="650" t="str">
        <f>INDEX(tblTrans[[English]:[Polski]],MATCH(XFB38,tblTrans[ID],0),LangSelID)</f>
        <v>Net profit (loss) from discontinued operations including minority interest</v>
      </c>
      <c r="C38" s="551"/>
      <c r="D38" s="551">
        <v>6741</v>
      </c>
      <c r="E38" s="551">
        <v>9414</v>
      </c>
      <c r="F38" s="551">
        <v>9177</v>
      </c>
      <c r="G38" s="551">
        <v>10813</v>
      </c>
      <c r="H38" s="551">
        <v>71196</v>
      </c>
      <c r="I38" s="551">
        <v>2966</v>
      </c>
      <c r="J38" s="551">
        <v>7803</v>
      </c>
      <c r="K38" s="551">
        <v>4675</v>
      </c>
      <c r="L38" s="551">
        <v>4190</v>
      </c>
      <c r="M38" s="551">
        <v>72382</v>
      </c>
      <c r="N38" s="551">
        <v>0</v>
      </c>
      <c r="O38" s="551">
        <v>54061</v>
      </c>
      <c r="P38" s="551">
        <v>0</v>
      </c>
      <c r="Q38" s="551">
        <v>0</v>
      </c>
      <c r="R38" s="551">
        <v>0</v>
      </c>
      <c r="S38" s="551">
        <v>0</v>
      </c>
      <c r="T38" s="551">
        <v>0</v>
      </c>
      <c r="U38" s="551">
        <v>0</v>
      </c>
      <c r="V38" s="551"/>
      <c r="W38" s="551"/>
      <c r="X38" s="551">
        <v>0</v>
      </c>
      <c r="Y38" s="551">
        <v>0</v>
      </c>
      <c r="Z38" s="551">
        <v>0</v>
      </c>
      <c r="AA38" s="551">
        <v>0</v>
      </c>
      <c r="AB38" s="551"/>
      <c r="AC38" s="551">
        <v>0</v>
      </c>
      <c r="AD38" s="551"/>
      <c r="AE38" s="551"/>
      <c r="AF38" s="551"/>
      <c r="AG38" s="551"/>
      <c r="AH38" s="551"/>
      <c r="AI38" s="551"/>
      <c r="AJ38" s="551"/>
      <c r="AK38" s="551"/>
      <c r="AL38" s="551"/>
      <c r="AM38" s="551"/>
      <c r="AN38" s="551"/>
      <c r="AO38" s="551"/>
      <c r="AP38" s="551"/>
      <c r="AQ38" s="551"/>
      <c r="AR38" s="551"/>
      <c r="AS38" s="551"/>
      <c r="AT38" s="551"/>
      <c r="AU38" s="551"/>
      <c r="AV38" s="551"/>
      <c r="AW38" s="551"/>
      <c r="AX38" s="551"/>
      <c r="AY38" s="551"/>
      <c r="AZ38" s="551"/>
      <c r="BA38" s="551"/>
      <c r="BB38" s="551"/>
      <c r="BC38" s="551"/>
      <c r="BD38" s="551"/>
      <c r="BE38" s="551"/>
      <c r="BF38" s="551"/>
      <c r="BG38" s="419"/>
      <c r="BH38" s="419"/>
      <c r="BI38" s="419"/>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XFB38" s="1300">
        <v>136</v>
      </c>
    </row>
    <row r="39" spans="1:201 16382:16382" s="31" customFormat="1" ht="6.75" customHeight="1" thickBot="1">
      <c r="A39" s="236"/>
      <c r="B39" s="867"/>
      <c r="C39" s="1636"/>
      <c r="D39" s="377"/>
      <c r="E39" s="743"/>
      <c r="F39" s="743"/>
      <c r="G39" s="744"/>
      <c r="H39" s="378"/>
      <c r="I39" s="743"/>
      <c r="J39" s="743"/>
      <c r="K39" s="745"/>
      <c r="L39" s="377"/>
      <c r="M39" s="743"/>
      <c r="N39" s="743"/>
      <c r="O39" s="744"/>
      <c r="P39" s="378"/>
      <c r="Q39" s="743">
        <v>0</v>
      </c>
      <c r="R39" s="743"/>
      <c r="S39" s="746"/>
      <c r="T39" s="735"/>
      <c r="U39" s="588"/>
      <c r="V39" s="588"/>
      <c r="W39" s="593"/>
      <c r="X39" s="737"/>
      <c r="Y39" s="588"/>
      <c r="Z39" s="588"/>
      <c r="AA39" s="549"/>
      <c r="AB39" s="735"/>
      <c r="AC39" s="588"/>
      <c r="AD39" s="588"/>
      <c r="AE39" s="593"/>
      <c r="AF39" s="737"/>
      <c r="AG39" s="588"/>
      <c r="AH39" s="588"/>
      <c r="AI39" s="588"/>
      <c r="AJ39" s="588"/>
      <c r="AK39" s="588"/>
      <c r="AL39" s="588"/>
      <c r="AM39" s="588"/>
      <c r="AN39" s="588"/>
      <c r="AO39" s="588"/>
      <c r="AP39" s="588"/>
      <c r="AQ39" s="1637"/>
      <c r="AR39" s="1637"/>
      <c r="AS39" s="1637"/>
      <c r="AT39" s="1637"/>
      <c r="AU39" s="1637"/>
      <c r="AV39" s="1637"/>
      <c r="AW39" s="1637"/>
      <c r="AX39" s="1637"/>
      <c r="AY39" s="1637"/>
      <c r="AZ39" s="1637"/>
      <c r="BA39" s="1637"/>
      <c r="BB39" s="1637"/>
      <c r="BC39" s="1637"/>
      <c r="BD39" s="1637"/>
      <c r="BE39" s="1637"/>
      <c r="BF39" s="1637"/>
      <c r="BG39" s="405"/>
      <c r="BH39" s="405"/>
      <c r="BI39" s="405"/>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XFB39" s="1304"/>
    </row>
    <row r="40" spans="1:201 16382:16382" s="58" customFormat="1" ht="23.25" thickBot="1">
      <c r="A40" s="74"/>
      <c r="B40" s="650" t="str">
        <f>INDEX(tblTrans[[English]:[Polski]],MATCH(XFB40,tblTrans[ID],0),LangSelID)</f>
        <v>Net profit (loss) from continued and discontinued operations including minority interest, of which:</v>
      </c>
      <c r="C40" s="551"/>
      <c r="D40" s="551">
        <v>84976</v>
      </c>
      <c r="E40" s="551">
        <v>109514</v>
      </c>
      <c r="F40" s="551">
        <v>130231</v>
      </c>
      <c r="G40" s="551">
        <v>121673</v>
      </c>
      <c r="H40" s="551">
        <v>229022</v>
      </c>
      <c r="I40" s="551">
        <v>190597</v>
      </c>
      <c r="J40" s="551">
        <v>171455</v>
      </c>
      <c r="K40" s="551">
        <v>156543</v>
      </c>
      <c r="L40" s="551">
        <v>358041</v>
      </c>
      <c r="M40" s="551">
        <v>289860</v>
      </c>
      <c r="N40" s="551">
        <v>203980</v>
      </c>
      <c r="O40" s="551">
        <v>37463</v>
      </c>
      <c r="P40" s="551">
        <v>75749</v>
      </c>
      <c r="Q40" s="551">
        <v>-65141</v>
      </c>
      <c r="R40" s="551">
        <v>77248</v>
      </c>
      <c r="S40" s="551">
        <v>42667</v>
      </c>
      <c r="T40" s="551">
        <v>122591.29999999999</v>
      </c>
      <c r="U40" s="551">
        <v>131392.70000000001</v>
      </c>
      <c r="V40" s="551">
        <v>213342</v>
      </c>
      <c r="W40" s="551">
        <v>193539</v>
      </c>
      <c r="X40" s="551">
        <v>234023</v>
      </c>
      <c r="Y40" s="551">
        <v>316424</v>
      </c>
      <c r="Z40" s="551">
        <v>308087</v>
      </c>
      <c r="AA40" s="551">
        <v>285900.76</v>
      </c>
      <c r="AB40" s="551">
        <v>331848.63</v>
      </c>
      <c r="AC40" s="551">
        <v>317349.17000000004</v>
      </c>
      <c r="AD40" s="551">
        <v>272341.19999999995</v>
      </c>
      <c r="AE40" s="551">
        <v>276363</v>
      </c>
      <c r="AF40" s="551">
        <v>326401.3</v>
      </c>
      <c r="AG40" s="551">
        <v>278306.53000000009</v>
      </c>
      <c r="AH40" s="551">
        <v>289492.46999999997</v>
      </c>
      <c r="AI40" s="551">
        <v>314777.61</v>
      </c>
      <c r="AJ40" s="551">
        <v>338749</v>
      </c>
      <c r="AK40" s="551">
        <v>326300</v>
      </c>
      <c r="AL40" s="551">
        <v>315759</v>
      </c>
      <c r="AM40" s="551">
        <v>308502</v>
      </c>
      <c r="AN40" s="551">
        <v>452344</v>
      </c>
      <c r="AO40" s="551">
        <v>221709</v>
      </c>
      <c r="AP40" s="551">
        <v>320714</v>
      </c>
      <c r="AQ40" s="551">
        <v>309361</v>
      </c>
      <c r="AR40" s="551">
        <v>309505</v>
      </c>
      <c r="AS40" s="551">
        <v>389195</v>
      </c>
      <c r="AT40" s="551">
        <v>230701</v>
      </c>
      <c r="AU40" s="551">
        <v>292823</v>
      </c>
      <c r="AV40" s="551">
        <v>218924</v>
      </c>
      <c r="AW40" s="551">
        <v>273123</v>
      </c>
      <c r="AX40" s="551">
        <v>291399</v>
      </c>
      <c r="AY40" s="551">
        <v>311624</v>
      </c>
      <c r="AZ40" s="551">
        <v>412574</v>
      </c>
      <c r="BA40" s="551">
        <v>293281</v>
      </c>
      <c r="BB40" s="551">
        <v>291056</v>
      </c>
      <c r="BC40" s="551">
        <v>319458</v>
      </c>
      <c r="BD40" s="551">
        <v>163987</v>
      </c>
      <c r="BE40" s="551">
        <v>331613</v>
      </c>
      <c r="BF40" s="551">
        <v>353903</v>
      </c>
      <c r="BG40" s="419"/>
      <c r="BH40" s="419"/>
      <c r="BI40" s="419"/>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s="1300">
        <v>137</v>
      </c>
    </row>
    <row r="41" spans="1:201 16382:16382" s="33" customFormat="1" ht="15" customHeight="1" thickBot="1">
      <c r="A41" s="196"/>
      <c r="B41" s="197" t="str">
        <f>INDEX(tblTrans[[English]:[Polski]],MATCH(XFB41,tblTrans[ID],0),LangSelID)</f>
        <v>Net profit (loss) attributable to minority interest</v>
      </c>
      <c r="C41" s="256"/>
      <c r="D41" s="262">
        <v>6075</v>
      </c>
      <c r="E41" s="234">
        <v>8016</v>
      </c>
      <c r="F41" s="234">
        <v>4584</v>
      </c>
      <c r="G41" s="263">
        <v>6461</v>
      </c>
      <c r="H41" s="258">
        <v>6284</v>
      </c>
      <c r="I41" s="234">
        <v>9469</v>
      </c>
      <c r="J41" s="234">
        <v>7205</v>
      </c>
      <c r="K41" s="268">
        <v>14565</v>
      </c>
      <c r="L41" s="262">
        <v>13418</v>
      </c>
      <c r="M41" s="234">
        <v>10674</v>
      </c>
      <c r="N41" s="234">
        <v>5520</v>
      </c>
      <c r="O41" s="263">
        <v>2273</v>
      </c>
      <c r="P41" s="258">
        <v>-1472</v>
      </c>
      <c r="Q41" s="234">
        <v>-3584</v>
      </c>
      <c r="R41" s="234">
        <v>4762</v>
      </c>
      <c r="S41" s="277">
        <v>1889</v>
      </c>
      <c r="T41" s="286">
        <v>7175</v>
      </c>
      <c r="U41" s="250">
        <v>7142</v>
      </c>
      <c r="V41" s="250">
        <v>6889</v>
      </c>
      <c r="W41" s="284">
        <v>-1943</v>
      </c>
      <c r="X41" s="281">
        <v>4315</v>
      </c>
      <c r="Y41" s="250">
        <v>3253</v>
      </c>
      <c r="Z41" s="250">
        <v>827</v>
      </c>
      <c r="AA41" s="277">
        <v>1068</v>
      </c>
      <c r="AB41" s="286">
        <v>96</v>
      </c>
      <c r="AC41" s="250">
        <v>76</v>
      </c>
      <c r="AD41" s="250">
        <v>-151</v>
      </c>
      <c r="AE41" s="284">
        <v>560</v>
      </c>
      <c r="AF41" s="281">
        <v>665</v>
      </c>
      <c r="AG41" s="250">
        <v>454</v>
      </c>
      <c r="AH41" s="250">
        <v>906</v>
      </c>
      <c r="AI41" s="284">
        <v>578</v>
      </c>
      <c r="AJ41" s="284">
        <v>979</v>
      </c>
      <c r="AK41" s="284">
        <v>1473</v>
      </c>
      <c r="AL41" s="284">
        <v>305</v>
      </c>
      <c r="AM41" s="284">
        <v>-115</v>
      </c>
      <c r="AN41" s="284">
        <v>1408</v>
      </c>
      <c r="AO41" s="284">
        <v>386</v>
      </c>
      <c r="AP41" s="284">
        <v>1213</v>
      </c>
      <c r="AQ41" s="284">
        <v>-125</v>
      </c>
      <c r="AR41" s="284">
        <v>1723</v>
      </c>
      <c r="AS41" s="284">
        <v>691</v>
      </c>
      <c r="AT41" s="284">
        <v>222</v>
      </c>
      <c r="AU41" s="284">
        <v>306</v>
      </c>
      <c r="AV41" s="284">
        <v>146</v>
      </c>
      <c r="AW41" s="284">
        <v>3423</v>
      </c>
      <c r="AX41" s="284">
        <v>-15</v>
      </c>
      <c r="AY41" s="284">
        <v>-14</v>
      </c>
      <c r="AZ41" s="284">
        <v>-9</v>
      </c>
      <c r="BA41" s="284">
        <v>-14</v>
      </c>
      <c r="BB41" s="284">
        <v>-13</v>
      </c>
      <c r="BC41" s="284">
        <v>-46</v>
      </c>
      <c r="BD41" s="284">
        <v>-14</v>
      </c>
      <c r="BE41" s="284">
        <v>-31</v>
      </c>
      <c r="BF41" s="284">
        <v>-19</v>
      </c>
      <c r="BG41" s="405"/>
      <c r="BH41" s="405"/>
      <c r="BI41" s="405"/>
      <c r="XFB41" s="1305">
        <v>138</v>
      </c>
    </row>
    <row r="42" spans="1:201 16382:16382" s="58" customFormat="1" ht="17.25" customHeight="1" thickBot="1">
      <c r="A42" s="74"/>
      <c r="B42" s="550" t="str">
        <f>INDEX(tblTrans[[English]:[Polski]],MATCH(XFB42,tblTrans[ID],0),LangSelID)</f>
        <v>Net profit (loss)</v>
      </c>
      <c r="C42" s="551"/>
      <c r="D42" s="551">
        <v>78901</v>
      </c>
      <c r="E42" s="551">
        <v>101498</v>
      </c>
      <c r="F42" s="551">
        <v>125647</v>
      </c>
      <c r="G42" s="551">
        <v>115212</v>
      </c>
      <c r="H42" s="551">
        <v>222738</v>
      </c>
      <c r="I42" s="551">
        <v>181128</v>
      </c>
      <c r="J42" s="551">
        <v>164250</v>
      </c>
      <c r="K42" s="551">
        <v>141978</v>
      </c>
      <c r="L42" s="551">
        <v>344623</v>
      </c>
      <c r="M42" s="551">
        <v>279186</v>
      </c>
      <c r="N42" s="551">
        <v>198460</v>
      </c>
      <c r="O42" s="551">
        <v>35190</v>
      </c>
      <c r="P42" s="551">
        <v>77221</v>
      </c>
      <c r="Q42" s="551">
        <v>-61557</v>
      </c>
      <c r="R42" s="551">
        <v>72486</v>
      </c>
      <c r="S42" s="551">
        <v>40778</v>
      </c>
      <c r="T42" s="551">
        <v>115416.29999999999</v>
      </c>
      <c r="U42" s="551">
        <v>124250.70000000001</v>
      </c>
      <c r="V42" s="551">
        <v>206453</v>
      </c>
      <c r="W42" s="551">
        <v>195482</v>
      </c>
      <c r="X42" s="551">
        <v>229708</v>
      </c>
      <c r="Y42" s="551">
        <v>313171</v>
      </c>
      <c r="Z42" s="551">
        <v>307260</v>
      </c>
      <c r="AA42" s="551">
        <v>284832.76</v>
      </c>
      <c r="AB42" s="551">
        <v>331752.63</v>
      </c>
      <c r="AC42" s="551">
        <v>317273.17000000004</v>
      </c>
      <c r="AD42" s="551">
        <v>272492.19999999995</v>
      </c>
      <c r="AE42" s="551">
        <v>275803</v>
      </c>
      <c r="AF42" s="551">
        <v>325736.3</v>
      </c>
      <c r="AG42" s="551">
        <v>277852.53000000009</v>
      </c>
      <c r="AH42" s="551">
        <v>288586.46999999997</v>
      </c>
      <c r="AI42" s="551">
        <v>314199.60999999987</v>
      </c>
      <c r="AJ42" s="551">
        <v>337770</v>
      </c>
      <c r="AK42" s="551">
        <v>324827</v>
      </c>
      <c r="AL42" s="551">
        <v>315454</v>
      </c>
      <c r="AM42" s="551">
        <v>308617</v>
      </c>
      <c r="AN42" s="551">
        <v>450936</v>
      </c>
      <c r="AO42" s="551">
        <v>221323</v>
      </c>
      <c r="AP42" s="551">
        <v>319501</v>
      </c>
      <c r="AQ42" s="551">
        <v>309486</v>
      </c>
      <c r="AR42" s="551">
        <v>307782</v>
      </c>
      <c r="AS42" s="551">
        <v>388504</v>
      </c>
      <c r="AT42" s="551">
        <v>230479</v>
      </c>
      <c r="AU42" s="551">
        <v>292517</v>
      </c>
      <c r="AV42" s="551">
        <v>218778</v>
      </c>
      <c r="AW42" s="551">
        <v>269700</v>
      </c>
      <c r="AX42" s="551">
        <v>291414</v>
      </c>
      <c r="AY42" s="551">
        <v>311638</v>
      </c>
      <c r="AZ42" s="551">
        <v>412583</v>
      </c>
      <c r="BA42" s="551">
        <v>293295</v>
      </c>
      <c r="BB42" s="551">
        <v>291069</v>
      </c>
      <c r="BC42" s="551">
        <v>319504</v>
      </c>
      <c r="BD42" s="551">
        <v>164001</v>
      </c>
      <c r="BE42" s="551">
        <v>331644</v>
      </c>
      <c r="BF42" s="551">
        <v>353922</v>
      </c>
      <c r="BG42" s="419"/>
      <c r="BH42" s="419"/>
      <c r="BI42" s="419"/>
      <c r="BJ42" s="138"/>
      <c r="BK42" s="138"/>
      <c r="BL42" s="138"/>
      <c r="BM42" s="138"/>
      <c r="BN42" s="138"/>
      <c r="BO42" s="138"/>
      <c r="BP42" s="138"/>
      <c r="BQ42" s="138"/>
      <c r="BR42" s="138"/>
      <c r="BS42" s="138"/>
      <c r="BT42" s="138"/>
      <c r="BU42" s="138"/>
      <c r="BV42" s="138"/>
      <c r="BW42" s="138"/>
      <c r="BX42" s="138"/>
      <c r="BY42" s="138"/>
      <c r="BZ42" s="138"/>
      <c r="CA42" s="138"/>
      <c r="CB42" s="138"/>
      <c r="CC42" s="138"/>
      <c r="CD42" s="138"/>
      <c r="CE42" s="138"/>
      <c r="CF42" s="138"/>
      <c r="CG42" s="138"/>
      <c r="CH42" s="138"/>
      <c r="CI42" s="138"/>
      <c r="CJ42" s="138"/>
      <c r="CK42" s="138"/>
      <c r="CL42" s="138"/>
      <c r="CM42" s="138"/>
      <c r="CN42" s="138"/>
      <c r="CO42" s="138"/>
      <c r="CP42" s="138"/>
      <c r="CQ42" s="138"/>
      <c r="CR42" s="138"/>
      <c r="CS42" s="138"/>
      <c r="CT42" s="138"/>
      <c r="CU42" s="138"/>
      <c r="CV42" s="138"/>
      <c r="CW42" s="138"/>
      <c r="CX42" s="138"/>
      <c r="CY42" s="138"/>
      <c r="CZ42" s="138"/>
      <c r="DA42" s="138"/>
      <c r="DB42" s="138"/>
      <c r="DC42" s="138"/>
      <c r="DD42" s="138"/>
      <c r="DE42" s="138"/>
      <c r="DF42" s="138"/>
      <c r="DG42" s="138"/>
      <c r="DH42" s="138"/>
      <c r="DI42" s="138"/>
      <c r="DJ42" s="138"/>
      <c r="DK42" s="138"/>
      <c r="DL42" s="138"/>
      <c r="DM42" s="138"/>
      <c r="DN42" s="138"/>
      <c r="DO42" s="138"/>
      <c r="DP42" s="138"/>
      <c r="DQ42" s="138"/>
      <c r="DR42" s="138"/>
      <c r="DS42" s="138"/>
      <c r="DT42" s="138"/>
      <c r="DU42" s="138"/>
      <c r="DV42" s="138"/>
      <c r="DW42" s="138"/>
      <c r="DX42" s="138"/>
      <c r="DY42" s="138"/>
      <c r="DZ42" s="138"/>
      <c r="EA42" s="138"/>
      <c r="EB42" s="138"/>
      <c r="EC42" s="138"/>
      <c r="ED42" s="138"/>
      <c r="EE42" s="138"/>
      <c r="EF42" s="138"/>
      <c r="EG42" s="138"/>
      <c r="EH42" s="138"/>
      <c r="EI42" s="138"/>
      <c r="EJ42" s="138"/>
      <c r="EK42" s="138"/>
      <c r="EL42" s="138"/>
      <c r="EM42" s="138"/>
      <c r="EN42" s="138"/>
      <c r="EO42" s="138"/>
      <c r="EP42" s="138"/>
      <c r="EQ42" s="138"/>
      <c r="ER42" s="138"/>
      <c r="ES42" s="138"/>
      <c r="ET42" s="138"/>
      <c r="EU42" s="138"/>
      <c r="EV42" s="138"/>
      <c r="EW42" s="138"/>
      <c r="EX42" s="138"/>
      <c r="EY42" s="138"/>
      <c r="EZ42" s="138"/>
      <c r="FA42" s="138"/>
      <c r="FB42" s="138"/>
      <c r="FC42" s="138"/>
      <c r="FD42" s="138"/>
      <c r="FE42" s="138"/>
      <c r="FF42" s="138"/>
      <c r="FG42" s="138"/>
      <c r="FH42" s="138"/>
      <c r="FI42" s="138"/>
      <c r="FJ42" s="138"/>
      <c r="FK42" s="138"/>
      <c r="FL42" s="138"/>
      <c r="FM42" s="138"/>
      <c r="FN42" s="138"/>
      <c r="FO42" s="138"/>
      <c r="FP42" s="138"/>
      <c r="FQ42" s="138"/>
      <c r="FR42" s="138"/>
      <c r="FS42" s="138"/>
      <c r="FT42" s="138"/>
      <c r="FU42" s="138"/>
      <c r="FV42" s="138"/>
      <c r="FW42" s="138"/>
      <c r="FX42" s="138"/>
      <c r="FY42" s="138"/>
      <c r="FZ42" s="138"/>
      <c r="GA42" s="138"/>
      <c r="GB42" s="138"/>
      <c r="GC42" s="138"/>
      <c r="GD42" s="138"/>
      <c r="GE42" s="138"/>
      <c r="GF42" s="138"/>
      <c r="GG42" s="138"/>
      <c r="GH42" s="138"/>
      <c r="GI42" s="138"/>
      <c r="GJ42" s="138"/>
      <c r="GK42" s="138"/>
      <c r="GL42" s="138"/>
      <c r="GM42" s="138"/>
      <c r="GN42" s="138"/>
      <c r="GO42" s="138"/>
      <c r="GP42" s="138"/>
      <c r="GQ42" s="138"/>
      <c r="GR42" s="138"/>
      <c r="GS42" s="138"/>
      <c r="XFB42" s="1300">
        <v>139</v>
      </c>
    </row>
    <row r="43" spans="1:201 16382:16382" s="27" customFormat="1" ht="11.25">
      <c r="A43" s="252"/>
      <c r="B43" s="198"/>
      <c r="C43" s="239"/>
      <c r="D43" s="239"/>
      <c r="E43" s="239"/>
      <c r="F43" s="239"/>
      <c r="G43" s="239"/>
      <c r="H43" s="239"/>
      <c r="I43" s="239"/>
      <c r="J43" s="239"/>
      <c r="K43" s="239"/>
      <c r="L43" s="178"/>
      <c r="M43" s="178"/>
      <c r="N43" s="178"/>
      <c r="O43" s="178"/>
      <c r="P43" s="178"/>
      <c r="Q43" s="208"/>
      <c r="R43" s="188"/>
      <c r="S43" s="178"/>
      <c r="T43" s="178"/>
      <c r="U43" s="178"/>
      <c r="V43" s="178"/>
      <c r="W43" s="178"/>
      <c r="X43" s="178"/>
      <c r="Y43" s="179"/>
      <c r="Z43" s="178"/>
      <c r="AA43" s="178"/>
      <c r="AB43" s="178"/>
      <c r="AC43" s="178"/>
      <c r="AD43" s="178"/>
      <c r="AE43" s="178"/>
      <c r="AF43" s="178"/>
      <c r="AG43" s="178"/>
      <c r="AH43" s="179"/>
      <c r="AI43" s="178"/>
      <c r="AJ43" s="178"/>
      <c r="AK43" s="178"/>
      <c r="AL43" s="178"/>
      <c r="AM43" s="178"/>
      <c r="AN43" s="178"/>
      <c r="AO43" s="178"/>
      <c r="AP43" s="178"/>
      <c r="AQ43" s="27" t="s">
        <v>943</v>
      </c>
      <c r="BG43" s="405"/>
      <c r="BH43" s="405"/>
      <c r="BI43" s="405"/>
      <c r="XFB43" s="1299"/>
    </row>
    <row r="44" spans="1:201 16382:16382" s="27" customFormat="1">
      <c r="A44" s="246"/>
      <c r="B44" s="45"/>
      <c r="C44" s="41"/>
      <c r="D44" s="41"/>
      <c r="E44" s="41"/>
      <c r="F44" s="41"/>
      <c r="G44" s="41"/>
      <c r="H44" s="41"/>
      <c r="I44" s="41"/>
      <c r="J44" s="41"/>
      <c r="K44" s="41"/>
      <c r="L44" s="42"/>
      <c r="M44" s="42"/>
      <c r="N44" s="42"/>
      <c r="O44" s="42"/>
      <c r="P44" s="42"/>
      <c r="Q44" s="43"/>
      <c r="R44" s="43"/>
      <c r="S44" s="42"/>
      <c r="T44" s="42"/>
      <c r="U44" s="42"/>
      <c r="V44" s="42"/>
      <c r="W44" s="42"/>
      <c r="X44" s="42"/>
      <c r="Y44" s="50"/>
      <c r="Z44" s="42"/>
      <c r="AA44" s="42"/>
      <c r="AB44" s="42"/>
      <c r="AC44" s="42"/>
      <c r="AD44" s="42"/>
      <c r="AE44" s="42"/>
      <c r="AF44" s="42"/>
      <c r="AG44" s="42"/>
      <c r="AH44" s="42"/>
      <c r="AI44" s="42"/>
      <c r="AJ44" s="42"/>
      <c r="AK44" s="42"/>
      <c r="AL44" s="42"/>
      <c r="AM44" s="42"/>
      <c r="AN44" s="42"/>
      <c r="AO44" s="42"/>
      <c r="AP44" s="42"/>
      <c r="AZ44" s="113"/>
      <c r="BA44" s="113"/>
      <c r="BB44" s="113"/>
      <c r="BC44" s="113"/>
      <c r="BD44" s="113"/>
      <c r="BE44" s="113"/>
      <c r="BF44" s="113"/>
      <c r="BG44" s="405"/>
      <c r="BH44" s="405"/>
      <c r="BI44" s="405"/>
      <c r="XFB44" s="42"/>
    </row>
    <row r="45" spans="1:201 16382:16382">
      <c r="A45" s="36"/>
      <c r="B45" s="1704"/>
      <c r="C45" s="38"/>
      <c r="D45" s="38"/>
      <c r="E45" s="38"/>
      <c r="F45" s="38"/>
      <c r="G45" s="38"/>
      <c r="H45" s="38"/>
      <c r="I45" s="38"/>
      <c r="J45" s="38"/>
      <c r="K45" s="38"/>
      <c r="P45" s="35"/>
      <c r="AN45" s="113"/>
      <c r="AO45" s="113"/>
      <c r="AP45" s="113"/>
      <c r="AQ45" s="113"/>
      <c r="AR45" s="113"/>
      <c r="AV45" s="113"/>
      <c r="AW45" s="113"/>
      <c r="AX45" s="113"/>
      <c r="AY45" s="113"/>
      <c r="AZ45" s="2191"/>
      <c r="BA45" s="2191"/>
      <c r="BB45" s="2191"/>
      <c r="BC45" s="2191"/>
      <c r="BD45" s="2191"/>
      <c r="BE45" s="2191"/>
      <c r="BF45" s="2191"/>
    </row>
    <row r="46" spans="1:201 16382:16382">
      <c r="C46" s="38"/>
      <c r="D46" s="38"/>
      <c r="E46" s="38"/>
      <c r="F46" s="38"/>
      <c r="G46" s="38"/>
      <c r="H46" s="38"/>
      <c r="I46" s="38"/>
      <c r="J46" s="38"/>
      <c r="K46" s="38"/>
      <c r="AN46" s="113"/>
      <c r="AO46" s="113"/>
      <c r="AP46" s="113"/>
      <c r="AQ46" s="113"/>
      <c r="AR46" s="113"/>
      <c r="AZ46" s="113"/>
      <c r="BA46" s="113"/>
      <c r="BB46" s="113"/>
      <c r="BC46" s="113"/>
      <c r="BD46" s="113"/>
    </row>
    <row r="47" spans="1:201 16382:16382">
      <c r="C47" s="38"/>
      <c r="D47" s="38"/>
      <c r="E47" s="38"/>
      <c r="F47" s="38"/>
      <c r="G47" s="38"/>
      <c r="H47" s="38"/>
      <c r="I47" s="38"/>
      <c r="J47" s="38"/>
      <c r="K47" s="38"/>
      <c r="AZ47" s="113"/>
      <c r="BA47" s="113"/>
      <c r="BB47" s="113"/>
      <c r="BC47" s="113"/>
      <c r="BD47" s="113"/>
    </row>
    <row r="48" spans="1:201 16382:16382">
      <c r="C48" s="38"/>
      <c r="D48" s="38"/>
      <c r="E48" s="38"/>
      <c r="F48" s="38"/>
      <c r="G48" s="38"/>
      <c r="H48" s="38"/>
      <c r="I48" s="38"/>
      <c r="J48" s="38"/>
      <c r="K48" s="38"/>
    </row>
    <row r="49" spans="3:11">
      <c r="C49" s="38"/>
      <c r="D49" s="38"/>
      <c r="E49" s="38"/>
      <c r="F49" s="38"/>
      <c r="G49" s="38"/>
      <c r="H49" s="38"/>
      <c r="I49" s="38"/>
      <c r="J49" s="38"/>
      <c r="K49" s="38"/>
    </row>
    <row r="50" spans="3:11">
      <c r="C50" s="38"/>
      <c r="D50" s="38"/>
      <c r="E50" s="38"/>
      <c r="F50" s="38"/>
      <c r="G50" s="38"/>
      <c r="H50" s="38"/>
      <c r="I50" s="38"/>
      <c r="J50" s="38"/>
      <c r="K50" s="38"/>
    </row>
    <row r="51" spans="3:11">
      <c r="C51" s="38"/>
      <c r="D51" s="38"/>
      <c r="E51" s="38"/>
      <c r="F51" s="38"/>
      <c r="G51" s="38"/>
      <c r="H51" s="38"/>
      <c r="I51" s="38"/>
      <c r="J51" s="38"/>
      <c r="K51" s="38"/>
    </row>
    <row r="52" spans="3:11">
      <c r="C52" s="38"/>
      <c r="D52" s="38"/>
      <c r="E52" s="38"/>
      <c r="F52" s="38"/>
      <c r="G52" s="38"/>
      <c r="H52" s="38"/>
      <c r="I52" s="38"/>
      <c r="J52" s="38"/>
      <c r="K52" s="38"/>
    </row>
    <row r="53" spans="3:11">
      <c r="C53" s="38"/>
      <c r="D53" s="38"/>
      <c r="E53" s="38"/>
      <c r="F53" s="38"/>
      <c r="G53" s="38"/>
      <c r="H53" s="38"/>
      <c r="I53" s="38"/>
      <c r="J53" s="38"/>
      <c r="K53" s="38"/>
    </row>
    <row r="54" spans="3:11">
      <c r="C54" s="38"/>
      <c r="D54" s="38"/>
      <c r="E54" s="38"/>
      <c r="F54" s="38"/>
      <c r="G54" s="38"/>
      <c r="H54" s="38"/>
      <c r="I54" s="38"/>
      <c r="J54" s="38"/>
      <c r="K54" s="38"/>
    </row>
    <row r="55" spans="3:11">
      <c r="C55" s="38"/>
      <c r="D55" s="38"/>
      <c r="E55" s="38"/>
      <c r="F55" s="38"/>
      <c r="G55" s="38"/>
      <c r="H55" s="38"/>
      <c r="I55" s="38"/>
      <c r="J55" s="38"/>
      <c r="K55" s="38"/>
    </row>
    <row r="56" spans="3:11">
      <c r="C56" s="38"/>
      <c r="D56" s="38"/>
      <c r="E56" s="38"/>
      <c r="F56" s="38"/>
      <c r="G56" s="38"/>
      <c r="H56" s="38"/>
      <c r="I56" s="38"/>
      <c r="J56" s="38"/>
      <c r="K56" s="38"/>
    </row>
    <row r="57" spans="3:11">
      <c r="C57" s="38"/>
      <c r="D57" s="38"/>
      <c r="E57" s="38"/>
      <c r="F57" s="38"/>
      <c r="G57" s="38"/>
      <c r="H57" s="38"/>
      <c r="I57" s="38"/>
      <c r="J57" s="38"/>
      <c r="K57" s="38"/>
    </row>
    <row r="58" spans="3:11">
      <c r="C58" s="38"/>
      <c r="D58" s="38"/>
      <c r="E58" s="38"/>
      <c r="F58" s="38"/>
      <c r="G58" s="38"/>
      <c r="H58" s="38"/>
      <c r="I58" s="38"/>
      <c r="J58" s="38"/>
      <c r="K58" s="38"/>
    </row>
    <row r="59" spans="3:11">
      <c r="C59" s="38"/>
      <c r="D59" s="38"/>
      <c r="E59" s="38"/>
      <c r="F59" s="38"/>
      <c r="G59" s="38"/>
      <c r="H59" s="38"/>
      <c r="I59" s="38"/>
      <c r="J59" s="38"/>
      <c r="K59" s="38"/>
    </row>
    <row r="60" spans="3:11">
      <c r="C60" s="38"/>
      <c r="D60" s="38"/>
      <c r="E60" s="38"/>
      <c r="F60" s="38"/>
      <c r="G60" s="38"/>
      <c r="H60" s="38"/>
      <c r="I60" s="38"/>
      <c r="J60" s="38"/>
      <c r="K60" s="38"/>
    </row>
    <row r="61" spans="3:11">
      <c r="C61" s="38"/>
      <c r="D61" s="38"/>
      <c r="E61" s="38"/>
      <c r="F61" s="38"/>
      <c r="G61" s="38"/>
      <c r="H61" s="38"/>
      <c r="I61" s="38"/>
      <c r="J61" s="38"/>
      <c r="K61" s="38"/>
    </row>
    <row r="62" spans="3:11">
      <c r="C62" s="38"/>
      <c r="D62" s="38"/>
      <c r="E62" s="38"/>
      <c r="F62" s="38"/>
      <c r="G62" s="38"/>
      <c r="H62" s="38"/>
      <c r="I62" s="38"/>
      <c r="J62" s="38"/>
      <c r="K62" s="38"/>
    </row>
    <row r="63" spans="3:11">
      <c r="C63" s="38"/>
      <c r="D63" s="38"/>
      <c r="E63" s="38"/>
      <c r="F63" s="38"/>
      <c r="G63" s="38"/>
      <c r="H63" s="38"/>
      <c r="I63" s="38"/>
      <c r="J63" s="38"/>
      <c r="K63" s="38"/>
    </row>
    <row r="64" spans="3:11">
      <c r="C64" s="38"/>
      <c r="D64" s="38"/>
      <c r="E64" s="38"/>
      <c r="F64" s="38"/>
      <c r="G64" s="38"/>
      <c r="H64" s="38"/>
      <c r="I64" s="38"/>
      <c r="J64" s="38"/>
      <c r="K64" s="38"/>
    </row>
    <row r="65" spans="3:11">
      <c r="C65" s="38"/>
      <c r="D65" s="38"/>
      <c r="E65" s="38"/>
      <c r="F65" s="38"/>
      <c r="G65" s="38"/>
      <c r="H65" s="38"/>
      <c r="I65" s="38"/>
      <c r="J65" s="38"/>
      <c r="K65" s="38"/>
    </row>
    <row r="66" spans="3:11">
      <c r="C66" s="38"/>
      <c r="D66" s="38"/>
      <c r="E66" s="38"/>
      <c r="F66" s="38"/>
      <c r="G66" s="38"/>
      <c r="H66" s="38"/>
      <c r="I66" s="38"/>
      <c r="J66" s="38"/>
      <c r="K66" s="38"/>
    </row>
    <row r="67" spans="3:11">
      <c r="C67" s="38"/>
      <c r="D67" s="38"/>
      <c r="E67" s="38"/>
      <c r="F67" s="38"/>
      <c r="G67" s="38"/>
      <c r="H67" s="38"/>
      <c r="I67" s="38"/>
      <c r="J67" s="38"/>
      <c r="K67" s="38"/>
    </row>
    <row r="68" spans="3:11">
      <c r="C68" s="38"/>
      <c r="D68" s="38"/>
      <c r="E68" s="38"/>
      <c r="F68" s="38"/>
      <c r="G68" s="38"/>
      <c r="H68" s="38"/>
      <c r="I68" s="38"/>
      <c r="J68" s="38"/>
      <c r="K68" s="38"/>
    </row>
    <row r="69" spans="3:11">
      <c r="C69" s="38"/>
      <c r="D69" s="38"/>
      <c r="E69" s="38"/>
      <c r="F69" s="38"/>
      <c r="G69" s="38"/>
      <c r="H69" s="38"/>
      <c r="I69" s="38"/>
      <c r="J69" s="38"/>
      <c r="K69" s="38"/>
    </row>
    <row r="70" spans="3:11">
      <c r="C70" s="38"/>
      <c r="D70" s="38"/>
      <c r="E70" s="38"/>
      <c r="F70" s="38"/>
      <c r="G70" s="38"/>
      <c r="H70" s="38"/>
      <c r="I70" s="38"/>
      <c r="J70" s="38"/>
      <c r="K70" s="38"/>
    </row>
    <row r="71" spans="3:11">
      <c r="C71" s="38"/>
      <c r="D71" s="38"/>
      <c r="E71" s="38"/>
      <c r="F71" s="38"/>
      <c r="G71" s="38"/>
      <c r="H71" s="38"/>
      <c r="I71" s="38"/>
      <c r="J71" s="38"/>
      <c r="K71" s="38"/>
    </row>
    <row r="72" spans="3:11">
      <c r="C72" s="38"/>
      <c r="D72" s="38"/>
      <c r="E72" s="38"/>
      <c r="F72" s="38"/>
      <c r="G72" s="38"/>
      <c r="H72" s="38"/>
      <c r="I72" s="38"/>
      <c r="J72" s="38"/>
      <c r="K72" s="38"/>
    </row>
    <row r="73" spans="3:11">
      <c r="C73" s="38"/>
      <c r="D73" s="38"/>
      <c r="E73" s="38"/>
      <c r="F73" s="38"/>
      <c r="G73" s="38"/>
      <c r="H73" s="38"/>
      <c r="I73" s="38"/>
      <c r="J73" s="38"/>
      <c r="K73" s="38"/>
    </row>
    <row r="74" spans="3:11">
      <c r="C74" s="38"/>
      <c r="D74" s="38"/>
      <c r="E74" s="38"/>
      <c r="F74" s="38"/>
      <c r="G74" s="38"/>
      <c r="H74" s="38"/>
      <c r="I74" s="38"/>
      <c r="J74" s="38"/>
      <c r="K74" s="38"/>
    </row>
    <row r="75" spans="3:11">
      <c r="C75" s="38"/>
      <c r="D75" s="38"/>
      <c r="E75" s="38"/>
      <c r="F75" s="38"/>
      <c r="G75" s="38"/>
      <c r="H75" s="38"/>
      <c r="I75" s="38"/>
      <c r="J75" s="38"/>
      <c r="K75" s="38"/>
    </row>
    <row r="76" spans="3:11">
      <c r="C76" s="38"/>
      <c r="D76" s="38"/>
      <c r="E76" s="38"/>
      <c r="F76" s="38"/>
      <c r="G76" s="38"/>
      <c r="H76" s="38"/>
      <c r="I76" s="38"/>
      <c r="J76" s="38"/>
      <c r="K76" s="38"/>
    </row>
    <row r="77" spans="3:11">
      <c r="C77" s="38"/>
      <c r="D77" s="38"/>
      <c r="E77" s="38"/>
      <c r="F77" s="38"/>
      <c r="G77" s="38"/>
      <c r="H77" s="38"/>
      <c r="I77" s="38"/>
      <c r="J77" s="38"/>
      <c r="K77" s="38"/>
    </row>
    <row r="78" spans="3:11">
      <c r="C78" s="38"/>
      <c r="D78" s="38"/>
      <c r="E78" s="38"/>
      <c r="F78" s="38"/>
      <c r="G78" s="38"/>
      <c r="H78" s="38"/>
      <c r="I78" s="38"/>
      <c r="J78" s="38"/>
      <c r="K78" s="38"/>
    </row>
    <row r="79" spans="3:11">
      <c r="C79" s="38"/>
      <c r="D79" s="38"/>
      <c r="E79" s="38"/>
      <c r="F79" s="38"/>
      <c r="G79" s="38"/>
      <c r="H79" s="38"/>
      <c r="I79" s="38"/>
      <c r="J79" s="38"/>
      <c r="K79" s="38"/>
    </row>
    <row r="80" spans="3:11">
      <c r="C80" s="38"/>
      <c r="D80" s="38"/>
      <c r="E80" s="38"/>
      <c r="F80" s="38"/>
      <c r="G80" s="38"/>
      <c r="H80" s="38"/>
      <c r="I80" s="38"/>
      <c r="J80" s="38"/>
      <c r="K80" s="38"/>
    </row>
    <row r="81" spans="3:11">
      <c r="C81" s="38"/>
      <c r="D81" s="38"/>
      <c r="E81" s="38"/>
      <c r="F81" s="38"/>
      <c r="G81" s="38"/>
      <c r="H81" s="38"/>
      <c r="I81" s="38"/>
      <c r="J81" s="38"/>
      <c r="K81" s="38"/>
    </row>
    <row r="82" spans="3:11">
      <c r="C82" s="38"/>
      <c r="D82" s="38"/>
      <c r="E82" s="38"/>
      <c r="F82" s="38"/>
      <c r="G82" s="38"/>
      <c r="H82" s="38"/>
      <c r="I82" s="38"/>
      <c r="J82" s="38"/>
      <c r="K82" s="38"/>
    </row>
    <row r="83" spans="3:11">
      <c r="C83" s="38"/>
      <c r="D83" s="38"/>
      <c r="E83" s="38"/>
      <c r="F83" s="38"/>
      <c r="G83" s="38"/>
      <c r="H83" s="38"/>
      <c r="I83" s="38"/>
      <c r="J83" s="38"/>
      <c r="K83" s="38"/>
    </row>
    <row r="84" spans="3:11">
      <c r="C84" s="38"/>
      <c r="D84" s="38"/>
      <c r="E84" s="38"/>
      <c r="F84" s="38"/>
      <c r="G84" s="38"/>
      <c r="H84" s="38"/>
      <c r="I84" s="38"/>
      <c r="J84" s="38"/>
      <c r="K84" s="38"/>
    </row>
    <row r="85" spans="3:11">
      <c r="C85" s="38"/>
      <c r="D85" s="38"/>
      <c r="E85" s="38"/>
      <c r="F85" s="38"/>
      <c r="G85" s="38"/>
      <c r="H85" s="38"/>
      <c r="I85" s="38"/>
      <c r="J85" s="38"/>
      <c r="K85" s="38"/>
    </row>
    <row r="86" spans="3:11">
      <c r="C86" s="38"/>
      <c r="D86" s="38"/>
      <c r="E86" s="38"/>
      <c r="F86" s="38"/>
      <c r="G86" s="38"/>
      <c r="H86" s="38"/>
      <c r="I86" s="38"/>
      <c r="J86" s="38"/>
      <c r="K86" s="38"/>
    </row>
    <row r="87" spans="3:11">
      <c r="C87" s="38"/>
      <c r="D87" s="38"/>
      <c r="E87" s="38"/>
      <c r="F87" s="38"/>
      <c r="G87" s="38"/>
      <c r="H87" s="38"/>
      <c r="I87" s="38"/>
      <c r="J87" s="38"/>
      <c r="K87" s="38"/>
    </row>
    <row r="88" spans="3:11">
      <c r="C88" s="38"/>
      <c r="D88" s="38"/>
      <c r="E88" s="38"/>
      <c r="F88" s="38"/>
      <c r="G88" s="38"/>
      <c r="H88" s="38"/>
      <c r="I88" s="38"/>
      <c r="J88" s="38"/>
      <c r="K88" s="38"/>
    </row>
    <row r="89" spans="3:11">
      <c r="C89" s="38"/>
      <c r="D89" s="38"/>
      <c r="E89" s="38"/>
      <c r="F89" s="38"/>
      <c r="G89" s="38"/>
      <c r="H89" s="38"/>
      <c r="I89" s="38"/>
      <c r="J89" s="38"/>
      <c r="K89" s="38"/>
    </row>
    <row r="90" spans="3:11">
      <c r="C90" s="38"/>
      <c r="D90" s="38"/>
      <c r="E90" s="38"/>
      <c r="F90" s="38"/>
      <c r="G90" s="38"/>
      <c r="H90" s="38"/>
      <c r="I90" s="38"/>
      <c r="J90" s="38"/>
      <c r="K90" s="38"/>
    </row>
    <row r="91" spans="3:11">
      <c r="C91" s="38"/>
      <c r="D91" s="38"/>
      <c r="E91" s="38"/>
      <c r="F91" s="38"/>
      <c r="G91" s="38"/>
      <c r="H91" s="38"/>
      <c r="I91" s="38"/>
      <c r="J91" s="38"/>
      <c r="K91" s="38"/>
    </row>
    <row r="92" spans="3:11">
      <c r="C92" s="38"/>
      <c r="D92" s="38"/>
      <c r="E92" s="38"/>
      <c r="F92" s="38"/>
      <c r="G92" s="38"/>
      <c r="H92" s="38"/>
      <c r="I92" s="38"/>
      <c r="J92" s="38"/>
      <c r="K92" s="38"/>
    </row>
    <row r="93" spans="3:11">
      <c r="C93" s="38"/>
      <c r="D93" s="38"/>
      <c r="E93" s="38"/>
      <c r="F93" s="38"/>
      <c r="G93" s="38"/>
      <c r="H93" s="38"/>
      <c r="I93" s="38"/>
      <c r="J93" s="38"/>
      <c r="K93" s="38"/>
    </row>
    <row r="94" spans="3:11">
      <c r="C94" s="38"/>
      <c r="D94" s="38"/>
      <c r="E94" s="38"/>
      <c r="F94" s="38"/>
      <c r="G94" s="38"/>
      <c r="H94" s="38"/>
      <c r="I94" s="38"/>
      <c r="J94" s="38"/>
      <c r="K94" s="38"/>
    </row>
    <row r="95" spans="3:11">
      <c r="C95" s="38"/>
      <c r="D95" s="38"/>
      <c r="E95" s="38"/>
      <c r="F95" s="38"/>
      <c r="G95" s="38"/>
      <c r="H95" s="38"/>
      <c r="I95" s="38"/>
      <c r="J95" s="38"/>
      <c r="K95" s="38"/>
    </row>
    <row r="96" spans="3:11">
      <c r="C96" s="38"/>
      <c r="D96" s="38"/>
      <c r="E96" s="38"/>
      <c r="F96" s="38"/>
      <c r="G96" s="38"/>
      <c r="H96" s="38"/>
      <c r="I96" s="38"/>
      <c r="J96" s="38"/>
      <c r="K96" s="38"/>
    </row>
    <row r="97" spans="3:11">
      <c r="C97" s="38"/>
      <c r="D97" s="38"/>
      <c r="E97" s="38"/>
      <c r="F97" s="38"/>
      <c r="G97" s="38"/>
      <c r="H97" s="38"/>
      <c r="I97" s="38"/>
      <c r="J97" s="38"/>
      <c r="K97" s="38"/>
    </row>
    <row r="98" spans="3:11">
      <c r="C98" s="38"/>
      <c r="D98" s="38"/>
      <c r="E98" s="38"/>
      <c r="F98" s="38"/>
      <c r="G98" s="38"/>
      <c r="H98" s="38"/>
      <c r="I98" s="38"/>
      <c r="J98" s="38"/>
      <c r="K98" s="38"/>
    </row>
    <row r="99" spans="3:11">
      <c r="C99" s="38"/>
      <c r="D99" s="38"/>
      <c r="E99" s="38"/>
      <c r="F99" s="38"/>
      <c r="G99" s="38"/>
      <c r="H99" s="38"/>
      <c r="I99" s="38"/>
      <c r="J99" s="38"/>
      <c r="K99" s="38"/>
    </row>
    <row r="100" spans="3:11">
      <c r="C100" s="38"/>
      <c r="D100" s="38"/>
      <c r="E100" s="38"/>
      <c r="F100" s="38"/>
      <c r="G100" s="38"/>
      <c r="H100" s="38"/>
      <c r="I100" s="38"/>
      <c r="J100" s="38"/>
      <c r="K100" s="38"/>
    </row>
    <row r="101" spans="3:11">
      <c r="C101" s="38"/>
      <c r="D101" s="38"/>
      <c r="E101" s="38"/>
      <c r="F101" s="38"/>
      <c r="G101" s="38"/>
      <c r="H101" s="38"/>
      <c r="I101" s="38"/>
      <c r="J101" s="38"/>
      <c r="K101" s="38"/>
    </row>
    <row r="102" spans="3:11">
      <c r="C102" s="38"/>
      <c r="D102" s="38"/>
      <c r="E102" s="38"/>
      <c r="F102" s="38"/>
      <c r="G102" s="38"/>
      <c r="H102" s="38"/>
      <c r="I102" s="38"/>
      <c r="J102" s="38"/>
      <c r="K102" s="38"/>
    </row>
    <row r="103" spans="3:11">
      <c r="C103" s="38"/>
      <c r="D103" s="38"/>
      <c r="E103" s="38"/>
      <c r="F103" s="38"/>
      <c r="G103" s="38"/>
      <c r="H103" s="38"/>
      <c r="I103" s="38"/>
      <c r="J103" s="38"/>
      <c r="K103" s="38"/>
    </row>
    <row r="104" spans="3:11">
      <c r="C104" s="38"/>
      <c r="D104" s="38"/>
      <c r="E104" s="38"/>
      <c r="F104" s="38"/>
      <c r="G104" s="38"/>
      <c r="H104" s="38"/>
      <c r="I104" s="38"/>
      <c r="J104" s="38"/>
      <c r="K104" s="38"/>
    </row>
    <row r="105" spans="3:11">
      <c r="C105" s="38"/>
      <c r="D105" s="38"/>
      <c r="E105" s="38"/>
      <c r="F105" s="38"/>
      <c r="G105" s="38"/>
      <c r="H105" s="38"/>
      <c r="I105" s="38"/>
      <c r="J105" s="38"/>
      <c r="K105" s="38"/>
    </row>
    <row r="106" spans="3:11">
      <c r="C106" s="38"/>
      <c r="D106" s="38"/>
      <c r="E106" s="38"/>
      <c r="F106" s="38"/>
      <c r="G106" s="38"/>
      <c r="H106" s="38"/>
      <c r="I106" s="38"/>
      <c r="J106" s="38"/>
      <c r="K106" s="38"/>
    </row>
    <row r="107" spans="3:11">
      <c r="C107" s="38"/>
      <c r="D107" s="38"/>
      <c r="E107" s="38"/>
      <c r="F107" s="38"/>
      <c r="G107" s="38"/>
      <c r="H107" s="38"/>
      <c r="I107" s="38"/>
      <c r="J107" s="38"/>
      <c r="K107" s="38"/>
    </row>
    <row r="108" spans="3:11">
      <c r="C108" s="38"/>
      <c r="D108" s="38"/>
      <c r="E108" s="38"/>
      <c r="F108" s="38"/>
      <c r="G108" s="38"/>
      <c r="H108" s="38"/>
      <c r="I108" s="38"/>
      <c r="J108" s="38"/>
      <c r="K108" s="38"/>
    </row>
    <row r="109" spans="3:11">
      <c r="C109" s="38"/>
      <c r="D109" s="38"/>
      <c r="E109" s="38"/>
      <c r="F109" s="38"/>
      <c r="G109" s="38"/>
      <c r="H109" s="38"/>
      <c r="I109" s="38"/>
      <c r="J109" s="38"/>
      <c r="K109" s="38"/>
    </row>
    <row r="110" spans="3:11">
      <c r="C110" s="38"/>
      <c r="D110" s="38"/>
      <c r="E110" s="38"/>
      <c r="F110" s="38"/>
      <c r="G110" s="38"/>
      <c r="H110" s="38"/>
      <c r="I110" s="38"/>
      <c r="J110" s="38"/>
      <c r="K110" s="38"/>
    </row>
    <row r="111" spans="3:11">
      <c r="C111" s="38"/>
      <c r="D111" s="38"/>
      <c r="E111" s="38"/>
      <c r="F111" s="38"/>
      <c r="G111" s="38"/>
      <c r="H111" s="38"/>
      <c r="I111" s="38"/>
      <c r="J111" s="38"/>
      <c r="K111" s="38"/>
    </row>
    <row r="112" spans="3:11">
      <c r="C112" s="38"/>
      <c r="D112" s="38"/>
      <c r="E112" s="38"/>
      <c r="F112" s="38"/>
      <c r="G112" s="38"/>
      <c r="H112" s="38"/>
      <c r="I112" s="38"/>
      <c r="J112" s="38"/>
      <c r="K112" s="38"/>
    </row>
    <row r="113" spans="3:11">
      <c r="C113" s="38"/>
      <c r="D113" s="38"/>
      <c r="E113" s="38"/>
      <c r="F113" s="38"/>
      <c r="G113" s="38"/>
      <c r="H113" s="38"/>
      <c r="I113" s="38"/>
      <c r="J113" s="38"/>
      <c r="K113" s="38"/>
    </row>
    <row r="114" spans="3:11">
      <c r="C114" s="38"/>
      <c r="D114" s="38"/>
      <c r="E114" s="38"/>
      <c r="F114" s="38"/>
      <c r="G114" s="38"/>
      <c r="H114" s="38"/>
      <c r="I114" s="38"/>
      <c r="J114" s="38"/>
      <c r="K114" s="38"/>
    </row>
    <row r="115" spans="3:11">
      <c r="C115" s="38"/>
      <c r="D115" s="38"/>
      <c r="E115" s="38"/>
      <c r="F115" s="38"/>
      <c r="G115" s="38"/>
      <c r="H115" s="38"/>
      <c r="I115" s="38"/>
      <c r="J115" s="38"/>
      <c r="K115" s="38"/>
    </row>
    <row r="116" spans="3:11">
      <c r="C116" s="38"/>
      <c r="D116" s="38"/>
      <c r="E116" s="38"/>
      <c r="F116" s="38"/>
      <c r="G116" s="38"/>
      <c r="H116" s="38"/>
      <c r="I116" s="38"/>
      <c r="J116" s="38"/>
      <c r="K116" s="38"/>
    </row>
    <row r="117" spans="3:11">
      <c r="C117" s="38"/>
      <c r="D117" s="38"/>
      <c r="E117" s="38"/>
      <c r="F117" s="38"/>
      <c r="G117" s="38"/>
      <c r="H117" s="38"/>
      <c r="I117" s="38"/>
      <c r="J117" s="38"/>
      <c r="K117" s="38"/>
    </row>
    <row r="118" spans="3:11">
      <c r="C118" s="38"/>
      <c r="D118" s="38"/>
      <c r="E118" s="38"/>
      <c r="F118" s="38"/>
      <c r="G118" s="38"/>
      <c r="H118" s="38"/>
      <c r="I118" s="38"/>
      <c r="J118" s="38"/>
      <c r="K118" s="38"/>
    </row>
    <row r="119" spans="3:11">
      <c r="C119" s="38"/>
      <c r="D119" s="38"/>
      <c r="E119" s="38"/>
      <c r="F119" s="38"/>
      <c r="G119" s="38"/>
      <c r="H119" s="38"/>
      <c r="I119" s="38"/>
      <c r="J119" s="38"/>
      <c r="K119" s="38"/>
    </row>
    <row r="120" spans="3:11">
      <c r="C120" s="38"/>
      <c r="D120" s="38"/>
      <c r="E120" s="38"/>
      <c r="F120" s="38"/>
      <c r="G120" s="38"/>
      <c r="H120" s="38"/>
      <c r="I120" s="38"/>
      <c r="J120" s="38"/>
      <c r="K120" s="38"/>
    </row>
    <row r="121" spans="3:11">
      <c r="C121" s="38"/>
      <c r="D121" s="38"/>
      <c r="E121" s="38"/>
      <c r="F121" s="38"/>
      <c r="G121" s="38"/>
      <c r="H121" s="38"/>
      <c r="I121" s="38"/>
      <c r="J121" s="38"/>
      <c r="K121" s="38"/>
    </row>
    <row r="122" spans="3:11">
      <c r="C122" s="38"/>
      <c r="D122" s="38"/>
      <c r="E122" s="38"/>
      <c r="F122" s="38"/>
      <c r="G122" s="38"/>
      <c r="H122" s="38"/>
      <c r="I122" s="38"/>
      <c r="J122" s="38"/>
      <c r="K122" s="38"/>
    </row>
    <row r="123" spans="3:11">
      <c r="C123" s="38"/>
      <c r="D123" s="38"/>
      <c r="E123" s="38"/>
      <c r="F123" s="38"/>
      <c r="G123" s="38"/>
      <c r="H123" s="38"/>
      <c r="I123" s="38"/>
      <c r="J123" s="38"/>
      <c r="K123" s="38"/>
    </row>
    <row r="124" spans="3:11">
      <c r="C124" s="38"/>
      <c r="D124" s="38"/>
      <c r="E124" s="38"/>
      <c r="F124" s="38"/>
      <c r="G124" s="38"/>
      <c r="H124" s="38"/>
      <c r="I124" s="38"/>
      <c r="J124" s="38"/>
      <c r="K124" s="38"/>
    </row>
    <row r="125" spans="3:11">
      <c r="C125" s="38"/>
      <c r="D125" s="38"/>
      <c r="E125" s="38"/>
      <c r="F125" s="38"/>
      <c r="G125" s="38"/>
      <c r="H125" s="38"/>
      <c r="I125" s="38"/>
      <c r="J125" s="38"/>
      <c r="K125" s="38"/>
    </row>
    <row r="126" spans="3:11">
      <c r="C126" s="38"/>
      <c r="D126" s="38"/>
      <c r="E126" s="38"/>
      <c r="F126" s="38"/>
      <c r="G126" s="38"/>
      <c r="H126" s="38"/>
      <c r="I126" s="38"/>
      <c r="J126" s="38"/>
      <c r="K126" s="38"/>
    </row>
    <row r="127" spans="3:11">
      <c r="C127" s="38"/>
      <c r="D127" s="38"/>
      <c r="E127" s="38"/>
      <c r="F127" s="38"/>
      <c r="G127" s="38"/>
      <c r="H127" s="38"/>
      <c r="I127" s="38"/>
      <c r="J127" s="38"/>
      <c r="K127" s="38"/>
    </row>
    <row r="128" spans="3:11">
      <c r="C128" s="38"/>
      <c r="D128" s="38"/>
      <c r="E128" s="38"/>
      <c r="F128" s="38"/>
      <c r="G128" s="38"/>
      <c r="H128" s="38"/>
      <c r="I128" s="38"/>
      <c r="J128" s="38"/>
      <c r="K128" s="38"/>
    </row>
    <row r="129" spans="3:11">
      <c r="C129" s="38"/>
      <c r="D129" s="38"/>
      <c r="E129" s="38"/>
      <c r="F129" s="38"/>
      <c r="G129" s="38"/>
      <c r="H129" s="38"/>
      <c r="I129" s="38"/>
      <c r="J129" s="38"/>
      <c r="K129" s="38"/>
    </row>
    <row r="130" spans="3:11">
      <c r="C130" s="38"/>
      <c r="D130" s="38"/>
      <c r="E130" s="38"/>
      <c r="F130" s="38"/>
      <c r="G130" s="38"/>
      <c r="H130" s="38"/>
      <c r="I130" s="38"/>
      <c r="J130" s="38"/>
      <c r="K130" s="38"/>
    </row>
    <row r="131" spans="3:11">
      <c r="C131" s="38"/>
      <c r="D131" s="38"/>
      <c r="E131" s="38"/>
      <c r="F131" s="38"/>
      <c r="G131" s="38"/>
      <c r="H131" s="38"/>
      <c r="I131" s="38"/>
      <c r="J131" s="38"/>
      <c r="K131" s="38"/>
    </row>
    <row r="132" spans="3:11">
      <c r="C132" s="38"/>
      <c r="D132" s="38"/>
      <c r="E132" s="38"/>
      <c r="F132" s="38"/>
      <c r="G132" s="38"/>
      <c r="H132" s="38"/>
      <c r="I132" s="38"/>
      <c r="J132" s="38"/>
      <c r="K132" s="38"/>
    </row>
    <row r="133" spans="3:11">
      <c r="C133" s="38"/>
      <c r="D133" s="38"/>
      <c r="E133" s="38"/>
      <c r="F133" s="38"/>
      <c r="G133" s="38"/>
      <c r="H133" s="38"/>
      <c r="I133" s="38"/>
      <c r="J133" s="38"/>
      <c r="K133" s="38"/>
    </row>
    <row r="134" spans="3:11">
      <c r="C134" s="38"/>
      <c r="D134" s="38"/>
      <c r="E134" s="38"/>
      <c r="F134" s="38"/>
      <c r="G134" s="38"/>
      <c r="H134" s="38"/>
      <c r="I134" s="38"/>
      <c r="J134" s="38"/>
      <c r="K134" s="38"/>
    </row>
    <row r="135" spans="3:11">
      <c r="C135" s="38"/>
      <c r="D135" s="38"/>
      <c r="E135" s="38"/>
      <c r="F135" s="38"/>
      <c r="G135" s="38"/>
      <c r="H135" s="38"/>
      <c r="I135" s="38"/>
      <c r="J135" s="38"/>
      <c r="K135" s="38"/>
    </row>
    <row r="136" spans="3:11">
      <c r="C136" s="38"/>
      <c r="D136" s="38"/>
      <c r="E136" s="38"/>
      <c r="F136" s="38"/>
      <c r="G136" s="38"/>
      <c r="H136" s="38"/>
      <c r="I136" s="38"/>
      <c r="J136" s="38"/>
      <c r="K136" s="38"/>
    </row>
    <row r="137" spans="3:11">
      <c r="C137" s="38"/>
      <c r="D137" s="38"/>
      <c r="E137" s="38"/>
      <c r="F137" s="38"/>
      <c r="G137" s="38"/>
      <c r="H137" s="38"/>
      <c r="I137" s="38"/>
      <c r="J137" s="38"/>
      <c r="K137" s="38"/>
    </row>
    <row r="138" spans="3:11">
      <c r="C138" s="38"/>
      <c r="D138" s="38"/>
      <c r="E138" s="38"/>
      <c r="F138" s="38"/>
      <c r="G138" s="38"/>
      <c r="H138" s="38"/>
      <c r="I138" s="38"/>
      <c r="J138" s="38"/>
      <c r="K138" s="38"/>
    </row>
    <row r="139" spans="3:11">
      <c r="C139" s="38"/>
      <c r="D139" s="38"/>
      <c r="E139" s="38"/>
      <c r="F139" s="38"/>
      <c r="G139" s="38"/>
      <c r="H139" s="38"/>
      <c r="I139" s="38"/>
      <c r="J139" s="38"/>
      <c r="K139" s="38"/>
    </row>
    <row r="140" spans="3:11">
      <c r="C140" s="38"/>
      <c r="D140" s="38"/>
      <c r="E140" s="38"/>
      <c r="F140" s="38"/>
      <c r="G140" s="38"/>
      <c r="H140" s="38"/>
      <c r="I140" s="38"/>
      <c r="J140" s="38"/>
      <c r="K140" s="38"/>
    </row>
    <row r="141" spans="3:11">
      <c r="C141" s="38"/>
      <c r="D141" s="38"/>
      <c r="E141" s="38"/>
      <c r="F141" s="38"/>
      <c r="G141" s="38"/>
      <c r="H141" s="38"/>
      <c r="I141" s="38"/>
      <c r="J141" s="38"/>
      <c r="K141" s="38"/>
    </row>
    <row r="142" spans="3:11">
      <c r="C142" s="38"/>
      <c r="D142" s="38"/>
      <c r="E142" s="38"/>
      <c r="F142" s="38"/>
      <c r="G142" s="38"/>
      <c r="H142" s="38"/>
      <c r="I142" s="38"/>
      <c r="J142" s="38"/>
      <c r="K142" s="38"/>
    </row>
    <row r="143" spans="3:11">
      <c r="C143" s="38"/>
      <c r="D143" s="38"/>
      <c r="E143" s="38"/>
      <c r="F143" s="38"/>
      <c r="G143" s="38"/>
      <c r="H143" s="38"/>
      <c r="I143" s="38"/>
      <c r="J143" s="38"/>
      <c r="K143" s="38"/>
    </row>
    <row r="144" spans="3:11">
      <c r="C144" s="38"/>
      <c r="D144" s="38"/>
      <c r="E144" s="38"/>
      <c r="F144" s="38"/>
      <c r="G144" s="38"/>
      <c r="H144" s="38"/>
      <c r="I144" s="38"/>
      <c r="J144" s="38"/>
      <c r="K144" s="38"/>
    </row>
    <row r="145" spans="3:11">
      <c r="C145" s="38"/>
      <c r="D145" s="38"/>
      <c r="E145" s="38"/>
      <c r="F145" s="38"/>
      <c r="G145" s="38"/>
      <c r="H145" s="38"/>
      <c r="I145" s="38"/>
      <c r="J145" s="38"/>
      <c r="K145" s="38"/>
    </row>
    <row r="146" spans="3:11">
      <c r="C146" s="38"/>
      <c r="D146" s="38"/>
      <c r="E146" s="38"/>
      <c r="F146" s="38"/>
      <c r="G146" s="38"/>
      <c r="H146" s="38"/>
      <c r="I146" s="38"/>
      <c r="J146" s="38"/>
      <c r="K146" s="38"/>
    </row>
    <row r="147" spans="3:11">
      <c r="C147" s="38"/>
      <c r="D147" s="38"/>
      <c r="E147" s="38"/>
      <c r="F147" s="38"/>
      <c r="G147" s="38"/>
      <c r="H147" s="38"/>
      <c r="I147" s="38"/>
      <c r="J147" s="38"/>
      <c r="K147" s="38"/>
    </row>
    <row r="148" spans="3:11">
      <c r="C148" s="38"/>
      <c r="D148" s="38"/>
      <c r="E148" s="38"/>
      <c r="F148" s="38"/>
      <c r="G148" s="38"/>
      <c r="H148" s="38"/>
      <c r="I148" s="38"/>
      <c r="J148" s="38"/>
      <c r="K148" s="38"/>
    </row>
    <row r="149" spans="3:11">
      <c r="C149" s="38"/>
      <c r="D149" s="38"/>
      <c r="E149" s="38"/>
      <c r="F149" s="38"/>
      <c r="G149" s="38"/>
      <c r="H149" s="38"/>
      <c r="I149" s="38"/>
      <c r="J149" s="38"/>
      <c r="K149" s="38"/>
    </row>
    <row r="150" spans="3:11">
      <c r="C150" s="38"/>
      <c r="D150" s="38"/>
      <c r="E150" s="38"/>
      <c r="F150" s="38"/>
      <c r="G150" s="38"/>
      <c r="H150" s="38"/>
      <c r="I150" s="38"/>
      <c r="J150" s="38"/>
      <c r="K150" s="38"/>
    </row>
    <row r="151" spans="3:11">
      <c r="C151" s="38"/>
      <c r="D151" s="38"/>
      <c r="E151" s="38"/>
      <c r="F151" s="38"/>
      <c r="G151" s="38"/>
      <c r="H151" s="38"/>
      <c r="I151" s="38"/>
      <c r="J151" s="38"/>
      <c r="K151" s="38"/>
    </row>
    <row r="152" spans="3:11">
      <c r="C152" s="38"/>
      <c r="D152" s="38"/>
      <c r="E152" s="38"/>
      <c r="F152" s="38"/>
      <c r="G152" s="38"/>
      <c r="H152" s="38"/>
      <c r="I152" s="38"/>
      <c r="J152" s="38"/>
      <c r="K152" s="38"/>
    </row>
    <row r="153" spans="3:11">
      <c r="C153" s="38"/>
      <c r="D153" s="38"/>
      <c r="E153" s="38"/>
      <c r="F153" s="38"/>
      <c r="G153" s="38"/>
      <c r="H153" s="38"/>
      <c r="I153" s="38"/>
      <c r="J153" s="38"/>
      <c r="K153" s="38"/>
    </row>
    <row r="154" spans="3:11">
      <c r="C154" s="38"/>
      <c r="D154" s="38"/>
      <c r="E154" s="38"/>
      <c r="F154" s="38"/>
      <c r="G154" s="38"/>
      <c r="H154" s="38"/>
      <c r="I154" s="38"/>
      <c r="J154" s="38"/>
      <c r="K154" s="38"/>
    </row>
    <row r="155" spans="3:11">
      <c r="C155" s="38"/>
      <c r="D155" s="38"/>
      <c r="E155" s="38"/>
      <c r="F155" s="38"/>
      <c r="G155" s="38"/>
      <c r="H155" s="38"/>
      <c r="I155" s="38"/>
      <c r="J155" s="38"/>
      <c r="K155" s="38"/>
    </row>
    <row r="156" spans="3:11">
      <c r="C156" s="38"/>
      <c r="D156" s="38"/>
      <c r="E156" s="38"/>
      <c r="F156" s="38"/>
      <c r="G156" s="38"/>
      <c r="H156" s="38"/>
      <c r="I156" s="38"/>
      <c r="J156" s="38"/>
      <c r="K156" s="38"/>
    </row>
    <row r="157" spans="3:11">
      <c r="C157" s="38"/>
      <c r="D157" s="38"/>
      <c r="E157" s="38"/>
      <c r="F157" s="38"/>
      <c r="G157" s="38"/>
      <c r="H157" s="38"/>
      <c r="I157" s="38"/>
      <c r="J157" s="38"/>
      <c r="K157" s="38"/>
    </row>
    <row r="158" spans="3:11">
      <c r="C158" s="39"/>
      <c r="D158" s="39"/>
      <c r="E158" s="39"/>
      <c r="F158" s="39"/>
      <c r="G158" s="39"/>
      <c r="H158" s="39"/>
      <c r="I158" s="39"/>
      <c r="J158" s="39"/>
      <c r="K158" s="39"/>
    </row>
    <row r="159" spans="3:11">
      <c r="C159" s="39"/>
      <c r="D159" s="39"/>
      <c r="E159" s="39"/>
      <c r="F159" s="39"/>
      <c r="G159" s="39"/>
      <c r="H159" s="39"/>
      <c r="I159" s="39"/>
      <c r="J159" s="39"/>
      <c r="K159" s="39"/>
    </row>
    <row r="160" spans="3:11">
      <c r="C160" s="39"/>
      <c r="D160" s="39"/>
      <c r="E160" s="39"/>
      <c r="F160" s="39"/>
      <c r="G160" s="39"/>
      <c r="H160" s="39"/>
      <c r="I160" s="39"/>
      <c r="J160" s="39"/>
      <c r="K160" s="39"/>
    </row>
    <row r="161" spans="3:11">
      <c r="C161" s="39"/>
      <c r="D161" s="39"/>
      <c r="E161" s="39"/>
      <c r="F161" s="39"/>
      <c r="G161" s="39"/>
      <c r="H161" s="39"/>
      <c r="I161" s="39"/>
      <c r="J161" s="39"/>
      <c r="K161" s="39"/>
    </row>
    <row r="162" spans="3:11">
      <c r="C162" s="39"/>
      <c r="D162" s="39"/>
      <c r="E162" s="39"/>
      <c r="F162" s="39"/>
      <c r="G162" s="39"/>
      <c r="H162" s="39"/>
      <c r="I162" s="39"/>
      <c r="J162" s="39"/>
      <c r="K162" s="39"/>
    </row>
    <row r="163" spans="3:11">
      <c r="C163" s="39"/>
      <c r="D163" s="39"/>
      <c r="E163" s="39"/>
      <c r="F163" s="39"/>
      <c r="G163" s="39"/>
      <c r="H163" s="39"/>
      <c r="I163" s="39"/>
      <c r="J163" s="39"/>
      <c r="K163" s="39"/>
    </row>
    <row r="164" spans="3:11">
      <c r="C164" s="39"/>
      <c r="D164" s="39"/>
      <c r="E164" s="39"/>
      <c r="F164" s="39"/>
      <c r="G164" s="39"/>
      <c r="H164" s="39"/>
      <c r="I164" s="39"/>
      <c r="J164" s="39"/>
      <c r="K164" s="39"/>
    </row>
    <row r="165" spans="3:11">
      <c r="C165" s="39"/>
      <c r="D165" s="39"/>
      <c r="E165" s="39"/>
      <c r="F165" s="39"/>
      <c r="G165" s="39"/>
      <c r="H165" s="39"/>
      <c r="I165" s="39"/>
      <c r="J165" s="39"/>
      <c r="K165" s="39"/>
    </row>
    <row r="166" spans="3:11">
      <c r="C166" s="39"/>
      <c r="D166" s="39"/>
      <c r="E166" s="39"/>
      <c r="F166" s="39"/>
      <c r="G166" s="39"/>
      <c r="H166" s="39"/>
      <c r="I166" s="39"/>
      <c r="J166" s="39"/>
      <c r="K166" s="39"/>
    </row>
    <row r="167" spans="3:11">
      <c r="C167" s="39"/>
      <c r="D167" s="39"/>
      <c r="E167" s="39"/>
      <c r="F167" s="39"/>
      <c r="G167" s="39"/>
      <c r="H167" s="39"/>
      <c r="I167" s="39"/>
      <c r="J167" s="39"/>
      <c r="K167" s="39"/>
    </row>
    <row r="168" spans="3:11">
      <c r="C168" s="39"/>
      <c r="D168" s="39"/>
      <c r="E168" s="39"/>
      <c r="F168" s="39"/>
      <c r="G168" s="39"/>
      <c r="H168" s="39"/>
      <c r="I168" s="39"/>
      <c r="J168" s="39"/>
      <c r="K168" s="39"/>
    </row>
    <row r="169" spans="3:11">
      <c r="C169" s="39"/>
      <c r="D169" s="39"/>
      <c r="E169" s="39"/>
      <c r="F169" s="39"/>
      <c r="G169" s="39"/>
      <c r="H169" s="39"/>
      <c r="I169" s="39"/>
      <c r="J169" s="39"/>
      <c r="K169" s="39"/>
    </row>
    <row r="170" spans="3:11">
      <c r="C170" s="39"/>
      <c r="D170" s="39"/>
      <c r="E170" s="39"/>
      <c r="F170" s="39"/>
      <c r="G170" s="39"/>
      <c r="H170" s="39"/>
      <c r="I170" s="39"/>
      <c r="J170" s="39"/>
      <c r="K170" s="39"/>
    </row>
    <row r="171" spans="3:11">
      <c r="C171" s="39"/>
      <c r="D171" s="39"/>
      <c r="E171" s="39"/>
      <c r="F171" s="39"/>
      <c r="G171" s="39"/>
      <c r="H171" s="39"/>
      <c r="I171" s="39"/>
      <c r="J171" s="39"/>
      <c r="K171" s="39"/>
    </row>
    <row r="172" spans="3:11">
      <c r="C172" s="39"/>
      <c r="D172" s="39"/>
      <c r="E172" s="39"/>
      <c r="F172" s="39"/>
      <c r="G172" s="39"/>
      <c r="H172" s="39"/>
      <c r="I172" s="39"/>
      <c r="J172" s="39"/>
      <c r="K172" s="39"/>
    </row>
    <row r="173" spans="3:11">
      <c r="C173" s="39"/>
      <c r="D173" s="39"/>
      <c r="E173" s="39"/>
      <c r="F173" s="39"/>
      <c r="G173" s="39"/>
      <c r="H173" s="39"/>
      <c r="I173" s="39"/>
      <c r="J173" s="39"/>
      <c r="K173" s="39"/>
    </row>
    <row r="174" spans="3:11">
      <c r="C174" s="39"/>
      <c r="D174" s="39"/>
      <c r="E174" s="39"/>
      <c r="F174" s="39"/>
      <c r="G174" s="39"/>
      <c r="H174" s="39"/>
      <c r="I174" s="39"/>
      <c r="J174" s="39"/>
      <c r="K174" s="39"/>
    </row>
    <row r="175" spans="3:11">
      <c r="C175" s="39"/>
      <c r="D175" s="39"/>
      <c r="E175" s="39"/>
      <c r="F175" s="39"/>
      <c r="G175" s="39"/>
      <c r="H175" s="39"/>
      <c r="I175" s="39"/>
      <c r="J175" s="39"/>
      <c r="K175" s="39"/>
    </row>
    <row r="176" spans="3:11">
      <c r="C176" s="39"/>
      <c r="D176" s="39"/>
      <c r="E176" s="39"/>
      <c r="F176" s="39"/>
      <c r="G176" s="39"/>
      <c r="H176" s="39"/>
      <c r="I176" s="39"/>
      <c r="J176" s="39"/>
      <c r="K176" s="39"/>
    </row>
    <row r="177" spans="3:11">
      <c r="C177" s="39"/>
      <c r="D177" s="39"/>
      <c r="E177" s="39"/>
      <c r="F177" s="39"/>
      <c r="G177" s="39"/>
      <c r="H177" s="39"/>
      <c r="I177" s="39"/>
      <c r="J177" s="39"/>
      <c r="K177" s="39"/>
    </row>
    <row r="178" spans="3:11">
      <c r="C178" s="39"/>
      <c r="D178" s="39"/>
      <c r="E178" s="39"/>
      <c r="F178" s="39"/>
      <c r="G178" s="39"/>
      <c r="H178" s="39"/>
      <c r="I178" s="39"/>
      <c r="J178" s="39"/>
      <c r="K178" s="39"/>
    </row>
    <row r="179" spans="3:11">
      <c r="C179" s="39"/>
      <c r="D179" s="39"/>
      <c r="E179" s="39"/>
      <c r="F179" s="39"/>
      <c r="G179" s="39"/>
      <c r="H179" s="39"/>
      <c r="I179" s="39"/>
      <c r="J179" s="39"/>
      <c r="K179" s="39"/>
    </row>
    <row r="180" spans="3:11">
      <c r="C180" s="39"/>
      <c r="D180" s="39"/>
      <c r="E180" s="39"/>
      <c r="F180" s="39"/>
      <c r="G180" s="39"/>
      <c r="H180" s="39"/>
      <c r="I180" s="39"/>
      <c r="J180" s="39"/>
      <c r="K180" s="39"/>
    </row>
    <row r="181" spans="3:11">
      <c r="C181" s="39"/>
      <c r="D181" s="39"/>
      <c r="E181" s="39"/>
      <c r="F181" s="39"/>
      <c r="G181" s="39"/>
      <c r="H181" s="39"/>
      <c r="I181" s="39"/>
      <c r="J181" s="39"/>
      <c r="K181" s="39"/>
    </row>
    <row r="182" spans="3:11">
      <c r="C182" s="39"/>
      <c r="D182" s="39"/>
      <c r="E182" s="39"/>
      <c r="F182" s="39"/>
      <c r="G182" s="39"/>
      <c r="H182" s="39"/>
      <c r="I182" s="39"/>
      <c r="J182" s="39"/>
      <c r="K182" s="39"/>
    </row>
    <row r="183" spans="3:11">
      <c r="C183" s="39"/>
      <c r="D183" s="39"/>
      <c r="E183" s="39"/>
      <c r="F183" s="39"/>
      <c r="G183" s="39"/>
      <c r="H183" s="39"/>
      <c r="I183" s="39"/>
      <c r="J183" s="39"/>
      <c r="K183" s="39"/>
    </row>
    <row r="184" spans="3:11">
      <c r="C184" s="39"/>
      <c r="D184" s="39"/>
      <c r="E184" s="39"/>
      <c r="F184" s="39"/>
      <c r="G184" s="39"/>
      <c r="H184" s="39"/>
      <c r="I184" s="39"/>
      <c r="J184" s="39"/>
      <c r="K184" s="39"/>
    </row>
    <row r="185" spans="3:11">
      <c r="C185" s="39"/>
      <c r="D185" s="39"/>
      <c r="E185" s="39"/>
      <c r="F185" s="39"/>
      <c r="G185" s="39"/>
      <c r="H185" s="39"/>
      <c r="I185" s="39"/>
      <c r="J185" s="39"/>
      <c r="K185" s="39"/>
    </row>
    <row r="186" spans="3:11">
      <c r="C186" s="39"/>
      <c r="D186" s="39"/>
      <c r="E186" s="39"/>
      <c r="F186" s="39"/>
      <c r="G186" s="39"/>
      <c r="H186" s="39"/>
      <c r="I186" s="39"/>
      <c r="J186" s="39"/>
      <c r="K186" s="39"/>
    </row>
    <row r="187" spans="3:11">
      <c r="C187" s="39"/>
      <c r="D187" s="39"/>
      <c r="E187" s="39"/>
      <c r="F187" s="39"/>
      <c r="G187" s="39"/>
      <c r="H187" s="39"/>
      <c r="I187" s="39"/>
      <c r="J187" s="39"/>
      <c r="K187" s="39"/>
    </row>
    <row r="188" spans="3:11">
      <c r="C188" s="39"/>
      <c r="D188" s="39"/>
      <c r="E188" s="39"/>
      <c r="F188" s="39"/>
      <c r="G188" s="39"/>
      <c r="H188" s="39"/>
      <c r="I188" s="39"/>
      <c r="J188" s="39"/>
      <c r="K188" s="39"/>
    </row>
    <row r="189" spans="3:11">
      <c r="C189" s="39"/>
      <c r="D189" s="39"/>
      <c r="E189" s="39"/>
      <c r="F189" s="39"/>
      <c r="G189" s="39"/>
      <c r="H189" s="39"/>
      <c r="I189" s="39"/>
      <c r="J189" s="39"/>
      <c r="K189" s="39"/>
    </row>
    <row r="190" spans="3:11">
      <c r="C190" s="39"/>
      <c r="D190" s="39"/>
      <c r="E190" s="39"/>
      <c r="F190" s="39"/>
      <c r="G190" s="39"/>
      <c r="H190" s="39"/>
      <c r="I190" s="39"/>
      <c r="J190" s="39"/>
      <c r="K190" s="39"/>
    </row>
    <row r="191" spans="3:11">
      <c r="C191" s="39"/>
      <c r="D191" s="39"/>
      <c r="E191" s="39"/>
      <c r="F191" s="39"/>
      <c r="G191" s="39"/>
      <c r="H191" s="39"/>
      <c r="I191" s="39"/>
      <c r="J191" s="39"/>
      <c r="K191" s="39"/>
    </row>
    <row r="192" spans="3:11">
      <c r="C192" s="39"/>
      <c r="D192" s="39"/>
      <c r="E192" s="39"/>
      <c r="F192" s="39"/>
      <c r="G192" s="39"/>
      <c r="H192" s="39"/>
      <c r="I192" s="39"/>
      <c r="J192" s="39"/>
      <c r="K192" s="39"/>
    </row>
    <row r="193" spans="3:11">
      <c r="C193" s="39"/>
      <c r="D193" s="39"/>
      <c r="E193" s="39"/>
      <c r="F193" s="39"/>
      <c r="G193" s="39"/>
      <c r="H193" s="39"/>
      <c r="I193" s="39"/>
      <c r="J193" s="39"/>
      <c r="K193" s="39"/>
    </row>
    <row r="194" spans="3:11">
      <c r="C194" s="39"/>
      <c r="D194" s="39"/>
      <c r="E194" s="39"/>
      <c r="F194" s="39"/>
      <c r="G194" s="39"/>
      <c r="H194" s="39"/>
      <c r="I194" s="39"/>
      <c r="J194" s="39"/>
      <c r="K194" s="39"/>
    </row>
    <row r="195" spans="3:11">
      <c r="C195" s="39"/>
      <c r="D195" s="39"/>
      <c r="E195" s="39"/>
      <c r="F195" s="39"/>
      <c r="G195" s="39"/>
      <c r="H195" s="39"/>
      <c r="I195" s="39"/>
      <c r="J195" s="39"/>
      <c r="K195" s="39"/>
    </row>
    <row r="196" spans="3:11">
      <c r="C196" s="39"/>
      <c r="D196" s="39"/>
      <c r="E196" s="39"/>
      <c r="F196" s="39"/>
      <c r="G196" s="39"/>
      <c r="H196" s="39"/>
      <c r="I196" s="39"/>
      <c r="J196" s="39"/>
      <c r="K196" s="39"/>
    </row>
    <row r="197" spans="3:11">
      <c r="C197" s="39"/>
      <c r="D197" s="39"/>
      <c r="E197" s="39"/>
      <c r="F197" s="39"/>
      <c r="G197" s="39"/>
      <c r="H197" s="39"/>
      <c r="I197" s="39"/>
      <c r="J197" s="39"/>
      <c r="K197" s="39"/>
    </row>
    <row r="198" spans="3:11">
      <c r="C198" s="39"/>
      <c r="D198" s="39"/>
      <c r="E198" s="39"/>
      <c r="F198" s="39"/>
      <c r="G198" s="39"/>
      <c r="H198" s="39"/>
      <c r="I198" s="39"/>
      <c r="J198" s="39"/>
      <c r="K198" s="39"/>
    </row>
    <row r="199" spans="3:11">
      <c r="C199" s="39"/>
      <c r="D199" s="39"/>
      <c r="E199" s="39"/>
      <c r="F199" s="39"/>
      <c r="G199" s="39"/>
      <c r="H199" s="39"/>
      <c r="I199" s="39"/>
      <c r="J199" s="39"/>
      <c r="K199" s="39"/>
    </row>
    <row r="200" spans="3:11">
      <c r="C200" s="39"/>
      <c r="D200" s="39"/>
      <c r="E200" s="39"/>
      <c r="F200" s="39"/>
      <c r="G200" s="39"/>
      <c r="H200" s="39"/>
      <c r="I200" s="39"/>
      <c r="J200" s="39"/>
      <c r="K200" s="39"/>
    </row>
    <row r="201" spans="3:11">
      <c r="C201" s="39"/>
      <c r="D201" s="39"/>
      <c r="E201" s="39"/>
      <c r="F201" s="39"/>
      <c r="G201" s="39"/>
      <c r="H201" s="39"/>
      <c r="I201" s="39"/>
      <c r="J201" s="39"/>
      <c r="K201" s="39"/>
    </row>
    <row r="202" spans="3:11">
      <c r="C202" s="39"/>
      <c r="D202" s="39"/>
      <c r="E202" s="39"/>
      <c r="F202" s="39"/>
      <c r="G202" s="39"/>
      <c r="H202" s="39"/>
      <c r="I202" s="39"/>
      <c r="J202" s="39"/>
      <c r="K202" s="39"/>
    </row>
    <row r="203" spans="3:11">
      <c r="C203" s="39"/>
      <c r="D203" s="39"/>
      <c r="E203" s="39"/>
      <c r="F203" s="39"/>
      <c r="G203" s="39"/>
      <c r="H203" s="39"/>
      <c r="I203" s="39"/>
      <c r="J203" s="39"/>
      <c r="K203" s="39"/>
    </row>
    <row r="204" spans="3:11">
      <c r="C204" s="39"/>
      <c r="D204" s="39"/>
      <c r="E204" s="39"/>
      <c r="F204" s="39"/>
      <c r="G204" s="39"/>
      <c r="H204" s="39"/>
      <c r="I204" s="39"/>
      <c r="J204" s="39"/>
      <c r="K204" s="39"/>
    </row>
    <row r="205" spans="3:11">
      <c r="C205" s="39"/>
      <c r="D205" s="39"/>
      <c r="E205" s="39"/>
      <c r="F205" s="39"/>
      <c r="G205" s="39"/>
      <c r="H205" s="39"/>
      <c r="I205" s="39"/>
      <c r="J205" s="39"/>
      <c r="K205" s="39"/>
    </row>
    <row r="206" spans="3:11">
      <c r="C206" s="39"/>
      <c r="D206" s="39"/>
      <c r="E206" s="39"/>
      <c r="F206" s="39"/>
      <c r="G206" s="39"/>
      <c r="H206" s="39"/>
      <c r="I206" s="39"/>
      <c r="J206" s="39"/>
      <c r="K206" s="39"/>
    </row>
    <row r="207" spans="3:11">
      <c r="C207" s="39"/>
      <c r="D207" s="39"/>
      <c r="E207" s="39"/>
      <c r="F207" s="39"/>
      <c r="G207" s="39"/>
      <c r="H207" s="39"/>
      <c r="I207" s="39"/>
      <c r="J207" s="39"/>
      <c r="K207" s="39"/>
    </row>
    <row r="208" spans="3:11">
      <c r="C208" s="39"/>
      <c r="D208" s="39"/>
      <c r="E208" s="39"/>
      <c r="F208" s="39"/>
      <c r="G208" s="39"/>
      <c r="H208" s="39"/>
      <c r="I208" s="39"/>
      <c r="J208" s="39"/>
      <c r="K208" s="39"/>
    </row>
    <row r="209" spans="3:11">
      <c r="C209" s="39"/>
      <c r="D209" s="39"/>
      <c r="E209" s="39"/>
      <c r="F209" s="39"/>
      <c r="G209" s="39"/>
      <c r="H209" s="39"/>
      <c r="I209" s="39"/>
      <c r="J209" s="39"/>
      <c r="K209" s="39"/>
    </row>
    <row r="210" spans="3:11">
      <c r="C210" s="39"/>
      <c r="D210" s="39"/>
      <c r="E210" s="39"/>
      <c r="F210" s="39"/>
      <c r="G210" s="39"/>
      <c r="H210" s="39"/>
      <c r="I210" s="39"/>
      <c r="J210" s="39"/>
      <c r="K210" s="39"/>
    </row>
    <row r="211" spans="3:11">
      <c r="C211" s="39"/>
      <c r="D211" s="39"/>
      <c r="E211" s="39"/>
      <c r="F211" s="39"/>
      <c r="G211" s="39"/>
      <c r="H211" s="39"/>
      <c r="I211" s="39"/>
      <c r="J211" s="39"/>
      <c r="K211" s="39"/>
    </row>
    <row r="212" spans="3:11">
      <c r="C212" s="39"/>
      <c r="D212" s="39"/>
      <c r="E212" s="39"/>
      <c r="F212" s="39"/>
      <c r="G212" s="39"/>
      <c r="H212" s="39"/>
      <c r="I212" s="39"/>
      <c r="J212" s="39"/>
      <c r="K212" s="39"/>
    </row>
    <row r="213" spans="3:11">
      <c r="C213" s="39"/>
      <c r="D213" s="39"/>
      <c r="E213" s="39"/>
      <c r="F213" s="39"/>
      <c r="G213" s="39"/>
      <c r="H213" s="39"/>
      <c r="I213" s="39"/>
      <c r="J213" s="39"/>
      <c r="K213" s="39"/>
    </row>
    <row r="214" spans="3:11">
      <c r="C214" s="39"/>
      <c r="D214" s="39"/>
      <c r="E214" s="39"/>
      <c r="F214" s="39"/>
      <c r="G214" s="39"/>
      <c r="H214" s="39"/>
      <c r="I214" s="39"/>
      <c r="J214" s="39"/>
      <c r="K214" s="39"/>
    </row>
    <row r="215" spans="3:11">
      <c r="C215" s="39"/>
      <c r="D215" s="39"/>
      <c r="E215" s="39"/>
      <c r="F215" s="39"/>
      <c r="G215" s="39"/>
      <c r="H215" s="39"/>
      <c r="I215" s="39"/>
      <c r="J215" s="39"/>
      <c r="K215" s="39"/>
    </row>
    <row r="216" spans="3:11">
      <c r="C216" s="39"/>
      <c r="D216" s="39"/>
      <c r="E216" s="39"/>
      <c r="F216" s="39"/>
      <c r="G216" s="39"/>
      <c r="H216" s="39"/>
      <c r="I216" s="39"/>
      <c r="J216" s="39"/>
      <c r="K216" s="39"/>
    </row>
    <row r="217" spans="3:11">
      <c r="C217" s="39"/>
      <c r="D217" s="39"/>
      <c r="E217" s="39"/>
      <c r="F217" s="39"/>
      <c r="G217" s="39"/>
      <c r="H217" s="39"/>
      <c r="I217" s="39"/>
      <c r="J217" s="39"/>
      <c r="K217" s="39"/>
    </row>
    <row r="218" spans="3:11">
      <c r="C218" s="39"/>
      <c r="D218" s="39"/>
      <c r="E218" s="39"/>
      <c r="F218" s="39"/>
      <c r="G218" s="39"/>
      <c r="H218" s="39"/>
      <c r="I218" s="39"/>
      <c r="J218" s="39"/>
      <c r="K218" s="39"/>
    </row>
    <row r="219" spans="3:11">
      <c r="C219" s="39"/>
      <c r="D219" s="39"/>
      <c r="E219" s="39"/>
      <c r="F219" s="39"/>
      <c r="G219" s="39"/>
      <c r="H219" s="39"/>
      <c r="I219" s="39"/>
      <c r="J219" s="39"/>
      <c r="K219" s="39"/>
    </row>
    <row r="220" spans="3:11">
      <c r="C220" s="39"/>
      <c r="D220" s="39"/>
      <c r="E220" s="39"/>
      <c r="F220" s="39"/>
      <c r="G220" s="39"/>
      <c r="H220" s="39"/>
      <c r="I220" s="39"/>
      <c r="J220" s="39"/>
      <c r="K220" s="39"/>
    </row>
    <row r="221" spans="3:11">
      <c r="C221" s="39"/>
      <c r="D221" s="39"/>
      <c r="E221" s="39"/>
      <c r="F221" s="39"/>
      <c r="G221" s="39"/>
      <c r="H221" s="39"/>
      <c r="I221" s="39"/>
      <c r="J221" s="39"/>
      <c r="K221" s="39"/>
    </row>
    <row r="222" spans="3:11">
      <c r="C222" s="39"/>
      <c r="D222" s="39"/>
      <c r="E222" s="39"/>
      <c r="F222" s="39"/>
      <c r="G222" s="39"/>
      <c r="H222" s="39"/>
      <c r="I222" s="39"/>
      <c r="J222" s="39"/>
      <c r="K222" s="39"/>
    </row>
    <row r="223" spans="3:11">
      <c r="C223" s="39"/>
      <c r="D223" s="39"/>
      <c r="E223" s="39"/>
      <c r="F223" s="39"/>
      <c r="G223" s="39"/>
      <c r="H223" s="39"/>
      <c r="I223" s="39"/>
      <c r="J223" s="39"/>
      <c r="K223" s="39"/>
    </row>
    <row r="224" spans="3:11">
      <c r="C224" s="39"/>
      <c r="D224" s="39"/>
      <c r="E224" s="39"/>
      <c r="F224" s="39"/>
      <c r="G224" s="39"/>
      <c r="H224" s="39"/>
      <c r="I224" s="39"/>
      <c r="J224" s="39"/>
      <c r="K224" s="39"/>
    </row>
    <row r="225" spans="3:11">
      <c r="C225" s="39"/>
      <c r="D225" s="39"/>
      <c r="E225" s="39"/>
      <c r="F225" s="39"/>
      <c r="G225" s="39"/>
      <c r="H225" s="39"/>
      <c r="I225" s="39"/>
      <c r="J225" s="39"/>
      <c r="K225" s="39"/>
    </row>
    <row r="226" spans="3:11">
      <c r="C226" s="39"/>
      <c r="D226" s="39"/>
      <c r="E226" s="39"/>
      <c r="F226" s="39"/>
      <c r="G226" s="39"/>
      <c r="H226" s="39"/>
      <c r="I226" s="39"/>
      <c r="J226" s="39"/>
      <c r="K226" s="39"/>
    </row>
    <row r="227" spans="3:11">
      <c r="C227" s="39"/>
      <c r="D227" s="39"/>
      <c r="E227" s="39"/>
      <c r="F227" s="39"/>
      <c r="G227" s="39"/>
      <c r="H227" s="39"/>
      <c r="I227" s="39"/>
      <c r="J227" s="39"/>
      <c r="K227" s="39"/>
    </row>
    <row r="228" spans="3:11">
      <c r="C228" s="39"/>
      <c r="D228" s="39"/>
      <c r="E228" s="39"/>
      <c r="F228" s="39"/>
      <c r="G228" s="39"/>
      <c r="H228" s="39"/>
      <c r="I228" s="39"/>
      <c r="J228" s="39"/>
      <c r="K228" s="39"/>
    </row>
    <row r="229" spans="3:11">
      <c r="C229" s="39"/>
      <c r="D229" s="39"/>
      <c r="E229" s="39"/>
      <c r="F229" s="39"/>
      <c r="G229" s="39"/>
      <c r="H229" s="39"/>
      <c r="I229" s="39"/>
      <c r="J229" s="39"/>
      <c r="K229" s="39"/>
    </row>
    <row r="230" spans="3:11">
      <c r="C230" s="39"/>
      <c r="D230" s="39"/>
      <c r="E230" s="39"/>
      <c r="F230" s="39"/>
      <c r="G230" s="39"/>
      <c r="H230" s="39"/>
      <c r="I230" s="39"/>
      <c r="J230" s="39"/>
      <c r="K230" s="39"/>
    </row>
    <row r="231" spans="3:11">
      <c r="C231" s="39"/>
      <c r="D231" s="39"/>
      <c r="E231" s="39"/>
      <c r="F231" s="39"/>
      <c r="G231" s="39"/>
      <c r="H231" s="39"/>
      <c r="I231" s="39"/>
      <c r="J231" s="39"/>
      <c r="K231" s="39"/>
    </row>
    <row r="232" spans="3:11">
      <c r="C232" s="39"/>
      <c r="D232" s="39"/>
      <c r="E232" s="39"/>
      <c r="F232" s="39"/>
      <c r="G232" s="39"/>
      <c r="H232" s="39"/>
      <c r="I232" s="39"/>
      <c r="J232" s="39"/>
      <c r="K232" s="39"/>
    </row>
    <row r="233" spans="3:11">
      <c r="C233" s="39"/>
      <c r="D233" s="39"/>
      <c r="E233" s="39"/>
      <c r="F233" s="39"/>
      <c r="G233" s="39"/>
      <c r="H233" s="39"/>
      <c r="I233" s="39"/>
      <c r="J233" s="39"/>
      <c r="K233" s="39"/>
    </row>
    <row r="234" spans="3:11">
      <c r="C234" s="39"/>
      <c r="D234" s="39"/>
      <c r="E234" s="39"/>
      <c r="F234" s="39"/>
      <c r="G234" s="39"/>
      <c r="H234" s="39"/>
      <c r="I234" s="39"/>
      <c r="J234" s="39"/>
      <c r="K234" s="39"/>
    </row>
    <row r="235" spans="3:11">
      <c r="C235" s="39"/>
      <c r="D235" s="39"/>
      <c r="E235" s="39"/>
      <c r="F235" s="39"/>
      <c r="G235" s="39"/>
      <c r="H235" s="39"/>
      <c r="I235" s="39"/>
      <c r="J235" s="39"/>
      <c r="K235" s="39"/>
    </row>
    <row r="236" spans="3:11">
      <c r="C236" s="39"/>
      <c r="D236" s="39"/>
      <c r="E236" s="39"/>
      <c r="F236" s="39"/>
      <c r="G236" s="39"/>
      <c r="H236" s="39"/>
      <c r="I236" s="39"/>
      <c r="J236" s="39"/>
      <c r="K236" s="39"/>
    </row>
    <row r="237" spans="3:11">
      <c r="C237" s="39"/>
      <c r="D237" s="39"/>
      <c r="E237" s="39"/>
      <c r="F237" s="39"/>
      <c r="G237" s="39"/>
      <c r="H237" s="39"/>
      <c r="I237" s="39"/>
      <c r="J237" s="39"/>
      <c r="K237" s="39"/>
    </row>
    <row r="238" spans="3:11">
      <c r="C238" s="39"/>
      <c r="D238" s="39"/>
      <c r="E238" s="39"/>
      <c r="F238" s="39"/>
      <c r="G238" s="39"/>
      <c r="H238" s="39"/>
      <c r="I238" s="39"/>
      <c r="J238" s="39"/>
      <c r="K238" s="39"/>
    </row>
    <row r="239" spans="3:11">
      <c r="C239" s="39"/>
      <c r="D239" s="39"/>
      <c r="E239" s="39"/>
      <c r="F239" s="39"/>
      <c r="G239" s="39"/>
      <c r="H239" s="39"/>
      <c r="I239" s="39"/>
      <c r="J239" s="39"/>
      <c r="K239" s="39"/>
    </row>
    <row r="240" spans="3:11">
      <c r="C240" s="39"/>
      <c r="D240" s="39"/>
      <c r="E240" s="39"/>
      <c r="F240" s="39"/>
      <c r="G240" s="39"/>
      <c r="H240" s="39"/>
      <c r="I240" s="39"/>
      <c r="J240" s="39"/>
      <c r="K240" s="39"/>
    </row>
    <row r="241" spans="3:11">
      <c r="C241" s="39"/>
      <c r="D241" s="39"/>
      <c r="E241" s="39"/>
      <c r="F241" s="39"/>
      <c r="G241" s="39"/>
      <c r="H241" s="39"/>
      <c r="I241" s="39"/>
      <c r="J241" s="39"/>
      <c r="K241" s="39"/>
    </row>
    <row r="242" spans="3:11">
      <c r="C242" s="39"/>
      <c r="D242" s="39"/>
      <c r="E242" s="39"/>
      <c r="F242" s="39"/>
      <c r="G242" s="39"/>
      <c r="H242" s="39"/>
      <c r="I242" s="39"/>
      <c r="J242" s="39"/>
      <c r="K242" s="39"/>
    </row>
    <row r="243" spans="3:11">
      <c r="C243" s="39"/>
      <c r="D243" s="39"/>
      <c r="E243" s="39"/>
      <c r="F243" s="39"/>
      <c r="G243" s="39"/>
      <c r="H243" s="39"/>
      <c r="I243" s="39"/>
      <c r="J243" s="39"/>
      <c r="K243" s="39"/>
    </row>
    <row r="244" spans="3:11">
      <c r="C244" s="39"/>
      <c r="D244" s="39"/>
      <c r="E244" s="39"/>
      <c r="F244" s="39"/>
      <c r="G244" s="39"/>
      <c r="H244" s="39"/>
      <c r="I244" s="39"/>
      <c r="J244" s="39"/>
      <c r="K244" s="39"/>
    </row>
    <row r="245" spans="3:11">
      <c r="C245" s="39"/>
      <c r="D245" s="39"/>
      <c r="E245" s="39"/>
      <c r="F245" s="39"/>
      <c r="G245" s="39"/>
      <c r="H245" s="39"/>
      <c r="I245" s="39"/>
      <c r="J245" s="39"/>
      <c r="K245" s="39"/>
    </row>
    <row r="246" spans="3:11">
      <c r="C246" s="39"/>
      <c r="D246" s="39"/>
      <c r="E246" s="39"/>
      <c r="F246" s="39"/>
      <c r="G246" s="39"/>
      <c r="H246" s="39"/>
      <c r="I246" s="39"/>
      <c r="J246" s="39"/>
      <c r="K246" s="39"/>
    </row>
    <row r="247" spans="3:11">
      <c r="C247" s="39"/>
      <c r="D247" s="39"/>
      <c r="E247" s="39"/>
      <c r="F247" s="39"/>
      <c r="G247" s="39"/>
      <c r="H247" s="39"/>
      <c r="I247" s="39"/>
      <c r="J247" s="39"/>
      <c r="K247" s="39"/>
    </row>
    <row r="248" spans="3:11">
      <c r="C248" s="39"/>
      <c r="D248" s="39"/>
      <c r="E248" s="39"/>
      <c r="F248" s="39"/>
      <c r="G248" s="39"/>
      <c r="H248" s="39"/>
      <c r="I248" s="39"/>
      <c r="J248" s="39"/>
      <c r="K248" s="39"/>
    </row>
    <row r="249" spans="3:11">
      <c r="C249" s="39"/>
      <c r="D249" s="39"/>
      <c r="E249" s="39"/>
      <c r="F249" s="39"/>
      <c r="G249" s="39"/>
      <c r="H249" s="39"/>
      <c r="I249" s="39"/>
      <c r="J249" s="39"/>
      <c r="K249" s="39"/>
    </row>
    <row r="250" spans="3:11">
      <c r="C250" s="39"/>
      <c r="D250" s="39"/>
      <c r="E250" s="39"/>
      <c r="F250" s="39"/>
      <c r="G250" s="39"/>
      <c r="H250" s="39"/>
      <c r="I250" s="39"/>
      <c r="J250" s="39"/>
      <c r="K250" s="39"/>
    </row>
    <row r="251" spans="3:11">
      <c r="C251" s="39"/>
      <c r="D251" s="39"/>
      <c r="E251" s="39"/>
      <c r="F251" s="39"/>
      <c r="G251" s="39"/>
      <c r="H251" s="39"/>
      <c r="I251" s="39"/>
      <c r="J251" s="39"/>
      <c r="K251" s="39"/>
    </row>
    <row r="252" spans="3:11">
      <c r="C252" s="39"/>
      <c r="D252" s="39"/>
      <c r="E252" s="39"/>
      <c r="F252" s="39"/>
      <c r="G252" s="39"/>
      <c r="H252" s="39"/>
      <c r="I252" s="39"/>
      <c r="J252" s="39"/>
      <c r="K252" s="39"/>
    </row>
    <row r="253" spans="3:11">
      <c r="C253" s="39"/>
      <c r="D253" s="39"/>
      <c r="E253" s="39"/>
      <c r="F253" s="39"/>
      <c r="G253" s="39"/>
      <c r="H253" s="39"/>
      <c r="I253" s="39"/>
      <c r="J253" s="39"/>
      <c r="K253" s="39"/>
    </row>
    <row r="254" spans="3:11">
      <c r="C254" s="39"/>
      <c r="D254" s="39"/>
      <c r="E254" s="39"/>
      <c r="F254" s="39"/>
      <c r="G254" s="39"/>
      <c r="H254" s="39"/>
      <c r="I254" s="39"/>
      <c r="J254" s="39"/>
      <c r="K254" s="39"/>
    </row>
    <row r="255" spans="3:11">
      <c r="C255" s="39"/>
      <c r="D255" s="39"/>
      <c r="E255" s="39"/>
      <c r="F255" s="39"/>
      <c r="G255" s="39"/>
      <c r="H255" s="39"/>
      <c r="I255" s="39"/>
      <c r="J255" s="39"/>
      <c r="K255" s="39"/>
    </row>
    <row r="256" spans="3:11">
      <c r="C256" s="39"/>
      <c r="D256" s="39"/>
      <c r="E256" s="39"/>
      <c r="F256" s="39"/>
      <c r="G256" s="39"/>
      <c r="H256" s="39"/>
      <c r="I256" s="39"/>
      <c r="J256" s="39"/>
      <c r="K256" s="39"/>
    </row>
    <row r="257" spans="3:11">
      <c r="C257" s="39"/>
      <c r="D257" s="39"/>
      <c r="E257" s="39"/>
      <c r="F257" s="39"/>
      <c r="G257" s="39"/>
      <c r="H257" s="39"/>
      <c r="I257" s="39"/>
      <c r="J257" s="39"/>
      <c r="K257" s="39"/>
    </row>
    <row r="258" spans="3:11">
      <c r="C258" s="39"/>
      <c r="D258" s="39"/>
      <c r="E258" s="39"/>
      <c r="F258" s="39"/>
      <c r="G258" s="39"/>
      <c r="H258" s="39"/>
      <c r="I258" s="39"/>
      <c r="J258" s="39"/>
      <c r="K258" s="39"/>
    </row>
    <row r="259" spans="3:11">
      <c r="C259" s="39"/>
      <c r="D259" s="39"/>
      <c r="E259" s="39"/>
      <c r="F259" s="39"/>
      <c r="G259" s="39"/>
      <c r="H259" s="39"/>
      <c r="I259" s="39"/>
      <c r="J259" s="39"/>
      <c r="K259" s="39"/>
    </row>
    <row r="260" spans="3:11">
      <c r="C260" s="39"/>
      <c r="D260" s="39"/>
      <c r="E260" s="39"/>
      <c r="F260" s="39"/>
      <c r="G260" s="39"/>
      <c r="H260" s="39"/>
      <c r="I260" s="39"/>
      <c r="J260" s="39"/>
      <c r="K260" s="39"/>
    </row>
    <row r="261" spans="3:11">
      <c r="C261" s="39"/>
      <c r="D261" s="39"/>
      <c r="E261" s="39"/>
      <c r="F261" s="39"/>
      <c r="G261" s="39"/>
      <c r="H261" s="39"/>
      <c r="I261" s="39"/>
      <c r="J261" s="39"/>
      <c r="K261" s="39"/>
    </row>
    <row r="262" spans="3:11">
      <c r="C262" s="39"/>
      <c r="D262" s="39"/>
      <c r="E262" s="39"/>
      <c r="F262" s="39"/>
      <c r="G262" s="39"/>
      <c r="H262" s="39"/>
      <c r="I262" s="39"/>
      <c r="J262" s="39"/>
      <c r="K262" s="39"/>
    </row>
    <row r="263" spans="3:11">
      <c r="C263" s="39"/>
      <c r="D263" s="39"/>
      <c r="E263" s="39"/>
      <c r="F263" s="39"/>
      <c r="G263" s="39"/>
      <c r="H263" s="39"/>
      <c r="I263" s="39"/>
      <c r="J263" s="39"/>
      <c r="K263" s="39"/>
    </row>
    <row r="264" spans="3:11">
      <c r="C264" s="39"/>
      <c r="D264" s="39"/>
      <c r="E264" s="39"/>
      <c r="F264" s="39"/>
      <c r="G264" s="39"/>
      <c r="H264" s="39"/>
      <c r="I264" s="39"/>
      <c r="J264" s="39"/>
      <c r="K264" s="39"/>
    </row>
    <row r="265" spans="3:11">
      <c r="C265" s="39"/>
      <c r="D265" s="39"/>
      <c r="E265" s="39"/>
      <c r="F265" s="39"/>
      <c r="G265" s="39"/>
      <c r="H265" s="39"/>
      <c r="I265" s="39"/>
      <c r="J265" s="39"/>
      <c r="K265" s="39"/>
    </row>
    <row r="266" spans="3:11">
      <c r="C266" s="39"/>
      <c r="D266" s="39"/>
      <c r="E266" s="39"/>
      <c r="F266" s="39"/>
      <c r="G266" s="39"/>
      <c r="H266" s="39"/>
      <c r="I266" s="39"/>
      <c r="J266" s="39"/>
      <c r="K266" s="39"/>
    </row>
    <row r="267" spans="3:11">
      <c r="C267" s="39"/>
      <c r="D267" s="39"/>
      <c r="E267" s="39"/>
      <c r="F267" s="39"/>
      <c r="G267" s="39"/>
      <c r="H267" s="39"/>
      <c r="I267" s="39"/>
      <c r="J267" s="39"/>
      <c r="K267" s="39"/>
    </row>
    <row r="268" spans="3:11">
      <c r="C268" s="39"/>
      <c r="D268" s="39"/>
      <c r="E268" s="39"/>
      <c r="F268" s="39"/>
      <c r="G268" s="39"/>
      <c r="H268" s="39"/>
      <c r="I268" s="39"/>
      <c r="J268" s="39"/>
      <c r="K268" s="39"/>
    </row>
    <row r="269" spans="3:11">
      <c r="C269" s="39"/>
      <c r="D269" s="39"/>
      <c r="E269" s="39"/>
      <c r="F269" s="39"/>
      <c r="G269" s="39"/>
      <c r="H269" s="39"/>
      <c r="I269" s="39"/>
      <c r="J269" s="39"/>
      <c r="K269" s="39"/>
    </row>
    <row r="270" spans="3:11">
      <c r="C270" s="39"/>
      <c r="D270" s="39"/>
      <c r="E270" s="39"/>
      <c r="F270" s="39"/>
      <c r="G270" s="39"/>
      <c r="H270" s="39"/>
      <c r="I270" s="39"/>
      <c r="J270" s="39"/>
      <c r="K270" s="39"/>
    </row>
    <row r="271" spans="3:11">
      <c r="C271" s="39"/>
      <c r="D271" s="39"/>
      <c r="E271" s="39"/>
      <c r="F271" s="39"/>
      <c r="G271" s="39"/>
      <c r="H271" s="39"/>
      <c r="I271" s="39"/>
      <c r="J271" s="39"/>
      <c r="K271" s="39"/>
    </row>
    <row r="272" spans="3:11">
      <c r="C272" s="39"/>
      <c r="D272" s="39"/>
      <c r="E272" s="39"/>
      <c r="F272" s="39"/>
      <c r="G272" s="39"/>
      <c r="H272" s="39"/>
      <c r="I272" s="39"/>
      <c r="J272" s="39"/>
      <c r="K272" s="39"/>
    </row>
    <row r="273" spans="3:11">
      <c r="C273" s="39"/>
      <c r="D273" s="39"/>
      <c r="E273" s="39"/>
      <c r="F273" s="39"/>
      <c r="G273" s="39"/>
      <c r="H273" s="39"/>
      <c r="I273" s="39"/>
      <c r="J273" s="39"/>
      <c r="K273" s="39"/>
    </row>
    <row r="274" spans="3:11">
      <c r="C274" s="39"/>
      <c r="D274" s="39"/>
      <c r="E274" s="39"/>
      <c r="F274" s="39"/>
      <c r="G274" s="39"/>
      <c r="H274" s="39"/>
      <c r="I274" s="39"/>
      <c r="J274" s="39"/>
      <c r="K274" s="39"/>
    </row>
    <row r="275" spans="3:11">
      <c r="C275" s="39"/>
      <c r="D275" s="39"/>
      <c r="E275" s="39"/>
      <c r="F275" s="39"/>
      <c r="G275" s="39"/>
      <c r="H275" s="39"/>
      <c r="I275" s="39"/>
      <c r="J275" s="39"/>
      <c r="K275" s="39"/>
    </row>
    <row r="276" spans="3:11">
      <c r="C276" s="39"/>
      <c r="D276" s="39"/>
      <c r="E276" s="39"/>
      <c r="F276" s="39"/>
      <c r="G276" s="39"/>
      <c r="H276" s="39"/>
      <c r="I276" s="39"/>
      <c r="J276" s="39"/>
      <c r="K276" s="39"/>
    </row>
    <row r="277" spans="3:11">
      <c r="C277" s="39"/>
      <c r="D277" s="39"/>
      <c r="E277" s="39"/>
      <c r="F277" s="39"/>
      <c r="G277" s="39"/>
      <c r="H277" s="39"/>
      <c r="I277" s="39"/>
      <c r="J277" s="39"/>
      <c r="K277" s="39"/>
    </row>
    <row r="278" spans="3:11">
      <c r="C278" s="39"/>
      <c r="D278" s="39"/>
      <c r="E278" s="39"/>
      <c r="F278" s="39"/>
      <c r="G278" s="39"/>
      <c r="H278" s="39"/>
      <c r="I278" s="39"/>
      <c r="J278" s="39"/>
      <c r="K278" s="39"/>
    </row>
    <row r="279" spans="3:11">
      <c r="C279" s="39"/>
      <c r="D279" s="39"/>
      <c r="E279" s="39"/>
      <c r="F279" s="39"/>
      <c r="G279" s="39"/>
      <c r="H279" s="39"/>
      <c r="I279" s="39"/>
      <c r="J279" s="39"/>
      <c r="K279" s="39"/>
    </row>
    <row r="280" spans="3:11">
      <c r="C280" s="39"/>
      <c r="D280" s="39"/>
      <c r="E280" s="39"/>
      <c r="F280" s="39"/>
      <c r="G280" s="39"/>
      <c r="H280" s="39"/>
      <c r="I280" s="39"/>
      <c r="J280" s="39"/>
      <c r="K280" s="39"/>
    </row>
    <row r="281" spans="3:11">
      <c r="C281" s="39"/>
      <c r="D281" s="39"/>
      <c r="E281" s="39"/>
      <c r="F281" s="39"/>
      <c r="G281" s="39"/>
      <c r="H281" s="39"/>
      <c r="I281" s="39"/>
      <c r="J281" s="39"/>
      <c r="K281" s="39"/>
    </row>
    <row r="282" spans="3:11">
      <c r="C282" s="39"/>
      <c r="D282" s="39"/>
      <c r="E282" s="39"/>
      <c r="F282" s="39"/>
      <c r="G282" s="39"/>
      <c r="H282" s="39"/>
      <c r="I282" s="39"/>
      <c r="J282" s="39"/>
      <c r="K282" s="39"/>
    </row>
    <row r="283" spans="3:11">
      <c r="C283" s="39"/>
      <c r="D283" s="39"/>
      <c r="E283" s="39"/>
      <c r="F283" s="39"/>
      <c r="G283" s="39"/>
      <c r="H283" s="39"/>
      <c r="I283" s="39"/>
      <c r="J283" s="39"/>
      <c r="K283" s="39"/>
    </row>
    <row r="284" spans="3:11">
      <c r="C284" s="39"/>
      <c r="D284" s="39"/>
      <c r="E284" s="39"/>
      <c r="F284" s="39"/>
      <c r="G284" s="39"/>
      <c r="H284" s="39"/>
      <c r="I284" s="39"/>
      <c r="J284" s="39"/>
      <c r="K284" s="39"/>
    </row>
    <row r="285" spans="3:11">
      <c r="C285" s="39"/>
      <c r="D285" s="39"/>
      <c r="E285" s="39"/>
      <c r="F285" s="39"/>
      <c r="G285" s="39"/>
      <c r="H285" s="39"/>
      <c r="I285" s="39"/>
      <c r="J285" s="39"/>
      <c r="K285" s="39"/>
    </row>
    <row r="286" spans="3:11">
      <c r="C286" s="39"/>
      <c r="D286" s="39"/>
      <c r="E286" s="39"/>
      <c r="F286" s="39"/>
      <c r="G286" s="39"/>
      <c r="H286" s="39"/>
      <c r="I286" s="39"/>
      <c r="J286" s="39"/>
      <c r="K286" s="39"/>
    </row>
    <row r="287" spans="3:11">
      <c r="C287" s="39"/>
      <c r="D287" s="39"/>
      <c r="E287" s="39"/>
      <c r="F287" s="39"/>
      <c r="G287" s="39"/>
      <c r="H287" s="39"/>
      <c r="I287" s="39"/>
      <c r="J287" s="39"/>
      <c r="K287" s="39"/>
    </row>
    <row r="288" spans="3:11">
      <c r="C288" s="39"/>
      <c r="D288" s="39"/>
      <c r="E288" s="39"/>
      <c r="F288" s="39"/>
      <c r="G288" s="39"/>
      <c r="H288" s="39"/>
      <c r="I288" s="39"/>
      <c r="J288" s="39"/>
      <c r="K288" s="39"/>
    </row>
    <row r="289" spans="3:11">
      <c r="C289" s="39"/>
      <c r="D289" s="39"/>
      <c r="E289" s="39"/>
      <c r="F289" s="39"/>
      <c r="G289" s="39"/>
      <c r="H289" s="39"/>
      <c r="I289" s="39"/>
      <c r="J289" s="39"/>
      <c r="K289" s="39"/>
    </row>
    <row r="290" spans="3:11">
      <c r="C290" s="39"/>
      <c r="D290" s="39"/>
      <c r="E290" s="39"/>
      <c r="F290" s="39"/>
      <c r="G290" s="39"/>
      <c r="H290" s="39"/>
      <c r="I290" s="39"/>
      <c r="J290" s="39"/>
      <c r="K290" s="39"/>
    </row>
    <row r="291" spans="3:11">
      <c r="C291" s="39"/>
      <c r="D291" s="39"/>
      <c r="E291" s="39"/>
      <c r="F291" s="39"/>
      <c r="G291" s="39"/>
      <c r="H291" s="39"/>
      <c r="I291" s="39"/>
      <c r="J291" s="39"/>
      <c r="K291" s="39"/>
    </row>
    <row r="292" spans="3:11">
      <c r="C292" s="39"/>
      <c r="D292" s="39"/>
      <c r="E292" s="39"/>
      <c r="F292" s="39"/>
      <c r="G292" s="39"/>
      <c r="H292" s="39"/>
      <c r="I292" s="39"/>
      <c r="J292" s="39"/>
      <c r="K292" s="39"/>
    </row>
    <row r="293" spans="3:11">
      <c r="C293" s="39"/>
      <c r="D293" s="39"/>
      <c r="E293" s="39"/>
      <c r="F293" s="39"/>
      <c r="G293" s="39"/>
      <c r="H293" s="39"/>
      <c r="I293" s="39"/>
      <c r="J293" s="39"/>
      <c r="K293" s="39"/>
    </row>
    <row r="294" spans="3:11">
      <c r="C294" s="39"/>
      <c r="D294" s="39"/>
      <c r="E294" s="39"/>
      <c r="F294" s="39"/>
      <c r="G294" s="39"/>
      <c r="H294" s="39"/>
      <c r="I294" s="39"/>
      <c r="J294" s="39"/>
      <c r="K294" s="39"/>
    </row>
    <row r="295" spans="3:11">
      <c r="C295" s="39"/>
      <c r="D295" s="39"/>
      <c r="E295" s="39"/>
      <c r="F295" s="39"/>
      <c r="G295" s="39"/>
      <c r="H295" s="39"/>
      <c r="I295" s="39"/>
      <c r="J295" s="39"/>
      <c r="K295" s="39"/>
    </row>
    <row r="296" spans="3:11">
      <c r="C296" s="39"/>
      <c r="D296" s="39"/>
      <c r="E296" s="39"/>
      <c r="F296" s="39"/>
      <c r="G296" s="39"/>
      <c r="H296" s="39"/>
      <c r="I296" s="39"/>
      <c r="J296" s="39"/>
      <c r="K296" s="39"/>
    </row>
    <row r="297" spans="3:11">
      <c r="C297" s="39"/>
      <c r="D297" s="39"/>
      <c r="E297" s="39"/>
      <c r="F297" s="39"/>
      <c r="G297" s="39"/>
      <c r="H297" s="39"/>
      <c r="I297" s="39"/>
      <c r="J297" s="39"/>
      <c r="K297" s="39"/>
    </row>
    <row r="298" spans="3:11">
      <c r="C298" s="39"/>
      <c r="D298" s="39"/>
      <c r="E298" s="39"/>
      <c r="F298" s="39"/>
      <c r="G298" s="39"/>
      <c r="H298" s="39"/>
      <c r="I298" s="39"/>
      <c r="J298" s="39"/>
      <c r="K298" s="39"/>
    </row>
    <row r="299" spans="3:11">
      <c r="C299" s="39"/>
      <c r="D299" s="39"/>
      <c r="E299" s="39"/>
      <c r="F299" s="39"/>
      <c r="G299" s="39"/>
      <c r="H299" s="39"/>
      <c r="I299" s="39"/>
      <c r="J299" s="39"/>
      <c r="K299" s="39"/>
    </row>
    <row r="300" spans="3:11">
      <c r="C300" s="39"/>
      <c r="D300" s="39"/>
      <c r="E300" s="39"/>
      <c r="F300" s="39"/>
      <c r="G300" s="39"/>
      <c r="H300" s="39"/>
      <c r="I300" s="39"/>
      <c r="J300" s="39"/>
      <c r="K300" s="39"/>
    </row>
    <row r="301" spans="3:11">
      <c r="C301" s="39"/>
      <c r="D301" s="39"/>
      <c r="E301" s="39"/>
      <c r="F301" s="39"/>
      <c r="G301" s="39"/>
      <c r="H301" s="39"/>
      <c r="I301" s="39"/>
      <c r="J301" s="39"/>
      <c r="K301" s="39"/>
    </row>
    <row r="302" spans="3:11">
      <c r="C302" s="39"/>
      <c r="D302" s="39"/>
      <c r="E302" s="39"/>
      <c r="F302" s="39"/>
      <c r="G302" s="39"/>
      <c r="H302" s="39"/>
      <c r="I302" s="39"/>
      <c r="J302" s="39"/>
      <c r="K302" s="39"/>
    </row>
    <row r="303" spans="3:11">
      <c r="C303" s="39"/>
      <c r="D303" s="39"/>
      <c r="E303" s="39"/>
      <c r="F303" s="39"/>
      <c r="G303" s="39"/>
      <c r="H303" s="39"/>
      <c r="I303" s="39"/>
      <c r="J303" s="39"/>
      <c r="K303" s="39"/>
    </row>
    <row r="304" spans="3:11">
      <c r="C304" s="39"/>
      <c r="D304" s="39"/>
      <c r="E304" s="39"/>
      <c r="F304" s="39"/>
      <c r="G304" s="39"/>
      <c r="H304" s="39"/>
      <c r="I304" s="39"/>
      <c r="J304" s="39"/>
      <c r="K304" s="39"/>
    </row>
    <row r="305" spans="3:11">
      <c r="C305" s="39"/>
      <c r="D305" s="39"/>
      <c r="E305" s="39"/>
      <c r="F305" s="39"/>
      <c r="G305" s="39"/>
      <c r="H305" s="39"/>
      <c r="I305" s="39"/>
      <c r="J305" s="39"/>
      <c r="K305" s="39"/>
    </row>
    <row r="306" spans="3:11">
      <c r="C306" s="39"/>
      <c r="D306" s="39"/>
      <c r="E306" s="39"/>
      <c r="F306" s="39"/>
      <c r="G306" s="39"/>
      <c r="H306" s="39"/>
      <c r="I306" s="39"/>
      <c r="J306" s="39"/>
      <c r="K306" s="39"/>
    </row>
    <row r="307" spans="3:11">
      <c r="C307" s="39"/>
      <c r="D307" s="39"/>
      <c r="E307" s="39"/>
      <c r="F307" s="39"/>
      <c r="G307" s="39"/>
      <c r="H307" s="39"/>
      <c r="I307" s="39"/>
      <c r="J307" s="39"/>
      <c r="K307" s="39"/>
    </row>
    <row r="308" spans="3:11">
      <c r="C308" s="39"/>
      <c r="D308" s="39"/>
      <c r="E308" s="39"/>
      <c r="F308" s="39"/>
      <c r="G308" s="39"/>
      <c r="H308" s="39"/>
      <c r="I308" s="39"/>
      <c r="J308" s="39"/>
      <c r="K308" s="39"/>
    </row>
    <row r="309" spans="3:11">
      <c r="C309" s="39"/>
      <c r="D309" s="39"/>
      <c r="E309" s="39"/>
      <c r="F309" s="39"/>
      <c r="G309" s="39"/>
      <c r="H309" s="39"/>
      <c r="I309" s="39"/>
      <c r="J309" s="39"/>
      <c r="K309" s="39"/>
    </row>
    <row r="310" spans="3:11">
      <c r="C310" s="39"/>
      <c r="D310" s="39"/>
      <c r="E310" s="39"/>
      <c r="F310" s="39"/>
      <c r="G310" s="39"/>
      <c r="H310" s="39"/>
      <c r="I310" s="39"/>
      <c r="J310" s="39"/>
      <c r="K310" s="39"/>
    </row>
    <row r="311" spans="3:11">
      <c r="C311" s="39"/>
      <c r="D311" s="39"/>
      <c r="E311" s="39"/>
      <c r="F311" s="39"/>
      <c r="G311" s="39"/>
      <c r="H311" s="39"/>
      <c r="I311" s="39"/>
      <c r="J311" s="39"/>
      <c r="K311" s="39"/>
    </row>
    <row r="312" spans="3:11">
      <c r="C312" s="39"/>
      <c r="D312" s="39"/>
      <c r="E312" s="39"/>
      <c r="F312" s="39"/>
      <c r="G312" s="39"/>
      <c r="H312" s="39"/>
      <c r="I312" s="39"/>
      <c r="J312" s="39"/>
      <c r="K312" s="39"/>
    </row>
    <row r="313" spans="3:11">
      <c r="C313" s="39"/>
      <c r="D313" s="39"/>
      <c r="E313" s="39"/>
      <c r="F313" s="39"/>
      <c r="G313" s="39"/>
      <c r="H313" s="39"/>
      <c r="I313" s="39"/>
      <c r="J313" s="39"/>
      <c r="K313" s="39"/>
    </row>
    <row r="314" spans="3:11">
      <c r="C314" s="39"/>
      <c r="D314" s="39"/>
      <c r="E314" s="39"/>
      <c r="F314" s="39"/>
      <c r="G314" s="39"/>
      <c r="H314" s="39"/>
      <c r="I314" s="39"/>
      <c r="J314" s="39"/>
      <c r="K314" s="39"/>
    </row>
    <row r="315" spans="3:11">
      <c r="C315" s="39"/>
      <c r="D315" s="39"/>
      <c r="E315" s="39"/>
      <c r="F315" s="39"/>
      <c r="G315" s="39"/>
      <c r="H315" s="39"/>
      <c r="I315" s="39"/>
      <c r="J315" s="39"/>
      <c r="K315" s="39"/>
    </row>
    <row r="316" spans="3:11">
      <c r="C316" s="39"/>
      <c r="D316" s="39"/>
      <c r="E316" s="39"/>
      <c r="F316" s="39"/>
      <c r="G316" s="39"/>
      <c r="H316" s="39"/>
      <c r="I316" s="39"/>
      <c r="J316" s="39"/>
      <c r="K316" s="39"/>
    </row>
    <row r="317" spans="3:11">
      <c r="C317" s="39"/>
      <c r="D317" s="39"/>
      <c r="E317" s="39"/>
      <c r="F317" s="39"/>
      <c r="G317" s="39"/>
      <c r="H317" s="39"/>
      <c r="I317" s="39"/>
      <c r="J317" s="39"/>
      <c r="K317" s="39"/>
    </row>
    <row r="318" spans="3:11">
      <c r="C318" s="39"/>
      <c r="D318" s="39"/>
      <c r="E318" s="39"/>
      <c r="F318" s="39"/>
      <c r="G318" s="39"/>
      <c r="H318" s="39"/>
      <c r="I318" s="39"/>
      <c r="J318" s="39"/>
      <c r="K318" s="39"/>
    </row>
    <row r="319" spans="3:11">
      <c r="C319" s="39"/>
      <c r="D319" s="39"/>
      <c r="E319" s="39"/>
      <c r="F319" s="39"/>
      <c r="G319" s="39"/>
      <c r="H319" s="39"/>
      <c r="I319" s="39"/>
      <c r="J319" s="39"/>
      <c r="K319" s="39"/>
    </row>
    <row r="320" spans="3:11">
      <c r="C320" s="39"/>
      <c r="D320" s="39"/>
      <c r="E320" s="39"/>
      <c r="F320" s="39"/>
      <c r="G320" s="39"/>
      <c r="H320" s="39"/>
      <c r="I320" s="39"/>
      <c r="J320" s="39"/>
      <c r="K320" s="39"/>
    </row>
    <row r="321" spans="3:11">
      <c r="C321" s="39"/>
      <c r="D321" s="39"/>
      <c r="E321" s="39"/>
      <c r="F321" s="39"/>
      <c r="G321" s="39"/>
      <c r="H321" s="39"/>
      <c r="I321" s="39"/>
      <c r="J321" s="39"/>
      <c r="K321" s="39"/>
    </row>
    <row r="322" spans="3:11">
      <c r="C322" s="39"/>
      <c r="D322" s="39"/>
      <c r="E322" s="39"/>
      <c r="F322" s="39"/>
      <c r="G322" s="39"/>
      <c r="H322" s="39"/>
      <c r="I322" s="39"/>
      <c r="J322" s="39"/>
      <c r="K322" s="39"/>
    </row>
    <row r="323" spans="3:11">
      <c r="C323" s="39"/>
      <c r="D323" s="39"/>
      <c r="E323" s="39"/>
      <c r="F323" s="39"/>
      <c r="G323" s="39"/>
      <c r="H323" s="39"/>
      <c r="I323" s="39"/>
      <c r="J323" s="39"/>
      <c r="K323" s="39"/>
    </row>
    <row r="324" spans="3:11">
      <c r="C324" s="39"/>
      <c r="D324" s="39"/>
      <c r="E324" s="39"/>
      <c r="F324" s="39"/>
      <c r="G324" s="39"/>
      <c r="H324" s="39"/>
      <c r="I324" s="39"/>
      <c r="J324" s="39"/>
      <c r="K324" s="39"/>
    </row>
    <row r="325" spans="3:11">
      <c r="C325" s="39"/>
      <c r="D325" s="39"/>
      <c r="E325" s="39"/>
      <c r="F325" s="39"/>
      <c r="G325" s="39"/>
      <c r="H325" s="39"/>
      <c r="I325" s="39"/>
      <c r="J325" s="39"/>
      <c r="K325" s="39"/>
    </row>
    <row r="326" spans="3:11">
      <c r="C326" s="39"/>
      <c r="D326" s="39"/>
      <c r="E326" s="39"/>
      <c r="F326" s="39"/>
      <c r="G326" s="39"/>
      <c r="H326" s="39"/>
      <c r="I326" s="39"/>
      <c r="J326" s="39"/>
      <c r="K326" s="39"/>
    </row>
    <row r="327" spans="3:11">
      <c r="C327" s="39"/>
      <c r="D327" s="39"/>
      <c r="E327" s="39"/>
      <c r="F327" s="39"/>
      <c r="G327" s="39"/>
      <c r="H327" s="39"/>
      <c r="I327" s="39"/>
      <c r="J327" s="39"/>
      <c r="K327" s="39"/>
    </row>
    <row r="328" spans="3:11">
      <c r="C328" s="39"/>
      <c r="D328" s="39"/>
      <c r="E328" s="39"/>
      <c r="F328" s="39"/>
      <c r="G328" s="39"/>
      <c r="H328" s="39"/>
      <c r="I328" s="39"/>
      <c r="J328" s="39"/>
      <c r="K328" s="39"/>
    </row>
    <row r="329" spans="3:11">
      <c r="C329" s="39"/>
      <c r="D329" s="39"/>
      <c r="E329" s="39"/>
      <c r="F329" s="39"/>
      <c r="G329" s="39"/>
      <c r="H329" s="39"/>
      <c r="I329" s="39"/>
      <c r="J329" s="39"/>
      <c r="K329" s="39"/>
    </row>
    <row r="330" spans="3:11">
      <c r="C330" s="39"/>
      <c r="D330" s="39"/>
      <c r="E330" s="39"/>
      <c r="F330" s="39"/>
      <c r="G330" s="39"/>
      <c r="H330" s="39"/>
      <c r="I330" s="39"/>
      <c r="J330" s="39"/>
      <c r="K330" s="39"/>
    </row>
    <row r="331" spans="3:11">
      <c r="C331" s="39"/>
      <c r="D331" s="39"/>
      <c r="E331" s="39"/>
      <c r="F331" s="39"/>
      <c r="G331" s="39"/>
      <c r="H331" s="39"/>
      <c r="I331" s="39"/>
      <c r="J331" s="39"/>
      <c r="K331" s="39"/>
    </row>
    <row r="332" spans="3:11">
      <c r="C332" s="39"/>
      <c r="D332" s="39"/>
      <c r="E332" s="39"/>
      <c r="F332" s="39"/>
      <c r="G332" s="39"/>
      <c r="H332" s="39"/>
      <c r="I332" s="39"/>
      <c r="J332" s="39"/>
      <c r="K332" s="39"/>
    </row>
    <row r="333" spans="3:11">
      <c r="C333" s="39"/>
      <c r="D333" s="39"/>
      <c r="E333" s="39"/>
      <c r="F333" s="39"/>
      <c r="G333" s="39"/>
      <c r="H333" s="39"/>
      <c r="I333" s="39"/>
      <c r="J333" s="39"/>
      <c r="K333" s="39"/>
    </row>
    <row r="334" spans="3:11">
      <c r="C334" s="39"/>
      <c r="D334" s="39"/>
      <c r="E334" s="39"/>
      <c r="F334" s="39"/>
      <c r="G334" s="39"/>
      <c r="H334" s="39"/>
      <c r="I334" s="39"/>
      <c r="J334" s="39"/>
      <c r="K334" s="39"/>
    </row>
    <row r="335" spans="3:11">
      <c r="C335" s="39"/>
      <c r="D335" s="39"/>
      <c r="E335" s="39"/>
      <c r="F335" s="39"/>
      <c r="G335" s="39"/>
      <c r="H335" s="39"/>
      <c r="I335" s="39"/>
      <c r="J335" s="39"/>
      <c r="K335" s="39"/>
    </row>
    <row r="336" spans="3:11">
      <c r="C336" s="39"/>
      <c r="D336" s="39"/>
      <c r="E336" s="39"/>
      <c r="F336" s="39"/>
      <c r="G336" s="39"/>
      <c r="H336" s="39"/>
      <c r="I336" s="39"/>
      <c r="J336" s="39"/>
      <c r="K336" s="39"/>
    </row>
    <row r="337" spans="3:11">
      <c r="C337" s="39"/>
      <c r="D337" s="39"/>
      <c r="E337" s="39"/>
      <c r="F337" s="39"/>
      <c r="G337" s="39"/>
      <c r="H337" s="39"/>
      <c r="I337" s="39"/>
      <c r="J337" s="39"/>
      <c r="K337" s="39"/>
    </row>
    <row r="338" spans="3:11">
      <c r="C338" s="39"/>
      <c r="D338" s="39"/>
      <c r="E338" s="39"/>
      <c r="F338" s="39"/>
      <c r="G338" s="39"/>
      <c r="H338" s="39"/>
      <c r="I338" s="39"/>
      <c r="J338" s="39"/>
      <c r="K338" s="39"/>
    </row>
    <row r="339" spans="3:11">
      <c r="C339" s="39"/>
      <c r="D339" s="39"/>
      <c r="E339" s="39"/>
      <c r="F339" s="39"/>
      <c r="G339" s="39"/>
      <c r="H339" s="39"/>
      <c r="I339" s="39"/>
      <c r="J339" s="39"/>
      <c r="K339" s="39"/>
    </row>
    <row r="340" spans="3:11">
      <c r="C340" s="39"/>
      <c r="D340" s="39"/>
      <c r="E340" s="39"/>
      <c r="F340" s="39"/>
      <c r="G340" s="39"/>
      <c r="H340" s="39"/>
      <c r="I340" s="39"/>
      <c r="J340" s="39"/>
      <c r="K340" s="39"/>
    </row>
    <row r="341" spans="3:11">
      <c r="C341" s="39"/>
      <c r="D341" s="39"/>
      <c r="E341" s="39"/>
      <c r="F341" s="39"/>
      <c r="G341" s="39"/>
      <c r="H341" s="39"/>
      <c r="I341" s="39"/>
      <c r="J341" s="39"/>
      <c r="K341" s="39"/>
    </row>
    <row r="342" spans="3:11">
      <c r="C342" s="39"/>
      <c r="D342" s="39"/>
      <c r="E342" s="39"/>
      <c r="F342" s="39"/>
      <c r="G342" s="39"/>
      <c r="H342" s="39"/>
      <c r="I342" s="39"/>
      <c r="J342" s="39"/>
      <c r="K342" s="39"/>
    </row>
    <row r="343" spans="3:11">
      <c r="C343" s="39"/>
      <c r="D343" s="39"/>
      <c r="E343" s="39"/>
      <c r="F343" s="39"/>
      <c r="G343" s="39"/>
      <c r="H343" s="39"/>
      <c r="I343" s="39"/>
      <c r="J343" s="39"/>
      <c r="K343" s="39"/>
    </row>
    <row r="344" spans="3:11">
      <c r="C344" s="39"/>
      <c r="D344" s="39"/>
      <c r="E344" s="39"/>
      <c r="F344" s="39"/>
      <c r="G344" s="39"/>
      <c r="H344" s="39"/>
      <c r="I344" s="39"/>
      <c r="J344" s="39"/>
      <c r="K344" s="39"/>
    </row>
    <row r="345" spans="3:11">
      <c r="C345" s="39"/>
      <c r="D345" s="39"/>
      <c r="E345" s="39"/>
      <c r="F345" s="39"/>
      <c r="G345" s="39"/>
      <c r="H345" s="39"/>
      <c r="I345" s="39"/>
      <c r="J345" s="39"/>
      <c r="K345" s="39"/>
    </row>
    <row r="346" spans="3:11">
      <c r="C346" s="39"/>
      <c r="D346" s="39"/>
      <c r="E346" s="39"/>
      <c r="F346" s="39"/>
      <c r="G346" s="39"/>
      <c r="H346" s="39"/>
      <c r="I346" s="39"/>
      <c r="J346" s="39"/>
      <c r="K346" s="39"/>
    </row>
    <row r="347" spans="3:11">
      <c r="C347" s="39"/>
      <c r="D347" s="39"/>
      <c r="E347" s="39"/>
      <c r="F347" s="39"/>
      <c r="G347" s="39"/>
      <c r="H347" s="39"/>
      <c r="I347" s="39"/>
      <c r="J347" s="39"/>
      <c r="K347" s="39"/>
    </row>
    <row r="348" spans="3:11">
      <c r="C348" s="39"/>
      <c r="D348" s="39"/>
      <c r="E348" s="39"/>
      <c r="F348" s="39"/>
      <c r="G348" s="39"/>
      <c r="H348" s="39"/>
      <c r="I348" s="39"/>
      <c r="J348" s="39"/>
      <c r="K348" s="39"/>
    </row>
    <row r="349" spans="3:11">
      <c r="C349" s="39"/>
      <c r="D349" s="39"/>
      <c r="E349" s="39"/>
      <c r="F349" s="39"/>
      <c r="G349" s="39"/>
      <c r="H349" s="39"/>
      <c r="I349" s="39"/>
      <c r="J349" s="39"/>
      <c r="K349" s="39"/>
    </row>
    <row r="350" spans="3:11">
      <c r="C350" s="39"/>
      <c r="D350" s="39"/>
      <c r="E350" s="39"/>
      <c r="F350" s="39"/>
      <c r="G350" s="39"/>
      <c r="H350" s="39"/>
      <c r="I350" s="39"/>
      <c r="J350" s="39"/>
      <c r="K350" s="39"/>
    </row>
    <row r="351" spans="3:11">
      <c r="C351" s="39"/>
      <c r="D351" s="39"/>
      <c r="E351" s="39"/>
      <c r="F351" s="39"/>
      <c r="G351" s="39"/>
      <c r="H351" s="39"/>
      <c r="I351" s="39"/>
      <c r="J351" s="39"/>
      <c r="K351" s="39"/>
    </row>
    <row r="352" spans="3:11">
      <c r="C352" s="39"/>
      <c r="D352" s="39"/>
      <c r="E352" s="39"/>
      <c r="F352" s="39"/>
      <c r="G352" s="39"/>
      <c r="H352" s="39"/>
      <c r="I352" s="39"/>
      <c r="J352" s="39"/>
      <c r="K352" s="39"/>
    </row>
    <row r="353" spans="3:11">
      <c r="C353" s="39"/>
      <c r="D353" s="39"/>
      <c r="E353" s="39"/>
      <c r="F353" s="39"/>
      <c r="G353" s="39"/>
      <c r="H353" s="39"/>
      <c r="I353" s="39"/>
      <c r="J353" s="39"/>
      <c r="K353" s="39"/>
    </row>
    <row r="354" spans="3:11">
      <c r="C354" s="39"/>
      <c r="D354" s="39"/>
      <c r="E354" s="39"/>
      <c r="F354" s="39"/>
      <c r="G354" s="39"/>
      <c r="H354" s="39"/>
      <c r="I354" s="39"/>
      <c r="J354" s="39"/>
      <c r="K354" s="39"/>
    </row>
    <row r="355" spans="3:11">
      <c r="C355" s="39"/>
      <c r="D355" s="39"/>
      <c r="E355" s="39"/>
      <c r="F355" s="39"/>
      <c r="G355" s="39"/>
      <c r="H355" s="39"/>
      <c r="I355" s="39"/>
      <c r="J355" s="39"/>
      <c r="K355" s="39"/>
    </row>
    <row r="356" spans="3:11">
      <c r="C356" s="39"/>
      <c r="D356" s="39"/>
      <c r="E356" s="39"/>
      <c r="F356" s="39"/>
      <c r="G356" s="39"/>
      <c r="H356" s="39"/>
      <c r="I356" s="39"/>
      <c r="J356" s="39"/>
      <c r="K356" s="39"/>
    </row>
    <row r="357" spans="3:11">
      <c r="C357" s="39"/>
      <c r="D357" s="39"/>
      <c r="E357" s="39"/>
      <c r="F357" s="39"/>
      <c r="G357" s="39"/>
      <c r="H357" s="39"/>
      <c r="I357" s="39"/>
      <c r="J357" s="39"/>
      <c r="K357" s="39"/>
    </row>
    <row r="358" spans="3:11">
      <c r="C358" s="39"/>
      <c r="D358" s="39"/>
      <c r="E358" s="39"/>
      <c r="F358" s="39"/>
      <c r="G358" s="39"/>
      <c r="H358" s="39"/>
      <c r="I358" s="39"/>
      <c r="J358" s="39"/>
      <c r="K358" s="39"/>
    </row>
    <row r="359" spans="3:11">
      <c r="C359" s="39"/>
      <c r="D359" s="39"/>
      <c r="E359" s="39"/>
      <c r="F359" s="39"/>
      <c r="G359" s="39"/>
      <c r="H359" s="39"/>
      <c r="I359" s="39"/>
      <c r="J359" s="39"/>
      <c r="K359" s="39"/>
    </row>
    <row r="360" spans="3:11">
      <c r="C360" s="39"/>
      <c r="D360" s="39"/>
      <c r="E360" s="39"/>
      <c r="F360" s="39"/>
      <c r="G360" s="39"/>
      <c r="H360" s="39"/>
      <c r="I360" s="39"/>
      <c r="J360" s="39"/>
      <c r="K360" s="39"/>
    </row>
    <row r="361" spans="3:11">
      <c r="C361" s="39"/>
      <c r="D361" s="39"/>
      <c r="E361" s="39"/>
      <c r="F361" s="39"/>
      <c r="G361" s="39"/>
      <c r="H361" s="39"/>
      <c r="I361" s="39"/>
      <c r="J361" s="39"/>
      <c r="K361" s="39"/>
    </row>
    <row r="362" spans="3:11">
      <c r="C362" s="39"/>
      <c r="D362" s="39"/>
      <c r="E362" s="39"/>
      <c r="F362" s="39"/>
      <c r="G362" s="39"/>
      <c r="H362" s="39"/>
      <c r="I362" s="39"/>
      <c r="J362" s="39"/>
      <c r="K362" s="39"/>
    </row>
    <row r="363" spans="3:11">
      <c r="C363" s="39"/>
      <c r="D363" s="39"/>
      <c r="E363" s="39"/>
      <c r="F363" s="39"/>
      <c r="G363" s="39"/>
      <c r="H363" s="39"/>
      <c r="I363" s="39"/>
      <c r="J363" s="39"/>
      <c r="K363" s="39"/>
    </row>
    <row r="364" spans="3:11">
      <c r="C364" s="39"/>
      <c r="D364" s="39"/>
      <c r="E364" s="39"/>
      <c r="F364" s="39"/>
      <c r="G364" s="39"/>
      <c r="H364" s="39"/>
      <c r="I364" s="39"/>
      <c r="J364" s="39"/>
      <c r="K364" s="39"/>
    </row>
    <row r="365" spans="3:11">
      <c r="C365" s="39"/>
      <c r="D365" s="39"/>
      <c r="E365" s="39"/>
      <c r="F365" s="39"/>
      <c r="G365" s="39"/>
      <c r="H365" s="39"/>
      <c r="I365" s="39"/>
      <c r="J365" s="39"/>
      <c r="K365" s="39"/>
    </row>
    <row r="366" spans="3:11">
      <c r="C366" s="39"/>
      <c r="D366" s="39"/>
      <c r="E366" s="39"/>
      <c r="F366" s="39"/>
      <c r="G366" s="39"/>
      <c r="H366" s="39"/>
      <c r="I366" s="39"/>
      <c r="J366" s="39"/>
      <c r="K366" s="39"/>
    </row>
    <row r="367" spans="3:11">
      <c r="C367" s="39"/>
      <c r="D367" s="39"/>
      <c r="E367" s="39"/>
      <c r="F367" s="39"/>
      <c r="G367" s="39"/>
      <c r="H367" s="39"/>
      <c r="I367" s="39"/>
      <c r="J367" s="39"/>
      <c r="K367" s="39"/>
    </row>
    <row r="368" spans="3:11">
      <c r="C368" s="39"/>
      <c r="D368" s="39"/>
      <c r="E368" s="39"/>
      <c r="F368" s="39"/>
      <c r="G368" s="39"/>
      <c r="H368" s="39"/>
      <c r="I368" s="39"/>
      <c r="J368" s="39"/>
      <c r="K368" s="39"/>
    </row>
    <row r="369" spans="3:11">
      <c r="C369" s="39"/>
      <c r="D369" s="39"/>
      <c r="E369" s="39"/>
      <c r="F369" s="39"/>
      <c r="G369" s="39"/>
      <c r="H369" s="39"/>
      <c r="I369" s="39"/>
      <c r="J369" s="39"/>
      <c r="K369" s="39"/>
    </row>
    <row r="370" spans="3:11">
      <c r="C370" s="39"/>
      <c r="D370" s="39"/>
      <c r="E370" s="39"/>
      <c r="F370" s="39"/>
      <c r="G370" s="39"/>
      <c r="H370" s="39"/>
      <c r="I370" s="39"/>
      <c r="J370" s="39"/>
      <c r="K370" s="39"/>
    </row>
    <row r="371" spans="3:11">
      <c r="C371" s="39"/>
      <c r="D371" s="39"/>
      <c r="E371" s="39"/>
      <c r="F371" s="39"/>
      <c r="G371" s="39"/>
      <c r="H371" s="39"/>
      <c r="I371" s="39"/>
      <c r="J371" s="39"/>
      <c r="K371" s="39"/>
    </row>
    <row r="372" spans="3:11">
      <c r="C372" s="39"/>
      <c r="D372" s="39"/>
      <c r="E372" s="39"/>
      <c r="F372" s="39"/>
      <c r="G372" s="39"/>
      <c r="H372" s="39"/>
      <c r="I372" s="39"/>
      <c r="J372" s="39"/>
      <c r="K372" s="39"/>
    </row>
    <row r="373" spans="3:11">
      <c r="C373" s="39"/>
      <c r="D373" s="39"/>
      <c r="E373" s="39"/>
      <c r="F373" s="39"/>
      <c r="G373" s="39"/>
      <c r="H373" s="39"/>
      <c r="I373" s="39"/>
      <c r="J373" s="39"/>
      <c r="K373" s="39"/>
    </row>
    <row r="374" spans="3:11">
      <c r="C374" s="39"/>
      <c r="D374" s="39"/>
      <c r="E374" s="39"/>
      <c r="F374" s="39"/>
      <c r="G374" s="39"/>
      <c r="H374" s="39"/>
      <c r="I374" s="39"/>
      <c r="J374" s="39"/>
      <c r="K374" s="39"/>
    </row>
    <row r="375" spans="3:11">
      <c r="C375" s="39"/>
      <c r="D375" s="39"/>
      <c r="E375" s="39"/>
      <c r="F375" s="39"/>
      <c r="G375" s="39"/>
      <c r="H375" s="39"/>
      <c r="I375" s="39"/>
      <c r="J375" s="39"/>
      <c r="K375" s="39"/>
    </row>
    <row r="376" spans="3:11">
      <c r="C376" s="39"/>
      <c r="D376" s="39"/>
      <c r="E376" s="39"/>
      <c r="F376" s="39"/>
      <c r="G376" s="39"/>
      <c r="H376" s="39"/>
      <c r="I376" s="39"/>
      <c r="J376" s="39"/>
      <c r="K376" s="39"/>
    </row>
    <row r="377" spans="3:11">
      <c r="C377" s="39"/>
      <c r="D377" s="39"/>
      <c r="E377" s="39"/>
      <c r="F377" s="39"/>
      <c r="G377" s="39"/>
      <c r="H377" s="39"/>
      <c r="I377" s="39"/>
      <c r="J377" s="39"/>
      <c r="K377" s="39"/>
    </row>
    <row r="378" spans="3:11">
      <c r="C378" s="39"/>
      <c r="D378" s="39"/>
      <c r="E378" s="39"/>
      <c r="F378" s="39"/>
      <c r="G378" s="39"/>
      <c r="H378" s="39"/>
      <c r="I378" s="39"/>
      <c r="J378" s="39"/>
      <c r="K378" s="39"/>
    </row>
    <row r="379" spans="3:11">
      <c r="C379" s="39"/>
      <c r="D379" s="39"/>
      <c r="E379" s="39"/>
      <c r="F379" s="39"/>
      <c r="G379" s="39"/>
      <c r="H379" s="39"/>
      <c r="I379" s="39"/>
      <c r="J379" s="39"/>
      <c r="K379" s="39"/>
    </row>
    <row r="380" spans="3:11">
      <c r="C380" s="39"/>
      <c r="D380" s="39"/>
      <c r="E380" s="39"/>
      <c r="F380" s="39"/>
      <c r="G380" s="39"/>
      <c r="H380" s="39"/>
      <c r="I380" s="39"/>
      <c r="J380" s="39"/>
      <c r="K380" s="39"/>
    </row>
    <row r="381" spans="3:11">
      <c r="C381" s="39"/>
      <c r="D381" s="39"/>
      <c r="E381" s="39"/>
      <c r="F381" s="39"/>
      <c r="G381" s="39"/>
      <c r="H381" s="39"/>
      <c r="I381" s="39"/>
      <c r="J381" s="39"/>
      <c r="K381" s="39"/>
    </row>
    <row r="382" spans="3:11">
      <c r="C382" s="39"/>
      <c r="D382" s="39"/>
      <c r="E382" s="39"/>
      <c r="F382" s="39"/>
      <c r="G382" s="39"/>
      <c r="H382" s="39"/>
      <c r="I382" s="39"/>
      <c r="J382" s="39"/>
      <c r="K382" s="39"/>
    </row>
    <row r="383" spans="3:11">
      <c r="C383" s="39"/>
      <c r="D383" s="39"/>
      <c r="E383" s="39"/>
      <c r="F383" s="39"/>
      <c r="G383" s="39"/>
      <c r="H383" s="39"/>
      <c r="I383" s="39"/>
      <c r="J383" s="39"/>
      <c r="K383" s="39"/>
    </row>
    <row r="384" spans="3:11">
      <c r="C384" s="39"/>
      <c r="D384" s="39"/>
      <c r="E384" s="39"/>
      <c r="F384" s="39"/>
      <c r="G384" s="39"/>
      <c r="H384" s="39"/>
      <c r="I384" s="39"/>
      <c r="J384" s="39"/>
      <c r="K384" s="39"/>
    </row>
    <row r="385" spans="3:11">
      <c r="C385" s="39"/>
      <c r="D385" s="39"/>
      <c r="E385" s="39"/>
      <c r="F385" s="39"/>
      <c r="G385" s="39"/>
      <c r="H385" s="39"/>
      <c r="I385" s="39"/>
      <c r="J385" s="39"/>
      <c r="K385" s="39"/>
    </row>
    <row r="386" spans="3:11">
      <c r="C386" s="39"/>
      <c r="D386" s="39"/>
      <c r="E386" s="39"/>
      <c r="F386" s="39"/>
      <c r="G386" s="39"/>
      <c r="H386" s="39"/>
      <c r="I386" s="39"/>
      <c r="J386" s="39"/>
      <c r="K386" s="39"/>
    </row>
    <row r="387" spans="3:11">
      <c r="C387" s="39"/>
      <c r="D387" s="39"/>
      <c r="E387" s="39"/>
      <c r="F387" s="39"/>
      <c r="G387" s="39"/>
      <c r="H387" s="39"/>
      <c r="I387" s="39"/>
      <c r="J387" s="39"/>
      <c r="K387" s="39"/>
    </row>
    <row r="388" spans="3:11">
      <c r="C388" s="39"/>
      <c r="D388" s="39"/>
      <c r="E388" s="39"/>
      <c r="F388" s="39"/>
      <c r="G388" s="39"/>
      <c r="H388" s="39"/>
      <c r="I388" s="39"/>
      <c r="J388" s="39"/>
      <c r="K388" s="39"/>
    </row>
    <row r="389" spans="3:11">
      <c r="C389" s="39"/>
      <c r="D389" s="39"/>
      <c r="E389" s="39"/>
      <c r="F389" s="39"/>
      <c r="G389" s="39"/>
      <c r="H389" s="39"/>
      <c r="I389" s="39"/>
      <c r="J389" s="39"/>
      <c r="K389" s="39"/>
    </row>
    <row r="390" spans="3:11">
      <c r="C390" s="39"/>
      <c r="D390" s="39"/>
      <c r="E390" s="39"/>
      <c r="F390" s="39"/>
      <c r="G390" s="39"/>
      <c r="H390" s="39"/>
      <c r="I390" s="39"/>
      <c r="J390" s="39"/>
      <c r="K390" s="39"/>
    </row>
    <row r="391" spans="3:11">
      <c r="C391" s="39"/>
      <c r="D391" s="39"/>
      <c r="E391" s="39"/>
      <c r="F391" s="39"/>
      <c r="G391" s="39"/>
      <c r="H391" s="39"/>
      <c r="I391" s="39"/>
      <c r="J391" s="39"/>
      <c r="K391" s="39"/>
    </row>
    <row r="392" spans="3:11">
      <c r="C392" s="39"/>
      <c r="D392" s="39"/>
      <c r="E392" s="39"/>
      <c r="F392" s="39"/>
      <c r="G392" s="39"/>
      <c r="H392" s="39"/>
      <c r="I392" s="39"/>
      <c r="J392" s="39"/>
      <c r="K392" s="39"/>
    </row>
    <row r="393" spans="3:11">
      <c r="C393" s="39"/>
      <c r="D393" s="39"/>
      <c r="E393" s="39"/>
      <c r="F393" s="39"/>
      <c r="G393" s="39"/>
      <c r="H393" s="39"/>
      <c r="I393" s="39"/>
      <c r="J393" s="39"/>
      <c r="K393" s="39"/>
    </row>
    <row r="394" spans="3:11">
      <c r="C394" s="39"/>
      <c r="D394" s="39"/>
      <c r="E394" s="39"/>
      <c r="F394" s="39"/>
      <c r="G394" s="39"/>
      <c r="H394" s="39"/>
      <c r="I394" s="39"/>
      <c r="J394" s="39"/>
      <c r="K394" s="39"/>
    </row>
    <row r="395" spans="3:11">
      <c r="C395" s="39"/>
      <c r="D395" s="39"/>
      <c r="E395" s="39"/>
      <c r="F395" s="39"/>
      <c r="G395" s="39"/>
      <c r="H395" s="39"/>
      <c r="I395" s="39"/>
      <c r="J395" s="39"/>
      <c r="K395" s="39"/>
    </row>
    <row r="396" spans="3:11">
      <c r="C396" s="39"/>
      <c r="D396" s="39"/>
      <c r="E396" s="39"/>
      <c r="F396" s="39"/>
      <c r="G396" s="39"/>
      <c r="H396" s="39"/>
      <c r="I396" s="39"/>
      <c r="J396" s="39"/>
      <c r="K396" s="39"/>
    </row>
    <row r="397" spans="3:11">
      <c r="C397" s="39"/>
      <c r="D397" s="39"/>
      <c r="E397" s="39"/>
      <c r="F397" s="39"/>
      <c r="G397" s="39"/>
      <c r="H397" s="39"/>
      <c r="I397" s="39"/>
      <c r="J397" s="39"/>
      <c r="K397" s="39"/>
    </row>
    <row r="398" spans="3:11">
      <c r="C398" s="39"/>
      <c r="D398" s="39"/>
      <c r="E398" s="39"/>
      <c r="F398" s="39"/>
      <c r="G398" s="39"/>
      <c r="H398" s="39"/>
      <c r="I398" s="39"/>
      <c r="J398" s="39"/>
      <c r="K398" s="39"/>
    </row>
    <row r="399" spans="3:11">
      <c r="C399" s="39"/>
      <c r="D399" s="39"/>
      <c r="E399" s="39"/>
      <c r="F399" s="39"/>
      <c r="G399" s="39"/>
      <c r="H399" s="39"/>
      <c r="I399" s="39"/>
      <c r="J399" s="39"/>
      <c r="K399" s="39"/>
    </row>
    <row r="400" spans="3:11">
      <c r="C400" s="39"/>
      <c r="D400" s="39"/>
      <c r="E400" s="39"/>
      <c r="F400" s="39"/>
      <c r="G400" s="39"/>
      <c r="H400" s="39"/>
      <c r="I400" s="39"/>
      <c r="J400" s="39"/>
      <c r="K400" s="39"/>
    </row>
    <row r="401" spans="3:11">
      <c r="C401" s="39"/>
      <c r="D401" s="39"/>
      <c r="E401" s="39"/>
      <c r="F401" s="39"/>
      <c r="G401" s="39"/>
      <c r="H401" s="39"/>
      <c r="I401" s="39"/>
      <c r="J401" s="39"/>
      <c r="K401" s="39"/>
    </row>
    <row r="402" spans="3:11">
      <c r="C402" s="39"/>
      <c r="D402" s="39"/>
      <c r="E402" s="39"/>
      <c r="F402" s="39"/>
      <c r="G402" s="39"/>
      <c r="H402" s="39"/>
      <c r="I402" s="39"/>
      <c r="J402" s="39"/>
      <c r="K402" s="39"/>
    </row>
    <row r="403" spans="3:11">
      <c r="C403" s="39"/>
      <c r="D403" s="39"/>
      <c r="E403" s="39"/>
      <c r="F403" s="39"/>
      <c r="G403" s="39"/>
      <c r="H403" s="39"/>
      <c r="I403" s="39"/>
      <c r="J403" s="39"/>
      <c r="K403" s="39"/>
    </row>
    <row r="404" spans="3:11">
      <c r="C404" s="39"/>
      <c r="D404" s="39"/>
      <c r="E404" s="39"/>
      <c r="F404" s="39"/>
      <c r="G404" s="39"/>
      <c r="H404" s="39"/>
      <c r="I404" s="39"/>
      <c r="J404" s="39"/>
      <c r="K404" s="39"/>
    </row>
    <row r="405" spans="3:11">
      <c r="C405" s="39"/>
      <c r="D405" s="39"/>
      <c r="E405" s="39"/>
      <c r="F405" s="39"/>
      <c r="G405" s="39"/>
      <c r="H405" s="39"/>
      <c r="I405" s="39"/>
      <c r="J405" s="39"/>
      <c r="K405" s="39"/>
    </row>
    <row r="406" spans="3:11">
      <c r="C406" s="39"/>
      <c r="D406" s="39"/>
      <c r="E406" s="39"/>
      <c r="F406" s="39"/>
      <c r="G406" s="39"/>
      <c r="H406" s="39"/>
      <c r="I406" s="39"/>
      <c r="J406" s="39"/>
      <c r="K406" s="39"/>
    </row>
    <row r="407" spans="3:11">
      <c r="C407" s="39"/>
      <c r="D407" s="39"/>
      <c r="E407" s="39"/>
      <c r="F407" s="39"/>
      <c r="G407" s="39"/>
      <c r="H407" s="39"/>
      <c r="I407" s="39"/>
      <c r="J407" s="39"/>
      <c r="K407" s="39"/>
    </row>
    <row r="408" spans="3:11">
      <c r="C408" s="39"/>
      <c r="D408" s="39"/>
      <c r="E408" s="39"/>
      <c r="F408" s="39"/>
      <c r="G408" s="39"/>
      <c r="H408" s="39"/>
      <c r="I408" s="39"/>
      <c r="J408" s="39"/>
      <c r="K408" s="39"/>
    </row>
    <row r="409" spans="3:11">
      <c r="C409" s="39"/>
      <c r="D409" s="39"/>
      <c r="E409" s="39"/>
      <c r="F409" s="39"/>
      <c r="G409" s="39"/>
      <c r="H409" s="39"/>
      <c r="I409" s="39"/>
      <c r="J409" s="39"/>
      <c r="K409" s="39"/>
    </row>
    <row r="410" spans="3:11">
      <c r="C410" s="39"/>
      <c r="D410" s="39"/>
      <c r="E410" s="39"/>
      <c r="F410" s="39"/>
      <c r="G410" s="39"/>
      <c r="H410" s="39"/>
      <c r="I410" s="39"/>
      <c r="J410" s="39"/>
      <c r="K410" s="39"/>
    </row>
    <row r="411" spans="3:11">
      <c r="C411" s="39"/>
      <c r="D411" s="39"/>
      <c r="E411" s="39"/>
      <c r="F411" s="39"/>
      <c r="G411" s="39"/>
      <c r="H411" s="39"/>
      <c r="I411" s="39"/>
      <c r="J411" s="39"/>
      <c r="K411" s="39"/>
    </row>
    <row r="412" spans="3:11">
      <c r="C412" s="39"/>
      <c r="D412" s="39"/>
      <c r="E412" s="39"/>
      <c r="F412" s="39"/>
      <c r="G412" s="39"/>
      <c r="H412" s="39"/>
      <c r="I412" s="39"/>
      <c r="J412" s="39"/>
      <c r="K412" s="39"/>
    </row>
    <row r="413" spans="3:11">
      <c r="C413" s="39"/>
      <c r="D413" s="39"/>
      <c r="E413" s="39"/>
      <c r="F413" s="39"/>
      <c r="G413" s="39"/>
      <c r="H413" s="39"/>
      <c r="I413" s="39"/>
      <c r="J413" s="39"/>
      <c r="K413" s="39"/>
    </row>
    <row r="414" spans="3:11">
      <c r="C414" s="39"/>
      <c r="D414" s="39"/>
      <c r="E414" s="39"/>
      <c r="F414" s="39"/>
      <c r="G414" s="39"/>
      <c r="H414" s="39"/>
      <c r="I414" s="39"/>
      <c r="J414" s="39"/>
      <c r="K414" s="39"/>
    </row>
    <row r="415" spans="3:11">
      <c r="C415" s="39"/>
      <c r="D415" s="39"/>
      <c r="E415" s="39"/>
      <c r="F415" s="39"/>
      <c r="G415" s="39"/>
      <c r="H415" s="39"/>
      <c r="I415" s="39"/>
      <c r="J415" s="39"/>
      <c r="K415" s="39"/>
    </row>
    <row r="416" spans="3:11">
      <c r="C416" s="39"/>
      <c r="D416" s="39"/>
      <c r="E416" s="39"/>
      <c r="F416" s="39"/>
      <c r="G416" s="39"/>
      <c r="H416" s="39"/>
      <c r="I416" s="39"/>
      <c r="J416" s="39"/>
      <c r="K416" s="39"/>
    </row>
    <row r="417" spans="3:11">
      <c r="C417" s="39"/>
      <c r="D417" s="39"/>
      <c r="E417" s="39"/>
      <c r="F417" s="39"/>
      <c r="G417" s="39"/>
      <c r="H417" s="39"/>
      <c r="I417" s="39"/>
      <c r="J417" s="39"/>
      <c r="K417" s="39"/>
    </row>
    <row r="418" spans="3:11">
      <c r="C418" s="39"/>
      <c r="D418" s="39"/>
      <c r="E418" s="39"/>
      <c r="F418" s="39"/>
      <c r="G418" s="39"/>
      <c r="H418" s="39"/>
      <c r="I418" s="39"/>
      <c r="J418" s="39"/>
      <c r="K418" s="39"/>
    </row>
    <row r="419" spans="3:11">
      <c r="C419" s="39"/>
      <c r="D419" s="39"/>
      <c r="E419" s="39"/>
      <c r="F419" s="39"/>
      <c r="G419" s="39"/>
      <c r="H419" s="39"/>
      <c r="I419" s="39"/>
      <c r="J419" s="39"/>
      <c r="K419" s="39"/>
    </row>
    <row r="420" spans="3:11">
      <c r="C420" s="39"/>
      <c r="D420" s="39"/>
      <c r="E420" s="39"/>
      <c r="F420" s="39"/>
      <c r="G420" s="39"/>
      <c r="H420" s="39"/>
      <c r="I420" s="39"/>
      <c r="J420" s="39"/>
      <c r="K420" s="39"/>
    </row>
    <row r="421" spans="3:11">
      <c r="C421" s="39"/>
      <c r="D421" s="39"/>
      <c r="E421" s="39"/>
      <c r="F421" s="39"/>
      <c r="G421" s="39"/>
      <c r="H421" s="39"/>
      <c r="I421" s="39"/>
      <c r="J421" s="39"/>
      <c r="K421" s="39"/>
    </row>
    <row r="422" spans="3:11">
      <c r="C422" s="39"/>
      <c r="D422" s="39"/>
      <c r="E422" s="39"/>
      <c r="F422" s="39"/>
      <c r="G422" s="39"/>
      <c r="H422" s="39"/>
      <c r="I422" s="39"/>
      <c r="J422" s="39"/>
      <c r="K422" s="39"/>
    </row>
    <row r="423" spans="3:11">
      <c r="C423" s="39"/>
      <c r="D423" s="39"/>
      <c r="E423" s="39"/>
      <c r="F423" s="39"/>
      <c r="G423" s="39"/>
      <c r="H423" s="39"/>
      <c r="I423" s="39"/>
      <c r="J423" s="39"/>
      <c r="K423" s="39"/>
    </row>
    <row r="424" spans="3:11">
      <c r="C424" s="39"/>
      <c r="D424" s="39"/>
      <c r="E424" s="39"/>
      <c r="F424" s="39"/>
      <c r="G424" s="39"/>
      <c r="H424" s="39"/>
      <c r="I424" s="39"/>
      <c r="J424" s="39"/>
      <c r="K424" s="39"/>
    </row>
    <row r="425" spans="3:11">
      <c r="C425" s="39"/>
      <c r="D425" s="39"/>
      <c r="E425" s="39"/>
      <c r="F425" s="39"/>
      <c r="G425" s="39"/>
      <c r="H425" s="39"/>
      <c r="I425" s="39"/>
      <c r="J425" s="39"/>
      <c r="K425" s="39"/>
    </row>
    <row r="426" spans="3:11">
      <c r="C426" s="39"/>
      <c r="D426" s="39"/>
      <c r="E426" s="39"/>
      <c r="F426" s="39"/>
      <c r="G426" s="39"/>
      <c r="H426" s="39"/>
      <c r="I426" s="39"/>
      <c r="J426" s="39"/>
      <c r="K426" s="39"/>
    </row>
    <row r="427" spans="3:11">
      <c r="C427" s="39"/>
      <c r="D427" s="39"/>
      <c r="E427" s="39"/>
      <c r="F427" s="39"/>
      <c r="G427" s="39"/>
      <c r="H427" s="39"/>
      <c r="I427" s="39"/>
      <c r="J427" s="39"/>
      <c r="K427" s="39"/>
    </row>
    <row r="428" spans="3:11">
      <c r="C428" s="39"/>
      <c r="D428" s="39"/>
      <c r="E428" s="39"/>
      <c r="F428" s="39"/>
      <c r="G428" s="39"/>
      <c r="H428" s="39"/>
      <c r="I428" s="39"/>
      <c r="J428" s="39"/>
      <c r="K428" s="39"/>
    </row>
    <row r="429" spans="3:11">
      <c r="C429" s="39"/>
      <c r="D429" s="39"/>
      <c r="E429" s="39"/>
      <c r="F429" s="39"/>
      <c r="G429" s="39"/>
      <c r="H429" s="39"/>
      <c r="I429" s="39"/>
      <c r="J429" s="39"/>
      <c r="K429" s="39"/>
    </row>
    <row r="430" spans="3:11">
      <c r="C430" s="39"/>
      <c r="D430" s="39"/>
      <c r="E430" s="39"/>
      <c r="F430" s="39"/>
      <c r="G430" s="39"/>
      <c r="H430" s="39"/>
      <c r="I430" s="39"/>
      <c r="J430" s="39"/>
      <c r="K430" s="39"/>
    </row>
    <row r="431" spans="3:11">
      <c r="C431" s="39"/>
      <c r="D431" s="39"/>
      <c r="E431" s="39"/>
      <c r="F431" s="39"/>
      <c r="G431" s="39"/>
      <c r="H431" s="39"/>
      <c r="I431" s="39"/>
      <c r="J431" s="39"/>
      <c r="K431" s="39"/>
    </row>
    <row r="432" spans="3:11">
      <c r="C432" s="39"/>
      <c r="D432" s="39"/>
      <c r="E432" s="39"/>
      <c r="F432" s="39"/>
      <c r="G432" s="39"/>
      <c r="H432" s="39"/>
      <c r="I432" s="39"/>
      <c r="J432" s="39"/>
      <c r="K432" s="39"/>
    </row>
    <row r="433" spans="3:11">
      <c r="C433" s="39"/>
      <c r="D433" s="39"/>
      <c r="E433" s="39"/>
      <c r="F433" s="39"/>
      <c r="G433" s="39"/>
      <c r="H433" s="39"/>
      <c r="I433" s="39"/>
      <c r="J433" s="39"/>
      <c r="K433" s="39"/>
    </row>
    <row r="434" spans="3:11">
      <c r="C434" s="39"/>
      <c r="D434" s="39"/>
      <c r="E434" s="39"/>
      <c r="F434" s="39"/>
      <c r="G434" s="39"/>
      <c r="H434" s="39"/>
      <c r="I434" s="39"/>
      <c r="J434" s="39"/>
      <c r="K434" s="39"/>
    </row>
    <row r="435" spans="3:11">
      <c r="C435" s="39"/>
      <c r="D435" s="39"/>
      <c r="E435" s="39"/>
      <c r="F435" s="39"/>
      <c r="G435" s="39"/>
      <c r="H435" s="39"/>
      <c r="I435" s="39"/>
      <c r="J435" s="39"/>
      <c r="K435" s="39"/>
    </row>
    <row r="436" spans="3:11">
      <c r="C436" s="39"/>
      <c r="D436" s="39"/>
      <c r="E436" s="39"/>
      <c r="F436" s="39"/>
      <c r="G436" s="39"/>
      <c r="H436" s="39"/>
      <c r="I436" s="39"/>
      <c r="J436" s="39"/>
      <c r="K436" s="39"/>
    </row>
    <row r="437" spans="3:11">
      <c r="C437" s="39"/>
      <c r="D437" s="39"/>
      <c r="E437" s="39"/>
      <c r="F437" s="39"/>
      <c r="G437" s="39"/>
      <c r="H437" s="39"/>
      <c r="I437" s="39"/>
      <c r="J437" s="39"/>
      <c r="K437" s="39"/>
    </row>
    <row r="438" spans="3:11">
      <c r="C438" s="39"/>
      <c r="D438" s="39"/>
      <c r="E438" s="39"/>
      <c r="F438" s="39"/>
      <c r="G438" s="39"/>
      <c r="H438" s="39"/>
      <c r="I438" s="39"/>
      <c r="J438" s="39"/>
      <c r="K438" s="39"/>
    </row>
    <row r="439" spans="3:11">
      <c r="C439" s="39"/>
      <c r="D439" s="39"/>
      <c r="E439" s="39"/>
      <c r="F439" s="39"/>
      <c r="G439" s="39"/>
      <c r="H439" s="39"/>
      <c r="I439" s="39"/>
      <c r="J439" s="39"/>
      <c r="K439" s="39"/>
    </row>
    <row r="440" spans="3:11">
      <c r="C440" s="39"/>
      <c r="D440" s="39"/>
      <c r="E440" s="39"/>
      <c r="F440" s="39"/>
      <c r="G440" s="39"/>
      <c r="H440" s="39"/>
      <c r="I440" s="39"/>
      <c r="J440" s="39"/>
      <c r="K440" s="39"/>
    </row>
    <row r="441" spans="3:11">
      <c r="C441" s="39"/>
      <c r="D441" s="39"/>
      <c r="E441" s="39"/>
      <c r="F441" s="39"/>
      <c r="G441" s="39"/>
      <c r="H441" s="39"/>
      <c r="I441" s="39"/>
      <c r="J441" s="39"/>
      <c r="K441" s="39"/>
    </row>
    <row r="442" spans="3:11">
      <c r="C442" s="39"/>
      <c r="D442" s="39"/>
      <c r="E442" s="39"/>
      <c r="F442" s="39"/>
      <c r="G442" s="39"/>
      <c r="H442" s="39"/>
      <c r="I442" s="39"/>
      <c r="J442" s="39"/>
      <c r="K442" s="39"/>
    </row>
    <row r="443" spans="3:11">
      <c r="C443" s="39"/>
      <c r="D443" s="39"/>
      <c r="E443" s="39"/>
      <c r="F443" s="39"/>
      <c r="G443" s="39"/>
      <c r="H443" s="39"/>
      <c r="I443" s="39"/>
      <c r="J443" s="39"/>
      <c r="K443" s="39"/>
    </row>
    <row r="444" spans="3:11">
      <c r="C444" s="39"/>
      <c r="D444" s="39"/>
      <c r="E444" s="39"/>
      <c r="F444" s="39"/>
      <c r="G444" s="39"/>
      <c r="H444" s="39"/>
      <c r="I444" s="39"/>
      <c r="J444" s="39"/>
      <c r="K444" s="39"/>
    </row>
    <row r="445" spans="3:11">
      <c r="C445" s="39"/>
      <c r="D445" s="39"/>
      <c r="E445" s="39"/>
      <c r="F445" s="39"/>
      <c r="G445" s="39"/>
      <c r="H445" s="39"/>
      <c r="I445" s="39"/>
      <c r="J445" s="39"/>
      <c r="K445" s="39"/>
    </row>
    <row r="446" spans="3:11">
      <c r="C446" s="39"/>
      <c r="D446" s="39"/>
      <c r="E446" s="39"/>
      <c r="F446" s="39"/>
      <c r="G446" s="39"/>
      <c r="H446" s="39"/>
      <c r="I446" s="39"/>
      <c r="J446" s="39"/>
      <c r="K446" s="39"/>
    </row>
    <row r="447" spans="3:11">
      <c r="C447" s="39"/>
      <c r="D447" s="39"/>
      <c r="E447" s="39"/>
      <c r="F447" s="39"/>
      <c r="G447" s="39"/>
      <c r="H447" s="39"/>
      <c r="I447" s="39"/>
      <c r="J447" s="39"/>
      <c r="K447" s="39"/>
    </row>
    <row r="448" spans="3:11">
      <c r="C448" s="39"/>
      <c r="D448" s="39"/>
      <c r="E448" s="39"/>
      <c r="F448" s="39"/>
      <c r="G448" s="39"/>
      <c r="H448" s="39"/>
      <c r="I448" s="39"/>
      <c r="J448" s="39"/>
      <c r="K448" s="39"/>
    </row>
    <row r="449" spans="3:11">
      <c r="C449" s="39"/>
      <c r="D449" s="39"/>
      <c r="E449" s="39"/>
      <c r="F449" s="39"/>
      <c r="G449" s="39"/>
      <c r="H449" s="39"/>
      <c r="I449" s="39"/>
      <c r="J449" s="39"/>
      <c r="K449" s="39"/>
    </row>
    <row r="450" spans="3:11">
      <c r="C450" s="39"/>
      <c r="D450" s="39"/>
      <c r="E450" s="39"/>
      <c r="F450" s="39"/>
      <c r="G450" s="39"/>
      <c r="H450" s="39"/>
      <c r="I450" s="39"/>
      <c r="J450" s="39"/>
      <c r="K450" s="39"/>
    </row>
    <row r="451" spans="3:11">
      <c r="C451" s="39"/>
      <c r="D451" s="39"/>
      <c r="E451" s="39"/>
      <c r="F451" s="39"/>
      <c r="G451" s="39"/>
      <c r="H451" s="39"/>
      <c r="I451" s="39"/>
      <c r="J451" s="39"/>
      <c r="K451" s="39"/>
    </row>
    <row r="452" spans="3:11">
      <c r="C452" s="39"/>
      <c r="D452" s="39"/>
      <c r="E452" s="39"/>
      <c r="F452" s="39"/>
      <c r="G452" s="39"/>
      <c r="H452" s="39"/>
      <c r="I452" s="39"/>
      <c r="J452" s="39"/>
      <c r="K452" s="39"/>
    </row>
    <row r="453" spans="3:11">
      <c r="C453" s="39"/>
      <c r="D453" s="39"/>
      <c r="E453" s="39"/>
      <c r="F453" s="39"/>
      <c r="G453" s="39"/>
      <c r="H453" s="39"/>
      <c r="I453" s="39"/>
      <c r="J453" s="39"/>
      <c r="K453" s="39"/>
    </row>
    <row r="454" spans="3:11">
      <c r="C454" s="39"/>
      <c r="D454" s="39"/>
      <c r="E454" s="39"/>
      <c r="F454" s="39"/>
      <c r="G454" s="39"/>
      <c r="H454" s="39"/>
      <c r="I454" s="39"/>
      <c r="J454" s="39"/>
      <c r="K454" s="39"/>
    </row>
    <row r="455" spans="3:11">
      <c r="C455" s="39"/>
      <c r="D455" s="39"/>
      <c r="E455" s="39"/>
      <c r="F455" s="39"/>
      <c r="G455" s="39"/>
      <c r="H455" s="39"/>
      <c r="I455" s="39"/>
      <c r="J455" s="39"/>
      <c r="K455" s="39"/>
    </row>
    <row r="456" spans="3:11">
      <c r="C456" s="39"/>
      <c r="D456" s="39"/>
      <c r="E456" s="39"/>
      <c r="F456" s="39"/>
      <c r="G456" s="39"/>
      <c r="H456" s="39"/>
      <c r="I456" s="39"/>
      <c r="J456" s="39"/>
      <c r="K456" s="39"/>
    </row>
    <row r="457" spans="3:11">
      <c r="C457" s="39"/>
      <c r="D457" s="39"/>
      <c r="E457" s="39"/>
      <c r="F457" s="39"/>
      <c r="G457" s="39"/>
      <c r="H457" s="39"/>
      <c r="I457" s="39"/>
      <c r="J457" s="39"/>
      <c r="K457" s="39"/>
    </row>
    <row r="458" spans="3:11">
      <c r="C458" s="39"/>
      <c r="D458" s="39"/>
      <c r="E458" s="39"/>
      <c r="F458" s="39"/>
      <c r="G458" s="39"/>
      <c r="H458" s="39"/>
      <c r="I458" s="39"/>
      <c r="J458" s="39"/>
      <c r="K458" s="39"/>
    </row>
    <row r="459" spans="3:11">
      <c r="C459" s="39"/>
      <c r="D459" s="39"/>
      <c r="E459" s="39"/>
      <c r="F459" s="39"/>
      <c r="G459" s="39"/>
      <c r="H459" s="39"/>
      <c r="I459" s="39"/>
      <c r="J459" s="39"/>
      <c r="K459" s="39"/>
    </row>
    <row r="460" spans="3:11">
      <c r="C460" s="39"/>
      <c r="D460" s="39"/>
      <c r="E460" s="39"/>
      <c r="F460" s="39"/>
      <c r="G460" s="39"/>
      <c r="H460" s="39"/>
      <c r="I460" s="39"/>
      <c r="J460" s="39"/>
      <c r="K460" s="39"/>
    </row>
    <row r="461" spans="3:11">
      <c r="C461" s="39"/>
      <c r="D461" s="39"/>
      <c r="E461" s="39"/>
      <c r="F461" s="39"/>
      <c r="G461" s="39"/>
      <c r="H461" s="39"/>
      <c r="I461" s="39"/>
      <c r="J461" s="39"/>
      <c r="K461" s="39"/>
    </row>
    <row r="462" spans="3:11">
      <c r="C462" s="39"/>
      <c r="D462" s="39"/>
      <c r="E462" s="39"/>
      <c r="F462" s="39"/>
      <c r="G462" s="39"/>
      <c r="H462" s="39"/>
      <c r="I462" s="39"/>
      <c r="J462" s="39"/>
      <c r="K462" s="39"/>
    </row>
    <row r="463" spans="3:11">
      <c r="C463" s="39"/>
      <c r="D463" s="39"/>
      <c r="E463" s="39"/>
      <c r="F463" s="39"/>
      <c r="G463" s="39"/>
      <c r="H463" s="39"/>
      <c r="I463" s="39"/>
      <c r="J463" s="39"/>
      <c r="K463" s="39"/>
    </row>
    <row r="464" spans="3:11">
      <c r="C464" s="39"/>
      <c r="D464" s="39"/>
      <c r="E464" s="39"/>
      <c r="F464" s="39"/>
      <c r="G464" s="39"/>
      <c r="H464" s="39"/>
      <c r="I464" s="39"/>
      <c r="J464" s="39"/>
      <c r="K464" s="39"/>
    </row>
    <row r="465" spans="3:11">
      <c r="C465" s="39"/>
      <c r="D465" s="39"/>
      <c r="E465" s="39"/>
      <c r="F465" s="39"/>
      <c r="G465" s="39"/>
      <c r="H465" s="39"/>
      <c r="I465" s="39"/>
      <c r="J465" s="39"/>
      <c r="K465" s="39"/>
    </row>
    <row r="466" spans="3:11">
      <c r="C466" s="39"/>
      <c r="D466" s="39"/>
      <c r="E466" s="39"/>
      <c r="F466" s="39"/>
      <c r="G466" s="39"/>
      <c r="H466" s="39"/>
      <c r="I466" s="39"/>
      <c r="J466" s="39"/>
      <c r="K466" s="39"/>
    </row>
    <row r="467" spans="3:11">
      <c r="C467" s="39"/>
      <c r="D467" s="39"/>
      <c r="E467" s="39"/>
      <c r="F467" s="39"/>
      <c r="G467" s="39"/>
      <c r="H467" s="39"/>
      <c r="I467" s="39"/>
      <c r="J467" s="39"/>
      <c r="K467" s="39"/>
    </row>
    <row r="468" spans="3:11">
      <c r="C468" s="39"/>
      <c r="D468" s="39"/>
      <c r="E468" s="39"/>
      <c r="F468" s="39"/>
      <c r="G468" s="39"/>
      <c r="H468" s="39"/>
      <c r="I468" s="39"/>
      <c r="J468" s="39"/>
      <c r="K468" s="39"/>
    </row>
    <row r="469" spans="3:11">
      <c r="C469" s="39"/>
      <c r="D469" s="39"/>
      <c r="E469" s="39"/>
      <c r="F469" s="39"/>
      <c r="G469" s="39"/>
      <c r="H469" s="39"/>
      <c r="I469" s="39"/>
      <c r="J469" s="39"/>
      <c r="K469" s="39"/>
    </row>
    <row r="470" spans="3:11">
      <c r="C470" s="39"/>
      <c r="D470" s="39"/>
      <c r="E470" s="39"/>
      <c r="F470" s="39"/>
      <c r="G470" s="39"/>
      <c r="H470" s="39"/>
      <c r="I470" s="39"/>
      <c r="J470" s="39"/>
      <c r="K470" s="39"/>
    </row>
    <row r="471" spans="3:11">
      <c r="C471" s="39"/>
      <c r="D471" s="39"/>
      <c r="E471" s="39"/>
      <c r="F471" s="39"/>
      <c r="G471" s="39"/>
      <c r="H471" s="39"/>
      <c r="I471" s="39"/>
      <c r="J471" s="39"/>
      <c r="K471" s="39"/>
    </row>
    <row r="472" spans="3:11">
      <c r="C472" s="39"/>
      <c r="D472" s="39"/>
      <c r="E472" s="39"/>
      <c r="F472" s="39"/>
      <c r="G472" s="39"/>
      <c r="H472" s="39"/>
      <c r="I472" s="39"/>
      <c r="J472" s="39"/>
      <c r="K472" s="39"/>
    </row>
    <row r="473" spans="3:11">
      <c r="C473" s="39"/>
      <c r="D473" s="39"/>
      <c r="E473" s="39"/>
      <c r="F473" s="39"/>
      <c r="G473" s="39"/>
      <c r="H473" s="39"/>
      <c r="I473" s="39"/>
      <c r="J473" s="39"/>
      <c r="K473" s="39"/>
    </row>
    <row r="474" spans="3:11">
      <c r="C474" s="39"/>
      <c r="D474" s="39"/>
      <c r="E474" s="39"/>
      <c r="F474" s="39"/>
      <c r="G474" s="39"/>
      <c r="H474" s="39"/>
      <c r="I474" s="39"/>
      <c r="J474" s="39"/>
      <c r="K474" s="39"/>
    </row>
    <row r="475" spans="3:11">
      <c r="C475" s="39"/>
      <c r="D475" s="39"/>
      <c r="E475" s="39"/>
      <c r="F475" s="39"/>
      <c r="G475" s="39"/>
      <c r="H475" s="39"/>
      <c r="I475" s="39"/>
      <c r="J475" s="39"/>
      <c r="K475" s="39"/>
    </row>
    <row r="476" spans="3:11">
      <c r="C476" s="39"/>
      <c r="D476" s="39"/>
      <c r="E476" s="39"/>
      <c r="F476" s="39"/>
      <c r="G476" s="39"/>
      <c r="H476" s="39"/>
      <c r="I476" s="39"/>
      <c r="J476" s="39"/>
      <c r="K476" s="39"/>
    </row>
    <row r="477" spans="3:11">
      <c r="C477" s="39"/>
      <c r="D477" s="39"/>
      <c r="E477" s="39"/>
      <c r="F477" s="39"/>
      <c r="G477" s="39"/>
      <c r="H477" s="39"/>
      <c r="I477" s="39"/>
      <c r="J477" s="39"/>
      <c r="K477" s="39"/>
    </row>
    <row r="478" spans="3:11">
      <c r="C478" s="39"/>
      <c r="D478" s="39"/>
      <c r="E478" s="39"/>
      <c r="F478" s="39"/>
      <c r="G478" s="39"/>
      <c r="H478" s="39"/>
      <c r="I478" s="39"/>
      <c r="J478" s="39"/>
      <c r="K478" s="39"/>
    </row>
    <row r="479" spans="3:11">
      <c r="C479" s="39"/>
      <c r="D479" s="39"/>
      <c r="E479" s="39"/>
      <c r="F479" s="39"/>
      <c r="G479" s="39"/>
      <c r="H479" s="39"/>
      <c r="I479" s="39"/>
      <c r="J479" s="39"/>
      <c r="K479" s="39"/>
    </row>
    <row r="480" spans="3:11">
      <c r="C480" s="39"/>
      <c r="D480" s="39"/>
      <c r="E480" s="39"/>
      <c r="F480" s="39"/>
      <c r="G480" s="39"/>
      <c r="H480" s="39"/>
      <c r="I480" s="39"/>
      <c r="J480" s="39"/>
      <c r="K480" s="39"/>
    </row>
    <row r="481" spans="3:11">
      <c r="C481" s="39"/>
      <c r="D481" s="39"/>
      <c r="E481" s="39"/>
      <c r="F481" s="39"/>
      <c r="G481" s="39"/>
      <c r="H481" s="39"/>
      <c r="I481" s="39"/>
      <c r="J481" s="39"/>
      <c r="K481" s="39"/>
    </row>
    <row r="482" spans="3:11">
      <c r="C482" s="39"/>
      <c r="D482" s="39"/>
      <c r="E482" s="39"/>
      <c r="F482" s="39"/>
      <c r="G482" s="39"/>
      <c r="H482" s="39"/>
      <c r="I482" s="39"/>
      <c r="J482" s="39"/>
      <c r="K482" s="39"/>
    </row>
    <row r="483" spans="3:11">
      <c r="C483" s="39"/>
      <c r="D483" s="39"/>
      <c r="E483" s="39"/>
      <c r="F483" s="39"/>
      <c r="G483" s="39"/>
      <c r="H483" s="39"/>
      <c r="I483" s="39"/>
      <c r="J483" s="39"/>
      <c r="K483" s="39"/>
    </row>
    <row r="484" spans="3:11">
      <c r="C484" s="39"/>
      <c r="D484" s="39"/>
      <c r="E484" s="39"/>
      <c r="F484" s="39"/>
      <c r="G484" s="39"/>
      <c r="H484" s="39"/>
      <c r="I484" s="39"/>
      <c r="J484" s="39"/>
      <c r="K484" s="39"/>
    </row>
    <row r="485" spans="3:11">
      <c r="C485" s="39"/>
      <c r="D485" s="39"/>
      <c r="E485" s="39"/>
      <c r="F485" s="39"/>
      <c r="G485" s="39"/>
      <c r="H485" s="39"/>
      <c r="I485" s="39"/>
      <c r="J485" s="39"/>
      <c r="K485" s="39"/>
    </row>
    <row r="486" spans="3:11">
      <c r="C486" s="39"/>
      <c r="D486" s="39"/>
      <c r="E486" s="39"/>
      <c r="F486" s="39"/>
      <c r="G486" s="39"/>
      <c r="H486" s="39"/>
      <c r="I486" s="39"/>
      <c r="J486" s="39"/>
      <c r="K486" s="39"/>
    </row>
    <row r="487" spans="3:11">
      <c r="C487" s="39"/>
      <c r="D487" s="39"/>
      <c r="E487" s="39"/>
      <c r="F487" s="39"/>
      <c r="G487" s="39"/>
      <c r="H487" s="39"/>
      <c r="I487" s="39"/>
      <c r="J487" s="39"/>
      <c r="K487" s="39"/>
    </row>
    <row r="488" spans="3:11">
      <c r="C488" s="39"/>
      <c r="D488" s="39"/>
      <c r="E488" s="39"/>
      <c r="F488" s="39"/>
      <c r="G488" s="39"/>
      <c r="H488" s="39"/>
      <c r="I488" s="39"/>
      <c r="J488" s="39"/>
      <c r="K488" s="39"/>
    </row>
    <row r="489" spans="3:11">
      <c r="C489" s="39"/>
      <c r="D489" s="39"/>
      <c r="E489" s="39"/>
      <c r="F489" s="39"/>
      <c r="G489" s="39"/>
      <c r="H489" s="39"/>
      <c r="I489" s="39"/>
      <c r="J489" s="39"/>
      <c r="K489" s="39"/>
    </row>
    <row r="490" spans="3:11">
      <c r="C490" s="39"/>
      <c r="D490" s="39"/>
      <c r="E490" s="39"/>
      <c r="F490" s="39"/>
      <c r="G490" s="39"/>
      <c r="H490" s="39"/>
      <c r="I490" s="39"/>
      <c r="J490" s="39"/>
      <c r="K490" s="39"/>
    </row>
    <row r="491" spans="3:11">
      <c r="C491" s="39"/>
      <c r="D491" s="39"/>
      <c r="E491" s="39"/>
      <c r="F491" s="39"/>
      <c r="G491" s="39"/>
      <c r="H491" s="39"/>
      <c r="I491" s="39"/>
      <c r="J491" s="39"/>
      <c r="K491" s="39"/>
    </row>
    <row r="492" spans="3:11">
      <c r="C492" s="39"/>
      <c r="D492" s="39"/>
      <c r="E492" s="39"/>
      <c r="F492" s="39"/>
      <c r="G492" s="39"/>
      <c r="H492" s="39"/>
      <c r="I492" s="39"/>
      <c r="J492" s="39"/>
      <c r="K492" s="39"/>
    </row>
    <row r="493" spans="3:11">
      <c r="C493" s="39"/>
      <c r="D493" s="39"/>
      <c r="E493" s="39"/>
      <c r="F493" s="39"/>
      <c r="G493" s="39"/>
      <c r="H493" s="39"/>
      <c r="I493" s="39"/>
      <c r="J493" s="39"/>
      <c r="K493" s="39"/>
    </row>
    <row r="494" spans="3:11">
      <c r="C494" s="39"/>
      <c r="D494" s="39"/>
      <c r="E494" s="39"/>
      <c r="F494" s="39"/>
      <c r="G494" s="39"/>
      <c r="H494" s="39"/>
      <c r="I494" s="39"/>
      <c r="J494" s="39"/>
      <c r="K494" s="39"/>
    </row>
    <row r="495" spans="3:11">
      <c r="C495" s="39"/>
      <c r="D495" s="39"/>
      <c r="E495" s="39"/>
      <c r="F495" s="39"/>
      <c r="G495" s="39"/>
      <c r="H495" s="39"/>
      <c r="I495" s="39"/>
      <c r="J495" s="39"/>
      <c r="K495" s="39"/>
    </row>
    <row r="496" spans="3:11">
      <c r="C496" s="39"/>
      <c r="D496" s="39"/>
      <c r="E496" s="39"/>
      <c r="F496" s="39"/>
      <c r="G496" s="39"/>
      <c r="H496" s="39"/>
      <c r="I496" s="39"/>
      <c r="J496" s="39"/>
      <c r="K496" s="39"/>
    </row>
    <row r="497" spans="3:11">
      <c r="C497" s="39"/>
      <c r="D497" s="39"/>
      <c r="E497" s="39"/>
      <c r="F497" s="39"/>
      <c r="G497" s="39"/>
      <c r="H497" s="39"/>
      <c r="I497" s="39"/>
      <c r="J497" s="39"/>
      <c r="K497" s="39"/>
    </row>
    <row r="498" spans="3:11">
      <c r="C498" s="39"/>
      <c r="D498" s="39"/>
      <c r="E498" s="39"/>
      <c r="F498" s="39"/>
      <c r="G498" s="39"/>
      <c r="H498" s="39"/>
      <c r="I498" s="39"/>
      <c r="J498" s="39"/>
      <c r="K498" s="39"/>
    </row>
    <row r="499" spans="3:11">
      <c r="C499" s="39"/>
      <c r="D499" s="39"/>
      <c r="E499" s="39"/>
      <c r="F499" s="39"/>
      <c r="G499" s="39"/>
      <c r="H499" s="39"/>
      <c r="I499" s="39"/>
      <c r="J499" s="39"/>
      <c r="K499" s="39"/>
    </row>
    <row r="500" spans="3:11">
      <c r="C500" s="39"/>
      <c r="D500" s="39"/>
      <c r="E500" s="39"/>
      <c r="F500" s="39"/>
      <c r="G500" s="39"/>
      <c r="H500" s="39"/>
      <c r="I500" s="39"/>
      <c r="J500" s="39"/>
      <c r="K500" s="39"/>
    </row>
    <row r="501" spans="3:11">
      <c r="C501" s="39"/>
      <c r="D501" s="39"/>
      <c r="E501" s="39"/>
      <c r="F501" s="39"/>
      <c r="G501" s="39"/>
      <c r="H501" s="39"/>
      <c r="I501" s="39"/>
      <c r="J501" s="39"/>
      <c r="K501" s="39"/>
    </row>
    <row r="502" spans="3:11">
      <c r="C502" s="39"/>
      <c r="D502" s="39"/>
      <c r="E502" s="39"/>
      <c r="F502" s="39"/>
      <c r="G502" s="39"/>
      <c r="H502" s="39"/>
      <c r="I502" s="39"/>
      <c r="J502" s="39"/>
      <c r="K502" s="39"/>
    </row>
    <row r="503" spans="3:11">
      <c r="C503" s="39"/>
      <c r="D503" s="39"/>
      <c r="E503" s="39"/>
      <c r="F503" s="39"/>
      <c r="G503" s="39"/>
      <c r="H503" s="39"/>
      <c r="I503" s="39"/>
      <c r="J503" s="39"/>
      <c r="K503" s="39"/>
    </row>
    <row r="504" spans="3:11">
      <c r="C504" s="39"/>
      <c r="D504" s="39"/>
      <c r="E504" s="39"/>
      <c r="F504" s="39"/>
      <c r="G504" s="39"/>
      <c r="H504" s="39"/>
      <c r="I504" s="39"/>
      <c r="J504" s="39"/>
      <c r="K504" s="39"/>
    </row>
    <row r="505" spans="3:11">
      <c r="C505" s="39"/>
      <c r="D505" s="39"/>
      <c r="E505" s="39"/>
      <c r="F505" s="39"/>
      <c r="G505" s="39"/>
      <c r="H505" s="39"/>
      <c r="I505" s="39"/>
      <c r="J505" s="39"/>
      <c r="K505" s="39"/>
    </row>
    <row r="506" spans="3:11">
      <c r="C506" s="39"/>
      <c r="D506" s="39"/>
      <c r="E506" s="39"/>
      <c r="F506" s="39"/>
      <c r="G506" s="39"/>
      <c r="H506" s="39"/>
      <c r="I506" s="39"/>
      <c r="J506" s="39"/>
      <c r="K506" s="39"/>
    </row>
    <row r="507" spans="3:11">
      <c r="C507" s="39"/>
      <c r="D507" s="39"/>
      <c r="E507" s="39"/>
      <c r="F507" s="39"/>
      <c r="G507" s="39"/>
      <c r="H507" s="39"/>
      <c r="I507" s="39"/>
      <c r="J507" s="39"/>
      <c r="K507" s="39"/>
    </row>
    <row r="508" spans="3:11">
      <c r="C508" s="39"/>
      <c r="D508" s="39"/>
      <c r="E508" s="39"/>
      <c r="F508" s="39"/>
      <c r="G508" s="39"/>
      <c r="H508" s="39"/>
      <c r="I508" s="39"/>
      <c r="J508" s="39"/>
      <c r="K508" s="39"/>
    </row>
    <row r="509" spans="3:11">
      <c r="C509" s="39"/>
      <c r="D509" s="39"/>
      <c r="E509" s="39"/>
      <c r="F509" s="39"/>
      <c r="G509" s="39"/>
      <c r="H509" s="39"/>
      <c r="I509" s="39"/>
      <c r="J509" s="39"/>
      <c r="K509" s="39"/>
    </row>
    <row r="510" spans="3:11">
      <c r="C510" s="39"/>
      <c r="D510" s="39"/>
      <c r="E510" s="39"/>
      <c r="F510" s="39"/>
      <c r="G510" s="39"/>
      <c r="H510" s="39"/>
      <c r="I510" s="39"/>
      <c r="J510" s="39"/>
      <c r="K510" s="39"/>
    </row>
    <row r="511" spans="3:11">
      <c r="C511" s="39"/>
      <c r="D511" s="39"/>
      <c r="E511" s="39"/>
      <c r="F511" s="39"/>
      <c r="G511" s="39"/>
      <c r="H511" s="39"/>
      <c r="I511" s="39"/>
      <c r="J511" s="39"/>
      <c r="K511" s="39"/>
    </row>
    <row r="512" spans="3:11">
      <c r="C512" s="39"/>
      <c r="D512" s="39"/>
      <c r="E512" s="39"/>
      <c r="F512" s="39"/>
      <c r="G512" s="39"/>
      <c r="H512" s="39"/>
      <c r="I512" s="39"/>
      <c r="J512" s="39"/>
      <c r="K512" s="39"/>
    </row>
    <row r="513" spans="3:11">
      <c r="C513" s="39"/>
      <c r="D513" s="39"/>
      <c r="E513" s="39"/>
      <c r="F513" s="39"/>
      <c r="G513" s="39"/>
      <c r="H513" s="39"/>
      <c r="I513" s="39"/>
      <c r="J513" s="39"/>
      <c r="K513" s="39"/>
    </row>
    <row r="514" spans="3:11">
      <c r="C514" s="39"/>
      <c r="D514" s="39"/>
      <c r="E514" s="39"/>
      <c r="F514" s="39"/>
      <c r="G514" s="39"/>
      <c r="H514" s="39"/>
      <c r="I514" s="39"/>
      <c r="J514" s="39"/>
      <c r="K514" s="39"/>
    </row>
    <row r="515" spans="3:11">
      <c r="C515" s="39"/>
      <c r="D515" s="39"/>
      <c r="E515" s="39"/>
      <c r="F515" s="39"/>
      <c r="G515" s="39"/>
      <c r="H515" s="39"/>
      <c r="I515" s="39"/>
      <c r="J515" s="39"/>
      <c r="K515" s="39"/>
    </row>
    <row r="516" spans="3:11">
      <c r="C516" s="39"/>
      <c r="D516" s="39"/>
      <c r="E516" s="39"/>
      <c r="F516" s="39"/>
      <c r="G516" s="39"/>
      <c r="H516" s="39"/>
      <c r="I516" s="39"/>
      <c r="J516" s="39"/>
      <c r="K516" s="39"/>
    </row>
    <row r="517" spans="3:11">
      <c r="C517" s="39"/>
      <c r="D517" s="39"/>
      <c r="E517" s="39"/>
      <c r="F517" s="39"/>
      <c r="G517" s="39"/>
      <c r="H517" s="39"/>
      <c r="I517" s="39"/>
      <c r="J517" s="39"/>
      <c r="K517" s="39"/>
    </row>
    <row r="518" spans="3:11">
      <c r="C518" s="39"/>
      <c r="D518" s="39"/>
      <c r="E518" s="39"/>
      <c r="F518" s="39"/>
      <c r="G518" s="39"/>
      <c r="H518" s="39"/>
      <c r="I518" s="39"/>
      <c r="J518" s="39"/>
      <c r="K518" s="39"/>
    </row>
    <row r="519" spans="3:11">
      <c r="C519" s="39"/>
      <c r="D519" s="39"/>
      <c r="E519" s="39"/>
      <c r="F519" s="39"/>
      <c r="G519" s="39"/>
      <c r="H519" s="39"/>
      <c r="I519" s="39"/>
      <c r="J519" s="39"/>
      <c r="K519" s="39"/>
    </row>
    <row r="520" spans="3:11">
      <c r="C520" s="39"/>
      <c r="D520" s="39"/>
      <c r="E520" s="39"/>
      <c r="F520" s="39"/>
      <c r="G520" s="39"/>
      <c r="H520" s="39"/>
      <c r="I520" s="39"/>
      <c r="J520" s="39"/>
      <c r="K520" s="39"/>
    </row>
    <row r="521" spans="3:11">
      <c r="C521" s="39"/>
      <c r="D521" s="39"/>
      <c r="E521" s="39"/>
      <c r="F521" s="39"/>
      <c r="G521" s="39"/>
      <c r="H521" s="39"/>
      <c r="I521" s="39"/>
      <c r="J521" s="39"/>
      <c r="K521" s="39"/>
    </row>
    <row r="522" spans="3:11">
      <c r="C522" s="39"/>
      <c r="D522" s="39"/>
      <c r="E522" s="39"/>
      <c r="F522" s="39"/>
      <c r="G522" s="39"/>
      <c r="H522" s="39"/>
      <c r="I522" s="39"/>
      <c r="J522" s="39"/>
      <c r="K522" s="39"/>
    </row>
    <row r="523" spans="3:11">
      <c r="C523" s="39"/>
      <c r="D523" s="39"/>
      <c r="E523" s="39"/>
      <c r="F523" s="39"/>
      <c r="G523" s="39"/>
      <c r="H523" s="39"/>
      <c r="I523" s="39"/>
      <c r="J523" s="39"/>
      <c r="K523" s="39"/>
    </row>
    <row r="524" spans="3:11">
      <c r="C524" s="39"/>
      <c r="D524" s="39"/>
      <c r="E524" s="39"/>
      <c r="F524" s="39"/>
      <c r="G524" s="39"/>
      <c r="H524" s="39"/>
      <c r="I524" s="39"/>
      <c r="J524" s="39"/>
      <c r="K524" s="39"/>
    </row>
    <row r="525" spans="3:11">
      <c r="C525" s="39"/>
      <c r="D525" s="39"/>
      <c r="E525" s="39"/>
      <c r="F525" s="39"/>
      <c r="G525" s="39"/>
      <c r="H525" s="39"/>
      <c r="I525" s="39"/>
      <c r="J525" s="39"/>
      <c r="K525" s="39"/>
    </row>
    <row r="526" spans="3:11">
      <c r="C526" s="39"/>
      <c r="D526" s="39"/>
      <c r="E526" s="39"/>
      <c r="F526" s="39"/>
      <c r="G526" s="39"/>
      <c r="H526" s="39"/>
      <c r="I526" s="39"/>
      <c r="J526" s="39"/>
      <c r="K526" s="39"/>
    </row>
    <row r="527" spans="3:11">
      <c r="C527" s="39"/>
      <c r="D527" s="39"/>
      <c r="E527" s="39"/>
      <c r="F527" s="39"/>
      <c r="G527" s="39"/>
      <c r="H527" s="39"/>
      <c r="I527" s="39"/>
      <c r="J527" s="39"/>
      <c r="K527" s="39"/>
    </row>
    <row r="528" spans="3:11">
      <c r="C528" s="39"/>
      <c r="D528" s="39"/>
      <c r="E528" s="39"/>
      <c r="F528" s="39"/>
      <c r="G528" s="39"/>
      <c r="H528" s="39"/>
      <c r="I528" s="39"/>
      <c r="J528" s="39"/>
      <c r="K528" s="39"/>
    </row>
    <row r="529" spans="3:11">
      <c r="C529" s="39"/>
      <c r="D529" s="39"/>
      <c r="E529" s="39"/>
      <c r="F529" s="39"/>
      <c r="G529" s="39"/>
      <c r="H529" s="39"/>
      <c r="I529" s="39"/>
      <c r="J529" s="39"/>
      <c r="K529" s="39"/>
    </row>
    <row r="530" spans="3:11">
      <c r="C530" s="39"/>
      <c r="D530" s="39"/>
      <c r="E530" s="39"/>
      <c r="F530" s="39"/>
      <c r="G530" s="39"/>
      <c r="H530" s="39"/>
      <c r="I530" s="39"/>
      <c r="J530" s="39"/>
      <c r="K530" s="39"/>
    </row>
    <row r="531" spans="3:11">
      <c r="C531" s="39"/>
      <c r="D531" s="39"/>
      <c r="E531" s="39"/>
      <c r="F531" s="39"/>
      <c r="G531" s="39"/>
      <c r="H531" s="39"/>
      <c r="I531" s="39"/>
      <c r="J531" s="39"/>
      <c r="K531" s="39"/>
    </row>
    <row r="532" spans="3:11">
      <c r="C532" s="39"/>
      <c r="D532" s="39"/>
      <c r="E532" s="39"/>
      <c r="F532" s="39"/>
      <c r="G532" s="39"/>
      <c r="H532" s="39"/>
      <c r="I532" s="39"/>
      <c r="J532" s="39"/>
      <c r="K532" s="39"/>
    </row>
    <row r="533" spans="3:11">
      <c r="C533" s="39"/>
      <c r="D533" s="39"/>
      <c r="E533" s="39"/>
      <c r="F533" s="39"/>
      <c r="G533" s="39"/>
      <c r="H533" s="39"/>
      <c r="I533" s="39"/>
      <c r="J533" s="39"/>
      <c r="K533" s="39"/>
    </row>
    <row r="534" spans="3:11">
      <c r="C534" s="39"/>
      <c r="D534" s="39"/>
      <c r="E534" s="39"/>
      <c r="F534" s="39"/>
      <c r="G534" s="39"/>
      <c r="H534" s="39"/>
      <c r="I534" s="39"/>
      <c r="J534" s="39"/>
      <c r="K534" s="39"/>
    </row>
    <row r="535" spans="3:11">
      <c r="C535" s="39"/>
      <c r="D535" s="39"/>
      <c r="E535" s="39"/>
      <c r="F535" s="39"/>
      <c r="G535" s="39"/>
      <c r="H535" s="39"/>
      <c r="I535" s="39"/>
      <c r="J535" s="39"/>
      <c r="K535" s="39"/>
    </row>
    <row r="536" spans="3:11">
      <c r="C536" s="39"/>
      <c r="D536" s="39"/>
      <c r="E536" s="39"/>
      <c r="F536" s="39"/>
      <c r="G536" s="39"/>
      <c r="H536" s="39"/>
      <c r="I536" s="39"/>
      <c r="J536" s="39"/>
      <c r="K536" s="39"/>
    </row>
    <row r="537" spans="3:11">
      <c r="C537" s="39"/>
      <c r="D537" s="39"/>
      <c r="E537" s="39"/>
      <c r="F537" s="39"/>
      <c r="G537" s="39"/>
      <c r="H537" s="39"/>
      <c r="I537" s="39"/>
      <c r="J537" s="39"/>
      <c r="K537" s="39"/>
    </row>
    <row r="538" spans="3:11">
      <c r="C538" s="39"/>
      <c r="D538" s="39"/>
      <c r="E538" s="39"/>
      <c r="F538" s="39"/>
      <c r="G538" s="39"/>
      <c r="H538" s="39"/>
      <c r="I538" s="39"/>
      <c r="J538" s="39"/>
      <c r="K538" s="39"/>
    </row>
    <row r="539" spans="3:11">
      <c r="C539" s="39"/>
      <c r="D539" s="39"/>
      <c r="E539" s="39"/>
      <c r="F539" s="39"/>
      <c r="G539" s="39"/>
      <c r="H539" s="39"/>
      <c r="I539" s="39"/>
      <c r="J539" s="39"/>
      <c r="K539" s="39"/>
    </row>
    <row r="540" spans="3:11">
      <c r="C540" s="39"/>
      <c r="D540" s="39"/>
      <c r="E540" s="39"/>
      <c r="F540" s="39"/>
      <c r="G540" s="39"/>
      <c r="H540" s="39"/>
      <c r="I540" s="39"/>
      <c r="J540" s="39"/>
      <c r="K540" s="39"/>
    </row>
    <row r="541" spans="3:11">
      <c r="C541" s="39"/>
      <c r="D541" s="39"/>
      <c r="E541" s="39"/>
      <c r="F541" s="39"/>
      <c r="G541" s="39"/>
      <c r="H541" s="39"/>
      <c r="I541" s="39"/>
      <c r="J541" s="39"/>
      <c r="K541" s="39"/>
    </row>
    <row r="542" spans="3:11">
      <c r="C542" s="39"/>
      <c r="D542" s="39"/>
      <c r="E542" s="39"/>
      <c r="F542" s="39"/>
      <c r="G542" s="39"/>
      <c r="H542" s="39"/>
      <c r="I542" s="39"/>
      <c r="J542" s="39"/>
      <c r="K542" s="39"/>
    </row>
    <row r="543" spans="3:11">
      <c r="C543" s="39"/>
      <c r="D543" s="39"/>
      <c r="E543" s="39"/>
      <c r="F543" s="39"/>
      <c r="G543" s="39"/>
      <c r="H543" s="39"/>
      <c r="I543" s="39"/>
      <c r="J543" s="39"/>
      <c r="K543" s="39"/>
    </row>
    <row r="544" spans="3:11">
      <c r="C544" s="39"/>
      <c r="D544" s="39"/>
      <c r="E544" s="39"/>
      <c r="F544" s="39"/>
      <c r="G544" s="39"/>
      <c r="H544" s="39"/>
      <c r="I544" s="39"/>
      <c r="J544" s="39"/>
      <c r="K544" s="39"/>
    </row>
    <row r="545" spans="3:11">
      <c r="C545" s="39"/>
      <c r="D545" s="39"/>
      <c r="E545" s="39"/>
      <c r="F545" s="39"/>
      <c r="G545" s="39"/>
      <c r="H545" s="39"/>
      <c r="I545" s="39"/>
      <c r="J545" s="39"/>
      <c r="K545" s="39"/>
    </row>
    <row r="546" spans="3:11">
      <c r="C546" s="39"/>
      <c r="D546" s="39"/>
      <c r="E546" s="39"/>
      <c r="F546" s="39"/>
      <c r="G546" s="39"/>
      <c r="H546" s="39"/>
      <c r="I546" s="39"/>
      <c r="J546" s="39"/>
      <c r="K546" s="39"/>
    </row>
    <row r="547" spans="3:11">
      <c r="C547" s="39"/>
      <c r="D547" s="39"/>
      <c r="E547" s="39"/>
      <c r="F547" s="39"/>
      <c r="G547" s="39"/>
      <c r="H547" s="39"/>
      <c r="I547" s="39"/>
      <c r="J547" s="39"/>
      <c r="K547" s="39"/>
    </row>
    <row r="548" spans="3:11">
      <c r="C548" s="39"/>
      <c r="D548" s="39"/>
      <c r="E548" s="39"/>
      <c r="F548" s="39"/>
      <c r="G548" s="39"/>
      <c r="H548" s="39"/>
      <c r="I548" s="39"/>
      <c r="J548" s="39"/>
      <c r="K548" s="39"/>
    </row>
    <row r="549" spans="3:11">
      <c r="C549" s="39"/>
      <c r="D549" s="39"/>
      <c r="E549" s="39"/>
      <c r="F549" s="39"/>
      <c r="G549" s="39"/>
      <c r="H549" s="39"/>
      <c r="I549" s="39"/>
      <c r="J549" s="39"/>
      <c r="K549" s="39"/>
    </row>
    <row r="550" spans="3:11">
      <c r="C550" s="39"/>
      <c r="D550" s="39"/>
      <c r="E550" s="39"/>
      <c r="F550" s="39"/>
      <c r="G550" s="39"/>
      <c r="H550" s="39"/>
      <c r="I550" s="39"/>
      <c r="J550" s="39"/>
      <c r="K550" s="39"/>
    </row>
    <row r="551" spans="3:11">
      <c r="C551" s="39"/>
      <c r="D551" s="39"/>
      <c r="E551" s="39"/>
      <c r="F551" s="39"/>
      <c r="G551" s="39"/>
      <c r="H551" s="39"/>
      <c r="I551" s="39"/>
      <c r="J551" s="39"/>
      <c r="K551" s="39"/>
    </row>
    <row r="552" spans="3:11">
      <c r="C552" s="39"/>
      <c r="D552" s="39"/>
      <c r="E552" s="39"/>
      <c r="F552" s="39"/>
      <c r="G552" s="39"/>
      <c r="H552" s="39"/>
      <c r="I552" s="39"/>
      <c r="J552" s="39"/>
      <c r="K552" s="39"/>
    </row>
    <row r="553" spans="3:11">
      <c r="C553" s="39"/>
      <c r="D553" s="39"/>
      <c r="E553" s="39"/>
      <c r="F553" s="39"/>
      <c r="G553" s="39"/>
      <c r="H553" s="39"/>
      <c r="I553" s="39"/>
      <c r="J553" s="39"/>
      <c r="K553" s="39"/>
    </row>
    <row r="554" spans="3:11">
      <c r="C554" s="39"/>
      <c r="D554" s="39"/>
      <c r="E554" s="39"/>
      <c r="F554" s="39"/>
      <c r="G554" s="39"/>
      <c r="H554" s="39"/>
      <c r="I554" s="39"/>
      <c r="J554" s="39"/>
      <c r="K554" s="39"/>
    </row>
    <row r="555" spans="3:11">
      <c r="C555" s="39"/>
      <c r="D555" s="39"/>
      <c r="E555" s="39"/>
      <c r="F555" s="39"/>
      <c r="G555" s="39"/>
      <c r="H555" s="39"/>
      <c r="I555" s="39"/>
      <c r="J555" s="39"/>
      <c r="K555" s="39"/>
    </row>
    <row r="556" spans="3:11">
      <c r="C556" s="39"/>
      <c r="D556" s="39"/>
      <c r="E556" s="39"/>
      <c r="F556" s="39"/>
      <c r="G556" s="39"/>
      <c r="H556" s="39"/>
      <c r="I556" s="39"/>
      <c r="J556" s="39"/>
      <c r="K556" s="39"/>
    </row>
    <row r="557" spans="3:11">
      <c r="C557" s="39"/>
      <c r="D557" s="39"/>
      <c r="E557" s="39"/>
      <c r="F557" s="39"/>
      <c r="G557" s="39"/>
      <c r="H557" s="39"/>
      <c r="I557" s="39"/>
      <c r="J557" s="39"/>
      <c r="K557" s="39"/>
    </row>
    <row r="558" spans="3:11">
      <c r="C558" s="39"/>
      <c r="D558" s="39"/>
      <c r="E558" s="39"/>
      <c r="F558" s="39"/>
      <c r="G558" s="39"/>
      <c r="H558" s="39"/>
      <c r="I558" s="39"/>
      <c r="J558" s="39"/>
      <c r="K558" s="39"/>
    </row>
    <row r="559" spans="3:11">
      <c r="C559" s="39"/>
      <c r="D559" s="39"/>
      <c r="E559" s="39"/>
      <c r="F559" s="39"/>
      <c r="G559" s="39"/>
      <c r="H559" s="39"/>
      <c r="I559" s="39"/>
      <c r="J559" s="39"/>
      <c r="K559" s="39"/>
    </row>
    <row r="560" spans="3:11">
      <c r="C560" s="39"/>
      <c r="D560" s="39"/>
      <c r="E560" s="39"/>
      <c r="F560" s="39"/>
      <c r="G560" s="39"/>
      <c r="H560" s="39"/>
      <c r="I560" s="39"/>
      <c r="J560" s="39"/>
      <c r="K560" s="39"/>
    </row>
    <row r="561" spans="3:11">
      <c r="C561" s="39"/>
      <c r="D561" s="39"/>
      <c r="E561" s="39"/>
      <c r="F561" s="39"/>
      <c r="G561" s="39"/>
      <c r="H561" s="39"/>
      <c r="I561" s="39"/>
      <c r="J561" s="39"/>
      <c r="K561" s="39"/>
    </row>
    <row r="562" spans="3:11">
      <c r="C562" s="39"/>
      <c r="D562" s="39"/>
      <c r="E562" s="39"/>
      <c r="F562" s="39"/>
      <c r="G562" s="39"/>
      <c r="H562" s="39"/>
      <c r="I562" s="39"/>
      <c r="J562" s="39"/>
      <c r="K562" s="39"/>
    </row>
    <row r="563" spans="3:11">
      <c r="C563" s="39"/>
      <c r="D563" s="39"/>
      <c r="E563" s="39"/>
      <c r="F563" s="39"/>
      <c r="G563" s="39"/>
      <c r="H563" s="39"/>
      <c r="I563" s="39"/>
      <c r="J563" s="39"/>
      <c r="K563" s="39"/>
    </row>
    <row r="564" spans="3:11">
      <c r="C564" s="39"/>
      <c r="D564" s="39"/>
      <c r="E564" s="39"/>
      <c r="F564" s="39"/>
      <c r="G564" s="39"/>
      <c r="H564" s="39"/>
      <c r="I564" s="39"/>
      <c r="J564" s="39"/>
      <c r="K564" s="39"/>
    </row>
    <row r="565" spans="3:11">
      <c r="C565" s="39"/>
      <c r="D565" s="39"/>
      <c r="E565" s="39"/>
      <c r="F565" s="39"/>
      <c r="G565" s="39"/>
      <c r="H565" s="39"/>
      <c r="I565" s="39"/>
      <c r="J565" s="39"/>
      <c r="K565" s="39"/>
    </row>
    <row r="566" spans="3:11">
      <c r="C566" s="39"/>
      <c r="D566" s="39"/>
      <c r="E566" s="39"/>
      <c r="F566" s="39"/>
      <c r="G566" s="39"/>
      <c r="H566" s="39"/>
      <c r="I566" s="39"/>
      <c r="J566" s="39"/>
      <c r="K566" s="39"/>
    </row>
    <row r="567" spans="3:11">
      <c r="C567" s="39"/>
      <c r="D567" s="39"/>
      <c r="E567" s="39"/>
      <c r="F567" s="39"/>
      <c r="G567" s="39"/>
      <c r="H567" s="39"/>
      <c r="I567" s="39"/>
      <c r="J567" s="39"/>
      <c r="K567" s="39"/>
    </row>
    <row r="568" spans="3:11">
      <c r="C568" s="39"/>
      <c r="D568" s="39"/>
      <c r="E568" s="39"/>
      <c r="F568" s="39"/>
      <c r="G568" s="39"/>
      <c r="H568" s="39"/>
      <c r="I568" s="39"/>
      <c r="J568" s="39"/>
      <c r="K568" s="39"/>
    </row>
    <row r="569" spans="3:11">
      <c r="C569" s="39"/>
      <c r="D569" s="39"/>
      <c r="E569" s="39"/>
      <c r="F569" s="39"/>
      <c r="G569" s="39"/>
      <c r="H569" s="39"/>
      <c r="I569" s="39"/>
      <c r="J569" s="39"/>
      <c r="K569" s="39"/>
    </row>
    <row r="570" spans="3:11">
      <c r="C570" s="39"/>
      <c r="D570" s="39"/>
      <c r="E570" s="39"/>
      <c r="F570" s="39"/>
      <c r="G570" s="39"/>
      <c r="H570" s="39"/>
      <c r="I570" s="39"/>
      <c r="J570" s="39"/>
      <c r="K570" s="39"/>
    </row>
    <row r="571" spans="3:11">
      <c r="C571" s="39"/>
      <c r="D571" s="39"/>
      <c r="E571" s="39"/>
      <c r="F571" s="39"/>
      <c r="G571" s="39"/>
      <c r="H571" s="39"/>
      <c r="I571" s="39"/>
      <c r="J571" s="39"/>
      <c r="K571" s="39"/>
    </row>
    <row r="572" spans="3:11">
      <c r="C572" s="39"/>
      <c r="D572" s="39"/>
      <c r="E572" s="39"/>
      <c r="F572" s="39"/>
      <c r="G572" s="39"/>
      <c r="H572" s="39"/>
      <c r="I572" s="39"/>
      <c r="J572" s="39"/>
      <c r="K572" s="39"/>
    </row>
    <row r="573" spans="3:11">
      <c r="C573" s="39"/>
      <c r="D573" s="39"/>
      <c r="E573" s="39"/>
      <c r="F573" s="39"/>
      <c r="G573" s="39"/>
      <c r="H573" s="39"/>
      <c r="I573" s="39"/>
      <c r="J573" s="39"/>
      <c r="K573" s="39"/>
    </row>
    <row r="574" spans="3:11">
      <c r="C574" s="39"/>
      <c r="D574" s="39"/>
      <c r="E574" s="39"/>
      <c r="F574" s="39"/>
      <c r="G574" s="39"/>
      <c r="H574" s="39"/>
      <c r="I574" s="39"/>
      <c r="J574" s="39"/>
      <c r="K574" s="39"/>
    </row>
    <row r="575" spans="3:11">
      <c r="C575" s="39"/>
      <c r="D575" s="39"/>
      <c r="E575" s="39"/>
      <c r="F575" s="39"/>
      <c r="G575" s="39"/>
      <c r="H575" s="39"/>
      <c r="I575" s="39"/>
      <c r="J575" s="39"/>
      <c r="K575" s="39"/>
    </row>
    <row r="576" spans="3:11">
      <c r="C576" s="39"/>
      <c r="D576" s="39"/>
      <c r="E576" s="39"/>
      <c r="F576" s="39"/>
      <c r="G576" s="39"/>
      <c r="H576" s="39"/>
      <c r="I576" s="39"/>
      <c r="J576" s="39"/>
      <c r="K576" s="39"/>
    </row>
    <row r="577" spans="3:11">
      <c r="C577" s="39"/>
      <c r="D577" s="39"/>
      <c r="E577" s="39"/>
      <c r="F577" s="39"/>
      <c r="G577" s="39"/>
      <c r="H577" s="39"/>
      <c r="I577" s="39"/>
      <c r="J577" s="39"/>
      <c r="K577" s="39"/>
    </row>
    <row r="578" spans="3:11">
      <c r="C578" s="39"/>
      <c r="D578" s="39"/>
      <c r="E578" s="39"/>
      <c r="F578" s="39"/>
      <c r="G578" s="39"/>
      <c r="H578" s="39"/>
      <c r="I578" s="39"/>
      <c r="J578" s="39"/>
      <c r="K578" s="39"/>
    </row>
    <row r="579" spans="3:11">
      <c r="C579" s="39"/>
      <c r="D579" s="39"/>
      <c r="E579" s="39"/>
      <c r="F579" s="39"/>
      <c r="G579" s="39"/>
      <c r="H579" s="39"/>
      <c r="I579" s="39"/>
      <c r="J579" s="39"/>
      <c r="K579" s="39"/>
    </row>
    <row r="580" spans="3:11">
      <c r="C580" s="39"/>
      <c r="D580" s="39"/>
      <c r="E580" s="39"/>
      <c r="F580" s="39"/>
      <c r="G580" s="39"/>
      <c r="H580" s="39"/>
      <c r="I580" s="39"/>
      <c r="J580" s="39"/>
      <c r="K580" s="39"/>
    </row>
    <row r="581" spans="3:11">
      <c r="C581" s="39"/>
      <c r="D581" s="39"/>
      <c r="E581" s="39"/>
      <c r="F581" s="39"/>
      <c r="G581" s="39"/>
      <c r="H581" s="39"/>
      <c r="I581" s="39"/>
      <c r="J581" s="39"/>
      <c r="K581" s="39"/>
    </row>
    <row r="582" spans="3:11">
      <c r="C582" s="39"/>
      <c r="D582" s="39"/>
      <c r="E582" s="39"/>
      <c r="F582" s="39"/>
      <c r="G582" s="39"/>
      <c r="H582" s="39"/>
      <c r="I582" s="39"/>
      <c r="J582" s="39"/>
      <c r="K582" s="39"/>
    </row>
    <row r="583" spans="3:11">
      <c r="C583" s="39"/>
      <c r="D583" s="39"/>
      <c r="E583" s="39"/>
      <c r="F583" s="39"/>
      <c r="G583" s="39"/>
      <c r="H583" s="39"/>
      <c r="I583" s="39"/>
      <c r="J583" s="39"/>
      <c r="K583" s="39"/>
    </row>
    <row r="584" spans="3:11">
      <c r="C584" s="39"/>
      <c r="D584" s="39"/>
      <c r="E584" s="39"/>
      <c r="F584" s="39"/>
      <c r="G584" s="39"/>
      <c r="H584" s="39"/>
      <c r="I584" s="39"/>
      <c r="J584" s="39"/>
      <c r="K584" s="39"/>
    </row>
    <row r="585" spans="3:11">
      <c r="C585" s="39"/>
      <c r="D585" s="39"/>
      <c r="E585" s="39"/>
      <c r="F585" s="39"/>
      <c r="G585" s="39"/>
      <c r="H585" s="39"/>
      <c r="I585" s="39"/>
      <c r="J585" s="39"/>
      <c r="K585" s="39"/>
    </row>
    <row r="586" spans="3:11">
      <c r="C586" s="39"/>
      <c r="D586" s="39"/>
      <c r="E586" s="39"/>
      <c r="F586" s="39"/>
      <c r="G586" s="39"/>
      <c r="H586" s="39"/>
      <c r="I586" s="39"/>
      <c r="J586" s="39"/>
      <c r="K586" s="39"/>
    </row>
    <row r="587" spans="3:11">
      <c r="C587" s="39"/>
      <c r="D587" s="39"/>
      <c r="E587" s="39"/>
      <c r="F587" s="39"/>
      <c r="G587" s="39"/>
      <c r="H587" s="39"/>
      <c r="I587" s="39"/>
      <c r="J587" s="39"/>
      <c r="K587" s="39"/>
    </row>
    <row r="588" spans="3:11">
      <c r="C588" s="39"/>
      <c r="D588" s="39"/>
      <c r="E588" s="39"/>
      <c r="F588" s="39"/>
      <c r="G588" s="39"/>
      <c r="H588" s="39"/>
      <c r="I588" s="39"/>
      <c r="J588" s="39"/>
      <c r="K588" s="39"/>
    </row>
    <row r="589" spans="3:11">
      <c r="C589" s="39"/>
      <c r="D589" s="39"/>
      <c r="E589" s="39"/>
      <c r="F589" s="39"/>
      <c r="G589" s="39"/>
      <c r="H589" s="39"/>
      <c r="I589" s="39"/>
      <c r="J589" s="39"/>
      <c r="K589" s="39"/>
    </row>
    <row r="590" spans="3:11">
      <c r="C590" s="39"/>
      <c r="D590" s="39"/>
      <c r="E590" s="39"/>
      <c r="F590" s="39"/>
      <c r="G590" s="39"/>
      <c r="H590" s="39"/>
      <c r="I590" s="39"/>
      <c r="J590" s="39"/>
      <c r="K590" s="39"/>
    </row>
    <row r="591" spans="3:11">
      <c r="C591" s="39"/>
      <c r="D591" s="39"/>
      <c r="E591" s="39"/>
      <c r="F591" s="39"/>
      <c r="G591" s="39"/>
      <c r="H591" s="39"/>
      <c r="I591" s="39"/>
      <c r="J591" s="39"/>
      <c r="K591" s="39"/>
    </row>
    <row r="592" spans="3:11">
      <c r="C592" s="39"/>
      <c r="D592" s="39"/>
      <c r="E592" s="39"/>
      <c r="F592" s="39"/>
      <c r="G592" s="39"/>
      <c r="H592" s="39"/>
      <c r="I592" s="39"/>
      <c r="J592" s="39"/>
      <c r="K592" s="39"/>
    </row>
    <row r="593" spans="3:11">
      <c r="C593" s="39"/>
      <c r="D593" s="39"/>
      <c r="E593" s="39"/>
      <c r="F593" s="39"/>
      <c r="G593" s="39"/>
      <c r="H593" s="39"/>
      <c r="I593" s="39"/>
      <c r="J593" s="39"/>
      <c r="K593" s="39"/>
    </row>
    <row r="594" spans="3:11">
      <c r="C594" s="39"/>
      <c r="D594" s="39"/>
      <c r="E594" s="39"/>
      <c r="F594" s="39"/>
      <c r="G594" s="39"/>
      <c r="H594" s="39"/>
      <c r="I594" s="39"/>
      <c r="J594" s="39"/>
      <c r="K594" s="39"/>
    </row>
    <row r="595" spans="3:11">
      <c r="C595" s="39"/>
      <c r="D595" s="39"/>
      <c r="E595" s="39"/>
      <c r="F595" s="39"/>
      <c r="G595" s="39"/>
      <c r="H595" s="39"/>
      <c r="I595" s="39"/>
      <c r="J595" s="39"/>
      <c r="K595" s="39"/>
    </row>
    <row r="596" spans="3:11">
      <c r="C596" s="39"/>
      <c r="D596" s="39"/>
      <c r="E596" s="39"/>
      <c r="F596" s="39"/>
      <c r="G596" s="39"/>
      <c r="H596" s="39"/>
      <c r="I596" s="39"/>
      <c r="J596" s="39"/>
      <c r="K596" s="39"/>
    </row>
    <row r="597" spans="3:11">
      <c r="C597" s="39"/>
      <c r="D597" s="39"/>
      <c r="E597" s="39"/>
      <c r="F597" s="39"/>
      <c r="G597" s="39"/>
      <c r="H597" s="39"/>
      <c r="I597" s="39"/>
      <c r="J597" s="39"/>
      <c r="K597" s="39"/>
    </row>
    <row r="598" spans="3:11">
      <c r="C598" s="39"/>
      <c r="D598" s="39"/>
      <c r="E598" s="39"/>
      <c r="F598" s="39"/>
      <c r="G598" s="39"/>
      <c r="H598" s="39"/>
      <c r="I598" s="39"/>
      <c r="J598" s="39"/>
      <c r="K598" s="39"/>
    </row>
    <row r="599" spans="3:11">
      <c r="C599" s="39"/>
      <c r="D599" s="39"/>
      <c r="E599" s="39"/>
      <c r="F599" s="39"/>
      <c r="G599" s="39"/>
      <c r="H599" s="39"/>
      <c r="I599" s="39"/>
      <c r="J599" s="39"/>
      <c r="K599" s="39"/>
    </row>
    <row r="600" spans="3:11">
      <c r="C600" s="39"/>
      <c r="D600" s="39"/>
      <c r="E600" s="39"/>
      <c r="F600" s="39"/>
      <c r="G600" s="39"/>
      <c r="H600" s="39"/>
      <c r="I600" s="39"/>
      <c r="J600" s="39"/>
      <c r="K600" s="39"/>
    </row>
    <row r="601" spans="3:11">
      <c r="C601" s="39"/>
      <c r="D601" s="39"/>
      <c r="E601" s="39"/>
      <c r="F601" s="39"/>
      <c r="G601" s="39"/>
      <c r="H601" s="39"/>
      <c r="I601" s="39"/>
      <c r="J601" s="39"/>
      <c r="K601" s="39"/>
    </row>
    <row r="602" spans="3:11">
      <c r="C602" s="39"/>
      <c r="D602" s="39"/>
      <c r="E602" s="39"/>
      <c r="F602" s="39"/>
      <c r="G602" s="39"/>
      <c r="H602" s="39"/>
      <c r="I602" s="39"/>
      <c r="J602" s="39"/>
      <c r="K602" s="39"/>
    </row>
    <row r="603" spans="3:11">
      <c r="C603" s="39"/>
      <c r="D603" s="39"/>
      <c r="E603" s="39"/>
      <c r="F603" s="39"/>
      <c r="G603" s="39"/>
      <c r="H603" s="39"/>
      <c r="I603" s="39"/>
      <c r="J603" s="39"/>
      <c r="K603" s="39"/>
    </row>
    <row r="604" spans="3:11">
      <c r="C604" s="39"/>
      <c r="D604" s="39"/>
      <c r="E604" s="39"/>
      <c r="F604" s="39"/>
      <c r="G604" s="39"/>
      <c r="H604" s="39"/>
      <c r="I604" s="39"/>
      <c r="J604" s="39"/>
      <c r="K604" s="39"/>
    </row>
    <row r="605" spans="3:11">
      <c r="C605" s="39"/>
      <c r="D605" s="39"/>
      <c r="E605" s="39"/>
      <c r="F605" s="39"/>
      <c r="G605" s="39"/>
      <c r="H605" s="39"/>
      <c r="I605" s="39"/>
      <c r="J605" s="39"/>
      <c r="K605" s="39"/>
    </row>
    <row r="606" spans="3:11">
      <c r="C606" s="39"/>
      <c r="D606" s="39"/>
      <c r="E606" s="39"/>
      <c r="F606" s="39"/>
      <c r="G606" s="39"/>
      <c r="H606" s="39"/>
      <c r="I606" s="39"/>
      <c r="J606" s="39"/>
      <c r="K606" s="39"/>
    </row>
    <row r="607" spans="3:11">
      <c r="C607" s="39"/>
      <c r="D607" s="39"/>
      <c r="E607" s="39"/>
      <c r="F607" s="39"/>
      <c r="G607" s="39"/>
      <c r="H607" s="39"/>
      <c r="I607" s="39"/>
      <c r="J607" s="39"/>
      <c r="K607" s="39"/>
    </row>
    <row r="608" spans="3:11">
      <c r="C608" s="39"/>
      <c r="D608" s="39"/>
      <c r="E608" s="39"/>
      <c r="F608" s="39"/>
      <c r="G608" s="39"/>
      <c r="H608" s="39"/>
      <c r="I608" s="39"/>
      <c r="J608" s="39"/>
      <c r="K608" s="39"/>
    </row>
    <row r="609" spans="3:11">
      <c r="C609" s="39"/>
      <c r="D609" s="39"/>
      <c r="E609" s="39"/>
      <c r="F609" s="39"/>
      <c r="G609" s="39"/>
      <c r="H609" s="39"/>
      <c r="I609" s="39"/>
      <c r="J609" s="39"/>
      <c r="K609" s="39"/>
    </row>
    <row r="610" spans="3:11">
      <c r="C610" s="39"/>
      <c r="D610" s="39"/>
      <c r="E610" s="39"/>
      <c r="F610" s="39"/>
      <c r="G610" s="39"/>
      <c r="H610" s="39"/>
      <c r="I610" s="39"/>
      <c r="J610" s="39"/>
      <c r="K610" s="39"/>
    </row>
    <row r="611" spans="3:11">
      <c r="C611" s="39"/>
      <c r="D611" s="39"/>
      <c r="E611" s="39"/>
      <c r="F611" s="39"/>
      <c r="G611" s="39"/>
      <c r="H611" s="39"/>
      <c r="I611" s="39"/>
      <c r="J611" s="39"/>
      <c r="K611" s="39"/>
    </row>
    <row r="612" spans="3:11">
      <c r="C612" s="39"/>
      <c r="D612" s="39"/>
      <c r="E612" s="39"/>
      <c r="F612" s="39"/>
      <c r="G612" s="39"/>
      <c r="H612" s="39"/>
      <c r="I612" s="39"/>
      <c r="J612" s="39"/>
      <c r="K612" s="39"/>
    </row>
    <row r="613" spans="3:11">
      <c r="C613" s="39"/>
      <c r="D613" s="39"/>
      <c r="E613" s="39"/>
      <c r="F613" s="39"/>
      <c r="G613" s="39"/>
      <c r="H613" s="39"/>
      <c r="I613" s="39"/>
      <c r="J613" s="39"/>
      <c r="K613" s="39"/>
    </row>
    <row r="614" spans="3:11">
      <c r="C614" s="39"/>
      <c r="D614" s="39"/>
      <c r="E614" s="39"/>
      <c r="F614" s="39"/>
      <c r="G614" s="39"/>
      <c r="H614" s="39"/>
      <c r="I614" s="39"/>
      <c r="J614" s="39"/>
      <c r="K614" s="39"/>
    </row>
    <row r="615" spans="3:11">
      <c r="C615" s="39"/>
      <c r="D615" s="39"/>
      <c r="E615" s="39"/>
      <c r="F615" s="39"/>
      <c r="G615" s="39"/>
      <c r="H615" s="39"/>
      <c r="I615" s="39"/>
      <c r="J615" s="39"/>
      <c r="K615" s="39"/>
    </row>
    <row r="616" spans="3:11">
      <c r="C616" s="39"/>
      <c r="D616" s="39"/>
      <c r="E616" s="39"/>
      <c r="F616" s="39"/>
      <c r="G616" s="39"/>
      <c r="H616" s="39"/>
      <c r="I616" s="39"/>
      <c r="J616" s="39"/>
      <c r="K616" s="39"/>
    </row>
    <row r="617" spans="3:11">
      <c r="C617" s="39"/>
      <c r="D617" s="39"/>
      <c r="E617" s="39"/>
      <c r="F617" s="39"/>
      <c r="G617" s="39"/>
      <c r="H617" s="39"/>
      <c r="I617" s="39"/>
      <c r="J617" s="39"/>
      <c r="K617" s="39"/>
    </row>
    <row r="618" spans="3:11">
      <c r="C618" s="39"/>
      <c r="D618" s="39"/>
      <c r="E618" s="39"/>
      <c r="F618" s="39"/>
      <c r="G618" s="39"/>
      <c r="H618" s="39"/>
      <c r="I618" s="39"/>
      <c r="J618" s="39"/>
      <c r="K618" s="39"/>
    </row>
    <row r="619" spans="3:11">
      <c r="C619" s="39"/>
      <c r="D619" s="39"/>
      <c r="E619" s="39"/>
      <c r="F619" s="39"/>
      <c r="G619" s="39"/>
      <c r="H619" s="39"/>
      <c r="I619" s="39"/>
      <c r="J619" s="39"/>
      <c r="K619" s="39"/>
    </row>
    <row r="620" spans="3:11">
      <c r="C620" s="39"/>
      <c r="D620" s="39"/>
      <c r="E620" s="39"/>
      <c r="F620" s="39"/>
      <c r="G620" s="39"/>
      <c r="H620" s="39"/>
      <c r="I620" s="39"/>
      <c r="J620" s="39"/>
      <c r="K620" s="39"/>
    </row>
    <row r="621" spans="3:11">
      <c r="C621" s="39"/>
      <c r="D621" s="39"/>
      <c r="E621" s="39"/>
      <c r="F621" s="39"/>
      <c r="G621" s="39"/>
      <c r="H621" s="39"/>
      <c r="I621" s="39"/>
      <c r="J621" s="39"/>
      <c r="K621" s="39"/>
    </row>
    <row r="622" spans="3:11">
      <c r="C622" s="39"/>
      <c r="D622" s="39"/>
      <c r="E622" s="39"/>
      <c r="F622" s="39"/>
      <c r="G622" s="39"/>
      <c r="H622" s="39"/>
      <c r="I622" s="39"/>
      <c r="J622" s="39"/>
      <c r="K622" s="39"/>
    </row>
    <row r="623" spans="3:11">
      <c r="C623" s="39"/>
      <c r="D623" s="39"/>
      <c r="E623" s="39"/>
      <c r="F623" s="39"/>
      <c r="G623" s="39"/>
      <c r="H623" s="39"/>
      <c r="I623" s="39"/>
      <c r="J623" s="39"/>
      <c r="K623" s="39"/>
    </row>
    <row r="624" spans="3:11">
      <c r="C624" s="39"/>
      <c r="D624" s="39"/>
      <c r="E624" s="39"/>
      <c r="F624" s="39"/>
      <c r="G624" s="39"/>
      <c r="H624" s="39"/>
      <c r="I624" s="39"/>
      <c r="J624" s="39"/>
      <c r="K624" s="39"/>
    </row>
    <row r="625" spans="3:11">
      <c r="C625" s="39"/>
      <c r="D625" s="39"/>
      <c r="E625" s="39"/>
      <c r="F625" s="39"/>
      <c r="G625" s="39"/>
      <c r="H625" s="39"/>
      <c r="I625" s="39"/>
      <c r="J625" s="39"/>
      <c r="K625" s="39"/>
    </row>
    <row r="626" spans="3:11">
      <c r="C626" s="39"/>
      <c r="D626" s="39"/>
      <c r="E626" s="39"/>
      <c r="F626" s="39"/>
      <c r="G626" s="39"/>
      <c r="H626" s="39"/>
      <c r="I626" s="39"/>
      <c r="J626" s="39"/>
      <c r="K626" s="39"/>
    </row>
    <row r="627" spans="3:11">
      <c r="C627" s="39"/>
      <c r="D627" s="39"/>
      <c r="E627" s="39"/>
      <c r="F627" s="39"/>
      <c r="G627" s="39"/>
      <c r="H627" s="39"/>
      <c r="I627" s="39"/>
      <c r="J627" s="39"/>
      <c r="K627" s="39"/>
    </row>
    <row r="628" spans="3:11">
      <c r="C628" s="39"/>
      <c r="D628" s="39"/>
      <c r="E628" s="39"/>
      <c r="F628" s="39"/>
      <c r="G628" s="39"/>
      <c r="H628" s="39"/>
      <c r="I628" s="39"/>
      <c r="J628" s="39"/>
      <c r="K628" s="39"/>
    </row>
    <row r="629" spans="3:11">
      <c r="C629" s="39"/>
      <c r="D629" s="39"/>
      <c r="E629" s="39"/>
      <c r="F629" s="39"/>
      <c r="G629" s="39"/>
      <c r="H629" s="39"/>
      <c r="I629" s="39"/>
      <c r="J629" s="39"/>
      <c r="K629" s="39"/>
    </row>
    <row r="630" spans="3:11">
      <c r="C630" s="39"/>
      <c r="D630" s="39"/>
      <c r="E630" s="39"/>
      <c r="F630" s="39"/>
      <c r="G630" s="39"/>
      <c r="H630" s="39"/>
      <c r="I630" s="39"/>
      <c r="J630" s="39"/>
      <c r="K630" s="39"/>
    </row>
    <row r="631" spans="3:11">
      <c r="C631" s="39"/>
      <c r="D631" s="39"/>
      <c r="E631" s="39"/>
      <c r="F631" s="39"/>
      <c r="G631" s="39"/>
      <c r="H631" s="39"/>
      <c r="I631" s="39"/>
      <c r="J631" s="39"/>
      <c r="K631" s="39"/>
    </row>
    <row r="632" spans="3:11">
      <c r="C632" s="39"/>
      <c r="D632" s="39"/>
      <c r="E632" s="39"/>
      <c r="F632" s="39"/>
      <c r="G632" s="39"/>
      <c r="H632" s="39"/>
      <c r="I632" s="39"/>
      <c r="J632" s="39"/>
      <c r="K632" s="39"/>
    </row>
    <row r="633" spans="3:11">
      <c r="C633" s="39"/>
      <c r="D633" s="39"/>
      <c r="E633" s="39"/>
      <c r="F633" s="39"/>
      <c r="G633" s="39"/>
      <c r="H633" s="39"/>
      <c r="I633" s="39"/>
      <c r="J633" s="39"/>
      <c r="K633" s="39"/>
    </row>
    <row r="634" spans="3:11">
      <c r="C634" s="39"/>
      <c r="D634" s="39"/>
      <c r="E634" s="39"/>
      <c r="F634" s="39"/>
      <c r="G634" s="39"/>
      <c r="H634" s="39"/>
      <c r="I634" s="39"/>
      <c r="J634" s="39"/>
      <c r="K634" s="39"/>
    </row>
    <row r="635" spans="3:11">
      <c r="C635" s="39"/>
      <c r="D635" s="39"/>
      <c r="E635" s="39"/>
      <c r="F635" s="39"/>
      <c r="G635" s="39"/>
      <c r="H635" s="39"/>
      <c r="I635" s="39"/>
      <c r="J635" s="39"/>
      <c r="K635" s="39"/>
    </row>
    <row r="636" spans="3:11">
      <c r="C636" s="39"/>
      <c r="D636" s="39"/>
      <c r="E636" s="39"/>
      <c r="F636" s="39"/>
      <c r="G636" s="39"/>
      <c r="H636" s="39"/>
      <c r="I636" s="39"/>
      <c r="J636" s="39"/>
      <c r="K636" s="39"/>
    </row>
    <row r="637" spans="3:11">
      <c r="C637" s="39"/>
      <c r="D637" s="39"/>
      <c r="E637" s="39"/>
      <c r="F637" s="39"/>
      <c r="G637" s="39"/>
      <c r="H637" s="39"/>
      <c r="I637" s="39"/>
      <c r="J637" s="39"/>
      <c r="K637" s="39"/>
    </row>
    <row r="638" spans="3:11">
      <c r="C638" s="39"/>
      <c r="D638" s="39"/>
      <c r="E638" s="39"/>
      <c r="F638" s="39"/>
      <c r="G638" s="39"/>
      <c r="H638" s="39"/>
      <c r="I638" s="39"/>
      <c r="J638" s="39"/>
      <c r="K638" s="39"/>
    </row>
    <row r="639" spans="3:11">
      <c r="C639" s="39"/>
      <c r="D639" s="39"/>
      <c r="E639" s="39"/>
      <c r="F639" s="39"/>
      <c r="G639" s="39"/>
      <c r="H639" s="39"/>
      <c r="I639" s="39"/>
      <c r="J639" s="39"/>
      <c r="K639" s="39"/>
    </row>
    <row r="640" spans="3:11">
      <c r="C640" s="39"/>
      <c r="D640" s="39"/>
      <c r="E640" s="39"/>
      <c r="F640" s="39"/>
      <c r="G640" s="39"/>
      <c r="H640" s="39"/>
      <c r="I640" s="39"/>
      <c r="J640" s="39"/>
      <c r="K640" s="39"/>
    </row>
    <row r="641" spans="3:11">
      <c r="C641" s="39"/>
      <c r="D641" s="39"/>
      <c r="E641" s="39"/>
      <c r="F641" s="39"/>
      <c r="G641" s="39"/>
      <c r="H641" s="39"/>
      <c r="I641" s="39"/>
      <c r="J641" s="39"/>
      <c r="K641" s="39"/>
    </row>
    <row r="642" spans="3:11">
      <c r="C642" s="39"/>
      <c r="D642" s="39"/>
      <c r="E642" s="39"/>
      <c r="F642" s="39"/>
      <c r="G642" s="39"/>
      <c r="H642" s="39"/>
      <c r="I642" s="39"/>
      <c r="J642" s="39"/>
      <c r="K642" s="39"/>
    </row>
    <row r="643" spans="3:11">
      <c r="C643" s="39"/>
      <c r="D643" s="39"/>
      <c r="E643" s="39"/>
      <c r="F643" s="39"/>
      <c r="G643" s="39"/>
      <c r="H643" s="39"/>
      <c r="I643" s="39"/>
      <c r="J643" s="39"/>
      <c r="K643" s="39"/>
    </row>
    <row r="644" spans="3:11">
      <c r="C644" s="39"/>
      <c r="D644" s="39"/>
      <c r="E644" s="39"/>
      <c r="F644" s="39"/>
      <c r="G644" s="39"/>
      <c r="H644" s="39"/>
      <c r="I644" s="39"/>
      <c r="J644" s="39"/>
      <c r="K644" s="39"/>
    </row>
    <row r="645" spans="3:11">
      <c r="C645" s="39"/>
      <c r="D645" s="39"/>
      <c r="E645" s="39"/>
      <c r="F645" s="39"/>
      <c r="G645" s="39"/>
      <c r="H645" s="39"/>
      <c r="I645" s="39"/>
      <c r="J645" s="39"/>
      <c r="K645" s="39"/>
    </row>
    <row r="646" spans="3:11">
      <c r="C646" s="39"/>
      <c r="D646" s="39"/>
      <c r="E646" s="39"/>
      <c r="F646" s="39"/>
      <c r="G646" s="39"/>
      <c r="H646" s="39"/>
      <c r="I646" s="39"/>
      <c r="J646" s="39"/>
      <c r="K646" s="39"/>
    </row>
    <row r="647" spans="3:11">
      <c r="C647" s="39"/>
      <c r="D647" s="39"/>
      <c r="E647" s="39"/>
      <c r="F647" s="39"/>
      <c r="G647" s="39"/>
      <c r="H647" s="39"/>
      <c r="I647" s="39"/>
      <c r="J647" s="39"/>
      <c r="K647" s="39"/>
    </row>
    <row r="648" spans="3:11">
      <c r="C648" s="39"/>
      <c r="D648" s="39"/>
      <c r="E648" s="39"/>
      <c r="F648" s="39"/>
      <c r="G648" s="39"/>
      <c r="H648" s="39"/>
      <c r="I648" s="39"/>
      <c r="J648" s="39"/>
      <c r="K648" s="39"/>
    </row>
    <row r="649" spans="3:11">
      <c r="C649" s="39"/>
      <c r="D649" s="39"/>
      <c r="E649" s="39"/>
      <c r="F649" s="39"/>
      <c r="G649" s="39"/>
      <c r="H649" s="39"/>
      <c r="I649" s="39"/>
      <c r="J649" s="39"/>
      <c r="K649" s="39"/>
    </row>
    <row r="650" spans="3:11">
      <c r="C650" s="39"/>
      <c r="D650" s="39"/>
      <c r="E650" s="39"/>
      <c r="F650" s="39"/>
      <c r="G650" s="39"/>
      <c r="H650" s="39"/>
      <c r="I650" s="39"/>
      <c r="J650" s="39"/>
      <c r="K650" s="39"/>
    </row>
    <row r="651" spans="3:11">
      <c r="C651" s="39"/>
      <c r="D651" s="39"/>
      <c r="E651" s="39"/>
      <c r="F651" s="39"/>
      <c r="G651" s="39"/>
      <c r="H651" s="39"/>
      <c r="I651" s="39"/>
      <c r="J651" s="39"/>
      <c r="K651" s="39"/>
    </row>
    <row r="652" spans="3:11">
      <c r="C652" s="39"/>
      <c r="D652" s="39"/>
      <c r="E652" s="39"/>
      <c r="F652" s="39"/>
      <c r="G652" s="39"/>
      <c r="H652" s="39"/>
      <c r="I652" s="39"/>
      <c r="J652" s="39"/>
      <c r="K652" s="39"/>
    </row>
    <row r="653" spans="3:11">
      <c r="C653" s="39"/>
      <c r="D653" s="39"/>
      <c r="E653" s="39"/>
      <c r="F653" s="39"/>
      <c r="G653" s="39"/>
      <c r="H653" s="39"/>
      <c r="I653" s="39"/>
      <c r="J653" s="39"/>
      <c r="K653" s="39"/>
    </row>
    <row r="654" spans="3:11">
      <c r="C654" s="39"/>
      <c r="D654" s="39"/>
      <c r="E654" s="39"/>
      <c r="F654" s="39"/>
      <c r="G654" s="39"/>
      <c r="H654" s="39"/>
      <c r="I654" s="39"/>
      <c r="J654" s="39"/>
      <c r="K654" s="39"/>
    </row>
    <row r="655" spans="3:11">
      <c r="C655" s="39"/>
      <c r="D655" s="39"/>
      <c r="E655" s="39"/>
      <c r="F655" s="39"/>
      <c r="G655" s="39"/>
      <c r="H655" s="39"/>
      <c r="I655" s="39"/>
      <c r="J655" s="39"/>
      <c r="K655" s="39"/>
    </row>
    <row r="656" spans="3:11">
      <c r="C656" s="39"/>
      <c r="D656" s="39"/>
      <c r="E656" s="39"/>
      <c r="F656" s="39"/>
      <c r="G656" s="39"/>
      <c r="H656" s="39"/>
      <c r="I656" s="39"/>
      <c r="J656" s="39"/>
      <c r="K656" s="39"/>
    </row>
    <row r="657" spans="3:11">
      <c r="C657" s="39"/>
      <c r="D657" s="39"/>
      <c r="E657" s="39"/>
      <c r="F657" s="39"/>
      <c r="G657" s="39"/>
      <c r="H657" s="39"/>
      <c r="I657" s="39"/>
      <c r="J657" s="39"/>
      <c r="K657" s="39"/>
    </row>
    <row r="658" spans="3:11">
      <c r="C658" s="39"/>
      <c r="D658" s="39"/>
      <c r="E658" s="39"/>
      <c r="F658" s="39"/>
      <c r="G658" s="39"/>
      <c r="H658" s="39"/>
      <c r="I658" s="39"/>
      <c r="J658" s="39"/>
      <c r="K658" s="39"/>
    </row>
    <row r="659" spans="3:11">
      <c r="C659" s="39"/>
      <c r="D659" s="39"/>
      <c r="E659" s="39"/>
      <c r="F659" s="39"/>
      <c r="G659" s="39"/>
      <c r="H659" s="39"/>
      <c r="I659" s="39"/>
      <c r="J659" s="39"/>
      <c r="K659" s="39"/>
    </row>
    <row r="660" spans="3:11">
      <c r="C660" s="39"/>
      <c r="D660" s="39"/>
      <c r="E660" s="39"/>
      <c r="F660" s="39"/>
      <c r="G660" s="39"/>
      <c r="H660" s="39"/>
      <c r="I660" s="39"/>
      <c r="J660" s="39"/>
      <c r="K660" s="39"/>
    </row>
    <row r="661" spans="3:11">
      <c r="C661" s="39"/>
      <c r="D661" s="39"/>
      <c r="E661" s="39"/>
      <c r="F661" s="39"/>
      <c r="G661" s="39"/>
      <c r="H661" s="39"/>
      <c r="I661" s="39"/>
      <c r="J661" s="39"/>
      <c r="K661" s="39"/>
    </row>
    <row r="662" spans="3:11">
      <c r="C662" s="39"/>
      <c r="D662" s="39"/>
      <c r="E662" s="39"/>
      <c r="F662" s="39"/>
      <c r="G662" s="39"/>
      <c r="H662" s="39"/>
      <c r="I662" s="39"/>
      <c r="J662" s="39"/>
      <c r="K662" s="39"/>
    </row>
    <row r="663" spans="3:11">
      <c r="C663" s="39"/>
      <c r="D663" s="39"/>
      <c r="E663" s="39"/>
      <c r="F663" s="39"/>
      <c r="G663" s="39"/>
      <c r="H663" s="39"/>
      <c r="I663" s="39"/>
      <c r="J663" s="39"/>
      <c r="K663" s="39"/>
    </row>
    <row r="664" spans="3:11">
      <c r="C664" s="39"/>
      <c r="D664" s="39"/>
      <c r="E664" s="39"/>
      <c r="F664" s="39"/>
      <c r="G664" s="39"/>
      <c r="H664" s="39"/>
      <c r="I664" s="39"/>
      <c r="J664" s="39"/>
      <c r="K664" s="39"/>
    </row>
    <row r="665" spans="3:11">
      <c r="C665" s="39"/>
      <c r="D665" s="39"/>
      <c r="E665" s="39"/>
      <c r="F665" s="39"/>
      <c r="G665" s="39"/>
      <c r="H665" s="39"/>
      <c r="I665" s="39"/>
      <c r="J665" s="39"/>
      <c r="K665" s="39"/>
    </row>
    <row r="666" spans="3:11">
      <c r="C666" s="39"/>
      <c r="D666" s="39"/>
      <c r="E666" s="39"/>
      <c r="F666" s="39"/>
      <c r="G666" s="39"/>
      <c r="H666" s="39"/>
      <c r="I666" s="39"/>
      <c r="J666" s="39"/>
      <c r="K666" s="39"/>
    </row>
    <row r="667" spans="3:11">
      <c r="C667" s="39"/>
      <c r="D667" s="39"/>
      <c r="E667" s="39"/>
      <c r="F667" s="39"/>
      <c r="G667" s="39"/>
      <c r="H667" s="39"/>
      <c r="I667" s="39"/>
      <c r="J667" s="39"/>
      <c r="K667" s="39"/>
    </row>
    <row r="668" spans="3:11">
      <c r="C668" s="39"/>
      <c r="D668" s="39"/>
      <c r="E668" s="39"/>
      <c r="F668" s="39"/>
      <c r="G668" s="39"/>
      <c r="H668" s="39"/>
      <c r="I668" s="39"/>
      <c r="J668" s="39"/>
      <c r="K668" s="39"/>
    </row>
    <row r="669" spans="3:11">
      <c r="C669" s="39"/>
      <c r="D669" s="39"/>
      <c r="E669" s="39"/>
      <c r="F669" s="39"/>
      <c r="G669" s="39"/>
      <c r="H669" s="39"/>
      <c r="I669" s="39"/>
      <c r="J669" s="39"/>
      <c r="K669" s="39"/>
    </row>
    <row r="670" spans="3:11">
      <c r="C670" s="39"/>
      <c r="D670" s="39"/>
      <c r="E670" s="39"/>
      <c r="F670" s="39"/>
      <c r="G670" s="39"/>
      <c r="H670" s="39"/>
      <c r="I670" s="39"/>
      <c r="J670" s="39"/>
      <c r="K670" s="39"/>
    </row>
    <row r="671" spans="3:11">
      <c r="C671" s="39"/>
      <c r="D671" s="39"/>
      <c r="E671" s="39"/>
      <c r="F671" s="39"/>
      <c r="G671" s="39"/>
      <c r="H671" s="39"/>
      <c r="I671" s="39"/>
      <c r="J671" s="39"/>
      <c r="K671" s="39"/>
    </row>
    <row r="672" spans="3:11">
      <c r="C672" s="39"/>
      <c r="D672" s="39"/>
      <c r="E672" s="39"/>
      <c r="F672" s="39"/>
      <c r="G672" s="39"/>
      <c r="H672" s="39"/>
      <c r="I672" s="39"/>
      <c r="J672" s="39"/>
      <c r="K672" s="39"/>
    </row>
    <row r="673" spans="3:11">
      <c r="C673" s="39"/>
      <c r="D673" s="39"/>
      <c r="E673" s="39"/>
      <c r="F673" s="39"/>
      <c r="G673" s="39"/>
      <c r="H673" s="39"/>
      <c r="I673" s="39"/>
      <c r="J673" s="39"/>
      <c r="K673" s="39"/>
    </row>
    <row r="674" spans="3:11">
      <c r="C674" s="39"/>
      <c r="D674" s="39"/>
      <c r="E674" s="39"/>
      <c r="F674" s="39"/>
      <c r="G674" s="39"/>
      <c r="H674" s="39"/>
      <c r="I674" s="39"/>
      <c r="J674" s="39"/>
      <c r="K674" s="39"/>
    </row>
    <row r="675" spans="3:11">
      <c r="C675" s="39"/>
      <c r="D675" s="39"/>
      <c r="E675" s="39"/>
      <c r="F675" s="39"/>
      <c r="G675" s="39"/>
      <c r="H675" s="39"/>
      <c r="I675" s="39"/>
      <c r="J675" s="39"/>
      <c r="K675" s="39"/>
    </row>
    <row r="676" spans="3:11">
      <c r="C676" s="39"/>
      <c r="D676" s="39"/>
      <c r="E676" s="39"/>
      <c r="F676" s="39"/>
      <c r="G676" s="39"/>
      <c r="H676" s="39"/>
      <c r="I676" s="39"/>
      <c r="J676" s="39"/>
      <c r="K676" s="39"/>
    </row>
    <row r="677" spans="3:11">
      <c r="C677" s="39"/>
      <c r="D677" s="39"/>
      <c r="E677" s="39"/>
      <c r="F677" s="39"/>
      <c r="G677" s="39"/>
      <c r="H677" s="39"/>
      <c r="I677" s="39"/>
      <c r="J677" s="39"/>
      <c r="K677" s="39"/>
    </row>
    <row r="678" spans="3:11">
      <c r="C678" s="39"/>
      <c r="D678" s="39"/>
      <c r="E678" s="39"/>
      <c r="F678" s="39"/>
      <c r="G678" s="39"/>
      <c r="H678" s="39"/>
      <c r="I678" s="39"/>
      <c r="J678" s="39"/>
      <c r="K678" s="39"/>
    </row>
    <row r="679" spans="3:11">
      <c r="C679" s="39"/>
      <c r="D679" s="39"/>
      <c r="E679" s="39"/>
      <c r="F679" s="39"/>
      <c r="G679" s="39"/>
      <c r="H679" s="39"/>
      <c r="I679" s="39"/>
      <c r="J679" s="39"/>
      <c r="K679" s="39"/>
    </row>
    <row r="680" spans="3:11">
      <c r="C680" s="39"/>
      <c r="D680" s="39"/>
      <c r="E680" s="39"/>
      <c r="F680" s="39"/>
      <c r="G680" s="39"/>
      <c r="H680" s="39"/>
      <c r="I680" s="39"/>
      <c r="J680" s="39"/>
      <c r="K680" s="39"/>
    </row>
    <row r="681" spans="3:11">
      <c r="C681" s="39"/>
      <c r="D681" s="39"/>
      <c r="E681" s="39"/>
      <c r="F681" s="39"/>
      <c r="G681" s="39"/>
      <c r="H681" s="39"/>
      <c r="I681" s="39"/>
      <c r="J681" s="39"/>
      <c r="K681" s="39"/>
    </row>
    <row r="682" spans="3:11">
      <c r="C682" s="39"/>
      <c r="D682" s="39"/>
      <c r="E682" s="39"/>
      <c r="F682" s="39"/>
      <c r="G682" s="39"/>
      <c r="H682" s="39"/>
      <c r="I682" s="39"/>
      <c r="J682" s="39"/>
      <c r="K682" s="39"/>
    </row>
    <row r="683" spans="3:11">
      <c r="C683" s="39"/>
      <c r="D683" s="39"/>
      <c r="E683" s="39"/>
      <c r="F683" s="39"/>
      <c r="G683" s="39"/>
      <c r="H683" s="39"/>
      <c r="I683" s="39"/>
      <c r="J683" s="39"/>
      <c r="K683" s="39"/>
    </row>
    <row r="684" spans="3:11">
      <c r="C684" s="39"/>
      <c r="D684" s="39"/>
      <c r="E684" s="39"/>
      <c r="F684" s="39"/>
      <c r="G684" s="39"/>
      <c r="H684" s="39"/>
      <c r="I684" s="39"/>
      <c r="J684" s="39"/>
      <c r="K684" s="39"/>
    </row>
    <row r="685" spans="3:11">
      <c r="C685" s="39"/>
      <c r="D685" s="39"/>
      <c r="E685" s="39"/>
      <c r="F685" s="39"/>
      <c r="G685" s="39"/>
      <c r="H685" s="39"/>
      <c r="I685" s="39"/>
      <c r="J685" s="39"/>
      <c r="K685" s="39"/>
    </row>
    <row r="686" spans="3:11">
      <c r="C686" s="39"/>
      <c r="D686" s="39"/>
      <c r="E686" s="39"/>
      <c r="F686" s="39"/>
      <c r="G686" s="39"/>
      <c r="H686" s="39"/>
      <c r="I686" s="39"/>
      <c r="J686" s="39"/>
      <c r="K686" s="39"/>
    </row>
    <row r="687" spans="3:11">
      <c r="C687" s="39"/>
      <c r="D687" s="39"/>
      <c r="E687" s="39"/>
      <c r="F687" s="39"/>
      <c r="G687" s="39"/>
      <c r="H687" s="39"/>
      <c r="I687" s="39"/>
      <c r="J687" s="39"/>
      <c r="K687" s="39"/>
    </row>
    <row r="688" spans="3:11">
      <c r="C688" s="39"/>
      <c r="D688" s="39"/>
      <c r="E688" s="39"/>
      <c r="F688" s="39"/>
      <c r="G688" s="39"/>
      <c r="H688" s="39"/>
      <c r="I688" s="39"/>
      <c r="J688" s="39"/>
      <c r="K688" s="39"/>
    </row>
    <row r="689" spans="3:11">
      <c r="C689" s="39"/>
      <c r="D689" s="39"/>
      <c r="E689" s="39"/>
      <c r="F689" s="39"/>
      <c r="G689" s="39"/>
      <c r="H689" s="39"/>
      <c r="I689" s="39"/>
      <c r="J689" s="39"/>
      <c r="K689" s="39"/>
    </row>
    <row r="690" spans="3:11">
      <c r="C690" s="39"/>
      <c r="D690" s="39"/>
      <c r="E690" s="39"/>
      <c r="F690" s="39"/>
      <c r="G690" s="39"/>
      <c r="H690" s="39"/>
      <c r="I690" s="39"/>
      <c r="J690" s="39"/>
      <c r="K690" s="39"/>
    </row>
    <row r="691" spans="3:11">
      <c r="C691" s="39"/>
      <c r="D691" s="39"/>
      <c r="E691" s="39"/>
      <c r="F691" s="39"/>
      <c r="G691" s="39"/>
      <c r="H691" s="39"/>
      <c r="I691" s="39"/>
      <c r="J691" s="39"/>
      <c r="K691" s="39"/>
    </row>
    <row r="692" spans="3:11">
      <c r="C692" s="39"/>
      <c r="D692" s="39"/>
      <c r="E692" s="39"/>
      <c r="F692" s="39"/>
      <c r="G692" s="39"/>
      <c r="H692" s="39"/>
      <c r="I692" s="39"/>
      <c r="J692" s="39"/>
      <c r="K692" s="39"/>
    </row>
    <row r="693" spans="3:11">
      <c r="C693" s="39"/>
      <c r="D693" s="39"/>
      <c r="E693" s="39"/>
      <c r="F693" s="39"/>
      <c r="G693" s="39"/>
      <c r="H693" s="39"/>
      <c r="I693" s="39"/>
      <c r="J693" s="39"/>
      <c r="K693" s="39"/>
    </row>
    <row r="694" spans="3:11">
      <c r="C694" s="39"/>
      <c r="D694" s="39"/>
      <c r="E694" s="39"/>
      <c r="F694" s="39"/>
      <c r="G694" s="39"/>
      <c r="H694" s="39"/>
      <c r="I694" s="39"/>
      <c r="J694" s="39"/>
      <c r="K694" s="39"/>
    </row>
    <row r="695" spans="3:11">
      <c r="C695" s="39"/>
      <c r="D695" s="39"/>
      <c r="E695" s="39"/>
      <c r="F695" s="39"/>
      <c r="G695" s="39"/>
      <c r="H695" s="39"/>
      <c r="I695" s="39"/>
      <c r="J695" s="39"/>
      <c r="K695" s="39"/>
    </row>
    <row r="696" spans="3:11">
      <c r="C696" s="39"/>
      <c r="D696" s="39"/>
      <c r="E696" s="39"/>
      <c r="F696" s="39"/>
      <c r="G696" s="39"/>
      <c r="H696" s="39"/>
      <c r="I696" s="39"/>
      <c r="J696" s="39"/>
      <c r="K696" s="39"/>
    </row>
    <row r="697" spans="3:11">
      <c r="C697" s="39"/>
      <c r="D697" s="39"/>
      <c r="E697" s="39"/>
      <c r="F697" s="39"/>
      <c r="G697" s="39"/>
      <c r="H697" s="39"/>
      <c r="I697" s="39"/>
      <c r="J697" s="39"/>
      <c r="K697" s="39"/>
    </row>
    <row r="698" spans="3:11">
      <c r="C698" s="39"/>
      <c r="D698" s="39"/>
      <c r="E698" s="39"/>
      <c r="F698" s="39"/>
      <c r="G698" s="39"/>
      <c r="H698" s="39"/>
      <c r="I698" s="39"/>
      <c r="J698" s="39"/>
      <c r="K698" s="39"/>
    </row>
    <row r="699" spans="3:11">
      <c r="C699" s="39"/>
      <c r="D699" s="39"/>
      <c r="E699" s="39"/>
      <c r="F699" s="39"/>
      <c r="G699" s="39"/>
      <c r="H699" s="39"/>
      <c r="I699" s="39"/>
      <c r="J699" s="39"/>
      <c r="K699" s="39"/>
    </row>
    <row r="700" spans="3:11">
      <c r="C700" s="39"/>
      <c r="D700" s="39"/>
      <c r="E700" s="39"/>
      <c r="F700" s="39"/>
      <c r="G700" s="39"/>
      <c r="H700" s="39"/>
      <c r="I700" s="39"/>
      <c r="J700" s="39"/>
      <c r="K700" s="39"/>
    </row>
    <row r="701" spans="3:11">
      <c r="C701" s="39"/>
      <c r="D701" s="39"/>
      <c r="E701" s="39"/>
      <c r="F701" s="39"/>
      <c r="G701" s="39"/>
      <c r="H701" s="39"/>
      <c r="I701" s="39"/>
      <c r="J701" s="39"/>
      <c r="K701" s="39"/>
    </row>
    <row r="702" spans="3:11">
      <c r="C702" s="39"/>
      <c r="D702" s="39"/>
      <c r="E702" s="39"/>
      <c r="F702" s="39"/>
      <c r="G702" s="39"/>
      <c r="H702" s="39"/>
      <c r="I702" s="39"/>
      <c r="J702" s="39"/>
      <c r="K702" s="39"/>
    </row>
    <row r="703" spans="3:11">
      <c r="C703" s="39"/>
      <c r="D703" s="39"/>
      <c r="E703" s="39"/>
      <c r="F703" s="39"/>
      <c r="G703" s="39"/>
      <c r="H703" s="39"/>
      <c r="I703" s="39"/>
      <c r="J703" s="39"/>
      <c r="K703" s="39"/>
    </row>
    <row r="704" spans="3:11">
      <c r="C704" s="39"/>
      <c r="D704" s="39"/>
      <c r="E704" s="39"/>
      <c r="F704" s="39"/>
      <c r="G704" s="39"/>
      <c r="H704" s="39"/>
      <c r="I704" s="39"/>
      <c r="J704" s="39"/>
      <c r="K704" s="39"/>
    </row>
    <row r="705" spans="3:11">
      <c r="C705" s="39"/>
      <c r="D705" s="39"/>
      <c r="E705" s="39"/>
      <c r="F705" s="39"/>
      <c r="G705" s="39"/>
      <c r="H705" s="39"/>
      <c r="I705" s="39"/>
      <c r="J705" s="39"/>
      <c r="K705" s="39"/>
    </row>
    <row r="706" spans="3:11">
      <c r="C706" s="39"/>
      <c r="D706" s="39"/>
      <c r="E706" s="39"/>
      <c r="F706" s="39"/>
      <c r="G706" s="39"/>
      <c r="H706" s="39"/>
      <c r="I706" s="39"/>
      <c r="J706" s="39"/>
      <c r="K706" s="39"/>
    </row>
    <row r="707" spans="3:11">
      <c r="C707" s="39"/>
      <c r="D707" s="39"/>
      <c r="E707" s="39"/>
      <c r="F707" s="39"/>
      <c r="G707" s="39"/>
      <c r="H707" s="39"/>
      <c r="I707" s="39"/>
      <c r="J707" s="39"/>
      <c r="K707" s="39"/>
    </row>
    <row r="708" spans="3:11">
      <c r="C708" s="39"/>
      <c r="D708" s="39"/>
      <c r="E708" s="39"/>
      <c r="F708" s="39"/>
      <c r="G708" s="39"/>
      <c r="H708" s="39"/>
      <c r="I708" s="39"/>
      <c r="J708" s="39"/>
      <c r="K708" s="39"/>
    </row>
    <row r="709" spans="3:11">
      <c r="C709" s="39"/>
      <c r="D709" s="39"/>
      <c r="E709" s="39"/>
      <c r="F709" s="39"/>
      <c r="G709" s="39"/>
      <c r="H709" s="39"/>
      <c r="I709" s="39"/>
      <c r="J709" s="39"/>
      <c r="K709" s="39"/>
    </row>
    <row r="710" spans="3:11">
      <c r="C710" s="39"/>
      <c r="D710" s="39"/>
      <c r="E710" s="39"/>
      <c r="F710" s="39"/>
      <c r="G710" s="39"/>
      <c r="H710" s="39"/>
      <c r="I710" s="39"/>
      <c r="J710" s="39"/>
      <c r="K710" s="39"/>
    </row>
    <row r="711" spans="3:11">
      <c r="C711" s="39"/>
      <c r="D711" s="39"/>
      <c r="E711" s="39"/>
      <c r="F711" s="39"/>
      <c r="G711" s="39"/>
      <c r="H711" s="39"/>
      <c r="I711" s="39"/>
      <c r="J711" s="39"/>
      <c r="K711" s="39"/>
    </row>
    <row r="712" spans="3:11">
      <c r="C712" s="39"/>
      <c r="D712" s="39"/>
      <c r="E712" s="39"/>
      <c r="F712" s="39"/>
      <c r="G712" s="39"/>
      <c r="H712" s="39"/>
      <c r="I712" s="39"/>
      <c r="J712" s="39"/>
      <c r="K712" s="39"/>
    </row>
    <row r="713" spans="3:11">
      <c r="C713" s="39"/>
      <c r="D713" s="39"/>
      <c r="E713" s="39"/>
      <c r="F713" s="39"/>
      <c r="G713" s="39"/>
      <c r="H713" s="39"/>
      <c r="I713" s="39"/>
      <c r="J713" s="39"/>
      <c r="K713" s="39"/>
    </row>
    <row r="714" spans="3:11">
      <c r="C714" s="39"/>
      <c r="D714" s="39"/>
      <c r="E714" s="39"/>
      <c r="F714" s="39"/>
      <c r="G714" s="39"/>
      <c r="H714" s="39"/>
      <c r="I714" s="39"/>
      <c r="J714" s="39"/>
      <c r="K714" s="39"/>
    </row>
    <row r="715" spans="3:11">
      <c r="C715" s="39"/>
      <c r="D715" s="39"/>
      <c r="E715" s="39"/>
      <c r="F715" s="39"/>
      <c r="G715" s="39"/>
      <c r="H715" s="39"/>
      <c r="I715" s="39"/>
      <c r="J715" s="39"/>
      <c r="K715" s="39"/>
    </row>
    <row r="716" spans="3:11">
      <c r="C716" s="39"/>
      <c r="D716" s="39"/>
      <c r="E716" s="39"/>
      <c r="F716" s="39"/>
      <c r="G716" s="39"/>
      <c r="H716" s="39"/>
      <c r="I716" s="39"/>
      <c r="J716" s="39"/>
      <c r="K716" s="39"/>
    </row>
    <row r="717" spans="3:11">
      <c r="C717" s="39"/>
      <c r="D717" s="39"/>
      <c r="E717" s="39"/>
      <c r="F717" s="39"/>
      <c r="G717" s="39"/>
      <c r="H717" s="39"/>
      <c r="I717" s="39"/>
      <c r="J717" s="39"/>
      <c r="K717" s="39"/>
    </row>
    <row r="718" spans="3:11">
      <c r="C718" s="39"/>
      <c r="D718" s="39"/>
      <c r="E718" s="39"/>
      <c r="F718" s="39"/>
      <c r="G718" s="39"/>
      <c r="H718" s="39"/>
      <c r="I718" s="39"/>
      <c r="J718" s="39"/>
      <c r="K718" s="39"/>
    </row>
    <row r="719" spans="3:11">
      <c r="C719" s="39"/>
      <c r="D719" s="39"/>
      <c r="E719" s="39"/>
      <c r="F719" s="39"/>
      <c r="G719" s="39"/>
      <c r="H719" s="39"/>
      <c r="I719" s="39"/>
      <c r="J719" s="39"/>
      <c r="K719" s="39"/>
    </row>
    <row r="720" spans="3:11">
      <c r="C720" s="39"/>
      <c r="D720" s="39"/>
      <c r="E720" s="39"/>
      <c r="F720" s="39"/>
      <c r="G720" s="39"/>
      <c r="H720" s="39"/>
      <c r="I720" s="39"/>
      <c r="J720" s="39"/>
      <c r="K720" s="39"/>
    </row>
    <row r="721" spans="3:11">
      <c r="C721" s="39"/>
      <c r="D721" s="39"/>
      <c r="E721" s="39"/>
      <c r="F721" s="39"/>
      <c r="G721" s="39"/>
      <c r="H721" s="39"/>
      <c r="I721" s="39"/>
      <c r="J721" s="39"/>
      <c r="K721" s="39"/>
    </row>
    <row r="722" spans="3:11">
      <c r="C722" s="39"/>
      <c r="D722" s="39"/>
      <c r="E722" s="39"/>
      <c r="F722" s="39"/>
      <c r="G722" s="39"/>
      <c r="H722" s="39"/>
      <c r="I722" s="39"/>
      <c r="J722" s="39"/>
      <c r="K722" s="39"/>
    </row>
    <row r="723" spans="3:11">
      <c r="C723" s="39"/>
      <c r="D723" s="39"/>
      <c r="E723" s="39"/>
      <c r="F723" s="39"/>
      <c r="G723" s="39"/>
      <c r="H723" s="39"/>
      <c r="I723" s="39"/>
      <c r="J723" s="39"/>
      <c r="K723" s="39"/>
    </row>
    <row r="724" spans="3:11">
      <c r="C724" s="39"/>
      <c r="D724" s="39"/>
      <c r="E724" s="39"/>
      <c r="F724" s="39"/>
      <c r="G724" s="39"/>
      <c r="H724" s="39"/>
      <c r="I724" s="39"/>
      <c r="J724" s="39"/>
      <c r="K724" s="39"/>
    </row>
    <row r="725" spans="3:11">
      <c r="C725" s="39"/>
      <c r="D725" s="39"/>
      <c r="E725" s="39"/>
      <c r="F725" s="39"/>
      <c r="G725" s="39"/>
      <c r="H725" s="39"/>
      <c r="I725" s="39"/>
      <c r="J725" s="39"/>
      <c r="K725" s="39"/>
    </row>
    <row r="726" spans="3:11">
      <c r="C726" s="39"/>
      <c r="D726" s="39"/>
      <c r="E726" s="39"/>
      <c r="F726" s="39"/>
      <c r="G726" s="39"/>
      <c r="H726" s="39"/>
      <c r="I726" s="39"/>
      <c r="J726" s="39"/>
      <c r="K726" s="39"/>
    </row>
    <row r="727" spans="3:11">
      <c r="C727" s="39"/>
      <c r="D727" s="39"/>
      <c r="E727" s="39"/>
      <c r="F727" s="39"/>
      <c r="G727" s="39"/>
      <c r="H727" s="39"/>
      <c r="I727" s="39"/>
      <c r="J727" s="39"/>
      <c r="K727" s="39"/>
    </row>
    <row r="728" spans="3:11">
      <c r="C728" s="39"/>
      <c r="D728" s="39"/>
      <c r="E728" s="39"/>
      <c r="F728" s="39"/>
      <c r="G728" s="39"/>
      <c r="H728" s="39"/>
      <c r="I728" s="39"/>
      <c r="J728" s="39"/>
      <c r="K728" s="39"/>
    </row>
    <row r="729" spans="3:11">
      <c r="C729" s="39"/>
      <c r="D729" s="39"/>
      <c r="E729" s="39"/>
      <c r="F729" s="39"/>
      <c r="G729" s="39"/>
      <c r="H729" s="39"/>
      <c r="I729" s="39"/>
      <c r="J729" s="39"/>
      <c r="K729" s="39"/>
    </row>
    <row r="730" spans="3:11">
      <c r="C730" s="39"/>
      <c r="D730" s="39"/>
      <c r="E730" s="39"/>
      <c r="F730" s="39"/>
      <c r="G730" s="39"/>
      <c r="H730" s="39"/>
      <c r="I730" s="39"/>
      <c r="J730" s="39"/>
      <c r="K730" s="39"/>
    </row>
    <row r="731" spans="3:11">
      <c r="C731" s="39"/>
      <c r="D731" s="39"/>
      <c r="E731" s="39"/>
      <c r="F731" s="39"/>
      <c r="G731" s="39"/>
      <c r="H731" s="39"/>
      <c r="I731" s="39"/>
      <c r="J731" s="39"/>
      <c r="K731" s="39"/>
    </row>
    <row r="732" spans="3:11">
      <c r="C732" s="39"/>
      <c r="D732" s="39"/>
      <c r="E732" s="39"/>
      <c r="F732" s="39"/>
      <c r="G732" s="39"/>
      <c r="H732" s="39"/>
      <c r="I732" s="39"/>
      <c r="J732" s="39"/>
      <c r="K732" s="39"/>
    </row>
    <row r="733" spans="3:11">
      <c r="C733" s="39"/>
      <c r="D733" s="39"/>
      <c r="E733" s="39"/>
      <c r="F733" s="39"/>
      <c r="G733" s="39"/>
      <c r="H733" s="39"/>
      <c r="I733" s="39"/>
      <c r="J733" s="39"/>
      <c r="K733" s="39"/>
    </row>
    <row r="734" spans="3:11">
      <c r="C734" s="39"/>
      <c r="D734" s="39"/>
      <c r="E734" s="39"/>
      <c r="F734" s="39"/>
      <c r="G734" s="39"/>
      <c r="H734" s="39"/>
      <c r="I734" s="39"/>
      <c r="J734" s="39"/>
      <c r="K734" s="39"/>
    </row>
    <row r="735" spans="3:11">
      <c r="C735" s="39"/>
      <c r="D735" s="39"/>
      <c r="E735" s="39"/>
      <c r="F735" s="39"/>
      <c r="G735" s="39"/>
      <c r="H735" s="39"/>
      <c r="I735" s="39"/>
      <c r="J735" s="39"/>
      <c r="K735" s="39"/>
    </row>
    <row r="736" spans="3:11">
      <c r="C736" s="39"/>
      <c r="D736" s="39"/>
      <c r="E736" s="39"/>
      <c r="F736" s="39"/>
      <c r="G736" s="39"/>
      <c r="H736" s="39"/>
      <c r="I736" s="39"/>
      <c r="J736" s="39"/>
      <c r="K736" s="39"/>
    </row>
    <row r="737" spans="3:11">
      <c r="C737" s="39"/>
      <c r="D737" s="39"/>
      <c r="E737" s="39"/>
      <c r="F737" s="39"/>
      <c r="G737" s="39"/>
      <c r="H737" s="39"/>
      <c r="I737" s="39"/>
      <c r="J737" s="39"/>
      <c r="K737" s="39"/>
    </row>
    <row r="738" spans="3:11">
      <c r="C738" s="39"/>
      <c r="D738" s="39"/>
      <c r="E738" s="39"/>
      <c r="F738" s="39"/>
      <c r="G738" s="39"/>
      <c r="H738" s="39"/>
      <c r="I738" s="39"/>
      <c r="J738" s="39"/>
      <c r="K738" s="39"/>
    </row>
    <row r="739" spans="3:11">
      <c r="C739" s="39"/>
      <c r="D739" s="39"/>
      <c r="E739" s="39"/>
      <c r="F739" s="39"/>
      <c r="G739" s="39"/>
      <c r="H739" s="39"/>
      <c r="I739" s="39"/>
      <c r="J739" s="39"/>
      <c r="K739" s="39"/>
    </row>
    <row r="740" spans="3:11">
      <c r="C740" s="39"/>
      <c r="D740" s="39"/>
      <c r="E740" s="39"/>
      <c r="F740" s="39"/>
      <c r="G740" s="39"/>
      <c r="H740" s="39"/>
      <c r="I740" s="39"/>
      <c r="J740" s="39"/>
      <c r="K740" s="39"/>
    </row>
    <row r="741" spans="3:11">
      <c r="C741" s="39"/>
      <c r="D741" s="39"/>
      <c r="E741" s="39"/>
      <c r="F741" s="39"/>
      <c r="G741" s="39"/>
      <c r="H741" s="39"/>
      <c r="I741" s="39"/>
      <c r="J741" s="39"/>
      <c r="K741" s="39"/>
    </row>
    <row r="742" spans="3:11">
      <c r="C742" s="39"/>
      <c r="D742" s="39"/>
      <c r="E742" s="39"/>
      <c r="F742" s="39"/>
      <c r="G742" s="39"/>
      <c r="H742" s="39"/>
      <c r="I742" s="39"/>
      <c r="J742" s="39"/>
      <c r="K742" s="39"/>
    </row>
    <row r="743" spans="3:11">
      <c r="C743" s="39"/>
      <c r="D743" s="39"/>
      <c r="E743" s="39"/>
      <c r="F743" s="39"/>
      <c r="G743" s="39"/>
      <c r="H743" s="39"/>
      <c r="I743" s="39"/>
      <c r="J743" s="39"/>
      <c r="K743" s="39"/>
    </row>
    <row r="744" spans="3:11">
      <c r="C744" s="39"/>
      <c r="D744" s="39"/>
      <c r="E744" s="39"/>
      <c r="F744" s="39"/>
      <c r="G744" s="39"/>
      <c r="H744" s="39"/>
      <c r="I744" s="39"/>
      <c r="J744" s="39"/>
      <c r="K744" s="39"/>
    </row>
    <row r="745" spans="3:11">
      <c r="C745" s="39"/>
      <c r="D745" s="39"/>
      <c r="E745" s="39"/>
      <c r="F745" s="39"/>
      <c r="G745" s="39"/>
      <c r="H745" s="39"/>
      <c r="I745" s="39"/>
      <c r="J745" s="39"/>
      <c r="K745" s="39"/>
    </row>
    <row r="746" spans="3:11">
      <c r="C746" s="39"/>
      <c r="D746" s="39"/>
      <c r="E746" s="39"/>
      <c r="F746" s="39"/>
      <c r="G746" s="39"/>
      <c r="H746" s="39"/>
      <c r="I746" s="39"/>
      <c r="J746" s="39"/>
      <c r="K746" s="39"/>
    </row>
    <row r="747" spans="3:11">
      <c r="C747" s="39"/>
      <c r="D747" s="39"/>
      <c r="E747" s="39"/>
      <c r="F747" s="39"/>
      <c r="G747" s="39"/>
      <c r="H747" s="39"/>
      <c r="I747" s="39"/>
      <c r="J747" s="39"/>
      <c r="K747" s="39"/>
    </row>
    <row r="748" spans="3:11">
      <c r="C748" s="39"/>
      <c r="D748" s="39"/>
      <c r="E748" s="39"/>
      <c r="F748" s="39"/>
      <c r="G748" s="39"/>
      <c r="H748" s="39"/>
      <c r="I748" s="39"/>
      <c r="J748" s="39"/>
      <c r="K748" s="39"/>
    </row>
    <row r="749" spans="3:11">
      <c r="C749" s="39"/>
      <c r="D749" s="39"/>
      <c r="E749" s="39"/>
      <c r="F749" s="39"/>
      <c r="G749" s="39"/>
      <c r="H749" s="39"/>
      <c r="I749" s="39"/>
      <c r="J749" s="39"/>
      <c r="K749" s="39"/>
    </row>
    <row r="750" spans="3:11">
      <c r="C750" s="39"/>
      <c r="D750" s="39"/>
      <c r="E750" s="39"/>
      <c r="F750" s="39"/>
      <c r="G750" s="39"/>
      <c r="H750" s="39"/>
      <c r="I750" s="39"/>
      <c r="J750" s="39"/>
      <c r="K750" s="39"/>
    </row>
    <row r="751" spans="3:11">
      <c r="C751" s="39"/>
      <c r="D751" s="39"/>
      <c r="E751" s="39"/>
      <c r="F751" s="39"/>
      <c r="G751" s="39"/>
      <c r="H751" s="39"/>
      <c r="I751" s="39"/>
      <c r="J751" s="39"/>
      <c r="K751" s="39"/>
    </row>
    <row r="752" spans="3:11">
      <c r="C752" s="39"/>
      <c r="D752" s="39"/>
      <c r="E752" s="39"/>
      <c r="F752" s="39"/>
      <c r="G752" s="39"/>
      <c r="H752" s="39"/>
      <c r="I752" s="39"/>
      <c r="J752" s="39"/>
      <c r="K752" s="39"/>
    </row>
    <row r="753" spans="3:11">
      <c r="C753" s="39"/>
      <c r="D753" s="39"/>
      <c r="E753" s="39"/>
      <c r="F753" s="39"/>
      <c r="G753" s="39"/>
      <c r="H753" s="39"/>
      <c r="I753" s="39"/>
      <c r="J753" s="39"/>
      <c r="K753" s="39"/>
    </row>
    <row r="754" spans="3:11">
      <c r="C754" s="39"/>
      <c r="D754" s="39"/>
      <c r="E754" s="39"/>
      <c r="F754" s="39"/>
      <c r="G754" s="39"/>
      <c r="H754" s="39"/>
      <c r="I754" s="39"/>
      <c r="J754" s="39"/>
      <c r="K754" s="39"/>
    </row>
    <row r="755" spans="3:11">
      <c r="C755" s="39"/>
      <c r="D755" s="39"/>
      <c r="E755" s="39"/>
      <c r="F755" s="39"/>
      <c r="G755" s="39"/>
      <c r="H755" s="39"/>
      <c r="I755" s="39"/>
      <c r="J755" s="39"/>
      <c r="K755" s="39"/>
    </row>
    <row r="756" spans="3:11">
      <c r="C756" s="39"/>
      <c r="D756" s="39"/>
      <c r="E756" s="39"/>
      <c r="F756" s="39"/>
      <c r="G756" s="39"/>
      <c r="H756" s="39"/>
      <c r="I756" s="39"/>
      <c r="J756" s="39"/>
      <c r="K756" s="39"/>
    </row>
    <row r="757" spans="3:11">
      <c r="C757" s="39"/>
      <c r="D757" s="39"/>
      <c r="E757" s="39"/>
      <c r="F757" s="39"/>
      <c r="G757" s="39"/>
      <c r="H757" s="39"/>
      <c r="I757" s="39"/>
      <c r="J757" s="39"/>
      <c r="K757" s="39"/>
    </row>
    <row r="758" spans="3:11">
      <c r="C758" s="39"/>
      <c r="D758" s="39"/>
      <c r="E758" s="39"/>
      <c r="F758" s="39"/>
      <c r="G758" s="39"/>
      <c r="H758" s="39"/>
      <c r="I758" s="39"/>
      <c r="J758" s="39"/>
      <c r="K758" s="39"/>
    </row>
    <row r="759" spans="3:11">
      <c r="C759" s="39"/>
      <c r="D759" s="39"/>
      <c r="E759" s="39"/>
      <c r="F759" s="39"/>
      <c r="G759" s="39"/>
      <c r="H759" s="39"/>
      <c r="I759" s="39"/>
      <c r="J759" s="39"/>
      <c r="K759" s="39"/>
    </row>
    <row r="760" spans="3:11">
      <c r="C760" s="39"/>
      <c r="D760" s="39"/>
      <c r="E760" s="39"/>
      <c r="F760" s="39"/>
      <c r="G760" s="39"/>
      <c r="H760" s="39"/>
      <c r="I760" s="39"/>
      <c r="J760" s="39"/>
      <c r="K760" s="39"/>
    </row>
    <row r="761" spans="3:11">
      <c r="C761" s="39"/>
      <c r="D761" s="39"/>
      <c r="E761" s="39"/>
      <c r="F761" s="39"/>
      <c r="G761" s="39"/>
      <c r="H761" s="39"/>
      <c r="I761" s="39"/>
      <c r="J761" s="39"/>
      <c r="K761" s="39"/>
    </row>
    <row r="762" spans="3:11">
      <c r="C762" s="39"/>
      <c r="D762" s="39"/>
      <c r="E762" s="39"/>
      <c r="F762" s="39"/>
      <c r="G762" s="39"/>
      <c r="H762" s="39"/>
      <c r="I762" s="39"/>
      <c r="J762" s="39"/>
      <c r="K762" s="39"/>
    </row>
    <row r="763" spans="3:11">
      <c r="C763" s="39"/>
      <c r="D763" s="39"/>
      <c r="E763" s="39"/>
      <c r="F763" s="39"/>
      <c r="G763" s="39"/>
      <c r="H763" s="39"/>
      <c r="I763" s="39"/>
      <c r="J763" s="39"/>
      <c r="K763" s="39"/>
    </row>
    <row r="764" spans="3:11">
      <c r="C764" s="39"/>
      <c r="D764" s="39"/>
      <c r="E764" s="39"/>
      <c r="F764" s="39"/>
      <c r="G764" s="39"/>
      <c r="H764" s="39"/>
      <c r="I764" s="39"/>
      <c r="J764" s="39"/>
      <c r="K764" s="39"/>
    </row>
    <row r="765" spans="3:11">
      <c r="C765" s="39"/>
      <c r="D765" s="39"/>
      <c r="E765" s="39"/>
      <c r="F765" s="39"/>
      <c r="G765" s="39"/>
      <c r="H765" s="39"/>
      <c r="I765" s="39"/>
      <c r="J765" s="39"/>
      <c r="K765" s="39"/>
    </row>
    <row r="766" spans="3:11">
      <c r="C766" s="39"/>
      <c r="D766" s="39"/>
      <c r="E766" s="39"/>
      <c r="F766" s="39"/>
      <c r="G766" s="39"/>
      <c r="H766" s="39"/>
      <c r="I766" s="39"/>
      <c r="J766" s="39"/>
      <c r="K766" s="39"/>
    </row>
    <row r="767" spans="3:11">
      <c r="C767" s="39"/>
      <c r="D767" s="39"/>
      <c r="E767" s="39"/>
      <c r="F767" s="39"/>
      <c r="G767" s="39"/>
      <c r="H767" s="39"/>
      <c r="I767" s="39"/>
      <c r="J767" s="39"/>
      <c r="K767" s="39"/>
    </row>
    <row r="768" spans="3:11">
      <c r="C768" s="39"/>
      <c r="D768" s="39"/>
      <c r="E768" s="39"/>
      <c r="F768" s="39"/>
      <c r="G768" s="39"/>
      <c r="H768" s="39"/>
      <c r="I768" s="39"/>
      <c r="J768" s="39"/>
      <c r="K768" s="39"/>
    </row>
    <row r="769" spans="3:11">
      <c r="C769" s="39"/>
      <c r="D769" s="39"/>
      <c r="E769" s="39"/>
      <c r="F769" s="39"/>
      <c r="G769" s="39"/>
      <c r="H769" s="39"/>
      <c r="I769" s="39"/>
      <c r="J769" s="39"/>
      <c r="K769" s="39"/>
    </row>
    <row r="770" spans="3:11">
      <c r="C770" s="39"/>
      <c r="D770" s="39"/>
      <c r="E770" s="39"/>
      <c r="F770" s="39"/>
      <c r="G770" s="39"/>
      <c r="H770" s="39"/>
      <c r="I770" s="39"/>
      <c r="J770" s="39"/>
      <c r="K770" s="39"/>
    </row>
    <row r="771" spans="3:11">
      <c r="C771" s="39"/>
      <c r="D771" s="39"/>
      <c r="E771" s="39"/>
      <c r="F771" s="39"/>
      <c r="G771" s="39"/>
      <c r="H771" s="39"/>
      <c r="I771" s="39"/>
      <c r="J771" s="39"/>
      <c r="K771" s="39"/>
    </row>
    <row r="772" spans="3:11">
      <c r="C772" s="39"/>
      <c r="D772" s="39"/>
      <c r="E772" s="39"/>
      <c r="F772" s="39"/>
      <c r="G772" s="39"/>
      <c r="H772" s="39"/>
      <c r="I772" s="39"/>
      <c r="J772" s="39"/>
      <c r="K772" s="39"/>
    </row>
    <row r="773" spans="3:11">
      <c r="C773" s="39"/>
      <c r="D773" s="39"/>
      <c r="E773" s="39"/>
      <c r="F773" s="39"/>
      <c r="G773" s="39"/>
      <c r="H773" s="39"/>
      <c r="I773" s="39"/>
      <c r="J773" s="39"/>
      <c r="K773" s="39"/>
    </row>
    <row r="774" spans="3:11">
      <c r="C774" s="39"/>
      <c r="D774" s="39"/>
      <c r="E774" s="39"/>
      <c r="F774" s="39"/>
      <c r="G774" s="39"/>
      <c r="H774" s="39"/>
      <c r="I774" s="39"/>
      <c r="J774" s="39"/>
      <c r="K774" s="39"/>
    </row>
    <row r="775" spans="3:11">
      <c r="C775" s="39"/>
      <c r="D775" s="39"/>
      <c r="E775" s="39"/>
      <c r="F775" s="39"/>
      <c r="G775" s="39"/>
      <c r="H775" s="39"/>
      <c r="I775" s="39"/>
      <c r="J775" s="39"/>
      <c r="K775" s="39"/>
    </row>
    <row r="776" spans="3:11">
      <c r="C776" s="39"/>
      <c r="D776" s="39"/>
      <c r="E776" s="39"/>
      <c r="F776" s="39"/>
      <c r="G776" s="39"/>
      <c r="H776" s="39"/>
      <c r="I776" s="39"/>
      <c r="J776" s="39"/>
      <c r="K776" s="39"/>
    </row>
    <row r="777" spans="3:11">
      <c r="C777" s="39"/>
      <c r="D777" s="39"/>
      <c r="E777" s="39"/>
      <c r="F777" s="39"/>
      <c r="G777" s="39"/>
      <c r="H777" s="39"/>
      <c r="I777" s="39"/>
      <c r="J777" s="39"/>
      <c r="K777" s="39"/>
    </row>
    <row r="778" spans="3:11">
      <c r="C778" s="39"/>
      <c r="D778" s="39"/>
      <c r="E778" s="39"/>
      <c r="F778" s="39"/>
      <c r="G778" s="39"/>
      <c r="H778" s="39"/>
      <c r="I778" s="39"/>
      <c r="J778" s="39"/>
      <c r="K778" s="39"/>
    </row>
    <row r="779" spans="3:11">
      <c r="C779" s="39"/>
      <c r="D779" s="39"/>
      <c r="E779" s="39"/>
      <c r="F779" s="39"/>
      <c r="G779" s="39"/>
      <c r="H779" s="39"/>
      <c r="I779" s="39"/>
      <c r="J779" s="39"/>
      <c r="K779" s="39"/>
    </row>
    <row r="780" spans="3:11">
      <c r="C780" s="39"/>
      <c r="D780" s="39"/>
      <c r="E780" s="39"/>
      <c r="F780" s="39"/>
      <c r="G780" s="39"/>
      <c r="H780" s="39"/>
      <c r="I780" s="39"/>
      <c r="J780" s="39"/>
      <c r="K780" s="39"/>
    </row>
    <row r="781" spans="3:11">
      <c r="C781" s="39"/>
      <c r="D781" s="39"/>
      <c r="E781" s="39"/>
      <c r="F781" s="39"/>
      <c r="G781" s="39"/>
      <c r="H781" s="39"/>
      <c r="I781" s="39"/>
      <c r="J781" s="39"/>
      <c r="K781" s="39"/>
    </row>
    <row r="782" spans="3:11">
      <c r="C782" s="39"/>
      <c r="D782" s="39"/>
      <c r="E782" s="39"/>
      <c r="F782" s="39"/>
      <c r="G782" s="39"/>
      <c r="H782" s="39"/>
      <c r="I782" s="39"/>
      <c r="J782" s="39"/>
      <c r="K782" s="39"/>
    </row>
    <row r="783" spans="3:11">
      <c r="C783" s="39"/>
      <c r="D783" s="39"/>
      <c r="E783" s="39"/>
      <c r="F783" s="39"/>
      <c r="G783" s="39"/>
      <c r="H783" s="39"/>
      <c r="I783" s="39"/>
      <c r="J783" s="39"/>
      <c r="K783" s="39"/>
    </row>
    <row r="784" spans="3:11">
      <c r="C784" s="39"/>
      <c r="D784" s="39"/>
      <c r="E784" s="39"/>
      <c r="F784" s="39"/>
      <c r="G784" s="39"/>
      <c r="H784" s="39"/>
      <c r="I784" s="39"/>
      <c r="J784" s="39"/>
      <c r="K784" s="39"/>
    </row>
    <row r="785" spans="3:11">
      <c r="C785" s="39"/>
      <c r="D785" s="39"/>
      <c r="E785" s="39"/>
      <c r="F785" s="39"/>
      <c r="G785" s="39"/>
      <c r="H785" s="39"/>
      <c r="I785" s="39"/>
      <c r="J785" s="39"/>
      <c r="K785" s="39"/>
    </row>
    <row r="786" spans="3:11">
      <c r="C786" s="39"/>
      <c r="D786" s="39"/>
      <c r="E786" s="39"/>
      <c r="F786" s="39"/>
      <c r="G786" s="39"/>
      <c r="H786" s="39"/>
      <c r="I786" s="39"/>
      <c r="J786" s="39"/>
      <c r="K786" s="39"/>
    </row>
    <row r="787" spans="3:11">
      <c r="C787" s="39"/>
      <c r="D787" s="39"/>
      <c r="E787" s="39"/>
      <c r="F787" s="39"/>
      <c r="G787" s="39"/>
      <c r="H787" s="39"/>
      <c r="I787" s="39"/>
      <c r="J787" s="39"/>
      <c r="K787" s="39"/>
    </row>
    <row r="788" spans="3:11">
      <c r="C788" s="39"/>
      <c r="D788" s="39"/>
      <c r="E788" s="39"/>
      <c r="F788" s="39"/>
      <c r="G788" s="39"/>
      <c r="H788" s="39"/>
      <c r="I788" s="39"/>
      <c r="J788" s="39"/>
      <c r="K788" s="39"/>
    </row>
    <row r="789" spans="3:11">
      <c r="C789" s="39"/>
      <c r="D789" s="39"/>
      <c r="E789" s="39"/>
      <c r="F789" s="39"/>
      <c r="G789" s="39"/>
      <c r="H789" s="39"/>
      <c r="I789" s="39"/>
      <c r="J789" s="39"/>
      <c r="K789" s="39"/>
    </row>
    <row r="790" spans="3:11">
      <c r="C790" s="39"/>
      <c r="D790" s="39"/>
      <c r="E790" s="39"/>
      <c r="F790" s="39"/>
      <c r="G790" s="39"/>
      <c r="H790" s="39"/>
      <c r="I790" s="39"/>
      <c r="J790" s="39"/>
      <c r="K790" s="39"/>
    </row>
    <row r="791" spans="3:11">
      <c r="C791" s="39"/>
      <c r="D791" s="39"/>
      <c r="E791" s="39"/>
      <c r="F791" s="39"/>
      <c r="G791" s="39"/>
      <c r="H791" s="39"/>
      <c r="I791" s="39"/>
      <c r="J791" s="39"/>
      <c r="K791" s="39"/>
    </row>
    <row r="792" spans="3:11">
      <c r="C792" s="39"/>
      <c r="D792" s="39"/>
      <c r="E792" s="39"/>
      <c r="F792" s="39"/>
      <c r="G792" s="39"/>
      <c r="H792" s="39"/>
      <c r="I792" s="39"/>
      <c r="J792" s="39"/>
      <c r="K792" s="39"/>
    </row>
    <row r="793" spans="3:11">
      <c r="C793" s="39"/>
      <c r="D793" s="39"/>
      <c r="E793" s="39"/>
      <c r="F793" s="39"/>
      <c r="G793" s="39"/>
      <c r="H793" s="39"/>
      <c r="I793" s="39"/>
      <c r="J793" s="39"/>
      <c r="K793" s="39"/>
    </row>
    <row r="794" spans="3:11">
      <c r="C794" s="39"/>
      <c r="D794" s="39"/>
      <c r="E794" s="39"/>
      <c r="F794" s="39"/>
      <c r="G794" s="39"/>
      <c r="H794" s="39"/>
      <c r="I794" s="39"/>
      <c r="J794" s="39"/>
      <c r="K794" s="39"/>
    </row>
    <row r="795" spans="3:11">
      <c r="C795" s="39"/>
      <c r="D795" s="39"/>
      <c r="E795" s="39"/>
      <c r="F795" s="39"/>
      <c r="G795" s="39"/>
      <c r="H795" s="39"/>
      <c r="I795" s="39"/>
      <c r="J795" s="39"/>
      <c r="K795" s="39"/>
    </row>
    <row r="796" spans="3:11">
      <c r="C796" s="39"/>
      <c r="D796" s="39"/>
      <c r="E796" s="39"/>
      <c r="F796" s="39"/>
      <c r="G796" s="39"/>
      <c r="H796" s="39"/>
      <c r="I796" s="39"/>
      <c r="J796" s="39"/>
      <c r="K796" s="39"/>
    </row>
    <row r="797" spans="3:11">
      <c r="C797" s="39"/>
      <c r="D797" s="39"/>
      <c r="E797" s="39"/>
      <c r="F797" s="39"/>
      <c r="G797" s="39"/>
      <c r="H797" s="39"/>
      <c r="I797" s="39"/>
      <c r="J797" s="39"/>
      <c r="K797" s="39"/>
    </row>
    <row r="798" spans="3:11">
      <c r="C798" s="39"/>
      <c r="D798" s="39"/>
      <c r="E798" s="39"/>
      <c r="F798" s="39"/>
      <c r="G798" s="39"/>
      <c r="H798" s="39"/>
      <c r="I798" s="39"/>
      <c r="J798" s="39"/>
      <c r="K798" s="39"/>
    </row>
    <row r="799" spans="3:11">
      <c r="C799" s="39"/>
      <c r="D799" s="39"/>
      <c r="E799" s="39"/>
      <c r="F799" s="39"/>
      <c r="G799" s="39"/>
      <c r="H799" s="39"/>
      <c r="I799" s="39"/>
      <c r="J799" s="39"/>
      <c r="K799" s="39"/>
    </row>
    <row r="800" spans="3:11">
      <c r="C800" s="39"/>
      <c r="D800" s="39"/>
      <c r="E800" s="39"/>
      <c r="F800" s="39"/>
      <c r="G800" s="39"/>
      <c r="H800" s="39"/>
      <c r="I800" s="39"/>
      <c r="J800" s="39"/>
      <c r="K800" s="39"/>
    </row>
    <row r="801" spans="3:11">
      <c r="C801" s="39"/>
      <c r="D801" s="39"/>
      <c r="E801" s="39"/>
      <c r="F801" s="39"/>
      <c r="G801" s="39"/>
      <c r="H801" s="39"/>
      <c r="I801" s="39"/>
      <c r="J801" s="39"/>
      <c r="K801" s="39"/>
    </row>
    <row r="802" spans="3:11">
      <c r="C802" s="39"/>
      <c r="D802" s="39"/>
      <c r="E802" s="39"/>
      <c r="F802" s="39"/>
      <c r="G802" s="39"/>
      <c r="H802" s="39"/>
      <c r="I802" s="39"/>
      <c r="J802" s="39"/>
      <c r="K802" s="39"/>
    </row>
    <row r="803" spans="3:11">
      <c r="C803" s="39"/>
      <c r="D803" s="39"/>
      <c r="E803" s="39"/>
      <c r="F803" s="39"/>
      <c r="G803" s="39"/>
      <c r="H803" s="39"/>
      <c r="I803" s="39"/>
      <c r="J803" s="39"/>
      <c r="K803" s="39"/>
    </row>
    <row r="804" spans="3:11">
      <c r="C804" s="39"/>
      <c r="D804" s="39"/>
      <c r="E804" s="39"/>
      <c r="F804" s="39"/>
      <c r="G804" s="39"/>
      <c r="H804" s="39"/>
      <c r="I804" s="39"/>
      <c r="J804" s="39"/>
      <c r="K804" s="39"/>
    </row>
    <row r="805" spans="3:11">
      <c r="C805" s="39"/>
      <c r="D805" s="39"/>
      <c r="E805" s="39"/>
      <c r="F805" s="39"/>
      <c r="G805" s="39"/>
      <c r="H805" s="39"/>
      <c r="I805" s="39"/>
      <c r="J805" s="39"/>
      <c r="K805" s="39"/>
    </row>
    <row r="806" spans="3:11">
      <c r="C806" s="39"/>
      <c r="D806" s="39"/>
      <c r="E806" s="39"/>
      <c r="F806" s="39"/>
      <c r="G806" s="39"/>
      <c r="H806" s="39"/>
      <c r="I806" s="39"/>
      <c r="J806" s="39"/>
      <c r="K806" s="39"/>
    </row>
    <row r="807" spans="3:11">
      <c r="C807" s="39"/>
      <c r="D807" s="39"/>
      <c r="E807" s="39"/>
      <c r="F807" s="39"/>
      <c r="G807" s="39"/>
      <c r="H807" s="39"/>
      <c r="I807" s="39"/>
      <c r="J807" s="39"/>
      <c r="K807" s="39"/>
    </row>
    <row r="808" spans="3:11">
      <c r="C808" s="39"/>
      <c r="D808" s="39"/>
      <c r="E808" s="39"/>
      <c r="F808" s="39"/>
      <c r="G808" s="39"/>
      <c r="H808" s="39"/>
      <c r="I808" s="39"/>
      <c r="J808" s="39"/>
      <c r="K808" s="39"/>
    </row>
    <row r="809" spans="3:11">
      <c r="C809" s="39"/>
      <c r="D809" s="39"/>
      <c r="E809" s="39"/>
      <c r="F809" s="39"/>
      <c r="G809" s="39"/>
      <c r="H809" s="39"/>
      <c r="I809" s="39"/>
      <c r="J809" s="39"/>
      <c r="K809" s="39"/>
    </row>
    <row r="810" spans="3:11">
      <c r="C810" s="39"/>
      <c r="D810" s="39"/>
      <c r="E810" s="39"/>
      <c r="F810" s="39"/>
      <c r="G810" s="39"/>
      <c r="H810" s="39"/>
      <c r="I810" s="39"/>
      <c r="J810" s="39"/>
      <c r="K810" s="39"/>
    </row>
    <row r="811" spans="3:11">
      <c r="C811" s="39"/>
      <c r="D811" s="39"/>
      <c r="E811" s="39"/>
      <c r="F811" s="39"/>
      <c r="G811" s="39"/>
      <c r="H811" s="39"/>
      <c r="I811" s="39"/>
      <c r="J811" s="39"/>
      <c r="K811" s="39"/>
    </row>
    <row r="812" spans="3:11">
      <c r="C812" s="39"/>
      <c r="D812" s="39"/>
      <c r="E812" s="39"/>
      <c r="F812" s="39"/>
      <c r="G812" s="39"/>
      <c r="H812" s="39"/>
      <c r="I812" s="39"/>
      <c r="J812" s="39"/>
      <c r="K812" s="39"/>
    </row>
    <row r="813" spans="3:11">
      <c r="C813" s="39"/>
      <c r="D813" s="39"/>
      <c r="E813" s="39"/>
      <c r="F813" s="39"/>
      <c r="G813" s="39"/>
      <c r="H813" s="39"/>
      <c r="I813" s="39"/>
      <c r="J813" s="39"/>
      <c r="K813" s="39"/>
    </row>
    <row r="814" spans="3:11">
      <c r="C814" s="39"/>
      <c r="D814" s="39"/>
      <c r="E814" s="39"/>
      <c r="F814" s="39"/>
      <c r="G814" s="39"/>
      <c r="H814" s="39"/>
      <c r="I814" s="39"/>
      <c r="J814" s="39"/>
      <c r="K814" s="39"/>
    </row>
    <row r="815" spans="3:11">
      <c r="C815" s="39"/>
      <c r="D815" s="39"/>
      <c r="E815" s="39"/>
      <c r="F815" s="39"/>
      <c r="G815" s="39"/>
      <c r="H815" s="39"/>
      <c r="I815" s="39"/>
      <c r="J815" s="39"/>
      <c r="K815" s="39"/>
    </row>
    <row r="816" spans="3:11">
      <c r="C816" s="39"/>
      <c r="D816" s="39"/>
      <c r="E816" s="39"/>
      <c r="F816" s="39"/>
      <c r="G816" s="39"/>
      <c r="H816" s="39"/>
      <c r="I816" s="39"/>
      <c r="J816" s="39"/>
      <c r="K816" s="39"/>
    </row>
    <row r="817" spans="3:11">
      <c r="C817" s="39"/>
      <c r="D817" s="39"/>
      <c r="E817" s="39"/>
      <c r="F817" s="39"/>
      <c r="G817" s="39"/>
      <c r="H817" s="39"/>
      <c r="I817" s="39"/>
      <c r="J817" s="39"/>
      <c r="K817" s="39"/>
    </row>
    <row r="818" spans="3:11">
      <c r="C818" s="39"/>
      <c r="D818" s="39"/>
      <c r="E818" s="39"/>
      <c r="F818" s="39"/>
      <c r="G818" s="39"/>
      <c r="H818" s="39"/>
      <c r="I818" s="39"/>
      <c r="J818" s="39"/>
      <c r="K818" s="39"/>
    </row>
    <row r="819" spans="3:11">
      <c r="C819" s="39"/>
      <c r="D819" s="39"/>
      <c r="E819" s="39"/>
      <c r="F819" s="39"/>
      <c r="G819" s="39"/>
      <c r="H819" s="39"/>
      <c r="I819" s="39"/>
      <c r="J819" s="39"/>
      <c r="K819" s="39"/>
    </row>
    <row r="820" spans="3:11">
      <c r="C820" s="39"/>
      <c r="D820" s="39"/>
      <c r="E820" s="39"/>
      <c r="F820" s="39"/>
      <c r="G820" s="39"/>
      <c r="H820" s="39"/>
      <c r="I820" s="39"/>
      <c r="J820" s="39"/>
      <c r="K820" s="39"/>
    </row>
    <row r="821" spans="3:11">
      <c r="C821" s="39"/>
      <c r="D821" s="39"/>
      <c r="E821" s="39"/>
      <c r="F821" s="39"/>
      <c r="G821" s="39"/>
      <c r="H821" s="39"/>
      <c r="I821" s="39"/>
      <c r="J821" s="39"/>
      <c r="K821" s="39"/>
    </row>
    <row r="822" spans="3:11">
      <c r="C822" s="39"/>
      <c r="D822" s="39"/>
      <c r="E822" s="39"/>
      <c r="F822" s="39"/>
      <c r="G822" s="39"/>
      <c r="H822" s="39"/>
      <c r="I822" s="39"/>
      <c r="J822" s="39"/>
      <c r="K822" s="39"/>
    </row>
    <row r="823" spans="3:11">
      <c r="C823" s="39"/>
      <c r="D823" s="39"/>
      <c r="E823" s="39"/>
      <c r="F823" s="39"/>
      <c r="G823" s="39"/>
      <c r="H823" s="39"/>
      <c r="I823" s="39"/>
      <c r="J823" s="39"/>
      <c r="K823" s="39"/>
    </row>
    <row r="824" spans="3:11">
      <c r="C824" s="39"/>
      <c r="D824" s="39"/>
      <c r="E824" s="39"/>
      <c r="F824" s="39"/>
      <c r="G824" s="39"/>
      <c r="H824" s="39"/>
      <c r="I824" s="39"/>
      <c r="J824" s="39"/>
      <c r="K824" s="39"/>
    </row>
    <row r="825" spans="3:11">
      <c r="C825" s="39"/>
      <c r="D825" s="39"/>
      <c r="E825" s="39"/>
      <c r="F825" s="39"/>
      <c r="G825" s="39"/>
      <c r="H825" s="39"/>
      <c r="I825" s="39"/>
      <c r="J825" s="39"/>
      <c r="K825" s="39"/>
    </row>
    <row r="826" spans="3:11">
      <c r="C826" s="39"/>
      <c r="D826" s="39"/>
      <c r="E826" s="39"/>
      <c r="F826" s="39"/>
      <c r="G826" s="39"/>
      <c r="H826" s="39"/>
      <c r="I826" s="39"/>
      <c r="J826" s="39"/>
      <c r="K826" s="39"/>
    </row>
    <row r="827" spans="3:11">
      <c r="C827" s="39"/>
      <c r="D827" s="39"/>
      <c r="E827" s="39"/>
      <c r="F827" s="39"/>
      <c r="G827" s="39"/>
      <c r="H827" s="39"/>
      <c r="I827" s="39"/>
      <c r="J827" s="39"/>
      <c r="K827" s="39"/>
    </row>
    <row r="828" spans="3:11">
      <c r="C828" s="39"/>
      <c r="D828" s="39"/>
      <c r="E828" s="39"/>
      <c r="F828" s="39"/>
      <c r="G828" s="39"/>
      <c r="H828" s="39"/>
      <c r="I828" s="39"/>
      <c r="J828" s="39"/>
      <c r="K828" s="39"/>
    </row>
    <row r="829" spans="3:11">
      <c r="C829" s="39"/>
      <c r="D829" s="39"/>
      <c r="E829" s="39"/>
      <c r="F829" s="39"/>
      <c r="G829" s="39"/>
      <c r="H829" s="39"/>
      <c r="I829" s="39"/>
      <c r="J829" s="39"/>
      <c r="K829" s="39"/>
    </row>
    <row r="830" spans="3:11">
      <c r="C830" s="39"/>
      <c r="D830" s="39"/>
      <c r="E830" s="39"/>
      <c r="F830" s="39"/>
      <c r="G830" s="39"/>
      <c r="H830" s="39"/>
      <c r="I830" s="39"/>
      <c r="J830" s="39"/>
      <c r="K830" s="39"/>
    </row>
    <row r="831" spans="3:11">
      <c r="C831" s="39"/>
      <c r="D831" s="39"/>
      <c r="E831" s="39"/>
      <c r="F831" s="39"/>
      <c r="G831" s="39"/>
      <c r="H831" s="39"/>
      <c r="I831" s="39"/>
      <c r="J831" s="39"/>
      <c r="K831" s="39"/>
    </row>
    <row r="832" spans="3:11">
      <c r="C832" s="39"/>
      <c r="D832" s="39"/>
      <c r="E832" s="39"/>
      <c r="F832" s="39"/>
      <c r="G832" s="39"/>
      <c r="H832" s="39"/>
      <c r="I832" s="39"/>
      <c r="J832" s="39"/>
      <c r="K832" s="39"/>
    </row>
    <row r="833" spans="3:11">
      <c r="C833" s="39"/>
      <c r="D833" s="39"/>
      <c r="E833" s="39"/>
      <c r="F833" s="39"/>
      <c r="G833" s="39"/>
      <c r="H833" s="39"/>
      <c r="I833" s="39"/>
      <c r="J833" s="39"/>
      <c r="K833" s="39"/>
    </row>
    <row r="834" spans="3:11">
      <c r="C834" s="39"/>
      <c r="D834" s="39"/>
      <c r="E834" s="39"/>
      <c r="F834" s="39"/>
      <c r="G834" s="39"/>
      <c r="H834" s="39"/>
      <c r="I834" s="39"/>
      <c r="J834" s="39"/>
      <c r="K834" s="39"/>
    </row>
    <row r="835" spans="3:11">
      <c r="C835" s="39"/>
      <c r="D835" s="39"/>
      <c r="E835" s="39"/>
      <c r="F835" s="39"/>
      <c r="G835" s="39"/>
      <c r="H835" s="39"/>
      <c r="I835" s="39"/>
      <c r="J835" s="39"/>
      <c r="K835" s="39"/>
    </row>
    <row r="836" spans="3:11">
      <c r="C836" s="39"/>
      <c r="D836" s="39"/>
      <c r="E836" s="39"/>
      <c r="F836" s="39"/>
      <c r="G836" s="39"/>
      <c r="H836" s="39"/>
      <c r="I836" s="39"/>
      <c r="J836" s="39"/>
      <c r="K836" s="39"/>
    </row>
    <row r="837" spans="3:11">
      <c r="C837" s="39"/>
      <c r="D837" s="39"/>
      <c r="E837" s="39"/>
      <c r="F837" s="39"/>
      <c r="G837" s="39"/>
      <c r="H837" s="39"/>
      <c r="I837" s="39"/>
      <c r="J837" s="39"/>
      <c r="K837" s="39"/>
    </row>
    <row r="838" spans="3:11">
      <c r="C838" s="39"/>
      <c r="D838" s="39"/>
      <c r="E838" s="39"/>
      <c r="F838" s="39"/>
      <c r="G838" s="39"/>
      <c r="H838" s="39"/>
      <c r="I838" s="39"/>
      <c r="J838" s="39"/>
      <c r="K838" s="39"/>
    </row>
    <row r="839" spans="3:11">
      <c r="C839" s="39"/>
      <c r="D839" s="39"/>
      <c r="E839" s="39"/>
      <c r="F839" s="39"/>
      <c r="G839" s="39"/>
      <c r="H839" s="39"/>
      <c r="I839" s="39"/>
      <c r="J839" s="39"/>
      <c r="K839" s="39"/>
    </row>
    <row r="840" spans="3:11">
      <c r="C840" s="39"/>
      <c r="D840" s="39"/>
      <c r="E840" s="39"/>
      <c r="F840" s="39"/>
      <c r="G840" s="39"/>
      <c r="H840" s="39"/>
      <c r="I840" s="39"/>
      <c r="J840" s="39"/>
      <c r="K840" s="39"/>
    </row>
    <row r="841" spans="3:11">
      <c r="C841" s="39"/>
      <c r="D841" s="39"/>
      <c r="E841" s="39"/>
      <c r="F841" s="39"/>
      <c r="G841" s="39"/>
      <c r="H841" s="39"/>
      <c r="I841" s="39"/>
      <c r="J841" s="39"/>
      <c r="K841" s="39"/>
    </row>
    <row r="842" spans="3:11">
      <c r="C842" s="39"/>
      <c r="D842" s="39"/>
      <c r="E842" s="39"/>
      <c r="F842" s="39"/>
      <c r="G842" s="39"/>
      <c r="H842" s="39"/>
      <c r="I842" s="39"/>
      <c r="J842" s="39"/>
      <c r="K842" s="39"/>
    </row>
    <row r="843" spans="3:11">
      <c r="C843" s="39"/>
      <c r="D843" s="39"/>
      <c r="E843" s="39"/>
      <c r="F843" s="39"/>
      <c r="G843" s="39"/>
      <c r="H843" s="39"/>
      <c r="I843" s="39"/>
      <c r="J843" s="39"/>
      <c r="K843" s="39"/>
    </row>
    <row r="844" spans="3:11">
      <c r="C844" s="39"/>
      <c r="D844" s="39"/>
      <c r="E844" s="39"/>
      <c r="F844" s="39"/>
      <c r="G844" s="39"/>
      <c r="H844" s="39"/>
      <c r="I844" s="39"/>
      <c r="J844" s="39"/>
      <c r="K844" s="39"/>
    </row>
    <row r="845" spans="3:11">
      <c r="C845" s="39"/>
      <c r="D845" s="39"/>
      <c r="E845" s="39"/>
      <c r="F845" s="39"/>
      <c r="G845" s="39"/>
      <c r="H845" s="39"/>
      <c r="I845" s="39"/>
      <c r="J845" s="39"/>
      <c r="K845" s="39"/>
    </row>
    <row r="846" spans="3:11">
      <c r="C846" s="39"/>
      <c r="D846" s="39"/>
      <c r="E846" s="39"/>
      <c r="F846" s="39"/>
      <c r="G846" s="39"/>
      <c r="H846" s="39"/>
      <c r="I846" s="39"/>
      <c r="J846" s="39"/>
      <c r="K846" s="39"/>
    </row>
    <row r="847" spans="3:11">
      <c r="C847" s="39"/>
      <c r="D847" s="39"/>
      <c r="E847" s="39"/>
      <c r="F847" s="39"/>
      <c r="G847" s="39"/>
      <c r="H847" s="39"/>
      <c r="I847" s="39"/>
      <c r="J847" s="39"/>
      <c r="K847" s="39"/>
    </row>
    <row r="848" spans="3:11">
      <c r="C848" s="39"/>
      <c r="D848" s="39"/>
      <c r="E848" s="39"/>
      <c r="F848" s="39"/>
      <c r="G848" s="39"/>
      <c r="H848" s="39"/>
      <c r="I848" s="39"/>
      <c r="J848" s="39"/>
      <c r="K848" s="39"/>
    </row>
    <row r="849" spans="3:11">
      <c r="C849" s="39"/>
      <c r="D849" s="39"/>
      <c r="E849" s="39"/>
      <c r="F849" s="39"/>
      <c r="G849" s="39"/>
      <c r="H849" s="39"/>
      <c r="I849" s="39"/>
      <c r="J849" s="39"/>
      <c r="K849" s="39"/>
    </row>
    <row r="850" spans="3:11">
      <c r="C850" s="39"/>
      <c r="D850" s="39"/>
      <c r="E850" s="39"/>
      <c r="F850" s="39"/>
      <c r="G850" s="39"/>
      <c r="H850" s="39"/>
      <c r="I850" s="39"/>
      <c r="J850" s="39"/>
      <c r="K850" s="39"/>
    </row>
    <row r="851" spans="3:11">
      <c r="C851" s="39"/>
      <c r="D851" s="39"/>
      <c r="E851" s="39"/>
      <c r="F851" s="39"/>
      <c r="G851" s="39"/>
      <c r="H851" s="39"/>
      <c r="I851" s="39"/>
      <c r="J851" s="39"/>
      <c r="K851" s="39"/>
    </row>
    <row r="852" spans="3:11">
      <c r="C852" s="39"/>
      <c r="D852" s="39"/>
      <c r="E852" s="39"/>
      <c r="F852" s="39"/>
      <c r="G852" s="39"/>
      <c r="H852" s="39"/>
      <c r="I852" s="39"/>
      <c r="J852" s="39"/>
      <c r="K852" s="39"/>
    </row>
    <row r="853" spans="3:11">
      <c r="C853" s="39"/>
      <c r="D853" s="39"/>
      <c r="E853" s="39"/>
      <c r="F853" s="39"/>
      <c r="G853" s="39"/>
      <c r="H853" s="39"/>
      <c r="I853" s="39"/>
      <c r="J853" s="39"/>
      <c r="K853" s="39"/>
    </row>
    <row r="854" spans="3:11">
      <c r="C854" s="39"/>
      <c r="D854" s="39"/>
      <c r="E854" s="39"/>
      <c r="F854" s="39"/>
      <c r="G854" s="39"/>
      <c r="H854" s="39"/>
      <c r="I854" s="39"/>
      <c r="J854" s="39"/>
      <c r="K854" s="39"/>
    </row>
    <row r="855" spans="3:11">
      <c r="C855" s="39"/>
      <c r="D855" s="39"/>
      <c r="E855" s="39"/>
      <c r="F855" s="39"/>
      <c r="G855" s="39"/>
      <c r="H855" s="39"/>
      <c r="I855" s="39"/>
      <c r="J855" s="39"/>
      <c r="K855" s="39"/>
    </row>
    <row r="856" spans="3:11">
      <c r="C856" s="39"/>
      <c r="D856" s="39"/>
      <c r="E856" s="39"/>
      <c r="F856" s="39"/>
      <c r="G856" s="39"/>
      <c r="H856" s="39"/>
      <c r="I856" s="39"/>
      <c r="J856" s="39"/>
      <c r="K856" s="39"/>
    </row>
    <row r="857" spans="3:11">
      <c r="C857" s="39"/>
      <c r="D857" s="39"/>
      <c r="E857" s="39"/>
      <c r="F857" s="39"/>
      <c r="G857" s="39"/>
      <c r="H857" s="39"/>
      <c r="I857" s="39"/>
      <c r="J857" s="39"/>
      <c r="K857" s="39"/>
    </row>
    <row r="858" spans="3:11">
      <c r="C858" s="39"/>
      <c r="D858" s="39"/>
      <c r="E858" s="39"/>
      <c r="F858" s="39"/>
      <c r="G858" s="39"/>
      <c r="H858" s="39"/>
      <c r="I858" s="39"/>
      <c r="J858" s="39"/>
      <c r="K858" s="39"/>
    </row>
    <row r="859" spans="3:11">
      <c r="C859" s="39"/>
      <c r="D859" s="39"/>
      <c r="E859" s="39"/>
      <c r="F859" s="39"/>
      <c r="G859" s="39"/>
      <c r="H859" s="39"/>
      <c r="I859" s="39"/>
      <c r="J859" s="39"/>
      <c r="K859" s="39"/>
    </row>
    <row r="860" spans="3:11">
      <c r="C860" s="39"/>
      <c r="D860" s="39"/>
      <c r="E860" s="39"/>
      <c r="F860" s="39"/>
      <c r="G860" s="39"/>
      <c r="H860" s="39"/>
      <c r="I860" s="39"/>
      <c r="J860" s="39"/>
      <c r="K860" s="39"/>
    </row>
    <row r="861" spans="3:11">
      <c r="C861" s="39"/>
      <c r="D861" s="39"/>
      <c r="E861" s="39"/>
      <c r="F861" s="39"/>
      <c r="G861" s="39"/>
      <c r="H861" s="39"/>
      <c r="I861" s="39"/>
      <c r="J861" s="39"/>
      <c r="K861" s="39"/>
    </row>
    <row r="862" spans="3:11">
      <c r="C862" s="39"/>
      <c r="D862" s="39"/>
      <c r="E862" s="39"/>
      <c r="F862" s="39"/>
      <c r="G862" s="39"/>
      <c r="H862" s="39"/>
      <c r="I862" s="39"/>
      <c r="J862" s="39"/>
      <c r="K862" s="39"/>
    </row>
    <row r="863" spans="3:11">
      <c r="C863" s="39"/>
      <c r="D863" s="39"/>
      <c r="E863" s="39"/>
      <c r="F863" s="39"/>
      <c r="G863" s="39"/>
      <c r="H863" s="39"/>
      <c r="I863" s="39"/>
      <c r="J863" s="39"/>
      <c r="K863" s="39"/>
    </row>
    <row r="864" spans="3:11">
      <c r="C864" s="39"/>
      <c r="D864" s="39"/>
      <c r="E864" s="39"/>
      <c r="F864" s="39"/>
      <c r="G864" s="39"/>
      <c r="H864" s="39"/>
      <c r="I864" s="39"/>
      <c r="J864" s="39"/>
      <c r="K864" s="39"/>
    </row>
    <row r="865" spans="3:11">
      <c r="C865" s="39"/>
      <c r="D865" s="39"/>
      <c r="E865" s="39"/>
      <c r="F865" s="39"/>
      <c r="G865" s="39"/>
      <c r="H865" s="39"/>
      <c r="I865" s="39"/>
      <c r="J865" s="39"/>
      <c r="K865" s="39"/>
    </row>
    <row r="866" spans="3:11">
      <c r="C866" s="39"/>
      <c r="D866" s="39"/>
      <c r="E866" s="39"/>
      <c r="F866" s="39"/>
      <c r="G866" s="39"/>
      <c r="H866" s="39"/>
      <c r="I866" s="39"/>
      <c r="J866" s="39"/>
      <c r="K866" s="39"/>
    </row>
    <row r="867" spans="3:11">
      <c r="C867" s="39"/>
      <c r="D867" s="39"/>
      <c r="E867" s="39"/>
      <c r="F867" s="39"/>
      <c r="G867" s="39"/>
      <c r="H867" s="39"/>
      <c r="I867" s="39"/>
      <c r="J867" s="39"/>
      <c r="K867" s="39"/>
    </row>
    <row r="868" spans="3:11">
      <c r="C868" s="39"/>
      <c r="D868" s="39"/>
      <c r="E868" s="39"/>
      <c r="F868" s="39"/>
      <c r="G868" s="39"/>
      <c r="H868" s="39"/>
      <c r="I868" s="39"/>
      <c r="J868" s="39"/>
      <c r="K868" s="39"/>
    </row>
    <row r="869" spans="3:11">
      <c r="C869" s="39"/>
      <c r="D869" s="39"/>
      <c r="E869" s="39"/>
      <c r="F869" s="39"/>
      <c r="G869" s="39"/>
      <c r="H869" s="39"/>
      <c r="I869" s="39"/>
      <c r="J869" s="39"/>
      <c r="K869" s="39"/>
    </row>
    <row r="870" spans="3:11">
      <c r="C870" s="39"/>
      <c r="D870" s="39"/>
      <c r="E870" s="39"/>
      <c r="F870" s="39"/>
      <c r="G870" s="39"/>
      <c r="H870" s="39"/>
      <c r="I870" s="39"/>
      <c r="J870" s="39"/>
      <c r="K870" s="39"/>
    </row>
    <row r="871" spans="3:11">
      <c r="C871" s="39"/>
      <c r="D871" s="39"/>
      <c r="E871" s="39"/>
      <c r="F871" s="39"/>
      <c r="G871" s="39"/>
      <c r="H871" s="39"/>
      <c r="I871" s="39"/>
      <c r="J871" s="39"/>
      <c r="K871" s="39"/>
    </row>
    <row r="872" spans="3:11">
      <c r="C872" s="39"/>
      <c r="D872" s="39"/>
      <c r="E872" s="39"/>
      <c r="F872" s="39"/>
      <c r="G872" s="39"/>
      <c r="H872" s="39"/>
      <c r="I872" s="39"/>
      <c r="J872" s="39"/>
      <c r="K872" s="39"/>
    </row>
    <row r="873" spans="3:11">
      <c r="C873" s="39"/>
      <c r="D873" s="39"/>
      <c r="E873" s="39"/>
      <c r="F873" s="39"/>
      <c r="G873" s="39"/>
      <c r="H873" s="39"/>
      <c r="I873" s="39"/>
      <c r="J873" s="39"/>
      <c r="K873" s="39"/>
    </row>
    <row r="874" spans="3:11">
      <c r="C874" s="39"/>
      <c r="D874" s="39"/>
      <c r="E874" s="39"/>
      <c r="F874" s="39"/>
      <c r="G874" s="39"/>
      <c r="H874" s="39"/>
      <c r="I874" s="39"/>
      <c r="J874" s="39"/>
      <c r="K874" s="39"/>
    </row>
    <row r="875" spans="3:11">
      <c r="C875" s="39"/>
      <c r="D875" s="39"/>
      <c r="E875" s="39"/>
      <c r="F875" s="39"/>
      <c r="G875" s="39"/>
      <c r="H875" s="39"/>
      <c r="I875" s="39"/>
      <c r="J875" s="39"/>
      <c r="K875" s="39"/>
    </row>
    <row r="876" spans="3:11">
      <c r="C876" s="39"/>
      <c r="D876" s="39"/>
      <c r="E876" s="39"/>
      <c r="F876" s="39"/>
      <c r="G876" s="39"/>
      <c r="H876" s="39"/>
      <c r="I876" s="39"/>
      <c r="J876" s="39"/>
      <c r="K876" s="39"/>
    </row>
    <row r="877" spans="3:11">
      <c r="C877" s="39"/>
      <c r="D877" s="39"/>
      <c r="E877" s="39"/>
      <c r="F877" s="39"/>
      <c r="G877" s="39"/>
      <c r="H877" s="39"/>
      <c r="I877" s="39"/>
      <c r="J877" s="39"/>
      <c r="K877" s="39"/>
    </row>
    <row r="878" spans="3:11">
      <c r="C878" s="39"/>
      <c r="D878" s="39"/>
      <c r="E878" s="39"/>
      <c r="F878" s="39"/>
      <c r="G878" s="39"/>
      <c r="H878" s="39"/>
      <c r="I878" s="39"/>
      <c r="J878" s="39"/>
      <c r="K878" s="39"/>
    </row>
    <row r="879" spans="3:11">
      <c r="C879" s="39"/>
      <c r="D879" s="39"/>
      <c r="E879" s="39"/>
      <c r="F879" s="39"/>
      <c r="G879" s="39"/>
      <c r="H879" s="39"/>
      <c r="I879" s="39"/>
      <c r="J879" s="39"/>
      <c r="K879" s="39"/>
    </row>
    <row r="880" spans="3:11">
      <c r="C880" s="39"/>
      <c r="D880" s="39"/>
      <c r="E880" s="39"/>
      <c r="F880" s="39"/>
      <c r="G880" s="39"/>
      <c r="H880" s="39"/>
      <c r="I880" s="39"/>
      <c r="J880" s="39"/>
      <c r="K880" s="39"/>
    </row>
    <row r="881" spans="3:11">
      <c r="C881" s="39"/>
      <c r="D881" s="39"/>
      <c r="E881" s="39"/>
      <c r="F881" s="39"/>
      <c r="G881" s="39"/>
      <c r="H881" s="39"/>
      <c r="I881" s="39"/>
      <c r="J881" s="39"/>
      <c r="K881" s="39"/>
    </row>
    <row r="882" spans="3:11">
      <c r="C882" s="39"/>
      <c r="D882" s="39"/>
      <c r="E882" s="39"/>
      <c r="F882" s="39"/>
      <c r="G882" s="39"/>
      <c r="H882" s="39"/>
      <c r="I882" s="39"/>
      <c r="J882" s="39"/>
      <c r="K882" s="39"/>
    </row>
    <row r="883" spans="3:11">
      <c r="C883" s="39"/>
      <c r="D883" s="39"/>
      <c r="E883" s="39"/>
      <c r="F883" s="39"/>
      <c r="G883" s="39"/>
      <c r="H883" s="39"/>
      <c r="I883" s="39"/>
      <c r="J883" s="39"/>
      <c r="K883" s="39"/>
    </row>
    <row r="884" spans="3:11">
      <c r="C884" s="39"/>
      <c r="D884" s="39"/>
      <c r="E884" s="39"/>
      <c r="F884" s="39"/>
      <c r="G884" s="39"/>
      <c r="H884" s="39"/>
      <c r="I884" s="39"/>
      <c r="J884" s="39"/>
      <c r="K884" s="39"/>
    </row>
    <row r="885" spans="3:11">
      <c r="C885" s="39"/>
      <c r="D885" s="39"/>
      <c r="E885" s="39"/>
      <c r="F885" s="39"/>
      <c r="G885" s="39"/>
      <c r="H885" s="39"/>
      <c r="I885" s="39"/>
      <c r="J885" s="39"/>
      <c r="K885" s="39"/>
    </row>
    <row r="886" spans="3:11">
      <c r="C886" s="39"/>
      <c r="D886" s="39"/>
      <c r="E886" s="39"/>
      <c r="F886" s="39"/>
      <c r="G886" s="39"/>
      <c r="H886" s="39"/>
      <c r="I886" s="39"/>
      <c r="J886" s="39"/>
      <c r="K886" s="39"/>
    </row>
    <row r="887" spans="3:11">
      <c r="C887" s="39"/>
      <c r="D887" s="39"/>
      <c r="E887" s="39"/>
      <c r="F887" s="39"/>
      <c r="G887" s="39"/>
      <c r="H887" s="39"/>
      <c r="I887" s="39"/>
      <c r="J887" s="39"/>
      <c r="K887" s="39"/>
    </row>
    <row r="888" spans="3:11">
      <c r="C888" s="39"/>
      <c r="D888" s="39"/>
      <c r="E888" s="39"/>
      <c r="F888" s="39"/>
      <c r="G888" s="39"/>
      <c r="H888" s="39"/>
      <c r="I888" s="39"/>
      <c r="J888" s="39"/>
      <c r="K888" s="39"/>
    </row>
    <row r="889" spans="3:11">
      <c r="C889" s="39"/>
      <c r="D889" s="39"/>
      <c r="E889" s="39"/>
      <c r="F889" s="39"/>
      <c r="G889" s="39"/>
      <c r="H889" s="39"/>
      <c r="I889" s="39"/>
      <c r="J889" s="39"/>
      <c r="K889" s="39"/>
    </row>
    <row r="890" spans="3:11">
      <c r="C890" s="39"/>
      <c r="D890" s="39"/>
      <c r="E890" s="39"/>
      <c r="F890" s="39"/>
      <c r="G890" s="39"/>
      <c r="H890" s="39"/>
      <c r="I890" s="39"/>
      <c r="J890" s="39"/>
      <c r="K890" s="39"/>
    </row>
    <row r="891" spans="3:11">
      <c r="C891" s="39"/>
      <c r="D891" s="39"/>
      <c r="E891" s="39"/>
      <c r="F891" s="39"/>
      <c r="G891" s="39"/>
      <c r="H891" s="39"/>
      <c r="I891" s="39"/>
      <c r="J891" s="39"/>
      <c r="K891" s="39"/>
    </row>
    <row r="892" spans="3:11">
      <c r="C892" s="39"/>
      <c r="D892" s="39"/>
      <c r="E892" s="39"/>
      <c r="F892" s="39"/>
      <c r="G892" s="39"/>
      <c r="H892" s="39"/>
      <c r="I892" s="39"/>
      <c r="J892" s="39"/>
      <c r="K892" s="39"/>
    </row>
    <row r="893" spans="3:11">
      <c r="C893" s="39"/>
      <c r="D893" s="39"/>
      <c r="E893" s="39"/>
      <c r="F893" s="39"/>
      <c r="G893" s="39"/>
      <c r="H893" s="39"/>
      <c r="I893" s="39"/>
      <c r="J893" s="39"/>
      <c r="K893" s="39"/>
    </row>
    <row r="894" spans="3:11">
      <c r="C894" s="39"/>
      <c r="D894" s="39"/>
      <c r="E894" s="39"/>
      <c r="F894" s="39"/>
      <c r="G894" s="39"/>
      <c r="H894" s="39"/>
      <c r="I894" s="39"/>
      <c r="J894" s="39"/>
      <c r="K894" s="39"/>
    </row>
    <row r="895" spans="3:11">
      <c r="C895" s="39"/>
      <c r="D895" s="39"/>
      <c r="E895" s="39"/>
      <c r="F895" s="39"/>
      <c r="G895" s="39"/>
      <c r="H895" s="39"/>
      <c r="I895" s="39"/>
      <c r="J895" s="39"/>
      <c r="K895" s="39"/>
    </row>
    <row r="896" spans="3:11">
      <c r="C896" s="39"/>
      <c r="D896" s="39"/>
      <c r="E896" s="39"/>
      <c r="F896" s="39"/>
      <c r="G896" s="39"/>
      <c r="H896" s="39"/>
      <c r="I896" s="39"/>
      <c r="J896" s="39"/>
      <c r="K896" s="39"/>
    </row>
    <row r="897" spans="3:11">
      <c r="C897" s="39"/>
      <c r="D897" s="39"/>
      <c r="E897" s="39"/>
      <c r="F897" s="39"/>
      <c r="G897" s="39"/>
      <c r="H897" s="39"/>
      <c r="I897" s="39"/>
      <c r="J897" s="39"/>
      <c r="K897" s="39"/>
    </row>
    <row r="898" spans="3:11">
      <c r="C898" s="39"/>
      <c r="D898" s="39"/>
      <c r="E898" s="39"/>
      <c r="F898" s="39"/>
      <c r="G898" s="39"/>
      <c r="H898" s="39"/>
      <c r="I898" s="39"/>
      <c r="J898" s="39"/>
      <c r="K898" s="39"/>
    </row>
    <row r="899" spans="3:11">
      <c r="C899" s="39"/>
      <c r="D899" s="39"/>
      <c r="E899" s="39"/>
      <c r="F899" s="39"/>
      <c r="G899" s="39"/>
      <c r="H899" s="39"/>
      <c r="I899" s="39"/>
      <c r="J899" s="39"/>
      <c r="K899" s="39"/>
    </row>
    <row r="900" spans="3:11">
      <c r="C900" s="39"/>
      <c r="D900" s="39"/>
      <c r="E900" s="39"/>
      <c r="F900" s="39"/>
      <c r="G900" s="39"/>
      <c r="H900" s="39"/>
      <c r="I900" s="39"/>
      <c r="J900" s="39"/>
      <c r="K900" s="39"/>
    </row>
    <row r="901" spans="3:11">
      <c r="C901" s="39"/>
      <c r="D901" s="39"/>
      <c r="E901" s="39"/>
      <c r="F901" s="39"/>
      <c r="G901" s="39"/>
      <c r="H901" s="39"/>
      <c r="I901" s="39"/>
      <c r="J901" s="39"/>
      <c r="K901" s="39"/>
    </row>
    <row r="902" spans="3:11">
      <c r="C902" s="39"/>
      <c r="D902" s="39"/>
      <c r="E902" s="39"/>
      <c r="F902" s="39"/>
      <c r="G902" s="39"/>
      <c r="H902" s="39"/>
      <c r="I902" s="39"/>
      <c r="J902" s="39"/>
      <c r="K902" s="39"/>
    </row>
    <row r="903" spans="3:11">
      <c r="C903" s="39"/>
      <c r="D903" s="39"/>
      <c r="E903" s="39"/>
      <c r="F903" s="39"/>
      <c r="G903" s="39"/>
      <c r="H903" s="39"/>
      <c r="I903" s="39"/>
      <c r="J903" s="39"/>
      <c r="K903" s="39"/>
    </row>
    <row r="904" spans="3:11">
      <c r="C904" s="39"/>
      <c r="D904" s="39"/>
      <c r="E904" s="39"/>
      <c r="F904" s="39"/>
      <c r="G904" s="39"/>
      <c r="H904" s="39"/>
      <c r="I904" s="39"/>
      <c r="J904" s="39"/>
      <c r="K904" s="39"/>
    </row>
    <row r="905" spans="3:11">
      <c r="C905" s="39"/>
      <c r="D905" s="39"/>
      <c r="E905" s="39"/>
      <c r="F905" s="39"/>
      <c r="G905" s="39"/>
      <c r="H905" s="39"/>
      <c r="I905" s="39"/>
      <c r="J905" s="39"/>
      <c r="K905" s="39"/>
    </row>
    <row r="906" spans="3:11">
      <c r="C906" s="39"/>
      <c r="D906" s="39"/>
      <c r="E906" s="39"/>
      <c r="F906" s="39"/>
      <c r="G906" s="39"/>
      <c r="H906" s="39"/>
      <c r="I906" s="39"/>
      <c r="J906" s="39"/>
      <c r="K906" s="39"/>
    </row>
    <row r="907" spans="3:11">
      <c r="C907" s="39"/>
      <c r="D907" s="39"/>
      <c r="E907" s="39"/>
      <c r="F907" s="39"/>
      <c r="G907" s="39"/>
      <c r="H907" s="39"/>
      <c r="I907" s="39"/>
      <c r="J907" s="39"/>
      <c r="K907" s="39"/>
    </row>
    <row r="908" spans="3:11">
      <c r="C908" s="39"/>
      <c r="D908" s="39"/>
      <c r="E908" s="39"/>
      <c r="F908" s="39"/>
      <c r="G908" s="39"/>
      <c r="H908" s="39"/>
      <c r="I908" s="39"/>
      <c r="J908" s="39"/>
      <c r="K908" s="39"/>
    </row>
    <row r="909" spans="3:11">
      <c r="C909" s="39"/>
      <c r="D909" s="39"/>
      <c r="E909" s="39"/>
      <c r="F909" s="39"/>
      <c r="G909" s="39"/>
      <c r="H909" s="39"/>
      <c r="I909" s="39"/>
      <c r="J909" s="39"/>
      <c r="K909" s="39"/>
    </row>
    <row r="910" spans="3:11">
      <c r="C910" s="39"/>
      <c r="D910" s="39"/>
      <c r="E910" s="39"/>
      <c r="F910" s="39"/>
      <c r="G910" s="39"/>
      <c r="H910" s="39"/>
      <c r="I910" s="39"/>
      <c r="J910" s="39"/>
      <c r="K910" s="39"/>
    </row>
    <row r="911" spans="3:11">
      <c r="C911" s="39"/>
      <c r="D911" s="39"/>
      <c r="E911" s="39"/>
      <c r="F911" s="39"/>
      <c r="G911" s="39"/>
      <c r="H911" s="39"/>
      <c r="I911" s="39"/>
      <c r="J911" s="39"/>
      <c r="K911" s="39"/>
    </row>
    <row r="912" spans="3:11">
      <c r="C912" s="39"/>
      <c r="D912" s="39"/>
      <c r="E912" s="39"/>
      <c r="F912" s="39"/>
      <c r="G912" s="39"/>
      <c r="H912" s="39"/>
      <c r="I912" s="39"/>
      <c r="J912" s="39"/>
      <c r="K912" s="39"/>
    </row>
    <row r="913" spans="3:11">
      <c r="C913" s="39"/>
      <c r="D913" s="39"/>
      <c r="E913" s="39"/>
      <c r="F913" s="39"/>
      <c r="G913" s="39"/>
      <c r="H913" s="39"/>
      <c r="I913" s="39"/>
      <c r="J913" s="39"/>
      <c r="K913" s="39"/>
    </row>
    <row r="914" spans="3:11">
      <c r="C914" s="39"/>
      <c r="D914" s="39"/>
      <c r="E914" s="39"/>
      <c r="F914" s="39"/>
      <c r="G914" s="39"/>
      <c r="H914" s="39"/>
      <c r="I914" s="39"/>
      <c r="J914" s="39"/>
      <c r="K914" s="39"/>
    </row>
    <row r="915" spans="3:11">
      <c r="C915" s="39"/>
      <c r="D915" s="39"/>
      <c r="E915" s="39"/>
      <c r="F915" s="39"/>
      <c r="G915" s="39"/>
      <c r="H915" s="39"/>
      <c r="I915" s="39"/>
      <c r="J915" s="39"/>
      <c r="K915" s="39"/>
    </row>
    <row r="916" spans="3:11">
      <c r="C916" s="39"/>
      <c r="D916" s="39"/>
      <c r="E916" s="39"/>
      <c r="F916" s="39"/>
      <c r="G916" s="39"/>
      <c r="H916" s="39"/>
      <c r="I916" s="39"/>
      <c r="J916" s="39"/>
      <c r="K916" s="39"/>
    </row>
    <row r="917" spans="3:11">
      <c r="C917" s="39"/>
      <c r="D917" s="39"/>
      <c r="E917" s="39"/>
      <c r="F917" s="39"/>
      <c r="G917" s="39"/>
      <c r="H917" s="39"/>
      <c r="I917" s="39"/>
      <c r="J917" s="39"/>
      <c r="K917" s="39"/>
    </row>
    <row r="918" spans="3:11">
      <c r="C918" s="39"/>
      <c r="D918" s="39"/>
      <c r="E918" s="39"/>
      <c r="F918" s="39"/>
      <c r="G918" s="39"/>
      <c r="H918" s="39"/>
      <c r="I918" s="39"/>
      <c r="J918" s="39"/>
      <c r="K918" s="39"/>
    </row>
    <row r="919" spans="3:11">
      <c r="C919" s="39"/>
      <c r="D919" s="39"/>
      <c r="E919" s="39"/>
      <c r="F919" s="39"/>
      <c r="G919" s="39"/>
      <c r="H919" s="39"/>
      <c r="I919" s="39"/>
      <c r="J919" s="39"/>
      <c r="K919" s="39"/>
    </row>
    <row r="920" spans="3:11">
      <c r="C920" s="39"/>
      <c r="D920" s="39"/>
      <c r="E920" s="39"/>
      <c r="F920" s="39"/>
      <c r="G920" s="39"/>
      <c r="H920" s="39"/>
      <c r="I920" s="39"/>
      <c r="J920" s="39"/>
      <c r="K920" s="39"/>
    </row>
    <row r="921" spans="3:11">
      <c r="C921" s="39"/>
      <c r="D921" s="39"/>
      <c r="E921" s="39"/>
      <c r="F921" s="39"/>
      <c r="G921" s="39"/>
      <c r="H921" s="39"/>
      <c r="I921" s="39"/>
      <c r="J921" s="39"/>
      <c r="K921" s="39"/>
    </row>
    <row r="922" spans="3:11">
      <c r="C922" s="39"/>
      <c r="D922" s="39"/>
      <c r="E922" s="39"/>
      <c r="F922" s="39"/>
      <c r="G922" s="39"/>
      <c r="H922" s="39"/>
      <c r="I922" s="39"/>
      <c r="J922" s="39"/>
      <c r="K922" s="39"/>
    </row>
    <row r="923" spans="3:11">
      <c r="C923" s="39"/>
      <c r="D923" s="39"/>
      <c r="E923" s="39"/>
      <c r="F923" s="39"/>
      <c r="G923" s="39"/>
      <c r="H923" s="39"/>
      <c r="I923" s="39"/>
      <c r="J923" s="39"/>
      <c r="K923" s="39"/>
    </row>
    <row r="924" spans="3:11">
      <c r="C924" s="39"/>
      <c r="D924" s="39"/>
      <c r="E924" s="39"/>
      <c r="F924" s="39"/>
      <c r="G924" s="39"/>
      <c r="H924" s="39"/>
      <c r="I924" s="39"/>
      <c r="J924" s="39"/>
      <c r="K924" s="39"/>
    </row>
    <row r="925" spans="3:11">
      <c r="C925" s="39"/>
      <c r="D925" s="39"/>
      <c r="E925" s="39"/>
      <c r="F925" s="39"/>
      <c r="G925" s="39"/>
      <c r="H925" s="39"/>
      <c r="I925" s="39"/>
      <c r="J925" s="39"/>
      <c r="K925" s="39"/>
    </row>
    <row r="926" spans="3:11">
      <c r="C926" s="39"/>
      <c r="D926" s="39"/>
      <c r="E926" s="39"/>
      <c r="F926" s="39"/>
      <c r="G926" s="39"/>
      <c r="H926" s="39"/>
      <c r="I926" s="39"/>
      <c r="J926" s="39"/>
      <c r="K926" s="39"/>
    </row>
    <row r="927" spans="3:11">
      <c r="C927" s="39"/>
      <c r="D927" s="39"/>
      <c r="E927" s="39"/>
      <c r="F927" s="39"/>
      <c r="G927" s="39"/>
      <c r="H927" s="39"/>
      <c r="I927" s="39"/>
      <c r="J927" s="39"/>
      <c r="K927" s="39"/>
    </row>
    <row r="928" spans="3:11">
      <c r="C928" s="39"/>
      <c r="D928" s="39"/>
      <c r="E928" s="39"/>
      <c r="F928" s="39"/>
      <c r="G928" s="39"/>
      <c r="H928" s="39"/>
      <c r="I928" s="39"/>
      <c r="J928" s="39"/>
      <c r="K928" s="39"/>
    </row>
    <row r="929" spans="3:11">
      <c r="C929" s="39"/>
      <c r="D929" s="39"/>
      <c r="E929" s="39"/>
      <c r="F929" s="39"/>
      <c r="G929" s="39"/>
      <c r="H929" s="39"/>
      <c r="I929" s="39"/>
      <c r="J929" s="39"/>
      <c r="K929" s="39"/>
    </row>
    <row r="930" spans="3:11">
      <c r="C930" s="39"/>
      <c r="D930" s="39"/>
      <c r="E930" s="39"/>
      <c r="F930" s="39"/>
      <c r="G930" s="39"/>
      <c r="H930" s="39"/>
      <c r="I930" s="39"/>
      <c r="J930" s="39"/>
      <c r="K930" s="39"/>
    </row>
    <row r="931" spans="3:11">
      <c r="C931" s="39"/>
      <c r="D931" s="39"/>
      <c r="E931" s="39"/>
      <c r="F931" s="39"/>
      <c r="G931" s="39"/>
      <c r="H931" s="39"/>
      <c r="I931" s="39"/>
      <c r="J931" s="39"/>
      <c r="K931" s="39"/>
    </row>
    <row r="932" spans="3:11">
      <c r="C932" s="39"/>
      <c r="D932" s="39"/>
      <c r="E932" s="39"/>
      <c r="F932" s="39"/>
      <c r="G932" s="39"/>
      <c r="H932" s="39"/>
      <c r="I932" s="39"/>
      <c r="J932" s="39"/>
      <c r="K932" s="39"/>
    </row>
    <row r="933" spans="3:11">
      <c r="C933" s="39"/>
      <c r="D933" s="39"/>
      <c r="E933" s="39"/>
      <c r="F933" s="39"/>
      <c r="G933" s="39"/>
      <c r="H933" s="39"/>
      <c r="I933" s="39"/>
      <c r="J933" s="39"/>
      <c r="K933" s="39"/>
    </row>
    <row r="934" spans="3:11">
      <c r="C934" s="39"/>
      <c r="D934" s="39"/>
      <c r="E934" s="39"/>
      <c r="F934" s="39"/>
      <c r="G934" s="39"/>
      <c r="H934" s="39"/>
      <c r="I934" s="39"/>
      <c r="J934" s="39"/>
      <c r="K934" s="39"/>
    </row>
    <row r="935" spans="3:11">
      <c r="C935" s="39"/>
      <c r="D935" s="39"/>
      <c r="E935" s="39"/>
      <c r="F935" s="39"/>
      <c r="G935" s="39"/>
      <c r="H935" s="39"/>
      <c r="I935" s="39"/>
      <c r="J935" s="39"/>
      <c r="K935" s="39"/>
    </row>
    <row r="936" spans="3:11">
      <c r="C936" s="39"/>
      <c r="D936" s="39"/>
      <c r="E936" s="39"/>
      <c r="F936" s="39"/>
      <c r="G936" s="39"/>
      <c r="H936" s="39"/>
      <c r="I936" s="39"/>
      <c r="J936" s="39"/>
      <c r="K936" s="39"/>
    </row>
    <row r="937" spans="3:11">
      <c r="C937" s="39"/>
      <c r="D937" s="39"/>
      <c r="E937" s="39"/>
      <c r="F937" s="39"/>
      <c r="G937" s="39"/>
      <c r="H937" s="39"/>
      <c r="I937" s="39"/>
      <c r="J937" s="39"/>
      <c r="K937" s="39"/>
    </row>
    <row r="938" spans="3:11">
      <c r="C938" s="39"/>
      <c r="D938" s="39"/>
      <c r="E938" s="39"/>
      <c r="F938" s="39"/>
      <c r="G938" s="39"/>
      <c r="H938" s="39"/>
      <c r="I938" s="39"/>
      <c r="J938" s="39"/>
      <c r="K938" s="39"/>
    </row>
    <row r="939" spans="3:11">
      <c r="C939" s="39"/>
      <c r="D939" s="39"/>
      <c r="E939" s="39"/>
      <c r="F939" s="39"/>
      <c r="G939" s="39"/>
      <c r="H939" s="39"/>
      <c r="I939" s="39"/>
      <c r="J939" s="39"/>
      <c r="K939" s="39"/>
    </row>
    <row r="940" spans="3:11">
      <c r="C940" s="39"/>
      <c r="D940" s="39"/>
      <c r="E940" s="39"/>
      <c r="F940" s="39"/>
      <c r="G940" s="39"/>
      <c r="H940" s="39"/>
      <c r="I940" s="39"/>
      <c r="J940" s="39"/>
      <c r="K940" s="39"/>
    </row>
    <row r="941" spans="3:11">
      <c r="C941" s="39"/>
      <c r="D941" s="39"/>
      <c r="E941" s="39"/>
      <c r="F941" s="39"/>
      <c r="G941" s="39"/>
      <c r="H941" s="39"/>
      <c r="I941" s="39"/>
      <c r="J941" s="39"/>
      <c r="K941" s="39"/>
    </row>
    <row r="942" spans="3:11">
      <c r="C942" s="39"/>
      <c r="D942" s="39"/>
      <c r="E942" s="39"/>
      <c r="F942" s="39"/>
      <c r="G942" s="39"/>
      <c r="H942" s="39"/>
      <c r="I942" s="39"/>
      <c r="J942" s="39"/>
      <c r="K942" s="39"/>
    </row>
    <row r="943" spans="3:11">
      <c r="C943" s="39"/>
      <c r="D943" s="39"/>
      <c r="E943" s="39"/>
      <c r="F943" s="39"/>
      <c r="G943" s="39"/>
      <c r="H943" s="39"/>
      <c r="I943" s="39"/>
      <c r="J943" s="39"/>
      <c r="K943" s="39"/>
    </row>
    <row r="944" spans="3:11">
      <c r="C944" s="39"/>
      <c r="D944" s="39"/>
      <c r="E944" s="39"/>
      <c r="F944" s="39"/>
      <c r="G944" s="39"/>
      <c r="H944" s="39"/>
      <c r="I944" s="39"/>
      <c r="J944" s="39"/>
      <c r="K944" s="39"/>
    </row>
    <row r="945" spans="3:11">
      <c r="C945" s="39"/>
      <c r="D945" s="39"/>
      <c r="E945" s="39"/>
      <c r="F945" s="39"/>
      <c r="G945" s="39"/>
      <c r="H945" s="39"/>
      <c r="I945" s="39"/>
      <c r="J945" s="39"/>
      <c r="K945" s="39"/>
    </row>
    <row r="946" spans="3:11">
      <c r="C946" s="39"/>
      <c r="D946" s="39"/>
      <c r="E946" s="39"/>
      <c r="F946" s="39"/>
      <c r="G946" s="39"/>
      <c r="H946" s="39"/>
      <c r="I946" s="39"/>
      <c r="J946" s="39"/>
      <c r="K946" s="39"/>
    </row>
    <row r="947" spans="3:11">
      <c r="C947" s="39"/>
      <c r="D947" s="39"/>
      <c r="E947" s="39"/>
      <c r="F947" s="39"/>
      <c r="G947" s="39"/>
      <c r="H947" s="39"/>
      <c r="I947" s="39"/>
      <c r="J947" s="39"/>
      <c r="K947" s="39"/>
    </row>
    <row r="948" spans="3:11">
      <c r="C948" s="39"/>
      <c r="D948" s="39"/>
      <c r="E948" s="39"/>
      <c r="F948" s="39"/>
      <c r="G948" s="39"/>
      <c r="H948" s="39"/>
      <c r="I948" s="39"/>
      <c r="J948" s="39"/>
      <c r="K948" s="39"/>
    </row>
    <row r="949" spans="3:11">
      <c r="C949" s="39"/>
      <c r="D949" s="39"/>
      <c r="E949" s="39"/>
      <c r="F949" s="39"/>
      <c r="G949" s="39"/>
      <c r="H949" s="39"/>
      <c r="I949" s="39"/>
      <c r="J949" s="39"/>
      <c r="K949" s="39"/>
    </row>
    <row r="950" spans="3:11">
      <c r="C950" s="39"/>
      <c r="D950" s="39"/>
      <c r="E950" s="39"/>
      <c r="F950" s="39"/>
      <c r="G950" s="39"/>
      <c r="H950" s="39"/>
      <c r="I950" s="39"/>
      <c r="J950" s="39"/>
      <c r="K950" s="39"/>
    </row>
    <row r="951" spans="3:11">
      <c r="C951" s="39"/>
      <c r="D951" s="39"/>
      <c r="E951" s="39"/>
      <c r="F951" s="39"/>
      <c r="G951" s="39"/>
      <c r="H951" s="39"/>
      <c r="I951" s="39"/>
      <c r="J951" s="39"/>
      <c r="K951" s="39"/>
    </row>
    <row r="952" spans="3:11">
      <c r="C952" s="39"/>
      <c r="D952" s="39"/>
      <c r="E952" s="39"/>
      <c r="F952" s="39"/>
      <c r="G952" s="39"/>
      <c r="H952" s="39"/>
      <c r="I952" s="39"/>
      <c r="J952" s="39"/>
      <c r="K952" s="39"/>
    </row>
    <row r="953" spans="3:11">
      <c r="C953" s="39"/>
      <c r="D953" s="39"/>
      <c r="E953" s="39"/>
      <c r="F953" s="39"/>
      <c r="G953" s="39"/>
      <c r="H953" s="39"/>
      <c r="I953" s="39"/>
      <c r="J953" s="39"/>
      <c r="K953" s="39"/>
    </row>
    <row r="954" spans="3:11">
      <c r="C954" s="39"/>
      <c r="D954" s="39"/>
      <c r="E954" s="39"/>
      <c r="F954" s="39"/>
      <c r="G954" s="39"/>
      <c r="H954" s="39"/>
      <c r="I954" s="39"/>
      <c r="J954" s="39"/>
      <c r="K954" s="39"/>
    </row>
    <row r="955" spans="3:11">
      <c r="C955" s="39"/>
      <c r="D955" s="39"/>
      <c r="E955" s="39"/>
      <c r="F955" s="39"/>
      <c r="G955" s="39"/>
      <c r="H955" s="39"/>
      <c r="I955" s="39"/>
      <c r="J955" s="39"/>
      <c r="K955" s="39"/>
    </row>
    <row r="956" spans="3:11">
      <c r="C956" s="39"/>
      <c r="D956" s="39"/>
      <c r="E956" s="39"/>
      <c r="F956" s="39"/>
      <c r="G956" s="39"/>
      <c r="H956" s="39"/>
      <c r="I956" s="39"/>
      <c r="J956" s="39"/>
      <c r="K956" s="39"/>
    </row>
    <row r="957" spans="3:11">
      <c r="C957" s="39"/>
      <c r="D957" s="39"/>
      <c r="E957" s="39"/>
      <c r="F957" s="39"/>
      <c r="G957" s="39"/>
      <c r="H957" s="39"/>
      <c r="I957" s="39"/>
      <c r="J957" s="39"/>
      <c r="K957" s="39"/>
    </row>
    <row r="958" spans="3:11">
      <c r="C958" s="39"/>
      <c r="D958" s="39"/>
      <c r="E958" s="39"/>
      <c r="F958" s="39"/>
      <c r="G958" s="39"/>
      <c r="H958" s="39"/>
      <c r="I958" s="39"/>
      <c r="J958" s="39"/>
      <c r="K958" s="39"/>
    </row>
    <row r="959" spans="3:11">
      <c r="C959" s="39"/>
      <c r="D959" s="39"/>
      <c r="E959" s="39"/>
      <c r="F959" s="39"/>
      <c r="G959" s="39"/>
      <c r="H959" s="39"/>
      <c r="I959" s="39"/>
      <c r="J959" s="39"/>
      <c r="K959" s="39"/>
    </row>
    <row r="960" spans="3:11">
      <c r="C960" s="39"/>
      <c r="D960" s="39"/>
      <c r="E960" s="39"/>
      <c r="F960" s="39"/>
      <c r="G960" s="39"/>
      <c r="H960" s="39"/>
      <c r="I960" s="39"/>
      <c r="J960" s="39"/>
      <c r="K960" s="39"/>
    </row>
    <row r="961" spans="3:11">
      <c r="C961" s="39"/>
      <c r="D961" s="39"/>
      <c r="E961" s="39"/>
      <c r="F961" s="39"/>
      <c r="G961" s="39"/>
      <c r="H961" s="39"/>
      <c r="I961" s="39"/>
      <c r="J961" s="39"/>
      <c r="K961" s="39"/>
    </row>
    <row r="962" spans="3:11">
      <c r="C962" s="39"/>
      <c r="D962" s="39"/>
      <c r="E962" s="39"/>
      <c r="F962" s="39"/>
      <c r="G962" s="39"/>
      <c r="H962" s="39"/>
      <c r="I962" s="39"/>
      <c r="J962" s="39"/>
      <c r="K962" s="39"/>
    </row>
    <row r="963" spans="3:11">
      <c r="C963" s="39"/>
      <c r="D963" s="39"/>
      <c r="E963" s="39"/>
      <c r="F963" s="39"/>
      <c r="G963" s="39"/>
      <c r="H963" s="39"/>
      <c r="I963" s="39"/>
      <c r="J963" s="39"/>
      <c r="K963" s="39"/>
    </row>
    <row r="964" spans="3:11">
      <c r="C964" s="39"/>
      <c r="D964" s="39"/>
      <c r="E964" s="39"/>
      <c r="F964" s="39"/>
      <c r="G964" s="39"/>
      <c r="H964" s="39"/>
      <c r="I964" s="39"/>
      <c r="J964" s="39"/>
      <c r="K964" s="39"/>
    </row>
    <row r="965" spans="3:11">
      <c r="C965" s="39"/>
      <c r="D965" s="39"/>
      <c r="E965" s="39"/>
      <c r="F965" s="39"/>
      <c r="G965" s="39"/>
      <c r="H965" s="39"/>
      <c r="I965" s="39"/>
      <c r="J965" s="39"/>
      <c r="K965" s="39"/>
    </row>
    <row r="966" spans="3:11">
      <c r="C966" s="39"/>
      <c r="D966" s="39"/>
      <c r="E966" s="39"/>
      <c r="F966" s="39"/>
      <c r="G966" s="39"/>
      <c r="H966" s="39"/>
      <c r="I966" s="39"/>
      <c r="J966" s="39"/>
      <c r="K966" s="39"/>
    </row>
    <row r="967" spans="3:11">
      <c r="C967" s="39"/>
      <c r="D967" s="39"/>
      <c r="E967" s="39"/>
      <c r="F967" s="39"/>
      <c r="G967" s="39"/>
      <c r="H967" s="39"/>
      <c r="I967" s="39"/>
      <c r="J967" s="39"/>
      <c r="K967" s="39"/>
    </row>
    <row r="968" spans="3:11">
      <c r="C968" s="39"/>
      <c r="D968" s="39"/>
      <c r="E968" s="39"/>
      <c r="F968" s="39"/>
      <c r="G968" s="39"/>
      <c r="H968" s="39"/>
      <c r="I968" s="39"/>
      <c r="J968" s="39"/>
      <c r="K968" s="39"/>
    </row>
    <row r="969" spans="3:11">
      <c r="C969" s="39"/>
      <c r="D969" s="39"/>
      <c r="E969" s="39"/>
      <c r="F969" s="39"/>
      <c r="G969" s="39"/>
      <c r="H969" s="39"/>
      <c r="I969" s="39"/>
      <c r="J969" s="39"/>
      <c r="K969" s="39"/>
    </row>
    <row r="970" spans="3:11">
      <c r="C970" s="39"/>
      <c r="D970" s="39"/>
      <c r="E970" s="39"/>
      <c r="F970" s="39"/>
      <c r="G970" s="39"/>
      <c r="H970" s="39"/>
      <c r="I970" s="39"/>
      <c r="J970" s="39"/>
      <c r="K970" s="39"/>
    </row>
    <row r="971" spans="3:11">
      <c r="C971" s="39"/>
      <c r="D971" s="39"/>
      <c r="E971" s="39"/>
      <c r="F971" s="39"/>
      <c r="G971" s="39"/>
      <c r="H971" s="39"/>
      <c r="I971" s="39"/>
      <c r="J971" s="39"/>
      <c r="K971" s="39"/>
    </row>
    <row r="972" spans="3:11">
      <c r="C972" s="39"/>
      <c r="D972" s="39"/>
      <c r="E972" s="39"/>
      <c r="F972" s="39"/>
      <c r="G972" s="39"/>
      <c r="H972" s="39"/>
      <c r="I972" s="39"/>
      <c r="J972" s="39"/>
      <c r="K972" s="39"/>
    </row>
    <row r="973" spans="3:11">
      <c r="C973" s="39"/>
      <c r="D973" s="39"/>
      <c r="E973" s="39"/>
      <c r="F973" s="39"/>
      <c r="G973" s="39"/>
      <c r="H973" s="39"/>
      <c r="I973" s="39"/>
      <c r="J973" s="39"/>
      <c r="K973" s="39"/>
    </row>
    <row r="974" spans="3:11">
      <c r="C974" s="39"/>
      <c r="D974" s="39"/>
      <c r="E974" s="39"/>
      <c r="F974" s="39"/>
      <c r="G974" s="39"/>
      <c r="H974" s="39"/>
      <c r="I974" s="39"/>
      <c r="J974" s="39"/>
      <c r="K974" s="39"/>
    </row>
    <row r="975" spans="3:11">
      <c r="C975" s="39"/>
      <c r="D975" s="39"/>
      <c r="E975" s="39"/>
      <c r="F975" s="39"/>
      <c r="G975" s="39"/>
      <c r="H975" s="39"/>
      <c r="I975" s="39"/>
      <c r="J975" s="39"/>
      <c r="K975" s="39"/>
    </row>
    <row r="976" spans="3:11">
      <c r="C976" s="39"/>
      <c r="D976" s="39"/>
      <c r="E976" s="39"/>
      <c r="F976" s="39"/>
      <c r="G976" s="39"/>
      <c r="H976" s="39"/>
      <c r="I976" s="39"/>
      <c r="J976" s="39"/>
      <c r="K976" s="39"/>
    </row>
    <row r="977" spans="3:11">
      <c r="C977" s="39"/>
      <c r="D977" s="39"/>
      <c r="E977" s="39"/>
      <c r="F977" s="39"/>
      <c r="G977" s="39"/>
      <c r="H977" s="39"/>
      <c r="I977" s="39"/>
      <c r="J977" s="39"/>
      <c r="K977" s="39"/>
    </row>
    <row r="978" spans="3:11">
      <c r="C978" s="39"/>
      <c r="D978" s="39"/>
      <c r="E978" s="39"/>
      <c r="F978" s="39"/>
      <c r="G978" s="39"/>
      <c r="H978" s="39"/>
      <c r="I978" s="39"/>
      <c r="J978" s="39"/>
      <c r="K978" s="39"/>
    </row>
    <row r="979" spans="3:11">
      <c r="C979" s="39"/>
      <c r="D979" s="39"/>
      <c r="E979" s="39"/>
      <c r="F979" s="39"/>
      <c r="G979" s="39"/>
      <c r="H979" s="39"/>
      <c r="I979" s="39"/>
      <c r="J979" s="39"/>
      <c r="K979" s="39"/>
    </row>
    <row r="980" spans="3:11">
      <c r="C980" s="39"/>
      <c r="D980" s="39"/>
      <c r="E980" s="39"/>
      <c r="F980" s="39"/>
      <c r="G980" s="39"/>
      <c r="H980" s="39"/>
      <c r="I980" s="39"/>
      <c r="J980" s="39"/>
      <c r="K980" s="39"/>
    </row>
    <row r="981" spans="3:11">
      <c r="C981" s="39"/>
      <c r="D981" s="39"/>
      <c r="E981" s="39"/>
      <c r="F981" s="39"/>
      <c r="G981" s="39"/>
      <c r="H981" s="39"/>
      <c r="I981" s="39"/>
      <c r="J981" s="39"/>
      <c r="K981" s="39"/>
    </row>
    <row r="982" spans="3:11">
      <c r="C982" s="39"/>
      <c r="D982" s="39"/>
      <c r="E982" s="39"/>
      <c r="F982" s="39"/>
      <c r="G982" s="39"/>
      <c r="H982" s="39"/>
      <c r="I982" s="39"/>
      <c r="J982" s="39"/>
      <c r="K982" s="39"/>
    </row>
    <row r="983" spans="3:11">
      <c r="C983" s="39"/>
      <c r="D983" s="39"/>
      <c r="E983" s="39"/>
      <c r="F983" s="39"/>
      <c r="G983" s="39"/>
      <c r="H983" s="39"/>
      <c r="I983" s="39"/>
      <c r="J983" s="39"/>
      <c r="K983" s="39"/>
    </row>
    <row r="984" spans="3:11">
      <c r="C984" s="39"/>
      <c r="D984" s="39"/>
      <c r="E984" s="39"/>
      <c r="F984" s="39"/>
      <c r="G984" s="39"/>
      <c r="H984" s="39"/>
      <c r="I984" s="39"/>
      <c r="J984" s="39"/>
      <c r="K984" s="39"/>
    </row>
    <row r="985" spans="3:11">
      <c r="C985" s="39"/>
      <c r="D985" s="39"/>
      <c r="E985" s="39"/>
      <c r="F985" s="39"/>
      <c r="G985" s="39"/>
      <c r="H985" s="39"/>
      <c r="I985" s="39"/>
      <c r="J985" s="39"/>
      <c r="K985" s="39"/>
    </row>
    <row r="986" spans="3:11">
      <c r="C986" s="39"/>
      <c r="D986" s="39"/>
      <c r="E986" s="39"/>
      <c r="F986" s="39"/>
      <c r="G986" s="39"/>
      <c r="H986" s="39"/>
      <c r="I986" s="39"/>
      <c r="J986" s="39"/>
      <c r="K986" s="39"/>
    </row>
    <row r="987" spans="3:11">
      <c r="C987" s="39"/>
      <c r="D987" s="39"/>
      <c r="E987" s="39"/>
      <c r="F987" s="39"/>
      <c r="G987" s="39"/>
      <c r="H987" s="39"/>
      <c r="I987" s="39"/>
      <c r="J987" s="39"/>
      <c r="K987" s="39"/>
    </row>
    <row r="988" spans="3:11">
      <c r="C988" s="39"/>
      <c r="D988" s="39"/>
      <c r="E988" s="39"/>
      <c r="F988" s="39"/>
      <c r="G988" s="39"/>
      <c r="H988" s="39"/>
      <c r="I988" s="39"/>
      <c r="J988" s="39"/>
      <c r="K988" s="39"/>
    </row>
    <row r="989" spans="3:11">
      <c r="C989" s="39"/>
      <c r="D989" s="39"/>
      <c r="E989" s="39"/>
      <c r="F989" s="39"/>
      <c r="G989" s="39"/>
      <c r="H989" s="39"/>
      <c r="I989" s="39"/>
      <c r="J989" s="39"/>
      <c r="K989" s="39"/>
    </row>
    <row r="990" spans="3:11">
      <c r="C990" s="39"/>
      <c r="D990" s="39"/>
      <c r="E990" s="39"/>
      <c r="F990" s="39"/>
      <c r="G990" s="39"/>
      <c r="H990" s="39"/>
      <c r="I990" s="39"/>
      <c r="J990" s="39"/>
      <c r="K990" s="39"/>
    </row>
    <row r="991" spans="3:11">
      <c r="C991" s="39"/>
      <c r="D991" s="39"/>
      <c r="E991" s="39"/>
      <c r="F991" s="39"/>
      <c r="G991" s="39"/>
      <c r="H991" s="39"/>
      <c r="I991" s="39"/>
      <c r="J991" s="39"/>
      <c r="K991" s="39"/>
    </row>
    <row r="992" spans="3:11">
      <c r="C992" s="39"/>
      <c r="D992" s="39"/>
      <c r="E992" s="39"/>
      <c r="F992" s="39"/>
      <c r="G992" s="39"/>
      <c r="H992" s="39"/>
      <c r="I992" s="39"/>
      <c r="J992" s="39"/>
      <c r="K992" s="39"/>
    </row>
    <row r="993" spans="3:11">
      <c r="C993" s="39"/>
      <c r="D993" s="39"/>
      <c r="E993" s="39"/>
      <c r="F993" s="39"/>
      <c r="G993" s="39"/>
      <c r="H993" s="39"/>
      <c r="I993" s="39"/>
      <c r="J993" s="39"/>
      <c r="K993" s="39"/>
    </row>
    <row r="994" spans="3:11">
      <c r="C994" s="39"/>
      <c r="D994" s="39"/>
      <c r="E994" s="39"/>
      <c r="F994" s="39"/>
      <c r="G994" s="39"/>
      <c r="H994" s="39"/>
      <c r="I994" s="39"/>
      <c r="J994" s="39"/>
      <c r="K994" s="39"/>
    </row>
    <row r="995" spans="3:11">
      <c r="C995" s="39"/>
      <c r="D995" s="39"/>
      <c r="E995" s="39"/>
      <c r="F995" s="39"/>
      <c r="G995" s="39"/>
      <c r="H995" s="39"/>
      <c r="I995" s="39"/>
      <c r="J995" s="39"/>
      <c r="K995" s="39"/>
    </row>
    <row r="996" spans="3:11">
      <c r="C996" s="39"/>
      <c r="D996" s="39"/>
      <c r="E996" s="39"/>
      <c r="F996" s="39"/>
      <c r="G996" s="39"/>
      <c r="H996" s="39"/>
      <c r="I996" s="39"/>
      <c r="J996" s="39"/>
      <c r="K996" s="39"/>
    </row>
    <row r="997" spans="3:11">
      <c r="C997" s="39"/>
      <c r="D997" s="39"/>
      <c r="E997" s="39"/>
      <c r="F997" s="39"/>
      <c r="G997" s="39"/>
      <c r="H997" s="39"/>
      <c r="I997" s="39"/>
      <c r="J997" s="39"/>
      <c r="K997" s="39"/>
    </row>
    <row r="998" spans="3:11">
      <c r="C998" s="39"/>
      <c r="D998" s="39"/>
      <c r="E998" s="39"/>
      <c r="F998" s="39"/>
      <c r="G998" s="39"/>
      <c r="H998" s="39"/>
      <c r="I998" s="39"/>
      <c r="J998" s="39"/>
      <c r="K998" s="39"/>
    </row>
    <row r="999" spans="3:11">
      <c r="C999" s="39"/>
      <c r="D999" s="39"/>
      <c r="E999" s="39"/>
      <c r="F999" s="39"/>
      <c r="G999" s="39"/>
      <c r="H999" s="39"/>
      <c r="I999" s="39"/>
      <c r="J999" s="39"/>
      <c r="K999" s="39"/>
    </row>
    <row r="1000" spans="3:11">
      <c r="C1000" s="39"/>
      <c r="D1000" s="39"/>
      <c r="E1000" s="39"/>
      <c r="F1000" s="39"/>
      <c r="G1000" s="39"/>
      <c r="H1000" s="39"/>
      <c r="I1000" s="39"/>
      <c r="J1000" s="39"/>
      <c r="K1000" s="39"/>
    </row>
    <row r="1001" spans="3:11">
      <c r="C1001" s="39"/>
      <c r="D1001" s="39"/>
      <c r="E1001" s="39"/>
      <c r="F1001" s="39"/>
      <c r="G1001" s="39"/>
      <c r="H1001" s="39"/>
      <c r="I1001" s="39"/>
      <c r="J1001" s="39"/>
      <c r="K1001" s="39"/>
    </row>
    <row r="1002" spans="3:11">
      <c r="C1002" s="39"/>
      <c r="D1002" s="39"/>
      <c r="E1002" s="39"/>
      <c r="F1002" s="39"/>
      <c r="G1002" s="39"/>
      <c r="H1002" s="39"/>
      <c r="I1002" s="39"/>
      <c r="J1002" s="39"/>
      <c r="K1002" s="39"/>
    </row>
    <row r="1003" spans="3:11">
      <c r="C1003" s="39"/>
      <c r="D1003" s="39"/>
      <c r="E1003" s="39"/>
      <c r="F1003" s="39"/>
      <c r="G1003" s="39"/>
      <c r="H1003" s="39"/>
      <c r="I1003" s="39"/>
      <c r="J1003" s="39"/>
      <c r="K1003" s="39"/>
    </row>
    <row r="1004" spans="3:11">
      <c r="C1004" s="39"/>
      <c r="D1004" s="39"/>
      <c r="E1004" s="39"/>
      <c r="F1004" s="39"/>
      <c r="G1004" s="39"/>
      <c r="H1004" s="39"/>
      <c r="I1004" s="39"/>
      <c r="J1004" s="39"/>
      <c r="K1004" s="39"/>
    </row>
    <row r="1005" spans="3:11">
      <c r="C1005" s="39"/>
      <c r="D1005" s="39"/>
      <c r="E1005" s="39"/>
      <c r="F1005" s="39"/>
      <c r="G1005" s="39"/>
      <c r="H1005" s="39"/>
      <c r="I1005" s="39"/>
      <c r="J1005" s="39"/>
      <c r="K1005" s="39"/>
    </row>
    <row r="1006" spans="3:11">
      <c r="C1006" s="39"/>
      <c r="D1006" s="39"/>
      <c r="E1006" s="39"/>
      <c r="F1006" s="39"/>
      <c r="G1006" s="39"/>
      <c r="H1006" s="39"/>
      <c r="I1006" s="39"/>
      <c r="J1006" s="39"/>
      <c r="K1006" s="39"/>
    </row>
    <row r="1007" spans="3:11">
      <c r="C1007" s="39"/>
      <c r="D1007" s="39"/>
      <c r="E1007" s="39"/>
      <c r="F1007" s="39"/>
      <c r="G1007" s="39"/>
      <c r="H1007" s="39"/>
      <c r="I1007" s="39"/>
      <c r="J1007" s="39"/>
      <c r="K1007" s="39"/>
    </row>
    <row r="1008" spans="3:11">
      <c r="C1008" s="39"/>
      <c r="D1008" s="39"/>
      <c r="E1008" s="39"/>
      <c r="F1008" s="39"/>
      <c r="G1008" s="39"/>
      <c r="H1008" s="39"/>
      <c r="I1008" s="39"/>
      <c r="J1008" s="39"/>
      <c r="K1008" s="39"/>
    </row>
    <row r="1009" spans="3:11">
      <c r="C1009" s="39"/>
      <c r="D1009" s="39"/>
      <c r="E1009" s="39"/>
      <c r="F1009" s="39"/>
      <c r="G1009" s="39"/>
      <c r="H1009" s="39"/>
      <c r="I1009" s="39"/>
      <c r="J1009" s="39"/>
      <c r="K1009" s="39"/>
    </row>
    <row r="1010" spans="3:11">
      <c r="C1010" s="39"/>
      <c r="D1010" s="39"/>
      <c r="E1010" s="39"/>
      <c r="F1010" s="39"/>
      <c r="G1010" s="39"/>
      <c r="H1010" s="39"/>
      <c r="I1010" s="39"/>
      <c r="J1010" s="39"/>
      <c r="K1010" s="39"/>
    </row>
    <row r="1011" spans="3:11">
      <c r="C1011" s="39"/>
      <c r="D1011" s="39"/>
      <c r="E1011" s="39"/>
      <c r="F1011" s="39"/>
      <c r="G1011" s="39"/>
      <c r="H1011" s="39"/>
      <c r="I1011" s="39"/>
      <c r="J1011" s="39"/>
      <c r="K1011" s="39"/>
    </row>
    <row r="1012" spans="3:11">
      <c r="C1012" s="39"/>
      <c r="D1012" s="39"/>
      <c r="E1012" s="39"/>
      <c r="F1012" s="39"/>
      <c r="G1012" s="39"/>
      <c r="H1012" s="39"/>
      <c r="I1012" s="39"/>
      <c r="J1012" s="39"/>
      <c r="K1012" s="39"/>
    </row>
    <row r="1013" spans="3:11">
      <c r="C1013" s="39"/>
      <c r="D1013" s="39"/>
      <c r="E1013" s="39"/>
      <c r="F1013" s="39"/>
      <c r="G1013" s="39"/>
      <c r="H1013" s="39"/>
      <c r="I1013" s="39"/>
      <c r="J1013" s="39"/>
      <c r="K1013" s="39"/>
    </row>
    <row r="1014" spans="3:11">
      <c r="C1014" s="39"/>
      <c r="D1014" s="39"/>
      <c r="E1014" s="39"/>
      <c r="F1014" s="39"/>
      <c r="G1014" s="39"/>
      <c r="H1014" s="39"/>
      <c r="I1014" s="39"/>
      <c r="J1014" s="39"/>
      <c r="K1014" s="39"/>
    </row>
    <row r="1015" spans="3:11">
      <c r="C1015" s="39"/>
      <c r="D1015" s="39"/>
      <c r="E1015" s="39"/>
      <c r="F1015" s="39"/>
      <c r="G1015" s="39"/>
      <c r="H1015" s="39"/>
      <c r="I1015" s="39"/>
      <c r="J1015" s="39"/>
      <c r="K1015" s="39"/>
    </row>
    <row r="1016" spans="3:11">
      <c r="C1016" s="39"/>
      <c r="D1016" s="39"/>
      <c r="E1016" s="39"/>
      <c r="F1016" s="39"/>
      <c r="G1016" s="39"/>
      <c r="H1016" s="39"/>
      <c r="I1016" s="39"/>
      <c r="J1016" s="39"/>
      <c r="K1016" s="39"/>
    </row>
    <row r="1017" spans="3:11">
      <c r="C1017" s="39"/>
      <c r="D1017" s="39"/>
      <c r="E1017" s="39"/>
      <c r="F1017" s="39"/>
      <c r="G1017" s="39"/>
      <c r="H1017" s="39"/>
      <c r="I1017" s="39"/>
      <c r="J1017" s="39"/>
      <c r="K1017" s="39"/>
    </row>
    <row r="1018" spans="3:11">
      <c r="C1018" s="39"/>
      <c r="D1018" s="39"/>
      <c r="E1018" s="39"/>
      <c r="F1018" s="39"/>
      <c r="G1018" s="39"/>
      <c r="H1018" s="39"/>
      <c r="I1018" s="39"/>
      <c r="J1018" s="39"/>
      <c r="K1018" s="39"/>
    </row>
    <row r="1019" spans="3:11">
      <c r="C1019" s="39"/>
      <c r="D1019" s="39"/>
      <c r="E1019" s="39"/>
      <c r="F1019" s="39"/>
      <c r="G1019" s="39"/>
      <c r="H1019" s="39"/>
      <c r="I1019" s="39"/>
      <c r="J1019" s="39"/>
      <c r="K1019" s="39"/>
    </row>
    <row r="1020" spans="3:11">
      <c r="C1020" s="39"/>
      <c r="D1020" s="39"/>
      <c r="E1020" s="39"/>
      <c r="F1020" s="39"/>
      <c r="G1020" s="39"/>
      <c r="H1020" s="39"/>
      <c r="I1020" s="39"/>
      <c r="J1020" s="39"/>
      <c r="K1020" s="39"/>
    </row>
    <row r="1021" spans="3:11">
      <c r="C1021" s="39"/>
      <c r="D1021" s="39"/>
      <c r="E1021" s="39"/>
      <c r="F1021" s="39"/>
      <c r="G1021" s="39"/>
      <c r="H1021" s="39"/>
      <c r="I1021" s="39"/>
      <c r="J1021" s="39"/>
      <c r="K1021" s="39"/>
    </row>
    <row r="1022" spans="3:11">
      <c r="C1022" s="39"/>
      <c r="D1022" s="39"/>
      <c r="E1022" s="39"/>
      <c r="F1022" s="39"/>
      <c r="G1022" s="39"/>
      <c r="H1022" s="39"/>
      <c r="I1022" s="39"/>
      <c r="J1022" s="39"/>
      <c r="K1022" s="39"/>
    </row>
    <row r="1023" spans="3:11">
      <c r="C1023" s="39"/>
      <c r="D1023" s="39"/>
      <c r="E1023" s="39"/>
      <c r="F1023" s="39"/>
      <c r="G1023" s="39"/>
      <c r="H1023" s="39"/>
      <c r="I1023" s="39"/>
      <c r="J1023" s="39"/>
      <c r="K1023" s="39"/>
    </row>
    <row r="1024" spans="3:11">
      <c r="C1024" s="39"/>
      <c r="D1024" s="39"/>
      <c r="E1024" s="39"/>
      <c r="F1024" s="39"/>
      <c r="G1024" s="39"/>
      <c r="H1024" s="39"/>
      <c r="I1024" s="39"/>
      <c r="J1024" s="39"/>
      <c r="K1024" s="39"/>
    </row>
    <row r="1025" spans="3:11">
      <c r="C1025" s="39"/>
      <c r="D1025" s="39"/>
      <c r="E1025" s="39"/>
      <c r="F1025" s="39"/>
      <c r="G1025" s="39"/>
      <c r="H1025" s="39"/>
      <c r="I1025" s="39"/>
      <c r="J1025" s="39"/>
      <c r="K1025" s="39"/>
    </row>
    <row r="1026" spans="3:11">
      <c r="C1026" s="39"/>
      <c r="D1026" s="39"/>
      <c r="E1026" s="39"/>
      <c r="F1026" s="39"/>
      <c r="G1026" s="39"/>
      <c r="H1026" s="39"/>
      <c r="I1026" s="39"/>
      <c r="J1026" s="39"/>
      <c r="K1026" s="39"/>
    </row>
    <row r="1027" spans="3:11">
      <c r="C1027" s="39"/>
      <c r="D1027" s="39"/>
      <c r="E1027" s="39"/>
      <c r="F1027" s="39"/>
      <c r="G1027" s="39"/>
      <c r="H1027" s="39"/>
      <c r="I1027" s="39"/>
      <c r="J1027" s="39"/>
      <c r="K1027" s="39"/>
    </row>
    <row r="1028" spans="3:11">
      <c r="C1028" s="39"/>
      <c r="D1028" s="39"/>
      <c r="E1028" s="39"/>
      <c r="F1028" s="39"/>
      <c r="G1028" s="39"/>
      <c r="H1028" s="39"/>
      <c r="I1028" s="39"/>
      <c r="J1028" s="39"/>
      <c r="K1028" s="39"/>
    </row>
    <row r="1029" spans="3:11">
      <c r="C1029" s="39"/>
      <c r="D1029" s="39"/>
      <c r="E1029" s="39"/>
      <c r="F1029" s="39"/>
      <c r="G1029" s="39"/>
      <c r="H1029" s="39"/>
      <c r="I1029" s="39"/>
      <c r="J1029" s="39"/>
      <c r="K1029" s="39"/>
    </row>
    <row r="1030" spans="3:11">
      <c r="C1030" s="39"/>
      <c r="D1030" s="39"/>
      <c r="E1030" s="39"/>
      <c r="F1030" s="39"/>
      <c r="G1030" s="39"/>
      <c r="H1030" s="39"/>
      <c r="I1030" s="39"/>
      <c r="J1030" s="39"/>
      <c r="K1030" s="39"/>
    </row>
    <row r="1031" spans="3:11">
      <c r="C1031" s="39"/>
      <c r="D1031" s="39"/>
      <c r="E1031" s="39"/>
      <c r="F1031" s="39"/>
      <c r="G1031" s="39"/>
      <c r="H1031" s="39"/>
      <c r="I1031" s="39"/>
      <c r="J1031" s="39"/>
      <c r="K1031" s="39"/>
    </row>
    <row r="1032" spans="3:11">
      <c r="C1032" s="39"/>
      <c r="D1032" s="39"/>
      <c r="E1032" s="39"/>
      <c r="F1032" s="39"/>
      <c r="G1032" s="39"/>
      <c r="H1032" s="39"/>
      <c r="I1032" s="39"/>
      <c r="J1032" s="39"/>
      <c r="K1032" s="39"/>
    </row>
    <row r="1033" spans="3:11">
      <c r="C1033" s="39"/>
      <c r="D1033" s="39"/>
      <c r="E1033" s="39"/>
      <c r="F1033" s="39"/>
      <c r="G1033" s="39"/>
      <c r="H1033" s="39"/>
      <c r="I1033" s="39"/>
      <c r="J1033" s="39"/>
      <c r="K1033" s="39"/>
    </row>
    <row r="1034" spans="3:11">
      <c r="C1034" s="39"/>
      <c r="D1034" s="39"/>
      <c r="E1034" s="39"/>
      <c r="F1034" s="39"/>
      <c r="G1034" s="39"/>
      <c r="H1034" s="39"/>
      <c r="I1034" s="39"/>
      <c r="J1034" s="39"/>
      <c r="K1034" s="39"/>
    </row>
    <row r="1035" spans="3:11">
      <c r="C1035" s="39"/>
      <c r="D1035" s="39"/>
      <c r="E1035" s="39"/>
      <c r="F1035" s="39"/>
      <c r="G1035" s="39"/>
      <c r="H1035" s="39"/>
      <c r="I1035" s="39"/>
      <c r="J1035" s="39"/>
      <c r="K1035" s="39"/>
    </row>
    <row r="1036" spans="3:11">
      <c r="C1036" s="39"/>
      <c r="D1036" s="39"/>
      <c r="E1036" s="39"/>
      <c r="F1036" s="39"/>
      <c r="G1036" s="39"/>
      <c r="H1036" s="39"/>
      <c r="I1036" s="39"/>
      <c r="J1036" s="39"/>
      <c r="K1036" s="39"/>
    </row>
    <row r="1037" spans="3:11">
      <c r="C1037" s="39"/>
      <c r="D1037" s="39"/>
      <c r="E1037" s="39"/>
      <c r="F1037" s="39"/>
      <c r="G1037" s="39"/>
      <c r="H1037" s="39"/>
      <c r="I1037" s="39"/>
      <c r="J1037" s="39"/>
      <c r="K1037" s="39"/>
    </row>
    <row r="1038" spans="3:11">
      <c r="C1038" s="39"/>
      <c r="D1038" s="39"/>
      <c r="E1038" s="39"/>
      <c r="F1038" s="39"/>
      <c r="G1038" s="39"/>
      <c r="H1038" s="39"/>
      <c r="I1038" s="39"/>
      <c r="J1038" s="39"/>
      <c r="K1038" s="39"/>
    </row>
    <row r="1039" spans="3:11">
      <c r="C1039" s="39"/>
      <c r="D1039" s="39"/>
      <c r="E1039" s="39"/>
      <c r="F1039" s="39"/>
      <c r="G1039" s="39"/>
      <c r="H1039" s="39"/>
      <c r="I1039" s="39"/>
      <c r="J1039" s="39"/>
      <c r="K1039" s="39"/>
    </row>
    <row r="1040" spans="3:11">
      <c r="C1040" s="39"/>
      <c r="D1040" s="39"/>
      <c r="E1040" s="39"/>
      <c r="F1040" s="39"/>
      <c r="G1040" s="39"/>
      <c r="H1040" s="39"/>
      <c r="I1040" s="39"/>
      <c r="J1040" s="39"/>
      <c r="K1040" s="39"/>
    </row>
    <row r="1041" spans="3:11">
      <c r="C1041" s="39"/>
      <c r="D1041" s="39"/>
      <c r="E1041" s="39"/>
      <c r="F1041" s="39"/>
      <c r="G1041" s="39"/>
      <c r="H1041" s="39"/>
      <c r="I1041" s="39"/>
      <c r="J1041" s="39"/>
      <c r="K1041" s="39"/>
    </row>
    <row r="1042" spans="3:11">
      <c r="C1042" s="39"/>
      <c r="D1042" s="39"/>
      <c r="E1042" s="39"/>
      <c r="F1042" s="39"/>
      <c r="G1042" s="39"/>
      <c r="H1042" s="39"/>
      <c r="I1042" s="39"/>
      <c r="J1042" s="39"/>
      <c r="K1042" s="39"/>
    </row>
    <row r="1043" spans="3:11">
      <c r="C1043" s="39"/>
      <c r="D1043" s="39"/>
      <c r="E1043" s="39"/>
      <c r="F1043" s="39"/>
      <c r="G1043" s="39"/>
      <c r="H1043" s="39"/>
      <c r="I1043" s="39"/>
      <c r="J1043" s="39"/>
      <c r="K1043" s="39"/>
    </row>
    <row r="1044" spans="3:11">
      <c r="C1044" s="39"/>
      <c r="D1044" s="39"/>
      <c r="E1044" s="39"/>
      <c r="F1044" s="39"/>
      <c r="G1044" s="39"/>
      <c r="H1044" s="39"/>
      <c r="I1044" s="39"/>
      <c r="J1044" s="39"/>
      <c r="K1044" s="39"/>
    </row>
    <row r="1045" spans="3:11">
      <c r="C1045" s="39"/>
      <c r="D1045" s="39"/>
      <c r="E1045" s="39"/>
      <c r="F1045" s="39"/>
      <c r="G1045" s="39"/>
      <c r="H1045" s="39"/>
      <c r="I1045" s="39"/>
      <c r="J1045" s="39"/>
      <c r="K1045" s="39"/>
    </row>
    <row r="1046" spans="3:11">
      <c r="C1046" s="39"/>
      <c r="D1046" s="39"/>
      <c r="E1046" s="39"/>
      <c r="F1046" s="39"/>
      <c r="G1046" s="39"/>
      <c r="H1046" s="39"/>
      <c r="I1046" s="39"/>
      <c r="J1046" s="39"/>
      <c r="K1046" s="39"/>
    </row>
    <row r="1047" spans="3:11">
      <c r="C1047" s="39"/>
      <c r="D1047" s="39"/>
      <c r="E1047" s="39"/>
      <c r="F1047" s="39"/>
      <c r="G1047" s="39"/>
      <c r="H1047" s="39"/>
      <c r="I1047" s="39"/>
      <c r="J1047" s="39"/>
      <c r="K1047" s="39"/>
    </row>
    <row r="1048" spans="3:11">
      <c r="C1048" s="39"/>
      <c r="D1048" s="39"/>
      <c r="E1048" s="39"/>
      <c r="F1048" s="39"/>
      <c r="G1048" s="39"/>
      <c r="H1048" s="39"/>
      <c r="I1048" s="39"/>
      <c r="J1048" s="39"/>
      <c r="K1048" s="39"/>
    </row>
    <row r="1049" spans="3:11">
      <c r="C1049" s="39"/>
      <c r="D1049" s="39"/>
      <c r="E1049" s="39"/>
      <c r="F1049" s="39"/>
      <c r="G1049" s="39"/>
      <c r="H1049" s="39"/>
      <c r="I1049" s="39"/>
      <c r="J1049" s="39"/>
      <c r="K1049" s="39"/>
    </row>
    <row r="1050" spans="3:11">
      <c r="C1050" s="39"/>
      <c r="D1050" s="39"/>
      <c r="E1050" s="39"/>
      <c r="F1050" s="39"/>
      <c r="G1050" s="39"/>
      <c r="H1050" s="39"/>
      <c r="I1050" s="39"/>
      <c r="J1050" s="39"/>
      <c r="K1050" s="39"/>
    </row>
    <row r="1051" spans="3:11">
      <c r="C1051" s="39"/>
      <c r="D1051" s="39"/>
      <c r="E1051" s="39"/>
      <c r="F1051" s="39"/>
      <c r="G1051" s="39"/>
      <c r="H1051" s="39"/>
      <c r="I1051" s="39"/>
      <c r="J1051" s="39"/>
      <c r="K1051" s="39"/>
    </row>
    <row r="1052" spans="3:11">
      <c r="C1052" s="39"/>
      <c r="D1052" s="39"/>
      <c r="E1052" s="39"/>
      <c r="F1052" s="39"/>
      <c r="G1052" s="39"/>
      <c r="H1052" s="39"/>
      <c r="I1052" s="39"/>
      <c r="J1052" s="39"/>
      <c r="K1052" s="39"/>
    </row>
    <row r="1053" spans="3:11">
      <c r="C1053" s="39"/>
      <c r="D1053" s="39"/>
      <c r="E1053" s="39"/>
      <c r="F1053" s="39"/>
      <c r="G1053" s="39"/>
      <c r="H1053" s="39"/>
      <c r="I1053" s="39"/>
      <c r="J1053" s="39"/>
      <c r="K1053" s="39"/>
    </row>
    <row r="1054" spans="3:11">
      <c r="C1054" s="39"/>
      <c r="D1054" s="39"/>
      <c r="E1054" s="39"/>
      <c r="F1054" s="39"/>
      <c r="G1054" s="39"/>
      <c r="H1054" s="39"/>
      <c r="I1054" s="39"/>
      <c r="J1054" s="39"/>
      <c r="K1054" s="39"/>
    </row>
    <row r="1055" spans="3:11">
      <c r="C1055" s="39"/>
      <c r="D1055" s="39"/>
      <c r="E1055" s="39"/>
      <c r="F1055" s="39"/>
      <c r="G1055" s="39"/>
      <c r="H1055" s="39"/>
      <c r="I1055" s="39"/>
      <c r="J1055" s="39"/>
      <c r="K1055" s="39"/>
    </row>
    <row r="1056" spans="3:11">
      <c r="C1056" s="39"/>
      <c r="D1056" s="39"/>
      <c r="E1056" s="39"/>
      <c r="F1056" s="39"/>
      <c r="G1056" s="39"/>
      <c r="H1056" s="39"/>
      <c r="I1056" s="39"/>
      <c r="J1056" s="39"/>
      <c r="K1056" s="39"/>
    </row>
    <row r="1057" spans="3:11">
      <c r="C1057" s="39"/>
      <c r="D1057" s="39"/>
      <c r="E1057" s="39"/>
      <c r="F1057" s="39"/>
      <c r="G1057" s="39"/>
      <c r="H1057" s="39"/>
      <c r="I1057" s="39"/>
      <c r="J1057" s="39"/>
      <c r="K1057" s="39"/>
    </row>
    <row r="1058" spans="3:11">
      <c r="C1058" s="39"/>
      <c r="D1058" s="39"/>
      <c r="E1058" s="39"/>
      <c r="F1058" s="39"/>
      <c r="G1058" s="39"/>
      <c r="H1058" s="39"/>
      <c r="I1058" s="39"/>
      <c r="J1058" s="39"/>
      <c r="K1058" s="39"/>
    </row>
    <row r="1059" spans="3:11">
      <c r="C1059" s="39"/>
      <c r="D1059" s="39"/>
      <c r="E1059" s="39"/>
      <c r="F1059" s="39"/>
      <c r="G1059" s="39"/>
      <c r="H1059" s="39"/>
      <c r="I1059" s="39"/>
      <c r="J1059" s="39"/>
      <c r="K1059" s="39"/>
    </row>
    <row r="1060" spans="3:11">
      <c r="C1060" s="39"/>
      <c r="D1060" s="39"/>
      <c r="E1060" s="39"/>
      <c r="F1060" s="39"/>
      <c r="G1060" s="39"/>
      <c r="H1060" s="39"/>
      <c r="I1060" s="39"/>
      <c r="J1060" s="39"/>
      <c r="K1060" s="39"/>
    </row>
    <row r="1061" spans="3:11">
      <c r="C1061" s="39"/>
      <c r="D1061" s="39"/>
      <c r="E1061" s="39"/>
      <c r="F1061" s="39"/>
      <c r="G1061" s="39"/>
      <c r="H1061" s="39"/>
      <c r="I1061" s="39"/>
      <c r="J1061" s="39"/>
      <c r="K1061" s="39"/>
    </row>
    <row r="1062" spans="3:11">
      <c r="C1062" s="39"/>
      <c r="D1062" s="39"/>
      <c r="E1062" s="39"/>
      <c r="F1062" s="39"/>
      <c r="G1062" s="39"/>
      <c r="H1062" s="39"/>
      <c r="I1062" s="39"/>
      <c r="J1062" s="39"/>
      <c r="K1062" s="39"/>
    </row>
    <row r="1063" spans="3:11">
      <c r="C1063" s="39"/>
      <c r="D1063" s="39"/>
      <c r="E1063" s="39"/>
      <c r="F1063" s="39"/>
      <c r="G1063" s="39"/>
      <c r="H1063" s="39"/>
      <c r="I1063" s="39"/>
      <c r="J1063" s="39"/>
      <c r="K1063" s="39"/>
    </row>
    <row r="1064" spans="3:11">
      <c r="C1064" s="39"/>
      <c r="D1064" s="39"/>
      <c r="E1064" s="39"/>
      <c r="F1064" s="39"/>
      <c r="G1064" s="39"/>
      <c r="H1064" s="39"/>
      <c r="I1064" s="39"/>
      <c r="J1064" s="39"/>
      <c r="K1064" s="39"/>
    </row>
    <row r="1065" spans="3:11">
      <c r="C1065" s="39"/>
      <c r="D1065" s="39"/>
      <c r="E1065" s="39"/>
      <c r="F1065" s="39"/>
      <c r="G1065" s="39"/>
      <c r="H1065" s="39"/>
      <c r="I1065" s="39"/>
      <c r="J1065" s="39"/>
      <c r="K1065" s="39"/>
    </row>
    <row r="1066" spans="3:11">
      <c r="C1066" s="39"/>
      <c r="D1066" s="39"/>
      <c r="E1066" s="39"/>
      <c r="F1066" s="39"/>
      <c r="G1066" s="39"/>
      <c r="H1066" s="39"/>
      <c r="I1066" s="39"/>
      <c r="J1066" s="39"/>
      <c r="K1066" s="39"/>
    </row>
    <row r="1067" spans="3:11">
      <c r="C1067" s="39"/>
      <c r="D1067" s="39"/>
      <c r="E1067" s="39"/>
      <c r="F1067" s="39"/>
      <c r="G1067" s="39"/>
      <c r="H1067" s="39"/>
      <c r="I1067" s="39"/>
      <c r="J1067" s="39"/>
      <c r="K1067" s="39"/>
    </row>
    <row r="1068" spans="3:11">
      <c r="C1068" s="39"/>
      <c r="D1068" s="39"/>
      <c r="E1068" s="39"/>
      <c r="F1068" s="39"/>
      <c r="G1068" s="39"/>
      <c r="H1068" s="39"/>
      <c r="I1068" s="39"/>
      <c r="J1068" s="39"/>
      <c r="K1068" s="39"/>
    </row>
    <row r="1069" spans="3:11">
      <c r="C1069" s="39"/>
      <c r="D1069" s="39"/>
      <c r="E1069" s="39"/>
      <c r="F1069" s="39"/>
      <c r="G1069" s="39"/>
      <c r="H1069" s="39"/>
      <c r="I1069" s="39"/>
      <c r="J1069" s="39"/>
      <c r="K1069" s="39"/>
    </row>
    <row r="1070" spans="3:11">
      <c r="C1070" s="39"/>
      <c r="D1070" s="39"/>
      <c r="E1070" s="39"/>
      <c r="F1070" s="39"/>
      <c r="G1070" s="39"/>
      <c r="H1070" s="39"/>
      <c r="I1070" s="39"/>
      <c r="J1070" s="39"/>
      <c r="K1070" s="39"/>
    </row>
    <row r="1071" spans="3:11">
      <c r="C1071" s="39"/>
      <c r="D1071" s="39"/>
      <c r="E1071" s="39"/>
      <c r="F1071" s="39"/>
      <c r="G1071" s="39"/>
      <c r="H1071" s="39"/>
      <c r="I1071" s="39"/>
      <c r="J1071" s="39"/>
      <c r="K1071" s="39"/>
    </row>
    <row r="1072" spans="3:11">
      <c r="C1072" s="39"/>
      <c r="D1072" s="39"/>
      <c r="E1072" s="39"/>
      <c r="F1072" s="39"/>
      <c r="G1072" s="39"/>
      <c r="H1072" s="39"/>
      <c r="I1072" s="39"/>
      <c r="J1072" s="39"/>
      <c r="K1072" s="39"/>
    </row>
    <row r="1073" spans="3:11">
      <c r="C1073" s="39"/>
      <c r="D1073" s="39"/>
      <c r="E1073" s="39"/>
      <c r="F1073" s="39"/>
      <c r="G1073" s="39"/>
      <c r="H1073" s="39"/>
      <c r="I1073" s="39"/>
      <c r="J1073" s="39"/>
      <c r="K1073" s="39"/>
    </row>
    <row r="1074" spans="3:11">
      <c r="C1074" s="39"/>
      <c r="D1074" s="39"/>
      <c r="E1074" s="39"/>
      <c r="F1074" s="39"/>
      <c r="G1074" s="39"/>
      <c r="H1074" s="39"/>
      <c r="I1074" s="39"/>
      <c r="J1074" s="39"/>
      <c r="K1074" s="39"/>
    </row>
    <row r="1075" spans="3:11">
      <c r="C1075" s="39"/>
      <c r="D1075" s="39"/>
      <c r="E1075" s="39"/>
      <c r="F1075" s="39"/>
      <c r="G1075" s="39"/>
      <c r="H1075" s="39"/>
      <c r="I1075" s="39"/>
      <c r="J1075" s="39"/>
      <c r="K1075" s="39"/>
    </row>
    <row r="1076" spans="3:11">
      <c r="C1076" s="39"/>
      <c r="D1076" s="39"/>
      <c r="E1076" s="39"/>
      <c r="F1076" s="39"/>
      <c r="G1076" s="39"/>
      <c r="H1076" s="39"/>
      <c r="I1076" s="39"/>
      <c r="J1076" s="39"/>
      <c r="K1076" s="39"/>
    </row>
    <row r="1077" spans="3:11">
      <c r="C1077" s="39"/>
      <c r="D1077" s="39"/>
      <c r="E1077" s="39"/>
      <c r="F1077" s="39"/>
      <c r="G1077" s="39"/>
      <c r="H1077" s="39"/>
      <c r="I1077" s="39"/>
      <c r="J1077" s="39"/>
      <c r="K1077" s="39"/>
    </row>
    <row r="1078" spans="3:11">
      <c r="C1078" s="39"/>
      <c r="D1078" s="39"/>
      <c r="E1078" s="39"/>
      <c r="F1078" s="39"/>
      <c r="G1078" s="39"/>
      <c r="H1078" s="39"/>
      <c r="I1078" s="39"/>
      <c r="J1078" s="39"/>
      <c r="K1078" s="39"/>
    </row>
    <row r="1079" spans="3:11">
      <c r="C1079" s="39"/>
      <c r="D1079" s="39"/>
      <c r="E1079" s="39"/>
      <c r="F1079" s="39"/>
      <c r="G1079" s="39"/>
      <c r="H1079" s="39"/>
      <c r="I1079" s="39"/>
      <c r="J1079" s="39"/>
      <c r="K1079" s="39"/>
    </row>
    <row r="1080" spans="3:11">
      <c r="C1080" s="39"/>
      <c r="D1080" s="39"/>
      <c r="E1080" s="39"/>
      <c r="F1080" s="39"/>
      <c r="G1080" s="39"/>
      <c r="H1080" s="39"/>
      <c r="I1080" s="39"/>
      <c r="J1080" s="39"/>
      <c r="K1080" s="39"/>
    </row>
    <row r="1081" spans="3:11">
      <c r="C1081" s="39"/>
      <c r="D1081" s="39"/>
      <c r="E1081" s="39"/>
      <c r="F1081" s="39"/>
      <c r="G1081" s="39"/>
      <c r="H1081" s="39"/>
      <c r="I1081" s="39"/>
      <c r="J1081" s="39"/>
      <c r="K1081" s="39"/>
    </row>
    <row r="1082" spans="3:11">
      <c r="C1082" s="39"/>
      <c r="D1082" s="39"/>
      <c r="E1082" s="39"/>
      <c r="F1082" s="39"/>
      <c r="G1082" s="39"/>
      <c r="H1082" s="39"/>
      <c r="I1082" s="39"/>
      <c r="J1082" s="39"/>
      <c r="K1082" s="39"/>
    </row>
    <row r="1083" spans="3:11">
      <c r="C1083" s="39"/>
      <c r="D1083" s="39"/>
      <c r="E1083" s="39"/>
      <c r="F1083" s="39"/>
      <c r="G1083" s="39"/>
      <c r="H1083" s="39"/>
      <c r="I1083" s="39"/>
      <c r="J1083" s="39"/>
      <c r="K1083" s="39"/>
    </row>
    <row r="1084" spans="3:11">
      <c r="C1084" s="39"/>
      <c r="D1084" s="39"/>
      <c r="E1084" s="39"/>
      <c r="F1084" s="39"/>
      <c r="G1084" s="39"/>
      <c r="H1084" s="39"/>
      <c r="I1084" s="39"/>
      <c r="J1084" s="39"/>
      <c r="K1084" s="39"/>
    </row>
    <row r="1085" spans="3:11">
      <c r="C1085" s="39"/>
      <c r="D1085" s="39"/>
      <c r="E1085" s="39"/>
      <c r="F1085" s="39"/>
      <c r="G1085" s="39"/>
      <c r="H1085" s="39"/>
      <c r="I1085" s="39"/>
      <c r="J1085" s="39"/>
      <c r="K1085" s="39"/>
    </row>
    <row r="1086" spans="3:11">
      <c r="C1086" s="39"/>
      <c r="D1086" s="39"/>
      <c r="E1086" s="39"/>
      <c r="F1086" s="39"/>
      <c r="G1086" s="39"/>
      <c r="H1086" s="39"/>
      <c r="I1086" s="39"/>
      <c r="J1086" s="39"/>
      <c r="K1086" s="39"/>
    </row>
    <row r="1087" spans="3:11">
      <c r="C1087" s="39"/>
      <c r="D1087" s="39"/>
      <c r="E1087" s="39"/>
      <c r="F1087" s="39"/>
      <c r="G1087" s="39"/>
      <c r="H1087" s="39"/>
      <c r="I1087" s="39"/>
      <c r="J1087" s="39"/>
      <c r="K1087" s="39"/>
    </row>
    <row r="1088" spans="3:11">
      <c r="C1088" s="39"/>
      <c r="D1088" s="39"/>
      <c r="E1088" s="39"/>
      <c r="F1088" s="39"/>
      <c r="G1088" s="39"/>
      <c r="H1088" s="39"/>
      <c r="I1088" s="39"/>
      <c r="J1088" s="39"/>
      <c r="K1088" s="39"/>
    </row>
    <row r="1089" spans="3:11">
      <c r="C1089" s="39"/>
      <c r="D1089" s="39"/>
      <c r="E1089" s="39"/>
      <c r="F1089" s="39"/>
      <c r="G1089" s="39"/>
      <c r="H1089" s="39"/>
      <c r="I1089" s="39"/>
      <c r="J1089" s="39"/>
      <c r="K1089" s="39"/>
    </row>
    <row r="1090" spans="3:11">
      <c r="C1090" s="39"/>
      <c r="D1090" s="39"/>
      <c r="E1090" s="39"/>
      <c r="F1090" s="39"/>
      <c r="G1090" s="39"/>
      <c r="H1090" s="39"/>
      <c r="I1090" s="39"/>
      <c r="J1090" s="39"/>
      <c r="K1090" s="39"/>
    </row>
    <row r="1091" spans="3:11">
      <c r="C1091" s="39"/>
      <c r="D1091" s="39"/>
      <c r="E1091" s="39"/>
      <c r="F1091" s="39"/>
      <c r="G1091" s="39"/>
      <c r="H1091" s="39"/>
      <c r="I1091" s="39"/>
      <c r="J1091" s="39"/>
      <c r="K1091" s="39"/>
    </row>
    <row r="1092" spans="3:11">
      <c r="C1092" s="39"/>
      <c r="D1092" s="39"/>
      <c r="E1092" s="39"/>
      <c r="F1092" s="39"/>
      <c r="G1092" s="39"/>
      <c r="H1092" s="39"/>
      <c r="I1092" s="39"/>
      <c r="J1092" s="39"/>
      <c r="K1092" s="39"/>
    </row>
    <row r="1093" spans="3:11">
      <c r="C1093" s="39"/>
      <c r="D1093" s="39"/>
      <c r="E1093" s="39"/>
      <c r="F1093" s="39"/>
      <c r="G1093" s="39"/>
      <c r="H1093" s="39"/>
      <c r="I1093" s="39"/>
      <c r="J1093" s="39"/>
      <c r="K1093" s="39"/>
    </row>
    <row r="1094" spans="3:11">
      <c r="C1094" s="39"/>
      <c r="D1094" s="39"/>
      <c r="E1094" s="39"/>
      <c r="F1094" s="39"/>
      <c r="G1094" s="39"/>
      <c r="H1094" s="39"/>
      <c r="I1094" s="39"/>
      <c r="J1094" s="39"/>
      <c r="K1094" s="39"/>
    </row>
    <row r="1095" spans="3:11">
      <c r="C1095" s="39"/>
      <c r="D1095" s="39"/>
      <c r="E1095" s="39"/>
      <c r="F1095" s="39"/>
      <c r="G1095" s="39"/>
      <c r="H1095" s="39"/>
      <c r="I1095" s="39"/>
      <c r="J1095" s="39"/>
      <c r="K1095" s="39"/>
    </row>
    <row r="1096" spans="3:11">
      <c r="C1096" s="39"/>
      <c r="D1096" s="39"/>
      <c r="E1096" s="39"/>
      <c r="F1096" s="39"/>
      <c r="G1096" s="39"/>
      <c r="H1096" s="39"/>
      <c r="I1096" s="39"/>
      <c r="J1096" s="39"/>
      <c r="K1096" s="39"/>
    </row>
    <row r="1097" spans="3:11">
      <c r="C1097" s="39"/>
      <c r="D1097" s="39"/>
      <c r="E1097" s="39"/>
      <c r="F1097" s="39"/>
      <c r="G1097" s="39"/>
      <c r="H1097" s="39"/>
      <c r="I1097" s="39"/>
      <c r="J1097" s="39"/>
      <c r="K1097" s="39"/>
    </row>
    <row r="1098" spans="3:11">
      <c r="C1098" s="39"/>
      <c r="D1098" s="39"/>
      <c r="E1098" s="39"/>
      <c r="F1098" s="39"/>
      <c r="G1098" s="39"/>
      <c r="H1098" s="39"/>
      <c r="I1098" s="39"/>
      <c r="J1098" s="39"/>
      <c r="K1098" s="39"/>
    </row>
    <row r="1099" spans="3:11">
      <c r="C1099" s="39"/>
      <c r="D1099" s="39"/>
      <c r="E1099" s="39"/>
      <c r="F1099" s="39"/>
      <c r="G1099" s="39"/>
      <c r="H1099" s="39"/>
      <c r="I1099" s="39"/>
      <c r="J1099" s="39"/>
      <c r="K1099" s="39"/>
    </row>
    <row r="1100" spans="3:11">
      <c r="C1100" s="39"/>
      <c r="D1100" s="39"/>
      <c r="E1100" s="39"/>
      <c r="F1100" s="39"/>
      <c r="G1100" s="39"/>
      <c r="H1100" s="39"/>
      <c r="I1100" s="39"/>
      <c r="J1100" s="39"/>
      <c r="K1100" s="39"/>
    </row>
    <row r="1101" spans="3:11">
      <c r="C1101" s="39"/>
      <c r="D1101" s="39"/>
      <c r="E1101" s="39"/>
      <c r="F1101" s="39"/>
      <c r="G1101" s="39"/>
      <c r="H1101" s="39"/>
      <c r="I1101" s="39"/>
      <c r="J1101" s="39"/>
      <c r="K1101" s="39"/>
    </row>
    <row r="1102" spans="3:11">
      <c r="C1102" s="39"/>
      <c r="D1102" s="39"/>
      <c r="E1102" s="39"/>
      <c r="F1102" s="39"/>
      <c r="G1102" s="39"/>
      <c r="H1102" s="39"/>
      <c r="I1102" s="39"/>
      <c r="J1102" s="39"/>
      <c r="K1102" s="39"/>
    </row>
    <row r="1103" spans="3:11">
      <c r="C1103" s="39"/>
      <c r="D1103" s="39"/>
      <c r="E1103" s="39"/>
      <c r="F1103" s="39"/>
      <c r="G1103" s="39"/>
      <c r="H1103" s="39"/>
      <c r="I1103" s="39"/>
      <c r="J1103" s="39"/>
      <c r="K1103" s="39"/>
    </row>
    <row r="1104" spans="3:11">
      <c r="C1104" s="39"/>
      <c r="D1104" s="39"/>
      <c r="E1104" s="39"/>
      <c r="F1104" s="39"/>
      <c r="G1104" s="39"/>
      <c r="H1104" s="39"/>
      <c r="I1104" s="39"/>
      <c r="J1104" s="39"/>
      <c r="K1104" s="39"/>
    </row>
    <row r="1105" spans="3:11">
      <c r="C1105" s="39"/>
      <c r="D1105" s="39"/>
      <c r="E1105" s="39"/>
      <c r="F1105" s="39"/>
      <c r="G1105" s="39"/>
      <c r="H1105" s="39"/>
      <c r="I1105" s="39"/>
      <c r="J1105" s="39"/>
      <c r="K1105" s="39"/>
    </row>
    <row r="1106" spans="3:11">
      <c r="C1106" s="39"/>
      <c r="D1106" s="39"/>
      <c r="E1106" s="39"/>
      <c r="F1106" s="39"/>
      <c r="G1106" s="39"/>
      <c r="H1106" s="39"/>
      <c r="I1106" s="39"/>
      <c r="J1106" s="39"/>
      <c r="K1106" s="39"/>
    </row>
    <row r="1107" spans="3:11">
      <c r="C1107" s="39"/>
      <c r="D1107" s="39"/>
      <c r="E1107" s="39"/>
      <c r="F1107" s="39"/>
      <c r="G1107" s="39"/>
      <c r="H1107" s="39"/>
      <c r="I1107" s="39"/>
      <c r="J1107" s="39"/>
      <c r="K1107" s="39"/>
    </row>
    <row r="1108" spans="3:11">
      <c r="C1108" s="39"/>
      <c r="D1108" s="39"/>
      <c r="E1108" s="39"/>
      <c r="F1108" s="39"/>
      <c r="G1108" s="39"/>
      <c r="H1108" s="39"/>
      <c r="I1108" s="39"/>
      <c r="J1108" s="39"/>
      <c r="K1108" s="39"/>
    </row>
    <row r="1109" spans="3:11">
      <c r="C1109" s="39"/>
      <c r="D1109" s="39"/>
      <c r="E1109" s="39"/>
      <c r="F1109" s="39"/>
      <c r="G1109" s="39"/>
      <c r="H1109" s="39"/>
      <c r="I1109" s="39"/>
      <c r="J1109" s="39"/>
      <c r="K1109" s="39"/>
    </row>
    <row r="1110" spans="3:11">
      <c r="C1110" s="39"/>
      <c r="D1110" s="39"/>
      <c r="E1110" s="39"/>
      <c r="F1110" s="39"/>
      <c r="G1110" s="39"/>
      <c r="H1110" s="39"/>
      <c r="I1110" s="39"/>
      <c r="J1110" s="39"/>
      <c r="K1110" s="39"/>
    </row>
    <row r="1111" spans="3:11">
      <c r="C1111" s="39"/>
      <c r="D1111" s="39"/>
      <c r="E1111" s="39"/>
      <c r="F1111" s="39"/>
      <c r="G1111" s="39"/>
      <c r="H1111" s="39"/>
      <c r="I1111" s="39"/>
      <c r="J1111" s="39"/>
      <c r="K1111" s="39"/>
    </row>
    <row r="1112" spans="3:11">
      <c r="C1112" s="39"/>
      <c r="D1112" s="39"/>
      <c r="E1112" s="39"/>
      <c r="F1112" s="39"/>
      <c r="G1112" s="39"/>
      <c r="H1112" s="39"/>
      <c r="I1112" s="39"/>
      <c r="J1112" s="39"/>
      <c r="K1112" s="39"/>
    </row>
    <row r="1113" spans="3:11">
      <c r="C1113" s="39"/>
      <c r="D1113" s="39"/>
      <c r="E1113" s="39"/>
      <c r="F1113" s="39"/>
      <c r="G1113" s="39"/>
      <c r="H1113" s="39"/>
      <c r="I1113" s="39"/>
      <c r="J1113" s="39"/>
      <c r="K1113" s="39"/>
    </row>
    <row r="1114" spans="3:11">
      <c r="C1114" s="39"/>
      <c r="D1114" s="39"/>
      <c r="E1114" s="39"/>
      <c r="F1114" s="39"/>
      <c r="G1114" s="39"/>
      <c r="H1114" s="39"/>
      <c r="I1114" s="39"/>
      <c r="J1114" s="39"/>
      <c r="K1114" s="39"/>
    </row>
    <row r="1115" spans="3:11">
      <c r="C1115" s="39"/>
      <c r="D1115" s="39"/>
      <c r="E1115" s="39"/>
      <c r="F1115" s="39"/>
      <c r="G1115" s="39"/>
      <c r="H1115" s="39"/>
      <c r="I1115" s="39"/>
      <c r="J1115" s="39"/>
      <c r="K1115" s="39"/>
    </row>
    <row r="1116" spans="3:11">
      <c r="C1116" s="39"/>
      <c r="D1116" s="39"/>
      <c r="E1116" s="39"/>
      <c r="F1116" s="39"/>
      <c r="G1116" s="39"/>
      <c r="H1116" s="39"/>
      <c r="I1116" s="39"/>
      <c r="J1116" s="39"/>
      <c r="K1116" s="39"/>
    </row>
    <row r="1117" spans="3:11">
      <c r="C1117" s="39"/>
      <c r="D1117" s="39"/>
      <c r="E1117" s="39"/>
      <c r="F1117" s="39"/>
      <c r="G1117" s="39"/>
      <c r="H1117" s="39"/>
      <c r="I1117" s="39"/>
      <c r="J1117" s="39"/>
      <c r="K1117" s="39"/>
    </row>
    <row r="1118" spans="3:11">
      <c r="C1118" s="39"/>
      <c r="D1118" s="39"/>
      <c r="E1118" s="39"/>
      <c r="F1118" s="39"/>
      <c r="G1118" s="39"/>
      <c r="H1118" s="39"/>
      <c r="I1118" s="39"/>
      <c r="J1118" s="39"/>
      <c r="K1118" s="39"/>
    </row>
    <row r="1119" spans="3:11">
      <c r="C1119" s="39"/>
      <c r="D1119" s="39"/>
      <c r="E1119" s="39"/>
      <c r="F1119" s="39"/>
      <c r="G1119" s="39"/>
      <c r="H1119" s="39"/>
      <c r="I1119" s="39"/>
      <c r="J1119" s="39"/>
      <c r="K1119" s="39"/>
    </row>
    <row r="1120" spans="3:11">
      <c r="C1120" s="39"/>
      <c r="D1120" s="39"/>
      <c r="E1120" s="39"/>
      <c r="F1120" s="39"/>
      <c r="G1120" s="39"/>
      <c r="H1120" s="39"/>
      <c r="I1120" s="39"/>
      <c r="J1120" s="39"/>
      <c r="K1120" s="39"/>
    </row>
    <row r="1121" spans="3:11">
      <c r="C1121" s="39"/>
      <c r="D1121" s="39"/>
      <c r="E1121" s="39"/>
      <c r="F1121" s="39"/>
      <c r="G1121" s="39"/>
      <c r="H1121" s="39"/>
      <c r="I1121" s="39"/>
      <c r="J1121" s="39"/>
      <c r="K1121" s="39"/>
    </row>
    <row r="1122" spans="3:11">
      <c r="C1122" s="39"/>
      <c r="D1122" s="39"/>
      <c r="E1122" s="39"/>
      <c r="F1122" s="39"/>
      <c r="G1122" s="39"/>
      <c r="H1122" s="39"/>
      <c r="I1122" s="39"/>
      <c r="J1122" s="39"/>
      <c r="K1122" s="39"/>
    </row>
    <row r="1123" spans="3:11">
      <c r="C1123" s="39"/>
      <c r="D1123" s="39"/>
      <c r="E1123" s="39"/>
      <c r="F1123" s="39"/>
      <c r="G1123" s="39"/>
      <c r="H1123" s="39"/>
      <c r="I1123" s="39"/>
      <c r="J1123" s="39"/>
      <c r="K1123" s="39"/>
    </row>
    <row r="1124" spans="3:11">
      <c r="C1124" s="39"/>
      <c r="D1124" s="39"/>
      <c r="E1124" s="39"/>
      <c r="F1124" s="39"/>
      <c r="G1124" s="39"/>
      <c r="H1124" s="39"/>
      <c r="I1124" s="39"/>
      <c r="J1124" s="39"/>
      <c r="K1124" s="39"/>
    </row>
    <row r="1125" spans="3:11">
      <c r="C1125" s="39"/>
      <c r="D1125" s="39"/>
      <c r="E1125" s="39"/>
      <c r="F1125" s="39"/>
      <c r="G1125" s="39"/>
      <c r="H1125" s="39"/>
      <c r="I1125" s="39"/>
      <c r="J1125" s="39"/>
      <c r="K1125" s="39"/>
    </row>
    <row r="1126" spans="3:11">
      <c r="C1126" s="39"/>
      <c r="D1126" s="39"/>
      <c r="E1126" s="39"/>
      <c r="F1126" s="39"/>
      <c r="G1126" s="39"/>
      <c r="H1126" s="39"/>
      <c r="I1126" s="39"/>
      <c r="J1126" s="39"/>
      <c r="K1126" s="39"/>
    </row>
    <row r="1127" spans="3:11">
      <c r="C1127" s="39"/>
      <c r="D1127" s="39"/>
      <c r="E1127" s="39"/>
      <c r="F1127" s="39"/>
      <c r="G1127" s="39"/>
      <c r="H1127" s="39"/>
      <c r="I1127" s="39"/>
      <c r="J1127" s="39"/>
      <c r="K1127" s="39"/>
    </row>
    <row r="1128" spans="3:11">
      <c r="C1128" s="39"/>
      <c r="D1128" s="39"/>
      <c r="E1128" s="39"/>
      <c r="F1128" s="39"/>
      <c r="G1128" s="39"/>
      <c r="H1128" s="39"/>
      <c r="I1128" s="39"/>
      <c r="J1128" s="39"/>
      <c r="K1128" s="39"/>
    </row>
    <row r="1129" spans="3:11">
      <c r="C1129" s="39"/>
      <c r="D1129" s="39"/>
      <c r="E1129" s="39"/>
      <c r="F1129" s="39"/>
      <c r="G1129" s="39"/>
      <c r="H1129" s="39"/>
      <c r="I1129" s="39"/>
      <c r="J1129" s="39"/>
      <c r="K1129" s="39"/>
    </row>
    <row r="1130" spans="3:11">
      <c r="C1130" s="39"/>
      <c r="D1130" s="39"/>
      <c r="E1130" s="39"/>
      <c r="F1130" s="39"/>
      <c r="G1130" s="39"/>
      <c r="H1130" s="39"/>
      <c r="I1130" s="39"/>
      <c r="J1130" s="39"/>
      <c r="K1130" s="39"/>
    </row>
    <row r="1131" spans="3:11">
      <c r="C1131" s="39"/>
      <c r="D1131" s="39"/>
      <c r="E1131" s="39"/>
      <c r="F1131" s="39"/>
      <c r="G1131" s="39"/>
      <c r="H1131" s="39"/>
      <c r="I1131" s="39"/>
      <c r="J1131" s="39"/>
      <c r="K1131" s="39"/>
    </row>
    <row r="1132" spans="3:11">
      <c r="C1132" s="39"/>
      <c r="D1132" s="39"/>
      <c r="E1132" s="39"/>
      <c r="F1132" s="39"/>
      <c r="G1132" s="39"/>
      <c r="H1132" s="39"/>
      <c r="I1132" s="39"/>
      <c r="J1132" s="39"/>
      <c r="K1132" s="39"/>
    </row>
    <row r="1133" spans="3:11">
      <c r="C1133" s="39"/>
      <c r="D1133" s="39"/>
      <c r="E1133" s="39"/>
      <c r="F1133" s="39"/>
      <c r="G1133" s="39"/>
      <c r="H1133" s="39"/>
      <c r="I1133" s="39"/>
      <c r="J1133" s="39"/>
      <c r="K1133" s="39"/>
    </row>
    <row r="1134" spans="3:11">
      <c r="C1134" s="39"/>
      <c r="D1134" s="39"/>
      <c r="E1134" s="39"/>
      <c r="F1134" s="39"/>
      <c r="G1134" s="39"/>
      <c r="H1134" s="39"/>
      <c r="I1134" s="39"/>
      <c r="J1134" s="39"/>
      <c r="K1134" s="39"/>
    </row>
    <row r="1135" spans="3:11">
      <c r="C1135" s="39"/>
      <c r="D1135" s="39"/>
      <c r="E1135" s="39"/>
      <c r="F1135" s="39"/>
      <c r="G1135" s="39"/>
      <c r="H1135" s="39"/>
      <c r="I1135" s="39"/>
      <c r="J1135" s="39"/>
      <c r="K1135" s="39"/>
    </row>
    <row r="1136" spans="3:11">
      <c r="C1136" s="39"/>
      <c r="D1136" s="39"/>
      <c r="E1136" s="39"/>
      <c r="F1136" s="39"/>
      <c r="G1136" s="39"/>
      <c r="H1136" s="39"/>
      <c r="I1136" s="39"/>
      <c r="J1136" s="39"/>
      <c r="K1136" s="39"/>
    </row>
    <row r="1137" spans="3:11">
      <c r="C1137" s="39"/>
      <c r="D1137" s="39"/>
      <c r="E1137" s="39"/>
      <c r="F1137" s="39"/>
      <c r="G1137" s="39"/>
      <c r="H1137" s="39"/>
      <c r="I1137" s="39"/>
      <c r="J1137" s="39"/>
      <c r="K1137" s="39"/>
    </row>
    <row r="1138" spans="3:11">
      <c r="C1138" s="39"/>
      <c r="D1138" s="39"/>
      <c r="E1138" s="39"/>
      <c r="F1138" s="39"/>
      <c r="G1138" s="39"/>
      <c r="H1138" s="39"/>
      <c r="I1138" s="39"/>
      <c r="J1138" s="39"/>
      <c r="K1138" s="39"/>
    </row>
    <row r="1139" spans="3:11">
      <c r="C1139" s="39"/>
      <c r="D1139" s="39"/>
      <c r="E1139" s="39"/>
      <c r="F1139" s="39"/>
      <c r="G1139" s="39"/>
      <c r="H1139" s="39"/>
      <c r="I1139" s="39"/>
      <c r="J1139" s="39"/>
      <c r="K1139" s="39"/>
    </row>
    <row r="1140" spans="3:11">
      <c r="C1140" s="39"/>
      <c r="D1140" s="39"/>
      <c r="E1140" s="39"/>
      <c r="F1140" s="39"/>
      <c r="G1140" s="39"/>
      <c r="H1140" s="39"/>
      <c r="I1140" s="39"/>
      <c r="J1140" s="39"/>
      <c r="K1140" s="39"/>
    </row>
    <row r="1141" spans="3:11">
      <c r="C1141" s="39"/>
      <c r="D1141" s="39"/>
      <c r="E1141" s="39"/>
      <c r="F1141" s="39"/>
      <c r="G1141" s="39"/>
      <c r="H1141" s="39"/>
      <c r="I1141" s="39"/>
      <c r="J1141" s="39"/>
      <c r="K1141" s="39"/>
    </row>
    <row r="1142" spans="3:11">
      <c r="C1142" s="39"/>
      <c r="D1142" s="39"/>
      <c r="E1142" s="39"/>
      <c r="F1142" s="39"/>
      <c r="G1142" s="39"/>
      <c r="H1142" s="39"/>
      <c r="I1142" s="39"/>
      <c r="J1142" s="39"/>
      <c r="K1142" s="39"/>
    </row>
    <row r="1143" spans="3:11">
      <c r="C1143" s="39"/>
      <c r="D1143" s="39"/>
      <c r="E1143" s="39"/>
      <c r="F1143" s="39"/>
      <c r="G1143" s="39"/>
      <c r="H1143" s="39"/>
      <c r="I1143" s="39"/>
      <c r="J1143" s="39"/>
      <c r="K1143" s="39"/>
    </row>
    <row r="1144" spans="3:11">
      <c r="C1144" s="39"/>
      <c r="D1144" s="39"/>
      <c r="E1144" s="39"/>
      <c r="F1144" s="39"/>
      <c r="G1144" s="39"/>
      <c r="H1144" s="39"/>
      <c r="I1144" s="39"/>
      <c r="J1144" s="39"/>
      <c r="K1144" s="39"/>
    </row>
    <row r="1145" spans="3:11">
      <c r="C1145" s="39"/>
      <c r="D1145" s="39"/>
      <c r="E1145" s="39"/>
      <c r="F1145" s="39"/>
      <c r="G1145" s="39"/>
      <c r="H1145" s="39"/>
      <c r="I1145" s="39"/>
      <c r="J1145" s="39"/>
      <c r="K1145" s="39"/>
    </row>
    <row r="1146" spans="3:11">
      <c r="C1146" s="39"/>
      <c r="D1146" s="39"/>
      <c r="E1146" s="39"/>
      <c r="F1146" s="39"/>
      <c r="G1146" s="39"/>
      <c r="H1146" s="39"/>
      <c r="I1146" s="39"/>
      <c r="J1146" s="39"/>
      <c r="K1146" s="39"/>
    </row>
    <row r="1147" spans="3:11">
      <c r="C1147" s="39"/>
      <c r="D1147" s="39"/>
      <c r="E1147" s="39"/>
      <c r="F1147" s="39"/>
      <c r="G1147" s="39"/>
      <c r="H1147" s="39"/>
      <c r="I1147" s="39"/>
      <c r="J1147" s="39"/>
      <c r="K1147" s="39"/>
    </row>
    <row r="1148" spans="3:11">
      <c r="C1148" s="39"/>
      <c r="D1148" s="39"/>
      <c r="E1148" s="39"/>
      <c r="F1148" s="39"/>
      <c r="G1148" s="39"/>
      <c r="H1148" s="39"/>
      <c r="I1148" s="39"/>
      <c r="J1148" s="39"/>
      <c r="K1148" s="39"/>
    </row>
    <row r="1149" spans="3:11">
      <c r="C1149" s="39"/>
      <c r="D1149" s="39"/>
      <c r="E1149" s="39"/>
      <c r="F1149" s="39"/>
      <c r="G1149" s="39"/>
      <c r="H1149" s="39"/>
      <c r="I1149" s="39"/>
      <c r="J1149" s="39"/>
      <c r="K1149" s="39"/>
    </row>
    <row r="1150" spans="3:11">
      <c r="C1150" s="39"/>
      <c r="D1150" s="39"/>
      <c r="E1150" s="39"/>
      <c r="F1150" s="39"/>
      <c r="G1150" s="39"/>
      <c r="H1150" s="39"/>
      <c r="I1150" s="39"/>
      <c r="J1150" s="39"/>
      <c r="K1150" s="39"/>
    </row>
    <row r="1151" spans="3:11">
      <c r="C1151" s="39"/>
      <c r="D1151" s="39"/>
      <c r="E1151" s="39"/>
      <c r="F1151" s="39"/>
      <c r="G1151" s="39"/>
      <c r="H1151" s="39"/>
      <c r="I1151" s="39"/>
      <c r="J1151" s="39"/>
      <c r="K1151" s="39"/>
    </row>
    <row r="1152" spans="3:11">
      <c r="C1152" s="39"/>
      <c r="D1152" s="39"/>
      <c r="E1152" s="39"/>
      <c r="F1152" s="39"/>
      <c r="G1152" s="39"/>
      <c r="H1152" s="39"/>
      <c r="I1152" s="39"/>
      <c r="J1152" s="39"/>
      <c r="K1152" s="39"/>
    </row>
    <row r="1153" spans="3:11">
      <c r="C1153" s="39"/>
      <c r="D1153" s="39"/>
      <c r="E1153" s="39"/>
      <c r="F1153" s="39"/>
      <c r="G1153" s="39"/>
      <c r="H1153" s="39"/>
      <c r="I1153" s="39"/>
      <c r="J1153" s="39"/>
      <c r="K1153" s="39"/>
    </row>
    <row r="1154" spans="3:11">
      <c r="C1154" s="39"/>
      <c r="D1154" s="39"/>
      <c r="E1154" s="39"/>
      <c r="F1154" s="39"/>
      <c r="G1154" s="39"/>
      <c r="H1154" s="39"/>
      <c r="I1154" s="39"/>
      <c r="J1154" s="39"/>
      <c r="K1154" s="39"/>
    </row>
    <row r="1155" spans="3:11">
      <c r="C1155" s="39"/>
      <c r="D1155" s="39"/>
      <c r="E1155" s="39"/>
      <c r="F1155" s="39"/>
      <c r="G1155" s="39"/>
      <c r="H1155" s="39"/>
      <c r="I1155" s="39"/>
      <c r="J1155" s="39"/>
      <c r="K1155" s="39"/>
    </row>
    <row r="1156" spans="3:11">
      <c r="C1156" s="39"/>
      <c r="D1156" s="39"/>
      <c r="E1156" s="39"/>
      <c r="F1156" s="39"/>
      <c r="G1156" s="39"/>
      <c r="H1156" s="39"/>
      <c r="I1156" s="39"/>
      <c r="J1156" s="39"/>
      <c r="K1156" s="39"/>
    </row>
    <row r="1157" spans="3:11">
      <c r="C1157" s="39"/>
      <c r="D1157" s="39"/>
      <c r="E1157" s="39"/>
      <c r="F1157" s="39"/>
      <c r="G1157" s="39"/>
      <c r="H1157" s="39"/>
      <c r="I1157" s="39"/>
      <c r="J1157" s="39"/>
      <c r="K1157" s="39"/>
    </row>
    <row r="1158" spans="3:11">
      <c r="C1158" s="39"/>
      <c r="D1158" s="39"/>
      <c r="E1158" s="39"/>
      <c r="F1158" s="39"/>
      <c r="G1158" s="39"/>
      <c r="H1158" s="39"/>
      <c r="I1158" s="39"/>
      <c r="J1158" s="39"/>
      <c r="K1158" s="39"/>
    </row>
    <row r="1159" spans="3:11">
      <c r="C1159" s="39"/>
      <c r="D1159" s="39"/>
      <c r="E1159" s="39"/>
      <c r="F1159" s="39"/>
      <c r="G1159" s="39"/>
      <c r="H1159" s="39"/>
      <c r="I1159" s="39"/>
      <c r="J1159" s="39"/>
      <c r="K1159" s="39"/>
    </row>
    <row r="1160" spans="3:11">
      <c r="C1160" s="39"/>
      <c r="D1160" s="39"/>
      <c r="E1160" s="39"/>
      <c r="F1160" s="39"/>
      <c r="G1160" s="39"/>
      <c r="H1160" s="39"/>
      <c r="I1160" s="39"/>
      <c r="J1160" s="39"/>
      <c r="K1160" s="39"/>
    </row>
    <row r="1161" spans="3:11">
      <c r="C1161" s="39"/>
      <c r="D1161" s="39"/>
      <c r="E1161" s="39"/>
      <c r="F1161" s="39"/>
      <c r="G1161" s="39"/>
      <c r="H1161" s="39"/>
      <c r="I1161" s="39"/>
      <c r="J1161" s="39"/>
      <c r="K1161" s="39"/>
    </row>
    <row r="1162" spans="3:11">
      <c r="C1162" s="39"/>
      <c r="D1162" s="39"/>
      <c r="E1162" s="39"/>
      <c r="F1162" s="39"/>
      <c r="G1162" s="39"/>
      <c r="H1162" s="39"/>
      <c r="I1162" s="39"/>
      <c r="J1162" s="39"/>
      <c r="K1162" s="39"/>
    </row>
    <row r="1163" spans="3:11">
      <c r="C1163" s="39"/>
      <c r="D1163" s="39"/>
      <c r="E1163" s="39"/>
      <c r="F1163" s="39"/>
      <c r="G1163" s="39"/>
      <c r="H1163" s="39"/>
      <c r="I1163" s="39"/>
      <c r="J1163" s="39"/>
      <c r="K1163" s="39"/>
    </row>
    <row r="1164" spans="3:11">
      <c r="C1164" s="39"/>
      <c r="D1164" s="39"/>
      <c r="E1164" s="39"/>
      <c r="F1164" s="39"/>
      <c r="G1164" s="39"/>
      <c r="H1164" s="39"/>
      <c r="I1164" s="39"/>
      <c r="J1164" s="39"/>
      <c r="K1164" s="39"/>
    </row>
    <row r="1165" spans="3:11">
      <c r="C1165" s="39"/>
      <c r="D1165" s="39"/>
      <c r="E1165" s="39"/>
      <c r="F1165" s="39"/>
      <c r="G1165" s="39"/>
      <c r="H1165" s="39"/>
      <c r="I1165" s="39"/>
      <c r="J1165" s="39"/>
      <c r="K1165" s="39"/>
    </row>
    <row r="1166" spans="3:11">
      <c r="C1166" s="39"/>
      <c r="D1166" s="39"/>
      <c r="E1166" s="39"/>
      <c r="F1166" s="39"/>
      <c r="G1166" s="39"/>
      <c r="H1166" s="39"/>
      <c r="I1166" s="39"/>
      <c r="J1166" s="39"/>
      <c r="K1166" s="39"/>
    </row>
    <row r="1167" spans="3:11">
      <c r="C1167" s="39"/>
      <c r="D1167" s="39"/>
      <c r="E1167" s="39"/>
      <c r="F1167" s="39"/>
      <c r="G1167" s="39"/>
      <c r="H1167" s="39"/>
      <c r="I1167" s="39"/>
      <c r="J1167" s="39"/>
      <c r="K1167" s="39"/>
    </row>
    <row r="1168" spans="3:11">
      <c r="C1168" s="39"/>
      <c r="D1168" s="39"/>
      <c r="E1168" s="39"/>
      <c r="F1168" s="39"/>
      <c r="G1168" s="39"/>
      <c r="H1168" s="39"/>
      <c r="I1168" s="39"/>
      <c r="J1168" s="39"/>
      <c r="K1168" s="39"/>
    </row>
    <row r="1169" spans="3:11">
      <c r="C1169" s="39"/>
      <c r="D1169" s="39"/>
      <c r="E1169" s="39"/>
      <c r="F1169" s="39"/>
      <c r="G1169" s="39"/>
      <c r="H1169" s="39"/>
      <c r="I1169" s="39"/>
      <c r="J1169" s="39"/>
      <c r="K1169" s="39"/>
    </row>
    <row r="1170" spans="3:11">
      <c r="C1170" s="39"/>
      <c r="D1170" s="39"/>
      <c r="E1170" s="39"/>
      <c r="F1170" s="39"/>
      <c r="G1170" s="39"/>
      <c r="H1170" s="39"/>
      <c r="I1170" s="39"/>
      <c r="J1170" s="39"/>
      <c r="K1170" s="39"/>
    </row>
    <row r="1171" spans="3:11">
      <c r="C1171" s="39"/>
      <c r="D1171" s="39"/>
      <c r="E1171" s="39"/>
      <c r="F1171" s="39"/>
      <c r="G1171" s="39"/>
      <c r="H1171" s="39"/>
      <c r="I1171" s="39"/>
      <c r="J1171" s="39"/>
      <c r="K1171" s="39"/>
    </row>
    <row r="1172" spans="3:11">
      <c r="C1172" s="39"/>
      <c r="D1172" s="39"/>
      <c r="E1172" s="39"/>
      <c r="F1172" s="39"/>
      <c r="G1172" s="39"/>
      <c r="H1172" s="39"/>
      <c r="I1172" s="39"/>
      <c r="J1172" s="39"/>
      <c r="K1172" s="39"/>
    </row>
    <row r="1173" spans="3:11">
      <c r="C1173" s="39"/>
      <c r="D1173" s="39"/>
      <c r="E1173" s="39"/>
      <c r="F1173" s="39"/>
      <c r="G1173" s="39"/>
      <c r="H1173" s="39"/>
      <c r="I1173" s="39"/>
      <c r="J1173" s="39"/>
      <c r="K1173" s="39"/>
    </row>
    <row r="1174" spans="3:11">
      <c r="C1174" s="39"/>
      <c r="D1174" s="39"/>
      <c r="E1174" s="39"/>
      <c r="F1174" s="39"/>
      <c r="G1174" s="39"/>
      <c r="H1174" s="39"/>
      <c r="I1174" s="39"/>
      <c r="J1174" s="39"/>
      <c r="K1174" s="39"/>
    </row>
    <row r="1175" spans="3:11">
      <c r="C1175" s="39"/>
      <c r="D1175" s="39"/>
      <c r="E1175" s="39"/>
      <c r="F1175" s="39"/>
      <c r="G1175" s="39"/>
      <c r="H1175" s="39"/>
      <c r="I1175" s="39"/>
      <c r="J1175" s="39"/>
      <c r="K1175" s="39"/>
    </row>
    <row r="1176" spans="3:11">
      <c r="C1176" s="39"/>
      <c r="D1176" s="39"/>
      <c r="E1176" s="39"/>
      <c r="F1176" s="39"/>
      <c r="G1176" s="39"/>
      <c r="H1176" s="39"/>
      <c r="I1176" s="39"/>
      <c r="J1176" s="39"/>
      <c r="K1176" s="39"/>
    </row>
    <row r="1177" spans="3:11">
      <c r="C1177" s="39"/>
      <c r="D1177" s="39"/>
      <c r="E1177" s="39"/>
      <c r="F1177" s="39"/>
      <c r="G1177" s="39"/>
      <c r="H1177" s="39"/>
      <c r="I1177" s="39"/>
      <c r="J1177" s="39"/>
      <c r="K1177" s="39"/>
    </row>
    <row r="1178" spans="3:11">
      <c r="C1178" s="39"/>
      <c r="D1178" s="39"/>
      <c r="E1178" s="39"/>
      <c r="F1178" s="39"/>
      <c r="G1178" s="39"/>
      <c r="H1178" s="39"/>
      <c r="I1178" s="39"/>
      <c r="J1178" s="39"/>
      <c r="K1178" s="39"/>
    </row>
    <row r="1179" spans="3:11">
      <c r="C1179" s="39"/>
      <c r="D1179" s="39"/>
      <c r="E1179" s="39"/>
      <c r="F1179" s="39"/>
      <c r="G1179" s="39"/>
      <c r="H1179" s="39"/>
      <c r="I1179" s="39"/>
      <c r="J1179" s="39"/>
      <c r="K1179" s="39"/>
    </row>
    <row r="1180" spans="3:11">
      <c r="C1180" s="39"/>
      <c r="D1180" s="39"/>
      <c r="E1180" s="39"/>
      <c r="F1180" s="39"/>
      <c r="G1180" s="39"/>
      <c r="H1180" s="39"/>
      <c r="I1180" s="39"/>
      <c r="J1180" s="39"/>
      <c r="K1180" s="39"/>
    </row>
    <row r="1181" spans="3:11">
      <c r="C1181" s="39"/>
      <c r="D1181" s="39"/>
      <c r="E1181" s="39"/>
      <c r="F1181" s="39"/>
      <c r="G1181" s="39"/>
      <c r="H1181" s="39"/>
      <c r="I1181" s="39"/>
      <c r="J1181" s="39"/>
      <c r="K1181" s="39"/>
    </row>
    <row r="1182" spans="3:11">
      <c r="C1182" s="39"/>
      <c r="D1182" s="39"/>
      <c r="E1182" s="39"/>
      <c r="F1182" s="39"/>
      <c r="G1182" s="39"/>
      <c r="H1182" s="39"/>
      <c r="I1182" s="39"/>
      <c r="J1182" s="39"/>
      <c r="K1182" s="39"/>
    </row>
    <row r="1183" spans="3:11">
      <c r="C1183" s="39"/>
      <c r="D1183" s="39"/>
      <c r="E1183" s="39"/>
      <c r="F1183" s="39"/>
      <c r="G1183" s="39"/>
      <c r="H1183" s="39"/>
      <c r="I1183" s="39"/>
      <c r="J1183" s="39"/>
      <c r="K1183" s="39"/>
    </row>
    <row r="1184" spans="3:11">
      <c r="C1184" s="39"/>
      <c r="D1184" s="39"/>
      <c r="E1184" s="39"/>
      <c r="F1184" s="39"/>
      <c r="G1184" s="39"/>
      <c r="H1184" s="39"/>
      <c r="I1184" s="39"/>
      <c r="J1184" s="39"/>
      <c r="K1184" s="39"/>
    </row>
    <row r="1185" spans="3:11">
      <c r="C1185" s="39"/>
      <c r="D1185" s="39"/>
      <c r="E1185" s="39"/>
      <c r="F1185" s="39"/>
      <c r="G1185" s="39"/>
      <c r="H1185" s="39"/>
      <c r="I1185" s="39"/>
      <c r="J1185" s="39"/>
      <c r="K1185" s="39"/>
    </row>
    <row r="1186" spans="3:11">
      <c r="C1186" s="39"/>
      <c r="D1186" s="39"/>
      <c r="E1186" s="39"/>
      <c r="F1186" s="39"/>
      <c r="G1186" s="39"/>
      <c r="H1186" s="39"/>
      <c r="I1186" s="39"/>
      <c r="J1186" s="39"/>
      <c r="K1186" s="39"/>
    </row>
    <row r="1187" spans="3:11">
      <c r="C1187" s="39"/>
      <c r="D1187" s="39"/>
      <c r="E1187" s="39"/>
      <c r="F1187" s="39"/>
      <c r="G1187" s="39"/>
      <c r="H1187" s="39"/>
      <c r="I1187" s="39"/>
      <c r="J1187" s="39"/>
      <c r="K1187" s="39"/>
    </row>
    <row r="1188" spans="3:11">
      <c r="C1188" s="39"/>
      <c r="D1188" s="39"/>
      <c r="E1188" s="39"/>
      <c r="F1188" s="39"/>
      <c r="G1188" s="39"/>
      <c r="H1188" s="39"/>
      <c r="I1188" s="39"/>
      <c r="J1188" s="39"/>
      <c r="K1188" s="39"/>
    </row>
    <row r="1189" spans="3:11">
      <c r="C1189" s="39"/>
      <c r="D1189" s="39"/>
      <c r="E1189" s="39"/>
      <c r="F1189" s="39"/>
      <c r="G1189" s="39"/>
      <c r="H1189" s="39"/>
      <c r="I1189" s="39"/>
      <c r="J1189" s="39"/>
      <c r="K1189" s="39"/>
    </row>
    <row r="1190" spans="3:11">
      <c r="C1190" s="39"/>
      <c r="D1190" s="39"/>
      <c r="E1190" s="39"/>
      <c r="F1190" s="39"/>
      <c r="G1190" s="39"/>
      <c r="H1190" s="39"/>
      <c r="I1190" s="39"/>
      <c r="J1190" s="39"/>
      <c r="K1190" s="39"/>
    </row>
    <row r="1191" spans="3:11">
      <c r="C1191" s="39"/>
      <c r="D1191" s="39"/>
      <c r="E1191" s="39"/>
      <c r="F1191" s="39"/>
      <c r="G1191" s="39"/>
      <c r="H1191" s="39"/>
      <c r="I1191" s="39"/>
      <c r="J1191" s="39"/>
      <c r="K1191" s="39"/>
    </row>
    <row r="1192" spans="3:11">
      <c r="C1192" s="39"/>
      <c r="D1192" s="39"/>
      <c r="E1192" s="39"/>
      <c r="F1192" s="39"/>
      <c r="G1192" s="39"/>
      <c r="H1192" s="39"/>
      <c r="I1192" s="39"/>
      <c r="J1192" s="39"/>
      <c r="K1192" s="39"/>
    </row>
    <row r="1193" spans="3:11">
      <c r="C1193" s="39"/>
      <c r="D1193" s="39"/>
      <c r="E1193" s="39"/>
      <c r="F1193" s="39"/>
      <c r="G1193" s="39"/>
      <c r="H1193" s="39"/>
      <c r="I1193" s="39"/>
      <c r="J1193" s="39"/>
      <c r="K1193" s="39"/>
    </row>
    <row r="1194" spans="3:11">
      <c r="C1194" s="39"/>
      <c r="D1194" s="39"/>
      <c r="E1194" s="39"/>
      <c r="F1194" s="39"/>
      <c r="G1194" s="39"/>
      <c r="H1194" s="39"/>
      <c r="I1194" s="39"/>
      <c r="J1194" s="39"/>
      <c r="K1194" s="39"/>
    </row>
    <row r="1195" spans="3:11">
      <c r="C1195" s="39"/>
      <c r="D1195" s="39"/>
      <c r="E1195" s="39"/>
      <c r="F1195" s="39"/>
      <c r="G1195" s="39"/>
      <c r="H1195" s="39"/>
      <c r="I1195" s="39"/>
      <c r="J1195" s="39"/>
      <c r="K1195" s="39"/>
    </row>
    <row r="1196" spans="3:11">
      <c r="C1196" s="39"/>
      <c r="D1196" s="39"/>
      <c r="E1196" s="39"/>
      <c r="F1196" s="39"/>
      <c r="G1196" s="39"/>
      <c r="H1196" s="39"/>
      <c r="I1196" s="39"/>
      <c r="J1196" s="39"/>
      <c r="K1196" s="39"/>
    </row>
    <row r="1197" spans="3:11">
      <c r="C1197" s="39"/>
      <c r="D1197" s="39"/>
      <c r="E1197" s="39"/>
      <c r="F1197" s="39"/>
      <c r="G1197" s="39"/>
      <c r="H1197" s="39"/>
      <c r="I1197" s="39"/>
      <c r="J1197" s="39"/>
      <c r="K1197" s="39"/>
    </row>
    <row r="1198" spans="3:11">
      <c r="C1198" s="39"/>
      <c r="D1198" s="39"/>
      <c r="E1198" s="39"/>
      <c r="F1198" s="39"/>
      <c r="G1198" s="39"/>
      <c r="H1198" s="39"/>
      <c r="I1198" s="39"/>
      <c r="J1198" s="39"/>
      <c r="K1198" s="39"/>
    </row>
    <row r="1199" spans="3:11">
      <c r="C1199" s="39"/>
      <c r="D1199" s="39"/>
      <c r="E1199" s="39"/>
      <c r="F1199" s="39"/>
      <c r="G1199" s="39"/>
      <c r="H1199" s="39"/>
      <c r="I1199" s="39"/>
      <c r="J1199" s="39"/>
      <c r="K1199" s="39"/>
    </row>
    <row r="1200" spans="3:11">
      <c r="C1200" s="39"/>
      <c r="D1200" s="39"/>
      <c r="E1200" s="39"/>
      <c r="F1200" s="39"/>
      <c r="G1200" s="39"/>
      <c r="H1200" s="39"/>
      <c r="I1200" s="39"/>
      <c r="J1200" s="39"/>
      <c r="K1200" s="39"/>
    </row>
    <row r="1201" spans="3:11">
      <c r="C1201" s="39"/>
      <c r="D1201" s="39"/>
      <c r="E1201" s="39"/>
      <c r="F1201" s="39"/>
      <c r="G1201" s="39"/>
      <c r="H1201" s="39"/>
      <c r="I1201" s="39"/>
      <c r="J1201" s="39"/>
      <c r="K1201" s="39"/>
    </row>
    <row r="1202" spans="3:11">
      <c r="C1202" s="39"/>
      <c r="D1202" s="39"/>
      <c r="E1202" s="39"/>
      <c r="F1202" s="39"/>
      <c r="G1202" s="39"/>
      <c r="H1202" s="39"/>
      <c r="I1202" s="39"/>
      <c r="J1202" s="39"/>
      <c r="K1202" s="39"/>
    </row>
    <row r="1203" spans="3:11">
      <c r="C1203" s="39"/>
      <c r="D1203" s="39"/>
      <c r="E1203" s="39"/>
      <c r="F1203" s="39"/>
      <c r="G1203" s="39"/>
      <c r="H1203" s="39"/>
      <c r="I1203" s="39"/>
      <c r="J1203" s="39"/>
      <c r="K1203" s="39"/>
    </row>
    <row r="1204" spans="3:11">
      <c r="C1204" s="39"/>
      <c r="D1204" s="39"/>
      <c r="E1204" s="39"/>
      <c r="F1204" s="39"/>
      <c r="G1204" s="39"/>
      <c r="H1204" s="39"/>
      <c r="I1204" s="39"/>
      <c r="J1204" s="39"/>
      <c r="K1204" s="39"/>
    </row>
    <row r="1205" spans="3:11">
      <c r="C1205" s="39"/>
      <c r="D1205" s="39"/>
      <c r="E1205" s="39"/>
      <c r="F1205" s="39"/>
      <c r="G1205" s="39"/>
      <c r="H1205" s="39"/>
      <c r="I1205" s="39"/>
      <c r="J1205" s="39"/>
      <c r="K1205" s="39"/>
    </row>
    <row r="1206" spans="3:11">
      <c r="C1206" s="39"/>
      <c r="D1206" s="39"/>
      <c r="E1206" s="39"/>
      <c r="F1206" s="39"/>
      <c r="G1206" s="39"/>
      <c r="H1206" s="39"/>
      <c r="I1206" s="39"/>
      <c r="J1206" s="39"/>
      <c r="K1206" s="39"/>
    </row>
    <row r="1207" spans="3:11">
      <c r="C1207" s="39"/>
      <c r="D1207" s="39"/>
      <c r="E1207" s="39"/>
      <c r="F1207" s="39"/>
      <c r="G1207" s="39"/>
      <c r="H1207" s="39"/>
      <c r="I1207" s="39"/>
      <c r="J1207" s="39"/>
      <c r="K1207" s="39"/>
    </row>
    <row r="1208" spans="3:11">
      <c r="C1208" s="39"/>
      <c r="D1208" s="39"/>
      <c r="E1208" s="39"/>
      <c r="F1208" s="39"/>
      <c r="G1208" s="39"/>
      <c r="H1208" s="39"/>
      <c r="I1208" s="39"/>
      <c r="J1208" s="39"/>
      <c r="K1208" s="39"/>
    </row>
    <row r="1209" spans="3:11">
      <c r="C1209" s="39"/>
      <c r="D1209" s="39"/>
      <c r="E1209" s="39"/>
      <c r="F1209" s="39"/>
      <c r="G1209" s="39"/>
      <c r="H1209" s="39"/>
      <c r="I1209" s="39"/>
      <c r="J1209" s="39"/>
      <c r="K1209" s="39"/>
    </row>
    <row r="1210" spans="3:11">
      <c r="C1210" s="39"/>
      <c r="D1210" s="39"/>
      <c r="E1210" s="39"/>
      <c r="F1210" s="39"/>
      <c r="G1210" s="39"/>
      <c r="H1210" s="39"/>
      <c r="I1210" s="39"/>
      <c r="J1210" s="39"/>
      <c r="K1210" s="39"/>
    </row>
    <row r="1211" spans="3:11">
      <c r="C1211" s="39"/>
      <c r="D1211" s="39"/>
      <c r="E1211" s="39"/>
      <c r="F1211" s="39"/>
      <c r="G1211" s="39"/>
      <c r="H1211" s="39"/>
      <c r="I1211" s="39"/>
      <c r="J1211" s="39"/>
      <c r="K1211" s="39"/>
    </row>
    <row r="1212" spans="3:11">
      <c r="C1212" s="39"/>
      <c r="D1212" s="39"/>
      <c r="E1212" s="39"/>
      <c r="F1212" s="39"/>
      <c r="G1212" s="39"/>
      <c r="H1212" s="39"/>
      <c r="I1212" s="39"/>
      <c r="J1212" s="39"/>
      <c r="K1212" s="39"/>
    </row>
    <row r="1213" spans="3:11">
      <c r="C1213" s="39"/>
      <c r="D1213" s="39"/>
      <c r="E1213" s="39"/>
      <c r="F1213" s="39"/>
      <c r="G1213" s="39"/>
      <c r="H1213" s="39"/>
      <c r="I1213" s="39"/>
      <c r="J1213" s="39"/>
      <c r="K1213" s="39"/>
    </row>
    <row r="1214" spans="3:11">
      <c r="C1214" s="39"/>
      <c r="D1214" s="39"/>
      <c r="E1214" s="39"/>
      <c r="F1214" s="39"/>
      <c r="G1214" s="39"/>
      <c r="H1214" s="39"/>
      <c r="I1214" s="39"/>
      <c r="J1214" s="39"/>
      <c r="K1214" s="39"/>
    </row>
    <row r="1215" spans="3:11">
      <c r="C1215" s="39"/>
      <c r="D1215" s="39"/>
      <c r="E1215" s="39"/>
      <c r="F1215" s="39"/>
      <c r="G1215" s="39"/>
      <c r="H1215" s="39"/>
      <c r="I1215" s="39"/>
      <c r="J1215" s="39"/>
      <c r="K1215" s="39"/>
    </row>
    <row r="1216" spans="3:11">
      <c r="C1216" s="39"/>
      <c r="D1216" s="39"/>
      <c r="E1216" s="39"/>
      <c r="F1216" s="39"/>
      <c r="G1216" s="39"/>
      <c r="H1216" s="39"/>
      <c r="I1216" s="39"/>
      <c r="J1216" s="39"/>
      <c r="K1216" s="39"/>
    </row>
    <row r="1217" spans="3:11">
      <c r="C1217" s="39"/>
      <c r="D1217" s="39"/>
      <c r="E1217" s="39"/>
      <c r="F1217" s="39"/>
      <c r="G1217" s="39"/>
      <c r="H1217" s="39"/>
      <c r="I1217" s="39"/>
      <c r="J1217" s="39"/>
      <c r="K1217" s="39"/>
    </row>
    <row r="1218" spans="3:11">
      <c r="C1218" s="39"/>
      <c r="D1218" s="39"/>
      <c r="E1218" s="39"/>
      <c r="F1218" s="39"/>
      <c r="G1218" s="39"/>
      <c r="H1218" s="39"/>
      <c r="I1218" s="39"/>
      <c r="J1218" s="39"/>
      <c r="K1218" s="39"/>
    </row>
    <row r="1219" spans="3:11">
      <c r="C1219" s="39"/>
      <c r="D1219" s="39"/>
      <c r="E1219" s="39"/>
      <c r="F1219" s="39"/>
      <c r="G1219" s="39"/>
      <c r="H1219" s="39"/>
      <c r="I1219" s="39"/>
      <c r="J1219" s="39"/>
      <c r="K1219" s="39"/>
    </row>
    <row r="1220" spans="3:11">
      <c r="C1220" s="39"/>
      <c r="D1220" s="39"/>
      <c r="E1220" s="39"/>
      <c r="F1220" s="39"/>
      <c r="G1220" s="39"/>
      <c r="H1220" s="39"/>
      <c r="I1220" s="39"/>
      <c r="J1220" s="39"/>
      <c r="K1220" s="39"/>
    </row>
    <row r="1221" spans="3:11">
      <c r="C1221" s="39"/>
      <c r="D1221" s="39"/>
      <c r="E1221" s="39"/>
      <c r="F1221" s="39"/>
      <c r="G1221" s="39"/>
      <c r="H1221" s="39"/>
      <c r="I1221" s="39"/>
      <c r="J1221" s="39"/>
      <c r="K1221" s="39"/>
    </row>
    <row r="1222" spans="3:11">
      <c r="C1222" s="39"/>
      <c r="D1222" s="39"/>
      <c r="E1222" s="39"/>
      <c r="F1222" s="39"/>
      <c r="G1222" s="39"/>
      <c r="H1222" s="39"/>
      <c r="I1222" s="39"/>
      <c r="J1222" s="39"/>
      <c r="K1222" s="39"/>
    </row>
    <row r="1223" spans="3:11">
      <c r="C1223" s="39"/>
      <c r="D1223" s="39"/>
      <c r="E1223" s="39"/>
      <c r="F1223" s="39"/>
      <c r="G1223" s="39"/>
      <c r="H1223" s="39"/>
      <c r="I1223" s="39"/>
      <c r="J1223" s="39"/>
      <c r="K1223" s="39"/>
    </row>
    <row r="1224" spans="3:11">
      <c r="C1224" s="39"/>
      <c r="D1224" s="39"/>
      <c r="E1224" s="39"/>
      <c r="F1224" s="39"/>
      <c r="G1224" s="39"/>
      <c r="H1224" s="39"/>
      <c r="I1224" s="39"/>
      <c r="J1224" s="39"/>
      <c r="K1224" s="39"/>
    </row>
    <row r="1225" spans="3:11">
      <c r="C1225" s="39"/>
      <c r="D1225" s="39"/>
      <c r="E1225" s="39"/>
      <c r="F1225" s="39"/>
      <c r="G1225" s="39"/>
      <c r="H1225" s="39"/>
      <c r="I1225" s="39"/>
      <c r="J1225" s="39"/>
      <c r="K1225" s="39"/>
    </row>
    <row r="1226" spans="3:11">
      <c r="C1226" s="39"/>
      <c r="D1226" s="39"/>
      <c r="E1226" s="39"/>
      <c r="F1226" s="39"/>
      <c r="G1226" s="39"/>
      <c r="H1226" s="39"/>
      <c r="I1226" s="39"/>
      <c r="J1226" s="39"/>
      <c r="K1226" s="39"/>
    </row>
    <row r="1227" spans="3:11">
      <c r="C1227" s="39"/>
      <c r="D1227" s="39"/>
      <c r="E1227" s="39"/>
      <c r="F1227" s="39"/>
      <c r="G1227" s="39"/>
      <c r="H1227" s="39"/>
      <c r="I1227" s="39"/>
      <c r="J1227" s="39"/>
      <c r="K1227" s="39"/>
    </row>
    <row r="1228" spans="3:11">
      <c r="C1228" s="39"/>
      <c r="D1228" s="39"/>
      <c r="E1228" s="39"/>
      <c r="F1228" s="39"/>
      <c r="G1228" s="39"/>
      <c r="H1228" s="39"/>
      <c r="I1228" s="39"/>
      <c r="J1228" s="39"/>
      <c r="K1228" s="39"/>
    </row>
    <row r="1229" spans="3:11">
      <c r="C1229" s="39"/>
      <c r="D1229" s="39"/>
      <c r="E1229" s="39"/>
      <c r="F1229" s="39"/>
      <c r="G1229" s="39"/>
      <c r="H1229" s="39"/>
      <c r="I1229" s="39"/>
      <c r="J1229" s="39"/>
      <c r="K1229" s="39"/>
    </row>
    <row r="1230" spans="3:11">
      <c r="C1230" s="39"/>
      <c r="D1230" s="39"/>
      <c r="E1230" s="39"/>
      <c r="F1230" s="39"/>
      <c r="G1230" s="39"/>
      <c r="H1230" s="39"/>
      <c r="I1230" s="39"/>
      <c r="J1230" s="39"/>
      <c r="K1230" s="39"/>
    </row>
    <row r="1231" spans="3:11">
      <c r="C1231" s="39"/>
      <c r="D1231" s="39"/>
      <c r="E1231" s="39"/>
      <c r="F1231" s="39"/>
      <c r="G1231" s="39"/>
      <c r="H1231" s="39"/>
      <c r="I1231" s="39"/>
      <c r="J1231" s="39"/>
      <c r="K1231" s="39"/>
    </row>
    <row r="1232" spans="3:11">
      <c r="C1232" s="39"/>
      <c r="D1232" s="39"/>
      <c r="E1232" s="39"/>
      <c r="F1232" s="39"/>
      <c r="G1232" s="39"/>
      <c r="H1232" s="39"/>
      <c r="I1232" s="39"/>
      <c r="J1232" s="39"/>
      <c r="K1232" s="39"/>
    </row>
    <row r="1233" spans="3:11">
      <c r="C1233" s="39"/>
      <c r="D1233" s="39"/>
      <c r="E1233" s="39"/>
      <c r="F1233" s="39"/>
      <c r="G1233" s="39"/>
      <c r="H1233" s="39"/>
      <c r="I1233" s="39"/>
      <c r="J1233" s="39"/>
      <c r="K1233" s="39"/>
    </row>
    <row r="1234" spans="3:11">
      <c r="C1234" s="39"/>
      <c r="D1234" s="39"/>
      <c r="E1234" s="39"/>
      <c r="F1234" s="39"/>
      <c r="G1234" s="39"/>
      <c r="H1234" s="39"/>
      <c r="I1234" s="39"/>
      <c r="J1234" s="39"/>
      <c r="K1234" s="39"/>
    </row>
    <row r="1235" spans="3:11">
      <c r="C1235" s="39"/>
      <c r="D1235" s="39"/>
      <c r="E1235" s="39"/>
      <c r="F1235" s="39"/>
      <c r="G1235" s="39"/>
      <c r="H1235" s="39"/>
      <c r="I1235" s="39"/>
      <c r="J1235" s="39"/>
      <c r="K1235" s="39"/>
    </row>
    <row r="1236" spans="3:11">
      <c r="C1236" s="39"/>
      <c r="D1236" s="39"/>
      <c r="E1236" s="39"/>
      <c r="F1236" s="39"/>
      <c r="G1236" s="39"/>
      <c r="H1236" s="39"/>
      <c r="I1236" s="39"/>
      <c r="J1236" s="39"/>
      <c r="K1236" s="39"/>
    </row>
    <row r="1237" spans="3:11">
      <c r="C1237" s="39"/>
      <c r="D1237" s="39"/>
      <c r="E1237" s="39"/>
      <c r="F1237" s="39"/>
      <c r="G1237" s="39"/>
      <c r="H1237" s="39"/>
      <c r="I1237" s="39"/>
      <c r="J1237" s="39"/>
      <c r="K1237" s="39"/>
    </row>
    <row r="1238" spans="3:11">
      <c r="C1238" s="39"/>
      <c r="D1238" s="39"/>
      <c r="E1238" s="39"/>
      <c r="F1238" s="39"/>
      <c r="G1238" s="39"/>
      <c r="H1238" s="39"/>
      <c r="I1238" s="39"/>
      <c r="J1238" s="39"/>
      <c r="K1238" s="39"/>
    </row>
    <row r="1239" spans="3:11">
      <c r="C1239" s="39"/>
      <c r="D1239" s="39"/>
      <c r="E1239" s="39"/>
      <c r="F1239" s="39"/>
      <c r="G1239" s="39"/>
      <c r="H1239" s="39"/>
      <c r="I1239" s="39"/>
      <c r="J1239" s="39"/>
      <c r="K1239" s="39"/>
    </row>
    <row r="1240" spans="3:11">
      <c r="C1240" s="39"/>
      <c r="D1240" s="39"/>
      <c r="E1240" s="39"/>
      <c r="F1240" s="39"/>
      <c r="G1240" s="39"/>
      <c r="H1240" s="39"/>
      <c r="I1240" s="39"/>
      <c r="J1240" s="39"/>
      <c r="K1240" s="39"/>
    </row>
    <row r="1241" spans="3:11">
      <c r="C1241" s="39"/>
      <c r="D1241" s="39"/>
      <c r="E1241" s="39"/>
      <c r="F1241" s="39"/>
      <c r="G1241" s="39"/>
      <c r="H1241" s="39"/>
      <c r="I1241" s="39"/>
      <c r="J1241" s="39"/>
      <c r="K1241" s="39"/>
    </row>
    <row r="1242" spans="3:11">
      <c r="C1242" s="39"/>
      <c r="D1242" s="39"/>
      <c r="E1242" s="39"/>
      <c r="F1242" s="39"/>
      <c r="G1242" s="39"/>
      <c r="H1242" s="39"/>
      <c r="I1242" s="39"/>
      <c r="J1242" s="39"/>
      <c r="K1242" s="39"/>
    </row>
    <row r="1243" spans="3:11">
      <c r="C1243" s="39"/>
      <c r="D1243" s="39"/>
      <c r="E1243" s="39"/>
      <c r="F1243" s="39"/>
      <c r="G1243" s="39"/>
      <c r="H1243" s="39"/>
      <c r="I1243" s="39"/>
      <c r="J1243" s="39"/>
      <c r="K1243" s="39"/>
    </row>
    <row r="1244" spans="3:11">
      <c r="C1244" s="39"/>
      <c r="D1244" s="39"/>
      <c r="E1244" s="39"/>
      <c r="F1244" s="39"/>
      <c r="G1244" s="39"/>
      <c r="H1244" s="39"/>
      <c r="I1244" s="39"/>
      <c r="J1244" s="39"/>
      <c r="K1244" s="39"/>
    </row>
    <row r="1245" spans="3:11">
      <c r="C1245" s="39"/>
      <c r="D1245" s="39"/>
      <c r="E1245" s="39"/>
      <c r="F1245" s="39"/>
      <c r="G1245" s="39"/>
      <c r="H1245" s="39"/>
      <c r="I1245" s="39"/>
      <c r="J1245" s="39"/>
      <c r="K1245" s="39"/>
    </row>
    <row r="1246" spans="3:11">
      <c r="C1246" s="39"/>
      <c r="D1246" s="39"/>
      <c r="E1246" s="39"/>
      <c r="F1246" s="39"/>
      <c r="G1246" s="39"/>
      <c r="H1246" s="39"/>
      <c r="I1246" s="39"/>
      <c r="J1246" s="39"/>
      <c r="K1246" s="39"/>
    </row>
    <row r="1247" spans="3:11">
      <c r="C1247" s="39"/>
      <c r="D1247" s="39"/>
      <c r="E1247" s="39"/>
      <c r="F1247" s="39"/>
      <c r="G1247" s="39"/>
      <c r="H1247" s="39"/>
      <c r="I1247" s="39"/>
      <c r="J1247" s="39"/>
      <c r="K1247" s="39"/>
    </row>
    <row r="1248" spans="3:11">
      <c r="C1248" s="39"/>
      <c r="D1248" s="39"/>
      <c r="E1248" s="39"/>
      <c r="F1248" s="39"/>
      <c r="G1248" s="39"/>
      <c r="H1248" s="39"/>
      <c r="I1248" s="39"/>
      <c r="J1248" s="39"/>
      <c r="K1248" s="39"/>
    </row>
    <row r="1249" spans="3:11">
      <c r="C1249" s="39"/>
      <c r="D1249" s="39"/>
      <c r="E1249" s="39"/>
      <c r="F1249" s="39"/>
      <c r="G1249" s="39"/>
      <c r="H1249" s="39"/>
      <c r="I1249" s="39"/>
      <c r="J1249" s="39"/>
      <c r="K1249" s="39"/>
    </row>
    <row r="1250" spans="3:11">
      <c r="C1250" s="39"/>
      <c r="D1250" s="39"/>
      <c r="E1250" s="39"/>
      <c r="F1250" s="39"/>
      <c r="G1250" s="39"/>
      <c r="H1250" s="39"/>
      <c r="I1250" s="39"/>
      <c r="J1250" s="39"/>
      <c r="K1250" s="39"/>
    </row>
    <row r="1251" spans="3:11">
      <c r="C1251" s="39"/>
      <c r="D1251" s="39"/>
      <c r="E1251" s="39"/>
      <c r="F1251" s="39"/>
      <c r="G1251" s="39"/>
      <c r="H1251" s="39"/>
      <c r="I1251" s="39"/>
      <c r="J1251" s="39"/>
      <c r="K1251" s="39"/>
    </row>
    <row r="1252" spans="3:11">
      <c r="C1252" s="39"/>
      <c r="D1252" s="39"/>
      <c r="E1252" s="39"/>
      <c r="F1252" s="39"/>
      <c r="G1252" s="39"/>
      <c r="H1252" s="39"/>
      <c r="I1252" s="39"/>
      <c r="J1252" s="39"/>
      <c r="K1252" s="39"/>
    </row>
    <row r="1253" spans="3:11">
      <c r="C1253" s="39"/>
      <c r="D1253" s="39"/>
      <c r="E1253" s="39"/>
      <c r="F1253" s="39"/>
      <c r="G1253" s="39"/>
      <c r="H1253" s="39"/>
      <c r="I1253" s="39"/>
      <c r="J1253" s="39"/>
      <c r="K1253" s="39"/>
    </row>
    <row r="1254" spans="3:11">
      <c r="C1254" s="39"/>
      <c r="D1254" s="39"/>
      <c r="E1254" s="39"/>
      <c r="F1254" s="39"/>
      <c r="G1254" s="39"/>
      <c r="H1254" s="39"/>
      <c r="I1254" s="39"/>
      <c r="J1254" s="39"/>
      <c r="K1254" s="39"/>
    </row>
    <row r="1255" spans="3:11">
      <c r="C1255" s="39"/>
      <c r="D1255" s="39"/>
      <c r="E1255" s="39"/>
      <c r="F1255" s="39"/>
      <c r="G1255" s="39"/>
      <c r="H1255" s="39"/>
      <c r="I1255" s="39"/>
      <c r="J1255" s="39"/>
      <c r="K1255" s="39"/>
    </row>
    <row r="1256" spans="3:11">
      <c r="C1256" s="39"/>
      <c r="D1256" s="39"/>
      <c r="E1256" s="39"/>
      <c r="F1256" s="39"/>
      <c r="G1256" s="39"/>
      <c r="H1256" s="39"/>
      <c r="I1256" s="39"/>
      <c r="J1256" s="39"/>
      <c r="K1256" s="39"/>
    </row>
    <row r="1257" spans="3:11">
      <c r="C1257" s="39"/>
      <c r="D1257" s="39"/>
      <c r="E1257" s="39"/>
      <c r="F1257" s="39"/>
      <c r="G1257" s="39"/>
      <c r="H1257" s="39"/>
      <c r="I1257" s="39"/>
      <c r="J1257" s="39"/>
      <c r="K1257" s="39"/>
    </row>
    <row r="1258" spans="3:11">
      <c r="C1258" s="39"/>
      <c r="D1258" s="39"/>
      <c r="E1258" s="39"/>
      <c r="F1258" s="39"/>
      <c r="G1258" s="39"/>
      <c r="H1258" s="39"/>
      <c r="I1258" s="39"/>
      <c r="J1258" s="39"/>
      <c r="K1258" s="39"/>
    </row>
    <row r="1259" spans="3:11">
      <c r="C1259" s="39"/>
      <c r="D1259" s="39"/>
      <c r="E1259" s="39"/>
      <c r="F1259" s="39"/>
      <c r="G1259" s="39"/>
      <c r="H1259" s="39"/>
      <c r="I1259" s="39"/>
      <c r="J1259" s="39"/>
      <c r="K1259" s="39"/>
    </row>
    <row r="1260" spans="3:11">
      <c r="C1260" s="39"/>
      <c r="D1260" s="39"/>
      <c r="E1260" s="39"/>
      <c r="F1260" s="39"/>
      <c r="G1260" s="39"/>
      <c r="H1260" s="39"/>
      <c r="I1260" s="39"/>
      <c r="J1260" s="39"/>
      <c r="K1260" s="39"/>
    </row>
    <row r="1261" spans="3:11">
      <c r="C1261" s="39"/>
      <c r="D1261" s="39"/>
      <c r="E1261" s="39"/>
      <c r="F1261" s="39"/>
      <c r="G1261" s="39"/>
      <c r="H1261" s="39"/>
      <c r="I1261" s="39"/>
      <c r="J1261" s="39"/>
      <c r="K1261" s="39"/>
    </row>
    <row r="1262" spans="3:11">
      <c r="C1262" s="39"/>
      <c r="D1262" s="39"/>
      <c r="E1262" s="39"/>
      <c r="F1262" s="39"/>
      <c r="G1262" s="39"/>
      <c r="H1262" s="39"/>
      <c r="I1262" s="39"/>
      <c r="J1262" s="39"/>
      <c r="K1262" s="39"/>
    </row>
    <row r="1263" spans="3:11">
      <c r="C1263" s="39"/>
      <c r="D1263" s="39"/>
      <c r="E1263" s="39"/>
      <c r="F1263" s="39"/>
      <c r="G1263" s="39"/>
      <c r="H1263" s="39"/>
      <c r="I1263" s="39"/>
      <c r="J1263" s="39"/>
      <c r="K1263" s="39"/>
    </row>
    <row r="1264" spans="3:11">
      <c r="C1264" s="39"/>
      <c r="D1264" s="39"/>
      <c r="E1264" s="39"/>
      <c r="F1264" s="39"/>
      <c r="G1264" s="39"/>
      <c r="H1264" s="39"/>
      <c r="I1264" s="39"/>
      <c r="J1264" s="39"/>
      <c r="K1264" s="39"/>
    </row>
    <row r="1265" spans="3:11">
      <c r="C1265" s="39"/>
      <c r="D1265" s="39"/>
      <c r="E1265" s="39"/>
      <c r="F1265" s="39"/>
      <c r="G1265" s="39"/>
      <c r="H1265" s="39"/>
      <c r="I1265" s="39"/>
      <c r="J1265" s="39"/>
      <c r="K1265" s="39"/>
    </row>
    <row r="1266" spans="3:11">
      <c r="C1266" s="39"/>
      <c r="D1266" s="39"/>
      <c r="E1266" s="39"/>
      <c r="F1266" s="39"/>
      <c r="G1266" s="39"/>
      <c r="H1266" s="39"/>
      <c r="I1266" s="39"/>
      <c r="J1266" s="39"/>
      <c r="K1266" s="39"/>
    </row>
    <row r="1267" spans="3:11">
      <c r="C1267" s="39"/>
      <c r="D1267" s="39"/>
      <c r="E1267" s="39"/>
      <c r="F1267" s="39"/>
      <c r="G1267" s="39"/>
      <c r="H1267" s="39"/>
      <c r="I1267" s="39"/>
      <c r="J1267" s="39"/>
      <c r="K1267" s="39"/>
    </row>
    <row r="1268" spans="3:11">
      <c r="C1268" s="39"/>
      <c r="D1268" s="39"/>
      <c r="E1268" s="39"/>
      <c r="F1268" s="39"/>
      <c r="G1268" s="39"/>
      <c r="H1268" s="39"/>
      <c r="I1268" s="39"/>
      <c r="J1268" s="39"/>
      <c r="K1268" s="39"/>
    </row>
    <row r="1269" spans="3:11">
      <c r="C1269" s="39"/>
      <c r="D1269" s="39"/>
      <c r="E1269" s="39"/>
      <c r="F1269" s="39"/>
      <c r="G1269" s="39"/>
      <c r="H1269" s="39"/>
      <c r="I1269" s="39"/>
      <c r="J1269" s="39"/>
      <c r="K1269" s="39"/>
    </row>
    <row r="1270" spans="3:11">
      <c r="C1270" s="39"/>
      <c r="D1270" s="39"/>
      <c r="E1270" s="39"/>
      <c r="F1270" s="39"/>
      <c r="G1270" s="39"/>
      <c r="H1270" s="39"/>
      <c r="I1270" s="39"/>
      <c r="J1270" s="39"/>
      <c r="K1270" s="39"/>
    </row>
    <row r="1271" spans="3:11">
      <c r="C1271" s="39"/>
      <c r="D1271" s="39"/>
      <c r="E1271" s="39"/>
      <c r="F1271" s="39"/>
      <c r="G1271" s="39"/>
      <c r="H1271" s="39"/>
      <c r="I1271" s="39"/>
      <c r="J1271" s="39"/>
      <c r="K1271" s="39"/>
    </row>
    <row r="1272" spans="3:11">
      <c r="C1272" s="39"/>
      <c r="D1272" s="39"/>
      <c r="E1272" s="39"/>
      <c r="F1272" s="39"/>
      <c r="G1272" s="39"/>
      <c r="H1272" s="39"/>
      <c r="I1272" s="39"/>
      <c r="J1272" s="39"/>
      <c r="K1272" s="39"/>
    </row>
    <row r="1273" spans="3:11">
      <c r="C1273" s="39"/>
      <c r="D1273" s="39"/>
      <c r="E1273" s="39"/>
      <c r="F1273" s="39"/>
      <c r="G1273" s="39"/>
      <c r="H1273" s="39"/>
      <c r="I1273" s="39"/>
      <c r="J1273" s="39"/>
      <c r="K1273" s="39"/>
    </row>
    <row r="1274" spans="3:11">
      <c r="C1274" s="39"/>
      <c r="D1274" s="39"/>
      <c r="E1274" s="39"/>
      <c r="F1274" s="39"/>
      <c r="G1274" s="39"/>
      <c r="H1274" s="39"/>
      <c r="I1274" s="39"/>
      <c r="J1274" s="39"/>
      <c r="K1274" s="39"/>
    </row>
    <row r="1275" spans="3:11">
      <c r="C1275" s="39"/>
      <c r="D1275" s="39"/>
      <c r="E1275" s="39"/>
      <c r="F1275" s="39"/>
      <c r="G1275" s="39"/>
      <c r="H1275" s="39"/>
      <c r="I1275" s="39"/>
      <c r="J1275" s="39"/>
      <c r="K1275" s="39"/>
    </row>
    <row r="1276" spans="3:11">
      <c r="C1276" s="39"/>
      <c r="D1276" s="39"/>
      <c r="E1276" s="39"/>
      <c r="F1276" s="39"/>
      <c r="G1276" s="39"/>
      <c r="H1276" s="39"/>
      <c r="I1276" s="39"/>
      <c r="J1276" s="39"/>
      <c r="K1276" s="39"/>
    </row>
    <row r="1277" spans="3:11">
      <c r="C1277" s="39"/>
      <c r="D1277" s="39"/>
      <c r="E1277" s="39"/>
      <c r="F1277" s="39"/>
      <c r="G1277" s="39"/>
      <c r="H1277" s="39"/>
      <c r="I1277" s="39"/>
      <c r="J1277" s="39"/>
      <c r="K1277" s="39"/>
    </row>
    <row r="1278" spans="3:11">
      <c r="C1278" s="39"/>
      <c r="D1278" s="39"/>
      <c r="E1278" s="39"/>
      <c r="F1278" s="39"/>
      <c r="G1278" s="39"/>
      <c r="H1278" s="39"/>
      <c r="I1278" s="39"/>
      <c r="J1278" s="39"/>
      <c r="K1278" s="39"/>
    </row>
    <row r="1279" spans="3:11">
      <c r="C1279" s="39"/>
      <c r="D1279" s="39"/>
      <c r="E1279" s="39"/>
      <c r="F1279" s="39"/>
      <c r="G1279" s="39"/>
      <c r="H1279" s="39"/>
      <c r="I1279" s="39"/>
      <c r="J1279" s="39"/>
      <c r="K1279" s="39"/>
    </row>
    <row r="1280" spans="3:11">
      <c r="C1280" s="39"/>
      <c r="D1280" s="39"/>
      <c r="E1280" s="39"/>
      <c r="F1280" s="39"/>
      <c r="G1280" s="39"/>
      <c r="H1280" s="39"/>
      <c r="I1280" s="39"/>
      <c r="J1280" s="39"/>
      <c r="K1280" s="39"/>
    </row>
    <row r="1281" spans="3:11">
      <c r="C1281" s="39"/>
      <c r="D1281" s="39"/>
      <c r="E1281" s="39"/>
      <c r="F1281" s="39"/>
      <c r="G1281" s="39"/>
      <c r="H1281" s="39"/>
      <c r="I1281" s="39"/>
      <c r="J1281" s="39"/>
      <c r="K1281" s="39"/>
    </row>
    <row r="1282" spans="3:11">
      <c r="C1282" s="39"/>
      <c r="D1282" s="39"/>
      <c r="E1282" s="39"/>
      <c r="F1282" s="39"/>
      <c r="G1282" s="39"/>
      <c r="H1282" s="39"/>
      <c r="I1282" s="39"/>
      <c r="J1282" s="39"/>
      <c r="K1282" s="39"/>
    </row>
    <row r="1283" spans="3:11">
      <c r="C1283" s="39"/>
      <c r="D1283" s="39"/>
      <c r="E1283" s="39"/>
      <c r="F1283" s="39"/>
      <c r="G1283" s="39"/>
      <c r="H1283" s="39"/>
      <c r="I1283" s="39"/>
      <c r="J1283" s="39"/>
      <c r="K1283" s="39"/>
    </row>
    <row r="1284" spans="3:11">
      <c r="C1284" s="39"/>
      <c r="D1284" s="39"/>
      <c r="E1284" s="39"/>
      <c r="F1284" s="39"/>
      <c r="G1284" s="39"/>
      <c r="H1284" s="39"/>
      <c r="I1284" s="39"/>
      <c r="J1284" s="39"/>
      <c r="K1284" s="39"/>
    </row>
    <row r="1285" spans="3:11">
      <c r="C1285" s="39"/>
      <c r="D1285" s="39"/>
      <c r="E1285" s="39"/>
      <c r="F1285" s="39"/>
      <c r="G1285" s="39"/>
      <c r="H1285" s="39"/>
      <c r="I1285" s="39"/>
      <c r="J1285" s="39"/>
      <c r="K1285" s="39"/>
    </row>
    <row r="1286" spans="3:11">
      <c r="C1286" s="39"/>
      <c r="D1286" s="39"/>
      <c r="E1286" s="39"/>
      <c r="F1286" s="39"/>
      <c r="G1286" s="39"/>
      <c r="H1286" s="39"/>
      <c r="I1286" s="39"/>
      <c r="J1286" s="39"/>
      <c r="K1286" s="39"/>
    </row>
    <row r="1287" spans="3:11">
      <c r="C1287" s="39"/>
      <c r="D1287" s="39"/>
      <c r="E1287" s="39"/>
      <c r="F1287" s="39"/>
      <c r="G1287" s="39"/>
      <c r="H1287" s="39"/>
      <c r="I1287" s="39"/>
      <c r="J1287" s="39"/>
      <c r="K1287" s="39"/>
    </row>
    <row r="1288" spans="3:11">
      <c r="C1288" s="39"/>
      <c r="D1288" s="39"/>
      <c r="E1288" s="39"/>
      <c r="F1288" s="39"/>
      <c r="G1288" s="39"/>
      <c r="H1288" s="39"/>
      <c r="I1288" s="39"/>
      <c r="J1288" s="39"/>
      <c r="K1288" s="39"/>
    </row>
    <row r="1289" spans="3:11">
      <c r="C1289" s="39"/>
      <c r="D1289" s="39"/>
      <c r="E1289" s="39"/>
      <c r="F1289" s="39"/>
      <c r="G1289" s="39"/>
      <c r="H1289" s="39"/>
      <c r="I1289" s="39"/>
      <c r="J1289" s="39"/>
      <c r="K1289" s="39"/>
    </row>
    <row r="1290" spans="3:11">
      <c r="C1290" s="39"/>
      <c r="D1290" s="39"/>
      <c r="E1290" s="39"/>
      <c r="F1290" s="39"/>
      <c r="G1290" s="39"/>
      <c r="H1290" s="39"/>
      <c r="I1290" s="39"/>
      <c r="J1290" s="39"/>
      <c r="K1290" s="39"/>
    </row>
    <row r="1291" spans="3:11">
      <c r="C1291" s="39"/>
      <c r="D1291" s="39"/>
      <c r="E1291" s="39"/>
      <c r="F1291" s="39"/>
      <c r="G1291" s="39"/>
      <c r="H1291" s="39"/>
      <c r="I1291" s="39"/>
      <c r="J1291" s="39"/>
      <c r="K1291" s="39"/>
    </row>
    <row r="1292" spans="3:11">
      <c r="C1292" s="39"/>
      <c r="D1292" s="39"/>
      <c r="E1292" s="39"/>
      <c r="F1292" s="39"/>
      <c r="G1292" s="39"/>
      <c r="H1292" s="39"/>
      <c r="I1292" s="39"/>
      <c r="J1292" s="39"/>
      <c r="K1292" s="39"/>
    </row>
    <row r="1293" spans="3:11">
      <c r="C1293" s="39"/>
      <c r="D1293" s="39"/>
      <c r="E1293" s="39"/>
      <c r="F1293" s="39"/>
      <c r="G1293" s="39"/>
      <c r="H1293" s="39"/>
      <c r="I1293" s="39"/>
      <c r="J1293" s="39"/>
      <c r="K1293" s="39"/>
    </row>
    <row r="1294" spans="3:11">
      <c r="C1294" s="39"/>
      <c r="D1294" s="39"/>
      <c r="E1294" s="39"/>
      <c r="F1294" s="39"/>
      <c r="G1294" s="39"/>
      <c r="H1294" s="39"/>
      <c r="I1294" s="39"/>
      <c r="J1294" s="39"/>
      <c r="K1294" s="39"/>
    </row>
    <row r="1295" spans="3:11">
      <c r="C1295" s="39"/>
      <c r="D1295" s="39"/>
      <c r="E1295" s="39"/>
      <c r="F1295" s="39"/>
      <c r="G1295" s="39"/>
      <c r="H1295" s="39"/>
      <c r="I1295" s="39"/>
      <c r="J1295" s="39"/>
      <c r="K1295" s="39"/>
    </row>
    <row r="1296" spans="3:11">
      <c r="C1296" s="39"/>
      <c r="D1296" s="39"/>
      <c r="E1296" s="39"/>
      <c r="F1296" s="39"/>
      <c r="G1296" s="39"/>
      <c r="H1296" s="39"/>
      <c r="I1296" s="39"/>
      <c r="J1296" s="39"/>
      <c r="K1296" s="39"/>
    </row>
    <row r="1297" spans="3:11">
      <c r="C1297" s="39"/>
      <c r="D1297" s="39"/>
      <c r="E1297" s="39"/>
      <c r="F1297" s="39"/>
      <c r="G1297" s="39"/>
      <c r="H1297" s="39"/>
      <c r="I1297" s="39"/>
      <c r="J1297" s="39"/>
      <c r="K1297" s="39"/>
    </row>
    <row r="1298" spans="3:11">
      <c r="C1298" s="39"/>
      <c r="D1298" s="39"/>
      <c r="E1298" s="39"/>
      <c r="F1298" s="39"/>
      <c r="G1298" s="39"/>
      <c r="H1298" s="39"/>
      <c r="I1298" s="39"/>
      <c r="J1298" s="39"/>
      <c r="K1298" s="39"/>
    </row>
    <row r="1299" spans="3:11">
      <c r="C1299" s="39"/>
      <c r="D1299" s="39"/>
      <c r="E1299" s="39"/>
      <c r="F1299" s="39"/>
      <c r="G1299" s="39"/>
      <c r="H1299" s="39"/>
      <c r="I1299" s="39"/>
      <c r="J1299" s="39"/>
      <c r="K1299" s="39"/>
    </row>
    <row r="1300" spans="3:11">
      <c r="C1300" s="39"/>
      <c r="D1300" s="39"/>
      <c r="E1300" s="39"/>
      <c r="F1300" s="39"/>
      <c r="G1300" s="39"/>
      <c r="H1300" s="39"/>
      <c r="I1300" s="39"/>
      <c r="J1300" s="39"/>
      <c r="K1300" s="39"/>
    </row>
    <row r="1301" spans="3:11">
      <c r="C1301" s="39"/>
      <c r="D1301" s="39"/>
      <c r="E1301" s="39"/>
      <c r="F1301" s="39"/>
      <c r="G1301" s="39"/>
      <c r="H1301" s="39"/>
      <c r="I1301" s="39"/>
      <c r="J1301" s="39"/>
      <c r="K1301" s="39"/>
    </row>
    <row r="1302" spans="3:11">
      <c r="C1302" s="39"/>
      <c r="D1302" s="39"/>
      <c r="E1302" s="39"/>
      <c r="F1302" s="39"/>
      <c r="G1302" s="39"/>
      <c r="H1302" s="39"/>
      <c r="I1302" s="39"/>
      <c r="J1302" s="39"/>
      <c r="K1302" s="39"/>
    </row>
    <row r="1303" spans="3:11">
      <c r="C1303" s="39"/>
      <c r="D1303" s="39"/>
      <c r="E1303" s="39"/>
      <c r="F1303" s="39"/>
      <c r="G1303" s="39"/>
      <c r="H1303" s="39"/>
      <c r="I1303" s="39"/>
      <c r="J1303" s="39"/>
      <c r="K1303" s="39"/>
    </row>
    <row r="1304" spans="3:11">
      <c r="C1304" s="39"/>
      <c r="D1304" s="39"/>
      <c r="E1304" s="39"/>
      <c r="F1304" s="39"/>
      <c r="G1304" s="39"/>
      <c r="H1304" s="39"/>
      <c r="I1304" s="39"/>
      <c r="J1304" s="39"/>
      <c r="K1304" s="39"/>
    </row>
    <row r="1305" spans="3:11">
      <c r="C1305" s="39"/>
      <c r="D1305" s="39"/>
      <c r="E1305" s="39"/>
      <c r="F1305" s="39"/>
      <c r="G1305" s="39"/>
      <c r="H1305" s="39"/>
      <c r="I1305" s="39"/>
      <c r="J1305" s="39"/>
      <c r="K1305" s="39"/>
    </row>
    <row r="1306" spans="3:11">
      <c r="C1306" s="39"/>
      <c r="D1306" s="39"/>
      <c r="E1306" s="39"/>
      <c r="F1306" s="39"/>
      <c r="G1306" s="39"/>
      <c r="H1306" s="39"/>
      <c r="I1306" s="39"/>
      <c r="J1306" s="39"/>
      <c r="K1306" s="39"/>
    </row>
    <row r="1307" spans="3:11">
      <c r="C1307" s="39"/>
      <c r="D1307" s="39"/>
      <c r="E1307" s="39"/>
      <c r="F1307" s="39"/>
      <c r="G1307" s="39"/>
      <c r="H1307" s="39"/>
      <c r="I1307" s="39"/>
      <c r="J1307" s="39"/>
      <c r="K1307" s="39"/>
    </row>
    <row r="1308" spans="3:11">
      <c r="C1308" s="39"/>
      <c r="D1308" s="39"/>
      <c r="E1308" s="39"/>
      <c r="F1308" s="39"/>
      <c r="G1308" s="39"/>
      <c r="H1308" s="39"/>
      <c r="I1308" s="39"/>
      <c r="J1308" s="39"/>
      <c r="K1308" s="39"/>
    </row>
    <row r="1309" spans="3:11">
      <c r="C1309" s="39"/>
      <c r="D1309" s="39"/>
      <c r="E1309" s="39"/>
      <c r="F1309" s="39"/>
      <c r="G1309" s="39"/>
      <c r="H1309" s="39"/>
      <c r="I1309" s="39"/>
      <c r="J1309" s="39"/>
      <c r="K1309" s="39"/>
    </row>
    <row r="1310" spans="3:11">
      <c r="C1310" s="39"/>
      <c r="D1310" s="39"/>
      <c r="E1310" s="39"/>
      <c r="F1310" s="39"/>
      <c r="G1310" s="39"/>
      <c r="H1310" s="39"/>
      <c r="I1310" s="39"/>
      <c r="J1310" s="39"/>
      <c r="K1310" s="39"/>
    </row>
    <row r="1311" spans="3:11">
      <c r="C1311" s="39"/>
      <c r="D1311" s="39"/>
      <c r="E1311" s="39"/>
      <c r="F1311" s="39"/>
      <c r="G1311" s="39"/>
      <c r="H1311" s="39"/>
      <c r="I1311" s="39"/>
      <c r="J1311" s="39"/>
      <c r="K1311" s="39"/>
    </row>
    <row r="1312" spans="3:11">
      <c r="C1312" s="39"/>
      <c r="D1312" s="39"/>
      <c r="E1312" s="39"/>
      <c r="F1312" s="39"/>
      <c r="G1312" s="39"/>
      <c r="H1312" s="39"/>
      <c r="I1312" s="39"/>
      <c r="J1312" s="39"/>
      <c r="K1312" s="39"/>
    </row>
    <row r="1313" spans="3:11">
      <c r="C1313" s="39"/>
      <c r="D1313" s="39"/>
      <c r="E1313" s="39"/>
      <c r="F1313" s="39"/>
      <c r="G1313" s="39"/>
      <c r="H1313" s="39"/>
      <c r="I1313" s="39"/>
      <c r="J1313" s="39"/>
      <c r="K1313" s="39"/>
    </row>
    <row r="1314" spans="3:11">
      <c r="C1314" s="39"/>
      <c r="D1314" s="39"/>
      <c r="E1314" s="39"/>
      <c r="F1314" s="39"/>
      <c r="G1314" s="39"/>
      <c r="H1314" s="39"/>
      <c r="I1314" s="39"/>
      <c r="J1314" s="39"/>
      <c r="K1314" s="39"/>
    </row>
    <row r="1315" spans="3:11">
      <c r="C1315" s="39"/>
      <c r="D1315" s="39"/>
      <c r="E1315" s="39"/>
      <c r="F1315" s="39"/>
      <c r="G1315" s="39"/>
      <c r="H1315" s="39"/>
      <c r="I1315" s="39"/>
      <c r="J1315" s="39"/>
      <c r="K1315" s="39"/>
    </row>
    <row r="1316" spans="3:11">
      <c r="C1316" s="39"/>
      <c r="D1316" s="39"/>
      <c r="E1316" s="39"/>
      <c r="F1316" s="39"/>
      <c r="G1316" s="39"/>
      <c r="H1316" s="39"/>
      <c r="I1316" s="39"/>
      <c r="J1316" s="39"/>
      <c r="K1316" s="39"/>
    </row>
    <row r="1317" spans="3:11">
      <c r="C1317" s="39"/>
      <c r="D1317" s="39"/>
      <c r="E1317" s="39"/>
      <c r="F1317" s="39"/>
      <c r="G1317" s="39"/>
      <c r="H1317" s="39"/>
      <c r="I1317" s="39"/>
      <c r="J1317" s="39"/>
      <c r="K1317" s="39"/>
    </row>
    <row r="1318" spans="3:11">
      <c r="C1318" s="39"/>
      <c r="D1318" s="39"/>
      <c r="E1318" s="39"/>
      <c r="F1318" s="39"/>
      <c r="G1318" s="39"/>
      <c r="H1318" s="39"/>
      <c r="I1318" s="39"/>
      <c r="J1318" s="39"/>
      <c r="K1318" s="39"/>
    </row>
    <row r="1319" spans="3:11">
      <c r="C1319" s="39"/>
      <c r="D1319" s="39"/>
      <c r="E1319" s="39"/>
      <c r="F1319" s="39"/>
      <c r="G1319" s="39"/>
      <c r="H1319" s="39"/>
      <c r="I1319" s="39"/>
      <c r="J1319" s="39"/>
      <c r="K1319" s="39"/>
    </row>
    <row r="1320" spans="3:11">
      <c r="C1320" s="39"/>
      <c r="D1320" s="39"/>
      <c r="E1320" s="39"/>
      <c r="F1320" s="39"/>
      <c r="G1320" s="39"/>
      <c r="H1320" s="39"/>
      <c r="I1320" s="39"/>
      <c r="J1320" s="39"/>
      <c r="K1320" s="39"/>
    </row>
    <row r="1321" spans="3:11">
      <c r="C1321" s="39"/>
      <c r="D1321" s="39"/>
      <c r="E1321" s="39"/>
      <c r="F1321" s="39"/>
      <c r="G1321" s="39"/>
      <c r="H1321" s="39"/>
      <c r="I1321" s="39"/>
      <c r="J1321" s="39"/>
      <c r="K1321" s="39"/>
    </row>
    <row r="1322" spans="3:11">
      <c r="C1322" s="39"/>
      <c r="D1322" s="39"/>
      <c r="E1322" s="39"/>
      <c r="F1322" s="39"/>
      <c r="G1322" s="39"/>
      <c r="H1322" s="39"/>
      <c r="I1322" s="39"/>
      <c r="J1322" s="39"/>
      <c r="K1322" s="39"/>
    </row>
    <row r="1323" spans="3:11">
      <c r="C1323" s="39"/>
      <c r="D1323" s="39"/>
      <c r="E1323" s="39"/>
      <c r="F1323" s="39"/>
      <c r="G1323" s="39"/>
      <c r="H1323" s="39"/>
      <c r="I1323" s="39"/>
      <c r="J1323" s="39"/>
      <c r="K1323" s="39"/>
    </row>
    <row r="1324" spans="3:11">
      <c r="C1324" s="39"/>
      <c r="D1324" s="39"/>
      <c r="E1324" s="39"/>
      <c r="F1324" s="39"/>
      <c r="G1324" s="39"/>
      <c r="H1324" s="39"/>
      <c r="I1324" s="39"/>
      <c r="J1324" s="39"/>
      <c r="K1324" s="39"/>
    </row>
    <row r="1325" spans="3:11">
      <c r="C1325" s="39"/>
      <c r="D1325" s="39"/>
      <c r="E1325" s="39"/>
      <c r="F1325" s="39"/>
      <c r="G1325" s="39"/>
      <c r="H1325" s="39"/>
      <c r="I1325" s="39"/>
      <c r="J1325" s="39"/>
      <c r="K1325" s="39"/>
    </row>
    <row r="1326" spans="3:11">
      <c r="C1326" s="39"/>
      <c r="D1326" s="39"/>
      <c r="E1326" s="39"/>
      <c r="F1326" s="39"/>
      <c r="G1326" s="39"/>
      <c r="H1326" s="39"/>
      <c r="I1326" s="39"/>
      <c r="J1326" s="39"/>
      <c r="K1326" s="39"/>
    </row>
    <row r="1327" spans="3:11">
      <c r="C1327" s="39"/>
      <c r="D1327" s="39"/>
      <c r="E1327" s="39"/>
      <c r="F1327" s="39"/>
      <c r="G1327" s="39"/>
      <c r="H1327" s="39"/>
      <c r="I1327" s="39"/>
      <c r="J1327" s="39"/>
      <c r="K1327" s="39"/>
    </row>
    <row r="1328" spans="3:11">
      <c r="C1328" s="39"/>
      <c r="D1328" s="39"/>
      <c r="E1328" s="39"/>
      <c r="F1328" s="39"/>
      <c r="G1328" s="39"/>
      <c r="H1328" s="39"/>
      <c r="I1328" s="39"/>
      <c r="J1328" s="39"/>
      <c r="K1328" s="39"/>
    </row>
    <row r="1329" spans="3:11">
      <c r="C1329" s="39"/>
      <c r="D1329" s="39"/>
      <c r="E1329" s="39"/>
      <c r="F1329" s="39"/>
      <c r="G1329" s="39"/>
      <c r="H1329" s="39"/>
      <c r="I1329" s="39"/>
      <c r="J1329" s="39"/>
      <c r="K1329" s="39"/>
    </row>
    <row r="1330" spans="3:11">
      <c r="C1330" s="39"/>
      <c r="D1330" s="39"/>
      <c r="E1330" s="39"/>
      <c r="F1330" s="39"/>
      <c r="G1330" s="39"/>
      <c r="H1330" s="39"/>
      <c r="I1330" s="39"/>
      <c r="J1330" s="39"/>
      <c r="K1330" s="39"/>
    </row>
    <row r="1331" spans="3:11">
      <c r="C1331" s="39"/>
      <c r="D1331" s="39"/>
      <c r="E1331" s="39"/>
      <c r="F1331" s="39"/>
      <c r="G1331" s="39"/>
      <c r="H1331" s="39"/>
      <c r="I1331" s="39"/>
      <c r="J1331" s="39"/>
      <c r="K1331" s="39"/>
    </row>
    <row r="1332" spans="3:11">
      <c r="C1332" s="39"/>
      <c r="D1332" s="39"/>
      <c r="E1332" s="39"/>
      <c r="F1332" s="39"/>
      <c r="G1332" s="39"/>
      <c r="H1332" s="39"/>
      <c r="I1332" s="39"/>
      <c r="J1332" s="39"/>
      <c r="K1332" s="39"/>
    </row>
    <row r="1333" spans="3:11">
      <c r="C1333" s="39"/>
      <c r="D1333" s="39"/>
      <c r="E1333" s="39"/>
      <c r="F1333" s="39"/>
      <c r="G1333" s="39"/>
      <c r="H1333" s="39"/>
      <c r="I1333" s="39"/>
      <c r="J1333" s="39"/>
      <c r="K1333" s="39"/>
    </row>
    <row r="1334" spans="3:11">
      <c r="C1334" s="39"/>
      <c r="D1334" s="39"/>
      <c r="E1334" s="39"/>
      <c r="F1334" s="39"/>
      <c r="G1334" s="39"/>
      <c r="H1334" s="39"/>
      <c r="I1334" s="39"/>
      <c r="J1334" s="39"/>
      <c r="K1334" s="39"/>
    </row>
    <row r="1335" spans="3:11">
      <c r="C1335" s="39"/>
      <c r="D1335" s="39"/>
      <c r="E1335" s="39"/>
      <c r="F1335" s="39"/>
      <c r="G1335" s="39"/>
      <c r="H1335" s="39"/>
      <c r="I1335" s="39"/>
      <c r="J1335" s="39"/>
      <c r="K1335" s="39"/>
    </row>
    <row r="1336" spans="3:11">
      <c r="C1336" s="39"/>
      <c r="D1336" s="39"/>
      <c r="E1336" s="39"/>
      <c r="F1336" s="39"/>
      <c r="G1336" s="39"/>
      <c r="H1336" s="39"/>
      <c r="I1336" s="39"/>
      <c r="J1336" s="39"/>
      <c r="K1336" s="39"/>
    </row>
    <row r="1337" spans="3:11">
      <c r="C1337" s="39"/>
      <c r="D1337" s="39"/>
      <c r="E1337" s="39"/>
      <c r="F1337" s="39"/>
      <c r="G1337" s="39"/>
      <c r="H1337" s="39"/>
      <c r="I1337" s="39"/>
      <c r="J1337" s="39"/>
      <c r="K1337" s="39"/>
    </row>
    <row r="1338" spans="3:11">
      <c r="C1338" s="39"/>
      <c r="D1338" s="39"/>
      <c r="E1338" s="39"/>
      <c r="F1338" s="39"/>
      <c r="G1338" s="39"/>
      <c r="H1338" s="39"/>
      <c r="I1338" s="39"/>
      <c r="J1338" s="39"/>
      <c r="K1338" s="39"/>
    </row>
    <row r="1339" spans="3:11">
      <c r="C1339" s="39"/>
      <c r="D1339" s="39"/>
      <c r="E1339" s="39"/>
      <c r="F1339" s="39"/>
      <c r="G1339" s="39"/>
      <c r="H1339" s="39"/>
      <c r="I1339" s="39"/>
      <c r="J1339" s="39"/>
      <c r="K1339" s="39"/>
    </row>
    <row r="1340" spans="3:11">
      <c r="C1340" s="39"/>
      <c r="D1340" s="39"/>
      <c r="E1340" s="39"/>
      <c r="F1340" s="39"/>
      <c r="G1340" s="39"/>
      <c r="H1340" s="39"/>
      <c r="I1340" s="39"/>
      <c r="J1340" s="39"/>
      <c r="K1340" s="39"/>
    </row>
    <row r="1341" spans="3:11">
      <c r="C1341" s="39"/>
      <c r="D1341" s="39"/>
      <c r="E1341" s="39"/>
      <c r="F1341" s="39"/>
      <c r="G1341" s="39"/>
      <c r="H1341" s="39"/>
      <c r="I1341" s="39"/>
      <c r="J1341" s="39"/>
      <c r="K1341" s="39"/>
    </row>
    <row r="1342" spans="3:11">
      <c r="C1342" s="39"/>
      <c r="D1342" s="39"/>
      <c r="E1342" s="39"/>
      <c r="F1342" s="39"/>
      <c r="G1342" s="39"/>
      <c r="H1342" s="39"/>
      <c r="I1342" s="39"/>
      <c r="J1342" s="39"/>
      <c r="K1342" s="39"/>
    </row>
    <row r="1343" spans="3:11">
      <c r="C1343" s="39"/>
      <c r="D1343" s="39"/>
      <c r="E1343" s="39"/>
      <c r="F1343" s="39"/>
      <c r="G1343" s="39"/>
      <c r="H1343" s="39"/>
      <c r="I1343" s="39"/>
      <c r="J1343" s="39"/>
      <c r="K1343" s="39"/>
    </row>
    <row r="1344" spans="3:11">
      <c r="C1344" s="39"/>
      <c r="D1344" s="39"/>
      <c r="E1344" s="39"/>
      <c r="F1344" s="39"/>
      <c r="G1344" s="39"/>
      <c r="H1344" s="39"/>
      <c r="I1344" s="39"/>
      <c r="J1344" s="39"/>
      <c r="K1344" s="39"/>
    </row>
    <row r="1345" spans="3:11">
      <c r="C1345" s="39"/>
      <c r="D1345" s="39"/>
      <c r="E1345" s="39"/>
      <c r="F1345" s="39"/>
      <c r="G1345" s="39"/>
      <c r="H1345" s="39"/>
      <c r="I1345" s="39"/>
      <c r="J1345" s="39"/>
      <c r="K1345" s="39"/>
    </row>
    <row r="1346" spans="3:11">
      <c r="C1346" s="39"/>
      <c r="D1346" s="39"/>
      <c r="E1346" s="39"/>
      <c r="F1346" s="39"/>
      <c r="G1346" s="39"/>
      <c r="H1346" s="39"/>
      <c r="I1346" s="39"/>
      <c r="J1346" s="39"/>
      <c r="K1346" s="39"/>
    </row>
    <row r="1347" spans="3:11">
      <c r="C1347" s="39"/>
      <c r="D1347" s="39"/>
      <c r="E1347" s="39"/>
      <c r="F1347" s="39"/>
      <c r="G1347" s="39"/>
      <c r="H1347" s="39"/>
      <c r="I1347" s="39"/>
      <c r="J1347" s="39"/>
      <c r="K1347" s="39"/>
    </row>
    <row r="1348" spans="3:11">
      <c r="C1348" s="39"/>
      <c r="D1348" s="39"/>
      <c r="E1348" s="39"/>
      <c r="F1348" s="39"/>
      <c r="G1348" s="39"/>
      <c r="H1348" s="39"/>
      <c r="I1348" s="39"/>
      <c r="J1348" s="39"/>
      <c r="K1348" s="39"/>
    </row>
    <row r="1349" spans="3:11">
      <c r="C1349" s="39"/>
      <c r="D1349" s="39"/>
      <c r="E1349" s="39"/>
      <c r="F1349" s="39"/>
      <c r="G1349" s="39"/>
      <c r="H1349" s="39"/>
      <c r="I1349" s="39"/>
      <c r="J1349" s="39"/>
      <c r="K1349" s="39"/>
    </row>
    <row r="1350" spans="3:11">
      <c r="C1350" s="39"/>
      <c r="D1350" s="39"/>
      <c r="E1350" s="39"/>
      <c r="F1350" s="39"/>
      <c r="G1350" s="39"/>
      <c r="H1350" s="39"/>
      <c r="I1350" s="39"/>
      <c r="J1350" s="39"/>
      <c r="K1350" s="39"/>
    </row>
    <row r="1351" spans="3:11">
      <c r="C1351" s="39"/>
      <c r="D1351" s="39"/>
      <c r="E1351" s="39"/>
      <c r="F1351" s="39"/>
      <c r="G1351" s="39"/>
      <c r="H1351" s="39"/>
      <c r="I1351" s="39"/>
      <c r="J1351" s="39"/>
      <c r="K1351" s="39"/>
    </row>
    <row r="1352" spans="3:11">
      <c r="C1352" s="39"/>
      <c r="D1352" s="39"/>
      <c r="E1352" s="39"/>
      <c r="F1352" s="39"/>
      <c r="G1352" s="39"/>
      <c r="H1352" s="39"/>
      <c r="I1352" s="39"/>
      <c r="J1352" s="39"/>
      <c r="K1352" s="39"/>
    </row>
    <row r="1353" spans="3:11">
      <c r="C1353" s="39"/>
      <c r="D1353" s="39"/>
      <c r="E1353" s="39"/>
      <c r="F1353" s="39"/>
      <c r="G1353" s="39"/>
      <c r="H1353" s="39"/>
      <c r="I1353" s="39"/>
      <c r="J1353" s="39"/>
      <c r="K1353" s="39"/>
    </row>
    <row r="1354" spans="3:11">
      <c r="C1354" s="39"/>
      <c r="D1354" s="39"/>
      <c r="E1354" s="39"/>
      <c r="F1354" s="39"/>
      <c r="G1354" s="39"/>
      <c r="H1354" s="39"/>
      <c r="I1354" s="39"/>
      <c r="J1354" s="39"/>
      <c r="K1354" s="39"/>
    </row>
    <row r="1355" spans="3:11">
      <c r="C1355" s="39"/>
      <c r="D1355" s="39"/>
      <c r="E1355" s="39"/>
      <c r="F1355" s="39"/>
      <c r="G1355" s="39"/>
      <c r="H1355" s="39"/>
      <c r="I1355" s="39"/>
      <c r="J1355" s="39"/>
      <c r="K1355" s="39"/>
    </row>
    <row r="1356" spans="3:11">
      <c r="C1356" s="39"/>
      <c r="D1356" s="39"/>
      <c r="E1356" s="39"/>
      <c r="F1356" s="39"/>
      <c r="G1356" s="39"/>
      <c r="H1356" s="39"/>
      <c r="I1356" s="39"/>
      <c r="J1356" s="39"/>
      <c r="K1356" s="39"/>
    </row>
    <row r="1357" spans="3:11">
      <c r="C1357" s="39"/>
      <c r="D1357" s="39"/>
      <c r="E1357" s="39"/>
      <c r="F1357" s="39"/>
      <c r="G1357" s="39"/>
      <c r="H1357" s="39"/>
      <c r="I1357" s="39"/>
      <c r="J1357" s="39"/>
      <c r="K1357" s="39"/>
    </row>
    <row r="1358" spans="3:11">
      <c r="C1358" s="39"/>
      <c r="D1358" s="39"/>
      <c r="E1358" s="39"/>
      <c r="F1358" s="39"/>
      <c r="G1358" s="39"/>
      <c r="H1358" s="39"/>
      <c r="I1358" s="39"/>
      <c r="J1358" s="39"/>
      <c r="K1358" s="39"/>
    </row>
    <row r="1359" spans="3:11">
      <c r="C1359" s="39"/>
      <c r="D1359" s="39"/>
      <c r="E1359" s="39"/>
      <c r="F1359" s="39"/>
      <c r="G1359" s="39"/>
      <c r="H1359" s="39"/>
      <c r="I1359" s="39"/>
      <c r="J1359" s="39"/>
      <c r="K1359" s="39"/>
    </row>
    <row r="1360" spans="3:11">
      <c r="C1360" s="39"/>
      <c r="D1360" s="39"/>
      <c r="E1360" s="39"/>
      <c r="F1360" s="39"/>
      <c r="G1360" s="39"/>
      <c r="H1360" s="39"/>
      <c r="I1360" s="39"/>
      <c r="J1360" s="39"/>
      <c r="K1360" s="39"/>
    </row>
    <row r="1361" spans="3:11">
      <c r="C1361" s="39"/>
      <c r="D1361" s="39"/>
      <c r="E1361" s="39"/>
      <c r="F1361" s="39"/>
      <c r="G1361" s="39"/>
      <c r="H1361" s="39"/>
      <c r="I1361" s="39"/>
      <c r="J1361" s="39"/>
      <c r="K1361" s="39"/>
    </row>
    <row r="1362" spans="3:11">
      <c r="C1362" s="39"/>
      <c r="D1362" s="39"/>
      <c r="E1362" s="39"/>
      <c r="F1362" s="39"/>
      <c r="G1362" s="39"/>
      <c r="H1362" s="39"/>
      <c r="I1362" s="39"/>
      <c r="J1362" s="39"/>
      <c r="K1362" s="39"/>
    </row>
    <row r="1363" spans="3:11">
      <c r="C1363" s="39"/>
      <c r="D1363" s="39"/>
      <c r="E1363" s="39"/>
      <c r="F1363" s="39"/>
      <c r="G1363" s="39"/>
      <c r="H1363" s="39"/>
      <c r="I1363" s="39"/>
      <c r="J1363" s="39"/>
      <c r="K1363" s="39"/>
    </row>
    <row r="1364" spans="3:11">
      <c r="C1364" s="39"/>
      <c r="D1364" s="39"/>
      <c r="E1364" s="39"/>
      <c r="F1364" s="39"/>
      <c r="G1364" s="39"/>
      <c r="H1364" s="39"/>
      <c r="I1364" s="39"/>
      <c r="J1364" s="39"/>
      <c r="K1364" s="39"/>
    </row>
    <row r="1365" spans="3:11">
      <c r="C1365" s="39"/>
      <c r="D1365" s="39"/>
      <c r="E1365" s="39"/>
      <c r="F1365" s="39"/>
      <c r="G1365" s="39"/>
      <c r="H1365" s="39"/>
      <c r="I1365" s="39"/>
      <c r="J1365" s="39"/>
      <c r="K1365" s="39"/>
    </row>
    <row r="1366" spans="3:11">
      <c r="C1366" s="39"/>
      <c r="D1366" s="39"/>
      <c r="E1366" s="39"/>
      <c r="F1366" s="39"/>
      <c r="G1366" s="39"/>
      <c r="H1366" s="39"/>
      <c r="I1366" s="39"/>
      <c r="J1366" s="39"/>
      <c r="K1366" s="39"/>
    </row>
    <row r="1367" spans="3:11">
      <c r="C1367" s="39"/>
      <c r="D1367" s="39"/>
      <c r="E1367" s="39"/>
      <c r="F1367" s="39"/>
      <c r="G1367" s="39"/>
      <c r="H1367" s="39"/>
      <c r="I1367" s="39"/>
      <c r="J1367" s="39"/>
      <c r="K1367" s="39"/>
    </row>
    <row r="1368" spans="3:11">
      <c r="C1368" s="39"/>
      <c r="D1368" s="39"/>
      <c r="E1368" s="39"/>
      <c r="F1368" s="39"/>
      <c r="G1368" s="39"/>
      <c r="H1368" s="39"/>
      <c r="I1368" s="39"/>
      <c r="J1368" s="39"/>
      <c r="K1368" s="39"/>
    </row>
    <row r="1369" spans="3:11">
      <c r="C1369" s="39"/>
      <c r="D1369" s="39"/>
      <c r="E1369" s="39"/>
      <c r="F1369" s="39"/>
      <c r="G1369" s="39"/>
      <c r="H1369" s="39"/>
      <c r="I1369" s="39"/>
      <c r="J1369" s="39"/>
      <c r="K1369" s="39"/>
    </row>
    <row r="1370" spans="3:11">
      <c r="C1370" s="39"/>
      <c r="D1370" s="39"/>
      <c r="E1370" s="39"/>
      <c r="F1370" s="39"/>
      <c r="G1370" s="39"/>
      <c r="H1370" s="39"/>
      <c r="I1370" s="39"/>
      <c r="J1370" s="39"/>
      <c r="K1370" s="39"/>
    </row>
    <row r="1371" spans="3:11">
      <c r="C1371" s="39"/>
      <c r="D1371" s="39"/>
      <c r="E1371" s="39"/>
      <c r="F1371" s="39"/>
      <c r="G1371" s="39"/>
      <c r="H1371" s="39"/>
      <c r="I1371" s="39"/>
      <c r="J1371" s="39"/>
      <c r="K1371" s="39"/>
    </row>
    <row r="1372" spans="3:11">
      <c r="C1372" s="39"/>
      <c r="D1372" s="39"/>
      <c r="E1372" s="39"/>
      <c r="F1372" s="39"/>
      <c r="G1372" s="39"/>
      <c r="H1372" s="39"/>
      <c r="I1372" s="39"/>
      <c r="J1372" s="39"/>
      <c r="K1372" s="39"/>
    </row>
    <row r="1373" spans="3:11">
      <c r="C1373" s="39"/>
      <c r="D1373" s="39"/>
      <c r="E1373" s="39"/>
      <c r="F1373" s="39"/>
      <c r="G1373" s="39"/>
      <c r="H1373" s="39"/>
      <c r="I1373" s="39"/>
      <c r="J1373" s="39"/>
      <c r="K1373" s="39"/>
    </row>
    <row r="1374" spans="3:11">
      <c r="C1374" s="39"/>
      <c r="D1374" s="39"/>
      <c r="E1374" s="39"/>
      <c r="F1374" s="39"/>
      <c r="G1374" s="39"/>
      <c r="H1374" s="39"/>
      <c r="I1374" s="39"/>
      <c r="J1374" s="39"/>
      <c r="K1374" s="39"/>
    </row>
    <row r="1375" spans="3:11">
      <c r="C1375" s="39"/>
      <c r="D1375" s="39"/>
      <c r="E1375" s="39"/>
      <c r="F1375" s="39"/>
      <c r="G1375" s="39"/>
      <c r="H1375" s="39"/>
      <c r="I1375" s="39"/>
      <c r="J1375" s="39"/>
      <c r="K1375" s="39"/>
    </row>
    <row r="1376" spans="3:11">
      <c r="C1376" s="39"/>
      <c r="D1376" s="39"/>
      <c r="E1376" s="39"/>
      <c r="F1376" s="39"/>
      <c r="G1376" s="39"/>
      <c r="H1376" s="39"/>
      <c r="I1376" s="39"/>
      <c r="J1376" s="39"/>
      <c r="K1376" s="39"/>
    </row>
    <row r="1377" spans="3:11">
      <c r="C1377" s="39"/>
      <c r="D1377" s="39"/>
      <c r="E1377" s="39"/>
      <c r="F1377" s="39"/>
      <c r="G1377" s="39"/>
      <c r="H1377" s="39"/>
      <c r="I1377" s="39"/>
      <c r="J1377" s="39"/>
      <c r="K1377" s="39"/>
    </row>
    <row r="1378" spans="3:11">
      <c r="C1378" s="39"/>
      <c r="D1378" s="39"/>
      <c r="E1378" s="39"/>
      <c r="F1378" s="39"/>
      <c r="G1378" s="39"/>
      <c r="H1378" s="39"/>
      <c r="I1378" s="39"/>
      <c r="J1378" s="39"/>
      <c r="K1378" s="39"/>
    </row>
    <row r="1379" spans="3:11">
      <c r="C1379" s="39"/>
      <c r="D1379" s="39"/>
      <c r="E1379" s="39"/>
      <c r="F1379" s="39"/>
      <c r="G1379" s="39"/>
      <c r="H1379" s="39"/>
      <c r="I1379" s="39"/>
      <c r="J1379" s="39"/>
      <c r="K1379" s="39"/>
    </row>
    <row r="1380" spans="3:11">
      <c r="C1380" s="39"/>
      <c r="D1380" s="39"/>
      <c r="E1380" s="39"/>
      <c r="F1380" s="39"/>
      <c r="G1380" s="39"/>
      <c r="H1380" s="39"/>
      <c r="I1380" s="39"/>
      <c r="J1380" s="39"/>
      <c r="K1380" s="39"/>
    </row>
    <row r="1381" spans="3:11">
      <c r="C1381" s="39"/>
      <c r="D1381" s="39"/>
      <c r="E1381" s="39"/>
      <c r="F1381" s="39"/>
      <c r="G1381" s="39"/>
      <c r="H1381" s="39"/>
      <c r="I1381" s="39"/>
      <c r="J1381" s="39"/>
      <c r="K1381" s="39"/>
    </row>
    <row r="1382" spans="3:11">
      <c r="C1382" s="39"/>
      <c r="D1382" s="39"/>
      <c r="E1382" s="39"/>
      <c r="F1382" s="39"/>
      <c r="G1382" s="39"/>
      <c r="H1382" s="39"/>
      <c r="I1382" s="39"/>
      <c r="J1382" s="39"/>
      <c r="K1382" s="39"/>
    </row>
    <row r="1383" spans="3:11">
      <c r="C1383" s="39"/>
      <c r="D1383" s="39"/>
      <c r="E1383" s="39"/>
      <c r="F1383" s="39"/>
      <c r="G1383" s="39"/>
      <c r="H1383" s="39"/>
      <c r="I1383" s="39"/>
      <c r="J1383" s="39"/>
      <c r="K1383" s="39"/>
    </row>
    <row r="1384" spans="3:11">
      <c r="C1384" s="39"/>
      <c r="D1384" s="39"/>
      <c r="E1384" s="39"/>
      <c r="F1384" s="39"/>
      <c r="G1384" s="39"/>
      <c r="H1384" s="39"/>
      <c r="I1384" s="39"/>
      <c r="J1384" s="39"/>
      <c r="K1384" s="39"/>
    </row>
    <row r="1385" spans="3:11">
      <c r="C1385" s="39"/>
      <c r="D1385" s="39"/>
      <c r="E1385" s="39"/>
      <c r="F1385" s="39"/>
      <c r="G1385" s="39"/>
      <c r="H1385" s="39"/>
      <c r="I1385" s="39"/>
      <c r="J1385" s="39"/>
      <c r="K1385" s="39"/>
    </row>
    <row r="1386" spans="3:11">
      <c r="C1386" s="39"/>
      <c r="D1386" s="39"/>
      <c r="E1386" s="39"/>
      <c r="F1386" s="39"/>
      <c r="G1386" s="39"/>
      <c r="H1386" s="39"/>
      <c r="I1386" s="39"/>
      <c r="J1386" s="39"/>
      <c r="K1386" s="39"/>
    </row>
    <row r="1387" spans="3:11">
      <c r="C1387" s="39"/>
      <c r="D1387" s="39"/>
      <c r="E1387" s="39"/>
      <c r="F1387" s="39"/>
      <c r="G1387" s="39"/>
      <c r="H1387" s="39"/>
      <c r="I1387" s="39"/>
      <c r="J1387" s="39"/>
      <c r="K1387" s="39"/>
    </row>
    <row r="1388" spans="3:11">
      <c r="C1388" s="39"/>
      <c r="D1388" s="39"/>
      <c r="E1388" s="39"/>
      <c r="F1388" s="39"/>
      <c r="G1388" s="39"/>
      <c r="H1388" s="39"/>
      <c r="I1388" s="39"/>
      <c r="J1388" s="39"/>
      <c r="K1388" s="39"/>
    </row>
    <row r="1389" spans="3:11">
      <c r="C1389" s="39"/>
      <c r="D1389" s="39"/>
      <c r="E1389" s="39"/>
      <c r="F1389" s="39"/>
      <c r="G1389" s="39"/>
      <c r="H1389" s="39"/>
      <c r="I1389" s="39"/>
      <c r="J1389" s="39"/>
      <c r="K1389" s="39"/>
    </row>
    <row r="1390" spans="3:11">
      <c r="C1390" s="39"/>
      <c r="D1390" s="39"/>
      <c r="E1390" s="39"/>
      <c r="F1390" s="39"/>
      <c r="G1390" s="39"/>
      <c r="H1390" s="39"/>
      <c r="I1390" s="39"/>
      <c r="J1390" s="39"/>
      <c r="K1390" s="39"/>
    </row>
    <row r="1391" spans="3:11">
      <c r="C1391" s="39"/>
      <c r="D1391" s="39"/>
      <c r="E1391" s="39"/>
      <c r="F1391" s="39"/>
      <c r="G1391" s="39"/>
      <c r="H1391" s="39"/>
      <c r="I1391" s="39"/>
      <c r="J1391" s="39"/>
      <c r="K1391" s="39"/>
    </row>
    <row r="1392" spans="3:11">
      <c r="C1392" s="39"/>
      <c r="D1392" s="39"/>
      <c r="E1392" s="39"/>
      <c r="F1392" s="39"/>
      <c r="G1392" s="39"/>
      <c r="H1392" s="39"/>
      <c r="I1392" s="39"/>
      <c r="J1392" s="39"/>
      <c r="K1392" s="39"/>
    </row>
    <row r="1393" spans="3:11">
      <c r="C1393" s="39"/>
      <c r="D1393" s="39"/>
      <c r="E1393" s="39"/>
      <c r="F1393" s="39"/>
      <c r="G1393" s="39"/>
      <c r="H1393" s="39"/>
      <c r="I1393" s="39"/>
      <c r="J1393" s="39"/>
      <c r="K1393" s="39"/>
    </row>
    <row r="1394" spans="3:11">
      <c r="C1394" s="39"/>
      <c r="D1394" s="39"/>
      <c r="E1394" s="39"/>
      <c r="F1394" s="39"/>
      <c r="G1394" s="39"/>
      <c r="H1394" s="39"/>
      <c r="I1394" s="39"/>
      <c r="J1394" s="39"/>
      <c r="K1394" s="39"/>
    </row>
    <row r="1395" spans="3:11">
      <c r="C1395" s="39"/>
      <c r="D1395" s="39"/>
      <c r="E1395" s="39"/>
      <c r="F1395" s="39"/>
      <c r="G1395" s="39"/>
      <c r="H1395" s="39"/>
      <c r="I1395" s="39"/>
      <c r="J1395" s="39"/>
      <c r="K1395" s="39"/>
    </row>
    <row r="1396" spans="3:11">
      <c r="C1396" s="39"/>
      <c r="D1396" s="39"/>
      <c r="E1396" s="39"/>
      <c r="F1396" s="39"/>
      <c r="G1396" s="39"/>
      <c r="H1396" s="39"/>
      <c r="I1396" s="39"/>
      <c r="J1396" s="39"/>
      <c r="K1396" s="39"/>
    </row>
    <row r="1397" spans="3:11">
      <c r="C1397" s="39"/>
      <c r="D1397" s="39"/>
      <c r="E1397" s="39"/>
      <c r="F1397" s="39"/>
      <c r="G1397" s="39"/>
      <c r="H1397" s="39"/>
      <c r="I1397" s="39"/>
      <c r="J1397" s="39"/>
      <c r="K1397" s="39"/>
    </row>
    <row r="1398" spans="3:11">
      <c r="C1398" s="39"/>
      <c r="D1398" s="39"/>
      <c r="E1398" s="39"/>
      <c r="F1398" s="39"/>
      <c r="G1398" s="39"/>
      <c r="H1398" s="39"/>
      <c r="I1398" s="39"/>
      <c r="J1398" s="39"/>
      <c r="K1398" s="39"/>
    </row>
    <row r="1399" spans="3:11">
      <c r="C1399" s="39"/>
      <c r="D1399" s="39"/>
      <c r="E1399" s="39"/>
      <c r="F1399" s="39"/>
      <c r="G1399" s="39"/>
      <c r="H1399" s="39"/>
      <c r="I1399" s="39"/>
      <c r="J1399" s="39"/>
      <c r="K1399" s="39"/>
    </row>
    <row r="1400" spans="3:11">
      <c r="C1400" s="39"/>
      <c r="D1400" s="39"/>
      <c r="E1400" s="39"/>
      <c r="F1400" s="39"/>
      <c r="G1400" s="39"/>
      <c r="H1400" s="39"/>
      <c r="I1400" s="39"/>
      <c r="J1400" s="39"/>
      <c r="K1400" s="39"/>
    </row>
    <row r="1401" spans="3:11">
      <c r="C1401" s="39"/>
      <c r="D1401" s="39"/>
      <c r="E1401" s="39"/>
      <c r="F1401" s="39"/>
      <c r="G1401" s="39"/>
      <c r="H1401" s="39"/>
      <c r="I1401" s="39"/>
      <c r="J1401" s="39"/>
      <c r="K1401" s="39"/>
    </row>
    <row r="1402" spans="3:11">
      <c r="C1402" s="39"/>
      <c r="D1402" s="39"/>
      <c r="E1402" s="39"/>
      <c r="F1402" s="39"/>
      <c r="G1402" s="39"/>
      <c r="H1402" s="39"/>
      <c r="I1402" s="39"/>
      <c r="J1402" s="39"/>
      <c r="K1402" s="39"/>
    </row>
    <row r="1403" spans="3:11">
      <c r="C1403" s="39"/>
      <c r="D1403" s="39"/>
      <c r="E1403" s="39"/>
      <c r="F1403" s="39"/>
      <c r="G1403" s="39"/>
      <c r="H1403" s="39"/>
      <c r="I1403" s="39"/>
      <c r="J1403" s="39"/>
      <c r="K1403" s="39"/>
    </row>
    <row r="1404" spans="3:11">
      <c r="C1404" s="39"/>
      <c r="D1404" s="39"/>
      <c r="E1404" s="39"/>
      <c r="F1404" s="39"/>
      <c r="G1404" s="39"/>
      <c r="H1404" s="39"/>
      <c r="I1404" s="39"/>
      <c r="J1404" s="39"/>
      <c r="K1404" s="39"/>
    </row>
    <row r="1405" spans="3:11">
      <c r="C1405" s="39"/>
      <c r="D1405" s="39"/>
      <c r="E1405" s="39"/>
      <c r="F1405" s="39"/>
      <c r="G1405" s="39"/>
      <c r="H1405" s="39"/>
      <c r="I1405" s="39"/>
      <c r="J1405" s="39"/>
      <c r="K1405" s="39"/>
    </row>
    <row r="1406" spans="3:11">
      <c r="C1406" s="39"/>
      <c r="D1406" s="39"/>
      <c r="E1406" s="39"/>
      <c r="F1406" s="39"/>
      <c r="G1406" s="39"/>
      <c r="H1406" s="39"/>
      <c r="I1406" s="39"/>
      <c r="J1406" s="39"/>
      <c r="K1406" s="39"/>
    </row>
    <row r="1407" spans="3:11">
      <c r="C1407" s="39"/>
      <c r="D1407" s="39"/>
      <c r="E1407" s="39"/>
      <c r="F1407" s="39"/>
      <c r="G1407" s="39"/>
      <c r="H1407" s="39"/>
      <c r="I1407" s="39"/>
      <c r="J1407" s="39"/>
      <c r="K1407" s="39"/>
    </row>
    <row r="1408" spans="3:11">
      <c r="C1408" s="39"/>
      <c r="D1408" s="39"/>
      <c r="E1408" s="39"/>
      <c r="F1408" s="39"/>
      <c r="G1408" s="39"/>
      <c r="H1408" s="39"/>
      <c r="I1408" s="39"/>
      <c r="J1408" s="39"/>
      <c r="K1408" s="39"/>
    </row>
    <row r="1409" spans="3:11">
      <c r="C1409" s="39"/>
      <c r="D1409" s="39"/>
      <c r="E1409" s="39"/>
      <c r="F1409" s="39"/>
      <c r="G1409" s="39"/>
      <c r="H1409" s="39"/>
      <c r="I1409" s="39"/>
      <c r="J1409" s="39"/>
      <c r="K1409" s="39"/>
    </row>
    <row r="1410" spans="3:11">
      <c r="C1410" s="39"/>
      <c r="D1410" s="39"/>
      <c r="E1410" s="39"/>
      <c r="F1410" s="39"/>
      <c r="G1410" s="39"/>
      <c r="H1410" s="39"/>
      <c r="I1410" s="39"/>
      <c r="J1410" s="39"/>
      <c r="K1410" s="39"/>
    </row>
    <row r="1411" spans="3:11">
      <c r="C1411" s="39"/>
      <c r="D1411" s="39"/>
      <c r="E1411" s="39"/>
      <c r="F1411" s="39"/>
      <c r="G1411" s="39"/>
      <c r="H1411" s="39"/>
      <c r="I1411" s="39"/>
      <c r="J1411" s="39"/>
      <c r="K1411" s="39"/>
    </row>
    <row r="1412" spans="3:11">
      <c r="C1412" s="39"/>
      <c r="D1412" s="39"/>
      <c r="E1412" s="39"/>
      <c r="F1412" s="39"/>
      <c r="G1412" s="39"/>
      <c r="H1412" s="39"/>
      <c r="I1412" s="39"/>
      <c r="J1412" s="39"/>
      <c r="K1412" s="39"/>
    </row>
    <row r="1413" spans="3:11">
      <c r="C1413" s="39"/>
      <c r="D1413" s="39"/>
      <c r="E1413" s="39"/>
      <c r="F1413" s="39"/>
      <c r="G1413" s="39"/>
      <c r="H1413" s="39"/>
      <c r="I1413" s="39"/>
      <c r="J1413" s="39"/>
      <c r="K1413" s="39"/>
    </row>
    <row r="1414" spans="3:11">
      <c r="C1414" s="39"/>
      <c r="D1414" s="39"/>
      <c r="E1414" s="39"/>
      <c r="F1414" s="39"/>
      <c r="G1414" s="39"/>
      <c r="H1414" s="39"/>
      <c r="I1414" s="39"/>
      <c r="J1414" s="39"/>
      <c r="K1414" s="39"/>
    </row>
    <row r="1415" spans="3:11">
      <c r="C1415" s="39"/>
      <c r="D1415" s="39"/>
      <c r="E1415" s="39"/>
      <c r="F1415" s="39"/>
      <c r="G1415" s="39"/>
      <c r="H1415" s="39"/>
      <c r="I1415" s="39"/>
      <c r="J1415" s="39"/>
      <c r="K1415" s="39"/>
    </row>
    <row r="1416" spans="3:11">
      <c r="C1416" s="39"/>
      <c r="D1416" s="39"/>
      <c r="E1416" s="39"/>
      <c r="F1416" s="39"/>
      <c r="G1416" s="39"/>
      <c r="H1416" s="39"/>
      <c r="I1416" s="39"/>
      <c r="J1416" s="39"/>
      <c r="K1416" s="39"/>
    </row>
    <row r="1417" spans="3:11">
      <c r="C1417" s="39"/>
      <c r="D1417" s="39"/>
      <c r="E1417" s="39"/>
      <c r="F1417" s="39"/>
      <c r="G1417" s="39"/>
      <c r="H1417" s="39"/>
      <c r="I1417" s="39"/>
      <c r="J1417" s="39"/>
      <c r="K1417" s="39"/>
    </row>
    <row r="1418" spans="3:11">
      <c r="C1418" s="39"/>
      <c r="D1418" s="39"/>
      <c r="E1418" s="39"/>
      <c r="F1418" s="39"/>
      <c r="G1418" s="39"/>
      <c r="H1418" s="39"/>
      <c r="I1418" s="39"/>
      <c r="J1418" s="39"/>
      <c r="K1418" s="39"/>
    </row>
    <row r="1419" spans="3:11">
      <c r="C1419" s="39"/>
      <c r="D1419" s="39"/>
      <c r="E1419" s="39"/>
      <c r="F1419" s="39"/>
      <c r="G1419" s="39"/>
      <c r="H1419" s="39"/>
      <c r="I1419" s="39"/>
      <c r="J1419" s="39"/>
      <c r="K1419" s="39"/>
    </row>
    <row r="1420" spans="3:11">
      <c r="C1420" s="39"/>
      <c r="D1420" s="39"/>
      <c r="E1420" s="39"/>
      <c r="F1420" s="39"/>
      <c r="G1420" s="39"/>
      <c r="H1420" s="39"/>
      <c r="I1420" s="39"/>
      <c r="J1420" s="39"/>
      <c r="K1420" s="39"/>
    </row>
    <row r="1421" spans="3:11">
      <c r="C1421" s="39"/>
      <c r="D1421" s="39"/>
      <c r="E1421" s="39"/>
      <c r="F1421" s="39"/>
      <c r="G1421" s="39"/>
      <c r="H1421" s="39"/>
      <c r="I1421" s="39"/>
      <c r="J1421" s="39"/>
      <c r="K1421" s="39"/>
    </row>
    <row r="1422" spans="3:11">
      <c r="C1422" s="39"/>
      <c r="D1422" s="39"/>
      <c r="E1422" s="39"/>
      <c r="F1422" s="39"/>
      <c r="G1422" s="39"/>
      <c r="H1422" s="39"/>
      <c r="I1422" s="39"/>
      <c r="J1422" s="39"/>
      <c r="K1422" s="39"/>
    </row>
    <row r="1423" spans="3:11">
      <c r="C1423" s="39"/>
      <c r="D1423" s="39"/>
      <c r="E1423" s="39"/>
      <c r="F1423" s="39"/>
      <c r="G1423" s="39"/>
      <c r="H1423" s="39"/>
      <c r="I1423" s="39"/>
      <c r="J1423" s="39"/>
      <c r="K1423" s="39"/>
    </row>
    <row r="1424" spans="3:11">
      <c r="C1424" s="39"/>
      <c r="D1424" s="39"/>
      <c r="E1424" s="39"/>
      <c r="F1424" s="39"/>
      <c r="G1424" s="39"/>
      <c r="H1424" s="39"/>
      <c r="I1424" s="39"/>
      <c r="J1424" s="39"/>
      <c r="K1424" s="39"/>
    </row>
    <row r="1425" spans="3:11">
      <c r="C1425" s="39"/>
      <c r="D1425" s="39"/>
      <c r="E1425" s="39"/>
      <c r="F1425" s="39"/>
      <c r="G1425" s="39"/>
      <c r="H1425" s="39"/>
      <c r="I1425" s="39"/>
      <c r="J1425" s="39"/>
      <c r="K1425" s="39"/>
    </row>
    <row r="1426" spans="3:11">
      <c r="C1426" s="39"/>
      <c r="D1426" s="39"/>
      <c r="E1426" s="39"/>
      <c r="F1426" s="39"/>
      <c r="G1426" s="39"/>
      <c r="H1426" s="39"/>
      <c r="I1426" s="39"/>
      <c r="J1426" s="39"/>
      <c r="K1426" s="39"/>
    </row>
    <row r="1427" spans="3:11">
      <c r="C1427" s="39"/>
      <c r="D1427" s="39"/>
      <c r="E1427" s="39"/>
      <c r="F1427" s="39"/>
      <c r="G1427" s="39"/>
      <c r="H1427" s="39"/>
      <c r="I1427" s="39"/>
      <c r="J1427" s="39"/>
      <c r="K1427" s="39"/>
    </row>
    <row r="1428" spans="3:11">
      <c r="C1428" s="39"/>
      <c r="D1428" s="39"/>
      <c r="E1428" s="39"/>
      <c r="F1428" s="39"/>
      <c r="G1428" s="39"/>
      <c r="H1428" s="39"/>
      <c r="I1428" s="39"/>
      <c r="J1428" s="39"/>
      <c r="K1428" s="39"/>
    </row>
    <row r="1429" spans="3:11">
      <c r="C1429" s="39"/>
      <c r="D1429" s="39"/>
      <c r="E1429" s="39"/>
      <c r="F1429" s="39"/>
      <c r="G1429" s="39"/>
      <c r="H1429" s="39"/>
      <c r="I1429" s="39"/>
      <c r="J1429" s="39"/>
      <c r="K1429" s="39"/>
    </row>
    <row r="1430" spans="3:11">
      <c r="C1430" s="39"/>
      <c r="D1430" s="39"/>
      <c r="E1430" s="39"/>
      <c r="F1430" s="39"/>
      <c r="G1430" s="39"/>
      <c r="H1430" s="39"/>
      <c r="I1430" s="39"/>
      <c r="J1430" s="39"/>
      <c r="K1430" s="39"/>
    </row>
    <row r="1431" spans="3:11">
      <c r="C1431" s="39"/>
      <c r="D1431" s="39"/>
      <c r="E1431" s="39"/>
      <c r="F1431" s="39"/>
      <c r="G1431" s="39"/>
      <c r="H1431" s="39"/>
      <c r="I1431" s="39"/>
      <c r="J1431" s="39"/>
      <c r="K1431" s="39"/>
    </row>
    <row r="1432" spans="3:11">
      <c r="C1432" s="39"/>
      <c r="D1432" s="39"/>
      <c r="E1432" s="39"/>
      <c r="F1432" s="39"/>
      <c r="G1432" s="39"/>
      <c r="H1432" s="39"/>
      <c r="I1432" s="39"/>
      <c r="J1432" s="39"/>
      <c r="K1432" s="39"/>
    </row>
    <row r="1433" spans="3:11">
      <c r="C1433" s="39"/>
      <c r="D1433" s="39"/>
      <c r="E1433" s="39"/>
      <c r="F1433" s="39"/>
      <c r="G1433" s="39"/>
      <c r="H1433" s="39"/>
      <c r="I1433" s="39"/>
      <c r="J1433" s="39"/>
      <c r="K1433" s="39"/>
    </row>
    <row r="1434" spans="3:11">
      <c r="C1434" s="39"/>
      <c r="D1434" s="39"/>
      <c r="E1434" s="39"/>
      <c r="F1434" s="39"/>
      <c r="G1434" s="39"/>
      <c r="H1434" s="39"/>
      <c r="I1434" s="39"/>
      <c r="J1434" s="39"/>
      <c r="K1434" s="39"/>
    </row>
    <row r="1435" spans="3:11">
      <c r="C1435" s="39"/>
      <c r="D1435" s="39"/>
      <c r="E1435" s="39"/>
      <c r="F1435" s="39"/>
      <c r="G1435" s="39"/>
      <c r="H1435" s="39"/>
      <c r="I1435" s="39"/>
      <c r="J1435" s="39"/>
      <c r="K1435" s="39"/>
    </row>
    <row r="1436" spans="3:11">
      <c r="C1436" s="39"/>
      <c r="D1436" s="39"/>
      <c r="E1436" s="39"/>
      <c r="F1436" s="39"/>
      <c r="G1436" s="39"/>
      <c r="H1436" s="39"/>
      <c r="I1436" s="39"/>
      <c r="J1436" s="39"/>
      <c r="K1436" s="39"/>
    </row>
    <row r="1437" spans="3:11">
      <c r="C1437" s="39"/>
      <c r="D1437" s="39"/>
      <c r="E1437" s="39"/>
      <c r="F1437" s="39"/>
      <c r="G1437" s="39"/>
      <c r="H1437" s="39"/>
      <c r="I1437" s="39"/>
      <c r="J1437" s="39"/>
      <c r="K1437" s="39"/>
    </row>
    <row r="1438" spans="3:11">
      <c r="C1438" s="39"/>
      <c r="D1438" s="39"/>
      <c r="E1438" s="39"/>
      <c r="F1438" s="39"/>
      <c r="G1438" s="39"/>
      <c r="H1438" s="39"/>
      <c r="I1438" s="39"/>
      <c r="J1438" s="39"/>
      <c r="K1438" s="39"/>
    </row>
    <row r="1439" spans="3:11">
      <c r="C1439" s="39"/>
      <c r="D1439" s="39"/>
      <c r="E1439" s="39"/>
      <c r="F1439" s="39"/>
      <c r="G1439" s="39"/>
      <c r="H1439" s="39"/>
      <c r="I1439" s="39"/>
      <c r="J1439" s="39"/>
      <c r="K1439" s="39"/>
    </row>
    <row r="1440" spans="3:11">
      <c r="C1440" s="39"/>
      <c r="D1440" s="39"/>
      <c r="E1440" s="39"/>
      <c r="F1440" s="39"/>
      <c r="G1440" s="39"/>
      <c r="H1440" s="39"/>
      <c r="I1440" s="39"/>
      <c r="J1440" s="39"/>
      <c r="K1440" s="39"/>
    </row>
    <row r="1441" spans="3:11">
      <c r="C1441" s="39"/>
      <c r="D1441" s="39"/>
      <c r="E1441" s="39"/>
      <c r="F1441" s="39"/>
      <c r="G1441" s="39"/>
      <c r="H1441" s="39"/>
      <c r="I1441" s="39"/>
      <c r="J1441" s="39"/>
      <c r="K1441" s="39"/>
    </row>
    <row r="1442" spans="3:11">
      <c r="C1442" s="39"/>
      <c r="D1442" s="39"/>
      <c r="E1442" s="39"/>
      <c r="F1442" s="39"/>
      <c r="G1442" s="39"/>
      <c r="H1442" s="39"/>
      <c r="I1442" s="39"/>
      <c r="J1442" s="39"/>
      <c r="K1442" s="39"/>
    </row>
    <row r="1443" spans="3:11">
      <c r="C1443" s="39"/>
      <c r="D1443" s="39"/>
      <c r="E1443" s="39"/>
      <c r="F1443" s="39"/>
      <c r="G1443" s="39"/>
      <c r="H1443" s="39"/>
      <c r="I1443" s="39"/>
      <c r="J1443" s="39"/>
      <c r="K1443" s="39"/>
    </row>
    <row r="1444" spans="3:11">
      <c r="C1444" s="39"/>
      <c r="D1444" s="39"/>
      <c r="E1444" s="39"/>
      <c r="F1444" s="39"/>
      <c r="G1444" s="39"/>
      <c r="H1444" s="39"/>
      <c r="I1444" s="39"/>
      <c r="J1444" s="39"/>
      <c r="K1444" s="39"/>
    </row>
    <row r="1445" spans="3:11">
      <c r="C1445" s="39"/>
      <c r="D1445" s="39"/>
      <c r="E1445" s="39"/>
      <c r="F1445" s="39"/>
      <c r="G1445" s="39"/>
      <c r="H1445" s="39"/>
      <c r="I1445" s="39"/>
      <c r="J1445" s="39"/>
      <c r="K1445" s="39"/>
    </row>
    <row r="1446" spans="3:11">
      <c r="C1446" s="39"/>
      <c r="D1446" s="39"/>
      <c r="E1446" s="39"/>
      <c r="F1446" s="39"/>
      <c r="G1446" s="39"/>
      <c r="H1446" s="39"/>
      <c r="I1446" s="39"/>
      <c r="J1446" s="39"/>
      <c r="K1446" s="39"/>
    </row>
    <row r="1447" spans="3:11">
      <c r="C1447" s="39"/>
      <c r="D1447" s="39"/>
      <c r="E1447" s="39"/>
      <c r="F1447" s="39"/>
      <c r="G1447" s="39"/>
      <c r="H1447" s="39"/>
      <c r="I1447" s="39"/>
      <c r="J1447" s="39"/>
      <c r="K1447" s="39"/>
    </row>
    <row r="1448" spans="3:11">
      <c r="C1448" s="39"/>
      <c r="D1448" s="39"/>
      <c r="E1448" s="39"/>
      <c r="F1448" s="39"/>
      <c r="G1448" s="39"/>
      <c r="H1448" s="39"/>
      <c r="I1448" s="39"/>
      <c r="J1448" s="39"/>
      <c r="K1448" s="39"/>
    </row>
    <row r="1449" spans="3:11">
      <c r="C1449" s="39"/>
      <c r="D1449" s="39"/>
      <c r="E1449" s="39"/>
      <c r="F1449" s="39"/>
      <c r="G1449" s="39"/>
      <c r="H1449" s="39"/>
      <c r="I1449" s="39"/>
      <c r="J1449" s="39"/>
      <c r="K1449" s="39"/>
    </row>
    <row r="1450" spans="3:11">
      <c r="C1450" s="39"/>
      <c r="D1450" s="39"/>
      <c r="E1450" s="39"/>
      <c r="F1450" s="39"/>
      <c r="G1450" s="39"/>
      <c r="H1450" s="39"/>
      <c r="I1450" s="39"/>
      <c r="J1450" s="39"/>
      <c r="K1450" s="39"/>
    </row>
    <row r="1451" spans="3:11">
      <c r="C1451" s="39"/>
      <c r="D1451" s="39"/>
      <c r="E1451" s="39"/>
      <c r="F1451" s="39"/>
      <c r="G1451" s="39"/>
      <c r="H1451" s="39"/>
      <c r="I1451" s="39"/>
      <c r="J1451" s="39"/>
      <c r="K1451" s="39"/>
    </row>
    <row r="1452" spans="3:11">
      <c r="C1452" s="39"/>
      <c r="D1452" s="39"/>
      <c r="E1452" s="39"/>
      <c r="F1452" s="39"/>
      <c r="G1452" s="39"/>
      <c r="H1452" s="39"/>
      <c r="I1452" s="39"/>
      <c r="J1452" s="39"/>
      <c r="K1452" s="39"/>
    </row>
    <row r="1453" spans="3:11">
      <c r="C1453" s="39"/>
      <c r="D1453" s="39"/>
      <c r="E1453" s="39"/>
      <c r="F1453" s="39"/>
      <c r="G1453" s="39"/>
      <c r="H1453" s="39"/>
      <c r="I1453" s="39"/>
      <c r="J1453" s="39"/>
      <c r="K1453" s="39"/>
    </row>
    <row r="1454" spans="3:11">
      <c r="C1454" s="39"/>
      <c r="D1454" s="39"/>
      <c r="E1454" s="39"/>
      <c r="F1454" s="39"/>
      <c r="G1454" s="39"/>
      <c r="H1454" s="39"/>
      <c r="I1454" s="39"/>
      <c r="J1454" s="39"/>
      <c r="K1454" s="39"/>
    </row>
    <row r="1455" spans="3:11">
      <c r="C1455" s="39"/>
      <c r="D1455" s="39"/>
      <c r="E1455" s="39"/>
      <c r="F1455" s="39"/>
      <c r="G1455" s="39"/>
      <c r="H1455" s="39"/>
      <c r="I1455" s="39"/>
      <c r="J1455" s="39"/>
      <c r="K1455" s="39"/>
    </row>
    <row r="1456" spans="3:11">
      <c r="C1456" s="39"/>
      <c r="D1456" s="39"/>
      <c r="E1456" s="39"/>
      <c r="F1456" s="39"/>
      <c r="G1456" s="39"/>
      <c r="H1456" s="39"/>
      <c r="I1456" s="39"/>
      <c r="J1456" s="39"/>
      <c r="K1456" s="39"/>
    </row>
    <row r="1457" spans="3:11">
      <c r="C1457" s="39"/>
      <c r="D1457" s="39"/>
      <c r="E1457" s="39"/>
      <c r="F1457" s="39"/>
      <c r="G1457" s="39"/>
      <c r="H1457" s="39"/>
      <c r="I1457" s="39"/>
      <c r="J1457" s="39"/>
      <c r="K1457" s="39"/>
    </row>
    <row r="1458" spans="3:11">
      <c r="C1458" s="39"/>
      <c r="D1458" s="39"/>
      <c r="E1458" s="39"/>
      <c r="F1458" s="39"/>
      <c r="G1458" s="39"/>
      <c r="H1458" s="39"/>
      <c r="I1458" s="39"/>
      <c r="J1458" s="39"/>
      <c r="K1458" s="39"/>
    </row>
    <row r="1459" spans="3:11">
      <c r="C1459" s="39"/>
      <c r="D1459" s="39"/>
      <c r="E1459" s="39"/>
      <c r="F1459" s="39"/>
      <c r="G1459" s="39"/>
      <c r="H1459" s="39"/>
      <c r="I1459" s="39"/>
      <c r="J1459" s="39"/>
      <c r="K1459" s="39"/>
    </row>
    <row r="1460" spans="3:11">
      <c r="C1460" s="39"/>
      <c r="D1460" s="39"/>
      <c r="E1460" s="39"/>
      <c r="F1460" s="39"/>
      <c r="G1460" s="39"/>
      <c r="H1460" s="39"/>
      <c r="I1460" s="39"/>
      <c r="J1460" s="39"/>
      <c r="K1460" s="39"/>
    </row>
    <row r="1461" spans="3:11">
      <c r="C1461" s="39"/>
      <c r="D1461" s="39"/>
      <c r="E1461" s="39"/>
      <c r="F1461" s="39"/>
      <c r="G1461" s="39"/>
      <c r="H1461" s="39"/>
      <c r="I1461" s="39"/>
      <c r="J1461" s="39"/>
      <c r="K1461" s="39"/>
    </row>
    <row r="1462" spans="3:11">
      <c r="C1462" s="39"/>
      <c r="D1462" s="39"/>
      <c r="E1462" s="39"/>
      <c r="F1462" s="39"/>
      <c r="G1462" s="39"/>
      <c r="H1462" s="39"/>
      <c r="I1462" s="39"/>
      <c r="J1462" s="39"/>
      <c r="K1462" s="39"/>
    </row>
    <row r="1463" spans="3:11">
      <c r="C1463" s="39"/>
      <c r="D1463" s="39"/>
      <c r="E1463" s="39"/>
      <c r="F1463" s="39"/>
      <c r="G1463" s="39"/>
      <c r="H1463" s="39"/>
      <c r="I1463" s="39"/>
      <c r="J1463" s="39"/>
      <c r="K1463" s="39"/>
    </row>
    <row r="1464" spans="3:11">
      <c r="C1464" s="39"/>
      <c r="D1464" s="39"/>
      <c r="E1464" s="39"/>
      <c r="F1464" s="39"/>
      <c r="G1464" s="39"/>
      <c r="H1464" s="39"/>
      <c r="I1464" s="39"/>
      <c r="J1464" s="39"/>
      <c r="K1464" s="39"/>
    </row>
    <row r="1465" spans="3:11">
      <c r="C1465" s="39"/>
      <c r="D1465" s="39"/>
      <c r="E1465" s="39"/>
      <c r="F1465" s="39"/>
      <c r="G1465" s="39"/>
      <c r="H1465" s="39"/>
      <c r="I1465" s="39"/>
      <c r="J1465" s="39"/>
      <c r="K1465" s="39"/>
    </row>
    <row r="1466" spans="3:11">
      <c r="C1466" s="39"/>
      <c r="D1466" s="39"/>
      <c r="E1466" s="39"/>
      <c r="F1466" s="39"/>
      <c r="G1466" s="39"/>
      <c r="H1466" s="39"/>
      <c r="I1466" s="39"/>
      <c r="J1466" s="39"/>
      <c r="K1466" s="39"/>
    </row>
    <row r="1467" spans="3:11">
      <c r="C1467" s="39"/>
      <c r="D1467" s="39"/>
      <c r="E1467" s="39"/>
      <c r="F1467" s="39"/>
      <c r="G1467" s="39"/>
      <c r="H1467" s="39"/>
      <c r="I1467" s="39"/>
      <c r="J1467" s="39"/>
      <c r="K1467" s="39"/>
    </row>
    <row r="1468" spans="3:11">
      <c r="C1468" s="39"/>
      <c r="D1468" s="39"/>
      <c r="E1468" s="39"/>
      <c r="F1468" s="39"/>
      <c r="G1468" s="39"/>
      <c r="H1468" s="39"/>
      <c r="I1468" s="39"/>
      <c r="J1468" s="39"/>
      <c r="K1468" s="39"/>
    </row>
    <row r="1469" spans="3:11">
      <c r="C1469" s="39"/>
      <c r="D1469" s="39"/>
      <c r="E1469" s="39"/>
      <c r="F1469" s="39"/>
      <c r="G1469" s="39"/>
      <c r="H1469" s="39"/>
      <c r="I1469" s="39"/>
      <c r="J1469" s="39"/>
      <c r="K1469" s="39"/>
    </row>
    <row r="1470" spans="3:11">
      <c r="C1470" s="39"/>
      <c r="D1470" s="39"/>
      <c r="E1470" s="39"/>
      <c r="F1470" s="39"/>
      <c r="G1470" s="39"/>
      <c r="H1470" s="39"/>
      <c r="I1470" s="39"/>
      <c r="J1470" s="39"/>
      <c r="K1470" s="39"/>
    </row>
    <row r="1471" spans="3:11">
      <c r="C1471" s="39"/>
      <c r="D1471" s="39"/>
      <c r="E1471" s="39"/>
      <c r="F1471" s="39"/>
      <c r="G1471" s="39"/>
      <c r="H1471" s="39"/>
      <c r="I1471" s="39"/>
      <c r="J1471" s="39"/>
      <c r="K1471" s="39"/>
    </row>
    <row r="1472" spans="3:11">
      <c r="C1472" s="39"/>
      <c r="D1472" s="39"/>
      <c r="E1472" s="39"/>
      <c r="F1472" s="39"/>
      <c r="G1472" s="39"/>
      <c r="H1472" s="39"/>
      <c r="I1472" s="39"/>
      <c r="J1472" s="39"/>
      <c r="K1472" s="39"/>
    </row>
    <row r="1473" spans="3:11">
      <c r="C1473" s="39"/>
      <c r="D1473" s="39"/>
      <c r="E1473" s="39"/>
      <c r="F1473" s="39"/>
      <c r="G1473" s="39"/>
      <c r="H1473" s="39"/>
      <c r="I1473" s="39"/>
      <c r="J1473" s="39"/>
      <c r="K1473" s="39"/>
    </row>
    <row r="1474" spans="3:11">
      <c r="C1474" s="39"/>
      <c r="D1474" s="39"/>
      <c r="E1474" s="39"/>
      <c r="F1474" s="39"/>
      <c r="G1474" s="39"/>
      <c r="H1474" s="39"/>
      <c r="I1474" s="39"/>
      <c r="J1474" s="39"/>
      <c r="K1474" s="39"/>
    </row>
    <row r="1475" spans="3:11">
      <c r="C1475" s="39"/>
      <c r="D1475" s="39"/>
      <c r="E1475" s="39"/>
      <c r="F1475" s="39"/>
      <c r="G1475" s="39"/>
      <c r="H1475" s="39"/>
      <c r="I1475" s="39"/>
      <c r="J1475" s="39"/>
      <c r="K1475" s="39"/>
    </row>
    <row r="1476" spans="3:11">
      <c r="C1476" s="39"/>
      <c r="D1476" s="39"/>
      <c r="E1476" s="39"/>
      <c r="F1476" s="39"/>
      <c r="G1476" s="39"/>
      <c r="H1476" s="39"/>
      <c r="I1476" s="39"/>
      <c r="J1476" s="39"/>
      <c r="K1476" s="39"/>
    </row>
    <row r="1477" spans="3:11">
      <c r="C1477" s="39"/>
      <c r="D1477" s="39"/>
      <c r="E1477" s="39"/>
      <c r="F1477" s="39"/>
      <c r="G1477" s="39"/>
      <c r="H1477" s="39"/>
      <c r="I1477" s="39"/>
      <c r="J1477" s="39"/>
      <c r="K1477" s="39"/>
    </row>
    <row r="1478" spans="3:11">
      <c r="C1478" s="39"/>
      <c r="D1478" s="39"/>
      <c r="E1478" s="39"/>
      <c r="F1478" s="39"/>
      <c r="G1478" s="39"/>
      <c r="H1478" s="39"/>
      <c r="I1478" s="39"/>
      <c r="J1478" s="39"/>
      <c r="K1478" s="39"/>
    </row>
    <row r="1479" spans="3:11">
      <c r="C1479" s="39"/>
      <c r="D1479" s="39"/>
      <c r="E1479" s="39"/>
      <c r="F1479" s="39"/>
      <c r="G1479" s="39"/>
      <c r="H1479" s="39"/>
      <c r="I1479" s="39"/>
      <c r="J1479" s="39"/>
      <c r="K1479" s="39"/>
    </row>
    <row r="1480" spans="3:11">
      <c r="C1480" s="39"/>
      <c r="D1480" s="39"/>
      <c r="E1480" s="39"/>
      <c r="F1480" s="39"/>
      <c r="G1480" s="39"/>
      <c r="H1480" s="39"/>
      <c r="I1480" s="39"/>
      <c r="J1480" s="39"/>
      <c r="K1480" s="39"/>
    </row>
    <row r="1481" spans="3:11">
      <c r="C1481" s="39"/>
      <c r="D1481" s="39"/>
      <c r="E1481" s="39"/>
      <c r="F1481" s="39"/>
      <c r="G1481" s="39"/>
      <c r="H1481" s="39"/>
      <c r="I1481" s="39"/>
      <c r="J1481" s="39"/>
      <c r="K1481" s="39"/>
    </row>
    <row r="1482" spans="3:11">
      <c r="C1482" s="39"/>
      <c r="D1482" s="39"/>
      <c r="E1482" s="39"/>
      <c r="F1482" s="39"/>
      <c r="G1482" s="39"/>
      <c r="H1482" s="39"/>
      <c r="I1482" s="39"/>
      <c r="J1482" s="39"/>
      <c r="K1482" s="39"/>
    </row>
    <row r="1483" spans="3:11">
      <c r="C1483" s="39"/>
      <c r="D1483" s="39"/>
      <c r="E1483" s="39"/>
      <c r="F1483" s="39"/>
      <c r="G1483" s="39"/>
      <c r="H1483" s="39"/>
      <c r="I1483" s="39"/>
      <c r="J1483" s="39"/>
      <c r="K1483" s="39"/>
    </row>
    <row r="1484" spans="3:11">
      <c r="C1484" s="39"/>
      <c r="D1484" s="39"/>
      <c r="E1484" s="39"/>
      <c r="F1484" s="39"/>
      <c r="G1484" s="39"/>
      <c r="H1484" s="39"/>
      <c r="I1484" s="39"/>
      <c r="J1484" s="39"/>
      <c r="K1484" s="39"/>
    </row>
    <row r="1485" spans="3:11">
      <c r="C1485" s="39"/>
      <c r="D1485" s="39"/>
      <c r="E1485" s="39"/>
      <c r="F1485" s="39"/>
      <c r="G1485" s="39"/>
      <c r="H1485" s="39"/>
      <c r="I1485" s="39"/>
      <c r="J1485" s="39"/>
      <c r="K1485" s="39"/>
    </row>
    <row r="1486" spans="3:11">
      <c r="C1486" s="39"/>
      <c r="D1486" s="39"/>
      <c r="E1486" s="39"/>
      <c r="F1486" s="39"/>
      <c r="G1486" s="39"/>
      <c r="H1486" s="39"/>
      <c r="I1486" s="39"/>
      <c r="J1486" s="39"/>
      <c r="K1486" s="39"/>
    </row>
    <row r="1487" spans="3:11">
      <c r="C1487" s="39"/>
      <c r="D1487" s="39"/>
      <c r="E1487" s="39"/>
      <c r="F1487" s="39"/>
      <c r="G1487" s="39"/>
      <c r="H1487" s="39"/>
      <c r="I1487" s="39"/>
      <c r="J1487" s="39"/>
      <c r="K1487" s="39"/>
    </row>
    <row r="1488" spans="3:11">
      <c r="C1488" s="39"/>
      <c r="D1488" s="39"/>
      <c r="E1488" s="39"/>
      <c r="F1488" s="39"/>
      <c r="G1488" s="39"/>
      <c r="H1488" s="39"/>
      <c r="I1488" s="39"/>
      <c r="J1488" s="39"/>
      <c r="K1488" s="39"/>
    </row>
    <row r="1489" spans="3:11">
      <c r="C1489" s="39"/>
      <c r="D1489" s="39"/>
      <c r="E1489" s="39"/>
      <c r="F1489" s="39"/>
      <c r="G1489" s="39"/>
      <c r="H1489" s="39"/>
      <c r="I1489" s="39"/>
      <c r="J1489" s="39"/>
      <c r="K1489" s="39"/>
    </row>
    <row r="1490" spans="3:11">
      <c r="C1490" s="39"/>
      <c r="D1490" s="39"/>
      <c r="E1490" s="39"/>
      <c r="F1490" s="39"/>
      <c r="G1490" s="39"/>
      <c r="H1490" s="39"/>
      <c r="I1490" s="39"/>
      <c r="J1490" s="39"/>
      <c r="K1490" s="39"/>
    </row>
    <row r="1491" spans="3:11">
      <c r="C1491" s="39"/>
      <c r="D1491" s="39"/>
      <c r="E1491" s="39"/>
      <c r="F1491" s="39"/>
      <c r="G1491" s="39"/>
      <c r="H1491" s="39"/>
      <c r="I1491" s="39"/>
      <c r="J1491" s="39"/>
      <c r="K1491" s="39"/>
    </row>
    <row r="1492" spans="3:11">
      <c r="C1492" s="39"/>
      <c r="D1492" s="39"/>
      <c r="E1492" s="39"/>
      <c r="F1492" s="39"/>
      <c r="G1492" s="39"/>
      <c r="H1492" s="39"/>
      <c r="I1492" s="39"/>
      <c r="J1492" s="39"/>
      <c r="K1492" s="39"/>
    </row>
    <row r="1493" spans="3:11">
      <c r="C1493" s="39"/>
      <c r="D1493" s="39"/>
      <c r="E1493" s="39"/>
      <c r="F1493" s="39"/>
      <c r="G1493" s="39"/>
      <c r="H1493" s="39"/>
      <c r="I1493" s="39"/>
      <c r="J1493" s="39"/>
      <c r="K1493" s="39"/>
    </row>
    <row r="1494" spans="3:11">
      <c r="C1494" s="39"/>
      <c r="D1494" s="39"/>
      <c r="E1494" s="39"/>
      <c r="F1494" s="39"/>
      <c r="G1494" s="39"/>
      <c r="H1494" s="39"/>
      <c r="I1494" s="39"/>
      <c r="J1494" s="39"/>
      <c r="K1494" s="39"/>
    </row>
    <row r="1495" spans="3:11">
      <c r="C1495" s="39"/>
      <c r="D1495" s="39"/>
      <c r="E1495" s="39"/>
      <c r="F1495" s="39"/>
      <c r="G1495" s="39"/>
      <c r="H1495" s="39"/>
      <c r="I1495" s="39"/>
      <c r="J1495" s="39"/>
      <c r="K1495" s="39"/>
    </row>
    <row r="1496" spans="3:11">
      <c r="C1496" s="39"/>
      <c r="D1496" s="39"/>
      <c r="E1496" s="39"/>
      <c r="F1496" s="39"/>
      <c r="G1496" s="39"/>
      <c r="H1496" s="39"/>
      <c r="I1496" s="39"/>
      <c r="J1496" s="39"/>
      <c r="K1496" s="39"/>
    </row>
    <row r="1497" spans="3:11">
      <c r="C1497" s="39"/>
      <c r="D1497" s="39"/>
      <c r="E1497" s="39"/>
      <c r="F1497" s="39"/>
      <c r="G1497" s="39"/>
      <c r="H1497" s="39"/>
      <c r="I1497" s="39"/>
      <c r="J1497" s="39"/>
      <c r="K1497" s="39"/>
    </row>
    <row r="1498" spans="3:11">
      <c r="C1498" s="39"/>
      <c r="D1498" s="39"/>
      <c r="E1498" s="39"/>
      <c r="F1498" s="39"/>
      <c r="G1498" s="39"/>
      <c r="H1498" s="39"/>
      <c r="I1498" s="39"/>
      <c r="J1498" s="39"/>
      <c r="K1498" s="39"/>
    </row>
    <row r="1499" spans="3:11">
      <c r="C1499" s="39"/>
      <c r="D1499" s="39"/>
      <c r="E1499" s="39"/>
      <c r="F1499" s="39"/>
      <c r="G1499" s="39"/>
      <c r="H1499" s="39"/>
      <c r="I1499" s="39"/>
      <c r="J1499" s="39"/>
      <c r="K1499" s="39"/>
    </row>
    <row r="1500" spans="3:11">
      <c r="C1500" s="39"/>
      <c r="D1500" s="39"/>
      <c r="E1500" s="39"/>
      <c r="F1500" s="39"/>
      <c r="G1500" s="39"/>
      <c r="H1500" s="39"/>
      <c r="I1500" s="39"/>
      <c r="J1500" s="39"/>
      <c r="K1500" s="39"/>
    </row>
    <row r="1501" spans="3:11">
      <c r="C1501" s="39"/>
      <c r="D1501" s="39"/>
      <c r="E1501" s="39"/>
      <c r="F1501" s="39"/>
      <c r="G1501" s="39"/>
      <c r="H1501" s="39"/>
      <c r="I1501" s="39"/>
      <c r="J1501" s="39"/>
      <c r="K1501" s="39"/>
    </row>
    <row r="1502" spans="3:11">
      <c r="C1502" s="39"/>
      <c r="D1502" s="39"/>
      <c r="E1502" s="39"/>
      <c r="F1502" s="39"/>
      <c r="G1502" s="39"/>
      <c r="H1502" s="39"/>
      <c r="I1502" s="39"/>
      <c r="J1502" s="39"/>
      <c r="K1502" s="39"/>
    </row>
    <row r="1048536" spans="4:58">
      <c r="L1048536" s="26">
        <v>925</v>
      </c>
      <c r="X1048536" s="26">
        <v>926</v>
      </c>
      <c r="AB1048536" s="26">
        <v>927</v>
      </c>
    </row>
    <row r="1048537" spans="4:58" ht="11.25" hidden="1">
      <c r="D1048537" s="32">
        <v>886</v>
      </c>
      <c r="E1048537" s="32">
        <v>887</v>
      </c>
      <c r="F1048537" s="32">
        <v>888</v>
      </c>
      <c r="G1048537" s="32">
        <v>889</v>
      </c>
      <c r="H1048537" s="32">
        <v>890</v>
      </c>
      <c r="I1048537" s="32">
        <v>891</v>
      </c>
      <c r="J1048537" s="32">
        <v>892</v>
      </c>
      <c r="K1048537" s="32">
        <v>893</v>
      </c>
      <c r="L1048537" s="32">
        <v>894</v>
      </c>
      <c r="M1048537" s="32">
        <v>895</v>
      </c>
      <c r="N1048537" s="32">
        <v>896</v>
      </c>
      <c r="O1048537" s="32">
        <v>897</v>
      </c>
      <c r="P1048537" s="32">
        <v>898</v>
      </c>
      <c r="Q1048537" s="32">
        <v>899</v>
      </c>
      <c r="R1048537" s="32">
        <v>900</v>
      </c>
      <c r="S1048537" s="32">
        <v>901</v>
      </c>
      <c r="T1048537" s="32">
        <v>902</v>
      </c>
      <c r="U1048537" s="32">
        <v>903</v>
      </c>
      <c r="V1048537" s="32">
        <v>904</v>
      </c>
      <c r="W1048537" s="32">
        <v>905</v>
      </c>
      <c r="X1048537" s="32">
        <v>906</v>
      </c>
      <c r="Y1048537" s="32">
        <v>907</v>
      </c>
      <c r="Z1048537" s="32">
        <v>908</v>
      </c>
      <c r="AA1048537" s="32">
        <v>909</v>
      </c>
      <c r="AB1048537" s="32">
        <v>910</v>
      </c>
      <c r="AC1048537" s="32">
        <v>911</v>
      </c>
      <c r="AD1048537" s="32">
        <v>912</v>
      </c>
      <c r="AE1048537" s="32">
        <v>913</v>
      </c>
      <c r="AF1048537" s="32">
        <v>914</v>
      </c>
      <c r="AG1048537" s="32">
        <v>915</v>
      </c>
      <c r="AH1048537" s="32">
        <v>916</v>
      </c>
      <c r="AI1048537" s="32">
        <v>917</v>
      </c>
      <c r="AJ1048537" s="32">
        <v>918</v>
      </c>
      <c r="AK1048537" s="32">
        <v>919</v>
      </c>
      <c r="AL1048537" s="32">
        <v>920</v>
      </c>
      <c r="AM1048537" s="32">
        <v>921</v>
      </c>
      <c r="AN1048537" s="32">
        <v>922</v>
      </c>
      <c r="AO1048537" s="32">
        <v>923</v>
      </c>
      <c r="AP1048537" s="32">
        <v>924</v>
      </c>
      <c r="AQ1048537" s="1364">
        <v>930</v>
      </c>
      <c r="AR1048537" s="1364">
        <v>931</v>
      </c>
      <c r="AS1048537" s="1364">
        <v>933</v>
      </c>
      <c r="AT1048537" s="1364">
        <v>942</v>
      </c>
      <c r="AU1048537" s="1364">
        <v>947</v>
      </c>
      <c r="AV1048537" s="1364">
        <v>950</v>
      </c>
      <c r="AW1048537" s="1364">
        <v>951</v>
      </c>
      <c r="AX1048537" s="1364">
        <v>952</v>
      </c>
      <c r="AY1048537" s="1364">
        <v>953</v>
      </c>
      <c r="AZ1048537" s="1364">
        <v>954</v>
      </c>
      <c r="BA1048537" s="1364">
        <v>955</v>
      </c>
      <c r="BB1048537" s="1364">
        <v>956</v>
      </c>
      <c r="BC1048537" s="1364">
        <v>957</v>
      </c>
      <c r="BD1048537" s="1364">
        <v>1091</v>
      </c>
      <c r="BE1048537" s="1364">
        <v>1092</v>
      </c>
      <c r="BF1048537" s="405">
        <v>1093</v>
      </c>
    </row>
    <row r="1048538" spans="4:58" hidden="1"/>
    <row r="1048539" spans="4:58" hidden="1"/>
    <row r="1048540" spans="4:58" hidden="1"/>
    <row r="1048541" spans="4:58" hidden="1"/>
    <row r="1048542" spans="4:58" hidden="1"/>
    <row r="1048543" spans="4:58" hidden="1"/>
    <row r="1048544" spans="4:58"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5">
    <mergeCell ref="A4:B4"/>
    <mergeCell ref="A2:B2"/>
    <mergeCell ref="A3:B3"/>
    <mergeCell ref="X3:AA3"/>
    <mergeCell ref="AB3:AE3"/>
  </mergeCells>
  <phoneticPr fontId="4" type="noConversion"/>
  <printOptions horizontalCentered="1"/>
  <pageMargins left="0.2" right="0.2" top="0.2" bottom="0.16" header="0.17" footer="0.51181102362204722"/>
  <pageSetup paperSize="9" scale="76"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pageSetUpPr fitToPage="1"/>
  </sheetPr>
  <dimension ref="A1:XFD1083"/>
  <sheetViews>
    <sheetView zoomScale="90" zoomScaleNormal="90" workbookViewId="0"/>
  </sheetViews>
  <sheetFormatPr defaultColWidth="14.140625" defaultRowHeight="11.25"/>
  <cols>
    <col min="1" max="1" width="2.28515625" style="144" customWidth="1"/>
    <col min="2" max="2" width="65.85546875" style="439" customWidth="1"/>
    <col min="3" max="8" width="14.28515625" style="439" customWidth="1"/>
    <col min="9" max="9" width="15.7109375" style="1845" customWidth="1"/>
    <col min="10" max="10" width="10.140625" style="2427" bestFit="1" customWidth="1"/>
    <col min="11" max="11" width="9.140625" style="1674"/>
    <col min="12" max="12" width="11.140625" style="1674" customWidth="1"/>
    <col min="13" max="16" width="13.85546875" style="1674" customWidth="1"/>
    <col min="17" max="17" width="21.5703125" style="1674" customWidth="1"/>
    <col min="18" max="19" width="13.85546875" style="1674" customWidth="1"/>
    <col min="20" max="26" width="14.140625" style="1674" customWidth="1"/>
    <col min="27" max="16374" width="14.140625" style="145" customWidth="1"/>
    <col min="16375" max="16376" width="14.140625" style="145"/>
    <col min="16377" max="16377" width="0" style="145" hidden="1" customWidth="1"/>
    <col min="16378" max="16378" width="12.7109375" style="145" hidden="1" customWidth="1"/>
    <col min="16379" max="16379" width="13.5703125" style="145" hidden="1" customWidth="1"/>
    <col min="16380" max="16380" width="11.5703125" style="145" hidden="1" customWidth="1"/>
    <col min="16381" max="16381" width="12.7109375" style="145" hidden="1" customWidth="1"/>
    <col min="16382" max="16382" width="11.5703125" style="145" hidden="1" customWidth="1"/>
    <col min="16383" max="16383" width="10.28515625" style="145" hidden="1" customWidth="1"/>
    <col min="16384" max="16384" width="14.140625" style="145" hidden="1" customWidth="1"/>
  </cols>
  <sheetData>
    <row r="1" spans="1:26 16377:16384" ht="18" customHeight="1">
      <c r="A1" s="1673"/>
      <c r="B1" s="1881"/>
      <c r="C1" s="1881"/>
      <c r="D1" s="1881"/>
      <c r="E1" s="1881"/>
      <c r="F1" s="1881"/>
      <c r="G1" s="1881"/>
      <c r="H1" s="1881"/>
      <c r="I1" s="2064"/>
    </row>
    <row r="2" spans="1:26 16377:16384" s="531" customFormat="1" ht="18" customHeight="1">
      <c r="A2" s="1673"/>
      <c r="B2" s="2374">
        <v>43738</v>
      </c>
      <c r="C2" s="2153" t="s">
        <v>52</v>
      </c>
      <c r="D2" s="458" t="s">
        <v>53</v>
      </c>
      <c r="E2" s="458" t="s">
        <v>54</v>
      </c>
      <c r="F2" s="458" t="s">
        <v>55</v>
      </c>
      <c r="G2" s="2153" t="s">
        <v>84</v>
      </c>
      <c r="H2" s="2153" t="str">
        <f>INDEX(tblTrans[[English]:[Polski]],MATCH(XFC2,tblTrans[ID],0),LangSelID)</f>
        <v>Other</v>
      </c>
      <c r="I2" s="2153" t="str">
        <f>INDEX(tblTrans[[English]:[Polski]],MATCH(XFD2,tblTrans[ID],0),LangSelID)</f>
        <v>Total</v>
      </c>
      <c r="J2" s="1674"/>
      <c r="K2" s="1674"/>
      <c r="L2" s="1674"/>
      <c r="M2" s="1674"/>
      <c r="N2" s="2061"/>
      <c r="O2" s="2061"/>
      <c r="P2" s="2061"/>
      <c r="Q2" s="2061"/>
      <c r="R2" s="2061"/>
      <c r="S2" s="2061"/>
      <c r="T2" s="2061"/>
      <c r="U2" s="2061"/>
      <c r="V2" s="2061"/>
      <c r="W2" s="2061"/>
      <c r="X2" s="2061"/>
      <c r="Y2" s="2061"/>
      <c r="Z2" s="2061"/>
      <c r="XEX2" s="170" t="s">
        <v>52</v>
      </c>
      <c r="XEY2" s="171" t="s">
        <v>53</v>
      </c>
      <c r="XEZ2" s="171" t="s">
        <v>54</v>
      </c>
      <c r="XFA2" s="171" t="s">
        <v>55</v>
      </c>
      <c r="XFB2" s="170" t="s">
        <v>84</v>
      </c>
      <c r="XFC2" s="170">
        <v>602</v>
      </c>
      <c r="XFD2" s="170">
        <v>603</v>
      </c>
    </row>
    <row r="3" spans="1:26 16377:16384" s="531" customFormat="1" ht="7.5" customHeight="1">
      <c r="A3" s="1673"/>
      <c r="B3" s="228"/>
      <c r="C3" s="228"/>
      <c r="D3" s="228"/>
      <c r="E3" s="228"/>
      <c r="F3" s="228"/>
      <c r="G3" s="228"/>
      <c r="H3" s="228"/>
      <c r="I3" s="2225"/>
      <c r="J3" s="1674"/>
      <c r="K3" s="1674"/>
      <c r="L3" s="1674"/>
      <c r="M3" s="1674"/>
      <c r="N3" s="2061"/>
      <c r="O3" s="2061"/>
      <c r="P3" s="2061"/>
      <c r="Q3" s="2061"/>
      <c r="R3" s="2061"/>
      <c r="S3" s="2061"/>
      <c r="T3" s="2061"/>
      <c r="U3" s="2061"/>
      <c r="V3" s="2061"/>
      <c r="W3" s="2061"/>
      <c r="X3" s="2061"/>
      <c r="Y3" s="2061"/>
      <c r="Z3" s="2061"/>
      <c r="XEX3" s="532"/>
      <c r="XEY3" s="532"/>
      <c r="XEZ3" s="532"/>
      <c r="XFA3" s="532"/>
      <c r="XFB3" s="532"/>
      <c r="XFC3" s="532"/>
      <c r="XFD3" s="533"/>
    </row>
    <row r="4" spans="1:26 16377:16384" s="531" customFormat="1" ht="18" customHeight="1">
      <c r="A4" s="1673"/>
      <c r="B4" s="2226" t="str">
        <f>INDEX(tblTrans[[English]:[Polski]],MATCH(XEW4,tblTrans[ID],0),LangSelID)</f>
        <v>ASSETS</v>
      </c>
      <c r="C4" s="2331"/>
      <c r="D4" s="2331"/>
      <c r="E4" s="2331"/>
      <c r="F4" s="2331"/>
      <c r="G4" s="2331"/>
      <c r="H4" s="2331"/>
      <c r="I4" s="2331"/>
      <c r="J4" s="1674"/>
      <c r="K4" s="1674"/>
      <c r="L4" s="1674"/>
      <c r="M4" s="1674"/>
      <c r="N4" s="2061"/>
      <c r="O4" s="2061"/>
      <c r="P4" s="2061"/>
      <c r="Q4" s="2061"/>
      <c r="R4" s="2061"/>
      <c r="S4" s="2061"/>
      <c r="T4" s="2061"/>
      <c r="U4" s="2061"/>
      <c r="V4" s="2061"/>
      <c r="W4" s="2061"/>
      <c r="X4" s="2061"/>
      <c r="Y4" s="2061"/>
      <c r="Z4" s="2061"/>
      <c r="XEW4" s="531">
        <v>1061</v>
      </c>
      <c r="XEX4" s="532"/>
      <c r="XEY4" s="532"/>
      <c r="XEZ4" s="532"/>
      <c r="XFA4" s="532"/>
      <c r="XFB4" s="532"/>
      <c r="XFC4" s="532"/>
      <c r="XFD4" s="532"/>
    </row>
    <row r="5" spans="1:26 16377:16384" s="531" customFormat="1" ht="18" customHeight="1">
      <c r="A5" s="1673"/>
      <c r="B5" s="1733" t="str">
        <f>INDEX(tblTrans[[English]:[Polski]],MATCH(XEW5,tblTrans[ID],0),LangSelID)</f>
        <v>Cash and balances with the Central Bank</v>
      </c>
      <c r="C5" s="2319">
        <v>6146209</v>
      </c>
      <c r="D5" s="2319">
        <v>1374771</v>
      </c>
      <c r="E5" s="2319">
        <v>60745</v>
      </c>
      <c r="F5" s="2319">
        <v>8805</v>
      </c>
      <c r="G5" s="2319">
        <v>828885</v>
      </c>
      <c r="H5" s="2320">
        <v>35042</v>
      </c>
      <c r="I5" s="2321">
        <v>8454457</v>
      </c>
      <c r="J5" s="2428"/>
      <c r="K5" s="2589"/>
      <c r="L5" s="1674"/>
      <c r="M5" s="2061"/>
      <c r="N5" s="2061"/>
      <c r="O5" s="2061"/>
      <c r="P5" s="2061"/>
      <c r="Q5" s="2061"/>
      <c r="R5" s="2061"/>
      <c r="S5" s="2061"/>
      <c r="T5" s="2061"/>
      <c r="U5" s="2061"/>
      <c r="V5" s="2061"/>
      <c r="W5" s="2061"/>
      <c r="X5" s="2061"/>
      <c r="Y5" s="2061"/>
      <c r="Z5" s="2061"/>
      <c r="XEW5" s="531">
        <v>1062</v>
      </c>
      <c r="XEX5" s="987"/>
      <c r="XEY5" s="987"/>
      <c r="XEZ5" s="987"/>
      <c r="XFA5" s="987"/>
      <c r="XFB5" s="987"/>
      <c r="XFC5" s="988"/>
      <c r="XFD5" s="551"/>
    </row>
    <row r="6" spans="1:26 16377:16384" s="531" customFormat="1" ht="18" customHeight="1">
      <c r="A6" s="1673"/>
      <c r="B6" s="1733" t="str">
        <f>INDEX(tblTrans[[English]:[Polski]],MATCH(XEW6,tblTrans[ID],0),LangSelID)</f>
        <v>Financial assets held for trading and derivatives held for hedges</v>
      </c>
      <c r="C6" s="2319">
        <v>1727277</v>
      </c>
      <c r="D6" s="2319">
        <v>268309</v>
      </c>
      <c r="E6" s="2319">
        <v>71868</v>
      </c>
      <c r="F6" s="2319">
        <v>74419</v>
      </c>
      <c r="G6" s="2319">
        <v>28</v>
      </c>
      <c r="H6" s="2320">
        <v>-266</v>
      </c>
      <c r="I6" s="2321">
        <v>2141635</v>
      </c>
      <c r="J6" s="2428"/>
      <c r="K6" s="2589"/>
      <c r="L6" s="1674"/>
      <c r="M6" s="1674"/>
      <c r="N6" s="2061"/>
      <c r="O6" s="2061"/>
      <c r="P6" s="2061"/>
      <c r="Q6" s="2061"/>
      <c r="R6" s="2061"/>
      <c r="S6" s="2061"/>
      <c r="T6" s="2061"/>
      <c r="U6" s="2061"/>
      <c r="V6" s="2061"/>
      <c r="W6" s="2061"/>
      <c r="X6" s="2061"/>
      <c r="Y6" s="2061"/>
      <c r="Z6" s="2061"/>
      <c r="XEW6" s="531">
        <v>1063</v>
      </c>
      <c r="XEX6" s="989"/>
      <c r="XEY6" s="989"/>
      <c r="XEZ6" s="989"/>
      <c r="XFA6" s="989"/>
      <c r="XFB6" s="989"/>
      <c r="XFC6" s="990"/>
      <c r="XFD6" s="551"/>
    </row>
    <row r="7" spans="1:26 16377:16384" s="531" customFormat="1" ht="18" customHeight="1">
      <c r="A7" s="1673"/>
      <c r="B7" s="2231" t="str">
        <f>INDEX(tblTrans[[English]:[Polski]],MATCH(XEW7,tblTrans[ID],0),LangSelID)</f>
        <v>Non-trading financial assets mandatorily at fair value through profit or loss, including:</v>
      </c>
      <c r="C7" s="2322">
        <v>2106183</v>
      </c>
      <c r="D7" s="2322">
        <v>153738</v>
      </c>
      <c r="E7" s="2322">
        <v>128985</v>
      </c>
      <c r="F7" s="2322">
        <v>0</v>
      </c>
      <c r="G7" s="2322">
        <v>0</v>
      </c>
      <c r="H7" s="2323">
        <v>0</v>
      </c>
      <c r="I7" s="2324">
        <v>2388906</v>
      </c>
      <c r="J7" s="2428"/>
      <c r="K7" s="2589"/>
      <c r="L7" s="1674"/>
      <c r="M7" s="1674"/>
      <c r="N7" s="2061"/>
      <c r="O7" s="2061"/>
      <c r="P7" s="2061"/>
      <c r="Q7" s="2061"/>
      <c r="R7" s="2061"/>
      <c r="S7" s="2061"/>
      <c r="T7" s="2061"/>
      <c r="U7" s="2061"/>
      <c r="V7" s="2061"/>
      <c r="W7" s="2061"/>
      <c r="X7" s="2061"/>
      <c r="Y7" s="2061"/>
      <c r="Z7" s="2061"/>
      <c r="XEW7" s="531">
        <v>1064</v>
      </c>
      <c r="XEX7" s="989"/>
      <c r="XEY7" s="989"/>
      <c r="XEZ7" s="989"/>
      <c r="XFA7" s="989"/>
      <c r="XFB7" s="989"/>
      <c r="XFC7" s="990"/>
      <c r="XFD7" s="551"/>
    </row>
    <row r="8" spans="1:26 16377:16384" s="2221" customFormat="1" ht="18" customHeight="1">
      <c r="A8" s="2219"/>
      <c r="B8" s="2232" t="str">
        <f>INDEX(tblTrans[[English]:[Polski]],MATCH(XEW8,tblTrans[ID],0),LangSelID)</f>
        <v>Equity instruments</v>
      </c>
      <c r="C8" s="2325">
        <v>128750</v>
      </c>
      <c r="D8" s="2325">
        <v>1126</v>
      </c>
      <c r="E8" s="2325">
        <v>0</v>
      </c>
      <c r="F8" s="2325">
        <v>0</v>
      </c>
      <c r="G8" s="2325">
        <v>0</v>
      </c>
      <c r="H8" s="2326">
        <v>0</v>
      </c>
      <c r="I8" s="2327">
        <v>129876</v>
      </c>
      <c r="J8" s="2428"/>
      <c r="K8" s="2589"/>
      <c r="L8" s="1674"/>
      <c r="M8" s="2220"/>
      <c r="N8" s="2062"/>
      <c r="O8" s="2062"/>
      <c r="P8" s="2062"/>
      <c r="Q8" s="2062"/>
      <c r="R8" s="2062"/>
      <c r="S8" s="2062"/>
      <c r="T8" s="2062"/>
      <c r="U8" s="2062"/>
      <c r="V8" s="2062"/>
      <c r="W8" s="2062"/>
      <c r="X8" s="2062"/>
      <c r="Y8" s="2062"/>
      <c r="Z8" s="2062"/>
      <c r="XEW8" s="2221">
        <v>1065</v>
      </c>
      <c r="XEX8" s="2222"/>
      <c r="XEY8" s="2222"/>
      <c r="XEZ8" s="2222"/>
      <c r="XFA8" s="2222"/>
      <c r="XFB8" s="2222"/>
      <c r="XFC8" s="2223"/>
      <c r="XFD8" s="2224"/>
    </row>
    <row r="9" spans="1:26 16377:16384" s="2221" customFormat="1" ht="18" customHeight="1">
      <c r="A9" s="2219"/>
      <c r="B9" s="2232" t="str">
        <f>INDEX(tblTrans[[English]:[Polski]],MATCH(XEW9,tblTrans[ID],0),LangSelID)</f>
        <v>Debt securities</v>
      </c>
      <c r="C9" s="2325">
        <v>0</v>
      </c>
      <c r="D9" s="2325">
        <v>0</v>
      </c>
      <c r="E9" s="2325">
        <v>128985</v>
      </c>
      <c r="F9" s="2325">
        <v>0</v>
      </c>
      <c r="G9" s="2325">
        <v>0</v>
      </c>
      <c r="H9" s="2326">
        <v>0</v>
      </c>
      <c r="I9" s="2327">
        <v>128985</v>
      </c>
      <c r="J9" s="2428"/>
      <c r="K9" s="2589"/>
      <c r="L9" s="1674"/>
      <c r="M9" s="2220"/>
      <c r="N9" s="2062"/>
      <c r="O9" s="2062"/>
      <c r="P9" s="2062"/>
      <c r="Q9" s="2062"/>
      <c r="R9" s="2062"/>
      <c r="S9" s="2062"/>
      <c r="T9" s="2062"/>
      <c r="U9" s="2062"/>
      <c r="V9" s="2062"/>
      <c r="W9" s="2062"/>
      <c r="X9" s="2062"/>
      <c r="Y9" s="2062"/>
      <c r="Z9" s="2062"/>
      <c r="XEW9" s="2221">
        <v>1066</v>
      </c>
      <c r="XEX9" s="2222"/>
      <c r="XEY9" s="2222"/>
      <c r="XEZ9" s="2222"/>
      <c r="XFA9" s="2222"/>
      <c r="XFB9" s="2222"/>
      <c r="XFC9" s="2223"/>
      <c r="XFD9" s="2224"/>
    </row>
    <row r="10" spans="1:26 16377:16384" s="2221" customFormat="1" ht="18" customHeight="1">
      <c r="A10" s="2219"/>
      <c r="B10" s="2233" t="str">
        <f>INDEX(tblTrans[[English]:[Polski]],MATCH(XEW10,tblTrans[ID],0),LangSelID)</f>
        <v>Loans and advances to customers</v>
      </c>
      <c r="C10" s="2328">
        <v>1977433</v>
      </c>
      <c r="D10" s="2328">
        <v>152612</v>
      </c>
      <c r="E10" s="2328">
        <v>0</v>
      </c>
      <c r="F10" s="2328">
        <v>0</v>
      </c>
      <c r="G10" s="2328">
        <v>0</v>
      </c>
      <c r="H10" s="2329">
        <v>0</v>
      </c>
      <c r="I10" s="2330">
        <v>2130045</v>
      </c>
      <c r="J10" s="2428"/>
      <c r="K10" s="2589"/>
      <c r="L10" s="1674"/>
      <c r="M10" s="2220"/>
      <c r="N10" s="2062"/>
      <c r="O10" s="2062"/>
      <c r="P10" s="2062"/>
      <c r="Q10" s="2062"/>
      <c r="R10" s="2062"/>
      <c r="S10" s="2062"/>
      <c r="T10" s="2062"/>
      <c r="U10" s="2062"/>
      <c r="V10" s="2062"/>
      <c r="W10" s="2062"/>
      <c r="X10" s="2062"/>
      <c r="Y10" s="2062"/>
      <c r="Z10" s="2062"/>
      <c r="XEW10" s="2221">
        <v>1067</v>
      </c>
      <c r="XEX10" s="2222"/>
      <c r="XEY10" s="2222"/>
      <c r="XEZ10" s="2222"/>
      <c r="XFA10" s="2222"/>
      <c r="XFB10" s="2222"/>
      <c r="XFC10" s="2223"/>
      <c r="XFD10" s="2224"/>
    </row>
    <row r="11" spans="1:26 16377:16384" s="531" customFormat="1" ht="18" customHeight="1">
      <c r="A11" s="1673"/>
      <c r="B11" s="1733" t="str">
        <f>INDEX(tblTrans[[English]:[Polski]],MATCH(XEW11,tblTrans[ID],0),LangSelID)</f>
        <v>Financial assets at fair value through other comprehensive income</v>
      </c>
      <c r="C11" s="2319">
        <v>23124359</v>
      </c>
      <c r="D11" s="2319">
        <v>567722</v>
      </c>
      <c r="E11" s="2319">
        <v>81515</v>
      </c>
      <c r="F11" s="2319">
        <v>0</v>
      </c>
      <c r="G11" s="2319">
        <v>426071</v>
      </c>
      <c r="H11" s="2320">
        <v>0</v>
      </c>
      <c r="I11" s="2321">
        <v>24199667</v>
      </c>
      <c r="J11" s="2428"/>
      <c r="K11" s="2589"/>
      <c r="L11" s="1674"/>
      <c r="M11" s="1674"/>
      <c r="N11" s="2061"/>
      <c r="O11" s="2061"/>
      <c r="P11" s="2061"/>
      <c r="Q11" s="2061"/>
      <c r="R11" s="2061"/>
      <c r="S11" s="2061"/>
      <c r="T11" s="2061"/>
      <c r="U11" s="2061"/>
      <c r="V11" s="2061"/>
      <c r="W11" s="2061"/>
      <c r="X11" s="2061"/>
      <c r="Y11" s="2061"/>
      <c r="Z11" s="2061"/>
      <c r="XEW11" s="531">
        <v>1068</v>
      </c>
      <c r="XEX11" s="989"/>
      <c r="XEY11" s="989"/>
      <c r="XEZ11" s="989"/>
      <c r="XFA11" s="989"/>
      <c r="XFB11" s="989"/>
      <c r="XFC11" s="990"/>
      <c r="XFD11" s="551"/>
    </row>
    <row r="12" spans="1:26 16377:16384" s="531" customFormat="1" ht="18" customHeight="1">
      <c r="A12" s="1673"/>
      <c r="B12" s="2231" t="str">
        <f>INDEX(tblTrans[[English]:[Polski]],MATCH(XEW12,tblTrans[ID],0),LangSelID)</f>
        <v>Financial assets at amortised cost, including:</v>
      </c>
      <c r="C12" s="2322">
        <v>77682732</v>
      </c>
      <c r="D12" s="2322">
        <v>17476369</v>
      </c>
      <c r="E12" s="2322">
        <v>1818327</v>
      </c>
      <c r="F12" s="2322">
        <v>14636568</v>
      </c>
      <c r="G12" s="2322">
        <v>5632943</v>
      </c>
      <c r="H12" s="2323">
        <v>267221</v>
      </c>
      <c r="I12" s="2324">
        <v>117514160</v>
      </c>
      <c r="J12" s="2428"/>
      <c r="K12" s="2589"/>
      <c r="L12" s="1674"/>
      <c r="M12" s="1674"/>
      <c r="N12" s="2061"/>
      <c r="O12" s="2061"/>
      <c r="P12" s="2061"/>
      <c r="Q12" s="2061"/>
      <c r="R12" s="2061"/>
      <c r="S12" s="2061"/>
      <c r="T12" s="2061"/>
      <c r="U12" s="2061"/>
      <c r="V12" s="2061"/>
      <c r="W12" s="2061"/>
      <c r="X12" s="2061"/>
      <c r="Y12" s="2061"/>
      <c r="Z12" s="2061"/>
      <c r="XEW12" s="531">
        <v>1069</v>
      </c>
      <c r="XEX12" s="969"/>
      <c r="XEY12" s="969"/>
      <c r="XEZ12" s="969"/>
      <c r="XFA12" s="969"/>
      <c r="XFB12" s="969"/>
      <c r="XFC12" s="970"/>
      <c r="XFD12" s="551"/>
    </row>
    <row r="13" spans="1:26 16377:16384" s="2221" customFormat="1" ht="18" customHeight="1">
      <c r="A13" s="2219"/>
      <c r="B13" s="2232" t="str">
        <f>INDEX(tblTrans[[English]:[Polski]],MATCH(XEW13,tblTrans[ID],0),LangSelID)</f>
        <v>Debt securities</v>
      </c>
      <c r="C13" s="2325">
        <v>10297536</v>
      </c>
      <c r="D13" s="2325">
        <v>0</v>
      </c>
      <c r="E13" s="2325">
        <v>0</v>
      </c>
      <c r="F13" s="2325">
        <v>0</v>
      </c>
      <c r="G13" s="2325">
        <v>0</v>
      </c>
      <c r="H13" s="2326">
        <v>0</v>
      </c>
      <c r="I13" s="2327">
        <v>10297536</v>
      </c>
      <c r="J13" s="2428"/>
      <c r="K13" s="2589"/>
      <c r="L13" s="1674"/>
      <c r="M13" s="2220"/>
      <c r="N13" s="2062"/>
      <c r="O13" s="2062"/>
      <c r="P13" s="2062"/>
      <c r="Q13" s="2062"/>
      <c r="R13" s="2062"/>
      <c r="S13" s="2062"/>
      <c r="T13" s="2062"/>
      <c r="U13" s="2062"/>
      <c r="V13" s="2062"/>
      <c r="W13" s="2062"/>
      <c r="X13" s="2062"/>
      <c r="Y13" s="2062"/>
      <c r="Z13" s="2062"/>
      <c r="XEW13" s="2221">
        <v>1070</v>
      </c>
      <c r="XEX13" s="2222"/>
      <c r="XEY13" s="2222"/>
      <c r="XEZ13" s="2222"/>
      <c r="XFA13" s="2222"/>
      <c r="XFB13" s="2222"/>
      <c r="XFC13" s="2223"/>
      <c r="XFD13" s="2224"/>
    </row>
    <row r="14" spans="1:26 16377:16384" s="2221" customFormat="1" ht="18" customHeight="1">
      <c r="A14" s="2219"/>
      <c r="B14" s="2232" t="str">
        <f>INDEX(tblTrans[[English]:[Polski]],MATCH(XEW14,tblTrans[ID],0),LangSelID)</f>
        <v>Loans and advances to banks</v>
      </c>
      <c r="C14" s="2325">
        <v>754850</v>
      </c>
      <c r="D14" s="2325">
        <v>1610729</v>
      </c>
      <c r="E14" s="2325">
        <v>443627</v>
      </c>
      <c r="F14" s="2325">
        <v>2387</v>
      </c>
      <c r="G14" s="2325">
        <v>1827112</v>
      </c>
      <c r="H14" s="2326">
        <v>153577</v>
      </c>
      <c r="I14" s="2327">
        <v>4792282</v>
      </c>
      <c r="J14" s="2428"/>
      <c r="K14" s="2589"/>
      <c r="L14" s="1674"/>
      <c r="M14" s="2220"/>
      <c r="N14" s="2062"/>
      <c r="O14" s="2062"/>
      <c r="P14" s="2062"/>
      <c r="Q14" s="2062"/>
      <c r="R14" s="2062"/>
      <c r="S14" s="2062"/>
      <c r="T14" s="2062"/>
      <c r="U14" s="2062"/>
      <c r="V14" s="2062"/>
      <c r="W14" s="2062"/>
      <c r="X14" s="2062"/>
      <c r="Y14" s="2062"/>
      <c r="Z14" s="2062"/>
      <c r="XEW14" s="2221">
        <v>1071</v>
      </c>
      <c r="XEX14" s="2222"/>
      <c r="XEY14" s="2222"/>
      <c r="XEZ14" s="2222"/>
      <c r="XFA14" s="2222"/>
      <c r="XFB14" s="2222"/>
      <c r="XFC14" s="2223"/>
      <c r="XFD14" s="2224"/>
    </row>
    <row r="15" spans="1:26 16377:16384" s="2221" customFormat="1" ht="18" customHeight="1">
      <c r="A15" s="2219"/>
      <c r="B15" s="2233" t="str">
        <f>INDEX(tblTrans[[English]:[Polski]],MATCH(XEW15,tblTrans[ID],0),LangSelID)</f>
        <v>Loans and advances to customers</v>
      </c>
      <c r="C15" s="2328">
        <v>66630346</v>
      </c>
      <c r="D15" s="2328">
        <v>15865640</v>
      </c>
      <c r="E15" s="2328">
        <v>1374700</v>
      </c>
      <c r="F15" s="2328">
        <v>14634181</v>
      </c>
      <c r="G15" s="2328">
        <v>3805831</v>
      </c>
      <c r="H15" s="2329">
        <v>113644</v>
      </c>
      <c r="I15" s="2330">
        <v>102424342</v>
      </c>
      <c r="J15" s="2428"/>
      <c r="K15" s="2589"/>
      <c r="L15" s="1674"/>
      <c r="M15" s="2220"/>
      <c r="N15" s="2062"/>
      <c r="O15" s="2062"/>
      <c r="P15" s="2062"/>
      <c r="Q15" s="2062"/>
      <c r="R15" s="2062"/>
      <c r="S15" s="2062"/>
      <c r="T15" s="2062"/>
      <c r="U15" s="2062"/>
      <c r="V15" s="2062"/>
      <c r="W15" s="2062"/>
      <c r="X15" s="2062"/>
      <c r="Y15" s="2062"/>
      <c r="Z15" s="2062"/>
      <c r="XEW15" s="2221">
        <v>1072</v>
      </c>
      <c r="XEX15" s="2222"/>
      <c r="XEY15" s="2222"/>
      <c r="XEZ15" s="2222"/>
      <c r="XFA15" s="2222"/>
      <c r="XFB15" s="2222"/>
      <c r="XFC15" s="2223"/>
      <c r="XFD15" s="2224"/>
    </row>
    <row r="16" spans="1:26 16377:16384" s="531" customFormat="1" ht="18" customHeight="1">
      <c r="A16" s="1673"/>
      <c r="B16" s="1733" t="str">
        <f>INDEX(tblTrans[[English]:[Polski]],MATCH(XEW16,tblTrans[ID],0),LangSelID)</f>
        <v>Intangible assets</v>
      </c>
      <c r="C16" s="2319">
        <v>876447</v>
      </c>
      <c r="D16" s="2319">
        <v>52</v>
      </c>
      <c r="E16" s="2319">
        <v>0</v>
      </c>
      <c r="F16" s="2319">
        <v>0</v>
      </c>
      <c r="G16" s="2319">
        <v>96</v>
      </c>
      <c r="H16" s="2320">
        <v>0</v>
      </c>
      <c r="I16" s="2321">
        <v>876595</v>
      </c>
      <c r="J16" s="2428"/>
      <c r="K16" s="2589"/>
      <c r="L16" s="1674"/>
      <c r="M16" s="1674"/>
      <c r="N16" s="2061"/>
      <c r="O16" s="2061"/>
      <c r="P16" s="2061"/>
      <c r="Q16" s="2061"/>
      <c r="R16" s="2061"/>
      <c r="S16" s="2061"/>
      <c r="T16" s="2061"/>
      <c r="U16" s="2061"/>
      <c r="V16" s="2061"/>
      <c r="W16" s="2061"/>
      <c r="X16" s="2061"/>
      <c r="Y16" s="2061"/>
      <c r="Z16" s="2061"/>
      <c r="XEW16" s="531">
        <v>1073</v>
      </c>
      <c r="XEX16" s="989"/>
      <c r="XEY16" s="989"/>
      <c r="XEZ16" s="989"/>
      <c r="XFA16" s="989"/>
      <c r="XFB16" s="989"/>
      <c r="XFC16" s="990"/>
      <c r="XFD16" s="551"/>
    </row>
    <row r="17" spans="1:26 16377:16384" s="531" customFormat="1" ht="18" customHeight="1">
      <c r="A17" s="1673"/>
      <c r="B17" s="1733" t="str">
        <f>INDEX(tblTrans[[English]:[Polski]],MATCH(XEW17,tblTrans[ID],0),LangSelID)</f>
        <v>Tangible assets</v>
      </c>
      <c r="C17" s="2319">
        <v>1226988</v>
      </c>
      <c r="D17" s="2319">
        <v>8649</v>
      </c>
      <c r="E17" s="2319">
        <v>0</v>
      </c>
      <c r="F17" s="2319">
        <v>0</v>
      </c>
      <c r="G17" s="2319">
        <v>33049</v>
      </c>
      <c r="H17" s="2320">
        <v>0</v>
      </c>
      <c r="I17" s="2321">
        <v>1268686</v>
      </c>
      <c r="J17" s="2428"/>
      <c r="K17" s="2589"/>
      <c r="L17" s="1674"/>
      <c r="M17" s="1674"/>
      <c r="N17" s="2061"/>
      <c r="O17" s="2061"/>
      <c r="P17" s="2061"/>
      <c r="Q17" s="2061"/>
      <c r="R17" s="2061"/>
      <c r="S17" s="2061"/>
      <c r="T17" s="2061"/>
      <c r="U17" s="2061"/>
      <c r="V17" s="2061"/>
      <c r="W17" s="2061"/>
      <c r="X17" s="2061"/>
      <c r="Y17" s="2061"/>
      <c r="Z17" s="2061"/>
      <c r="XEW17" s="531">
        <v>1074</v>
      </c>
      <c r="XEX17" s="989"/>
      <c r="XEY17" s="989"/>
      <c r="XEZ17" s="989"/>
      <c r="XFA17" s="989"/>
      <c r="XFB17" s="989"/>
      <c r="XFC17" s="990"/>
      <c r="XFD17" s="551"/>
    </row>
    <row r="18" spans="1:26 16377:16384" s="531" customFormat="1" ht="18" customHeight="1">
      <c r="A18" s="1673"/>
      <c r="B18" s="1733" t="str">
        <f>INDEX(tblTrans[[English]:[Polski]],MATCH(XEW18,tblTrans[ID],0),LangSelID)</f>
        <v>Current income tax assets</v>
      </c>
      <c r="C18" s="2319">
        <v>261</v>
      </c>
      <c r="D18" s="2319">
        <v>0</v>
      </c>
      <c r="E18" s="2319">
        <v>0</v>
      </c>
      <c r="F18" s="2319">
        <v>0</v>
      </c>
      <c r="G18" s="2319">
        <v>7946</v>
      </c>
      <c r="H18" s="2320">
        <v>0</v>
      </c>
      <c r="I18" s="2321">
        <v>8207</v>
      </c>
      <c r="J18" s="2428"/>
      <c r="K18" s="2589"/>
      <c r="L18" s="1674"/>
      <c r="M18" s="1674"/>
      <c r="N18" s="2061"/>
      <c r="O18" s="2061"/>
      <c r="P18" s="2061"/>
      <c r="Q18" s="2061"/>
      <c r="R18" s="2061"/>
      <c r="S18" s="2061"/>
      <c r="T18" s="2061"/>
      <c r="U18" s="2061"/>
      <c r="V18" s="2061"/>
      <c r="W18" s="2061"/>
      <c r="X18" s="2061"/>
      <c r="Y18" s="2061"/>
      <c r="Z18" s="2061"/>
      <c r="XEW18" s="531">
        <v>1075</v>
      </c>
      <c r="XEX18" s="989"/>
      <c r="XEY18" s="989"/>
      <c r="XEZ18" s="989"/>
      <c r="XFA18" s="989"/>
      <c r="XFB18" s="989"/>
      <c r="XFC18" s="990"/>
      <c r="XFD18" s="551"/>
    </row>
    <row r="19" spans="1:26 16377:16384" s="531" customFormat="1" ht="18" customHeight="1">
      <c r="A19" s="1673"/>
      <c r="B19" s="1733" t="str">
        <f>INDEX(tblTrans[[English]:[Polski]],MATCH(XEW19,tblTrans[ID],0),LangSelID)</f>
        <v>Deferred income tax assets</v>
      </c>
      <c r="C19" s="2319">
        <v>865423</v>
      </c>
      <c r="D19" s="2319">
        <v>0</v>
      </c>
      <c r="E19" s="2319">
        <v>0</v>
      </c>
      <c r="F19" s="2319">
        <v>0</v>
      </c>
      <c r="G19" s="2319">
        <v>2328</v>
      </c>
      <c r="H19" s="2320">
        <v>0</v>
      </c>
      <c r="I19" s="2321">
        <v>867751</v>
      </c>
      <c r="J19" s="2428"/>
      <c r="K19" s="2589"/>
      <c r="L19" s="1674"/>
      <c r="M19" s="1674"/>
      <c r="N19" s="2061"/>
      <c r="O19" s="2061"/>
      <c r="P19" s="2061"/>
      <c r="Q19" s="2061"/>
      <c r="R19" s="2061"/>
      <c r="S19" s="2061"/>
      <c r="T19" s="2061"/>
      <c r="U19" s="2061"/>
      <c r="V19" s="2061"/>
      <c r="W19" s="2061"/>
      <c r="X19" s="2061"/>
      <c r="Y19" s="2061"/>
      <c r="Z19" s="2061"/>
      <c r="XEW19" s="531">
        <v>1076</v>
      </c>
      <c r="XEX19" s="989"/>
      <c r="XEY19" s="989"/>
      <c r="XEZ19" s="989"/>
      <c r="XFA19" s="989"/>
      <c r="XFB19" s="989"/>
      <c r="XFC19" s="990"/>
      <c r="XFD19" s="551"/>
    </row>
    <row r="20" spans="1:26 16377:16384" s="531" customFormat="1" ht="18" customHeight="1">
      <c r="A20" s="1673"/>
      <c r="B20" s="1733" t="str">
        <f>INDEX(tblTrans[[English]:[Polski]],MATCH(XEW20,tblTrans[ID],0),LangSelID)</f>
        <v xml:space="preserve">Other assets </v>
      </c>
      <c r="C20" s="2319">
        <v>926811</v>
      </c>
      <c r="D20" s="2319">
        <v>84667</v>
      </c>
      <c r="E20" s="2319">
        <v>13410</v>
      </c>
      <c r="F20" s="2319">
        <v>495</v>
      </c>
      <c r="G20" s="2319">
        <f>24035+63</f>
        <v>24098</v>
      </c>
      <c r="H20" s="2320">
        <v>4500</v>
      </c>
      <c r="I20" s="2321">
        <f>1053918+63</f>
        <v>1053981</v>
      </c>
      <c r="J20" s="2428"/>
      <c r="K20" s="2589"/>
      <c r="L20" s="1674"/>
      <c r="M20" s="1674"/>
      <c r="N20" s="2061"/>
      <c r="O20" s="2061"/>
      <c r="P20" s="2061"/>
      <c r="Q20" s="2061"/>
      <c r="R20" s="2061"/>
      <c r="S20" s="2061"/>
      <c r="T20" s="2061"/>
      <c r="U20" s="2061"/>
      <c r="V20" s="2061"/>
      <c r="W20" s="2061"/>
      <c r="X20" s="2061"/>
      <c r="Y20" s="2061"/>
      <c r="Z20" s="2061"/>
      <c r="XEW20" s="531">
        <v>1077</v>
      </c>
      <c r="XEX20" s="989"/>
      <c r="XEY20" s="989"/>
      <c r="XEZ20" s="989"/>
      <c r="XFA20" s="989"/>
      <c r="XFB20" s="989"/>
      <c r="XFC20" s="990"/>
      <c r="XFD20" s="551"/>
    </row>
    <row r="21" spans="1:26 16377:16384" s="531" customFormat="1" ht="18" customHeight="1">
      <c r="A21" s="1673"/>
      <c r="B21" s="2230" t="str">
        <f>INDEX(tblTrans[[English]:[Polski]],MATCH(XEW21,tblTrans[ID],0),LangSelID)</f>
        <v>T o t a l   A s s e t s</v>
      </c>
      <c r="C21" s="2381">
        <v>114682690</v>
      </c>
      <c r="D21" s="2381">
        <v>19934277</v>
      </c>
      <c r="E21" s="2381">
        <v>2174850</v>
      </c>
      <c r="F21" s="2381">
        <v>14720287</v>
      </c>
      <c r="G21" s="2381">
        <v>6955444</v>
      </c>
      <c r="H21" s="2381">
        <v>306497</v>
      </c>
      <c r="I21" s="2381">
        <v>158774045</v>
      </c>
      <c r="J21" s="2428"/>
      <c r="K21" s="2589"/>
      <c r="L21" s="1674"/>
      <c r="M21" s="1674"/>
      <c r="N21" s="1674"/>
      <c r="O21" s="1674"/>
      <c r="P21" s="1674"/>
      <c r="Q21" s="1674"/>
      <c r="R21" s="1674"/>
      <c r="S21" s="1674"/>
      <c r="T21" s="1674"/>
      <c r="U21" s="2061"/>
      <c r="V21" s="2061"/>
      <c r="W21" s="2061"/>
      <c r="X21" s="2061"/>
      <c r="Y21" s="2061"/>
      <c r="Z21" s="2061"/>
      <c r="XEW21" s="531">
        <v>1078</v>
      </c>
      <c r="XEX21" s="989"/>
      <c r="XEY21" s="989"/>
      <c r="XEZ21" s="989"/>
      <c r="XFA21" s="989"/>
      <c r="XFB21" s="989"/>
      <c r="XFC21" s="990"/>
      <c r="XFD21" s="551"/>
    </row>
    <row r="22" spans="1:26 16377:16384" s="531" customFormat="1" ht="7.5" customHeight="1">
      <c r="A22" s="1673"/>
      <c r="B22" s="228"/>
      <c r="C22" s="200"/>
      <c r="D22" s="200"/>
      <c r="E22" s="200"/>
      <c r="F22" s="200"/>
      <c r="G22" s="200"/>
      <c r="H22" s="200"/>
      <c r="I22" s="2225"/>
      <c r="J22" s="2428"/>
      <c r="K22" s="2589"/>
      <c r="L22" s="1674"/>
      <c r="M22" s="1674"/>
      <c r="N22" s="2061"/>
      <c r="O22" s="2061"/>
      <c r="P22" s="2061"/>
      <c r="Q22" s="2061"/>
      <c r="R22" s="2061"/>
      <c r="S22" s="2061"/>
      <c r="T22" s="2061"/>
      <c r="U22" s="2061"/>
      <c r="V22" s="2061"/>
      <c r="W22" s="2061"/>
      <c r="X22" s="2061"/>
      <c r="Y22" s="2061"/>
      <c r="Z22" s="2061"/>
      <c r="XEX22" s="532"/>
      <c r="XEY22" s="532"/>
      <c r="XEZ22" s="532"/>
      <c r="XFA22" s="532"/>
      <c r="XFB22" s="532"/>
      <c r="XFC22" s="532"/>
      <c r="XFD22" s="533"/>
    </row>
    <row r="23" spans="1:26 16377:16384" s="531" customFormat="1" ht="18" customHeight="1">
      <c r="A23" s="1673"/>
      <c r="B23" s="2226" t="str">
        <f>INDEX(tblTrans[[English]:[Polski]],MATCH(XEW23,tblTrans[ID],0),LangSelID)</f>
        <v>LIABILITIES</v>
      </c>
      <c r="C23" s="588"/>
      <c r="D23" s="588"/>
      <c r="E23" s="588"/>
      <c r="F23" s="588"/>
      <c r="G23" s="588"/>
      <c r="H23" s="588"/>
      <c r="I23" s="588"/>
      <c r="J23" s="2428"/>
      <c r="K23" s="2589"/>
      <c r="L23" s="1674"/>
      <c r="M23" s="1674"/>
      <c r="N23" s="2061"/>
      <c r="O23" s="2061"/>
      <c r="P23" s="2061"/>
      <c r="Q23" s="2061"/>
      <c r="R23" s="2061"/>
      <c r="S23" s="2061"/>
      <c r="T23" s="2061"/>
      <c r="U23" s="2061"/>
      <c r="V23" s="2061"/>
      <c r="W23" s="2061"/>
      <c r="X23" s="2061"/>
      <c r="Y23" s="2061"/>
      <c r="Z23" s="2061"/>
      <c r="XEW23" s="531">
        <v>1079</v>
      </c>
      <c r="XEX23" s="532"/>
      <c r="XEY23" s="532"/>
      <c r="XEZ23" s="532"/>
      <c r="XFA23" s="532"/>
      <c r="XFB23" s="532"/>
      <c r="XFC23" s="532"/>
      <c r="XFD23" s="532"/>
    </row>
    <row r="24" spans="1:26 16377:16384" s="531" customFormat="1" ht="18" customHeight="1">
      <c r="A24" s="1673"/>
      <c r="B24" s="1733" t="str">
        <f>INDEX(tblTrans[[English]:[Polski]],MATCH(XEW24,tblTrans[ID],0),LangSelID)</f>
        <v>Financial liabilities held for trading and derivatives held for hedges</v>
      </c>
      <c r="C24" s="2319">
        <v>860082</v>
      </c>
      <c r="D24" s="2319">
        <v>241259</v>
      </c>
      <c r="E24" s="2319">
        <v>46340</v>
      </c>
      <c r="F24" s="2319">
        <v>-105827</v>
      </c>
      <c r="G24" s="2319">
        <v>9531</v>
      </c>
      <c r="H24" s="2320">
        <v>-266</v>
      </c>
      <c r="I24" s="2321">
        <v>1051119</v>
      </c>
      <c r="J24" s="2428"/>
      <c r="K24" s="2589"/>
      <c r="L24" s="1674"/>
      <c r="M24" s="1674"/>
      <c r="N24" s="2061"/>
      <c r="O24" s="2061"/>
      <c r="P24" s="2061"/>
      <c r="Q24" s="2061"/>
      <c r="R24" s="2061"/>
      <c r="S24" s="2061"/>
      <c r="T24" s="2061"/>
      <c r="U24" s="2061"/>
      <c r="V24" s="2061"/>
      <c r="W24" s="2061"/>
      <c r="X24" s="2061"/>
      <c r="Y24" s="2061"/>
      <c r="Z24" s="2061"/>
      <c r="XEW24" s="531">
        <v>1080</v>
      </c>
      <c r="XEX24" s="987"/>
      <c r="XEY24" s="987"/>
      <c r="XEZ24" s="987"/>
      <c r="XFA24" s="987"/>
      <c r="XFB24" s="987"/>
      <c r="XFC24" s="988"/>
      <c r="XFD24" s="551"/>
    </row>
    <row r="25" spans="1:26 16377:16384" s="531" customFormat="1" ht="18" customHeight="1">
      <c r="A25" s="1673"/>
      <c r="B25" s="2231" t="str">
        <f>INDEX(tblTrans[[English]:[Polski]],MATCH(XEW25,tblTrans[ID],0),LangSelID)</f>
        <v>Financial liabilities measured at amortised cost, including:</v>
      </c>
      <c r="C25" s="2322">
        <v>94362320</v>
      </c>
      <c r="D25" s="2322">
        <v>26966240</v>
      </c>
      <c r="E25" s="2322">
        <v>3350852</v>
      </c>
      <c r="F25" s="2322">
        <v>5111067</v>
      </c>
      <c r="G25" s="2322">
        <v>7334973</v>
      </c>
      <c r="H25" s="2323">
        <v>541535</v>
      </c>
      <c r="I25" s="2324">
        <v>137666987</v>
      </c>
      <c r="J25" s="2428"/>
      <c r="K25" s="2589"/>
      <c r="L25" s="1674"/>
      <c r="M25" s="1674"/>
      <c r="N25" s="2061"/>
      <c r="O25" s="2061"/>
      <c r="P25" s="2061"/>
      <c r="Q25" s="2061"/>
      <c r="R25" s="2061"/>
      <c r="S25" s="2061"/>
      <c r="T25" s="2061"/>
      <c r="U25" s="2061"/>
      <c r="V25" s="2061"/>
      <c r="W25" s="2061"/>
      <c r="X25" s="2061"/>
      <c r="Y25" s="2061"/>
      <c r="Z25" s="2061"/>
      <c r="XEW25" s="531">
        <v>1081</v>
      </c>
      <c r="XEX25" s="989"/>
      <c r="XEY25" s="989"/>
      <c r="XEZ25" s="989"/>
      <c r="XFA25" s="989"/>
      <c r="XFB25" s="989"/>
      <c r="XFC25" s="990"/>
      <c r="XFD25" s="551"/>
    </row>
    <row r="26" spans="1:26 16377:16384" s="2221" customFormat="1" ht="18" customHeight="1">
      <c r="A26" s="2219"/>
      <c r="B26" s="2232" t="str">
        <f>INDEX(tblTrans[[English]:[Polski]],MATCH(XEW26,tblTrans[ID],0),LangSelID)</f>
        <v>Amounts due to banks</v>
      </c>
      <c r="C26" s="2325">
        <v>975655</v>
      </c>
      <c r="D26" s="2325">
        <v>1256945</v>
      </c>
      <c r="E26" s="2325">
        <v>224728</v>
      </c>
      <c r="F26" s="2325">
        <v>587</v>
      </c>
      <c r="G26" s="2325">
        <v>0</v>
      </c>
      <c r="H26" s="2326">
        <v>376</v>
      </c>
      <c r="I26" s="2327">
        <v>2458291</v>
      </c>
      <c r="J26" s="2428"/>
      <c r="K26" s="2589"/>
      <c r="L26" s="1674"/>
      <c r="M26" s="2220"/>
      <c r="N26" s="2062"/>
      <c r="O26" s="2062"/>
      <c r="P26" s="2062"/>
      <c r="Q26" s="2062"/>
      <c r="R26" s="2062"/>
      <c r="S26" s="2062"/>
      <c r="T26" s="2062"/>
      <c r="U26" s="2062"/>
      <c r="V26" s="2062"/>
      <c r="W26" s="2062"/>
      <c r="X26" s="2062"/>
      <c r="Y26" s="2062"/>
      <c r="Z26" s="2062"/>
      <c r="XEW26" s="2221">
        <v>1082</v>
      </c>
      <c r="XEX26" s="2222"/>
      <c r="XEY26" s="2222"/>
      <c r="XEZ26" s="2222"/>
      <c r="XFA26" s="2222"/>
      <c r="XFB26" s="2222"/>
      <c r="XFC26" s="2223"/>
      <c r="XFD26" s="2224"/>
    </row>
    <row r="27" spans="1:26 16377:16384" s="2221" customFormat="1" ht="18" customHeight="1">
      <c r="A27" s="2219"/>
      <c r="B27" s="2232" t="str">
        <f>INDEX(tblTrans[[English]:[Polski]],MATCH(XEW27,tblTrans[ID],0),LangSelID)</f>
        <v>Amounts due to customers</v>
      </c>
      <c r="C27" s="2325">
        <v>87162947</v>
      </c>
      <c r="D27" s="2325">
        <v>15752757</v>
      </c>
      <c r="E27" s="2325">
        <v>3126124</v>
      </c>
      <c r="F27" s="2325">
        <v>2047669</v>
      </c>
      <c r="G27" s="2325">
        <v>7334973</v>
      </c>
      <c r="H27" s="2326">
        <v>541159</v>
      </c>
      <c r="I27" s="2327">
        <v>115965629</v>
      </c>
      <c r="J27" s="2428"/>
      <c r="K27" s="2589"/>
      <c r="L27" s="1674"/>
      <c r="M27" s="2220"/>
      <c r="N27" s="2062"/>
      <c r="O27" s="2062"/>
      <c r="P27" s="2062"/>
      <c r="Q27" s="2062"/>
      <c r="R27" s="2062"/>
      <c r="S27" s="2062"/>
      <c r="T27" s="2062"/>
      <c r="U27" s="2062"/>
      <c r="V27" s="2062"/>
      <c r="W27" s="2062"/>
      <c r="X27" s="2062"/>
      <c r="Y27" s="2062"/>
      <c r="Z27" s="2062"/>
      <c r="XEW27" s="2221">
        <v>1083</v>
      </c>
      <c r="XEX27" s="2222"/>
      <c r="XEY27" s="2222"/>
      <c r="XEZ27" s="2222"/>
      <c r="XFA27" s="2222"/>
      <c r="XFB27" s="2222"/>
      <c r="XFC27" s="2223"/>
      <c r="XFD27" s="2224"/>
    </row>
    <row r="28" spans="1:26 16377:16384" s="2221" customFormat="1" ht="18" customHeight="1">
      <c r="A28" s="2219"/>
      <c r="B28" s="2232" t="str">
        <f>INDEX(tblTrans[[English]:[Polski]],MATCH(XEW28,tblTrans[ID],0),LangSelID)</f>
        <v>Debt securities issued</v>
      </c>
      <c r="C28" s="2325">
        <v>4704840</v>
      </c>
      <c r="D28" s="2325">
        <v>9956538</v>
      </c>
      <c r="E28" s="2325">
        <v>0</v>
      </c>
      <c r="F28" s="2325">
        <v>2055472</v>
      </c>
      <c r="G28" s="2325">
        <v>0</v>
      </c>
      <c r="H28" s="2326">
        <v>0</v>
      </c>
      <c r="I28" s="2327">
        <v>16716850</v>
      </c>
      <c r="J28" s="2428"/>
      <c r="K28" s="2589"/>
      <c r="L28" s="1674"/>
      <c r="M28" s="2220"/>
      <c r="N28" s="2062"/>
      <c r="O28" s="2062"/>
      <c r="P28" s="2062"/>
      <c r="Q28" s="2062"/>
      <c r="R28" s="2062"/>
      <c r="S28" s="2062"/>
      <c r="T28" s="2062"/>
      <c r="U28" s="2062"/>
      <c r="V28" s="2062"/>
      <c r="W28" s="2062"/>
      <c r="X28" s="2062"/>
      <c r="Y28" s="2062"/>
      <c r="Z28" s="2062"/>
      <c r="XEW28" s="2221">
        <v>1084</v>
      </c>
      <c r="XEX28" s="2222"/>
      <c r="XEY28" s="2222"/>
      <c r="XEZ28" s="2222"/>
      <c r="XFA28" s="2222"/>
      <c r="XFB28" s="2222"/>
      <c r="XFC28" s="2223"/>
      <c r="XFD28" s="2224"/>
    </row>
    <row r="29" spans="1:26 16377:16384" s="2221" customFormat="1" ht="18" customHeight="1">
      <c r="A29" s="2219"/>
      <c r="B29" s="2382" t="str">
        <f>INDEX(tblTrans[[English]:[Polski]],MATCH(XEW29,tblTrans[ID],0),LangSelID)</f>
        <v>Subordinated liabilities</v>
      </c>
      <c r="C29" s="2383">
        <v>1518878</v>
      </c>
      <c r="D29" s="2383">
        <v>0</v>
      </c>
      <c r="E29" s="2383">
        <v>0</v>
      </c>
      <c r="F29" s="2383">
        <v>1007339</v>
      </c>
      <c r="G29" s="2383">
        <v>0</v>
      </c>
      <c r="H29" s="2384">
        <v>0</v>
      </c>
      <c r="I29" s="2385">
        <v>2526217</v>
      </c>
      <c r="J29" s="2428"/>
      <c r="K29" s="2589"/>
      <c r="L29" s="1674"/>
      <c r="M29" s="2220"/>
      <c r="N29" s="2062"/>
      <c r="O29" s="2062"/>
      <c r="P29" s="2062"/>
      <c r="Q29" s="2062"/>
      <c r="R29" s="2062"/>
      <c r="S29" s="2062"/>
      <c r="T29" s="2062"/>
      <c r="U29" s="2062"/>
      <c r="V29" s="2062"/>
      <c r="W29" s="2062"/>
      <c r="X29" s="2062"/>
      <c r="Y29" s="2062"/>
      <c r="Z29" s="2062"/>
      <c r="XEW29" s="2221">
        <v>1085</v>
      </c>
      <c r="XEX29" s="2222"/>
      <c r="XEY29" s="2222"/>
      <c r="XEZ29" s="2222"/>
      <c r="XFA29" s="2222"/>
      <c r="XFB29" s="2222"/>
      <c r="XFC29" s="2223"/>
      <c r="XFD29" s="2224"/>
    </row>
    <row r="30" spans="1:26 16377:16384" s="531" customFormat="1" ht="18" customHeight="1">
      <c r="A30" s="1673"/>
      <c r="B30" s="2386" t="str">
        <f>INDEX(tblTrans[[English]:[Polski]],MATCH(XEW30,tblTrans[ID],0),LangSelID)</f>
        <v>Provisions</v>
      </c>
      <c r="C30" s="2387">
        <v>411922</v>
      </c>
      <c r="D30" s="2387">
        <v>29705</v>
      </c>
      <c r="E30" s="2387">
        <v>926</v>
      </c>
      <c r="F30" s="2387">
        <v>373</v>
      </c>
      <c r="G30" s="2387">
        <v>745</v>
      </c>
      <c r="H30" s="2388">
        <v>52</v>
      </c>
      <c r="I30" s="2389">
        <v>443723</v>
      </c>
      <c r="J30" s="2428"/>
      <c r="K30" s="2589"/>
      <c r="L30" s="1674"/>
      <c r="M30" s="1674"/>
      <c r="N30" s="2061"/>
      <c r="O30" s="2061"/>
      <c r="P30" s="2061"/>
      <c r="Q30" s="2061"/>
      <c r="R30" s="2061"/>
      <c r="S30" s="2061"/>
      <c r="T30" s="2061"/>
      <c r="U30" s="2061"/>
      <c r="V30" s="2061"/>
      <c r="W30" s="2061"/>
      <c r="X30" s="2061"/>
      <c r="Y30" s="2061"/>
      <c r="Z30" s="2061"/>
      <c r="XEW30" s="531">
        <v>1086</v>
      </c>
      <c r="XEX30" s="989"/>
      <c r="XEY30" s="989"/>
      <c r="XEZ30" s="989"/>
      <c r="XFA30" s="989"/>
      <c r="XFB30" s="989"/>
      <c r="XFC30" s="990"/>
      <c r="XFD30" s="551"/>
    </row>
    <row r="31" spans="1:26 16377:16384" s="531" customFormat="1" ht="18" customHeight="1">
      <c r="A31" s="1673"/>
      <c r="B31" s="2386" t="str">
        <f>INDEX(tblTrans[[English]:[Polski]],MATCH(XEW31,tblTrans[ID],0),LangSelID)</f>
        <v>Current income tax liabilities</v>
      </c>
      <c r="C31" s="2387">
        <v>24411</v>
      </c>
      <c r="D31" s="2387">
        <v>0</v>
      </c>
      <c r="E31" s="2387">
        <v>0</v>
      </c>
      <c r="F31" s="2387">
        <v>0</v>
      </c>
      <c r="G31" s="2387">
        <v>17099</v>
      </c>
      <c r="H31" s="2388">
        <v>0</v>
      </c>
      <c r="I31" s="2389">
        <v>41510</v>
      </c>
      <c r="J31" s="2428"/>
      <c r="K31" s="2589"/>
      <c r="L31" s="1674"/>
      <c r="M31" s="1674"/>
      <c r="N31" s="2061"/>
      <c r="O31" s="2061"/>
      <c r="P31" s="2061"/>
      <c r="Q31" s="2061"/>
      <c r="R31" s="2061"/>
      <c r="S31" s="2061"/>
      <c r="T31" s="2061"/>
      <c r="U31" s="2061"/>
      <c r="V31" s="2061"/>
      <c r="W31" s="2061"/>
      <c r="X31" s="2061"/>
      <c r="Y31" s="2061"/>
      <c r="Z31" s="2061"/>
      <c r="XEW31" s="531">
        <v>1087</v>
      </c>
      <c r="XEX31" s="989"/>
      <c r="XEY31" s="989"/>
      <c r="XEZ31" s="989"/>
      <c r="XFA31" s="989"/>
      <c r="XFB31" s="989"/>
      <c r="XFC31" s="990"/>
      <c r="XFD31" s="551"/>
    </row>
    <row r="32" spans="1:26 16377:16384" s="531" customFormat="1" ht="18" customHeight="1">
      <c r="A32" s="1673"/>
      <c r="B32" s="2386" t="str">
        <f>INDEX(tblTrans[[English]:[Polski]],MATCH(XEW32,tblTrans[ID],0),LangSelID)</f>
        <v>Deferred income tax liabilities</v>
      </c>
      <c r="C32" s="2387">
        <v>0</v>
      </c>
      <c r="D32" s="2387">
        <v>85</v>
      </c>
      <c r="E32" s="2387">
        <v>0</v>
      </c>
      <c r="F32" s="2387">
        <v>0</v>
      </c>
      <c r="G32" s="2387">
        <v>0</v>
      </c>
      <c r="H32" s="2388">
        <v>0</v>
      </c>
      <c r="I32" s="2389">
        <v>85</v>
      </c>
      <c r="J32" s="2428"/>
      <c r="K32" s="2589"/>
      <c r="L32" s="1674"/>
      <c r="M32" s="1674"/>
      <c r="N32" s="2061"/>
      <c r="O32" s="2061"/>
      <c r="P32" s="2061"/>
      <c r="Q32" s="2061"/>
      <c r="R32" s="2061"/>
      <c r="S32" s="2061"/>
      <c r="T32" s="2061"/>
      <c r="U32" s="2061"/>
      <c r="V32" s="2061"/>
      <c r="W32" s="2061"/>
      <c r="X32" s="2061"/>
      <c r="Y32" s="2061"/>
      <c r="Z32" s="2061"/>
      <c r="XEW32" s="531">
        <v>1088</v>
      </c>
      <c r="XEX32" s="989"/>
      <c r="XEY32" s="989"/>
      <c r="XEZ32" s="989"/>
      <c r="XFA32" s="989"/>
      <c r="XFB32" s="989"/>
      <c r="XFC32" s="990"/>
      <c r="XFD32" s="551"/>
    </row>
    <row r="33" spans="1:26 16377:16384" s="531" customFormat="1" ht="18" customHeight="1">
      <c r="A33" s="1673"/>
      <c r="B33" s="1733" t="str">
        <f>INDEX(tblTrans[[English]:[Polski]],MATCH(XEW33,tblTrans[ID],0),LangSelID)</f>
        <v>Other liabilities</v>
      </c>
      <c r="C33" s="2319">
        <v>2972362</v>
      </c>
      <c r="D33" s="2319">
        <v>249865</v>
      </c>
      <c r="E33" s="2319">
        <v>118761</v>
      </c>
      <c r="F33" s="2319">
        <v>3593</v>
      </c>
      <c r="G33" s="2319">
        <v>116671</v>
      </c>
      <c r="H33" s="2320">
        <v>18661</v>
      </c>
      <c r="I33" s="2321">
        <v>3479913</v>
      </c>
      <c r="J33" s="2428"/>
      <c r="K33" s="2589"/>
      <c r="L33" s="1674"/>
      <c r="M33" s="1674"/>
      <c r="N33" s="2061"/>
      <c r="O33" s="2061"/>
      <c r="P33" s="2061"/>
      <c r="Q33" s="2061"/>
      <c r="R33" s="2061"/>
      <c r="S33" s="2061"/>
      <c r="T33" s="2061"/>
      <c r="U33" s="2061"/>
      <c r="V33" s="2061"/>
      <c r="W33" s="2061"/>
      <c r="X33" s="2061"/>
      <c r="Y33" s="2061"/>
      <c r="Z33" s="2061"/>
      <c r="XEW33" s="531">
        <v>1089</v>
      </c>
      <c r="XEX33" s="989"/>
      <c r="XEY33" s="989"/>
      <c r="XEZ33" s="989"/>
      <c r="XFA33" s="989"/>
      <c r="XFB33" s="989"/>
      <c r="XFC33" s="990"/>
      <c r="XFD33" s="551"/>
    </row>
    <row r="34" spans="1:26 16377:16384" s="531" customFormat="1" ht="18" customHeight="1">
      <c r="A34" s="1673"/>
      <c r="B34" s="2230" t="str">
        <f>INDEX(tblTrans[[English]:[Polski]],MATCH(XEW34,tblTrans[ID],0),LangSelID)</f>
        <v>T o t a l   l i a b i l i t i e s</v>
      </c>
      <c r="C34" s="2381">
        <v>98631097</v>
      </c>
      <c r="D34" s="2381">
        <v>27487154</v>
      </c>
      <c r="E34" s="2381">
        <v>3516879</v>
      </c>
      <c r="F34" s="2381">
        <v>5009206</v>
      </c>
      <c r="G34" s="2381">
        <v>7479019</v>
      </c>
      <c r="H34" s="2381">
        <v>559982</v>
      </c>
      <c r="I34" s="2381">
        <v>142683337</v>
      </c>
      <c r="J34" s="2428"/>
      <c r="K34" s="2589"/>
      <c r="L34" s="1674"/>
      <c r="M34" s="1674"/>
      <c r="N34" s="1674"/>
      <c r="O34" s="1674"/>
      <c r="P34" s="1674"/>
      <c r="Q34" s="1674"/>
      <c r="R34" s="1674"/>
      <c r="S34" s="1674"/>
      <c r="T34" s="1674"/>
      <c r="U34" s="2061"/>
      <c r="V34" s="2061"/>
      <c r="W34" s="2061"/>
      <c r="X34" s="2061"/>
      <c r="Y34" s="2061"/>
      <c r="Z34" s="2061"/>
      <c r="XEW34" s="531">
        <v>1090</v>
      </c>
      <c r="XEX34" s="989"/>
      <c r="XEY34" s="989"/>
      <c r="XEZ34" s="989"/>
      <c r="XFA34" s="989"/>
      <c r="XFB34" s="989"/>
      <c r="XFC34" s="990"/>
      <c r="XFD34" s="551"/>
    </row>
    <row r="35" spans="1:26 16377:16384" s="531" customFormat="1" ht="18" customHeight="1">
      <c r="A35" s="1673"/>
      <c r="B35" s="1881"/>
      <c r="C35" s="2227"/>
      <c r="D35" s="2227"/>
      <c r="E35" s="2227"/>
      <c r="F35" s="2227"/>
      <c r="G35" s="2227"/>
      <c r="H35" s="2227"/>
      <c r="I35" s="2227"/>
      <c r="J35" s="1674"/>
      <c r="K35" s="1674"/>
      <c r="L35" s="1674"/>
      <c r="M35" s="1674"/>
      <c r="N35" s="1674"/>
      <c r="O35" s="1674"/>
      <c r="P35" s="1674"/>
      <c r="Q35" s="1674"/>
      <c r="R35" s="1674"/>
      <c r="S35" s="1674"/>
      <c r="T35" s="1674"/>
      <c r="U35" s="1674"/>
      <c r="V35" s="1674"/>
      <c r="W35" s="1674"/>
      <c r="X35" s="2061"/>
      <c r="Y35" s="2061"/>
      <c r="Z35" s="2061"/>
      <c r="XEX35" s="551"/>
      <c r="XEY35" s="551"/>
      <c r="XEZ35" s="551"/>
      <c r="XFA35" s="551"/>
      <c r="XFB35" s="551"/>
      <c r="XFC35" s="551"/>
      <c r="XFD35" s="551"/>
    </row>
    <row r="36" spans="1:26 16377:16384">
      <c r="A36" s="1673"/>
      <c r="B36" s="1881"/>
      <c r="C36" s="2227"/>
      <c r="D36" s="2227"/>
      <c r="E36" s="2227"/>
      <c r="F36" s="2227"/>
      <c r="G36" s="2227"/>
      <c r="H36" s="2227"/>
      <c r="I36" s="2227"/>
      <c r="J36" s="1674"/>
    </row>
    <row r="37" spans="1:26 16377:16384">
      <c r="A37" s="1673"/>
      <c r="B37" s="1881"/>
      <c r="C37" s="2227"/>
      <c r="D37" s="2227"/>
      <c r="E37" s="2227"/>
      <c r="F37" s="2227"/>
      <c r="G37" s="2227"/>
      <c r="H37" s="2227"/>
      <c r="I37" s="2227"/>
      <c r="J37" s="1674"/>
    </row>
    <row r="38" spans="1:26 16377:16384">
      <c r="A38" s="1673"/>
      <c r="B38" s="1881"/>
      <c r="C38" s="2227"/>
      <c r="D38" s="2227"/>
      <c r="E38" s="2227"/>
      <c r="F38" s="2227"/>
      <c r="G38" s="2227"/>
      <c r="H38" s="2227"/>
      <c r="I38" s="2227"/>
      <c r="J38" s="1674"/>
    </row>
    <row r="39" spans="1:26 16377:16384">
      <c r="A39" s="1673"/>
      <c r="B39" s="1881"/>
      <c r="C39" s="1881"/>
      <c r="D39" s="1881"/>
      <c r="E39" s="1881"/>
      <c r="F39" s="1881"/>
      <c r="G39" s="1881"/>
      <c r="H39" s="1881"/>
      <c r="I39" s="2064"/>
      <c r="J39" s="1674"/>
    </row>
    <row r="40" spans="1:26 16377:16384">
      <c r="A40" s="1673"/>
      <c r="B40" s="1881"/>
      <c r="C40" s="1881"/>
      <c r="D40" s="1881"/>
      <c r="E40" s="1881"/>
      <c r="F40" s="1881"/>
      <c r="G40" s="1881"/>
      <c r="H40" s="1881"/>
      <c r="I40" s="2064"/>
      <c r="J40" s="1674"/>
    </row>
    <row r="41" spans="1:26 16377:16384">
      <c r="A41" s="1673"/>
      <c r="B41" s="1881"/>
      <c r="C41" s="1881"/>
      <c r="D41" s="1881"/>
      <c r="E41" s="1881"/>
      <c r="F41" s="1881"/>
      <c r="G41" s="1881"/>
      <c r="H41" s="1881"/>
      <c r="I41" s="2064"/>
      <c r="J41" s="1674"/>
    </row>
    <row r="42" spans="1:26 16377:16384">
      <c r="A42" s="1673"/>
      <c r="B42" s="1881"/>
      <c r="C42" s="1881"/>
      <c r="D42" s="1881"/>
      <c r="E42" s="1881"/>
      <c r="F42" s="1881"/>
      <c r="G42" s="1881"/>
      <c r="H42" s="1881"/>
      <c r="I42" s="2064"/>
      <c r="J42" s="1674"/>
    </row>
    <row r="43" spans="1:26 16377:16384">
      <c r="A43" s="1673"/>
      <c r="B43" s="1881"/>
      <c r="C43" s="1881"/>
      <c r="D43" s="1881"/>
      <c r="E43" s="1881"/>
      <c r="F43" s="1881"/>
      <c r="G43" s="1881"/>
      <c r="H43" s="1881"/>
      <c r="I43" s="2064"/>
      <c r="J43" s="1674"/>
    </row>
    <row r="44" spans="1:26 16377:16384">
      <c r="A44" s="1673"/>
      <c r="B44" s="1881"/>
      <c r="C44" s="1881"/>
      <c r="D44" s="1881"/>
      <c r="E44" s="1881"/>
      <c r="F44" s="1881"/>
      <c r="G44" s="1881"/>
      <c r="H44" s="1881"/>
      <c r="I44" s="2064"/>
      <c r="J44" s="1674"/>
    </row>
    <row r="45" spans="1:26 16377:16384">
      <c r="A45" s="1673"/>
      <c r="B45" s="1881"/>
      <c r="C45" s="1881"/>
      <c r="D45" s="1881"/>
      <c r="E45" s="1881"/>
      <c r="F45" s="1881"/>
      <c r="G45" s="1881"/>
      <c r="H45" s="1881"/>
      <c r="I45" s="2064"/>
      <c r="J45" s="1674"/>
    </row>
    <row r="46" spans="1:26 16377:16384">
      <c r="A46" s="1673"/>
      <c r="B46" s="1881"/>
      <c r="C46" s="1881"/>
      <c r="D46" s="1881"/>
      <c r="E46" s="1881"/>
      <c r="F46" s="1881"/>
      <c r="G46" s="1881"/>
      <c r="H46" s="1881"/>
      <c r="I46" s="2064"/>
      <c r="J46" s="1674"/>
    </row>
    <row r="47" spans="1:26 16377:16384">
      <c r="A47" s="1673"/>
      <c r="B47" s="1881"/>
      <c r="C47" s="1881"/>
      <c r="D47" s="1881"/>
      <c r="E47" s="1881"/>
      <c r="F47" s="1881"/>
      <c r="G47" s="1881"/>
      <c r="H47" s="1881"/>
      <c r="I47" s="2064"/>
      <c r="J47" s="1674"/>
    </row>
    <row r="48" spans="1:26 16377:16384">
      <c r="A48" s="1673"/>
      <c r="B48" s="1881"/>
      <c r="C48" s="1881"/>
      <c r="D48" s="1881"/>
      <c r="E48" s="1881"/>
      <c r="F48" s="1881"/>
      <c r="G48" s="1881"/>
      <c r="H48" s="1881"/>
      <c r="I48" s="2064"/>
      <c r="J48" s="1674"/>
    </row>
    <row r="49" spans="1:10">
      <c r="A49" s="1673"/>
      <c r="B49" s="1881"/>
      <c r="C49" s="1881"/>
      <c r="D49" s="1881"/>
      <c r="E49" s="1881"/>
      <c r="F49" s="1881"/>
      <c r="G49" s="1881"/>
      <c r="H49" s="1881"/>
      <c r="I49" s="2064"/>
      <c r="J49" s="1674"/>
    </row>
    <row r="50" spans="1:10">
      <c r="A50" s="1673"/>
      <c r="B50" s="1881"/>
      <c r="C50" s="1881"/>
      <c r="D50" s="1881"/>
      <c r="E50" s="1881"/>
      <c r="F50" s="1881"/>
      <c r="G50" s="1881"/>
      <c r="H50" s="1881"/>
      <c r="I50" s="2064"/>
      <c r="J50" s="1674"/>
    </row>
    <row r="51" spans="1:10">
      <c r="A51" s="1673"/>
      <c r="B51" s="1881"/>
      <c r="C51" s="1881"/>
      <c r="D51" s="1881"/>
      <c r="E51" s="1881"/>
      <c r="F51" s="1881"/>
      <c r="G51" s="1881"/>
      <c r="H51" s="1881"/>
      <c r="I51" s="2064"/>
      <c r="J51" s="1674"/>
    </row>
    <row r="52" spans="1:10">
      <c r="A52" s="1673"/>
      <c r="B52" s="1881"/>
      <c r="C52" s="1881"/>
      <c r="D52" s="1881"/>
      <c r="E52" s="1881"/>
      <c r="F52" s="1881"/>
      <c r="G52" s="1881"/>
      <c r="H52" s="1881"/>
      <c r="I52" s="2064"/>
      <c r="J52" s="1674"/>
    </row>
    <row r="53" spans="1:10">
      <c r="A53" s="1673"/>
      <c r="B53" s="1881"/>
      <c r="C53" s="1881"/>
      <c r="D53" s="1881"/>
      <c r="E53" s="1881"/>
      <c r="F53" s="1881"/>
      <c r="G53" s="1881"/>
      <c r="H53" s="1881"/>
      <c r="I53" s="1881"/>
      <c r="J53" s="1674"/>
    </row>
    <row r="54" spans="1:10">
      <c r="A54" s="1673"/>
      <c r="B54" s="1881"/>
      <c r="C54" s="1881"/>
      <c r="D54" s="1881"/>
      <c r="E54" s="1881"/>
      <c r="F54" s="1881"/>
      <c r="G54" s="1881"/>
      <c r="H54" s="1881"/>
      <c r="I54" s="1881"/>
      <c r="J54" s="1674"/>
    </row>
    <row r="55" spans="1:10">
      <c r="A55" s="1673"/>
      <c r="B55" s="1881"/>
      <c r="C55" s="1881"/>
      <c r="D55" s="1881"/>
      <c r="E55" s="1881"/>
      <c r="F55" s="1881"/>
      <c r="G55" s="1881"/>
      <c r="H55" s="1881"/>
      <c r="I55" s="1881"/>
      <c r="J55" s="1674"/>
    </row>
    <row r="56" spans="1:10">
      <c r="A56" s="1673"/>
      <c r="B56" s="1881"/>
      <c r="C56" s="1881"/>
      <c r="D56" s="1881"/>
      <c r="E56" s="1881"/>
      <c r="F56" s="1881"/>
      <c r="G56" s="1881"/>
      <c r="H56" s="1881"/>
      <c r="I56" s="1881"/>
      <c r="J56" s="1674"/>
    </row>
    <row r="57" spans="1:10">
      <c r="A57" s="1673"/>
      <c r="B57" s="1881"/>
      <c r="C57" s="1881"/>
      <c r="D57" s="1881"/>
      <c r="E57" s="1881"/>
      <c r="F57" s="1881"/>
      <c r="G57" s="1881"/>
      <c r="H57" s="1881"/>
      <c r="I57" s="1881"/>
      <c r="J57" s="1674"/>
    </row>
    <row r="58" spans="1:10">
      <c r="A58" s="1673"/>
      <c r="B58" s="1881"/>
      <c r="C58" s="1881"/>
      <c r="D58" s="1881"/>
      <c r="E58" s="1881"/>
      <c r="F58" s="1881"/>
      <c r="G58" s="1881"/>
      <c r="H58" s="1881"/>
      <c r="I58" s="1881"/>
      <c r="J58" s="1674"/>
    </row>
    <row r="59" spans="1:10">
      <c r="A59" s="1673"/>
      <c r="B59" s="1881"/>
      <c r="C59" s="1881"/>
      <c r="D59" s="1881"/>
      <c r="E59" s="1881"/>
      <c r="F59" s="1881"/>
      <c r="G59" s="1881"/>
      <c r="H59" s="1881"/>
      <c r="I59" s="1881"/>
      <c r="J59" s="1674"/>
    </row>
    <row r="60" spans="1:10">
      <c r="A60" s="1673"/>
      <c r="B60" s="1881"/>
      <c r="C60" s="1881"/>
      <c r="D60" s="1881"/>
      <c r="E60" s="1881"/>
      <c r="F60" s="1881"/>
      <c r="G60" s="1881"/>
      <c r="H60" s="1881"/>
      <c r="I60" s="1881"/>
      <c r="J60" s="1674"/>
    </row>
    <row r="61" spans="1:10">
      <c r="A61" s="1673"/>
      <c r="B61" s="1881"/>
      <c r="C61" s="1881"/>
      <c r="D61" s="1881"/>
      <c r="E61" s="1881"/>
      <c r="F61" s="1881"/>
      <c r="G61" s="1881"/>
      <c r="H61" s="1881"/>
      <c r="I61" s="1881"/>
      <c r="J61" s="1674"/>
    </row>
    <row r="62" spans="1:10">
      <c r="A62" s="1673"/>
      <c r="B62" s="1881"/>
      <c r="C62" s="1881"/>
      <c r="D62" s="1881"/>
      <c r="E62" s="1881"/>
      <c r="F62" s="1881"/>
      <c r="G62" s="1881"/>
      <c r="H62" s="1881"/>
      <c r="I62" s="1881"/>
      <c r="J62" s="1674"/>
    </row>
    <row r="63" spans="1:10">
      <c r="A63" s="1673"/>
      <c r="B63" s="1881"/>
      <c r="C63" s="1881"/>
      <c r="D63" s="1881"/>
      <c r="E63" s="1881"/>
      <c r="F63" s="1881"/>
      <c r="G63" s="1881"/>
      <c r="H63" s="1881"/>
      <c r="I63" s="1881"/>
      <c r="J63" s="1674"/>
    </row>
    <row r="64" spans="1:10">
      <c r="A64" s="1673"/>
      <c r="B64" s="1881"/>
      <c r="C64" s="1881"/>
      <c r="D64" s="1881"/>
      <c r="E64" s="1881"/>
      <c r="F64" s="1881"/>
      <c r="G64" s="1881"/>
      <c r="H64" s="1881"/>
      <c r="I64" s="1881"/>
      <c r="J64" s="1674"/>
    </row>
    <row r="65" spans="1:10">
      <c r="A65" s="1673"/>
      <c r="B65" s="1881"/>
      <c r="C65" s="1881"/>
      <c r="D65" s="1881"/>
      <c r="E65" s="1881"/>
      <c r="F65" s="1881"/>
      <c r="G65" s="1881"/>
      <c r="H65" s="1881"/>
      <c r="I65" s="1881"/>
      <c r="J65" s="1674"/>
    </row>
    <row r="66" spans="1:10">
      <c r="A66" s="1673"/>
      <c r="B66" s="1881"/>
      <c r="C66" s="1881"/>
      <c r="D66" s="1881"/>
      <c r="E66" s="1881"/>
      <c r="F66" s="1881"/>
      <c r="G66" s="1881"/>
      <c r="H66" s="1881"/>
      <c r="I66" s="1881"/>
      <c r="J66" s="1674"/>
    </row>
    <row r="67" spans="1:10">
      <c r="A67" s="1673"/>
      <c r="B67" s="1881"/>
      <c r="C67" s="1881"/>
      <c r="D67" s="1881"/>
      <c r="E67" s="1881"/>
      <c r="F67" s="1881"/>
      <c r="G67" s="1881"/>
      <c r="H67" s="1881"/>
      <c r="I67" s="1881"/>
      <c r="J67" s="1674"/>
    </row>
    <row r="68" spans="1:10">
      <c r="A68" s="1673"/>
      <c r="B68" s="1881"/>
      <c r="C68" s="1881"/>
      <c r="D68" s="2228"/>
      <c r="E68" s="1881"/>
      <c r="F68" s="1881"/>
      <c r="G68" s="1881"/>
      <c r="H68" s="1881"/>
      <c r="I68" s="2064"/>
      <c r="J68" s="1674"/>
    </row>
    <row r="69" spans="1:10">
      <c r="A69" s="1673"/>
      <c r="B69" s="1881"/>
      <c r="C69" s="1881"/>
      <c r="D69" s="2228"/>
      <c r="E69" s="1881"/>
      <c r="F69" s="1881"/>
      <c r="G69" s="1881"/>
      <c r="H69" s="1881"/>
      <c r="I69" s="2064"/>
      <c r="J69" s="1674"/>
    </row>
    <row r="70" spans="1:10">
      <c r="A70" s="1673"/>
      <c r="B70" s="1881"/>
      <c r="C70" s="1881"/>
      <c r="D70" s="2228"/>
      <c r="E70" s="1881"/>
      <c r="F70" s="1881"/>
      <c r="G70" s="1881"/>
      <c r="H70" s="1881"/>
      <c r="I70" s="2064"/>
      <c r="J70" s="1674"/>
    </row>
    <row r="71" spans="1:10">
      <c r="A71" s="1673"/>
      <c r="B71" s="1881"/>
      <c r="C71" s="1881"/>
      <c r="D71" s="2228"/>
      <c r="E71" s="1881"/>
      <c r="F71" s="1881"/>
      <c r="G71" s="1881"/>
      <c r="H71" s="1881"/>
      <c r="I71" s="2064"/>
      <c r="J71" s="1674"/>
    </row>
    <row r="72" spans="1:10">
      <c r="A72" s="1673"/>
      <c r="B72" s="1881"/>
      <c r="C72" s="1881"/>
      <c r="D72" s="2228"/>
      <c r="E72" s="1881"/>
      <c r="F72" s="1881"/>
      <c r="G72" s="1881"/>
      <c r="H72" s="1881"/>
      <c r="I72" s="2064"/>
      <c r="J72" s="1674"/>
    </row>
    <row r="73" spans="1:10">
      <c r="A73" s="1673"/>
      <c r="B73" s="1881"/>
      <c r="C73" s="1881"/>
      <c r="D73" s="2228"/>
      <c r="E73" s="1881"/>
      <c r="F73" s="1881"/>
      <c r="G73" s="1881"/>
      <c r="H73" s="1881"/>
      <c r="I73" s="2064"/>
      <c r="J73" s="1674"/>
    </row>
    <row r="74" spans="1:10">
      <c r="A74" s="1673"/>
      <c r="B74" s="1881"/>
      <c r="C74" s="1881"/>
      <c r="D74" s="2228"/>
      <c r="E74" s="1881"/>
      <c r="F74" s="1881"/>
      <c r="G74" s="1881"/>
      <c r="H74" s="1881"/>
      <c r="I74" s="2064"/>
      <c r="J74" s="1674"/>
    </row>
    <row r="75" spans="1:10">
      <c r="A75" s="1673"/>
      <c r="B75" s="1881"/>
      <c r="C75" s="1881"/>
      <c r="D75" s="2228"/>
      <c r="E75" s="1881"/>
      <c r="F75" s="1881"/>
      <c r="G75" s="1881"/>
      <c r="H75" s="1881"/>
      <c r="I75" s="2064"/>
      <c r="J75" s="1674"/>
    </row>
    <row r="76" spans="1:10">
      <c r="A76" s="1673"/>
      <c r="B76" s="1881"/>
      <c r="C76" s="1881"/>
      <c r="D76" s="2228"/>
      <c r="E76" s="1881"/>
      <c r="F76" s="1881"/>
      <c r="G76" s="1881"/>
      <c r="H76" s="1881"/>
      <c r="I76" s="2064"/>
      <c r="J76" s="1674"/>
    </row>
    <row r="77" spans="1:10">
      <c r="A77" s="1673"/>
      <c r="B77" s="1881"/>
      <c r="C77" s="1881"/>
      <c r="D77" s="2228"/>
      <c r="E77" s="1881"/>
      <c r="F77" s="1881"/>
      <c r="G77" s="1881"/>
      <c r="H77" s="1881"/>
      <c r="I77" s="2064"/>
      <c r="J77" s="1674"/>
    </row>
    <row r="78" spans="1:10">
      <c r="A78" s="1673"/>
      <c r="B78" s="1881"/>
      <c r="C78" s="1881"/>
      <c r="D78" s="2228"/>
      <c r="E78" s="1881"/>
      <c r="F78" s="1881"/>
      <c r="G78" s="1881"/>
      <c r="H78" s="1881"/>
      <c r="I78" s="2064"/>
      <c r="J78" s="1674"/>
    </row>
    <row r="79" spans="1:10">
      <c r="A79" s="1673"/>
      <c r="B79" s="1881"/>
      <c r="C79" s="1881"/>
      <c r="D79" s="2228"/>
      <c r="E79" s="1881"/>
      <c r="F79" s="1881"/>
      <c r="G79" s="1881"/>
      <c r="H79" s="1881"/>
      <c r="I79" s="2064"/>
      <c r="J79" s="1674"/>
    </row>
    <row r="80" spans="1:10">
      <c r="A80" s="1673"/>
      <c r="B80" s="1881"/>
      <c r="C80" s="1881"/>
      <c r="D80" s="2228"/>
      <c r="E80" s="1881"/>
      <c r="F80" s="1881"/>
      <c r="G80" s="1881"/>
      <c r="H80" s="1881"/>
      <c r="I80" s="2064"/>
      <c r="J80" s="1674"/>
    </row>
    <row r="81" spans="1:10">
      <c r="A81" s="1673"/>
      <c r="B81" s="1881"/>
      <c r="C81" s="1881"/>
      <c r="D81" s="2228"/>
      <c r="E81" s="1881"/>
      <c r="F81" s="1881"/>
      <c r="G81" s="1881"/>
      <c r="H81" s="1881"/>
      <c r="I81" s="2064"/>
      <c r="J81" s="1674"/>
    </row>
    <row r="82" spans="1:10">
      <c r="A82" s="1673"/>
      <c r="B82" s="1881"/>
      <c r="C82" s="1881"/>
      <c r="D82" s="2228"/>
      <c r="E82" s="1881"/>
      <c r="F82" s="1881"/>
      <c r="G82" s="1881"/>
      <c r="H82" s="1881"/>
      <c r="I82" s="2064"/>
      <c r="J82" s="1674"/>
    </row>
    <row r="83" spans="1:10">
      <c r="A83" s="1673"/>
      <c r="B83" s="1881"/>
      <c r="C83" s="1881"/>
      <c r="D83" s="2228"/>
      <c r="E83" s="1881"/>
      <c r="F83" s="1881"/>
      <c r="G83" s="1881"/>
      <c r="H83" s="1881"/>
      <c r="I83" s="2064"/>
      <c r="J83" s="1674"/>
    </row>
    <row r="84" spans="1:10">
      <c r="A84" s="1673"/>
      <c r="B84" s="1881"/>
      <c r="C84" s="1881"/>
      <c r="D84" s="2228"/>
      <c r="E84" s="1881"/>
      <c r="F84" s="1881"/>
      <c r="G84" s="1881"/>
      <c r="H84" s="1881"/>
      <c r="I84" s="2064"/>
      <c r="J84" s="1674"/>
    </row>
    <row r="85" spans="1:10">
      <c r="A85" s="1673"/>
      <c r="B85" s="1881"/>
      <c r="C85" s="1881"/>
      <c r="D85" s="2228"/>
      <c r="E85" s="1881"/>
      <c r="F85" s="1881"/>
      <c r="G85" s="1881"/>
      <c r="H85" s="1881"/>
      <c r="I85" s="2064"/>
      <c r="J85" s="1674"/>
    </row>
    <row r="86" spans="1:10">
      <c r="A86" s="1673"/>
      <c r="B86" s="1881"/>
      <c r="C86" s="1881"/>
      <c r="D86" s="2228"/>
      <c r="E86" s="1881"/>
      <c r="F86" s="1881"/>
      <c r="G86" s="1881"/>
      <c r="H86" s="1881"/>
      <c r="I86" s="2064"/>
      <c r="J86" s="1674"/>
    </row>
    <row r="87" spans="1:10">
      <c r="A87" s="1673"/>
      <c r="B87" s="1881"/>
      <c r="C87" s="1881"/>
      <c r="D87" s="2228"/>
      <c r="E87" s="1881"/>
      <c r="F87" s="1881"/>
      <c r="G87" s="1881"/>
      <c r="H87" s="1881"/>
      <c r="I87" s="2064"/>
      <c r="J87" s="1674"/>
    </row>
    <row r="88" spans="1:10">
      <c r="A88" s="1673"/>
      <c r="B88" s="1881"/>
      <c r="C88" s="1881"/>
      <c r="D88" s="2228"/>
      <c r="E88" s="1881"/>
      <c r="F88" s="1881"/>
      <c r="G88" s="1881"/>
      <c r="H88" s="1881"/>
      <c r="I88" s="2064"/>
      <c r="J88" s="1674"/>
    </row>
    <row r="89" spans="1:10">
      <c r="A89" s="1673"/>
      <c r="B89" s="1881"/>
      <c r="C89" s="1881"/>
      <c r="D89" s="2228"/>
      <c r="E89" s="1881"/>
      <c r="F89" s="1881"/>
      <c r="G89" s="1881"/>
      <c r="H89" s="1881"/>
      <c r="I89" s="2064"/>
      <c r="J89" s="1674"/>
    </row>
    <row r="90" spans="1:10">
      <c r="A90" s="1673"/>
      <c r="B90" s="1881"/>
      <c r="C90" s="1881"/>
      <c r="D90" s="2228"/>
      <c r="E90" s="1881"/>
      <c r="F90" s="1881"/>
      <c r="G90" s="1881"/>
      <c r="H90" s="1881"/>
      <c r="I90" s="2064"/>
      <c r="J90" s="1674"/>
    </row>
    <row r="91" spans="1:10">
      <c r="A91" s="1673"/>
      <c r="B91" s="1881"/>
      <c r="C91" s="1881"/>
      <c r="D91" s="2228"/>
      <c r="E91" s="1881"/>
      <c r="F91" s="1881"/>
      <c r="G91" s="1881"/>
      <c r="H91" s="1881"/>
      <c r="I91" s="2064"/>
      <c r="J91" s="1674"/>
    </row>
    <row r="92" spans="1:10">
      <c r="A92" s="1673"/>
      <c r="B92" s="1881"/>
      <c r="C92" s="1881"/>
      <c r="D92" s="2228"/>
      <c r="E92" s="1881"/>
      <c r="F92" s="1881"/>
      <c r="G92" s="1881"/>
      <c r="H92" s="1881"/>
      <c r="I92" s="2064"/>
      <c r="J92" s="1674"/>
    </row>
    <row r="93" spans="1:10">
      <c r="A93" s="1673"/>
      <c r="B93" s="1881"/>
      <c r="C93" s="1881"/>
      <c r="D93" s="2228"/>
      <c r="E93" s="1881"/>
      <c r="F93" s="1881"/>
      <c r="G93" s="1881"/>
      <c r="H93" s="1881"/>
      <c r="I93" s="2064"/>
      <c r="J93" s="1674"/>
    </row>
    <row r="94" spans="1:10">
      <c r="A94" s="1673"/>
      <c r="B94" s="1881"/>
      <c r="C94" s="1881"/>
      <c r="D94" s="2228"/>
      <c r="E94" s="1881"/>
      <c r="F94" s="1881"/>
      <c r="G94" s="1881"/>
      <c r="H94" s="1881"/>
      <c r="I94" s="2064"/>
      <c r="J94" s="1674"/>
    </row>
    <row r="95" spans="1:10">
      <c r="A95" s="1673"/>
      <c r="B95" s="1881"/>
      <c r="C95" s="1881"/>
      <c r="D95" s="2228"/>
      <c r="E95" s="1881"/>
      <c r="F95" s="1881"/>
      <c r="G95" s="1881"/>
      <c r="H95" s="1881"/>
      <c r="I95" s="2064"/>
      <c r="J95" s="1674"/>
    </row>
    <row r="96" spans="1:10">
      <c r="A96" s="1673"/>
      <c r="B96" s="1881"/>
      <c r="C96" s="1881"/>
      <c r="D96" s="2228"/>
      <c r="E96" s="1881"/>
      <c r="F96" s="1881"/>
      <c r="G96" s="1881"/>
      <c r="H96" s="1881"/>
      <c r="I96" s="2064"/>
      <c r="J96" s="1674"/>
    </row>
    <row r="97" spans="1:10">
      <c r="A97" s="1673"/>
      <c r="B97" s="1881"/>
      <c r="C97" s="1881"/>
      <c r="D97" s="2228"/>
      <c r="E97" s="1881"/>
      <c r="F97" s="1881"/>
      <c r="G97" s="1881"/>
      <c r="H97" s="1881"/>
      <c r="I97" s="2064"/>
      <c r="J97" s="1674"/>
    </row>
    <row r="98" spans="1:10">
      <c r="A98" s="1673"/>
      <c r="B98" s="1881"/>
      <c r="C98" s="1881"/>
      <c r="D98" s="2228"/>
      <c r="E98" s="1881"/>
      <c r="F98" s="1881"/>
      <c r="G98" s="1881"/>
      <c r="H98" s="1881"/>
      <c r="I98" s="2064"/>
      <c r="J98" s="1674"/>
    </row>
    <row r="99" spans="1:10">
      <c r="A99" s="1673"/>
      <c r="B99" s="1881"/>
      <c r="C99" s="1881"/>
      <c r="D99" s="2228"/>
      <c r="E99" s="1881"/>
      <c r="F99" s="1881"/>
      <c r="G99" s="1881"/>
      <c r="H99" s="1881"/>
      <c r="I99" s="2064"/>
      <c r="J99" s="1674"/>
    </row>
    <row r="100" spans="1:10">
      <c r="A100" s="1673"/>
      <c r="B100" s="1881"/>
      <c r="C100" s="1881"/>
      <c r="D100" s="2228"/>
      <c r="E100" s="1881"/>
      <c r="F100" s="1881"/>
      <c r="G100" s="1881"/>
      <c r="H100" s="1881"/>
      <c r="I100" s="2064"/>
      <c r="J100" s="1674"/>
    </row>
    <row r="101" spans="1:10">
      <c r="D101" s="2229"/>
      <c r="J101" s="1674"/>
    </row>
    <row r="102" spans="1:10">
      <c r="D102" s="2229"/>
      <c r="J102" s="1674"/>
    </row>
    <row r="103" spans="1:10">
      <c r="D103" s="2229"/>
      <c r="J103" s="1674"/>
    </row>
    <row r="104" spans="1:10">
      <c r="D104" s="2229"/>
      <c r="J104" s="1674"/>
    </row>
    <row r="105" spans="1:10">
      <c r="D105" s="2229"/>
      <c r="J105" s="1674"/>
    </row>
    <row r="106" spans="1:10">
      <c r="D106" s="2229"/>
      <c r="J106" s="1674"/>
    </row>
    <row r="107" spans="1:10">
      <c r="D107" s="2229"/>
      <c r="J107" s="1674"/>
    </row>
    <row r="108" spans="1:10">
      <c r="D108" s="2229"/>
      <c r="J108" s="1674"/>
    </row>
    <row r="109" spans="1:10">
      <c r="D109" s="2229"/>
      <c r="J109" s="1674"/>
    </row>
    <row r="110" spans="1:10">
      <c r="D110" s="2229"/>
      <c r="J110" s="1674"/>
    </row>
    <row r="111" spans="1:10">
      <c r="D111" s="2229"/>
      <c r="J111" s="1674"/>
    </row>
    <row r="112" spans="1:10">
      <c r="D112" s="2229"/>
      <c r="J112" s="1674"/>
    </row>
    <row r="113" spans="4:10">
      <c r="D113" s="2229"/>
      <c r="J113" s="1674"/>
    </row>
    <row r="114" spans="4:10">
      <c r="D114" s="2229"/>
      <c r="J114" s="1674"/>
    </row>
    <row r="115" spans="4:10">
      <c r="D115" s="2229"/>
      <c r="J115" s="1674"/>
    </row>
    <row r="116" spans="4:10">
      <c r="D116" s="2229"/>
      <c r="J116" s="1674"/>
    </row>
    <row r="117" spans="4:10">
      <c r="D117" s="2229"/>
      <c r="J117" s="1674"/>
    </row>
    <row r="118" spans="4:10">
      <c r="D118" s="2229"/>
      <c r="J118" s="1674"/>
    </row>
    <row r="119" spans="4:10">
      <c r="D119" s="2229"/>
      <c r="J119" s="1674"/>
    </row>
    <row r="120" spans="4:10">
      <c r="D120" s="2229"/>
      <c r="J120" s="1674"/>
    </row>
    <row r="121" spans="4:10">
      <c r="D121" s="2229"/>
      <c r="J121" s="1674"/>
    </row>
    <row r="122" spans="4:10">
      <c r="D122" s="2229"/>
      <c r="J122" s="1674"/>
    </row>
    <row r="123" spans="4:10">
      <c r="D123" s="2229"/>
      <c r="J123" s="1674"/>
    </row>
    <row r="124" spans="4:10">
      <c r="D124" s="2229"/>
      <c r="J124" s="1674"/>
    </row>
    <row r="125" spans="4:10">
      <c r="D125" s="2229"/>
      <c r="J125" s="1674"/>
    </row>
    <row r="126" spans="4:10">
      <c r="D126" s="2229"/>
      <c r="J126" s="1674"/>
    </row>
    <row r="127" spans="4:10">
      <c r="D127" s="2229"/>
      <c r="J127" s="1674"/>
    </row>
    <row r="128" spans="4:10">
      <c r="D128" s="2229"/>
      <c r="J128" s="1674"/>
    </row>
    <row r="129" spans="4:10">
      <c r="D129" s="2229"/>
      <c r="J129" s="1674"/>
    </row>
    <row r="130" spans="4:10">
      <c r="D130" s="2229"/>
      <c r="J130" s="1674"/>
    </row>
    <row r="131" spans="4:10">
      <c r="D131" s="2229"/>
      <c r="J131" s="1674"/>
    </row>
    <row r="132" spans="4:10">
      <c r="D132" s="2229"/>
      <c r="J132" s="1674"/>
    </row>
    <row r="133" spans="4:10">
      <c r="D133" s="2229"/>
      <c r="J133" s="1674"/>
    </row>
    <row r="134" spans="4:10">
      <c r="D134" s="2229"/>
      <c r="J134" s="1674"/>
    </row>
    <row r="135" spans="4:10">
      <c r="D135" s="2229"/>
      <c r="J135" s="1674"/>
    </row>
    <row r="136" spans="4:10">
      <c r="D136" s="2229"/>
      <c r="J136" s="1674"/>
    </row>
    <row r="137" spans="4:10">
      <c r="D137" s="2229"/>
      <c r="J137" s="1674"/>
    </row>
    <row r="138" spans="4:10">
      <c r="D138" s="2229"/>
      <c r="J138" s="1674"/>
    </row>
    <row r="139" spans="4:10">
      <c r="D139" s="2229"/>
      <c r="J139" s="1674"/>
    </row>
    <row r="140" spans="4:10">
      <c r="D140" s="2229"/>
      <c r="J140" s="1674"/>
    </row>
    <row r="141" spans="4:10">
      <c r="D141" s="2229"/>
      <c r="J141" s="1674"/>
    </row>
    <row r="142" spans="4:10">
      <c r="D142" s="2229"/>
      <c r="J142" s="1674"/>
    </row>
    <row r="143" spans="4:10">
      <c r="D143" s="2229"/>
      <c r="J143" s="1674"/>
    </row>
    <row r="144" spans="4:10">
      <c r="D144" s="2229"/>
      <c r="J144" s="1674"/>
    </row>
    <row r="145" spans="4:10">
      <c r="D145" s="2229"/>
      <c r="J145" s="1674"/>
    </row>
    <row r="146" spans="4:10">
      <c r="D146" s="2229"/>
      <c r="J146" s="1674"/>
    </row>
    <row r="147" spans="4:10">
      <c r="D147" s="2229"/>
    </row>
    <row r="148" spans="4:10">
      <c r="D148" s="2229"/>
    </row>
    <row r="149" spans="4:10">
      <c r="D149" s="2229"/>
    </row>
    <row r="150" spans="4:10">
      <c r="D150" s="2229"/>
    </row>
    <row r="151" spans="4:10">
      <c r="D151" s="2229"/>
    </row>
    <row r="152" spans="4:10">
      <c r="D152" s="2229"/>
    </row>
    <row r="153" spans="4:10">
      <c r="D153" s="2229"/>
    </row>
    <row r="154" spans="4:10">
      <c r="D154" s="2229"/>
    </row>
    <row r="155" spans="4:10">
      <c r="D155" s="2229"/>
    </row>
    <row r="156" spans="4:10">
      <c r="D156" s="2229"/>
    </row>
    <row r="157" spans="4:10">
      <c r="D157" s="2229"/>
    </row>
    <row r="158" spans="4:10">
      <c r="D158" s="2229"/>
    </row>
    <row r="159" spans="4:10">
      <c r="D159" s="2229"/>
    </row>
    <row r="160" spans="4:10">
      <c r="D160" s="2229"/>
    </row>
    <row r="161" spans="4:4">
      <c r="D161" s="2229"/>
    </row>
    <row r="162" spans="4:4">
      <c r="D162" s="2229"/>
    </row>
    <row r="163" spans="4:4">
      <c r="D163" s="2229"/>
    </row>
    <row r="164" spans="4:4">
      <c r="D164" s="2229"/>
    </row>
    <row r="165" spans="4:4">
      <c r="D165" s="2229"/>
    </row>
    <row r="166" spans="4:4">
      <c r="D166" s="2229"/>
    </row>
    <row r="167" spans="4:4">
      <c r="D167" s="2229"/>
    </row>
    <row r="168" spans="4:4">
      <c r="D168" s="2229"/>
    </row>
    <row r="169" spans="4:4">
      <c r="D169" s="2229"/>
    </row>
    <row r="170" spans="4:4">
      <c r="D170" s="2229"/>
    </row>
    <row r="171" spans="4:4">
      <c r="D171" s="2229"/>
    </row>
    <row r="172" spans="4:4">
      <c r="D172" s="2229"/>
    </row>
    <row r="173" spans="4:4">
      <c r="D173" s="2229"/>
    </row>
    <row r="174" spans="4:4">
      <c r="D174" s="2229"/>
    </row>
    <row r="175" spans="4:4">
      <c r="D175" s="2229"/>
    </row>
    <row r="176" spans="4:4">
      <c r="D176" s="2229"/>
    </row>
    <row r="177" spans="4:4">
      <c r="D177" s="2229"/>
    </row>
    <row r="178" spans="4:4">
      <c r="D178" s="2229"/>
    </row>
    <row r="179" spans="4:4">
      <c r="D179" s="2229"/>
    </row>
    <row r="180" spans="4:4">
      <c r="D180" s="2229"/>
    </row>
    <row r="181" spans="4:4">
      <c r="D181" s="2229"/>
    </row>
    <row r="182" spans="4:4">
      <c r="D182" s="2229"/>
    </row>
    <row r="183" spans="4:4">
      <c r="D183" s="2229"/>
    </row>
    <row r="184" spans="4:4">
      <c r="D184" s="2229"/>
    </row>
    <row r="185" spans="4:4">
      <c r="D185" s="2229"/>
    </row>
    <row r="186" spans="4:4">
      <c r="D186" s="2229"/>
    </row>
    <row r="187" spans="4:4">
      <c r="D187" s="2229"/>
    </row>
    <row r="188" spans="4:4">
      <c r="D188" s="2229"/>
    </row>
    <row r="189" spans="4:4">
      <c r="D189" s="2229"/>
    </row>
    <row r="190" spans="4:4">
      <c r="D190" s="2229"/>
    </row>
    <row r="191" spans="4:4">
      <c r="D191" s="2229"/>
    </row>
    <row r="192" spans="4:4">
      <c r="D192" s="2229"/>
    </row>
    <row r="193" spans="4:4">
      <c r="D193" s="2229"/>
    </row>
    <row r="194" spans="4:4">
      <c r="D194" s="2229"/>
    </row>
    <row r="195" spans="4:4">
      <c r="D195" s="2229"/>
    </row>
    <row r="196" spans="4:4">
      <c r="D196" s="2229"/>
    </row>
    <row r="197" spans="4:4">
      <c r="D197" s="2229"/>
    </row>
    <row r="198" spans="4:4">
      <c r="D198" s="2229"/>
    </row>
    <row r="199" spans="4:4">
      <c r="D199" s="2229"/>
    </row>
    <row r="200" spans="4:4">
      <c r="D200" s="2229"/>
    </row>
    <row r="201" spans="4:4">
      <c r="D201" s="2229"/>
    </row>
    <row r="202" spans="4:4">
      <c r="D202" s="2229"/>
    </row>
    <row r="203" spans="4:4">
      <c r="D203" s="2229"/>
    </row>
    <row r="204" spans="4:4">
      <c r="D204" s="2229"/>
    </row>
    <row r="205" spans="4:4">
      <c r="D205" s="2229"/>
    </row>
    <row r="206" spans="4:4">
      <c r="D206" s="2229"/>
    </row>
    <row r="207" spans="4:4">
      <c r="D207" s="2229"/>
    </row>
    <row r="208" spans="4:4">
      <c r="D208" s="2229"/>
    </row>
    <row r="209" spans="4:4">
      <c r="D209" s="2229"/>
    </row>
    <row r="210" spans="4:4">
      <c r="D210" s="2229"/>
    </row>
    <row r="211" spans="4:4">
      <c r="D211" s="2229"/>
    </row>
    <row r="212" spans="4:4">
      <c r="D212" s="2229"/>
    </row>
    <row r="213" spans="4:4">
      <c r="D213" s="2229"/>
    </row>
    <row r="214" spans="4:4">
      <c r="D214" s="2229"/>
    </row>
    <row r="215" spans="4:4">
      <c r="D215" s="2229"/>
    </row>
    <row r="216" spans="4:4">
      <c r="D216" s="2229"/>
    </row>
    <row r="217" spans="4:4">
      <c r="D217" s="2229"/>
    </row>
    <row r="218" spans="4:4">
      <c r="D218" s="2229"/>
    </row>
    <row r="219" spans="4:4">
      <c r="D219" s="2229"/>
    </row>
    <row r="220" spans="4:4">
      <c r="D220" s="2229"/>
    </row>
    <row r="221" spans="4:4">
      <c r="D221" s="2229"/>
    </row>
    <row r="222" spans="4:4">
      <c r="D222" s="2229"/>
    </row>
    <row r="223" spans="4:4">
      <c r="D223" s="2229"/>
    </row>
    <row r="224" spans="4:4">
      <c r="D224" s="2229"/>
    </row>
    <row r="225" spans="4:4">
      <c r="D225" s="2229"/>
    </row>
    <row r="226" spans="4:4">
      <c r="D226" s="2229"/>
    </row>
    <row r="227" spans="4:4">
      <c r="D227" s="2229"/>
    </row>
    <row r="228" spans="4:4">
      <c r="D228" s="2229"/>
    </row>
    <row r="229" spans="4:4">
      <c r="D229" s="2229"/>
    </row>
    <row r="230" spans="4:4">
      <c r="D230" s="2229"/>
    </row>
    <row r="231" spans="4:4">
      <c r="D231" s="2229"/>
    </row>
    <row r="232" spans="4:4">
      <c r="D232" s="2229"/>
    </row>
    <row r="233" spans="4:4">
      <c r="D233" s="2229"/>
    </row>
    <row r="234" spans="4:4">
      <c r="D234" s="2229"/>
    </row>
    <row r="235" spans="4:4">
      <c r="D235" s="2229"/>
    </row>
    <row r="236" spans="4:4">
      <c r="D236" s="2229"/>
    </row>
    <row r="237" spans="4:4">
      <c r="D237" s="2229"/>
    </row>
    <row r="238" spans="4:4">
      <c r="D238" s="2229"/>
    </row>
    <row r="239" spans="4:4">
      <c r="D239" s="2229"/>
    </row>
    <row r="240" spans="4:4">
      <c r="D240" s="2229"/>
    </row>
    <row r="241" spans="4:4">
      <c r="D241" s="2229"/>
    </row>
    <row r="242" spans="4:4">
      <c r="D242" s="2229"/>
    </row>
    <row r="243" spans="4:4">
      <c r="D243" s="2229"/>
    </row>
    <row r="244" spans="4:4">
      <c r="D244" s="2229"/>
    </row>
    <row r="245" spans="4:4">
      <c r="D245" s="2229"/>
    </row>
    <row r="246" spans="4:4">
      <c r="D246" s="2229"/>
    </row>
    <row r="247" spans="4:4">
      <c r="D247" s="2229"/>
    </row>
    <row r="248" spans="4:4">
      <c r="D248" s="2229"/>
    </row>
    <row r="249" spans="4:4">
      <c r="D249" s="2229"/>
    </row>
    <row r="250" spans="4:4">
      <c r="D250" s="2229"/>
    </row>
    <row r="251" spans="4:4">
      <c r="D251" s="2229"/>
    </row>
    <row r="252" spans="4:4">
      <c r="D252" s="2229"/>
    </row>
    <row r="253" spans="4:4">
      <c r="D253" s="2229"/>
    </row>
    <row r="254" spans="4:4">
      <c r="D254" s="2229"/>
    </row>
    <row r="255" spans="4:4">
      <c r="D255" s="2229"/>
    </row>
    <row r="256" spans="4:4">
      <c r="D256" s="2229"/>
    </row>
    <row r="257" spans="4:4">
      <c r="D257" s="2229"/>
    </row>
    <row r="258" spans="4:4">
      <c r="D258" s="2229"/>
    </row>
    <row r="259" spans="4:4">
      <c r="D259" s="2229"/>
    </row>
    <row r="260" spans="4:4">
      <c r="D260" s="2229"/>
    </row>
    <row r="261" spans="4:4">
      <c r="D261" s="2229"/>
    </row>
    <row r="262" spans="4:4">
      <c r="D262" s="2229"/>
    </row>
    <row r="263" spans="4:4">
      <c r="D263" s="2229"/>
    </row>
    <row r="264" spans="4:4">
      <c r="D264" s="2229"/>
    </row>
    <row r="265" spans="4:4">
      <c r="D265" s="2229"/>
    </row>
    <row r="266" spans="4:4">
      <c r="D266" s="2229"/>
    </row>
    <row r="267" spans="4:4">
      <c r="D267" s="2229"/>
    </row>
    <row r="268" spans="4:4">
      <c r="D268" s="2229"/>
    </row>
    <row r="269" spans="4:4">
      <c r="D269" s="2229"/>
    </row>
    <row r="270" spans="4:4">
      <c r="D270" s="2229"/>
    </row>
    <row r="271" spans="4:4">
      <c r="D271" s="2229"/>
    </row>
    <row r="272" spans="4:4">
      <c r="D272" s="2229"/>
    </row>
    <row r="273" spans="4:4">
      <c r="D273" s="2229"/>
    </row>
    <row r="274" spans="4:4">
      <c r="D274" s="2229"/>
    </row>
    <row r="275" spans="4:4">
      <c r="D275" s="2229"/>
    </row>
    <row r="276" spans="4:4">
      <c r="D276" s="2229"/>
    </row>
    <row r="277" spans="4:4">
      <c r="D277" s="2229"/>
    </row>
    <row r="278" spans="4:4">
      <c r="D278" s="2229"/>
    </row>
    <row r="279" spans="4:4">
      <c r="D279" s="2229"/>
    </row>
    <row r="280" spans="4:4">
      <c r="D280" s="2229"/>
    </row>
    <row r="281" spans="4:4">
      <c r="D281" s="2229"/>
    </row>
    <row r="282" spans="4:4">
      <c r="D282" s="2229"/>
    </row>
    <row r="283" spans="4:4">
      <c r="D283" s="2229"/>
    </row>
    <row r="284" spans="4:4">
      <c r="D284" s="2229"/>
    </row>
    <row r="285" spans="4:4">
      <c r="D285" s="2229"/>
    </row>
    <row r="286" spans="4:4">
      <c r="D286" s="2229"/>
    </row>
    <row r="287" spans="4:4">
      <c r="D287" s="2229"/>
    </row>
    <row r="288" spans="4:4">
      <c r="D288" s="2229"/>
    </row>
    <row r="289" spans="4:4">
      <c r="D289" s="2229"/>
    </row>
    <row r="290" spans="4:4">
      <c r="D290" s="2229"/>
    </row>
    <row r="291" spans="4:4">
      <c r="D291" s="2229"/>
    </row>
    <row r="292" spans="4:4">
      <c r="D292" s="2229"/>
    </row>
    <row r="293" spans="4:4">
      <c r="D293" s="2229"/>
    </row>
    <row r="294" spans="4:4">
      <c r="D294" s="2229"/>
    </row>
    <row r="295" spans="4:4">
      <c r="D295" s="2229"/>
    </row>
    <row r="296" spans="4:4">
      <c r="D296" s="2229"/>
    </row>
    <row r="297" spans="4:4">
      <c r="D297" s="2229"/>
    </row>
    <row r="298" spans="4:4">
      <c r="D298" s="2229"/>
    </row>
    <row r="299" spans="4:4">
      <c r="D299" s="2229"/>
    </row>
    <row r="300" spans="4:4">
      <c r="D300" s="2229"/>
    </row>
    <row r="301" spans="4:4">
      <c r="D301" s="2229"/>
    </row>
    <row r="302" spans="4:4">
      <c r="D302" s="2229"/>
    </row>
    <row r="303" spans="4:4">
      <c r="D303" s="2229"/>
    </row>
    <row r="304" spans="4:4">
      <c r="D304" s="2229"/>
    </row>
    <row r="305" spans="4:4">
      <c r="D305" s="2229"/>
    </row>
    <row r="306" spans="4:4">
      <c r="D306" s="2229"/>
    </row>
    <row r="307" spans="4:4">
      <c r="D307" s="2229"/>
    </row>
    <row r="308" spans="4:4">
      <c r="D308" s="2229"/>
    </row>
    <row r="309" spans="4:4">
      <c r="D309" s="2229"/>
    </row>
    <row r="310" spans="4:4">
      <c r="D310" s="2229"/>
    </row>
    <row r="311" spans="4:4">
      <c r="D311" s="2229"/>
    </row>
    <row r="312" spans="4:4">
      <c r="D312" s="2229"/>
    </row>
    <row r="313" spans="4:4">
      <c r="D313" s="2229"/>
    </row>
    <row r="314" spans="4:4">
      <c r="D314" s="2229"/>
    </row>
    <row r="315" spans="4:4">
      <c r="D315" s="2229"/>
    </row>
    <row r="316" spans="4:4">
      <c r="D316" s="2229"/>
    </row>
    <row r="317" spans="4:4">
      <c r="D317" s="2229"/>
    </row>
    <row r="318" spans="4:4">
      <c r="D318" s="2229"/>
    </row>
    <row r="319" spans="4:4">
      <c r="D319" s="2229"/>
    </row>
    <row r="320" spans="4:4">
      <c r="D320" s="2229"/>
    </row>
    <row r="321" spans="4:4">
      <c r="D321" s="2229"/>
    </row>
    <row r="322" spans="4:4">
      <c r="D322" s="2229"/>
    </row>
    <row r="323" spans="4:4">
      <c r="D323" s="2229"/>
    </row>
    <row r="324" spans="4:4">
      <c r="D324" s="2229"/>
    </row>
    <row r="325" spans="4:4">
      <c r="D325" s="2229"/>
    </row>
    <row r="326" spans="4:4">
      <c r="D326" s="2229"/>
    </row>
    <row r="327" spans="4:4">
      <c r="D327" s="2229"/>
    </row>
    <row r="328" spans="4:4">
      <c r="D328" s="2229"/>
    </row>
    <row r="329" spans="4:4">
      <c r="D329" s="2229"/>
    </row>
    <row r="330" spans="4:4">
      <c r="D330" s="2229"/>
    </row>
    <row r="331" spans="4:4">
      <c r="D331" s="2229"/>
    </row>
    <row r="332" spans="4:4">
      <c r="D332" s="2229"/>
    </row>
    <row r="333" spans="4:4">
      <c r="D333" s="2229"/>
    </row>
    <row r="334" spans="4:4">
      <c r="D334" s="2229"/>
    </row>
    <row r="335" spans="4:4">
      <c r="D335" s="2229"/>
    </row>
    <row r="336" spans="4:4">
      <c r="D336" s="2229"/>
    </row>
    <row r="337" spans="4:4">
      <c r="D337" s="2229"/>
    </row>
    <row r="338" spans="4:4">
      <c r="D338" s="2229"/>
    </row>
    <row r="339" spans="4:4">
      <c r="D339" s="2229"/>
    </row>
    <row r="340" spans="4:4">
      <c r="D340" s="2229"/>
    </row>
    <row r="341" spans="4:4">
      <c r="D341" s="2229"/>
    </row>
    <row r="342" spans="4:4">
      <c r="D342" s="2229"/>
    </row>
    <row r="343" spans="4:4">
      <c r="D343" s="2229"/>
    </row>
    <row r="344" spans="4:4">
      <c r="D344" s="2229"/>
    </row>
    <row r="345" spans="4:4">
      <c r="D345" s="2229"/>
    </row>
    <row r="346" spans="4:4">
      <c r="D346" s="2229"/>
    </row>
    <row r="347" spans="4:4">
      <c r="D347" s="2229"/>
    </row>
    <row r="348" spans="4:4">
      <c r="D348" s="2229"/>
    </row>
    <row r="349" spans="4:4">
      <c r="D349" s="2229"/>
    </row>
    <row r="350" spans="4:4">
      <c r="D350" s="2229"/>
    </row>
    <row r="351" spans="4:4">
      <c r="D351" s="2229"/>
    </row>
    <row r="352" spans="4:4">
      <c r="D352" s="2229"/>
    </row>
    <row r="353" spans="4:4">
      <c r="D353" s="2229"/>
    </row>
    <row r="354" spans="4:4">
      <c r="D354" s="2229"/>
    </row>
    <row r="355" spans="4:4">
      <c r="D355" s="2229"/>
    </row>
    <row r="356" spans="4:4">
      <c r="D356" s="2229"/>
    </row>
    <row r="357" spans="4:4">
      <c r="D357" s="2229"/>
    </row>
    <row r="358" spans="4:4">
      <c r="D358" s="2229"/>
    </row>
    <row r="359" spans="4:4">
      <c r="D359" s="2229"/>
    </row>
    <row r="360" spans="4:4">
      <c r="D360" s="2229"/>
    </row>
    <row r="361" spans="4:4">
      <c r="D361" s="2229"/>
    </row>
    <row r="362" spans="4:4">
      <c r="D362" s="2229"/>
    </row>
    <row r="363" spans="4:4">
      <c r="D363" s="2229"/>
    </row>
    <row r="364" spans="4:4">
      <c r="D364" s="2229"/>
    </row>
    <row r="365" spans="4:4">
      <c r="D365" s="2229"/>
    </row>
    <row r="366" spans="4:4">
      <c r="D366" s="2229"/>
    </row>
    <row r="367" spans="4:4">
      <c r="D367" s="2229"/>
    </row>
    <row r="368" spans="4:4">
      <c r="D368" s="2229"/>
    </row>
    <row r="369" spans="4:4">
      <c r="D369" s="2229"/>
    </row>
    <row r="370" spans="4:4">
      <c r="D370" s="2229"/>
    </row>
    <row r="371" spans="4:4">
      <c r="D371" s="2229"/>
    </row>
    <row r="372" spans="4:4">
      <c r="D372" s="2229"/>
    </row>
    <row r="373" spans="4:4">
      <c r="D373" s="2229"/>
    </row>
    <row r="374" spans="4:4">
      <c r="D374" s="2229"/>
    </row>
    <row r="375" spans="4:4">
      <c r="D375" s="2229"/>
    </row>
    <row r="376" spans="4:4">
      <c r="D376" s="2229"/>
    </row>
    <row r="377" spans="4:4">
      <c r="D377" s="2229"/>
    </row>
    <row r="378" spans="4:4">
      <c r="D378" s="2229"/>
    </row>
    <row r="379" spans="4:4">
      <c r="D379" s="2229"/>
    </row>
    <row r="380" spans="4:4">
      <c r="D380" s="2229"/>
    </row>
    <row r="381" spans="4:4">
      <c r="D381" s="2229"/>
    </row>
    <row r="382" spans="4:4">
      <c r="D382" s="2229"/>
    </row>
    <row r="383" spans="4:4">
      <c r="D383" s="2229"/>
    </row>
    <row r="384" spans="4:4">
      <c r="D384" s="2229"/>
    </row>
    <row r="385" spans="4:4">
      <c r="D385" s="2229"/>
    </row>
    <row r="386" spans="4:4">
      <c r="D386" s="2229"/>
    </row>
    <row r="387" spans="4:4">
      <c r="D387" s="2229"/>
    </row>
    <row r="388" spans="4:4">
      <c r="D388" s="2229"/>
    </row>
    <row r="389" spans="4:4">
      <c r="D389" s="2229"/>
    </row>
    <row r="390" spans="4:4">
      <c r="D390" s="2229"/>
    </row>
    <row r="391" spans="4:4">
      <c r="D391" s="2229"/>
    </row>
    <row r="392" spans="4:4">
      <c r="D392" s="2229"/>
    </row>
    <row r="393" spans="4:4">
      <c r="D393" s="2229"/>
    </row>
    <row r="394" spans="4:4">
      <c r="D394" s="2229"/>
    </row>
    <row r="395" spans="4:4">
      <c r="D395" s="2229"/>
    </row>
    <row r="396" spans="4:4">
      <c r="D396" s="2229"/>
    </row>
    <row r="397" spans="4:4">
      <c r="D397" s="2229"/>
    </row>
    <row r="398" spans="4:4">
      <c r="D398" s="2229"/>
    </row>
    <row r="399" spans="4:4">
      <c r="D399" s="2229"/>
    </row>
    <row r="400" spans="4:4">
      <c r="D400" s="2229"/>
    </row>
    <row r="401" spans="4:4">
      <c r="D401" s="2229"/>
    </row>
    <row r="402" spans="4:4">
      <c r="D402" s="2229"/>
    </row>
    <row r="403" spans="4:4">
      <c r="D403" s="2229"/>
    </row>
    <row r="404" spans="4:4">
      <c r="D404" s="2229"/>
    </row>
    <row r="405" spans="4:4">
      <c r="D405" s="2229"/>
    </row>
    <row r="406" spans="4:4">
      <c r="D406" s="2229"/>
    </row>
    <row r="407" spans="4:4">
      <c r="D407" s="2229"/>
    </row>
    <row r="408" spans="4:4">
      <c r="D408" s="2229"/>
    </row>
    <row r="409" spans="4:4">
      <c r="D409" s="2229"/>
    </row>
    <row r="410" spans="4:4">
      <c r="D410" s="2229"/>
    </row>
    <row r="411" spans="4:4">
      <c r="D411" s="2229"/>
    </row>
    <row r="412" spans="4:4">
      <c r="D412" s="2229"/>
    </row>
    <row r="413" spans="4:4">
      <c r="D413" s="2229"/>
    </row>
    <row r="414" spans="4:4">
      <c r="D414" s="2229"/>
    </row>
    <row r="415" spans="4:4">
      <c r="D415" s="2229"/>
    </row>
    <row r="416" spans="4:4">
      <c r="D416" s="2229"/>
    </row>
    <row r="417" spans="4:4">
      <c r="D417" s="2229"/>
    </row>
    <row r="418" spans="4:4">
      <c r="D418" s="2229"/>
    </row>
    <row r="419" spans="4:4">
      <c r="D419" s="2229"/>
    </row>
    <row r="420" spans="4:4">
      <c r="D420" s="2229"/>
    </row>
    <row r="421" spans="4:4">
      <c r="D421" s="2229"/>
    </row>
    <row r="422" spans="4:4">
      <c r="D422" s="2229"/>
    </row>
    <row r="423" spans="4:4">
      <c r="D423" s="2229"/>
    </row>
    <row r="424" spans="4:4">
      <c r="D424" s="2229"/>
    </row>
    <row r="425" spans="4:4">
      <c r="D425" s="2229"/>
    </row>
    <row r="426" spans="4:4">
      <c r="D426" s="2229"/>
    </row>
    <row r="427" spans="4:4">
      <c r="D427" s="2229"/>
    </row>
    <row r="428" spans="4:4">
      <c r="D428" s="2229"/>
    </row>
    <row r="429" spans="4:4">
      <c r="D429" s="2229"/>
    </row>
    <row r="430" spans="4:4">
      <c r="D430" s="2229"/>
    </row>
    <row r="431" spans="4:4">
      <c r="D431" s="2229"/>
    </row>
    <row r="432" spans="4:4">
      <c r="D432" s="2229"/>
    </row>
    <row r="433" spans="4:4">
      <c r="D433" s="2229"/>
    </row>
    <row r="434" spans="4:4">
      <c r="D434" s="2229"/>
    </row>
    <row r="435" spans="4:4">
      <c r="D435" s="2229"/>
    </row>
    <row r="436" spans="4:4">
      <c r="D436" s="2229"/>
    </row>
    <row r="437" spans="4:4">
      <c r="D437" s="2229"/>
    </row>
    <row r="438" spans="4:4">
      <c r="D438" s="2229"/>
    </row>
    <row r="439" spans="4:4">
      <c r="D439" s="2229"/>
    </row>
    <row r="440" spans="4:4">
      <c r="D440" s="2229"/>
    </row>
    <row r="441" spans="4:4">
      <c r="D441" s="2229"/>
    </row>
    <row r="442" spans="4:4">
      <c r="D442" s="2229"/>
    </row>
    <row r="443" spans="4:4">
      <c r="D443" s="2229"/>
    </row>
    <row r="444" spans="4:4">
      <c r="D444" s="2229"/>
    </row>
    <row r="445" spans="4:4">
      <c r="D445" s="2229"/>
    </row>
    <row r="446" spans="4:4">
      <c r="D446" s="2229"/>
    </row>
    <row r="447" spans="4:4">
      <c r="D447" s="2229"/>
    </row>
    <row r="448" spans="4:4">
      <c r="D448" s="2229"/>
    </row>
    <row r="449" spans="4:4">
      <c r="D449" s="2229"/>
    </row>
    <row r="450" spans="4:4">
      <c r="D450" s="2229"/>
    </row>
    <row r="451" spans="4:4">
      <c r="D451" s="2229"/>
    </row>
    <row r="452" spans="4:4">
      <c r="D452" s="2229"/>
    </row>
    <row r="453" spans="4:4">
      <c r="D453" s="2229"/>
    </row>
    <row r="454" spans="4:4">
      <c r="D454" s="2229"/>
    </row>
    <row r="455" spans="4:4">
      <c r="D455" s="2229"/>
    </row>
    <row r="456" spans="4:4">
      <c r="D456" s="2229"/>
    </row>
    <row r="457" spans="4:4">
      <c r="D457" s="2229"/>
    </row>
    <row r="458" spans="4:4">
      <c r="D458" s="2229"/>
    </row>
    <row r="459" spans="4:4">
      <c r="D459" s="2229"/>
    </row>
    <row r="460" spans="4:4">
      <c r="D460" s="2229"/>
    </row>
    <row r="461" spans="4:4">
      <c r="D461" s="2229"/>
    </row>
    <row r="462" spans="4:4">
      <c r="D462" s="2229"/>
    </row>
    <row r="463" spans="4:4">
      <c r="D463" s="2229"/>
    </row>
    <row r="464" spans="4:4">
      <c r="D464" s="2229"/>
    </row>
    <row r="465" spans="4:4">
      <c r="D465" s="2229"/>
    </row>
    <row r="466" spans="4:4">
      <c r="D466" s="2229"/>
    </row>
    <row r="467" spans="4:4">
      <c r="D467" s="2229"/>
    </row>
    <row r="468" spans="4:4">
      <c r="D468" s="2229"/>
    </row>
    <row r="469" spans="4:4">
      <c r="D469" s="2229"/>
    </row>
    <row r="470" spans="4:4">
      <c r="D470" s="2229"/>
    </row>
    <row r="471" spans="4:4">
      <c r="D471" s="2229"/>
    </row>
    <row r="472" spans="4:4">
      <c r="D472" s="2229"/>
    </row>
    <row r="473" spans="4:4">
      <c r="D473" s="2229"/>
    </row>
    <row r="474" spans="4:4">
      <c r="D474" s="2229"/>
    </row>
    <row r="475" spans="4:4">
      <c r="D475" s="2229"/>
    </row>
    <row r="476" spans="4:4">
      <c r="D476" s="2229"/>
    </row>
    <row r="477" spans="4:4">
      <c r="D477" s="2229"/>
    </row>
    <row r="478" spans="4:4">
      <c r="D478" s="2229"/>
    </row>
    <row r="479" spans="4:4">
      <c r="D479" s="2229"/>
    </row>
    <row r="480" spans="4:4">
      <c r="D480" s="2229"/>
    </row>
    <row r="481" spans="4:4">
      <c r="D481" s="2229"/>
    </row>
    <row r="482" spans="4:4">
      <c r="D482" s="2229"/>
    </row>
    <row r="483" spans="4:4">
      <c r="D483" s="2229"/>
    </row>
    <row r="484" spans="4:4">
      <c r="D484" s="2229"/>
    </row>
    <row r="485" spans="4:4">
      <c r="D485" s="2229"/>
    </row>
    <row r="486" spans="4:4">
      <c r="D486" s="2229"/>
    </row>
    <row r="487" spans="4:4">
      <c r="D487" s="2229"/>
    </row>
    <row r="488" spans="4:4">
      <c r="D488" s="2229"/>
    </row>
    <row r="489" spans="4:4">
      <c r="D489" s="2229"/>
    </row>
    <row r="490" spans="4:4">
      <c r="D490" s="2229"/>
    </row>
    <row r="491" spans="4:4">
      <c r="D491" s="2229"/>
    </row>
    <row r="492" spans="4:4">
      <c r="D492" s="2229"/>
    </row>
    <row r="493" spans="4:4">
      <c r="D493" s="2229"/>
    </row>
    <row r="494" spans="4:4">
      <c r="D494" s="2229"/>
    </row>
    <row r="495" spans="4:4">
      <c r="D495" s="2229"/>
    </row>
    <row r="496" spans="4:4">
      <c r="D496" s="2229"/>
    </row>
    <row r="497" spans="4:4">
      <c r="D497" s="2229"/>
    </row>
    <row r="498" spans="4:4">
      <c r="D498" s="2229"/>
    </row>
    <row r="499" spans="4:4">
      <c r="D499" s="2229"/>
    </row>
    <row r="500" spans="4:4">
      <c r="D500" s="2229"/>
    </row>
    <row r="501" spans="4:4">
      <c r="D501" s="2229"/>
    </row>
    <row r="502" spans="4:4">
      <c r="D502" s="2229"/>
    </row>
    <row r="503" spans="4:4">
      <c r="D503" s="2229"/>
    </row>
    <row r="504" spans="4:4">
      <c r="D504" s="2229"/>
    </row>
    <row r="505" spans="4:4">
      <c r="D505" s="2229"/>
    </row>
    <row r="506" spans="4:4">
      <c r="D506" s="2229"/>
    </row>
    <row r="507" spans="4:4">
      <c r="D507" s="2229"/>
    </row>
    <row r="508" spans="4:4">
      <c r="D508" s="2229"/>
    </row>
    <row r="509" spans="4:4">
      <c r="D509" s="2229"/>
    </row>
    <row r="510" spans="4:4">
      <c r="D510" s="2229"/>
    </row>
    <row r="511" spans="4:4">
      <c r="D511" s="2229"/>
    </row>
    <row r="512" spans="4:4">
      <c r="D512" s="2229"/>
    </row>
    <row r="513" spans="4:4">
      <c r="D513" s="2229"/>
    </row>
    <row r="514" spans="4:4">
      <c r="D514" s="2229"/>
    </row>
    <row r="515" spans="4:4">
      <c r="D515" s="2229"/>
    </row>
    <row r="516" spans="4:4">
      <c r="D516" s="2229"/>
    </row>
    <row r="517" spans="4:4">
      <c r="D517" s="2229"/>
    </row>
    <row r="518" spans="4:4">
      <c r="D518" s="2229"/>
    </row>
    <row r="519" spans="4:4">
      <c r="D519" s="2229"/>
    </row>
    <row r="520" spans="4:4">
      <c r="D520" s="2229"/>
    </row>
    <row r="521" spans="4:4">
      <c r="D521" s="2229"/>
    </row>
    <row r="522" spans="4:4">
      <c r="D522" s="2229"/>
    </row>
    <row r="523" spans="4:4">
      <c r="D523" s="2229"/>
    </row>
    <row r="524" spans="4:4">
      <c r="D524" s="2229"/>
    </row>
    <row r="525" spans="4:4">
      <c r="D525" s="2229"/>
    </row>
    <row r="526" spans="4:4">
      <c r="D526" s="2229"/>
    </row>
    <row r="527" spans="4:4">
      <c r="D527" s="2229"/>
    </row>
    <row r="528" spans="4:4">
      <c r="D528" s="2229"/>
    </row>
    <row r="529" spans="4:4">
      <c r="D529" s="2229"/>
    </row>
    <row r="530" spans="4:4">
      <c r="D530" s="2229"/>
    </row>
    <row r="531" spans="4:4">
      <c r="D531" s="2229"/>
    </row>
    <row r="532" spans="4:4">
      <c r="D532" s="2229"/>
    </row>
    <row r="533" spans="4:4">
      <c r="D533" s="2229"/>
    </row>
    <row r="534" spans="4:4">
      <c r="D534" s="2229"/>
    </row>
    <row r="535" spans="4:4">
      <c r="D535" s="2229"/>
    </row>
    <row r="536" spans="4:4">
      <c r="D536" s="2229"/>
    </row>
    <row r="537" spans="4:4">
      <c r="D537" s="2229"/>
    </row>
    <row r="538" spans="4:4">
      <c r="D538" s="2229"/>
    </row>
    <row r="539" spans="4:4">
      <c r="D539" s="2229"/>
    </row>
    <row r="540" spans="4:4">
      <c r="D540" s="2229"/>
    </row>
    <row r="541" spans="4:4">
      <c r="D541" s="2229"/>
    </row>
    <row r="542" spans="4:4">
      <c r="D542" s="2229"/>
    </row>
    <row r="543" spans="4:4">
      <c r="D543" s="2229"/>
    </row>
    <row r="544" spans="4:4">
      <c r="D544" s="2229"/>
    </row>
    <row r="545" spans="4:4">
      <c r="D545" s="2229"/>
    </row>
    <row r="546" spans="4:4">
      <c r="D546" s="2229"/>
    </row>
    <row r="547" spans="4:4">
      <c r="D547" s="2229"/>
    </row>
    <row r="548" spans="4:4">
      <c r="D548" s="2229"/>
    </row>
    <row r="549" spans="4:4">
      <c r="D549" s="2229"/>
    </row>
    <row r="550" spans="4:4">
      <c r="D550" s="2229"/>
    </row>
    <row r="551" spans="4:4">
      <c r="D551" s="2229"/>
    </row>
    <row r="552" spans="4:4">
      <c r="D552" s="2229"/>
    </row>
    <row r="553" spans="4:4">
      <c r="D553" s="2229"/>
    </row>
    <row r="554" spans="4:4">
      <c r="D554" s="2229"/>
    </row>
    <row r="555" spans="4:4">
      <c r="D555" s="2229"/>
    </row>
    <row r="556" spans="4:4">
      <c r="D556" s="2229"/>
    </row>
    <row r="557" spans="4:4">
      <c r="D557" s="2229"/>
    </row>
    <row r="558" spans="4:4">
      <c r="D558" s="2229"/>
    </row>
    <row r="559" spans="4:4">
      <c r="D559" s="2229"/>
    </row>
    <row r="560" spans="4:4">
      <c r="D560" s="2229"/>
    </row>
    <row r="561" spans="4:4">
      <c r="D561" s="2229"/>
    </row>
    <row r="562" spans="4:4">
      <c r="D562" s="2229"/>
    </row>
    <row r="563" spans="4:4">
      <c r="D563" s="2229"/>
    </row>
    <row r="564" spans="4:4">
      <c r="D564" s="2229"/>
    </row>
    <row r="565" spans="4:4">
      <c r="D565" s="2229"/>
    </row>
    <row r="566" spans="4:4">
      <c r="D566" s="2229"/>
    </row>
    <row r="567" spans="4:4">
      <c r="D567" s="2229"/>
    </row>
    <row r="568" spans="4:4">
      <c r="D568" s="2229"/>
    </row>
    <row r="569" spans="4:4">
      <c r="D569" s="2229"/>
    </row>
    <row r="570" spans="4:4">
      <c r="D570" s="2229"/>
    </row>
    <row r="571" spans="4:4">
      <c r="D571" s="2229"/>
    </row>
    <row r="572" spans="4:4">
      <c r="D572" s="2229"/>
    </row>
    <row r="573" spans="4:4">
      <c r="D573" s="2229"/>
    </row>
    <row r="574" spans="4:4">
      <c r="D574" s="2229"/>
    </row>
    <row r="575" spans="4:4">
      <c r="D575" s="2229"/>
    </row>
    <row r="576" spans="4:4">
      <c r="D576" s="2229"/>
    </row>
    <row r="577" spans="4:4">
      <c r="D577" s="2229"/>
    </row>
    <row r="578" spans="4:4">
      <c r="D578" s="2229"/>
    </row>
    <row r="579" spans="4:4">
      <c r="D579" s="2229"/>
    </row>
    <row r="580" spans="4:4">
      <c r="D580" s="2229"/>
    </row>
    <row r="581" spans="4:4">
      <c r="D581" s="2229"/>
    </row>
    <row r="582" spans="4:4">
      <c r="D582" s="2229"/>
    </row>
    <row r="583" spans="4:4">
      <c r="D583" s="2229"/>
    </row>
    <row r="584" spans="4:4">
      <c r="D584" s="2229"/>
    </row>
    <row r="585" spans="4:4">
      <c r="D585" s="2229"/>
    </row>
    <row r="586" spans="4:4">
      <c r="D586" s="2229"/>
    </row>
    <row r="587" spans="4:4">
      <c r="D587" s="2229"/>
    </row>
    <row r="588" spans="4:4">
      <c r="D588" s="2229"/>
    </row>
    <row r="589" spans="4:4">
      <c r="D589" s="2229"/>
    </row>
    <row r="590" spans="4:4">
      <c r="D590" s="2229"/>
    </row>
    <row r="591" spans="4:4">
      <c r="D591" s="2229"/>
    </row>
    <row r="592" spans="4:4">
      <c r="D592" s="2229"/>
    </row>
    <row r="593" spans="4:4">
      <c r="D593" s="2229"/>
    </row>
    <row r="594" spans="4:4">
      <c r="D594" s="2229"/>
    </row>
    <row r="595" spans="4:4">
      <c r="D595" s="2229"/>
    </row>
    <row r="596" spans="4:4">
      <c r="D596" s="2229"/>
    </row>
    <row r="597" spans="4:4">
      <c r="D597" s="2229"/>
    </row>
    <row r="598" spans="4:4">
      <c r="D598" s="2229"/>
    </row>
    <row r="599" spans="4:4">
      <c r="D599" s="2229"/>
    </row>
    <row r="600" spans="4:4">
      <c r="D600" s="2229"/>
    </row>
    <row r="601" spans="4:4">
      <c r="D601" s="2229"/>
    </row>
    <row r="602" spans="4:4">
      <c r="D602" s="2229"/>
    </row>
    <row r="603" spans="4:4">
      <c r="D603" s="2229"/>
    </row>
    <row r="604" spans="4:4">
      <c r="D604" s="2229"/>
    </row>
    <row r="605" spans="4:4">
      <c r="D605" s="2229"/>
    </row>
    <row r="606" spans="4:4">
      <c r="D606" s="2229"/>
    </row>
    <row r="607" spans="4:4">
      <c r="D607" s="2229"/>
    </row>
    <row r="608" spans="4:4">
      <c r="D608" s="2229"/>
    </row>
    <row r="609" spans="4:4">
      <c r="D609" s="2229"/>
    </row>
    <row r="610" spans="4:4">
      <c r="D610" s="2229"/>
    </row>
    <row r="611" spans="4:4">
      <c r="D611" s="2229"/>
    </row>
    <row r="612" spans="4:4">
      <c r="D612" s="2229"/>
    </row>
    <row r="613" spans="4:4">
      <c r="D613" s="2229"/>
    </row>
    <row r="614" spans="4:4">
      <c r="D614" s="2229"/>
    </row>
    <row r="615" spans="4:4">
      <c r="D615" s="2229"/>
    </row>
    <row r="616" spans="4:4">
      <c r="D616" s="2229"/>
    </row>
    <row r="617" spans="4:4">
      <c r="D617" s="2229"/>
    </row>
    <row r="618" spans="4:4">
      <c r="D618" s="2229"/>
    </row>
    <row r="619" spans="4:4">
      <c r="D619" s="2229"/>
    </row>
    <row r="620" spans="4:4">
      <c r="D620" s="2229"/>
    </row>
    <row r="621" spans="4:4">
      <c r="D621" s="2229"/>
    </row>
    <row r="622" spans="4:4">
      <c r="D622" s="2229"/>
    </row>
    <row r="623" spans="4:4">
      <c r="D623" s="2229"/>
    </row>
    <row r="624" spans="4:4">
      <c r="D624" s="2229"/>
    </row>
    <row r="625" spans="4:4">
      <c r="D625" s="2229"/>
    </row>
    <row r="626" spans="4:4">
      <c r="D626" s="2229"/>
    </row>
    <row r="627" spans="4:4">
      <c r="D627" s="2229"/>
    </row>
    <row r="628" spans="4:4">
      <c r="D628" s="2229"/>
    </row>
    <row r="629" spans="4:4">
      <c r="D629" s="2229"/>
    </row>
    <row r="630" spans="4:4">
      <c r="D630" s="2229"/>
    </row>
    <row r="631" spans="4:4">
      <c r="D631" s="2229"/>
    </row>
    <row r="632" spans="4:4">
      <c r="D632" s="2229"/>
    </row>
    <row r="633" spans="4:4">
      <c r="D633" s="2229"/>
    </row>
    <row r="634" spans="4:4">
      <c r="D634" s="2229"/>
    </row>
    <row r="635" spans="4:4">
      <c r="D635" s="2229"/>
    </row>
    <row r="636" spans="4:4">
      <c r="D636" s="2229"/>
    </row>
    <row r="637" spans="4:4">
      <c r="D637" s="2229"/>
    </row>
    <row r="638" spans="4:4">
      <c r="D638" s="2229"/>
    </row>
    <row r="639" spans="4:4">
      <c r="D639" s="2229"/>
    </row>
    <row r="640" spans="4:4">
      <c r="D640" s="2229"/>
    </row>
    <row r="641" spans="4:4">
      <c r="D641" s="2229"/>
    </row>
    <row r="642" spans="4:4">
      <c r="D642" s="2229"/>
    </row>
    <row r="643" spans="4:4">
      <c r="D643" s="2229"/>
    </row>
    <row r="644" spans="4:4">
      <c r="D644" s="2229"/>
    </row>
    <row r="645" spans="4:4">
      <c r="D645" s="2229"/>
    </row>
    <row r="646" spans="4:4">
      <c r="D646" s="2229"/>
    </row>
    <row r="647" spans="4:4">
      <c r="D647" s="2229"/>
    </row>
    <row r="648" spans="4:4">
      <c r="D648" s="2229"/>
    </row>
    <row r="649" spans="4:4">
      <c r="D649" s="2229"/>
    </row>
    <row r="650" spans="4:4">
      <c r="D650" s="2229"/>
    </row>
    <row r="651" spans="4:4">
      <c r="D651" s="2229"/>
    </row>
    <row r="652" spans="4:4">
      <c r="D652" s="2229"/>
    </row>
    <row r="653" spans="4:4">
      <c r="D653" s="2229"/>
    </row>
    <row r="654" spans="4:4">
      <c r="D654" s="2229"/>
    </row>
    <row r="655" spans="4:4">
      <c r="D655" s="2229"/>
    </row>
    <row r="656" spans="4:4">
      <c r="D656" s="2229"/>
    </row>
    <row r="657" spans="4:4">
      <c r="D657" s="2229"/>
    </row>
    <row r="658" spans="4:4">
      <c r="D658" s="2229"/>
    </row>
    <row r="659" spans="4:4">
      <c r="D659" s="2229"/>
    </row>
    <row r="660" spans="4:4">
      <c r="D660" s="2229"/>
    </row>
    <row r="661" spans="4:4">
      <c r="D661" s="2229"/>
    </row>
    <row r="662" spans="4:4">
      <c r="D662" s="2229"/>
    </row>
    <row r="663" spans="4:4">
      <c r="D663" s="2229"/>
    </row>
    <row r="664" spans="4:4">
      <c r="D664" s="2229"/>
    </row>
    <row r="665" spans="4:4">
      <c r="D665" s="2229"/>
    </row>
    <row r="666" spans="4:4">
      <c r="D666" s="2229"/>
    </row>
    <row r="667" spans="4:4">
      <c r="D667" s="2229"/>
    </row>
    <row r="668" spans="4:4">
      <c r="D668" s="2229"/>
    </row>
    <row r="669" spans="4:4">
      <c r="D669" s="2229"/>
    </row>
    <row r="670" spans="4:4">
      <c r="D670" s="2229"/>
    </row>
    <row r="671" spans="4:4">
      <c r="D671" s="2229"/>
    </row>
    <row r="672" spans="4:4">
      <c r="D672" s="2229"/>
    </row>
    <row r="673" spans="4:4">
      <c r="D673" s="2229"/>
    </row>
    <row r="674" spans="4:4">
      <c r="D674" s="2229"/>
    </row>
    <row r="675" spans="4:4">
      <c r="D675" s="2229"/>
    </row>
    <row r="676" spans="4:4">
      <c r="D676" s="2229"/>
    </row>
    <row r="677" spans="4:4">
      <c r="D677" s="2229"/>
    </row>
    <row r="678" spans="4:4">
      <c r="D678" s="2229"/>
    </row>
    <row r="679" spans="4:4">
      <c r="D679" s="2229"/>
    </row>
    <row r="680" spans="4:4">
      <c r="D680" s="2229"/>
    </row>
    <row r="681" spans="4:4">
      <c r="D681" s="2229"/>
    </row>
    <row r="682" spans="4:4">
      <c r="D682" s="2229"/>
    </row>
    <row r="683" spans="4:4">
      <c r="D683" s="2229"/>
    </row>
    <row r="684" spans="4:4">
      <c r="D684" s="2229"/>
    </row>
    <row r="685" spans="4:4">
      <c r="D685" s="2229"/>
    </row>
    <row r="686" spans="4:4">
      <c r="D686" s="2229"/>
    </row>
    <row r="687" spans="4:4">
      <c r="D687" s="2229"/>
    </row>
    <row r="688" spans="4:4">
      <c r="D688" s="2229"/>
    </row>
    <row r="689" spans="4:4">
      <c r="D689" s="2229"/>
    </row>
    <row r="690" spans="4:4">
      <c r="D690" s="2229"/>
    </row>
    <row r="691" spans="4:4">
      <c r="D691" s="2229"/>
    </row>
    <row r="692" spans="4:4">
      <c r="D692" s="2229"/>
    </row>
    <row r="693" spans="4:4">
      <c r="D693" s="2229"/>
    </row>
    <row r="694" spans="4:4">
      <c r="D694" s="2229"/>
    </row>
    <row r="695" spans="4:4">
      <c r="D695" s="2229"/>
    </row>
    <row r="696" spans="4:4">
      <c r="D696" s="2229"/>
    </row>
    <row r="697" spans="4:4">
      <c r="D697" s="2229"/>
    </row>
    <row r="698" spans="4:4">
      <c r="D698" s="2229"/>
    </row>
    <row r="699" spans="4:4">
      <c r="D699" s="2229"/>
    </row>
    <row r="700" spans="4:4">
      <c r="D700" s="2229"/>
    </row>
    <row r="701" spans="4:4">
      <c r="D701" s="2229"/>
    </row>
    <row r="702" spans="4:4">
      <c r="D702" s="2229"/>
    </row>
    <row r="703" spans="4:4">
      <c r="D703" s="2229"/>
    </row>
    <row r="704" spans="4:4">
      <c r="D704" s="2229"/>
    </row>
    <row r="705" spans="4:4">
      <c r="D705" s="2229"/>
    </row>
    <row r="706" spans="4:4">
      <c r="D706" s="2229"/>
    </row>
    <row r="707" spans="4:4">
      <c r="D707" s="2229"/>
    </row>
    <row r="708" spans="4:4">
      <c r="D708" s="2229"/>
    </row>
    <row r="709" spans="4:4">
      <c r="D709" s="2229"/>
    </row>
    <row r="710" spans="4:4">
      <c r="D710" s="2229"/>
    </row>
    <row r="711" spans="4:4">
      <c r="D711" s="2229"/>
    </row>
    <row r="712" spans="4:4">
      <c r="D712" s="2229"/>
    </row>
    <row r="713" spans="4:4">
      <c r="D713" s="2229"/>
    </row>
    <row r="714" spans="4:4">
      <c r="D714" s="2229"/>
    </row>
    <row r="715" spans="4:4">
      <c r="D715" s="2229"/>
    </row>
    <row r="716" spans="4:4">
      <c r="D716" s="2229"/>
    </row>
    <row r="717" spans="4:4">
      <c r="D717" s="2229"/>
    </row>
    <row r="718" spans="4:4">
      <c r="D718" s="2229"/>
    </row>
    <row r="719" spans="4:4">
      <c r="D719" s="2229"/>
    </row>
    <row r="720" spans="4:4">
      <c r="D720" s="2229"/>
    </row>
    <row r="721" spans="4:4">
      <c r="D721" s="2229"/>
    </row>
    <row r="722" spans="4:4">
      <c r="D722" s="2229"/>
    </row>
    <row r="723" spans="4:4">
      <c r="D723" s="2229"/>
    </row>
    <row r="724" spans="4:4">
      <c r="D724" s="2229"/>
    </row>
    <row r="725" spans="4:4">
      <c r="D725" s="2229"/>
    </row>
    <row r="726" spans="4:4">
      <c r="D726" s="2229"/>
    </row>
    <row r="727" spans="4:4">
      <c r="D727" s="2229"/>
    </row>
    <row r="728" spans="4:4">
      <c r="D728" s="2229"/>
    </row>
    <row r="729" spans="4:4">
      <c r="D729" s="2229"/>
    </row>
    <row r="730" spans="4:4">
      <c r="D730" s="2229"/>
    </row>
    <row r="731" spans="4:4">
      <c r="D731" s="2229"/>
    </row>
    <row r="732" spans="4:4">
      <c r="D732" s="2229"/>
    </row>
    <row r="733" spans="4:4">
      <c r="D733" s="2229"/>
    </row>
    <row r="734" spans="4:4">
      <c r="D734" s="2229"/>
    </row>
    <row r="735" spans="4:4">
      <c r="D735" s="2229"/>
    </row>
    <row r="736" spans="4:4">
      <c r="D736" s="2229"/>
    </row>
    <row r="737" spans="4:4">
      <c r="D737" s="2229"/>
    </row>
    <row r="738" spans="4:4">
      <c r="D738" s="2229"/>
    </row>
    <row r="739" spans="4:4">
      <c r="D739" s="2229"/>
    </row>
    <row r="740" spans="4:4">
      <c r="D740" s="2229"/>
    </row>
    <row r="741" spans="4:4">
      <c r="D741" s="2229"/>
    </row>
    <row r="742" spans="4:4">
      <c r="D742" s="2229"/>
    </row>
    <row r="743" spans="4:4">
      <c r="D743" s="2229"/>
    </row>
    <row r="744" spans="4:4">
      <c r="D744" s="2229"/>
    </row>
    <row r="745" spans="4:4">
      <c r="D745" s="2229"/>
    </row>
    <row r="746" spans="4:4">
      <c r="D746" s="2229"/>
    </row>
    <row r="747" spans="4:4">
      <c r="D747" s="2229"/>
    </row>
    <row r="748" spans="4:4">
      <c r="D748" s="2229"/>
    </row>
    <row r="749" spans="4:4">
      <c r="D749" s="2229"/>
    </row>
    <row r="750" spans="4:4">
      <c r="D750" s="2229"/>
    </row>
    <row r="751" spans="4:4">
      <c r="D751" s="2229"/>
    </row>
    <row r="752" spans="4:4">
      <c r="D752" s="2229"/>
    </row>
    <row r="753" spans="4:4">
      <c r="D753" s="2229"/>
    </row>
    <row r="754" spans="4:4">
      <c r="D754" s="2229"/>
    </row>
    <row r="755" spans="4:4">
      <c r="D755" s="2229"/>
    </row>
    <row r="756" spans="4:4">
      <c r="D756" s="2229"/>
    </row>
    <row r="757" spans="4:4">
      <c r="D757" s="2229"/>
    </row>
    <row r="758" spans="4:4">
      <c r="D758" s="2229"/>
    </row>
    <row r="759" spans="4:4">
      <c r="D759" s="2229"/>
    </row>
    <row r="760" spans="4:4">
      <c r="D760" s="2229"/>
    </row>
    <row r="761" spans="4:4">
      <c r="D761" s="2229"/>
    </row>
    <row r="762" spans="4:4">
      <c r="D762" s="2229"/>
    </row>
    <row r="763" spans="4:4">
      <c r="D763" s="2229"/>
    </row>
    <row r="764" spans="4:4">
      <c r="D764" s="2229"/>
    </row>
    <row r="765" spans="4:4">
      <c r="D765" s="2229"/>
    </row>
    <row r="766" spans="4:4">
      <c r="D766" s="2229"/>
    </row>
    <row r="767" spans="4:4">
      <c r="D767" s="2229"/>
    </row>
    <row r="768" spans="4:4">
      <c r="D768" s="2229"/>
    </row>
    <row r="769" spans="4:4">
      <c r="D769" s="2229"/>
    </row>
    <row r="770" spans="4:4">
      <c r="D770" s="2229"/>
    </row>
    <row r="771" spans="4:4">
      <c r="D771" s="2229"/>
    </row>
    <row r="772" spans="4:4">
      <c r="D772" s="2229"/>
    </row>
    <row r="773" spans="4:4">
      <c r="D773" s="2229"/>
    </row>
    <row r="774" spans="4:4">
      <c r="D774" s="2229"/>
    </row>
    <row r="775" spans="4:4">
      <c r="D775" s="2229"/>
    </row>
    <row r="776" spans="4:4">
      <c r="D776" s="2229"/>
    </row>
    <row r="777" spans="4:4">
      <c r="D777" s="2229"/>
    </row>
    <row r="778" spans="4:4">
      <c r="D778" s="2229"/>
    </row>
    <row r="779" spans="4:4">
      <c r="D779" s="2229"/>
    </row>
    <row r="780" spans="4:4">
      <c r="D780" s="2229"/>
    </row>
    <row r="781" spans="4:4">
      <c r="D781" s="2229"/>
    </row>
    <row r="782" spans="4:4">
      <c r="D782" s="2229"/>
    </row>
    <row r="783" spans="4:4">
      <c r="D783" s="2229"/>
    </row>
    <row r="784" spans="4:4">
      <c r="D784" s="2229"/>
    </row>
    <row r="785" spans="4:4">
      <c r="D785" s="2229"/>
    </row>
    <row r="786" spans="4:4">
      <c r="D786" s="2229"/>
    </row>
    <row r="787" spans="4:4">
      <c r="D787" s="2229"/>
    </row>
    <row r="788" spans="4:4">
      <c r="D788" s="2229"/>
    </row>
    <row r="789" spans="4:4">
      <c r="D789" s="2229"/>
    </row>
    <row r="790" spans="4:4">
      <c r="D790" s="2229"/>
    </row>
    <row r="791" spans="4:4">
      <c r="D791" s="2229"/>
    </row>
    <row r="792" spans="4:4">
      <c r="D792" s="2229"/>
    </row>
    <row r="793" spans="4:4">
      <c r="D793" s="2229"/>
    </row>
    <row r="794" spans="4:4">
      <c r="D794" s="2229"/>
    </row>
    <row r="795" spans="4:4">
      <c r="D795" s="2229"/>
    </row>
    <row r="796" spans="4:4">
      <c r="D796" s="2229"/>
    </row>
    <row r="797" spans="4:4">
      <c r="D797" s="2229"/>
    </row>
    <row r="798" spans="4:4">
      <c r="D798" s="2229"/>
    </row>
    <row r="799" spans="4:4">
      <c r="D799" s="2229"/>
    </row>
    <row r="800" spans="4:4">
      <c r="D800" s="2229"/>
    </row>
    <row r="801" spans="4:4">
      <c r="D801" s="2229"/>
    </row>
    <row r="802" spans="4:4">
      <c r="D802" s="2229"/>
    </row>
    <row r="803" spans="4:4">
      <c r="D803" s="2229"/>
    </row>
    <row r="804" spans="4:4">
      <c r="D804" s="2229"/>
    </row>
    <row r="805" spans="4:4">
      <c r="D805" s="2229"/>
    </row>
    <row r="806" spans="4:4">
      <c r="D806" s="2229"/>
    </row>
    <row r="807" spans="4:4">
      <c r="D807" s="2229"/>
    </row>
    <row r="808" spans="4:4">
      <c r="D808" s="2229"/>
    </row>
    <row r="809" spans="4:4">
      <c r="D809" s="2229"/>
    </row>
    <row r="810" spans="4:4">
      <c r="D810" s="2229"/>
    </row>
    <row r="811" spans="4:4">
      <c r="D811" s="2229"/>
    </row>
    <row r="812" spans="4:4">
      <c r="D812" s="2229"/>
    </row>
    <row r="813" spans="4:4">
      <c r="D813" s="2229"/>
    </row>
    <row r="814" spans="4:4">
      <c r="D814" s="2229"/>
    </row>
    <row r="815" spans="4:4">
      <c r="D815" s="2229"/>
    </row>
    <row r="816" spans="4:4">
      <c r="D816" s="2229"/>
    </row>
    <row r="817" spans="4:4">
      <c r="D817" s="2229"/>
    </row>
    <row r="818" spans="4:4">
      <c r="D818" s="2229"/>
    </row>
    <row r="819" spans="4:4">
      <c r="D819" s="2229"/>
    </row>
    <row r="820" spans="4:4">
      <c r="D820" s="2229"/>
    </row>
    <row r="821" spans="4:4">
      <c r="D821" s="2229"/>
    </row>
    <row r="822" spans="4:4">
      <c r="D822" s="2229"/>
    </row>
    <row r="823" spans="4:4">
      <c r="D823" s="2229"/>
    </row>
    <row r="824" spans="4:4">
      <c r="D824" s="2229"/>
    </row>
    <row r="825" spans="4:4">
      <c r="D825" s="2229"/>
    </row>
    <row r="826" spans="4:4">
      <c r="D826" s="2229"/>
    </row>
    <row r="827" spans="4:4">
      <c r="D827" s="2229"/>
    </row>
    <row r="828" spans="4:4">
      <c r="D828" s="2229"/>
    </row>
    <row r="829" spans="4:4">
      <c r="D829" s="2229"/>
    </row>
    <row r="830" spans="4:4">
      <c r="D830" s="2229"/>
    </row>
    <row r="831" spans="4:4">
      <c r="D831" s="2229"/>
    </row>
    <row r="832" spans="4:4">
      <c r="D832" s="2229"/>
    </row>
    <row r="833" spans="4:4">
      <c r="D833" s="2229"/>
    </row>
    <row r="834" spans="4:4">
      <c r="D834" s="2229"/>
    </row>
    <row r="835" spans="4:4">
      <c r="D835" s="2229"/>
    </row>
    <row r="836" spans="4:4">
      <c r="D836" s="2229"/>
    </row>
    <row r="837" spans="4:4">
      <c r="D837" s="2229"/>
    </row>
    <row r="838" spans="4:4">
      <c r="D838" s="2229"/>
    </row>
    <row r="839" spans="4:4">
      <c r="D839" s="2229"/>
    </row>
    <row r="840" spans="4:4">
      <c r="D840" s="2229"/>
    </row>
    <row r="841" spans="4:4">
      <c r="D841" s="2229"/>
    </row>
    <row r="842" spans="4:4">
      <c r="D842" s="2229"/>
    </row>
    <row r="843" spans="4:4">
      <c r="D843" s="2229"/>
    </row>
    <row r="844" spans="4:4">
      <c r="D844" s="2229"/>
    </row>
    <row r="845" spans="4:4">
      <c r="D845" s="2229"/>
    </row>
    <row r="846" spans="4:4">
      <c r="D846" s="2229"/>
    </row>
    <row r="847" spans="4:4">
      <c r="D847" s="2229"/>
    </row>
    <row r="848" spans="4:4">
      <c r="D848" s="2229"/>
    </row>
    <row r="849" spans="4:4">
      <c r="D849" s="2229"/>
    </row>
    <row r="850" spans="4:4">
      <c r="D850" s="2229"/>
    </row>
    <row r="851" spans="4:4">
      <c r="D851" s="2229"/>
    </row>
    <row r="852" spans="4:4">
      <c r="D852" s="2229"/>
    </row>
    <row r="853" spans="4:4">
      <c r="D853" s="2229"/>
    </row>
    <row r="854" spans="4:4">
      <c r="D854" s="2229"/>
    </row>
    <row r="855" spans="4:4">
      <c r="D855" s="2229"/>
    </row>
    <row r="856" spans="4:4">
      <c r="D856" s="2229"/>
    </row>
    <row r="857" spans="4:4">
      <c r="D857" s="2229"/>
    </row>
    <row r="858" spans="4:4">
      <c r="D858" s="2229"/>
    </row>
    <row r="859" spans="4:4">
      <c r="D859" s="2229"/>
    </row>
    <row r="860" spans="4:4">
      <c r="D860" s="2229"/>
    </row>
    <row r="861" spans="4:4">
      <c r="D861" s="2229"/>
    </row>
    <row r="862" spans="4:4">
      <c r="D862" s="2229"/>
    </row>
    <row r="863" spans="4:4">
      <c r="D863" s="2229"/>
    </row>
    <row r="864" spans="4:4">
      <c r="D864" s="2229"/>
    </row>
    <row r="865" spans="4:4">
      <c r="D865" s="2229"/>
    </row>
    <row r="866" spans="4:4">
      <c r="D866" s="2229"/>
    </row>
    <row r="867" spans="4:4">
      <c r="D867" s="2229"/>
    </row>
    <row r="868" spans="4:4">
      <c r="D868" s="2229"/>
    </row>
    <row r="869" spans="4:4">
      <c r="D869" s="2229"/>
    </row>
    <row r="870" spans="4:4">
      <c r="D870" s="2229"/>
    </row>
    <row r="871" spans="4:4">
      <c r="D871" s="2229"/>
    </row>
    <row r="872" spans="4:4">
      <c r="D872" s="2229"/>
    </row>
    <row r="873" spans="4:4">
      <c r="D873" s="2229"/>
    </row>
    <row r="874" spans="4:4">
      <c r="D874" s="2229"/>
    </row>
    <row r="875" spans="4:4">
      <c r="D875" s="2229"/>
    </row>
    <row r="876" spans="4:4">
      <c r="D876" s="2229"/>
    </row>
    <row r="877" spans="4:4">
      <c r="D877" s="2229"/>
    </row>
    <row r="878" spans="4:4">
      <c r="D878" s="2229"/>
    </row>
    <row r="879" spans="4:4">
      <c r="D879" s="2229"/>
    </row>
    <row r="880" spans="4:4">
      <c r="D880" s="2229"/>
    </row>
    <row r="881" spans="4:4">
      <c r="D881" s="2229"/>
    </row>
    <row r="882" spans="4:4">
      <c r="D882" s="2229"/>
    </row>
    <row r="883" spans="4:4">
      <c r="D883" s="2229"/>
    </row>
    <row r="884" spans="4:4">
      <c r="D884" s="2229"/>
    </row>
    <row r="885" spans="4:4">
      <c r="D885" s="2229"/>
    </row>
    <row r="886" spans="4:4">
      <c r="D886" s="2229"/>
    </row>
    <row r="887" spans="4:4">
      <c r="D887" s="2229"/>
    </row>
    <row r="888" spans="4:4">
      <c r="D888" s="2229"/>
    </row>
    <row r="889" spans="4:4">
      <c r="D889" s="2229"/>
    </row>
    <row r="890" spans="4:4">
      <c r="D890" s="2229"/>
    </row>
    <row r="891" spans="4:4">
      <c r="D891" s="2229"/>
    </row>
    <row r="892" spans="4:4">
      <c r="D892" s="2229"/>
    </row>
    <row r="893" spans="4:4">
      <c r="D893" s="2229"/>
    </row>
    <row r="894" spans="4:4">
      <c r="D894" s="2229"/>
    </row>
    <row r="895" spans="4:4">
      <c r="D895" s="2229"/>
    </row>
    <row r="896" spans="4:4">
      <c r="D896" s="2229"/>
    </row>
    <row r="897" spans="4:4">
      <c r="D897" s="2229"/>
    </row>
    <row r="898" spans="4:4">
      <c r="D898" s="2229"/>
    </row>
    <row r="899" spans="4:4">
      <c r="D899" s="2229"/>
    </row>
    <row r="900" spans="4:4">
      <c r="D900" s="2229"/>
    </row>
    <row r="901" spans="4:4">
      <c r="D901" s="2229"/>
    </row>
    <row r="902" spans="4:4">
      <c r="D902" s="2229"/>
    </row>
    <row r="903" spans="4:4">
      <c r="D903" s="2229"/>
    </row>
    <row r="904" spans="4:4">
      <c r="D904" s="2229"/>
    </row>
    <row r="905" spans="4:4">
      <c r="D905" s="2229"/>
    </row>
    <row r="906" spans="4:4">
      <c r="D906" s="2229"/>
    </row>
    <row r="907" spans="4:4">
      <c r="D907" s="2229"/>
    </row>
    <row r="908" spans="4:4">
      <c r="D908" s="2229"/>
    </row>
    <row r="909" spans="4:4">
      <c r="D909" s="2229"/>
    </row>
    <row r="910" spans="4:4">
      <c r="D910" s="2229"/>
    </row>
    <row r="911" spans="4:4">
      <c r="D911" s="2229"/>
    </row>
    <row r="912" spans="4:4">
      <c r="D912" s="2229"/>
    </row>
    <row r="913" spans="4:4">
      <c r="D913" s="2229"/>
    </row>
    <row r="914" spans="4:4">
      <c r="D914" s="2229"/>
    </row>
    <row r="915" spans="4:4">
      <c r="D915" s="2229"/>
    </row>
    <row r="916" spans="4:4">
      <c r="D916" s="2229"/>
    </row>
    <row r="917" spans="4:4">
      <c r="D917" s="2229"/>
    </row>
    <row r="918" spans="4:4">
      <c r="D918" s="2229"/>
    </row>
    <row r="919" spans="4:4">
      <c r="D919" s="2229"/>
    </row>
    <row r="920" spans="4:4">
      <c r="D920" s="2229"/>
    </row>
    <row r="921" spans="4:4">
      <c r="D921" s="2229"/>
    </row>
    <row r="922" spans="4:4">
      <c r="D922" s="2229"/>
    </row>
    <row r="923" spans="4:4">
      <c r="D923" s="2229"/>
    </row>
    <row r="924" spans="4:4">
      <c r="D924" s="2229"/>
    </row>
    <row r="925" spans="4:4">
      <c r="D925" s="2229"/>
    </row>
    <row r="926" spans="4:4">
      <c r="D926" s="2229"/>
    </row>
    <row r="927" spans="4:4">
      <c r="D927" s="2229"/>
    </row>
    <row r="928" spans="4:4">
      <c r="D928" s="2229"/>
    </row>
    <row r="929" spans="4:4">
      <c r="D929" s="2229"/>
    </row>
    <row r="930" spans="4:4">
      <c r="D930" s="2229"/>
    </row>
    <row r="931" spans="4:4">
      <c r="D931" s="2229"/>
    </row>
    <row r="932" spans="4:4">
      <c r="D932" s="2229"/>
    </row>
    <row r="933" spans="4:4">
      <c r="D933" s="2229"/>
    </row>
    <row r="934" spans="4:4">
      <c r="D934" s="2229"/>
    </row>
    <row r="935" spans="4:4">
      <c r="D935" s="2229"/>
    </row>
    <row r="936" spans="4:4">
      <c r="D936" s="2229"/>
    </row>
    <row r="937" spans="4:4">
      <c r="D937" s="2229"/>
    </row>
    <row r="938" spans="4:4">
      <c r="D938" s="2229"/>
    </row>
    <row r="939" spans="4:4">
      <c r="D939" s="2229"/>
    </row>
    <row r="940" spans="4:4">
      <c r="D940" s="2229"/>
    </row>
    <row r="941" spans="4:4">
      <c r="D941" s="2229"/>
    </row>
    <row r="942" spans="4:4">
      <c r="D942" s="2229"/>
    </row>
    <row r="943" spans="4:4">
      <c r="D943" s="2229"/>
    </row>
    <row r="944" spans="4:4">
      <c r="D944" s="2229"/>
    </row>
    <row r="945" spans="4:4">
      <c r="D945" s="2229"/>
    </row>
    <row r="946" spans="4:4">
      <c r="D946" s="2229"/>
    </row>
    <row r="947" spans="4:4">
      <c r="D947" s="2229"/>
    </row>
    <row r="948" spans="4:4">
      <c r="D948" s="2229"/>
    </row>
    <row r="949" spans="4:4">
      <c r="D949" s="2229"/>
    </row>
    <row r="950" spans="4:4">
      <c r="D950" s="2229"/>
    </row>
    <row r="951" spans="4:4">
      <c r="D951" s="2229"/>
    </row>
    <row r="952" spans="4:4">
      <c r="D952" s="2229"/>
    </row>
    <row r="953" spans="4:4">
      <c r="D953" s="2229"/>
    </row>
    <row r="954" spans="4:4">
      <c r="D954" s="2229"/>
    </row>
    <row r="955" spans="4:4">
      <c r="D955" s="2229"/>
    </row>
    <row r="956" spans="4:4">
      <c r="D956" s="2229"/>
    </row>
    <row r="957" spans="4:4">
      <c r="D957" s="2229"/>
    </row>
    <row r="958" spans="4:4">
      <c r="D958" s="2229"/>
    </row>
    <row r="959" spans="4:4">
      <c r="D959" s="2229"/>
    </row>
    <row r="960" spans="4:4">
      <c r="D960" s="2229"/>
    </row>
    <row r="961" spans="4:4">
      <c r="D961" s="2229"/>
    </row>
    <row r="962" spans="4:4">
      <c r="D962" s="2229"/>
    </row>
    <row r="963" spans="4:4">
      <c r="D963" s="2229"/>
    </row>
    <row r="964" spans="4:4">
      <c r="D964" s="2229"/>
    </row>
    <row r="965" spans="4:4">
      <c r="D965" s="2229"/>
    </row>
    <row r="966" spans="4:4">
      <c r="D966" s="2229"/>
    </row>
    <row r="967" spans="4:4">
      <c r="D967" s="2229"/>
    </row>
    <row r="968" spans="4:4">
      <c r="D968" s="2229"/>
    </row>
    <row r="969" spans="4:4">
      <c r="D969" s="2229"/>
    </row>
    <row r="970" spans="4:4">
      <c r="D970" s="2229"/>
    </row>
    <row r="971" spans="4:4">
      <c r="D971" s="2229"/>
    </row>
    <row r="972" spans="4:4">
      <c r="D972" s="2229"/>
    </row>
    <row r="973" spans="4:4">
      <c r="D973" s="2229"/>
    </row>
    <row r="974" spans="4:4">
      <c r="D974" s="2229"/>
    </row>
    <row r="975" spans="4:4">
      <c r="D975" s="2229"/>
    </row>
    <row r="976" spans="4:4">
      <c r="D976" s="2229"/>
    </row>
    <row r="977" spans="4:4">
      <c r="D977" s="2229"/>
    </row>
    <row r="978" spans="4:4">
      <c r="D978" s="2229"/>
    </row>
    <row r="979" spans="4:4">
      <c r="D979" s="2229"/>
    </row>
    <row r="980" spans="4:4">
      <c r="D980" s="2229"/>
    </row>
    <row r="981" spans="4:4">
      <c r="D981" s="2229"/>
    </row>
    <row r="982" spans="4:4">
      <c r="D982" s="2229"/>
    </row>
    <row r="983" spans="4:4">
      <c r="D983" s="2229"/>
    </row>
    <row r="984" spans="4:4">
      <c r="D984" s="2229"/>
    </row>
    <row r="985" spans="4:4">
      <c r="D985" s="2229"/>
    </row>
    <row r="986" spans="4:4">
      <c r="D986" s="2229"/>
    </row>
    <row r="987" spans="4:4">
      <c r="D987" s="2229"/>
    </row>
    <row r="988" spans="4:4">
      <c r="D988" s="2229"/>
    </row>
    <row r="989" spans="4:4">
      <c r="D989" s="2229"/>
    </row>
    <row r="990" spans="4:4">
      <c r="D990" s="2229"/>
    </row>
    <row r="991" spans="4:4">
      <c r="D991" s="2229"/>
    </row>
    <row r="992" spans="4:4">
      <c r="D992" s="2229"/>
    </row>
    <row r="993" spans="4:4">
      <c r="D993" s="2229"/>
    </row>
    <row r="994" spans="4:4">
      <c r="D994" s="2229"/>
    </row>
    <row r="995" spans="4:4">
      <c r="D995" s="2229"/>
    </row>
    <row r="996" spans="4:4">
      <c r="D996" s="2229"/>
    </row>
    <row r="997" spans="4:4">
      <c r="D997" s="2229"/>
    </row>
    <row r="998" spans="4:4">
      <c r="D998" s="2229"/>
    </row>
    <row r="999" spans="4:4">
      <c r="D999" s="2229"/>
    </row>
    <row r="1000" spans="4:4">
      <c r="D1000" s="2229"/>
    </row>
    <row r="1001" spans="4:4">
      <c r="D1001" s="2229"/>
    </row>
    <row r="1002" spans="4:4">
      <c r="D1002" s="2229"/>
    </row>
    <row r="1003" spans="4:4">
      <c r="D1003" s="2229"/>
    </row>
    <row r="1004" spans="4:4">
      <c r="D1004" s="2229"/>
    </row>
    <row r="1005" spans="4:4">
      <c r="D1005" s="2229"/>
    </row>
    <row r="1006" spans="4:4">
      <c r="D1006" s="2229"/>
    </row>
    <row r="1007" spans="4:4">
      <c r="D1007" s="2229"/>
    </row>
    <row r="1008" spans="4:4">
      <c r="D1008" s="2229"/>
    </row>
    <row r="1009" spans="4:4">
      <c r="D1009" s="2229"/>
    </row>
    <row r="1010" spans="4:4">
      <c r="D1010" s="2229"/>
    </row>
    <row r="1011" spans="4:4">
      <c r="D1011" s="2229"/>
    </row>
    <row r="1012" spans="4:4">
      <c r="D1012" s="2229"/>
    </row>
    <row r="1013" spans="4:4">
      <c r="D1013" s="2229"/>
    </row>
    <row r="1014" spans="4:4">
      <c r="D1014" s="2229"/>
    </row>
    <row r="1015" spans="4:4">
      <c r="D1015" s="2229"/>
    </row>
    <row r="1016" spans="4:4">
      <c r="D1016" s="2229"/>
    </row>
    <row r="1017" spans="4:4">
      <c r="D1017" s="2229"/>
    </row>
    <row r="1018" spans="4:4">
      <c r="D1018" s="2229"/>
    </row>
    <row r="1019" spans="4:4">
      <c r="D1019" s="2229"/>
    </row>
    <row r="1020" spans="4:4">
      <c r="D1020" s="2229"/>
    </row>
    <row r="1021" spans="4:4">
      <c r="D1021" s="2229"/>
    </row>
    <row r="1022" spans="4:4">
      <c r="D1022" s="2229"/>
    </row>
    <row r="1023" spans="4:4">
      <c r="D1023" s="2229"/>
    </row>
    <row r="1024" spans="4:4">
      <c r="D1024" s="2229"/>
    </row>
    <row r="1025" spans="4:4">
      <c r="D1025" s="2229"/>
    </row>
    <row r="1026" spans="4:4">
      <c r="D1026" s="2229"/>
    </row>
    <row r="1027" spans="4:4">
      <c r="D1027" s="2229"/>
    </row>
    <row r="1028" spans="4:4">
      <c r="D1028" s="2229"/>
    </row>
    <row r="1029" spans="4:4">
      <c r="D1029" s="2229"/>
    </row>
    <row r="1030" spans="4:4">
      <c r="D1030" s="2229"/>
    </row>
    <row r="1031" spans="4:4">
      <c r="D1031" s="2229"/>
    </row>
    <row r="1032" spans="4:4">
      <c r="D1032" s="2229"/>
    </row>
    <row r="1033" spans="4:4">
      <c r="D1033" s="2229"/>
    </row>
    <row r="1034" spans="4:4">
      <c r="D1034" s="2229"/>
    </row>
    <row r="1035" spans="4:4">
      <c r="D1035" s="2229"/>
    </row>
    <row r="1036" spans="4:4">
      <c r="D1036" s="2229"/>
    </row>
    <row r="1037" spans="4:4">
      <c r="D1037" s="2229"/>
    </row>
    <row r="1038" spans="4:4">
      <c r="D1038" s="2229"/>
    </row>
    <row r="1039" spans="4:4">
      <c r="D1039" s="2229"/>
    </row>
    <row r="1040" spans="4:4">
      <c r="D1040" s="2229"/>
    </row>
    <row r="1041" spans="4:4">
      <c r="D1041" s="2229"/>
    </row>
    <row r="1042" spans="4:4">
      <c r="D1042" s="2229"/>
    </row>
    <row r="1043" spans="4:4">
      <c r="D1043" s="2229"/>
    </row>
    <row r="1044" spans="4:4">
      <c r="D1044" s="2229"/>
    </row>
    <row r="1045" spans="4:4">
      <c r="D1045" s="2229"/>
    </row>
    <row r="1046" spans="4:4">
      <c r="D1046" s="2229"/>
    </row>
    <row r="1047" spans="4:4">
      <c r="D1047" s="2229"/>
    </row>
    <row r="1048" spans="4:4">
      <c r="D1048" s="2229"/>
    </row>
    <row r="1049" spans="4:4">
      <c r="D1049" s="2229"/>
    </row>
    <row r="1050" spans="4:4">
      <c r="D1050" s="2229"/>
    </row>
    <row r="1051" spans="4:4">
      <c r="D1051" s="2229"/>
    </row>
    <row r="1052" spans="4:4">
      <c r="D1052" s="2229"/>
    </row>
    <row r="1053" spans="4:4">
      <c r="D1053" s="2229"/>
    </row>
    <row r="1054" spans="4:4">
      <c r="D1054" s="2229"/>
    </row>
    <row r="1055" spans="4:4">
      <c r="D1055" s="2229"/>
    </row>
    <row r="1056" spans="4:4">
      <c r="D1056" s="2229"/>
    </row>
    <row r="1057" spans="4:4">
      <c r="D1057" s="2229"/>
    </row>
    <row r="1058" spans="4:4">
      <c r="D1058" s="2229"/>
    </row>
    <row r="1059" spans="4:4">
      <c r="D1059" s="2229"/>
    </row>
    <row r="1060" spans="4:4">
      <c r="D1060" s="2229"/>
    </row>
    <row r="1061" spans="4:4">
      <c r="D1061" s="2229"/>
    </row>
    <row r="1062" spans="4:4">
      <c r="D1062" s="2229"/>
    </row>
    <row r="1063" spans="4:4">
      <c r="D1063" s="2229"/>
    </row>
    <row r="1064" spans="4:4">
      <c r="D1064" s="2229"/>
    </row>
    <row r="1065" spans="4:4">
      <c r="D1065" s="2229"/>
    </row>
    <row r="1066" spans="4:4">
      <c r="D1066" s="2229"/>
    </row>
    <row r="1067" spans="4:4">
      <c r="D1067" s="2229"/>
    </row>
    <row r="1068" spans="4:4">
      <c r="D1068" s="2229"/>
    </row>
    <row r="1069" spans="4:4">
      <c r="D1069" s="2229"/>
    </row>
    <row r="1070" spans="4:4">
      <c r="D1070" s="2229"/>
    </row>
    <row r="1071" spans="4:4">
      <c r="D1071" s="2229"/>
    </row>
    <row r="1072" spans="4:4">
      <c r="D1072" s="2229"/>
    </row>
    <row r="1073" spans="4:4">
      <c r="D1073" s="2229"/>
    </row>
    <row r="1074" spans="4:4">
      <c r="D1074" s="2229"/>
    </row>
    <row r="1075" spans="4:4">
      <c r="D1075" s="2229"/>
    </row>
    <row r="1076" spans="4:4">
      <c r="D1076" s="2229"/>
    </row>
    <row r="1077" spans="4:4">
      <c r="D1077" s="2229"/>
    </row>
    <row r="1078" spans="4:4">
      <c r="D1078" s="2229"/>
    </row>
    <row r="1079" spans="4:4">
      <c r="D1079" s="2229"/>
    </row>
    <row r="1080" spans="4:4">
      <c r="D1080" s="2229"/>
    </row>
    <row r="1081" spans="4:4">
      <c r="D1081" s="2229"/>
    </row>
    <row r="1082" spans="4:4">
      <c r="D1082" s="2229"/>
    </row>
    <row r="1083" spans="4:4">
      <c r="D1083" s="2229"/>
    </row>
  </sheetData>
  <phoneticPr fontId="4" type="noConversion"/>
  <pageMargins left="0.75" right="0.75" top="1" bottom="1" header="0.5" footer="0.5"/>
  <pageSetup paperSize="9"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3" topLeftCell="T4" activePane="bottomRight" state="frozen"/>
      <selection pane="topRight" activeCell="D1" sqref="D1"/>
      <selection pane="bottomLeft" activeCell="A4" sqref="A4"/>
      <selection pane="bottomRight" activeCell="AE1" sqref="AE1"/>
    </sheetView>
  </sheetViews>
  <sheetFormatPr defaultRowHeight="12.75"/>
  <cols>
    <col min="1" max="1" width="2.85546875" style="1025" customWidth="1"/>
    <col min="2" max="2" width="42.85546875" style="1025" customWidth="1"/>
    <col min="3" max="3" width="9.140625" style="1025" customWidth="1"/>
    <col min="4" max="30" width="12.5703125" style="1025" customWidth="1"/>
    <col min="31" max="32" width="10" style="1025" customWidth="1"/>
    <col min="33" max="33" width="14.140625" style="1025" customWidth="1"/>
    <col min="34" max="43" width="10" style="1025" customWidth="1"/>
    <col min="44" max="16378" width="9.140625" style="1025"/>
    <col min="16379" max="16380" width="9.28515625" style="1025" bestFit="1" customWidth="1"/>
    <col min="16381" max="16381" width="11.42578125" style="1025" bestFit="1" customWidth="1"/>
    <col min="16382" max="16382" width="0" style="1025" hidden="1" customWidth="1"/>
    <col min="16383" max="16383" width="36.42578125" style="1025" hidden="1" customWidth="1"/>
    <col min="16384" max="16384" width="7.85546875" style="1025" hidden="1" customWidth="1"/>
  </cols>
  <sheetData>
    <row r="1" spans="1:39 16379:16384" ht="19.5" customHeight="1">
      <c r="A1" s="2516"/>
      <c r="B1" s="2517"/>
      <c r="C1" s="2518"/>
      <c r="D1" s="1095" t="str">
        <f>INDEX(tblTrans[[English]:[Polski]],MATCH(D1048574,tblTrans[ID],0),LangSelID)</f>
        <v>Q1 2013</v>
      </c>
      <c r="E1" s="1095" t="str">
        <f>INDEX(tblTrans[[English]:[Polski]],MATCH(E1048574,tblTrans[ID],0),LangSelID)</f>
        <v>Q2 2013</v>
      </c>
      <c r="F1" s="1095" t="str">
        <f>INDEX(tblTrans[[English]:[Polski]],MATCH(F1048574,tblTrans[ID],0),LangSelID)</f>
        <v>Q3 2013</v>
      </c>
      <c r="G1" s="1095" t="str">
        <f>INDEX(tblTrans[[English]:[Polski]],MATCH(G1048574,tblTrans[ID],0),LangSelID)</f>
        <v>Q4 2013</v>
      </c>
      <c r="H1" s="1095" t="str">
        <f>INDEX(tblTrans[[English]:[Polski]],MATCH(H1048574,tblTrans[ID],0),LangSelID)</f>
        <v>Q1 2014</v>
      </c>
      <c r="I1" s="1095" t="str">
        <f>INDEX(tblTrans[[English]:[Polski]],MATCH(I1048574,tblTrans[ID],0),LangSelID)</f>
        <v>Q2 2014</v>
      </c>
      <c r="J1" s="1095" t="str">
        <f>INDEX(tblTrans[[English]:[Polski]],MATCH(J1048574,tblTrans[ID],0),LangSelID)</f>
        <v>Q3 2014</v>
      </c>
      <c r="K1" s="1095" t="str">
        <f>INDEX(tblTrans[[English]:[Polski]],MATCH(K1048574,tblTrans[ID],0),LangSelID)</f>
        <v>Q4 2014</v>
      </c>
      <c r="L1" s="1095" t="str">
        <f>INDEX(tblTrans[[English]:[Polski]],MATCH(L1048574,tblTrans[ID],0),LangSelID)</f>
        <v>Q1 2015</v>
      </c>
      <c r="M1" s="1095" t="str">
        <f>INDEX(tblTrans[[English]:[Polski]],MATCH(M1048574,tblTrans[ID],0),LangSelID)</f>
        <v>Q2 2015</v>
      </c>
      <c r="N1" s="1095" t="str">
        <f>INDEX(tblTrans[[English]:[Polski]],MATCH(N1048574,tblTrans[ID],0),LangSelID)</f>
        <v>Q3 2015</v>
      </c>
      <c r="O1" s="1095" t="str">
        <f>INDEX(tblTrans[[English]:[Polski]],MATCH(O1048574,tblTrans[ID],0),LangSelID)</f>
        <v>Q4 2015</v>
      </c>
      <c r="P1" s="1095" t="str">
        <f>INDEX(tblTrans[[English]:[Polski]],MATCH(P1048574,tblTrans[ID],0),LangSelID)</f>
        <v>Q1 2016</v>
      </c>
      <c r="Q1" s="1095" t="str">
        <f>INDEX(tblTrans[[English]:[Polski]],MATCH(Q1048574,tblTrans[ID],0),LangSelID)</f>
        <v>Q2 2016</v>
      </c>
      <c r="R1" s="1095" t="str">
        <f>INDEX(tblTrans[[English]:[Polski]],MATCH(R1048574,tblTrans[ID],0),LangSelID)</f>
        <v>Q3 2016</v>
      </c>
      <c r="S1" s="1095" t="str">
        <f>INDEX(tblTrans[[English]:[Polski]],MATCH(S1048574,tblTrans[ID],0),LangSelID)</f>
        <v>Q4 2016</v>
      </c>
      <c r="T1" s="1095" t="str">
        <f>INDEX(tblTrans[[English]:[Polski]],MATCH(T1048574,tblTrans[ID],0),LangSelID)</f>
        <v>Q1 2017</v>
      </c>
      <c r="U1" s="1095" t="str">
        <f>INDEX(tblTrans[[English]:[Polski]],MATCH(U1048574,tblTrans[ID],0),LangSelID)</f>
        <v>Q2 2017</v>
      </c>
      <c r="V1" s="1095" t="str">
        <f>INDEX(tblTrans[[English]:[Polski]],MATCH(V1048574,tblTrans[ID],0),LangSelID)</f>
        <v>Q3 2017</v>
      </c>
      <c r="W1" s="1095" t="str">
        <f>INDEX(tblTrans[[English]:[Polski]],MATCH(W1048574,tblTrans[ID],0),LangSelID)</f>
        <v>Q4 2017</v>
      </c>
      <c r="X1" s="1095" t="str">
        <f>INDEX(tblTrans[[English]:[Polski]],MATCH(X1048574,tblTrans[ID],0),LangSelID)</f>
        <v>Q1 2018</v>
      </c>
      <c r="Y1" s="1095" t="str">
        <f>INDEX(tblTrans[[English]:[Polski]],MATCH(Y1048574,tblTrans[ID],0),LangSelID)</f>
        <v>Q2 2018</v>
      </c>
      <c r="Z1" s="1095" t="str">
        <f>INDEX(tblTrans[[English]:[Polski]],MATCH(Z1048574,tblTrans[ID],0),LangSelID)</f>
        <v>Q3 2018</v>
      </c>
      <c r="AA1" s="1095" t="str">
        <f>INDEX(tblTrans[[English]:[Polski]],MATCH(AA1048574,tblTrans[ID],0),LangSelID)</f>
        <v>Q4 2018</v>
      </c>
      <c r="AB1" s="1095" t="str">
        <f>INDEX(tblTrans[[English]:[Polski]],MATCH(AB1048574,tblTrans[ID],0),LangSelID)</f>
        <v>Q1 2019</v>
      </c>
      <c r="AC1" s="1095" t="str">
        <f>INDEX(tblTrans[[English]:[Polski]],MATCH(AC1048574,tblTrans[ID],0),LangSelID)</f>
        <v>Q2 2019</v>
      </c>
      <c r="AD1" s="1095" t="str">
        <f>INDEX(tblTrans[[English]:[Polski]],MATCH(AD1048574,tblTrans[ID],0),LangSelID)</f>
        <v>Q3 2019</v>
      </c>
    </row>
    <row r="2" spans="1:39 16379:16384" ht="16.5" customHeight="1">
      <c r="A2" s="2519" t="str">
        <f>INDEX(tblTrans[[English]:[Polski]],MATCH(XEZ2,tblTrans[ID],0),LangSelID)</f>
        <v>Retail Banking Business Line</v>
      </c>
      <c r="B2" s="2520" t="e">
        <f>INDEX(tblTrans[[English]:[Polski]],MATCH(XEU2,tblTrans[ID],0),LangSelID)</f>
        <v>#N/A</v>
      </c>
      <c r="C2" s="2521" t="e">
        <f>INDEX(tblTrans[[English]:[Polski]],MATCH(XEV2,tblTrans[ID],0),LangSelID)</f>
        <v>#N/A</v>
      </c>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68"/>
      <c r="AF2" s="1068"/>
      <c r="AG2" s="1030"/>
      <c r="AH2" s="1030"/>
      <c r="AI2" s="1030"/>
      <c r="AJ2" s="1030"/>
      <c r="AK2" s="1030"/>
      <c r="AL2" s="1030"/>
      <c r="AM2" s="1030"/>
      <c r="XEZ2" s="2519">
        <v>604</v>
      </c>
      <c r="XFA2" s="2520"/>
      <c r="XFB2" s="2521"/>
    </row>
    <row r="3" spans="1:39 16379:16384" s="1030" customFormat="1" ht="7.5" customHeight="1">
      <c r="A3" s="1062"/>
      <c r="B3" s="1062"/>
      <c r="C3" s="1062"/>
      <c r="D3" s="1032"/>
      <c r="E3" s="1032"/>
      <c r="F3" s="1032"/>
      <c r="G3" s="1032"/>
      <c r="H3" s="1032"/>
      <c r="I3" s="1031"/>
      <c r="J3" s="1031"/>
      <c r="K3" s="1031"/>
      <c r="L3" s="1031"/>
      <c r="M3" s="1031"/>
      <c r="N3" s="1031"/>
      <c r="O3" s="1031"/>
      <c r="P3" s="1031"/>
      <c r="Q3" s="1031"/>
      <c r="R3" s="1031"/>
      <c r="S3" s="1031"/>
      <c r="T3" s="1031"/>
      <c r="U3" s="1031"/>
      <c r="V3" s="1031"/>
      <c r="W3" s="1031"/>
      <c r="X3" s="1031"/>
      <c r="Y3" s="1031"/>
      <c r="Z3" s="1031"/>
      <c r="AA3" s="1031"/>
      <c r="AB3" s="1031"/>
      <c r="AC3" s="1031"/>
      <c r="AD3" s="1031"/>
      <c r="AE3" s="1068"/>
      <c r="AF3" s="1068"/>
      <c r="XEZ3" s="1062"/>
      <c r="XFA3" s="1084"/>
      <c r="XFB3" s="1084"/>
    </row>
    <row r="4" spans="1:39 16379:16384" s="1030" customFormat="1" ht="15" customHeight="1">
      <c r="A4" s="1062"/>
      <c r="B4" s="1055" t="str">
        <f>INDEX(tblTrans[[English]:[Polski]],MATCH(XFA4,tblTrans[ID],0),LangSelID)</f>
        <v>Total number of customers</v>
      </c>
      <c r="C4" s="1054" t="str">
        <f>INDEX(tblTrans[[English]:[Polski]],MATCH(XFB4,tblTrans[ID],0),LangSelID)</f>
        <v>thou.</v>
      </c>
      <c r="D4" s="1352">
        <v>4227.3739999999998</v>
      </c>
      <c r="E4" s="1352">
        <v>4272.4716444465412</v>
      </c>
      <c r="F4" s="1352">
        <v>4326.3149999999996</v>
      </c>
      <c r="G4" s="1352">
        <v>4368.4350000000004</v>
      </c>
      <c r="H4" s="1352">
        <v>4427.4889999999996</v>
      </c>
      <c r="I4" s="1352">
        <v>4490.3059999999996</v>
      </c>
      <c r="J4" s="1353">
        <v>4564.6849999999995</v>
      </c>
      <c r="K4" s="1352">
        <v>4551.47</v>
      </c>
      <c r="L4" s="1352">
        <v>4664.7349999999997</v>
      </c>
      <c r="M4" s="1352">
        <v>4742.9089999999997</v>
      </c>
      <c r="N4" s="1353">
        <v>4863.9840000000004</v>
      </c>
      <c r="O4" s="1053">
        <v>4663.2209999999995</v>
      </c>
      <c r="P4" s="1053">
        <v>4751.0659999999998</v>
      </c>
      <c r="Q4" s="1053">
        <v>4860.1620000000003</v>
      </c>
      <c r="R4" s="1053">
        <v>4957.4470000000001</v>
      </c>
      <c r="S4" s="1053">
        <v>5051.5039999999999</v>
      </c>
      <c r="T4" s="1053">
        <v>5146.442</v>
      </c>
      <c r="U4" s="1053">
        <v>5233.5929999999998</v>
      </c>
      <c r="V4" s="1053">
        <v>5258.9750000000004</v>
      </c>
      <c r="W4" s="1053">
        <v>5342.299</v>
      </c>
      <c r="X4" s="1053">
        <v>5421.2179999999998</v>
      </c>
      <c r="Y4" s="1053">
        <v>5508.3969999999999</v>
      </c>
      <c r="Z4" s="1053">
        <v>5603.2</v>
      </c>
      <c r="AA4" s="1053">
        <v>5684.9750000000004</v>
      </c>
      <c r="AB4" s="1053">
        <v>5767.9579999999996</v>
      </c>
      <c r="AC4" s="1053">
        <v>5552.4449999999997</v>
      </c>
      <c r="AD4" s="1053">
        <v>5538.92</v>
      </c>
      <c r="AE4" s="1068"/>
      <c r="AF4" s="1068"/>
      <c r="AG4" s="1068"/>
      <c r="AH4" s="1068"/>
      <c r="AI4" s="1068"/>
      <c r="XEZ4" s="1062"/>
      <c r="XFA4" s="1055">
        <v>605</v>
      </c>
      <c r="XFB4" s="1054">
        <v>705</v>
      </c>
    </row>
    <row r="5" spans="1:39 16379:16384" s="1030" customFormat="1" ht="15" customHeight="1">
      <c r="A5" s="1062"/>
      <c r="B5" s="1039" t="str">
        <f>INDEX(tblTrans[[English]:[Polski]],MATCH(XFA5,tblTrans[ID],0),LangSelID)</f>
        <v>Poland</v>
      </c>
      <c r="C5" s="1038" t="str">
        <f>INDEX(tblTrans[[English]:[Polski]],MATCH(XFB5,tblTrans[ID],0),LangSelID)</f>
        <v>thou.</v>
      </c>
      <c r="D5" s="1354">
        <v>3588.3049999999998</v>
      </c>
      <c r="E5" s="1354">
        <v>3620.79</v>
      </c>
      <c r="F5" s="1354">
        <v>3663.6489999999999</v>
      </c>
      <c r="G5" s="1354">
        <v>3695.3339999999998</v>
      </c>
      <c r="H5" s="1354">
        <v>3739.0630000000001</v>
      </c>
      <c r="I5" s="1354">
        <v>3786.0610000000001</v>
      </c>
      <c r="J5" s="1355">
        <v>3839.1869999999999</v>
      </c>
      <c r="K5" s="1354">
        <v>3789.402</v>
      </c>
      <c r="L5" s="1354">
        <v>3897.6439999999998</v>
      </c>
      <c r="M5" s="1354">
        <v>3968.1060000000002</v>
      </c>
      <c r="N5" s="1659">
        <v>4055.4079999999999</v>
      </c>
      <c r="O5" s="1093">
        <v>3866.3319999999999</v>
      </c>
      <c r="P5" s="1093">
        <v>3932.2139999999999</v>
      </c>
      <c r="Q5" s="1093">
        <v>4017.4090000000001</v>
      </c>
      <c r="R5" s="1093">
        <v>4103.3109999999997</v>
      </c>
      <c r="S5" s="1093">
        <v>4182.4930000000004</v>
      </c>
      <c r="T5" s="1093">
        <v>4260.3490000000002</v>
      </c>
      <c r="U5" s="1093">
        <v>4338.3530000000001</v>
      </c>
      <c r="V5" s="1093">
        <v>4358.8779999999997</v>
      </c>
      <c r="W5" s="1093">
        <v>4436.9530000000004</v>
      </c>
      <c r="X5" s="1093">
        <v>4510.7389999999996</v>
      </c>
      <c r="Y5" s="1093">
        <v>4592.1620000000003</v>
      </c>
      <c r="Z5" s="1093">
        <v>4681.8130000000001</v>
      </c>
      <c r="AA5" s="1093">
        <v>4760.6400000000003</v>
      </c>
      <c r="AB5" s="1093">
        <v>4837.0749999999998</v>
      </c>
      <c r="AC5" s="1093">
        <v>4614.5889999999999</v>
      </c>
      <c r="AD5" s="1093">
        <v>4593.5</v>
      </c>
      <c r="AI5" s="1068"/>
      <c r="XEZ5" s="1062"/>
      <c r="XFA5" s="1039">
        <v>606</v>
      </c>
      <c r="XFB5" s="1038">
        <v>705</v>
      </c>
    </row>
    <row r="6" spans="1:39 16379:16384" s="1030" customFormat="1" ht="15" customHeight="1">
      <c r="A6" s="1062"/>
      <c r="B6" s="1036" t="str">
        <f>INDEX(tblTrans[[English]:[Polski]],MATCH(XFA6,tblTrans[ID],0),LangSelID)</f>
        <v>Foreign branches</v>
      </c>
      <c r="C6" s="1035" t="str">
        <f>INDEX(tblTrans[[English]:[Polski]],MATCH(XFB6,tblTrans[ID],0),LangSelID)</f>
        <v>thou.</v>
      </c>
      <c r="D6" s="1660">
        <v>639.06899999999996</v>
      </c>
      <c r="E6" s="1660">
        <v>651.6816444465411</v>
      </c>
      <c r="F6" s="1660">
        <v>662.66600000000005</v>
      </c>
      <c r="G6" s="1660">
        <v>673.101</v>
      </c>
      <c r="H6" s="1660">
        <v>688.42600000000004</v>
      </c>
      <c r="I6" s="1660">
        <v>704.245</v>
      </c>
      <c r="J6" s="1660">
        <v>725.49799999999993</v>
      </c>
      <c r="K6" s="1660">
        <v>762.06799999999998</v>
      </c>
      <c r="L6" s="1660">
        <v>767.09100000000001</v>
      </c>
      <c r="M6" s="1660">
        <v>774.803</v>
      </c>
      <c r="N6" s="1661">
        <v>808.57600000000002</v>
      </c>
      <c r="O6" s="1044">
        <v>796.88900000000001</v>
      </c>
      <c r="P6" s="1044">
        <v>818.85199999999998</v>
      </c>
      <c r="Q6" s="1044">
        <v>842.75300000000004</v>
      </c>
      <c r="R6" s="1044">
        <v>854.13599999999997</v>
      </c>
      <c r="S6" s="1044">
        <v>869.01099999999997</v>
      </c>
      <c r="T6" s="1044">
        <v>886.09299999999996</v>
      </c>
      <c r="U6" s="1044">
        <v>895.24</v>
      </c>
      <c r="V6" s="1044">
        <v>900.09699999999998</v>
      </c>
      <c r="W6" s="1044">
        <v>905.346</v>
      </c>
      <c r="X6" s="1044">
        <v>910.47900000000004</v>
      </c>
      <c r="Y6" s="1044">
        <v>916.23500000000001</v>
      </c>
      <c r="Z6" s="1044">
        <v>921.38699999999994</v>
      </c>
      <c r="AA6" s="1044">
        <v>924.33500000000004</v>
      </c>
      <c r="AB6" s="1044">
        <v>930.88300000000004</v>
      </c>
      <c r="AC6" s="1044">
        <v>937.85599999999999</v>
      </c>
      <c r="AD6" s="1044">
        <v>945.42</v>
      </c>
      <c r="AG6" s="2359"/>
      <c r="AH6" s="2359"/>
      <c r="AI6" s="1068"/>
      <c r="XEZ6" s="1062"/>
      <c r="XFA6" s="1036">
        <v>607</v>
      </c>
      <c r="XFB6" s="1035">
        <v>705</v>
      </c>
    </row>
    <row r="7" spans="1:39 16379:16384" s="1030" customFormat="1" ht="15" customHeight="1">
      <c r="A7" s="1062"/>
      <c r="B7" s="1055" t="str">
        <f>INDEX(tblTrans[[English]:[Polski]],MATCH(XEZ7,tblTrans[ID],0),LangSelID)</f>
        <v>Total loans (principal amount)</v>
      </c>
      <c r="C7" s="1054" t="str">
        <f>INDEX(tblTrans[[English]:[Polski]],MATCH(XFA7,tblTrans[ID],0),LangSelID)</f>
        <v>PLN M</v>
      </c>
      <c r="D7" s="1053">
        <v>38048.15580642</v>
      </c>
      <c r="E7" s="1053">
        <v>38968.844016589996</v>
      </c>
      <c r="F7" s="1053">
        <v>38792.982172460004</v>
      </c>
      <c r="G7" s="1053">
        <v>38233.820799239998</v>
      </c>
      <c r="H7" s="1053">
        <v>38893.007759820001</v>
      </c>
      <c r="I7" s="1053">
        <v>39577.771985840001</v>
      </c>
      <c r="J7" s="1053">
        <v>40467.547728619997</v>
      </c>
      <c r="K7" s="1053">
        <v>41443.952116519991</v>
      </c>
      <c r="L7" s="1053">
        <v>43706.491134138036</v>
      </c>
      <c r="M7" s="1053">
        <v>45187.191185283191</v>
      </c>
      <c r="N7" s="1053">
        <v>45234.485482340002</v>
      </c>
      <c r="O7" s="1053">
        <v>46168.713803059974</v>
      </c>
      <c r="P7" s="1053">
        <v>46410.19769958</v>
      </c>
      <c r="Q7" s="1053">
        <v>48220.846471420002</v>
      </c>
      <c r="R7" s="1053">
        <v>48081.831552569995</v>
      </c>
      <c r="S7" s="1053">
        <v>48926.126103309987</v>
      </c>
      <c r="T7" s="1053">
        <v>48307.064991969994</v>
      </c>
      <c r="U7" s="1053">
        <v>48731.157325749991</v>
      </c>
      <c r="V7" s="1053">
        <v>48918.413537049993</v>
      </c>
      <c r="W7" s="1053">
        <v>48122.133446370004</v>
      </c>
      <c r="X7" s="1053">
        <v>48444.470245740013</v>
      </c>
      <c r="Y7" s="1053">
        <v>50513.466879599982</v>
      </c>
      <c r="Z7" s="1053">
        <v>51286.415796329995</v>
      </c>
      <c r="AA7" s="1053">
        <v>52510.722884860006</v>
      </c>
      <c r="AB7" s="1053">
        <v>53803.392612420001</v>
      </c>
      <c r="AC7" s="1053">
        <v>55751.204320359997</v>
      </c>
      <c r="AD7" s="1053">
        <v>58655.895728390002</v>
      </c>
      <c r="AE7" s="1068"/>
      <c r="AF7" s="1068"/>
      <c r="AH7" s="1068"/>
      <c r="AI7" s="1068"/>
      <c r="AJ7" s="1068"/>
      <c r="XEY7" s="1062"/>
      <c r="XEZ7" s="1055">
        <v>608</v>
      </c>
      <c r="XFA7" s="1054">
        <v>706</v>
      </c>
    </row>
    <row r="8" spans="1:39 16379:16384" s="1030" customFormat="1" ht="15" customHeight="1">
      <c r="A8" s="1062"/>
      <c r="B8" s="1052" t="str">
        <f>INDEX(tblTrans[[English]:[Polski]],MATCH(XFC8,tblTrans[ID],0),LangSelID)</f>
        <v>Poland</v>
      </c>
      <c r="C8" s="1041" t="str">
        <f>INDEX(tblTrans[[English]:[Polski]],MATCH(XFD8,tblTrans[ID],0),LangSelID)</f>
        <v>PLN M</v>
      </c>
      <c r="D8" s="1093">
        <v>36146.619108089995</v>
      </c>
      <c r="E8" s="1093">
        <v>36858.194067670003</v>
      </c>
      <c r="F8" s="1093">
        <v>36640.834058250002</v>
      </c>
      <c r="G8" s="1093">
        <v>36104.688494809998</v>
      </c>
      <c r="H8" s="1093">
        <v>36626.035800049998</v>
      </c>
      <c r="I8" s="1093">
        <v>37148.048704709996</v>
      </c>
      <c r="J8" s="1093">
        <v>37817.292986289998</v>
      </c>
      <c r="K8" s="1093">
        <v>38526.00874918999</v>
      </c>
      <c r="L8" s="1093">
        <v>40699.327963541167</v>
      </c>
      <c r="M8" s="1093">
        <v>41890.559310543191</v>
      </c>
      <c r="N8" s="1093">
        <v>41692.550214729999</v>
      </c>
      <c r="O8" s="1093">
        <v>42344.713413169971</v>
      </c>
      <c r="P8" s="1093">
        <v>42418.635145300002</v>
      </c>
      <c r="Q8" s="1093">
        <v>43962.340336110006</v>
      </c>
      <c r="R8" s="1093">
        <v>43893.556791039999</v>
      </c>
      <c r="S8" s="1093">
        <v>44646.421974029989</v>
      </c>
      <c r="T8" s="1093">
        <v>44227.339984759994</v>
      </c>
      <c r="U8" s="1093">
        <v>44455.855875489993</v>
      </c>
      <c r="V8" s="1093">
        <v>44463.085108199994</v>
      </c>
      <c r="W8" s="1093">
        <v>43703.092050510008</v>
      </c>
      <c r="X8" s="1093">
        <v>43952.886648840009</v>
      </c>
      <c r="Y8" s="1093">
        <v>45901.837842839981</v>
      </c>
      <c r="Z8" s="1093">
        <v>46660.786483749995</v>
      </c>
      <c r="AA8" s="1093">
        <v>47801.77547433001</v>
      </c>
      <c r="AB8" s="1093">
        <v>49132.307981680002</v>
      </c>
      <c r="AC8" s="1093">
        <v>50968.872925780001</v>
      </c>
      <c r="AD8" s="1093">
        <v>53686.079274839998</v>
      </c>
      <c r="AE8" s="1068"/>
      <c r="AF8" s="1068"/>
      <c r="AG8" s="1068"/>
      <c r="AI8" s="1068"/>
      <c r="AJ8" s="1068"/>
      <c r="XFB8" s="1062"/>
      <c r="XFC8" s="1052">
        <v>609</v>
      </c>
      <c r="XFD8" s="1041">
        <v>706</v>
      </c>
    </row>
    <row r="9" spans="1:39 16379:16384" s="1030" customFormat="1" ht="15" customHeight="1">
      <c r="A9" s="1062"/>
      <c r="B9" s="1050" t="str">
        <f>INDEX(tblTrans[[English]:[Polski]],MATCH(XFC9,tblTrans[ID],0),LangSelID)</f>
        <v>Mortgage loans</v>
      </c>
      <c r="C9" s="1038" t="str">
        <f>INDEX(tblTrans[[English]:[Polski]],MATCH(XFD9,tblTrans[ID],0),LangSelID)</f>
        <v>PLN M</v>
      </c>
      <c r="D9" s="1049">
        <v>29878.92347427713</v>
      </c>
      <c r="E9" s="1049">
        <v>30267.768352074465</v>
      </c>
      <c r="F9" s="1049">
        <v>29727.324223614134</v>
      </c>
      <c r="G9" s="1049">
        <v>29185.421820380019</v>
      </c>
      <c r="H9" s="1049">
        <v>29422.01687538001</v>
      </c>
      <c r="I9" s="1049">
        <v>29576.595645020006</v>
      </c>
      <c r="J9" s="1049">
        <v>29960.756737259984</v>
      </c>
      <c r="K9" s="1049">
        <v>30540.123471670006</v>
      </c>
      <c r="L9" s="1049">
        <v>32456.73043668532</v>
      </c>
      <c r="M9" s="1049">
        <v>33327.981948680434</v>
      </c>
      <c r="N9" s="1049">
        <v>32908.517726291553</v>
      </c>
      <c r="O9" s="1049">
        <v>33473.408796899967</v>
      </c>
      <c r="P9" s="1049">
        <v>33260.517507200042</v>
      </c>
      <c r="Q9" s="1049">
        <v>34156.731266080031</v>
      </c>
      <c r="R9" s="1049">
        <v>33439.671961640022</v>
      </c>
      <c r="S9" s="1049">
        <v>34112.685259229962</v>
      </c>
      <c r="T9" s="1049">
        <v>33128.819537680007</v>
      </c>
      <c r="U9" s="1049">
        <v>32825.736608359992</v>
      </c>
      <c r="V9" s="1049">
        <v>32396.534419189989</v>
      </c>
      <c r="W9" s="1049">
        <v>31294.759357930016</v>
      </c>
      <c r="X9" s="1049">
        <v>31365.567270459971</v>
      </c>
      <c r="Y9" s="1049">
        <v>32518.176971359997</v>
      </c>
      <c r="Z9" s="1049">
        <v>32726.142025390018</v>
      </c>
      <c r="AA9" s="1049">
        <v>33245.49726026001</v>
      </c>
      <c r="AB9" s="1049">
        <v>33988.810112509978</v>
      </c>
      <c r="AC9" s="1049">
        <v>34882.143096450003</v>
      </c>
      <c r="AD9" s="1049">
        <v>36918.874168760005</v>
      </c>
      <c r="AE9" s="1068"/>
      <c r="AF9" s="1068"/>
      <c r="AG9" s="1068"/>
      <c r="AI9" s="1068"/>
      <c r="AJ9" s="1068"/>
      <c r="XFB9" s="1062"/>
      <c r="XFC9" s="1050">
        <v>610</v>
      </c>
      <c r="XFD9" s="1038">
        <v>706</v>
      </c>
    </row>
    <row r="10" spans="1:39 16379:16384" s="1030" customFormat="1" ht="15" customHeight="1">
      <c r="A10" s="1062"/>
      <c r="B10" s="1073" t="str">
        <f>INDEX(tblTrans[[English]:[Polski]],MATCH(XFC10,tblTrans[ID],0),LangSelID)</f>
        <v>of which: FX loans</v>
      </c>
      <c r="C10" s="1047" t="str">
        <f>INDEX(tblTrans[[English]:[Polski]],MATCH(XFD10,tblTrans[ID],0),LangSelID)</f>
        <v>PLN M</v>
      </c>
      <c r="D10" s="1046">
        <v>24034.832302647726</v>
      </c>
      <c r="E10" s="1046">
        <v>24271.789165601236</v>
      </c>
      <c r="F10" s="1046">
        <v>23458.865274940603</v>
      </c>
      <c r="G10" s="1046">
        <v>22634.526906330026</v>
      </c>
      <c r="H10" s="1046">
        <v>22540.670798730007</v>
      </c>
      <c r="I10" s="1046">
        <v>22208.862524160006</v>
      </c>
      <c r="J10" s="1046">
        <v>22074.448089659985</v>
      </c>
      <c r="K10" s="1046">
        <v>22213.099122410007</v>
      </c>
      <c r="L10" s="1046">
        <v>23640.058734476319</v>
      </c>
      <c r="M10" s="1046">
        <v>23974.761514875052</v>
      </c>
      <c r="N10" s="1046">
        <v>22727.64897162253</v>
      </c>
      <c r="O10" s="1046">
        <v>22684.951183119971</v>
      </c>
      <c r="P10" s="1046">
        <v>22118.982481600044</v>
      </c>
      <c r="Q10" s="1046">
        <v>22658.194348040019</v>
      </c>
      <c r="R10" s="1046">
        <v>21775.236460820015</v>
      </c>
      <c r="S10" s="1046">
        <v>22125.601884039963</v>
      </c>
      <c r="T10" s="1046">
        <v>20774.499227520009</v>
      </c>
      <c r="U10" s="1046">
        <v>19990.506958129994</v>
      </c>
      <c r="V10" s="1046">
        <v>19191.061002959988</v>
      </c>
      <c r="W10" s="1046">
        <v>18026.572288110001</v>
      </c>
      <c r="X10" s="1046">
        <v>17456.065821479977</v>
      </c>
      <c r="Y10" s="1046">
        <v>17882.977830899999</v>
      </c>
      <c r="Z10" s="1046">
        <v>17412.439988630016</v>
      </c>
      <c r="AA10" s="1046">
        <v>17236.474108320017</v>
      </c>
      <c r="AB10" s="1046">
        <v>16995.368793409987</v>
      </c>
      <c r="AC10" s="1046">
        <v>16486.969345779995</v>
      </c>
      <c r="AD10" s="1046">
        <v>16912.561935970007</v>
      </c>
      <c r="AE10" s="1068"/>
      <c r="AF10" s="1068"/>
      <c r="AG10" s="1068"/>
      <c r="AI10" s="1068"/>
      <c r="AJ10" s="1068"/>
      <c r="XFB10" s="1062"/>
      <c r="XFC10" s="1073">
        <v>611</v>
      </c>
      <c r="XFD10" s="1047">
        <v>706</v>
      </c>
    </row>
    <row r="11" spans="1:39 16379:16384" s="1030" customFormat="1" ht="15" customHeight="1">
      <c r="A11" s="1062"/>
      <c r="B11" s="1045" t="str">
        <f>INDEX(tblTrans[[English]:[Polski]],MATCH(XFC11,tblTrans[ID],0),LangSelID)</f>
        <v>Non-mortgage loans</v>
      </c>
      <c r="C11" s="1035" t="str">
        <f>INDEX(tblTrans[[English]:[Polski]],MATCH(XFD11,tblTrans[ID],0),LangSelID)</f>
        <v>PLN M</v>
      </c>
      <c r="D11" s="1044">
        <v>6267.6961142749797</v>
      </c>
      <c r="E11" s="1044">
        <v>6590.4258752072446</v>
      </c>
      <c r="F11" s="1044">
        <v>6907.742685118782</v>
      </c>
      <c r="G11" s="1044">
        <v>6919.3984018939072</v>
      </c>
      <c r="H11" s="1044">
        <v>7204.0189244800004</v>
      </c>
      <c r="I11" s="1044">
        <v>7571.4530189999996</v>
      </c>
      <c r="J11" s="1044">
        <v>7856.5362498199993</v>
      </c>
      <c r="K11" s="1044">
        <v>7985.883639159998</v>
      </c>
      <c r="L11" s="1044">
        <v>8242.5975268558268</v>
      </c>
      <c r="M11" s="1044">
        <v>8562.5773618627554</v>
      </c>
      <c r="N11" s="1044">
        <v>8784.0324598992283</v>
      </c>
      <c r="O11" s="1044">
        <v>8871.3046162700066</v>
      </c>
      <c r="P11" s="1044">
        <v>9158.1176380999641</v>
      </c>
      <c r="Q11" s="1044">
        <v>9805.6085265499969</v>
      </c>
      <c r="R11" s="1044">
        <v>10453.884460380003</v>
      </c>
      <c r="S11" s="1044">
        <v>10533.736714779998</v>
      </c>
      <c r="T11" s="1044">
        <v>11098.52044708</v>
      </c>
      <c r="U11" s="1044">
        <v>11630.119271449996</v>
      </c>
      <c r="V11" s="1044">
        <v>12066.55480761</v>
      </c>
      <c r="W11" s="1044">
        <v>12408.332674510008</v>
      </c>
      <c r="X11" s="1044">
        <v>12587.301713479997</v>
      </c>
      <c r="Y11" s="1044">
        <v>13383.66111809</v>
      </c>
      <c r="Z11" s="1044">
        <v>13934.64432945</v>
      </c>
      <c r="AA11" s="1044">
        <v>14556.27838942</v>
      </c>
      <c r="AB11" s="1044">
        <v>15143.497857850001</v>
      </c>
      <c r="AC11" s="1044">
        <v>16086.729676090001</v>
      </c>
      <c r="AD11" s="1044">
        <v>16767.178036562</v>
      </c>
      <c r="AE11" s="1068"/>
      <c r="AF11" s="1068"/>
      <c r="AG11" s="1068"/>
      <c r="AI11" s="1068"/>
      <c r="AJ11" s="1068"/>
      <c r="XFB11" s="1062"/>
      <c r="XFC11" s="1045">
        <v>612</v>
      </c>
      <c r="XFD11" s="1035">
        <v>706</v>
      </c>
    </row>
    <row r="12" spans="1:39 16379:16384" s="1030" customFormat="1" ht="15" customHeight="1">
      <c r="A12" s="1062"/>
      <c r="B12" s="1052" t="str">
        <f>INDEX(tblTrans[[English]:[Polski]],MATCH(XFC12,tblTrans[ID],0),LangSelID)</f>
        <v>Foreign branches</v>
      </c>
      <c r="C12" s="1041" t="str">
        <f>INDEX(tblTrans[[English]:[Polski]],MATCH(XFD12,tblTrans[ID],0),LangSelID)</f>
        <v>PLN M</v>
      </c>
      <c r="D12" s="1093">
        <v>1901.5366983299998</v>
      </c>
      <c r="E12" s="1093">
        <v>2110.64994892</v>
      </c>
      <c r="F12" s="1093">
        <v>2152.1481142099997</v>
      </c>
      <c r="G12" s="1093">
        <v>2129.1323044300002</v>
      </c>
      <c r="H12" s="1093">
        <v>2266.97195977</v>
      </c>
      <c r="I12" s="1093">
        <v>2429.72328113</v>
      </c>
      <c r="J12" s="1093">
        <v>2650.2547423300002</v>
      </c>
      <c r="K12" s="1093">
        <v>2917.9433673299995</v>
      </c>
      <c r="L12" s="1093">
        <v>3007.1631706600001</v>
      </c>
      <c r="M12" s="1093">
        <v>3296.6318747400005</v>
      </c>
      <c r="N12" s="1093">
        <v>3541.9352676099998</v>
      </c>
      <c r="O12" s="1093">
        <v>3824.00038989</v>
      </c>
      <c r="P12" s="1093">
        <v>3991.5625542799999</v>
      </c>
      <c r="Q12" s="1093">
        <v>4258.50613531</v>
      </c>
      <c r="R12" s="1093">
        <v>4188.2747615300004</v>
      </c>
      <c r="S12" s="1093">
        <v>4279.7041292800004</v>
      </c>
      <c r="T12" s="1093">
        <v>4079.7250072099996</v>
      </c>
      <c r="U12" s="1093">
        <v>4275.3014502599999</v>
      </c>
      <c r="V12" s="1093">
        <v>4455.3284288499999</v>
      </c>
      <c r="W12" s="1093">
        <v>4419.0413958599993</v>
      </c>
      <c r="X12" s="1093">
        <v>4491.5835969</v>
      </c>
      <c r="Y12" s="1093">
        <v>4611.6290367600004</v>
      </c>
      <c r="Z12" s="1093">
        <v>4625.6293125800003</v>
      </c>
      <c r="AA12" s="1093">
        <v>4708.9474105299996</v>
      </c>
      <c r="AB12" s="1093">
        <v>4671.0846307399997</v>
      </c>
      <c r="AC12" s="1093">
        <v>4782.3313945800001</v>
      </c>
      <c r="AD12" s="1093">
        <v>4969.8164535500009</v>
      </c>
      <c r="AE12" s="1068"/>
      <c r="AF12" s="1068"/>
      <c r="AG12" s="1068"/>
      <c r="AI12" s="1068"/>
      <c r="AJ12" s="1068"/>
      <c r="XFB12" s="1062"/>
      <c r="XFC12" s="1052">
        <v>613</v>
      </c>
      <c r="XFD12" s="1041">
        <v>706</v>
      </c>
    </row>
    <row r="13" spans="1:39 16379:16384" s="1030" customFormat="1" ht="15" customHeight="1">
      <c r="A13" s="1062"/>
      <c r="B13" s="1055" t="str">
        <f>INDEX(tblTrans[[English]:[Polski]],MATCH(XFC13,tblTrans[ID],0),LangSelID)</f>
        <v>Total deposits (principal amount)</v>
      </c>
      <c r="C13" s="1054" t="str">
        <f>INDEX(tblTrans[[English]:[Polski]],MATCH(XFD13,tblTrans[ID],0),LangSelID)</f>
        <v>PLN M</v>
      </c>
      <c r="D13" s="1053">
        <v>34762.611409500001</v>
      </c>
      <c r="E13" s="1053">
        <v>33353.90411707</v>
      </c>
      <c r="F13" s="1053">
        <v>32201.18610363</v>
      </c>
      <c r="G13" s="1053">
        <v>33897.939295819997</v>
      </c>
      <c r="H13" s="1053">
        <v>34410.750468710001</v>
      </c>
      <c r="I13" s="1053">
        <v>35338.536734449997</v>
      </c>
      <c r="J13" s="1053">
        <v>36225.173315460001</v>
      </c>
      <c r="K13" s="1053">
        <v>38999.445892999996</v>
      </c>
      <c r="L13" s="1053">
        <v>39339.346794396675</v>
      </c>
      <c r="M13" s="1053">
        <v>40901.626897784394</v>
      </c>
      <c r="N13" s="1053">
        <v>41812.42544811</v>
      </c>
      <c r="O13" s="1053">
        <v>45645.407254519989</v>
      </c>
      <c r="P13" s="1053">
        <v>47358.934950450006</v>
      </c>
      <c r="Q13" s="1053">
        <v>49545.963792510003</v>
      </c>
      <c r="R13" s="1053">
        <v>50923.251336310001</v>
      </c>
      <c r="S13" s="1053">
        <v>53662.839776170003</v>
      </c>
      <c r="T13" s="1053">
        <v>54028.833735400003</v>
      </c>
      <c r="U13" s="1053">
        <v>54024.639357049993</v>
      </c>
      <c r="V13" s="1053">
        <v>54176.90668457</v>
      </c>
      <c r="W13" s="1053">
        <v>55749.829845149994</v>
      </c>
      <c r="X13" s="1053">
        <v>57768.726227110004</v>
      </c>
      <c r="Y13" s="1053">
        <v>59970.672979950003</v>
      </c>
      <c r="Z13" s="1053">
        <v>61670.282816310006</v>
      </c>
      <c r="AA13" s="1053">
        <v>65852.828034460006</v>
      </c>
      <c r="AB13" s="1053">
        <v>68073.198862099991</v>
      </c>
      <c r="AC13" s="1053">
        <v>70120.824933430005</v>
      </c>
      <c r="AD13" s="1053">
        <v>71956.725040179997</v>
      </c>
      <c r="AE13" s="1068"/>
      <c r="AF13" s="1068"/>
      <c r="AI13" s="1068"/>
      <c r="AJ13" s="1068"/>
      <c r="XFB13" s="1062"/>
      <c r="XFC13" s="1055">
        <v>614</v>
      </c>
      <c r="XFD13" s="1054">
        <v>706</v>
      </c>
    </row>
    <row r="14" spans="1:39 16379:16384" s="1030" customFormat="1" ht="15" customHeight="1">
      <c r="A14" s="1062"/>
      <c r="B14" s="1039" t="str">
        <f>INDEX(tblTrans[[English]:[Polski]],MATCH(XFC14,tblTrans[ID],0),LangSelID)</f>
        <v>Poland</v>
      </c>
      <c r="C14" s="1038" t="str">
        <f>INDEX(tblTrans[[English]:[Polski]],MATCH(XFD14,tblTrans[ID],0),LangSelID)</f>
        <v>PLN M</v>
      </c>
      <c r="D14" s="1049">
        <v>29879.964596409998</v>
      </c>
      <c r="E14" s="1049">
        <v>28237.916122589999</v>
      </c>
      <c r="F14" s="1049">
        <v>27195.065255180001</v>
      </c>
      <c r="G14" s="1049">
        <v>29047.713262329999</v>
      </c>
      <c r="H14" s="1049">
        <v>29537.768231130001</v>
      </c>
      <c r="I14" s="1049">
        <v>30082.929287409999</v>
      </c>
      <c r="J14" s="1049">
        <v>30889.55474123</v>
      </c>
      <c r="K14" s="1049">
        <v>33380.975824659996</v>
      </c>
      <c r="L14" s="1049">
        <v>33780.614780432574</v>
      </c>
      <c r="M14" s="1049">
        <v>34933.707205880004</v>
      </c>
      <c r="N14" s="1049">
        <v>35679.048590879996</v>
      </c>
      <c r="O14" s="1049">
        <v>39273.646215639994</v>
      </c>
      <c r="P14" s="1049">
        <v>40747.158038410002</v>
      </c>
      <c r="Q14" s="1049">
        <v>42222.074197960006</v>
      </c>
      <c r="R14" s="1049">
        <v>43635.619626830005</v>
      </c>
      <c r="S14" s="1049">
        <v>45727.591963109997</v>
      </c>
      <c r="T14" s="1049">
        <v>46083.870848450002</v>
      </c>
      <c r="U14" s="1049">
        <v>45523.203409499998</v>
      </c>
      <c r="V14" s="1049">
        <v>45391.767720980002</v>
      </c>
      <c r="W14" s="1049">
        <v>46876.539437229992</v>
      </c>
      <c r="X14" s="1049">
        <v>48525.805866430004</v>
      </c>
      <c r="Y14" s="1049">
        <v>50140.028772999991</v>
      </c>
      <c r="Z14" s="1049">
        <v>51824.369617110002</v>
      </c>
      <c r="AA14" s="1049">
        <v>55733.866733950003</v>
      </c>
      <c r="AB14" s="1049">
        <v>57841.158546439998</v>
      </c>
      <c r="AC14" s="1049">
        <v>59639.25524839</v>
      </c>
      <c r="AD14" s="1049">
        <v>61388.833953119996</v>
      </c>
      <c r="AE14" s="1068"/>
      <c r="AF14" s="1068"/>
      <c r="AI14" s="1068"/>
      <c r="AJ14" s="1068"/>
      <c r="XFB14" s="1062"/>
      <c r="XFC14" s="1039">
        <v>615</v>
      </c>
      <c r="XFD14" s="1038">
        <v>706</v>
      </c>
    </row>
    <row r="15" spans="1:39 16379:16384" s="1030" customFormat="1" ht="15" customHeight="1">
      <c r="A15" s="1062"/>
      <c r="B15" s="1036" t="str">
        <f>INDEX(tblTrans[[English]:[Polski]],MATCH(XFC15,tblTrans[ID],0),LangSelID)</f>
        <v>Foreign branches</v>
      </c>
      <c r="C15" s="1035" t="str">
        <f>INDEX(tblTrans[[English]:[Polski]],MATCH(XFD15,tblTrans[ID],0),LangSelID)</f>
        <v>PLN M</v>
      </c>
      <c r="D15" s="1044">
        <v>4882.6468130900003</v>
      </c>
      <c r="E15" s="1044">
        <v>5115.9879944799995</v>
      </c>
      <c r="F15" s="1044">
        <v>5006.1208484499994</v>
      </c>
      <c r="G15" s="1044">
        <v>4850.2260334900002</v>
      </c>
      <c r="H15" s="1044">
        <v>4872.9822375799995</v>
      </c>
      <c r="I15" s="1044">
        <v>5255.6074470399999</v>
      </c>
      <c r="J15" s="1044">
        <v>5335.6185742300004</v>
      </c>
      <c r="K15" s="1044">
        <v>5618.4700683399997</v>
      </c>
      <c r="L15" s="1044">
        <v>5558.7320139599997</v>
      </c>
      <c r="M15" s="1044">
        <v>5967.9198109999998</v>
      </c>
      <c r="N15" s="1044">
        <v>6133.3768572300005</v>
      </c>
      <c r="O15" s="1044">
        <v>6371.7610388800013</v>
      </c>
      <c r="P15" s="1044">
        <v>6611.7769120399998</v>
      </c>
      <c r="Q15" s="1044">
        <v>7323.8895945499999</v>
      </c>
      <c r="R15" s="1044">
        <v>7287.6317094799997</v>
      </c>
      <c r="S15" s="1044">
        <v>7935.2478130599993</v>
      </c>
      <c r="T15" s="1044">
        <v>7944.9628869500011</v>
      </c>
      <c r="U15" s="1044">
        <v>8501.4359475499987</v>
      </c>
      <c r="V15" s="1044">
        <v>8785.1389635899995</v>
      </c>
      <c r="W15" s="1044">
        <v>8873.2904079200016</v>
      </c>
      <c r="X15" s="1044">
        <v>9242.9203606799983</v>
      </c>
      <c r="Y15" s="1044">
        <v>9830.644206949999</v>
      </c>
      <c r="Z15" s="1044">
        <v>9845.9131992000002</v>
      </c>
      <c r="AA15" s="1044">
        <v>10118.961300509998</v>
      </c>
      <c r="AB15" s="1044">
        <v>10232.04031566</v>
      </c>
      <c r="AC15" s="1044">
        <v>10481.56968504</v>
      </c>
      <c r="AD15" s="1044">
        <v>10567.891087060003</v>
      </c>
      <c r="AE15" s="1068"/>
      <c r="AF15" s="1068"/>
      <c r="AI15" s="1068"/>
      <c r="AJ15" s="1068"/>
      <c r="XFB15" s="1062"/>
      <c r="XFC15" s="1036">
        <v>616</v>
      </c>
      <c r="XFD15" s="1035">
        <v>706</v>
      </c>
    </row>
    <row r="16" spans="1:39 16379:16384" s="1030" customFormat="1" ht="15" customHeight="1">
      <c r="A16" s="1062"/>
      <c r="B16" s="1092" t="str">
        <f>INDEX(tblTrans[[English]:[Polski]],MATCH(XFC16,tblTrans[ID],0),LangSelID)</f>
        <v>NPL ratio of retail banking segment</v>
      </c>
      <c r="C16" s="1038" t="s">
        <v>571</v>
      </c>
      <c r="D16" s="1089">
        <v>3.4744157327416259E-2</v>
      </c>
      <c r="E16" s="1089">
        <v>3.5167401741871204E-2</v>
      </c>
      <c r="F16" s="1091">
        <v>3.7559541273542413E-2</v>
      </c>
      <c r="G16" s="1090">
        <v>6.1575290641633723E-2</v>
      </c>
      <c r="H16" s="1089">
        <v>6.2967684995483747E-2</v>
      </c>
      <c r="I16" s="1089">
        <v>6.5774495956777909E-2</v>
      </c>
      <c r="J16" s="1089">
        <v>6.6523437201408367E-2</v>
      </c>
      <c r="K16" s="1089">
        <v>6.9018072145803327E-2</v>
      </c>
      <c r="L16" s="1089">
        <v>6.7031557629104732E-2</v>
      </c>
      <c r="M16" s="1089">
        <v>6.2202338340385889E-2</v>
      </c>
      <c r="N16" s="1089">
        <v>6.1103582704183056E-2</v>
      </c>
      <c r="O16" s="1089">
        <v>5.6642036263764795E-2</v>
      </c>
      <c r="P16" s="1089">
        <v>5.6532098528928959E-2</v>
      </c>
      <c r="Q16" s="1089">
        <v>5.5786342907037302E-2</v>
      </c>
      <c r="R16" s="1089">
        <v>5.6518343034521447E-2</v>
      </c>
      <c r="S16" s="1089">
        <v>5.219760828990843E-2</v>
      </c>
      <c r="T16" s="1089">
        <v>5.3514169525220381E-2</v>
      </c>
      <c r="U16" s="1089">
        <v>5.1744897477209437E-2</v>
      </c>
      <c r="V16" s="1089">
        <v>5.2922785594019493E-2</v>
      </c>
      <c r="W16" s="1089">
        <v>5.1997593159648053E-2</v>
      </c>
      <c r="X16" s="1089">
        <v>5.2384586064279592E-2</v>
      </c>
      <c r="Y16" s="1089">
        <v>5.2007718287841204E-2</v>
      </c>
      <c r="Z16" s="1089">
        <v>5.3251682298624564E-2</v>
      </c>
      <c r="AA16" s="1089">
        <v>4.7047113336885875E-2</v>
      </c>
      <c r="AB16" s="1089">
        <v>4.662003618032233E-2</v>
      </c>
      <c r="AC16" s="1089">
        <v>4.4347685186040091E-2</v>
      </c>
      <c r="AD16" s="1089">
        <v>4.1841552144488488E-2</v>
      </c>
      <c r="AF16" s="2359"/>
      <c r="XFB16" s="1062"/>
      <c r="XFC16" s="1092">
        <v>617</v>
      </c>
      <c r="XFD16" s="1038" t="s">
        <v>571</v>
      </c>
    </row>
    <row r="17" spans="1:35 16379:16384" s="1030" customFormat="1" ht="27" customHeight="1">
      <c r="A17" s="1062"/>
      <c r="B17" s="1088" t="str">
        <f>INDEX(tblTrans[[English]:[Polski]],MATCH(XFC17,tblTrans[ID],0),LangSelID)</f>
        <v>NPL ratio of mortgage loan portfolio (to individuals in Poland)</v>
      </c>
      <c r="C17" s="1035" t="s">
        <v>571</v>
      </c>
      <c r="D17" s="1085">
        <v>1.7522514785504484E-2</v>
      </c>
      <c r="E17" s="1085">
        <v>1.8686887613809804E-2</v>
      </c>
      <c r="F17" s="1087">
        <v>2.0800854274397346E-2</v>
      </c>
      <c r="G17" s="1086">
        <v>4.4456481338240574E-2</v>
      </c>
      <c r="H17" s="1085">
        <v>4.5495958551851019E-2</v>
      </c>
      <c r="I17" s="1085">
        <v>4.6380309041996255E-2</v>
      </c>
      <c r="J17" s="1085">
        <v>4.7205792995796275E-2</v>
      </c>
      <c r="K17" s="1085">
        <v>4.9055357666362986E-2</v>
      </c>
      <c r="L17" s="1085">
        <v>4.9436179772128261E-2</v>
      </c>
      <c r="M17" s="1085">
        <v>4.3456661555662385E-2</v>
      </c>
      <c r="N17" s="1085">
        <v>4.2482729026727804E-2</v>
      </c>
      <c r="O17" s="1085">
        <v>3.7673185330541425E-2</v>
      </c>
      <c r="P17" s="1085">
        <v>3.8198647965569321E-2</v>
      </c>
      <c r="Q17" s="1085">
        <v>3.8006338809129368E-2</v>
      </c>
      <c r="R17" s="1085">
        <v>3.799983741884342E-2</v>
      </c>
      <c r="S17" s="1085">
        <v>3.6791513061364356E-2</v>
      </c>
      <c r="T17" s="1085">
        <v>3.6670970590863959E-2</v>
      </c>
      <c r="U17" s="1085">
        <v>3.6178895040330082E-2</v>
      </c>
      <c r="V17" s="1085">
        <v>3.5704943508315802E-2</v>
      </c>
      <c r="W17" s="1085">
        <v>3.3230988471672142E-2</v>
      </c>
      <c r="X17" s="1085">
        <v>3.0105193987634019E-2</v>
      </c>
      <c r="Y17" s="1085">
        <v>2.900383553748587E-2</v>
      </c>
      <c r="Z17" s="1085">
        <v>2.8486529500221527E-2</v>
      </c>
      <c r="AA17" s="1085">
        <v>2.5550459013392087E-2</v>
      </c>
      <c r="AB17" s="1085">
        <v>2.452907576871827E-2</v>
      </c>
      <c r="AC17" s="1085">
        <v>2.345756743296434E-2</v>
      </c>
      <c r="AD17" s="1085">
        <v>2.1441255582227259E-2</v>
      </c>
      <c r="XFB17" s="1062"/>
      <c r="XFC17" s="1088">
        <v>618</v>
      </c>
      <c r="XFD17" s="1035" t="s">
        <v>571</v>
      </c>
    </row>
    <row r="18" spans="1:35 16379:16384" s="1030" customFormat="1" ht="15" customHeight="1">
      <c r="A18" s="1062"/>
      <c r="B18" s="1084"/>
      <c r="C18" s="1084"/>
      <c r="D18" s="1031"/>
      <c r="E18" s="1031"/>
      <c r="F18" s="1031"/>
      <c r="G18" s="1031"/>
      <c r="H18" s="1031"/>
      <c r="I18" s="1031"/>
      <c r="J18" s="1031"/>
      <c r="K18" s="1032"/>
      <c r="L18" s="1032"/>
      <c r="M18" s="1032"/>
      <c r="N18" s="1032"/>
      <c r="O18" s="1032"/>
      <c r="P18" s="1032"/>
      <c r="Q18" s="1032"/>
      <c r="R18" s="1032"/>
      <c r="S18" s="1032"/>
      <c r="T18" s="1032"/>
      <c r="U18" s="1032"/>
      <c r="V18" s="1032"/>
      <c r="W18" s="1032"/>
      <c r="X18" s="1032"/>
      <c r="Y18" s="1032"/>
      <c r="Z18" s="1032"/>
      <c r="AA18" s="1032"/>
      <c r="AB18" s="1032"/>
      <c r="AC18" s="1032"/>
      <c r="AD18" s="1032"/>
      <c r="XEY18" s="1062"/>
      <c r="XEZ18" s="1084"/>
      <c r="XFA18" s="1084"/>
    </row>
    <row r="19" spans="1:35 16379:16384" s="1030" customFormat="1" ht="15" customHeight="1">
      <c r="A19" s="2526" t="str">
        <f>INDEX(tblTrans[[English]:[Polski]],MATCH(XEY19,tblTrans[ID],0),LangSelID)</f>
        <v>Mortgage loans - quarterly new sales</v>
      </c>
      <c r="B19" s="2527" t="e">
        <f>INDEX(tblTrans[[English]:[Polski]],MATCH(XEZ19,tblTrans[ID],0),LangSelID)</f>
        <v>#N/A</v>
      </c>
      <c r="C19" s="2527" t="e">
        <f>INDEX(tblTrans[[English]:[Polski]],MATCH(XFA19,tblTrans[ID],0),LangSelID)</f>
        <v>#N/A</v>
      </c>
      <c r="D19" s="1083"/>
      <c r="E19" s="1083"/>
      <c r="F19" s="1083"/>
      <c r="G19" s="1083"/>
      <c r="H19" s="1083"/>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XEY19" s="2526">
        <v>619</v>
      </c>
      <c r="XEZ19" s="2527"/>
      <c r="XFA19" s="2527"/>
    </row>
    <row r="20" spans="1:35 16379:16384" s="1030" customFormat="1" ht="15" customHeight="1">
      <c r="A20" s="1062"/>
      <c r="B20" s="1055" t="str">
        <f>INDEX(tblTrans[[English]:[Polski]],MATCH(XEZ20,tblTrans[ID],0),LangSelID)</f>
        <v>Total new ML production</v>
      </c>
      <c r="C20" s="1054" t="str">
        <f>INDEX(tblTrans[[English]:[Polski]],MATCH(XFA20,tblTrans[ID],0),LangSelID)</f>
        <v>PLN M</v>
      </c>
      <c r="D20" s="1053">
        <v>367.13994413</v>
      </c>
      <c r="E20" s="1053">
        <v>486.64500764000002</v>
      </c>
      <c r="F20" s="1053">
        <v>578.69209765000005</v>
      </c>
      <c r="G20" s="1053">
        <v>621.15503739000007</v>
      </c>
      <c r="H20" s="1053">
        <v>608.65865018999989</v>
      </c>
      <c r="I20" s="1053">
        <v>825.48975346999998</v>
      </c>
      <c r="J20" s="1053">
        <v>909.07922368999994</v>
      </c>
      <c r="K20" s="1053">
        <v>833.08449093000002</v>
      </c>
      <c r="L20" s="1053">
        <v>833.76807534</v>
      </c>
      <c r="M20" s="1053">
        <v>1030.78738675</v>
      </c>
      <c r="N20" s="1053">
        <v>1333.6652264700001</v>
      </c>
      <c r="O20" s="1053">
        <v>1304.75850719</v>
      </c>
      <c r="P20" s="1053">
        <v>713.00452786000005</v>
      </c>
      <c r="Q20" s="1053">
        <v>758.70304285999998</v>
      </c>
      <c r="R20" s="1053">
        <v>690.72553964999997</v>
      </c>
      <c r="S20" s="1053">
        <v>702.32705497000006</v>
      </c>
      <c r="T20" s="1053">
        <v>798.12396978999993</v>
      </c>
      <c r="U20" s="1053">
        <v>1001.90048168</v>
      </c>
      <c r="V20" s="1053">
        <v>817.6187994899999</v>
      </c>
      <c r="W20" s="1053">
        <v>794.87572112999999</v>
      </c>
      <c r="X20" s="1053">
        <v>994.73666145999982</v>
      </c>
      <c r="Y20" s="1053">
        <v>1152.8234505200001</v>
      </c>
      <c r="Z20" s="1053">
        <v>1189.5032791199999</v>
      </c>
      <c r="AA20" s="1053">
        <v>1281.2588266</v>
      </c>
      <c r="AB20" s="1053">
        <v>1490.13990674</v>
      </c>
      <c r="AC20" s="1053">
        <v>2220.5416780700002</v>
      </c>
      <c r="AD20" s="1053">
        <v>2291.7348870899996</v>
      </c>
      <c r="XEY20" s="1062"/>
      <c r="XEZ20" s="1055">
        <v>620</v>
      </c>
      <c r="XFA20" s="1054">
        <v>706</v>
      </c>
    </row>
    <row r="21" spans="1:35 16379:16384" s="1030" customFormat="1" ht="15" customHeight="1">
      <c r="A21" s="1062"/>
      <c r="B21" s="1052" t="str">
        <f>INDEX(tblTrans[[English]:[Polski]],MATCH(XEZ21,tblTrans[ID],0),LangSelID)</f>
        <v>Individuals</v>
      </c>
      <c r="C21" s="1041" t="str">
        <f>INDEX(tblTrans[[English]:[Polski]],MATCH(XFA21,tblTrans[ID],0),LangSelID)</f>
        <v>PLN M</v>
      </c>
      <c r="D21" s="1051">
        <v>96.562749889999992</v>
      </c>
      <c r="E21" s="1051">
        <v>165.16142431</v>
      </c>
      <c r="F21" s="1051">
        <v>263.00072453000001</v>
      </c>
      <c r="G21" s="1051">
        <v>341.13189641000002</v>
      </c>
      <c r="H21" s="1051">
        <v>318.29011489999999</v>
      </c>
      <c r="I21" s="1051">
        <v>422.13071624999998</v>
      </c>
      <c r="J21" s="1051">
        <v>398.92046153999996</v>
      </c>
      <c r="K21" s="1051">
        <v>239.68830632000001</v>
      </c>
      <c r="L21" s="1051">
        <v>275.95685271000002</v>
      </c>
      <c r="M21" s="1051">
        <v>374.33556685999997</v>
      </c>
      <c r="N21" s="1051">
        <v>480.71862718</v>
      </c>
      <c r="O21" s="1051">
        <v>489.19822569999997</v>
      </c>
      <c r="P21" s="1051">
        <v>173.24158537</v>
      </c>
      <c r="Q21" s="1051">
        <v>59.260475009999993</v>
      </c>
      <c r="R21" s="1051">
        <v>34.208575950000004</v>
      </c>
      <c r="S21" s="1051">
        <v>12.85383852</v>
      </c>
      <c r="T21" s="1051">
        <v>9.4468918100000003</v>
      </c>
      <c r="U21" s="1051">
        <v>10.936791320000001</v>
      </c>
      <c r="V21" s="1051">
        <v>71.005891899999995</v>
      </c>
      <c r="W21" s="1051">
        <v>512.09385830999997</v>
      </c>
      <c r="X21" s="1051">
        <v>759.47437225999988</v>
      </c>
      <c r="Y21" s="1051">
        <v>863.95787862999998</v>
      </c>
      <c r="Z21" s="1051">
        <v>895.00044287999992</v>
      </c>
      <c r="AA21" s="1051">
        <v>969.48108577000005</v>
      </c>
      <c r="AB21" s="1051">
        <v>1222.96223085</v>
      </c>
      <c r="AC21" s="1051">
        <v>1840.3366084000002</v>
      </c>
      <c r="AD21" s="1051">
        <v>1961.0677483799998</v>
      </c>
      <c r="XEY21" s="1062"/>
      <c r="XEZ21" s="1052">
        <v>621</v>
      </c>
      <c r="XFA21" s="1041">
        <v>706</v>
      </c>
    </row>
    <row r="22" spans="1:35 16379:16384" s="1030" customFormat="1" ht="15" customHeight="1">
      <c r="A22" s="1062"/>
      <c r="B22" s="1052" t="str">
        <f>INDEX(tblTrans[[English]:[Polski]],MATCH(XEZ22,tblTrans[ID],0),LangSelID)</f>
        <v>Entrepreneurs</v>
      </c>
      <c r="C22" s="1041" t="str">
        <f>INDEX(tblTrans[[English]:[Polski]],MATCH(XFA22,tblTrans[ID],0),LangSelID)</f>
        <v>PLN M</v>
      </c>
      <c r="D22" s="1051">
        <v>93.850306719999992</v>
      </c>
      <c r="E22" s="1051">
        <v>123.68629158</v>
      </c>
      <c r="F22" s="1051">
        <v>179.73092995000002</v>
      </c>
      <c r="G22" s="1051">
        <v>109.48530255999999</v>
      </c>
      <c r="H22" s="1051">
        <v>98.491420330000011</v>
      </c>
      <c r="I22" s="1051">
        <v>112.55469467</v>
      </c>
      <c r="J22" s="1051">
        <v>95.355755359999989</v>
      </c>
      <c r="K22" s="1051">
        <v>83.329852740000007</v>
      </c>
      <c r="L22" s="1051">
        <v>87.256889339999987</v>
      </c>
      <c r="M22" s="1051">
        <v>107.68422687</v>
      </c>
      <c r="N22" s="1051">
        <v>99.08863384</v>
      </c>
      <c r="O22" s="1051">
        <v>72.498699830000007</v>
      </c>
      <c r="P22" s="1051">
        <v>81.419277949999994</v>
      </c>
      <c r="Q22" s="1051">
        <v>89.695944229999995</v>
      </c>
      <c r="R22" s="1051">
        <v>63.323634679999998</v>
      </c>
      <c r="S22" s="1051">
        <v>68.442150370000007</v>
      </c>
      <c r="T22" s="1051">
        <v>70.739058889999995</v>
      </c>
      <c r="U22" s="1051">
        <v>96.727928550000001</v>
      </c>
      <c r="V22" s="1051">
        <v>88.384191329999993</v>
      </c>
      <c r="W22" s="1051">
        <v>73.895831909999998</v>
      </c>
      <c r="X22" s="1051">
        <v>78.574371649999989</v>
      </c>
      <c r="Y22" s="1051">
        <v>105.25306846000001</v>
      </c>
      <c r="Z22" s="1051">
        <v>92.065793339999999</v>
      </c>
      <c r="AA22" s="1051">
        <v>100.05570949999999</v>
      </c>
      <c r="AB22" s="1051">
        <v>115.95194859</v>
      </c>
      <c r="AC22" s="1051">
        <v>159.13427755000001</v>
      </c>
      <c r="AD22" s="1051">
        <v>144.61952215999997</v>
      </c>
      <c r="XEY22" s="1062"/>
      <c r="XEZ22" s="1052">
        <v>622</v>
      </c>
      <c r="XFA22" s="1041">
        <v>706</v>
      </c>
    </row>
    <row r="23" spans="1:35 16379:16384" s="1030" customFormat="1" ht="15" customHeight="1">
      <c r="A23" s="1062"/>
      <c r="B23" s="1052" t="str">
        <f>INDEX(tblTrans[[English]:[Polski]],MATCH(XEZ23,tblTrans[ID],0),LangSelID)</f>
        <v>Foreign branches</v>
      </c>
      <c r="C23" s="1041" t="str">
        <f>INDEX(tblTrans[[English]:[Polski]],MATCH(XFA23,tblTrans[ID],0),LangSelID)</f>
        <v>PLN M</v>
      </c>
      <c r="D23" s="1051">
        <v>176.72688751999999</v>
      </c>
      <c r="E23" s="1051">
        <v>197.79729175</v>
      </c>
      <c r="F23" s="1051">
        <v>135.84044317000001</v>
      </c>
      <c r="G23" s="1051">
        <v>164.30649027999999</v>
      </c>
      <c r="H23" s="1051">
        <v>164.12488953000002</v>
      </c>
      <c r="I23" s="1051">
        <v>197.821867</v>
      </c>
      <c r="J23" s="1051">
        <v>246.96830595</v>
      </c>
      <c r="K23" s="1051">
        <v>272.28776353000001</v>
      </c>
      <c r="L23" s="1051">
        <v>233.59291597999999</v>
      </c>
      <c r="M23" s="1051">
        <v>243.90370128000001</v>
      </c>
      <c r="N23" s="1051">
        <v>272.42404855000001</v>
      </c>
      <c r="O23" s="1051">
        <v>309.36439308999996</v>
      </c>
      <c r="P23" s="1051">
        <v>234.52066762000001</v>
      </c>
      <c r="Q23" s="1051">
        <v>228.14360795000002</v>
      </c>
      <c r="R23" s="1051">
        <v>120.13487886999999</v>
      </c>
      <c r="S23" s="1051">
        <v>109.72035226</v>
      </c>
      <c r="T23" s="1051">
        <v>111.10638731</v>
      </c>
      <c r="U23" s="1051">
        <v>172.43289246000001</v>
      </c>
      <c r="V23" s="1051">
        <v>169.27927614999999</v>
      </c>
      <c r="W23" s="1051">
        <v>170.17233878000002</v>
      </c>
      <c r="X23" s="1051">
        <v>156.53791755</v>
      </c>
      <c r="Y23" s="1051">
        <v>183.61250343</v>
      </c>
      <c r="Z23" s="1051">
        <v>202.43704289999999</v>
      </c>
      <c r="AA23" s="1051">
        <v>211.72203132999999</v>
      </c>
      <c r="AB23" s="1051">
        <v>151.22572729999999</v>
      </c>
      <c r="AC23" s="1051">
        <v>221.07079211999999</v>
      </c>
      <c r="AD23" s="1051">
        <v>186.04761654999999</v>
      </c>
      <c r="XEY23" s="1062"/>
      <c r="XEZ23" s="1052">
        <v>623</v>
      </c>
      <c r="XFA23" s="1041">
        <v>706</v>
      </c>
    </row>
    <row r="24" spans="1:35 16379:16384" s="1030" customFormat="1" ht="15" customHeight="1">
      <c r="A24" s="1062"/>
      <c r="B24" s="1050" t="str">
        <f>INDEX(tblTrans[[English]:[Polski]],MATCH(XEZ24,tblTrans[ID],0),LangSelID)</f>
        <v>Czech Republic</v>
      </c>
      <c r="C24" s="1038" t="str">
        <f>INDEX(tblTrans[[English]:[Polski]],MATCH(XFA24,tblTrans[ID],0),LangSelID)</f>
        <v>PLN M</v>
      </c>
      <c r="D24" s="1049">
        <v>152.33680006</v>
      </c>
      <c r="E24" s="1049">
        <v>154.38807187</v>
      </c>
      <c r="F24" s="1049">
        <v>97.624669569999995</v>
      </c>
      <c r="G24" s="1049">
        <v>120.94271895</v>
      </c>
      <c r="H24" s="1049">
        <v>126.98641834</v>
      </c>
      <c r="I24" s="1049">
        <v>130.96519785000001</v>
      </c>
      <c r="J24" s="1049">
        <v>163.18936901000001</v>
      </c>
      <c r="K24" s="1049">
        <v>195.26245021</v>
      </c>
      <c r="L24" s="1049">
        <v>180.66922332999999</v>
      </c>
      <c r="M24" s="1049">
        <v>180.56207352000001</v>
      </c>
      <c r="N24" s="1049">
        <v>187.90570746</v>
      </c>
      <c r="O24" s="1049">
        <v>202.11721134999999</v>
      </c>
      <c r="P24" s="1049">
        <v>180.10436898</v>
      </c>
      <c r="Q24" s="1049">
        <v>185.84491054000003</v>
      </c>
      <c r="R24" s="1049">
        <v>97.740098079999996</v>
      </c>
      <c r="S24" s="1049">
        <v>87.273953890000001</v>
      </c>
      <c r="T24" s="1049">
        <v>97.521850990000004</v>
      </c>
      <c r="U24" s="1049">
        <v>165.14441798999999</v>
      </c>
      <c r="V24" s="1049">
        <v>161.06653523</v>
      </c>
      <c r="W24" s="1049">
        <v>160.34327893</v>
      </c>
      <c r="X24" s="1049">
        <v>128.08143994</v>
      </c>
      <c r="Y24" s="1049">
        <v>145.49297575</v>
      </c>
      <c r="Z24" s="1049">
        <v>147.00398882000002</v>
      </c>
      <c r="AA24" s="1049">
        <v>168.69311034</v>
      </c>
      <c r="AB24" s="1049">
        <v>107.97028021</v>
      </c>
      <c r="AC24" s="1049">
        <v>123.59820282000001</v>
      </c>
      <c r="AD24" s="1049">
        <v>114.69975374999999</v>
      </c>
      <c r="XEY24" s="1062"/>
      <c r="XEZ24" s="1050">
        <v>624</v>
      </c>
      <c r="XFA24" s="1038">
        <v>706</v>
      </c>
    </row>
    <row r="25" spans="1:35 16379:16384" s="1030" customFormat="1" ht="15" customHeight="1">
      <c r="A25" s="1062"/>
      <c r="B25" s="1045" t="str">
        <f>INDEX(tblTrans[[English]:[Polski]],MATCH(XEZ25,tblTrans[ID],0),LangSelID)</f>
        <v>Slovakia</v>
      </c>
      <c r="C25" s="1035" t="str">
        <f>INDEX(tblTrans[[English]:[Polski]],MATCH(XFA25,tblTrans[ID],0),LangSelID)</f>
        <v>PLN M</v>
      </c>
      <c r="D25" s="1044">
        <v>24.390087459999997</v>
      </c>
      <c r="E25" s="1044">
        <v>43.409219879999995</v>
      </c>
      <c r="F25" s="1044">
        <v>38.215773600000006</v>
      </c>
      <c r="G25" s="1044">
        <v>43.363771330000006</v>
      </c>
      <c r="H25" s="1044">
        <v>37.138471189999997</v>
      </c>
      <c r="I25" s="1044">
        <v>66.856669150000002</v>
      </c>
      <c r="J25" s="1044">
        <v>83.778936939999994</v>
      </c>
      <c r="K25" s="1044">
        <v>77.025313319999995</v>
      </c>
      <c r="L25" s="1044">
        <v>52.923692650000007</v>
      </c>
      <c r="M25" s="1044">
        <v>63.341627759999994</v>
      </c>
      <c r="N25" s="1044">
        <v>84.518341090000007</v>
      </c>
      <c r="O25" s="1044">
        <v>107.24718174</v>
      </c>
      <c r="P25" s="1044">
        <v>54.416298640000001</v>
      </c>
      <c r="Q25" s="1044">
        <v>42.298697410000003</v>
      </c>
      <c r="R25" s="1044">
        <v>22.394780790000002</v>
      </c>
      <c r="S25" s="1044">
        <v>22.446398369999997</v>
      </c>
      <c r="T25" s="1044">
        <v>13.58453632</v>
      </c>
      <c r="U25" s="1044">
        <v>7.2884744699999997</v>
      </c>
      <c r="V25" s="1044">
        <v>8.2127409199999999</v>
      </c>
      <c r="W25" s="1044">
        <v>9.8290598500000002</v>
      </c>
      <c r="X25" s="1044">
        <v>28.45647761</v>
      </c>
      <c r="Y25" s="1044">
        <v>38.119527680000004</v>
      </c>
      <c r="Z25" s="1044">
        <v>55.433054079999991</v>
      </c>
      <c r="AA25" s="1044">
        <v>43.028920989999996</v>
      </c>
      <c r="AB25" s="1044">
        <v>43.255447090000004</v>
      </c>
      <c r="AC25" s="1044">
        <v>97.47258930000001</v>
      </c>
      <c r="AD25" s="1044">
        <v>71.347862800000001</v>
      </c>
      <c r="XEY25" s="1062"/>
      <c r="XEZ25" s="1045">
        <v>625</v>
      </c>
      <c r="XFA25" s="1035">
        <v>706</v>
      </c>
    </row>
    <row r="26" spans="1:35 16379:16384" s="1030" customFormat="1" ht="15" customHeight="1">
      <c r="A26" s="1062"/>
      <c r="B26" s="1052" t="str">
        <f>INDEX(tblTrans[[English]:[Polski]],MATCH(XEZ26,tblTrans[ID],0),LangSelID)</f>
        <v>mBank Hipoteczny</v>
      </c>
      <c r="C26" s="1041" t="str">
        <f>INDEX(tblTrans[[English]:[Polski]],MATCH(XFA26,tblTrans[ID],0),LangSelID)</f>
        <v>PLN M</v>
      </c>
      <c r="D26" s="1051"/>
      <c r="E26" s="1051"/>
      <c r="F26" s="1051">
        <v>0.12</v>
      </c>
      <c r="G26" s="1051">
        <v>6.2313481399999997</v>
      </c>
      <c r="H26" s="1051">
        <v>27.752225430000003</v>
      </c>
      <c r="I26" s="1051">
        <v>92.982475550000004</v>
      </c>
      <c r="J26" s="1051">
        <v>167.83470084000001</v>
      </c>
      <c r="K26" s="1051">
        <v>237.77856833999999</v>
      </c>
      <c r="L26" s="1051">
        <v>236.96141731</v>
      </c>
      <c r="M26" s="1051">
        <v>304.86389173999999</v>
      </c>
      <c r="N26" s="1051">
        <v>481.43391689999999</v>
      </c>
      <c r="O26" s="1051">
        <v>433.69718856999998</v>
      </c>
      <c r="P26" s="1051">
        <v>223.82299691999998</v>
      </c>
      <c r="Q26" s="1051">
        <v>381.60301566999999</v>
      </c>
      <c r="R26" s="1051">
        <v>473.05845015</v>
      </c>
      <c r="S26" s="1051">
        <v>511.31071381999999</v>
      </c>
      <c r="T26" s="1051">
        <v>606.83163177999995</v>
      </c>
      <c r="U26" s="1051">
        <v>721.80286935000004</v>
      </c>
      <c r="V26" s="1051">
        <v>488.94944010999995</v>
      </c>
      <c r="W26" s="1051">
        <v>38.713692129999998</v>
      </c>
      <c r="X26" s="1051">
        <v>0.15</v>
      </c>
      <c r="Y26" s="1051">
        <v>0</v>
      </c>
      <c r="Z26" s="1051">
        <v>0</v>
      </c>
      <c r="AA26" s="1051">
        <v>0</v>
      </c>
      <c r="AB26" s="1051">
        <v>0</v>
      </c>
      <c r="AC26" s="1051">
        <v>0</v>
      </c>
      <c r="AD26" s="1051">
        <v>0</v>
      </c>
      <c r="AE26" s="1068"/>
      <c r="AF26" s="1068"/>
      <c r="AG26" s="1068"/>
      <c r="AH26" s="1068"/>
      <c r="AI26" s="1068"/>
      <c r="XEY26" s="1062"/>
      <c r="XEZ26" s="1052">
        <v>626</v>
      </c>
      <c r="XFA26" s="1041">
        <v>706</v>
      </c>
    </row>
    <row r="27" spans="1:35 16379:16384" s="1030" customFormat="1" ht="15" customHeight="1">
      <c r="A27" s="2526" t="str">
        <f>INDEX(tblTrans[[English]:[Polski]],MATCH(XEY27,tblTrans[ID],0),LangSelID)</f>
        <v>Non-mortgage loans - quarterly new sales</v>
      </c>
      <c r="B27" s="2527" t="e">
        <f>INDEX(tblTrans[[English]:[Polski]],MATCH(XEZ27,tblTrans[ID],0),LangSelID)</f>
        <v>#N/A</v>
      </c>
      <c r="C27" s="2527" t="e">
        <f>INDEX(tblTrans[[English]:[Polski]],MATCH(XFA27,tblTrans[ID],0),LangSelID)</f>
        <v>#N/A</v>
      </c>
      <c r="D27" s="1083"/>
      <c r="E27" s="1083"/>
      <c r="F27" s="1083"/>
      <c r="G27" s="1083"/>
      <c r="H27" s="1083"/>
      <c r="I27" s="1082"/>
      <c r="J27" s="1082"/>
      <c r="K27" s="1082"/>
      <c r="L27" s="1082"/>
      <c r="M27" s="1082"/>
      <c r="N27" s="1082"/>
      <c r="O27" s="1082"/>
      <c r="P27" s="1082"/>
      <c r="Q27" s="1082"/>
      <c r="R27" s="1082"/>
      <c r="S27" s="1082"/>
      <c r="T27" s="1082"/>
      <c r="U27" s="1082"/>
      <c r="V27" s="1082"/>
      <c r="W27" s="1082"/>
      <c r="X27" s="1082"/>
      <c r="Y27" s="1082"/>
      <c r="Z27" s="1082"/>
      <c r="AA27" s="1082"/>
      <c r="AB27" s="1082"/>
      <c r="AC27" s="1082"/>
      <c r="AD27" s="1082"/>
      <c r="XEY27" s="2526">
        <v>627</v>
      </c>
      <c r="XEZ27" s="2527"/>
      <c r="XFA27" s="2527"/>
    </row>
    <row r="28" spans="1:35 16379:16384" s="1030" customFormat="1" ht="15" customHeight="1">
      <c r="A28" s="1062"/>
      <c r="B28" s="1055" t="str">
        <f>INDEX(tblTrans[[English]:[Polski]],MATCH(XEZ28,tblTrans[ID],0),LangSelID)</f>
        <v>Total new NML production</v>
      </c>
      <c r="C28" s="1054" t="str">
        <f>INDEX(tblTrans[[English]:[Polski]],MATCH(XFA28,tblTrans[ID],0),LangSelID)</f>
        <v>PLN M</v>
      </c>
      <c r="D28" s="1053">
        <v>928.37443205533191</v>
      </c>
      <c r="E28" s="1053">
        <v>972.59886417284611</v>
      </c>
      <c r="F28" s="1053">
        <v>934.78213969043895</v>
      </c>
      <c r="G28" s="1053">
        <v>927.81499890101804</v>
      </c>
      <c r="H28" s="1053">
        <v>1071.6739150421899</v>
      </c>
      <c r="I28" s="1053">
        <v>1170.870145657997</v>
      </c>
      <c r="J28" s="1053">
        <v>1077.016140727814</v>
      </c>
      <c r="K28" s="1053">
        <v>1164.3714983586819</v>
      </c>
      <c r="L28" s="1053">
        <v>1204.0737444139329</v>
      </c>
      <c r="M28" s="1053">
        <v>1254.8674778505151</v>
      </c>
      <c r="N28" s="1053">
        <v>1201.0512633590661</v>
      </c>
      <c r="O28" s="1053">
        <v>1206.5537041620169</v>
      </c>
      <c r="P28" s="1053">
        <v>1343.7496505735842</v>
      </c>
      <c r="Q28" s="1053">
        <v>1725.0662115782361</v>
      </c>
      <c r="R28" s="1053">
        <v>1560.2210685489579</v>
      </c>
      <c r="S28" s="1053">
        <v>1514.4871514336539</v>
      </c>
      <c r="T28" s="1053">
        <v>1801.1702911219152</v>
      </c>
      <c r="U28" s="1053">
        <v>1904.221174043874</v>
      </c>
      <c r="V28" s="1053">
        <v>1649.3559649405238</v>
      </c>
      <c r="W28" s="1053">
        <v>1769.5379998210281</v>
      </c>
      <c r="X28" s="1053">
        <v>2000.048432178758</v>
      </c>
      <c r="Y28" s="1053">
        <v>2331.5681443968042</v>
      </c>
      <c r="Z28" s="1053">
        <v>2329.4909416274527</v>
      </c>
      <c r="AA28" s="1053">
        <v>2272.0547690798053</v>
      </c>
      <c r="AB28" s="1053">
        <v>2575.2550028593491</v>
      </c>
      <c r="AC28" s="1053">
        <v>2620.5151045337243</v>
      </c>
      <c r="AD28" s="1053">
        <v>2402.0680520334681</v>
      </c>
      <c r="XEY28" s="1062"/>
      <c r="XEZ28" s="1055">
        <v>628</v>
      </c>
      <c r="XFA28" s="1054">
        <v>706</v>
      </c>
    </row>
    <row r="29" spans="1:35 16379:16384" s="1030" customFormat="1" ht="15" customHeight="1">
      <c r="A29" s="1062"/>
      <c r="B29" s="1052" t="str">
        <f>INDEX(tblTrans[[English]:[Polski]],MATCH(XEZ29,tblTrans[ID],0),LangSelID)</f>
        <v>Individuals</v>
      </c>
      <c r="C29" s="1041" t="str">
        <f>INDEX(tblTrans[[English]:[Polski]],MATCH(XFA29,tblTrans[ID],0),LangSelID)</f>
        <v>PLN M</v>
      </c>
      <c r="D29" s="1051">
        <v>691.87759159999996</v>
      </c>
      <c r="E29" s="1051">
        <v>717.81064155000013</v>
      </c>
      <c r="F29" s="1051">
        <v>697.61088174999998</v>
      </c>
      <c r="G29" s="1051">
        <v>669.29045704000009</v>
      </c>
      <c r="H29" s="1051">
        <v>720.23200883000004</v>
      </c>
      <c r="I29" s="1051">
        <v>836.74471983000012</v>
      </c>
      <c r="J29" s="1051">
        <v>813.85537353999996</v>
      </c>
      <c r="K29" s="1051">
        <v>877.59975587000008</v>
      </c>
      <c r="L29" s="1051">
        <v>846.64109181999993</v>
      </c>
      <c r="M29" s="1051">
        <v>867.17720465000002</v>
      </c>
      <c r="N29" s="1051">
        <v>809.88822462999997</v>
      </c>
      <c r="O29" s="1051">
        <v>796.67350937999993</v>
      </c>
      <c r="P29" s="1051">
        <v>840.96901360000015</v>
      </c>
      <c r="Q29" s="1051">
        <v>1155.4272296300001</v>
      </c>
      <c r="R29" s="1051">
        <v>1041.2638914199999</v>
      </c>
      <c r="S29" s="1051">
        <v>997.58703751999997</v>
      </c>
      <c r="T29" s="1051">
        <v>1131.1306296600001</v>
      </c>
      <c r="U29" s="1051">
        <v>1236.06210495</v>
      </c>
      <c r="V29" s="1051">
        <v>1074.06118034</v>
      </c>
      <c r="W29" s="1051">
        <v>1142.0374472200001</v>
      </c>
      <c r="X29" s="1051">
        <v>1280.74954682</v>
      </c>
      <c r="Y29" s="1051">
        <v>1551.9013647499999</v>
      </c>
      <c r="Z29" s="1051">
        <v>1580.9112871099999</v>
      </c>
      <c r="AA29" s="1051">
        <v>1565.8567706400001</v>
      </c>
      <c r="AB29" s="1051">
        <v>1680.98972796</v>
      </c>
      <c r="AC29" s="1051">
        <v>1806.6765955100002</v>
      </c>
      <c r="AD29" s="1051">
        <v>1614.2736406199999</v>
      </c>
      <c r="XEY29" s="1062"/>
      <c r="XEZ29" s="1052">
        <v>629</v>
      </c>
      <c r="XFA29" s="1041">
        <v>706</v>
      </c>
    </row>
    <row r="30" spans="1:35 16379:16384" s="1030" customFormat="1" ht="15" customHeight="1">
      <c r="A30" s="1062"/>
      <c r="B30" s="1052" t="str">
        <f>INDEX(tblTrans[[English]:[Polski]],MATCH(XEZ30,tblTrans[ID],0),LangSelID)</f>
        <v>Entrepreneurs</v>
      </c>
      <c r="C30" s="1041" t="str">
        <f>INDEX(tblTrans[[English]:[Polski]],MATCH(XFA30,tblTrans[ID],0),LangSelID)</f>
        <v>PLN M</v>
      </c>
      <c r="D30" s="1051">
        <v>195.09758138000001</v>
      </c>
      <c r="E30" s="1051">
        <v>205.75521950999996</v>
      </c>
      <c r="F30" s="1051">
        <v>185.35286144999998</v>
      </c>
      <c r="G30" s="1051">
        <v>192.39690347999999</v>
      </c>
      <c r="H30" s="1051">
        <v>269.53612792000001</v>
      </c>
      <c r="I30" s="1051">
        <v>232.10654516</v>
      </c>
      <c r="J30" s="1051">
        <v>173.34478979000002</v>
      </c>
      <c r="K30" s="1051">
        <v>205.34293789999998</v>
      </c>
      <c r="L30" s="1051">
        <v>275.50627704999999</v>
      </c>
      <c r="M30" s="1051">
        <v>300.51708156999996</v>
      </c>
      <c r="N30" s="1051">
        <v>295.19947809000001</v>
      </c>
      <c r="O30" s="1051">
        <v>307.91702003</v>
      </c>
      <c r="P30" s="1051">
        <v>382.27557875000002</v>
      </c>
      <c r="Q30" s="1051">
        <v>436.30026466000004</v>
      </c>
      <c r="R30" s="1051">
        <v>397.55048373</v>
      </c>
      <c r="S30" s="1051">
        <v>402.74534039000002</v>
      </c>
      <c r="T30" s="1051">
        <v>514.16387897000004</v>
      </c>
      <c r="U30" s="1051">
        <v>449.95585735999998</v>
      </c>
      <c r="V30" s="1051">
        <v>385.18597136999995</v>
      </c>
      <c r="W30" s="1051">
        <v>454.66459326</v>
      </c>
      <c r="X30" s="1051">
        <v>549.95180316000005</v>
      </c>
      <c r="Y30" s="1051">
        <v>586.04669820000004</v>
      </c>
      <c r="Z30" s="1051">
        <v>570.40803731999995</v>
      </c>
      <c r="AA30" s="1051">
        <v>539.21206599000004</v>
      </c>
      <c r="AB30" s="1051">
        <v>716.12886829000001</v>
      </c>
      <c r="AC30" s="1051">
        <v>624.42273174999991</v>
      </c>
      <c r="AD30" s="1051">
        <v>589.09247286000004</v>
      </c>
      <c r="XEY30" s="1062"/>
      <c r="XEZ30" s="1052">
        <v>630</v>
      </c>
      <c r="XFA30" s="1041">
        <v>706</v>
      </c>
    </row>
    <row r="31" spans="1:35 16379:16384" s="1030" customFormat="1" ht="15" customHeight="1">
      <c r="A31" s="1062"/>
      <c r="B31" s="1052" t="str">
        <f>INDEX(tblTrans[[English]:[Polski]],MATCH(XEZ31,tblTrans[ID],0),LangSelID)</f>
        <v>Foreign branches</v>
      </c>
      <c r="C31" s="1041" t="str">
        <f>INDEX(tblTrans[[English]:[Polski]],MATCH(XFA31,tblTrans[ID],0),LangSelID)</f>
        <v>PLN M</v>
      </c>
      <c r="D31" s="1051">
        <v>41.399259075331997</v>
      </c>
      <c r="E31" s="1051">
        <v>49.033003112846004</v>
      </c>
      <c r="F31" s="1051">
        <v>51.818396490439</v>
      </c>
      <c r="G31" s="1051">
        <v>66.127638381018016</v>
      </c>
      <c r="H31" s="1051">
        <v>81.905778292190007</v>
      </c>
      <c r="I31" s="1051">
        <v>102.018880667997</v>
      </c>
      <c r="J31" s="1051">
        <v>89.815977397814009</v>
      </c>
      <c r="K31" s="1051">
        <v>81.428804588681999</v>
      </c>
      <c r="L31" s="1051">
        <v>81.926375543932991</v>
      </c>
      <c r="M31" s="1051">
        <v>87.173191630514992</v>
      </c>
      <c r="N31" s="1051">
        <v>95.963560639066003</v>
      </c>
      <c r="O31" s="1051">
        <v>101.963174752017</v>
      </c>
      <c r="P31" s="1051">
        <v>120.505058223584</v>
      </c>
      <c r="Q31" s="1051">
        <v>133.33871728823601</v>
      </c>
      <c r="R31" s="1051">
        <v>121.406693398958</v>
      </c>
      <c r="S31" s="1051">
        <v>114.154773523654</v>
      </c>
      <c r="T31" s="1051">
        <v>155.875782491915</v>
      </c>
      <c r="U31" s="1051">
        <v>218.20321173387401</v>
      </c>
      <c r="V31" s="1051">
        <v>190.10881323052399</v>
      </c>
      <c r="W31" s="1051">
        <v>172.83595934102797</v>
      </c>
      <c r="X31" s="1051">
        <v>169.34708219875802</v>
      </c>
      <c r="Y31" s="1051">
        <v>193.62008144680402</v>
      </c>
      <c r="Z31" s="1051">
        <v>178.171617197453</v>
      </c>
      <c r="AA31" s="1051">
        <v>166.98593244980498</v>
      </c>
      <c r="AB31" s="1051">
        <v>178.136406609349</v>
      </c>
      <c r="AC31" s="1051">
        <v>189.41577727372402</v>
      </c>
      <c r="AD31" s="1051">
        <v>198.70193855346798</v>
      </c>
      <c r="XEY31" s="1062"/>
      <c r="XEZ31" s="1052">
        <v>631</v>
      </c>
      <c r="XFA31" s="1041">
        <v>706</v>
      </c>
    </row>
    <row r="32" spans="1:35 16379:16384" s="1030" customFormat="1" ht="15" customHeight="1">
      <c r="A32" s="1062"/>
      <c r="B32" s="1050" t="str">
        <f>INDEX(tblTrans[[English]:[Polski]],MATCH(XEZ32,tblTrans[ID],0),LangSelID)</f>
        <v>Czech Republic</v>
      </c>
      <c r="C32" s="1038" t="str">
        <f>INDEX(tblTrans[[English]:[Polski]],MATCH(XFA32,tblTrans[ID],0),LangSelID)</f>
        <v>PLN M</v>
      </c>
      <c r="D32" s="1049">
        <v>33.951065801192001</v>
      </c>
      <c r="E32" s="1049">
        <v>39.962907136989003</v>
      </c>
      <c r="F32" s="1049">
        <v>42.598275457119001</v>
      </c>
      <c r="G32" s="1049">
        <v>56.318433988978001</v>
      </c>
      <c r="H32" s="1049">
        <v>66.710051142547997</v>
      </c>
      <c r="I32" s="1049">
        <v>82.106012456328003</v>
      </c>
      <c r="J32" s="1049">
        <v>71.608133603607001</v>
      </c>
      <c r="K32" s="1049">
        <v>64.198679298694998</v>
      </c>
      <c r="L32" s="1049">
        <v>64.912196670879993</v>
      </c>
      <c r="M32" s="1049">
        <v>69.814907005919991</v>
      </c>
      <c r="N32" s="1049">
        <v>76.034157512756991</v>
      </c>
      <c r="O32" s="1049">
        <v>79.102485056177002</v>
      </c>
      <c r="P32" s="1049">
        <v>91.452855920066014</v>
      </c>
      <c r="Q32" s="1049">
        <v>97.134876372175</v>
      </c>
      <c r="R32" s="1049">
        <v>89.59805359149999</v>
      </c>
      <c r="S32" s="1049">
        <v>83.044798193940991</v>
      </c>
      <c r="T32" s="1049">
        <v>112.605891394867</v>
      </c>
      <c r="U32" s="1049">
        <v>162.99092515492498</v>
      </c>
      <c r="V32" s="1049">
        <v>142.24828258912601</v>
      </c>
      <c r="W32" s="1049">
        <v>125.71337003444199</v>
      </c>
      <c r="X32" s="1049">
        <v>124.29128096362601</v>
      </c>
      <c r="Y32" s="1049">
        <v>145.27798020356698</v>
      </c>
      <c r="Z32" s="1049">
        <v>130.26339807880998</v>
      </c>
      <c r="AA32" s="1049">
        <v>121.766985017116</v>
      </c>
      <c r="AB32" s="1049">
        <v>133.118232344587</v>
      </c>
      <c r="AC32" s="1049">
        <v>139.12925139600699</v>
      </c>
      <c r="AD32" s="1049">
        <v>146.29001399482598</v>
      </c>
      <c r="XEY32" s="1062"/>
      <c r="XEZ32" s="1050">
        <v>632</v>
      </c>
      <c r="XFA32" s="1038">
        <v>706</v>
      </c>
    </row>
    <row r="33" spans="1:39 16370:16384" s="1030" customFormat="1" ht="15" customHeight="1">
      <c r="A33" s="1062"/>
      <c r="B33" s="1045" t="str">
        <f>INDEX(tblTrans[[English]:[Polski]],MATCH(XEZ33,tblTrans[ID],0),LangSelID)</f>
        <v>Slovakia</v>
      </c>
      <c r="C33" s="1035" t="str">
        <f>INDEX(tblTrans[[English]:[Polski]],MATCH(XFA33,tblTrans[ID],0),LangSelID)</f>
        <v>PLN M</v>
      </c>
      <c r="D33" s="1044">
        <v>7.4481932741400003</v>
      </c>
      <c r="E33" s="1044">
        <v>9.0700959758570008</v>
      </c>
      <c r="F33" s="1044">
        <v>9.2201210333199999</v>
      </c>
      <c r="G33" s="1044">
        <v>9.8092043920399998</v>
      </c>
      <c r="H33" s="1044">
        <v>15.195727149642</v>
      </c>
      <c r="I33" s="1044">
        <v>19.912868211669</v>
      </c>
      <c r="J33" s="1044">
        <v>18.207843794207001</v>
      </c>
      <c r="K33" s="1044">
        <v>17.230125289987001</v>
      </c>
      <c r="L33" s="1044">
        <v>17.014178873052998</v>
      </c>
      <c r="M33" s="1044">
        <v>17.358284624595001</v>
      </c>
      <c r="N33" s="1044">
        <v>19.929403126309001</v>
      </c>
      <c r="O33" s="1044">
        <v>22.860689695840001</v>
      </c>
      <c r="P33" s="1044">
        <v>29.052202303518001</v>
      </c>
      <c r="Q33" s="1044">
        <v>36.203840916060997</v>
      </c>
      <c r="R33" s="1044">
        <v>31.808639807458</v>
      </c>
      <c r="S33" s="1044">
        <v>31.109975329712999</v>
      </c>
      <c r="T33" s="1044">
        <v>43.269891097048003</v>
      </c>
      <c r="U33" s="1044">
        <v>55.212286578949005</v>
      </c>
      <c r="V33" s="1044">
        <v>47.860530641397993</v>
      </c>
      <c r="W33" s="1044">
        <v>47.122589306586008</v>
      </c>
      <c r="X33" s="1044">
        <v>45.055801235131995</v>
      </c>
      <c r="Y33" s="1044">
        <v>48.342101243236996</v>
      </c>
      <c r="Z33" s="1044">
        <v>47.908219118642997</v>
      </c>
      <c r="AA33" s="1044">
        <v>45.218947432688999</v>
      </c>
      <c r="AB33" s="1044">
        <v>45.018174264761996</v>
      </c>
      <c r="AC33" s="1044">
        <v>50.286525877716997</v>
      </c>
      <c r="AD33" s="1044">
        <v>52.411924558641999</v>
      </c>
      <c r="XEY33" s="1062"/>
      <c r="XEZ33" s="1045">
        <v>633</v>
      </c>
      <c r="XFA33" s="1035">
        <v>706</v>
      </c>
    </row>
    <row r="34" spans="1:39 16370:16384" s="1030" customFormat="1" ht="15" customHeight="1">
      <c r="A34" s="1062"/>
      <c r="B34" s="1081"/>
      <c r="C34" s="1080"/>
      <c r="D34" s="1435"/>
      <c r="E34" s="1435"/>
      <c r="F34" s="1435"/>
      <c r="G34" s="1435"/>
      <c r="H34" s="1435"/>
      <c r="I34" s="1435"/>
      <c r="J34" s="1435"/>
      <c r="K34" s="1435"/>
      <c r="L34" s="1435"/>
      <c r="M34" s="1435"/>
      <c r="N34" s="1435"/>
      <c r="O34" s="1435"/>
      <c r="P34" s="1435"/>
      <c r="Q34" s="1435"/>
      <c r="R34" s="1435"/>
      <c r="S34" s="1435"/>
      <c r="T34" s="1435"/>
      <c r="U34" s="1435"/>
      <c r="V34" s="1435"/>
      <c r="W34" s="1435"/>
      <c r="X34" s="1435"/>
      <c r="Y34" s="1435"/>
      <c r="Z34" s="1435"/>
      <c r="AA34" s="1435"/>
      <c r="AB34" s="1435"/>
      <c r="AC34" s="1435"/>
      <c r="AD34" s="1435"/>
      <c r="AE34" s="1068"/>
      <c r="AF34" s="1068"/>
      <c r="AG34" s="1068"/>
      <c r="AH34" s="1068"/>
      <c r="XEP34" s="1062"/>
      <c r="XEQ34" s="1081"/>
      <c r="XER34" s="1080"/>
    </row>
    <row r="35" spans="1:39 16370:16384" s="1030" customFormat="1" ht="15" customHeight="1">
      <c r="A35" s="2524" t="str">
        <f>INDEX(tblTrans[[English]:[Polski]],MATCH(XEY35,tblTrans[ID],0),LangSelID)</f>
        <v>Retail Banking in Poland</v>
      </c>
      <c r="B35" s="2525" t="e">
        <f>INDEX(tblTrans[[English]:[Polski]],MATCH(XEZ35,tblTrans[ID],0),LangSelID)</f>
        <v>#N/A</v>
      </c>
      <c r="C35" s="2525" t="e">
        <f>INDEX(tblTrans[[English]:[Polski]],MATCH(XFA35,tblTrans[ID],0),LangSelID)</f>
        <v>#N/A</v>
      </c>
      <c r="D35" s="1060"/>
      <c r="E35" s="1060"/>
      <c r="F35" s="1060"/>
      <c r="G35" s="1060"/>
      <c r="H35" s="1060"/>
      <c r="I35" s="1059"/>
      <c r="J35" s="1059"/>
      <c r="K35" s="1059"/>
      <c r="L35" s="1059"/>
      <c r="M35" s="1059"/>
      <c r="N35" s="1059"/>
      <c r="O35" s="1059"/>
      <c r="P35" s="1059"/>
      <c r="Q35" s="1059"/>
      <c r="R35" s="1059"/>
      <c r="S35" s="1059"/>
      <c r="T35" s="1059"/>
      <c r="U35" s="1059"/>
      <c r="V35" s="1059"/>
      <c r="W35" s="1059"/>
      <c r="X35" s="1059"/>
      <c r="Y35" s="1059"/>
      <c r="Z35" s="1059"/>
      <c r="AA35" s="1059"/>
      <c r="AB35" s="1059"/>
      <c r="AC35" s="1059"/>
      <c r="AD35" s="1059"/>
      <c r="XEY35" s="2524">
        <v>634</v>
      </c>
      <c r="XEZ35" s="2525"/>
      <c r="XFA35" s="2525"/>
    </row>
    <row r="36" spans="1:39 16370:16384" s="1030" customFormat="1" ht="15" customHeight="1">
      <c r="A36" s="1062"/>
      <c r="B36" s="1058" t="str">
        <f>INDEX(tblTrans[[English]:[Polski]],MATCH(XEZ36,tblTrans[ID],0),LangSelID)</f>
        <v>Number of customers</v>
      </c>
      <c r="C36" s="1057" t="str">
        <f>INDEX(tblTrans[[English]:[Polski]],MATCH(XFA36,tblTrans[ID],0),LangSelID)</f>
        <v>thou.</v>
      </c>
      <c r="D36" s="1356">
        <v>3588.3049999999998</v>
      </c>
      <c r="E36" s="1356">
        <v>3620.79</v>
      </c>
      <c r="F36" s="1356">
        <v>3663.6489999999999</v>
      </c>
      <c r="G36" s="1356">
        <v>3695.3339999999998</v>
      </c>
      <c r="H36" s="1356">
        <v>3739.0630000000001</v>
      </c>
      <c r="I36" s="1356">
        <v>3786.0610000000001</v>
      </c>
      <c r="J36" s="1358">
        <v>3839.1869999999999</v>
      </c>
      <c r="K36" s="1356">
        <v>3789.402</v>
      </c>
      <c r="L36" s="1356">
        <v>3897.6439999999998</v>
      </c>
      <c r="M36" s="1356">
        <v>3968.1060000000002</v>
      </c>
      <c r="N36" s="1358">
        <v>4055.4079999999999</v>
      </c>
      <c r="O36" s="1056">
        <v>3866.3319999999999</v>
      </c>
      <c r="P36" s="1056">
        <v>3932.2139999999999</v>
      </c>
      <c r="Q36" s="1056">
        <v>4017.4090000000001</v>
      </c>
      <c r="R36" s="1056">
        <v>4103.3109999999997</v>
      </c>
      <c r="S36" s="1056">
        <v>4182.4930000000004</v>
      </c>
      <c r="T36" s="1056">
        <v>4260.3490000000002</v>
      </c>
      <c r="U36" s="1056">
        <v>4338.3530000000001</v>
      </c>
      <c r="V36" s="1056">
        <v>4358.8779999999997</v>
      </c>
      <c r="W36" s="1056">
        <v>4436.9530000000004</v>
      </c>
      <c r="X36" s="1056">
        <v>4510.7389999999996</v>
      </c>
      <c r="Y36" s="1056">
        <v>4592.1620000000003</v>
      </c>
      <c r="Z36" s="1056">
        <v>4681.8130000000001</v>
      </c>
      <c r="AA36" s="1056">
        <v>4760.6400000000003</v>
      </c>
      <c r="AB36" s="1056">
        <v>4837.0749999999998</v>
      </c>
      <c r="AC36" s="1056">
        <v>4614.5889999999999</v>
      </c>
      <c r="AD36" s="1056">
        <v>4593.5</v>
      </c>
      <c r="XEY36" s="1062"/>
      <c r="XEZ36" s="1058">
        <v>635</v>
      </c>
      <c r="XFA36" s="1057">
        <v>705</v>
      </c>
    </row>
    <row r="37" spans="1:39 16370:16384" s="1030" customFormat="1" ht="15" customHeight="1">
      <c r="A37" s="1062"/>
      <c r="B37" s="1039" t="str">
        <f>INDEX(tblTrans[[English]:[Polski]],MATCH(XEZ37,tblTrans[ID],0),LangSelID)</f>
        <v>of which: Microfirms</v>
      </c>
      <c r="C37" s="1038" t="str">
        <f>INDEX(tblTrans[[English]:[Polski]],MATCH(XFA37,tblTrans[ID],0),LangSelID)</f>
        <v>thou.</v>
      </c>
      <c r="D37" s="1357">
        <v>434.83600000000001</v>
      </c>
      <c r="E37" s="1357">
        <v>436.33499999999998</v>
      </c>
      <c r="F37" s="1357">
        <v>440.64699999999999</v>
      </c>
      <c r="G37" s="1357">
        <v>443.72899999999998</v>
      </c>
      <c r="H37" s="1357">
        <v>451.51900000000001</v>
      </c>
      <c r="I37" s="1357">
        <v>455.36700000000002</v>
      </c>
      <c r="J37" s="1359">
        <v>458.58</v>
      </c>
      <c r="K37" s="1049">
        <v>450.64400000000001</v>
      </c>
      <c r="L37" s="1049">
        <v>459.80399999999997</v>
      </c>
      <c r="M37" s="1049">
        <v>463.49200000000002</v>
      </c>
      <c r="N37" s="1049">
        <v>468.45100000000002</v>
      </c>
      <c r="O37" s="1049">
        <v>472.02699999999999</v>
      </c>
      <c r="P37" s="1049">
        <v>476.262</v>
      </c>
      <c r="Q37" s="1049">
        <v>481.41399999999999</v>
      </c>
      <c r="R37" s="1049">
        <v>488.43599999999998</v>
      </c>
      <c r="S37" s="1049">
        <v>494.59199999999998</v>
      </c>
      <c r="T37" s="1049">
        <v>504.38799999999998</v>
      </c>
      <c r="U37" s="1049">
        <v>509.98099999999999</v>
      </c>
      <c r="V37" s="1049">
        <v>517.66300000000001</v>
      </c>
      <c r="W37" s="1049">
        <v>526.10400000000004</v>
      </c>
      <c r="X37" s="1049">
        <v>538.12</v>
      </c>
      <c r="Y37" s="1049">
        <v>553.31299999999999</v>
      </c>
      <c r="Z37" s="1049">
        <v>566.83500000000004</v>
      </c>
      <c r="AA37" s="1049">
        <v>582.24900000000002</v>
      </c>
      <c r="AB37" s="1049">
        <v>604.31100000000004</v>
      </c>
      <c r="AC37" s="1049">
        <v>613.59500000000003</v>
      </c>
      <c r="AD37" s="1049">
        <v>604.98599999999999</v>
      </c>
      <c r="XEY37" s="1062"/>
      <c r="XEZ37" s="1039">
        <v>636</v>
      </c>
      <c r="XFA37" s="1038">
        <v>705</v>
      </c>
    </row>
    <row r="38" spans="1:39 16370:16384" s="1030" customFormat="1" ht="15" customHeight="1">
      <c r="A38" s="1062"/>
      <c r="B38" s="1036" t="str">
        <f>INDEX(tblTrans[[English]:[Polski]],MATCH(XEZ38,tblTrans[ID],0),LangSelID)</f>
        <v>of which: Private Banking</v>
      </c>
      <c r="C38" s="1035" t="str">
        <f>INDEX(tblTrans[[English]:[Polski]],MATCH(XFA38,tblTrans[ID],0),LangSelID)</f>
        <v>thou.</v>
      </c>
      <c r="D38" s="1044">
        <v>4.3929999999999998</v>
      </c>
      <c r="E38" s="1044">
        <v>4.423</v>
      </c>
      <c r="F38" s="1044">
        <v>4.4420000000000002</v>
      </c>
      <c r="G38" s="1044">
        <v>4.4630000000000001</v>
      </c>
      <c r="H38" s="1044">
        <v>4.51</v>
      </c>
      <c r="I38" s="1044">
        <v>4.5670000000000002</v>
      </c>
      <c r="J38" s="1044">
        <v>4.7119999999999997</v>
      </c>
      <c r="K38" s="1044">
        <v>4.9180000000000001</v>
      </c>
      <c r="L38" s="1044">
        <v>5.0570000000000004</v>
      </c>
      <c r="M38" s="1044">
        <v>5.1870000000000003</v>
      </c>
      <c r="N38" s="1044">
        <v>5.2889999999999997</v>
      </c>
      <c r="O38" s="1044">
        <v>5.4089999999999998</v>
      </c>
      <c r="P38" s="1044">
        <v>5.5250000000000004</v>
      </c>
      <c r="Q38" s="1044">
        <v>5.6539999999999999</v>
      </c>
      <c r="R38" s="1044">
        <v>5.9370000000000003</v>
      </c>
      <c r="S38" s="1044">
        <v>6.0250000000000004</v>
      </c>
      <c r="T38" s="1044">
        <v>6.1319999999999997</v>
      </c>
      <c r="U38" s="1044">
        <v>6.2290000000000001</v>
      </c>
      <c r="V38" s="1044">
        <v>6.3120000000000003</v>
      </c>
      <c r="W38" s="1044">
        <v>6.3559999999999999</v>
      </c>
      <c r="X38" s="1044">
        <v>6.3789999999999996</v>
      </c>
      <c r="Y38" s="1044">
        <v>6.4039999999999999</v>
      </c>
      <c r="Z38" s="1044">
        <v>6.43</v>
      </c>
      <c r="AA38" s="1044">
        <v>6.3090000000000002</v>
      </c>
      <c r="AB38" s="1044">
        <v>6.1310000000000002</v>
      </c>
      <c r="AC38" s="1044">
        <v>6.1289999999999996</v>
      </c>
      <c r="AD38" s="1044">
        <v>6.1849999999999996</v>
      </c>
      <c r="XEY38" s="1062"/>
      <c r="XEZ38" s="1036">
        <v>637</v>
      </c>
      <c r="XFA38" s="1035">
        <v>705</v>
      </c>
    </row>
    <row r="39" spans="1:39 16370:16384" s="1030" customFormat="1" ht="15" customHeight="1">
      <c r="A39" s="1062"/>
      <c r="B39" s="1042" t="str">
        <f>INDEX(tblTrans[[English]:[Polski]],MATCH(XEZ39,tblTrans[ID],0),LangSelID)</f>
        <v>Number of accounts</v>
      </c>
      <c r="C39" s="1041" t="str">
        <f>INDEX(tblTrans[[English]:[Polski]],MATCH(XFA39,tblTrans[ID],0),LangSelID)</f>
        <v>thou.</v>
      </c>
      <c r="D39" s="1051">
        <v>3016.14</v>
      </c>
      <c r="E39" s="1051">
        <v>3047.6009999999997</v>
      </c>
      <c r="F39" s="1051">
        <v>3085.6639999999998</v>
      </c>
      <c r="G39" s="1051">
        <v>3128.8199999999997</v>
      </c>
      <c r="H39" s="1051">
        <v>3176.2280000000001</v>
      </c>
      <c r="I39" s="1051">
        <v>3228.223</v>
      </c>
      <c r="J39" s="1051">
        <v>3289.1210000000001</v>
      </c>
      <c r="K39" s="1051">
        <v>3384.4580000000001</v>
      </c>
      <c r="L39" s="1051">
        <v>3495.5909999999999</v>
      </c>
      <c r="M39" s="1051">
        <v>3562.4879999999998</v>
      </c>
      <c r="N39" s="1051">
        <v>3654.9479999999999</v>
      </c>
      <c r="O39" s="1051">
        <v>3728.22</v>
      </c>
      <c r="P39" s="1051">
        <v>3794.5659999999998</v>
      </c>
      <c r="Q39" s="1051">
        <v>3872.0419999999999</v>
      </c>
      <c r="R39" s="1051">
        <v>3954.201</v>
      </c>
      <c r="S39" s="1051">
        <v>4034.598</v>
      </c>
      <c r="T39" s="1051">
        <v>4114.9759999999997</v>
      </c>
      <c r="U39" s="1051">
        <v>4193.3249999999998</v>
      </c>
      <c r="V39" s="1051">
        <v>4212.7950000000001</v>
      </c>
      <c r="W39" s="1051">
        <v>4287.6120000000001</v>
      </c>
      <c r="X39" s="1051">
        <v>4353.5600000000004</v>
      </c>
      <c r="Y39" s="1051">
        <v>4420.0600000000004</v>
      </c>
      <c r="Z39" s="1051">
        <v>4505.7020000000002</v>
      </c>
      <c r="AA39" s="1051">
        <v>4572.7250000000004</v>
      </c>
      <c r="AB39" s="1051">
        <v>4646.3100000000004</v>
      </c>
      <c r="AC39" s="1051">
        <v>4399.5510000000004</v>
      </c>
      <c r="AD39" s="1051">
        <v>4386.93</v>
      </c>
      <c r="XEY39" s="1062"/>
      <c r="XEZ39" s="1042">
        <v>638</v>
      </c>
      <c r="XFA39" s="1041">
        <v>705</v>
      </c>
    </row>
    <row r="40" spans="1:39 16370:16384" s="1030" customFormat="1" ht="15" customHeight="1">
      <c r="A40" s="1062"/>
      <c r="B40" s="1042" t="str">
        <f>INDEX(tblTrans[[English]:[Polski]],MATCH(XEZ40,tblTrans[ID],0),LangSelID)</f>
        <v>Total number of cards</v>
      </c>
      <c r="C40" s="1041" t="str">
        <f>INDEX(tblTrans[[English]:[Polski]],MATCH(XFA40,tblTrans[ID],0),LangSelID)</f>
        <v>thou.</v>
      </c>
      <c r="D40" s="1079">
        <v>5731.9</v>
      </c>
      <c r="E40" s="1079">
        <v>6169.7999999999993</v>
      </c>
      <c r="F40" s="1078">
        <v>6312</v>
      </c>
      <c r="G40" s="1051">
        <v>2676.4</v>
      </c>
      <c r="H40" s="1051">
        <v>2659.4</v>
      </c>
      <c r="I40" s="1051">
        <v>2664.1420000000003</v>
      </c>
      <c r="J40" s="1051">
        <v>2661.9</v>
      </c>
      <c r="K40" s="1051">
        <v>2742.2000000000003</v>
      </c>
      <c r="L40" s="1051">
        <v>2848.1290000000004</v>
      </c>
      <c r="M40" s="1051">
        <v>2920.1689999999999</v>
      </c>
      <c r="N40" s="1051">
        <v>2980.7000000000003</v>
      </c>
      <c r="O40" s="1051">
        <v>3004.5339999999997</v>
      </c>
      <c r="P40" s="1051">
        <v>3020.0120000000002</v>
      </c>
      <c r="Q40" s="1051">
        <v>3043.9429999999998</v>
      </c>
      <c r="R40" s="1051">
        <v>3122.0279999999998</v>
      </c>
      <c r="S40" s="1051">
        <v>3185.4</v>
      </c>
      <c r="T40" s="1051">
        <v>3246.6130000000003</v>
      </c>
      <c r="U40" s="1051">
        <v>3319.3380000000002</v>
      </c>
      <c r="V40" s="1051">
        <v>3417.011</v>
      </c>
      <c r="W40" s="1051">
        <v>3463.9720000000002</v>
      </c>
      <c r="X40" s="1051">
        <v>3499.5550000000003</v>
      </c>
      <c r="Y40" s="1051">
        <v>3530.3629999999998</v>
      </c>
      <c r="Z40" s="1051">
        <v>3602.28</v>
      </c>
      <c r="AA40" s="1051">
        <v>3661.0859999999998</v>
      </c>
      <c r="AB40" s="1051">
        <v>3731.6319999999996</v>
      </c>
      <c r="AC40" s="1051">
        <v>3570.5340000000001</v>
      </c>
      <c r="AD40" s="1051">
        <v>3524.549</v>
      </c>
      <c r="AG40" s="1068"/>
      <c r="XEY40" s="1062"/>
      <c r="XEZ40" s="1042">
        <v>639</v>
      </c>
      <c r="XFA40" s="1041">
        <v>705</v>
      </c>
    </row>
    <row r="41" spans="1:39 16370:16384" s="1030" customFormat="1" ht="15" customHeight="1">
      <c r="A41" s="1062"/>
      <c r="B41" s="1039" t="str">
        <f>INDEX(tblTrans[[English]:[Polski]],MATCH(XFA41,tblTrans[ID],0),LangSelID)</f>
        <v>Debit cards</v>
      </c>
      <c r="C41" s="1038" t="str">
        <f>INDEX(tblTrans[[English]:[Polski]],MATCH(XFB41,tblTrans[ID],0),LangSelID)</f>
        <v>thou.</v>
      </c>
      <c r="D41" s="1077">
        <v>5014</v>
      </c>
      <c r="E41" s="1077">
        <v>5438.4</v>
      </c>
      <c r="F41" s="1076">
        <v>5567</v>
      </c>
      <c r="G41" s="1049">
        <v>2384.6</v>
      </c>
      <c r="H41" s="1049">
        <v>2367.1</v>
      </c>
      <c r="I41" s="1049">
        <v>2370.9830000000002</v>
      </c>
      <c r="J41" s="1049">
        <v>2368.4</v>
      </c>
      <c r="K41" s="1049">
        <v>2445.3000000000002</v>
      </c>
      <c r="L41" s="1049">
        <v>2546.7380000000003</v>
      </c>
      <c r="M41" s="1049">
        <v>2617.0209999999997</v>
      </c>
      <c r="N41" s="1049">
        <v>2677.8</v>
      </c>
      <c r="O41" s="1049">
        <v>2700.9569999999999</v>
      </c>
      <c r="P41" s="1049">
        <v>2716.98</v>
      </c>
      <c r="Q41" s="1049">
        <v>2739.5349999999999</v>
      </c>
      <c r="R41" s="1049">
        <v>2814.712</v>
      </c>
      <c r="S41" s="1049">
        <v>2876</v>
      </c>
      <c r="T41" s="1049">
        <v>2932.643</v>
      </c>
      <c r="U41" s="1049">
        <v>3000.4290000000001</v>
      </c>
      <c r="V41" s="1049">
        <v>3094.0230000000001</v>
      </c>
      <c r="W41" s="1049">
        <v>3138.0650000000001</v>
      </c>
      <c r="X41" s="1049">
        <v>3170.17</v>
      </c>
      <c r="Y41" s="1049">
        <v>3194.9189999999999</v>
      </c>
      <c r="Z41" s="1049">
        <v>3261.864</v>
      </c>
      <c r="AA41" s="1049">
        <v>3319.8969999999999</v>
      </c>
      <c r="AB41" s="1049">
        <v>3385.99</v>
      </c>
      <c r="AC41" s="1049">
        <v>3220.788</v>
      </c>
      <c r="AD41" s="1049">
        <v>3171.0590000000002</v>
      </c>
      <c r="AG41" s="1068"/>
      <c r="XEZ41" s="1062"/>
      <c r="XFA41" s="1039">
        <v>640</v>
      </c>
      <c r="XFB41" s="1038">
        <v>705</v>
      </c>
    </row>
    <row r="42" spans="1:39 16370:16384" s="1030" customFormat="1" ht="15" customHeight="1">
      <c r="A42" s="1062"/>
      <c r="B42" s="1036" t="str">
        <f>INDEX(tblTrans[[English]:[Polski]],MATCH(XFA42,tblTrans[ID],0),LangSelID)</f>
        <v>Credit cards</v>
      </c>
      <c r="C42" s="1035" t="str">
        <f>INDEX(tblTrans[[English]:[Polski]],MATCH(XFB42,tblTrans[ID],0),LangSelID)</f>
        <v>thou.</v>
      </c>
      <c r="D42" s="1075">
        <v>717.9</v>
      </c>
      <c r="E42" s="1075">
        <v>731.4</v>
      </c>
      <c r="F42" s="1074">
        <v>745</v>
      </c>
      <c r="G42" s="1044">
        <v>291.8</v>
      </c>
      <c r="H42" s="1044">
        <v>292.3</v>
      </c>
      <c r="I42" s="1044">
        <v>293.15899999999999</v>
      </c>
      <c r="J42" s="1044">
        <v>293.5</v>
      </c>
      <c r="K42" s="1044">
        <v>296.89999999999998</v>
      </c>
      <c r="L42" s="1044">
        <v>301.39100000000002</v>
      </c>
      <c r="M42" s="1044">
        <v>303.14800000000002</v>
      </c>
      <c r="N42" s="1044">
        <v>302.89999999999998</v>
      </c>
      <c r="O42" s="1044">
        <v>303.577</v>
      </c>
      <c r="P42" s="1044">
        <v>303.03199999999998</v>
      </c>
      <c r="Q42" s="1044">
        <v>304.40800000000002</v>
      </c>
      <c r="R42" s="1044">
        <v>307.31599999999997</v>
      </c>
      <c r="S42" s="1044">
        <v>309.39999999999998</v>
      </c>
      <c r="T42" s="1044">
        <v>313.97000000000003</v>
      </c>
      <c r="U42" s="1044">
        <v>318.90900000000005</v>
      </c>
      <c r="V42" s="1044">
        <v>322.988</v>
      </c>
      <c r="W42" s="1044">
        <v>325.90699999999998</v>
      </c>
      <c r="X42" s="1044">
        <v>329.38499999999999</v>
      </c>
      <c r="Y42" s="1044">
        <v>335.44400000000002</v>
      </c>
      <c r="Z42" s="1044">
        <v>340.416</v>
      </c>
      <c r="AA42" s="1044">
        <v>341.18900000000002</v>
      </c>
      <c r="AB42" s="1044">
        <v>345.642</v>
      </c>
      <c r="AC42" s="1044">
        <v>349.74599999999998</v>
      </c>
      <c r="AD42" s="1044">
        <v>353.49</v>
      </c>
      <c r="AG42" s="1068"/>
      <c r="XEZ42" s="1062"/>
      <c r="XFA42" s="1036">
        <v>641</v>
      </c>
      <c r="XFB42" s="1035">
        <v>705</v>
      </c>
    </row>
    <row r="43" spans="1:39 16370:16384" s="1030" customFormat="1" ht="15" customHeight="1">
      <c r="A43" s="1062"/>
      <c r="B43" s="1055" t="str">
        <f>INDEX(tblTrans[[English]:[Polski]],MATCH(XFC43,tblTrans[ID],0),LangSelID)</f>
        <v>Total loans (principal amount)</v>
      </c>
      <c r="C43" s="1054" t="str">
        <f>INDEX(tblTrans[[English]:[Polski]],MATCH(XFD43,tblTrans[ID],0),LangSelID)</f>
        <v>PLN M</v>
      </c>
      <c r="D43" s="1053">
        <v>36146.619108089995</v>
      </c>
      <c r="E43" s="1053">
        <v>36858.194067670003</v>
      </c>
      <c r="F43" s="1053">
        <v>36640.834058250002</v>
      </c>
      <c r="G43" s="1053">
        <v>36104.688494809998</v>
      </c>
      <c r="H43" s="1053">
        <v>36626.035800049998</v>
      </c>
      <c r="I43" s="1053">
        <v>37148.048704709996</v>
      </c>
      <c r="J43" s="1053">
        <v>37817.292986289998</v>
      </c>
      <c r="K43" s="1053">
        <v>38526.00874918999</v>
      </c>
      <c r="L43" s="1053">
        <v>40699.327963541167</v>
      </c>
      <c r="M43" s="1053">
        <v>41890.559310543191</v>
      </c>
      <c r="N43" s="1053">
        <v>41692.550214729999</v>
      </c>
      <c r="O43" s="1053">
        <v>42344.713429399992</v>
      </c>
      <c r="P43" s="1053">
        <v>42418.635145300002</v>
      </c>
      <c r="Q43" s="1053">
        <v>43962.340336110006</v>
      </c>
      <c r="R43" s="1053">
        <v>43893.556791039999</v>
      </c>
      <c r="S43" s="1053">
        <v>44646.421974029989</v>
      </c>
      <c r="T43" s="1053">
        <v>44227.339984759994</v>
      </c>
      <c r="U43" s="1053">
        <v>44455.855875489993</v>
      </c>
      <c r="V43" s="1053">
        <v>44463.085108199994</v>
      </c>
      <c r="W43" s="1053">
        <v>43703.092050510008</v>
      </c>
      <c r="X43" s="1053">
        <v>43952.886648840009</v>
      </c>
      <c r="Y43" s="1053">
        <v>45901.837842839981</v>
      </c>
      <c r="Z43" s="1053">
        <v>46660.786483749995</v>
      </c>
      <c r="AA43" s="1053">
        <v>47801.77547433001</v>
      </c>
      <c r="AB43" s="1053">
        <v>49132.307981680002</v>
      </c>
      <c r="AC43" s="1053">
        <v>50968.872925780001</v>
      </c>
      <c r="AD43" s="1053">
        <v>53686.052274839996</v>
      </c>
      <c r="AF43" s="2359"/>
      <c r="AG43" s="2236"/>
      <c r="AI43" s="2235"/>
      <c r="XFB43" s="1062"/>
      <c r="XFC43" s="1055">
        <v>642</v>
      </c>
      <c r="XFD43" s="1054">
        <v>706</v>
      </c>
    </row>
    <row r="44" spans="1:39 16370:16384" s="1069" customFormat="1" ht="15" customHeight="1">
      <c r="A44" s="1062"/>
      <c r="B44" s="1072" t="str">
        <f>INDEX(tblTrans[[English]:[Polski]],MATCH(XFC44,tblTrans[ID],0),LangSelID)</f>
        <v>Mortgage loans</v>
      </c>
      <c r="C44" s="1071" t="str">
        <f>INDEX(tblTrans[[English]:[Polski]],MATCH(XFD44,tblTrans[ID],0),LangSelID)</f>
        <v>PLN M</v>
      </c>
      <c r="D44" s="1070">
        <v>29878.92347427713</v>
      </c>
      <c r="E44" s="1070">
        <v>30267.768352074465</v>
      </c>
      <c r="F44" s="1070">
        <v>29727.324223614134</v>
      </c>
      <c r="G44" s="1070">
        <v>29185.421820380019</v>
      </c>
      <c r="H44" s="1070">
        <v>29422.01687538001</v>
      </c>
      <c r="I44" s="1070">
        <v>29576.595645020006</v>
      </c>
      <c r="J44" s="1070">
        <v>29960.756737259984</v>
      </c>
      <c r="K44" s="1070">
        <v>30540.123471670006</v>
      </c>
      <c r="L44" s="1070">
        <v>32456.73043668532</v>
      </c>
      <c r="M44" s="1070">
        <v>33327.981948680434</v>
      </c>
      <c r="N44" s="1070">
        <v>32908.517726291553</v>
      </c>
      <c r="O44" s="1070">
        <v>33473.408796899967</v>
      </c>
      <c r="P44" s="1070">
        <v>33260.517507200042</v>
      </c>
      <c r="Q44" s="1070">
        <v>34156.731266080031</v>
      </c>
      <c r="R44" s="1070">
        <v>33439.671961640022</v>
      </c>
      <c r="S44" s="1070">
        <v>34112.685259229962</v>
      </c>
      <c r="T44" s="1070">
        <v>33128.819537680007</v>
      </c>
      <c r="U44" s="1070">
        <v>32825.736608359992</v>
      </c>
      <c r="V44" s="1070">
        <v>32396.534419189989</v>
      </c>
      <c r="W44" s="1070">
        <v>31294.759357930016</v>
      </c>
      <c r="X44" s="1070">
        <v>31365.567270459971</v>
      </c>
      <c r="Y44" s="1070">
        <v>32518.176971359997</v>
      </c>
      <c r="Z44" s="1070">
        <v>32726.142025390018</v>
      </c>
      <c r="AA44" s="1070">
        <v>33245.49726026001</v>
      </c>
      <c r="AB44" s="1070">
        <v>33988.810112509978</v>
      </c>
      <c r="AC44" s="1070">
        <v>34882.143096450003</v>
      </c>
      <c r="AD44" s="1070">
        <v>36918.874168760005</v>
      </c>
      <c r="AE44" s="1030"/>
      <c r="AF44" s="2359"/>
      <c r="AG44" s="2236"/>
      <c r="AH44" s="1030"/>
      <c r="AI44" s="1030"/>
      <c r="AJ44" s="1030"/>
      <c r="AK44" s="1030"/>
      <c r="AL44" s="1030"/>
      <c r="AM44" s="1030"/>
      <c r="XFB44" s="1062"/>
      <c r="XFC44" s="1072">
        <v>643</v>
      </c>
      <c r="XFD44" s="1071">
        <v>706</v>
      </c>
    </row>
    <row r="45" spans="1:39 16370:16384" s="1030" customFormat="1" ht="15" customHeight="1">
      <c r="A45" s="1062"/>
      <c r="B45" s="1050" t="str">
        <f>INDEX(tblTrans[[English]:[Polski]],MATCH(XFC45,tblTrans[ID],0),LangSelID)</f>
        <v>Individuals</v>
      </c>
      <c r="C45" s="1038" t="str">
        <f>INDEX(tblTrans[[English]:[Polski]],MATCH(XFD45,tblTrans[ID],0),LangSelID)</f>
        <v>PLN M</v>
      </c>
      <c r="D45" s="1049">
        <v>27830.398064579735</v>
      </c>
      <c r="E45" s="1049">
        <v>28157.061214351539</v>
      </c>
      <c r="F45" s="1049">
        <v>27536.62607424075</v>
      </c>
      <c r="G45" s="1049">
        <v>26964.23019946002</v>
      </c>
      <c r="H45" s="1049">
        <v>27090.738178290008</v>
      </c>
      <c r="I45" s="1049">
        <v>27090.583395320009</v>
      </c>
      <c r="J45" s="1049">
        <v>27286.280639469984</v>
      </c>
      <c r="K45" s="1049">
        <v>27298.365740540004</v>
      </c>
      <c r="L45" s="1049">
        <v>28805.260236686299</v>
      </c>
      <c r="M45" s="1049">
        <v>29191.526081635049</v>
      </c>
      <c r="N45" s="1049">
        <v>28210.301100762525</v>
      </c>
      <c r="O45" s="1049">
        <v>28397.89902342996</v>
      </c>
      <c r="P45" s="1049">
        <v>27859.30620572004</v>
      </c>
      <c r="Q45" s="1049">
        <v>28186.00243250003</v>
      </c>
      <c r="R45" s="1049">
        <v>27127.253300980025</v>
      </c>
      <c r="S45" s="1049">
        <v>27384.435338039973</v>
      </c>
      <c r="T45" s="1049">
        <v>25970.649044060006</v>
      </c>
      <c r="U45" s="1049">
        <v>25114.951070869989</v>
      </c>
      <c r="V45" s="1049">
        <v>24289.811458549986</v>
      </c>
      <c r="W45" s="1049">
        <v>23168.859004400019</v>
      </c>
      <c r="X45" s="1049">
        <v>23219.495255589973</v>
      </c>
      <c r="Y45" s="1049">
        <v>24143.427394950002</v>
      </c>
      <c r="Z45" s="1049">
        <v>24321.601492900019</v>
      </c>
      <c r="AA45" s="1049">
        <v>24745.944455690016</v>
      </c>
      <c r="AB45" s="1049">
        <v>24844.069844019981</v>
      </c>
      <c r="AC45" s="1049">
        <v>25196.085013639993</v>
      </c>
      <c r="AD45" s="1049">
        <v>27038.412005190003</v>
      </c>
      <c r="AF45" s="2359"/>
      <c r="AG45" s="2236"/>
      <c r="XFB45" s="1062"/>
      <c r="XFC45" s="1050">
        <v>644</v>
      </c>
      <c r="XFD45" s="1038">
        <v>706</v>
      </c>
    </row>
    <row r="46" spans="1:39 16370:16384" s="1030" customFormat="1" ht="15" customHeight="1">
      <c r="A46" s="1062"/>
      <c r="B46" s="1073" t="str">
        <f>INDEX(tblTrans[[English]:[Polski]],MATCH(XFC46,tblTrans[ID],0),LangSelID)</f>
        <v>PLN</v>
      </c>
      <c r="C46" s="1047" t="str">
        <f>INDEX(tblTrans[[English]:[Polski]],MATCH(XFD46,tblTrans[ID],0),LangSelID)</f>
        <v>PLN M</v>
      </c>
      <c r="D46" s="1046">
        <v>3795.5657619320073</v>
      </c>
      <c r="E46" s="1046">
        <v>3885.272048750307</v>
      </c>
      <c r="F46" s="1046">
        <v>4077.760799300147</v>
      </c>
      <c r="G46" s="1046">
        <v>4329.7032931299991</v>
      </c>
      <c r="H46" s="1046">
        <v>4550.0673795599996</v>
      </c>
      <c r="I46" s="1046">
        <v>4881.7208711600015</v>
      </c>
      <c r="J46" s="1046">
        <v>5211.8325498099985</v>
      </c>
      <c r="K46" s="1046">
        <v>5085.2666181299983</v>
      </c>
      <c r="L46" s="1046">
        <v>5165.2015022100013</v>
      </c>
      <c r="M46" s="1046">
        <v>5216.7645667599973</v>
      </c>
      <c r="N46" s="1046">
        <v>5482.6521291399968</v>
      </c>
      <c r="O46" s="1046">
        <v>5712.9478403099902</v>
      </c>
      <c r="P46" s="1046">
        <v>5740.3237241199949</v>
      </c>
      <c r="Q46" s="1046">
        <v>5527.8080844600117</v>
      </c>
      <c r="R46" s="1046">
        <v>5352.0168401600076</v>
      </c>
      <c r="S46" s="1046">
        <v>5258.833454000006</v>
      </c>
      <c r="T46" s="1046">
        <v>5196.1498165399953</v>
      </c>
      <c r="U46" s="1046">
        <v>5124.4441127399978</v>
      </c>
      <c r="V46" s="1046">
        <v>5098.7504555900005</v>
      </c>
      <c r="W46" s="1046">
        <v>5142.2867162900175</v>
      </c>
      <c r="X46" s="1046">
        <v>5763.4294341099967</v>
      </c>
      <c r="Y46" s="1046">
        <v>6260.4495640500027</v>
      </c>
      <c r="Z46" s="1046">
        <v>6909.1615042699996</v>
      </c>
      <c r="AA46" s="1046">
        <v>7509.4703473699974</v>
      </c>
      <c r="AB46" s="1046">
        <v>7848.7010506099969</v>
      </c>
      <c r="AC46" s="1046">
        <v>8709.1156678600018</v>
      </c>
      <c r="AD46" s="1046">
        <v>10125.850069219996</v>
      </c>
      <c r="AF46" s="2359"/>
      <c r="AG46" s="2236"/>
      <c r="XFB46" s="1062"/>
      <c r="XFC46" s="1073">
        <v>645</v>
      </c>
      <c r="XFD46" s="1047">
        <v>706</v>
      </c>
    </row>
    <row r="47" spans="1:39 16370:16384" s="1030" customFormat="1" ht="15" customHeight="1">
      <c r="A47" s="1062"/>
      <c r="B47" s="1073" t="str">
        <f>INDEX(tblTrans[[English]:[Polski]],MATCH(XFC47,tblTrans[ID],0),LangSelID)</f>
        <v>FX</v>
      </c>
      <c r="C47" s="1047" t="str">
        <f>INDEX(tblTrans[[English]:[Polski]],MATCH(XFD47,tblTrans[ID],0),LangSelID)</f>
        <v>PLN M</v>
      </c>
      <c r="D47" s="1046">
        <v>24034.832302647726</v>
      </c>
      <c r="E47" s="1046">
        <v>24271.789165601236</v>
      </c>
      <c r="F47" s="1046">
        <v>23458.865274940603</v>
      </c>
      <c r="G47" s="1046">
        <v>22634.526906330026</v>
      </c>
      <c r="H47" s="1046">
        <v>22540.670798730007</v>
      </c>
      <c r="I47" s="1046">
        <v>22208.862524160006</v>
      </c>
      <c r="J47" s="1046">
        <v>22074.448089659985</v>
      </c>
      <c r="K47" s="1046">
        <v>22213.099122410007</v>
      </c>
      <c r="L47" s="1046">
        <v>23640.058734476319</v>
      </c>
      <c r="M47" s="1046">
        <v>23974.761514875052</v>
      </c>
      <c r="N47" s="1046">
        <v>22727.64897162253</v>
      </c>
      <c r="O47" s="1046">
        <v>22684.951183119971</v>
      </c>
      <c r="P47" s="1046">
        <v>22118.982481600044</v>
      </c>
      <c r="Q47" s="1046">
        <v>22658.194348040019</v>
      </c>
      <c r="R47" s="1046">
        <v>21775.236460820015</v>
      </c>
      <c r="S47" s="1046">
        <v>22125.601884039963</v>
      </c>
      <c r="T47" s="1046">
        <v>20774.499227520009</v>
      </c>
      <c r="U47" s="1046">
        <v>19990.506958129994</v>
      </c>
      <c r="V47" s="1046">
        <v>19191.061002959988</v>
      </c>
      <c r="W47" s="1046">
        <v>18026.572288110001</v>
      </c>
      <c r="X47" s="1046">
        <v>17456.065821479977</v>
      </c>
      <c r="Y47" s="1046">
        <v>17882.977830899999</v>
      </c>
      <c r="Z47" s="1046">
        <v>17412.439988630016</v>
      </c>
      <c r="AA47" s="1046">
        <v>17236.474108320017</v>
      </c>
      <c r="AB47" s="1046">
        <v>16995.368793409987</v>
      </c>
      <c r="AC47" s="1046">
        <v>16486.969345779995</v>
      </c>
      <c r="AD47" s="1046">
        <v>16912.561935970007</v>
      </c>
      <c r="AF47" s="2359"/>
      <c r="AG47" s="2236"/>
      <c r="XFB47" s="1062"/>
      <c r="XFC47" s="1073">
        <v>646</v>
      </c>
      <c r="XFD47" s="1047">
        <v>706</v>
      </c>
    </row>
    <row r="48" spans="1:39 16370:16384" s="1030" customFormat="1" ht="15" customHeight="1">
      <c r="A48" s="1062"/>
      <c r="B48" s="1048" t="str">
        <f>INDEX(tblTrans[[English]:[Polski]],MATCH(XFC48,tblTrans[ID],0),LangSelID)</f>
        <v>Microfirms</v>
      </c>
      <c r="C48" s="1047" t="str">
        <f>INDEX(tblTrans[[English]:[Polski]],MATCH(XFD48,tblTrans[ID],0),LangSelID)</f>
        <v>PLN M</v>
      </c>
      <c r="D48" s="1046">
        <v>1951.7944096973949</v>
      </c>
      <c r="E48" s="1046">
        <v>2014.6831377229241</v>
      </c>
      <c r="F48" s="1046">
        <v>2098.6021493733829</v>
      </c>
      <c r="G48" s="1046">
        <v>2125.4376209199986</v>
      </c>
      <c r="H48" s="1046">
        <v>2213.3506970900012</v>
      </c>
      <c r="I48" s="1046">
        <v>2290.7812496999995</v>
      </c>
      <c r="J48" s="1046">
        <v>2333.7360977899993</v>
      </c>
      <c r="K48" s="1046">
        <v>2381.8777311299996</v>
      </c>
      <c r="L48" s="1046">
        <v>2468.0401999990199</v>
      </c>
      <c r="M48" s="1046">
        <v>2520.508547045386</v>
      </c>
      <c r="N48" s="1046">
        <v>2495.5226055290295</v>
      </c>
      <c r="O48" s="1046">
        <v>2486.1110134700011</v>
      </c>
      <c r="P48" s="1046">
        <v>2506.6120114800005</v>
      </c>
      <c r="Q48" s="1046">
        <v>2531.8425735800001</v>
      </c>
      <c r="R48" s="1046">
        <v>2344.9994406599985</v>
      </c>
      <c r="S48" s="1046">
        <v>2349.6108411899995</v>
      </c>
      <c r="T48" s="1046">
        <v>2326.2257836200029</v>
      </c>
      <c r="U48" s="1046">
        <v>2320.7340174899987</v>
      </c>
      <c r="V48" s="1046">
        <v>2312.07845064</v>
      </c>
      <c r="W48" s="1046">
        <v>2272.2018335299995</v>
      </c>
      <c r="X48" s="1046">
        <v>2245.0142848700002</v>
      </c>
      <c r="Y48" s="1046">
        <v>2288.0490864100002</v>
      </c>
      <c r="Z48" s="1046">
        <v>2295.7211624899996</v>
      </c>
      <c r="AA48" s="1046">
        <v>2309.0708045700003</v>
      </c>
      <c r="AB48" s="1046">
        <v>2354.6022684900008</v>
      </c>
      <c r="AC48" s="1046">
        <v>2420.3090828099994</v>
      </c>
      <c r="AD48" s="1046">
        <v>2503.6661635700007</v>
      </c>
      <c r="AF48" s="2359"/>
      <c r="AG48" s="2236"/>
      <c r="XFB48" s="1062"/>
      <c r="XFC48" s="1048">
        <v>647</v>
      </c>
      <c r="XFD48" s="1047">
        <v>706</v>
      </c>
    </row>
    <row r="49" spans="1:36 16379:16384" s="1030" customFormat="1" ht="15" customHeight="1">
      <c r="A49" s="1062"/>
      <c r="B49" s="1045" t="str">
        <f>INDEX(tblTrans[[English]:[Polski]],MATCH(XFC49,tblTrans[ID],0),LangSelID)</f>
        <v>mBank Hipoteczny</v>
      </c>
      <c r="C49" s="1035" t="str">
        <f>INDEX(tblTrans[[English]:[Polski]],MATCH(XFD49,tblTrans[ID],0),LangSelID)</f>
        <v>PLN M</v>
      </c>
      <c r="D49" s="1044">
        <v>96.730999999999995</v>
      </c>
      <c r="E49" s="1044">
        <v>96.024000000000001</v>
      </c>
      <c r="F49" s="1044">
        <v>92.096000000000004</v>
      </c>
      <c r="G49" s="1044">
        <v>95.754000000000005</v>
      </c>
      <c r="H49" s="1044">
        <v>117.928</v>
      </c>
      <c r="I49" s="1044">
        <v>195.23099999999999</v>
      </c>
      <c r="J49" s="1044">
        <v>340.74</v>
      </c>
      <c r="K49" s="1044">
        <v>859.88</v>
      </c>
      <c r="L49" s="1044">
        <v>1183.43</v>
      </c>
      <c r="M49" s="1044">
        <v>1615.94732</v>
      </c>
      <c r="N49" s="1044">
        <v>2202.6940199999999</v>
      </c>
      <c r="O49" s="1044">
        <v>2589.39876</v>
      </c>
      <c r="P49" s="1044">
        <v>2894.5992900000001</v>
      </c>
      <c r="Q49" s="1044">
        <v>3438.8862599999998</v>
      </c>
      <c r="R49" s="1044">
        <v>3967.4192200000002</v>
      </c>
      <c r="S49" s="1044">
        <v>4378.6390799999999</v>
      </c>
      <c r="T49" s="1044">
        <v>4831.9447099999998</v>
      </c>
      <c r="U49" s="1044">
        <v>5390.05152</v>
      </c>
      <c r="V49" s="1044">
        <v>5794.6445100000001</v>
      </c>
      <c r="W49" s="1044">
        <v>5853.6985199999999</v>
      </c>
      <c r="X49" s="1044">
        <v>5901.0577300000004</v>
      </c>
      <c r="Y49" s="1044">
        <v>6086.7004900000002</v>
      </c>
      <c r="Z49" s="1044">
        <v>6108.8193700000002</v>
      </c>
      <c r="AA49" s="1044">
        <v>6190.482</v>
      </c>
      <c r="AB49" s="1044">
        <v>6790.1379999999999</v>
      </c>
      <c r="AC49" s="1044">
        <v>7265.7489999999998</v>
      </c>
      <c r="AD49" s="1044">
        <v>7376.7960000000003</v>
      </c>
      <c r="AF49" s="2359"/>
      <c r="AG49" s="2235"/>
      <c r="XFB49" s="1062"/>
      <c r="XFC49" s="1045">
        <v>648</v>
      </c>
      <c r="XFD49" s="1035">
        <v>706</v>
      </c>
    </row>
    <row r="50" spans="1:36 16379:16384" s="1069" customFormat="1" ht="15" customHeight="1">
      <c r="A50" s="1062"/>
      <c r="B50" s="1072" t="str">
        <f>INDEX(tblTrans[[English]:[Polski]],MATCH(XFC50,tblTrans[ID],0),LangSelID)</f>
        <v>Non-mortgage loans</v>
      </c>
      <c r="C50" s="1071" t="str">
        <f>INDEX(tblTrans[[English]:[Polski]],MATCH(XFD50,tblTrans[ID],0),LangSelID)</f>
        <v>PLN M</v>
      </c>
      <c r="D50" s="1070">
        <v>6267.6961142749797</v>
      </c>
      <c r="E50" s="1070">
        <v>6590.4258752072446</v>
      </c>
      <c r="F50" s="1070">
        <v>6907.742685118782</v>
      </c>
      <c r="G50" s="1070">
        <v>6919.3984018939072</v>
      </c>
      <c r="H50" s="1070">
        <v>7204.0189244800004</v>
      </c>
      <c r="I50" s="1070">
        <v>7571.4530189999996</v>
      </c>
      <c r="J50" s="1070">
        <v>7856.5362498199993</v>
      </c>
      <c r="K50" s="1070">
        <v>7985.883639159998</v>
      </c>
      <c r="L50" s="1070">
        <v>8242.5975268558268</v>
      </c>
      <c r="M50" s="1070">
        <v>8562.5773618627554</v>
      </c>
      <c r="N50" s="1070">
        <v>8784.0324598992283</v>
      </c>
      <c r="O50" s="1070">
        <v>8871.3046162700066</v>
      </c>
      <c r="P50" s="1070">
        <v>9158.1176380999641</v>
      </c>
      <c r="Q50" s="1070">
        <v>9805.6085265499969</v>
      </c>
      <c r="R50" s="1070">
        <v>10453.884460380003</v>
      </c>
      <c r="S50" s="1070">
        <v>10533.736714779998</v>
      </c>
      <c r="T50" s="1070">
        <v>11098.520447079993</v>
      </c>
      <c r="U50" s="1070">
        <v>11630.119271449996</v>
      </c>
      <c r="V50" s="1070">
        <v>12066.55480761</v>
      </c>
      <c r="W50" s="1070">
        <v>12408.332674510008</v>
      </c>
      <c r="X50" s="1070">
        <v>12587.301713479997</v>
      </c>
      <c r="Y50" s="1070">
        <f>13403.39111809-19.73</f>
        <v>13383.66111809</v>
      </c>
      <c r="Z50" s="1070">
        <f>14144.30532945-209.661</f>
        <v>13934.64432945</v>
      </c>
      <c r="AA50" s="1070">
        <f>14542.54338942+13.735</f>
        <v>14556.27838942</v>
      </c>
      <c r="AB50" s="1070">
        <f>15205.73485785-62.237</f>
        <v>15143.497857850001</v>
      </c>
      <c r="AC50" s="1070">
        <f>16136.07567609-49.346</f>
        <v>16086.729676090001</v>
      </c>
      <c r="AD50" s="1070">
        <f>16791.980036562-24.802</f>
        <v>16767.178036562</v>
      </c>
      <c r="AE50" s="1030"/>
      <c r="AF50" s="2359"/>
      <c r="AG50" s="2236"/>
      <c r="AH50" s="1030"/>
      <c r="AJ50" s="1030"/>
      <c r="XFB50" s="1062"/>
      <c r="XFC50" s="1072">
        <v>649</v>
      </c>
      <c r="XFD50" s="1071">
        <v>706</v>
      </c>
    </row>
    <row r="51" spans="1:36 16379:16384" s="1030" customFormat="1" ht="15" customHeight="1">
      <c r="A51" s="1062"/>
      <c r="B51" s="1050" t="str">
        <f>INDEX(tblTrans[[English]:[Polski]],MATCH(XEZ51,tblTrans[ID],0),LangSelID)</f>
        <v>Individuals</v>
      </c>
      <c r="C51" s="1038" t="str">
        <f>INDEX(tblTrans[[English]:[Polski]],MATCH(XFA51,tblTrans[ID],0),LangSelID)</f>
        <v>PLN M</v>
      </c>
      <c r="D51" s="1049">
        <v>4472.0499560103035</v>
      </c>
      <c r="E51" s="1049">
        <v>4718.0600198361744</v>
      </c>
      <c r="F51" s="1049">
        <v>4963.3161469282359</v>
      </c>
      <c r="G51" s="1049">
        <v>5015.6522451879091</v>
      </c>
      <c r="H51" s="1049">
        <v>5156.8322685700005</v>
      </c>
      <c r="I51" s="1049">
        <v>5474.3347535100002</v>
      </c>
      <c r="J51" s="1049">
        <v>5733.7893095999998</v>
      </c>
      <c r="K51" s="1049">
        <v>5898.9169981399991</v>
      </c>
      <c r="L51" s="1049">
        <v>6030.1481556925601</v>
      </c>
      <c r="M51" s="1049">
        <v>6263.0482095260395</v>
      </c>
      <c r="N51" s="1049">
        <v>6431.9442910932685</v>
      </c>
      <c r="O51" s="1049">
        <v>6506.2249841800085</v>
      </c>
      <c r="P51" s="1049">
        <v>6615.4840553799631</v>
      </c>
      <c r="Q51" s="1049">
        <v>7111.4120369999973</v>
      </c>
      <c r="R51" s="1049">
        <v>7453.6046564899989</v>
      </c>
      <c r="S51" s="1049">
        <v>7543.1206948300078</v>
      </c>
      <c r="T51" s="1049">
        <v>7864.8087780199885</v>
      </c>
      <c r="U51" s="1049">
        <v>8274.4700288499935</v>
      </c>
      <c r="V51" s="1049">
        <v>8606.7222642399993</v>
      </c>
      <c r="W51" s="1049">
        <v>8906.9348311500034</v>
      </c>
      <c r="X51" s="1049">
        <v>8987.7781801499968</v>
      </c>
      <c r="Y51" s="1049">
        <f>9598.95591101999-19.73</f>
        <v>9579.2259110199902</v>
      </c>
      <c r="Z51" s="1049">
        <f>10174.6359257-209.661</f>
        <v>9964.9749257000003</v>
      </c>
      <c r="AA51" s="1049">
        <f>10585.12361581+13.735</f>
        <v>10598.858615810001</v>
      </c>
      <c r="AB51" s="1049">
        <f>10964.11639013-62.237</f>
        <v>10901.879390130001</v>
      </c>
      <c r="AC51" s="1049">
        <f>11683.32226851-49.346</f>
        <v>11633.976268510001</v>
      </c>
      <c r="AD51" s="1049">
        <f>12196.7509292008-24.802</f>
        <v>12171.9489292008</v>
      </c>
      <c r="AF51" s="2359"/>
      <c r="XEY51" s="1062"/>
      <c r="XEZ51" s="1050">
        <v>650</v>
      </c>
      <c r="XFA51" s="1038">
        <v>706</v>
      </c>
    </row>
    <row r="52" spans="1:36 16379:16384" s="1030" customFormat="1" ht="15" customHeight="1">
      <c r="A52" s="1062"/>
      <c r="B52" s="1045" t="str">
        <f>INDEX(tblTrans[[English]:[Polski]],MATCH(XEZ52,tblTrans[ID],0),LangSelID)</f>
        <v>Microfirms</v>
      </c>
      <c r="C52" s="1035" t="str">
        <f>INDEX(tblTrans[[English]:[Polski]],MATCH(XFA52,tblTrans[ID],0),LangSelID)</f>
        <v>PLN M</v>
      </c>
      <c r="D52" s="1044">
        <v>1795.6461582646762</v>
      </c>
      <c r="E52" s="1044">
        <v>1872.3658553710709</v>
      </c>
      <c r="F52" s="1044">
        <v>1944.4265381905457</v>
      </c>
      <c r="G52" s="1044">
        <v>1903.7461567059993</v>
      </c>
      <c r="H52" s="1044">
        <v>2047.1866559099999</v>
      </c>
      <c r="I52" s="1044">
        <v>2097.1182654899999</v>
      </c>
      <c r="J52" s="1044">
        <v>2122.7469402200004</v>
      </c>
      <c r="K52" s="1044">
        <v>2086.9666410199993</v>
      </c>
      <c r="L52" s="1044">
        <v>2212.4493711632699</v>
      </c>
      <c r="M52" s="1044">
        <v>2299.5291523367159</v>
      </c>
      <c r="N52" s="1044">
        <v>2352.0881688059603</v>
      </c>
      <c r="O52" s="1044">
        <v>2365.0796320899985</v>
      </c>
      <c r="P52" s="1044">
        <v>2542.63358272</v>
      </c>
      <c r="Q52" s="1044">
        <v>2694.1964895499982</v>
      </c>
      <c r="R52" s="1044">
        <v>3000.2798038900023</v>
      </c>
      <c r="S52" s="1044">
        <v>2990.6160199499895</v>
      </c>
      <c r="T52" s="1044">
        <v>3233.711669060001</v>
      </c>
      <c r="U52" s="1044">
        <v>3355.6492426000023</v>
      </c>
      <c r="V52" s="1044">
        <v>3459.8325433700011</v>
      </c>
      <c r="W52" s="1044">
        <v>3501.3978433600055</v>
      </c>
      <c r="X52" s="1044">
        <v>3599.5235333300011</v>
      </c>
      <c r="Y52" s="1044">
        <v>3804.4352070700006</v>
      </c>
      <c r="Z52" s="1044">
        <v>3969.6694037500006</v>
      </c>
      <c r="AA52" s="1044">
        <v>3957.4197736100004</v>
      </c>
      <c r="AB52" s="1044">
        <v>4241.6184677199999</v>
      </c>
      <c r="AC52" s="1044">
        <v>4452.7534075799995</v>
      </c>
      <c r="AD52" s="1044">
        <v>4595.2291073612241</v>
      </c>
      <c r="AF52" s="2359"/>
      <c r="XEY52" s="1062"/>
      <c r="XEZ52" s="1045">
        <v>651</v>
      </c>
      <c r="XFA52" s="1035">
        <v>706</v>
      </c>
    </row>
    <row r="53" spans="1:36 16379:16384" s="1030" customFormat="1" ht="15" customHeight="1">
      <c r="A53" s="1062"/>
      <c r="B53" s="1042" t="str">
        <f>INDEX(tblTrans[[English]:[Polski]],MATCH(XEZ53,tblTrans[ID],0),LangSelID)</f>
        <v>Gross CHF retail loans</v>
      </c>
      <c r="C53" s="1041" t="str">
        <f>INDEX(tblTrans[[English]:[Polski]],MATCH(XFA53,tblTrans[ID],0),LangSelID)</f>
        <v>CHF M</v>
      </c>
      <c r="D53" s="1051">
        <v>6034.6966700900002</v>
      </c>
      <c r="E53" s="1051">
        <v>5941.9592723200003</v>
      </c>
      <c r="F53" s="1051">
        <v>5844.1865315600016</v>
      </c>
      <c r="G53" s="1051">
        <v>5748.5405294000002</v>
      </c>
      <c r="H53" s="1051">
        <v>5659.64908526</v>
      </c>
      <c r="I53" s="1051">
        <v>5562.4952691299941</v>
      </c>
      <c r="J53" s="1051">
        <v>5466.0583826400025</v>
      </c>
      <c r="K53" s="1051">
        <v>5364.5385171099979</v>
      </c>
      <c r="L53" s="1051">
        <v>5278.2466947400017</v>
      </c>
      <c r="M53" s="1051">
        <v>5189.0623741899999</v>
      </c>
      <c r="N53" s="1051">
        <v>5079.5203989499978</v>
      </c>
      <c r="O53" s="1051">
        <v>4994.4555371400002</v>
      </c>
      <c r="P53" s="1051">
        <v>4901.3691320599964</v>
      </c>
      <c r="Q53" s="1051">
        <v>4817.4168198800016</v>
      </c>
      <c r="R53" s="1051">
        <v>4734.2646976599999</v>
      </c>
      <c r="S53" s="1051">
        <v>4651.6461372199974</v>
      </c>
      <c r="T53" s="1051">
        <v>4561.5839632499974</v>
      </c>
      <c r="U53" s="1051">
        <v>4469.4724515100015</v>
      </c>
      <c r="V53" s="1051">
        <v>4379.5491443500041</v>
      </c>
      <c r="W53" s="1051">
        <v>4274.6478271399992</v>
      </c>
      <c r="X53" s="1051">
        <v>4167.3407806199994</v>
      </c>
      <c r="Y53" s="1051">
        <v>4058.7079728100002</v>
      </c>
      <c r="Z53" s="1051">
        <v>3970.0969765100012</v>
      </c>
      <c r="AA53" s="1051">
        <v>3876.0030039400012</v>
      </c>
      <c r="AB53" s="1051">
        <v>3791.3540864700008</v>
      </c>
      <c r="AC53" s="1051">
        <v>3702.6813240299998</v>
      </c>
      <c r="AD53" s="1051">
        <v>3623.7862833399995</v>
      </c>
      <c r="AF53" s="2359"/>
      <c r="XEY53" s="1062"/>
      <c r="XEZ53" s="1042">
        <v>652</v>
      </c>
      <c r="XFA53" s="1041">
        <v>707</v>
      </c>
    </row>
    <row r="54" spans="1:36 16379:16384" s="1030" customFormat="1" ht="15" customHeight="1">
      <c r="A54" s="1062"/>
      <c r="B54" s="1055" t="str">
        <f>INDEX(tblTrans[[English]:[Polski]],MATCH(XEZ54,tblTrans[ID],0),LangSelID)</f>
        <v>Total deposits (principal amount)</v>
      </c>
      <c r="C54" s="1054" t="str">
        <f>INDEX(tblTrans[[English]:[Polski]],MATCH(XFA54,tblTrans[ID],0),LangSelID)</f>
        <v>PLN M</v>
      </c>
      <c r="D54" s="1053">
        <v>29879.964596409998</v>
      </c>
      <c r="E54" s="1053">
        <v>28237.916122589999</v>
      </c>
      <c r="F54" s="1053">
        <v>27195.065255180001</v>
      </c>
      <c r="G54" s="1053">
        <v>29047.713262329999</v>
      </c>
      <c r="H54" s="1053">
        <v>29537.768231130001</v>
      </c>
      <c r="I54" s="1053">
        <v>30082.929287409999</v>
      </c>
      <c r="J54" s="1053">
        <v>30889.55474123</v>
      </c>
      <c r="K54" s="1053">
        <v>33380.975824659996</v>
      </c>
      <c r="L54" s="1053">
        <v>33780.614780432574</v>
      </c>
      <c r="M54" s="1053">
        <v>34933.707205880004</v>
      </c>
      <c r="N54" s="1053">
        <v>35679.048590879996</v>
      </c>
      <c r="O54" s="1053">
        <v>39273.646215639994</v>
      </c>
      <c r="P54" s="1053">
        <v>40747.158038410002</v>
      </c>
      <c r="Q54" s="1053">
        <v>42222.074197960006</v>
      </c>
      <c r="R54" s="1053">
        <v>43635.619626830005</v>
      </c>
      <c r="S54" s="1053">
        <v>45727.591963109997</v>
      </c>
      <c r="T54" s="1053">
        <v>46083.870848450002</v>
      </c>
      <c r="U54" s="1053">
        <v>45523.203409499998</v>
      </c>
      <c r="V54" s="1053">
        <v>45391.767720980002</v>
      </c>
      <c r="W54" s="1053">
        <v>46876.539437229992</v>
      </c>
      <c r="X54" s="1053">
        <v>48525.805866430004</v>
      </c>
      <c r="Y54" s="1053">
        <v>50140.028772999991</v>
      </c>
      <c r="Z54" s="1053">
        <v>51824.369617110002</v>
      </c>
      <c r="AA54" s="1053">
        <v>55733.866733950003</v>
      </c>
      <c r="AB54" s="1053">
        <v>57841.158546439998</v>
      </c>
      <c r="AC54" s="1053">
        <v>59639.25524839</v>
      </c>
      <c r="AD54" s="1053">
        <v>61388.833953119996</v>
      </c>
      <c r="AF54" s="2359"/>
      <c r="XEY54" s="1062"/>
      <c r="XEZ54" s="1055">
        <v>653</v>
      </c>
      <c r="XFA54" s="1054">
        <v>706</v>
      </c>
    </row>
    <row r="55" spans="1:36 16379:16384" s="1030" customFormat="1" ht="15" customHeight="1">
      <c r="A55" s="1062"/>
      <c r="B55" s="1052" t="str">
        <f>INDEX(tblTrans[[English]:[Polski]],MATCH(XFC55,tblTrans[ID],0),LangSelID)</f>
        <v>Individuals</v>
      </c>
      <c r="C55" s="1041" t="str">
        <f>INDEX(tblTrans[[English]:[Polski]],MATCH(XFD55,tblTrans[ID],0),LangSelID)</f>
        <v>PLN M</v>
      </c>
      <c r="D55" s="1051">
        <v>27695.143402612353</v>
      </c>
      <c r="E55" s="1051">
        <v>26065.32216521999</v>
      </c>
      <c r="F55" s="1051">
        <v>25008.157334490003</v>
      </c>
      <c r="G55" s="1051">
        <v>26261.99899366</v>
      </c>
      <c r="H55" s="1051">
        <v>26914.972691450006</v>
      </c>
      <c r="I55" s="1051">
        <v>27443.101433299995</v>
      </c>
      <c r="J55" s="1051">
        <v>28152.246125549995</v>
      </c>
      <c r="K55" s="1051">
        <v>30122.509001680002</v>
      </c>
      <c r="L55" s="1051">
        <v>30675.501402290502</v>
      </c>
      <c r="M55" s="1051">
        <v>31619.333899889414</v>
      </c>
      <c r="N55" s="1051">
        <v>32164.252333936598</v>
      </c>
      <c r="O55" s="1051">
        <v>35154.604838220337</v>
      </c>
      <c r="P55" s="1051">
        <v>36919.144671840018</v>
      </c>
      <c r="Q55" s="1051">
        <v>38140.98820616999</v>
      </c>
      <c r="R55" s="1051">
        <v>39329.190650280005</v>
      </c>
      <c r="S55" s="1051">
        <v>40807.13794957997</v>
      </c>
      <c r="T55" s="1051">
        <v>41363.409900820014</v>
      </c>
      <c r="U55" s="1051">
        <v>40541.993926719988</v>
      </c>
      <c r="V55" s="1051">
        <v>40171.805863919995</v>
      </c>
      <c r="W55" s="1051">
        <v>40926.447114320013</v>
      </c>
      <c r="X55" s="1051">
        <v>42677.990575070013</v>
      </c>
      <c r="Y55" s="1051">
        <v>43882.821208779991</v>
      </c>
      <c r="Z55" s="1051">
        <v>45116.063844800017</v>
      </c>
      <c r="AA55" s="1051">
        <v>47993.490342639998</v>
      </c>
      <c r="AB55" s="1051">
        <v>50211.295551589974</v>
      </c>
      <c r="AC55" s="1051">
        <v>51521.687880760015</v>
      </c>
      <c r="AD55" s="1051">
        <v>52956.083207880016</v>
      </c>
      <c r="AF55" s="2359"/>
      <c r="XFB55" s="1062"/>
      <c r="XFC55" s="1052">
        <v>654</v>
      </c>
      <c r="XFD55" s="1041">
        <v>706</v>
      </c>
    </row>
    <row r="56" spans="1:36 16379:16384" s="1030" customFormat="1" ht="15" customHeight="1">
      <c r="A56" s="1062"/>
      <c r="B56" s="1050" t="str">
        <f>INDEX(tblTrans[[English]:[Polski]],MATCH(XFC56,tblTrans[ID],0),LangSelID)</f>
        <v>Current accounts</v>
      </c>
      <c r="C56" s="1038" t="str">
        <f>INDEX(tblTrans[[English]:[Polski]],MATCH(XFD56,tblTrans[ID],0),LangSelID)</f>
        <v>PLN M</v>
      </c>
      <c r="D56" s="1049">
        <v>4916.4949905390831</v>
      </c>
      <c r="E56" s="1049">
        <v>5352.4067369999948</v>
      </c>
      <c r="F56" s="1049">
        <v>5318.1884409700042</v>
      </c>
      <c r="G56" s="1049">
        <v>5524.6351910300009</v>
      </c>
      <c r="H56" s="1049">
        <v>5776.6600115000028</v>
      </c>
      <c r="I56" s="1049">
        <v>6117.4951592900061</v>
      </c>
      <c r="J56" s="1049">
        <v>6200.965611210001</v>
      </c>
      <c r="K56" s="1049">
        <v>6723.8655915900008</v>
      </c>
      <c r="L56" s="1049">
        <v>7128.9751361697217</v>
      </c>
      <c r="M56" s="1049">
        <v>7743.5722213091476</v>
      </c>
      <c r="N56" s="1049">
        <v>7961.0337306844112</v>
      </c>
      <c r="O56" s="1049">
        <v>8123.7496404003232</v>
      </c>
      <c r="P56" s="1049">
        <v>8573.4125138300042</v>
      </c>
      <c r="Q56" s="1049">
        <v>9696.5491807499875</v>
      </c>
      <c r="R56" s="1049">
        <v>9939.5529045100011</v>
      </c>
      <c r="S56" s="1049">
        <v>10522.108815689982</v>
      </c>
      <c r="T56" s="1049">
        <v>11170.264569869989</v>
      </c>
      <c r="U56" s="1049">
        <v>11543.14571174</v>
      </c>
      <c r="V56" s="1049">
        <v>11706.823591350007</v>
      </c>
      <c r="W56" s="1049">
        <v>12147.5328981</v>
      </c>
      <c r="X56" s="1049">
        <v>12824.660002690011</v>
      </c>
      <c r="Y56" s="1049">
        <v>13540.449037449995</v>
      </c>
      <c r="Z56" s="1049">
        <v>14057.913035640016</v>
      </c>
      <c r="AA56" s="1049">
        <v>14757.00585245</v>
      </c>
      <c r="AB56" s="1049">
        <v>15781.725944109987</v>
      </c>
      <c r="AC56" s="1049">
        <v>16357.106940620002</v>
      </c>
      <c r="AD56" s="1049">
        <v>16692.320568010015</v>
      </c>
      <c r="AF56" s="2359"/>
      <c r="XFB56" s="1062"/>
      <c r="XFC56" s="1050">
        <v>655</v>
      </c>
      <c r="XFD56" s="1038">
        <v>706</v>
      </c>
    </row>
    <row r="57" spans="1:36 16379:16384" s="1030" customFormat="1" ht="15" customHeight="1">
      <c r="A57" s="1062"/>
      <c r="B57" s="1048" t="str">
        <f>INDEX(tblTrans[[English]:[Polski]],MATCH(XFC57,tblTrans[ID],0),LangSelID)</f>
        <v>Saving accounts</v>
      </c>
      <c r="C57" s="1047" t="str">
        <f>INDEX(tblTrans[[English]:[Polski]],MATCH(XFD57,tblTrans[ID],0),LangSelID)</f>
        <v>PLN M</v>
      </c>
      <c r="D57" s="1046">
        <v>12044.81754303856</v>
      </c>
      <c r="E57" s="1046">
        <v>12493.379108389998</v>
      </c>
      <c r="F57" s="1046">
        <v>12277.07582733</v>
      </c>
      <c r="G57" s="1046">
        <v>11487.272704639998</v>
      </c>
      <c r="H57" s="1046">
        <v>11946.699814290001</v>
      </c>
      <c r="I57" s="1046">
        <v>11982.409136919994</v>
      </c>
      <c r="J57" s="1046">
        <v>11941.115113689997</v>
      </c>
      <c r="K57" s="1046">
        <v>12625.693996129998</v>
      </c>
      <c r="L57" s="1046">
        <v>13299.152828659993</v>
      </c>
      <c r="M57" s="1046">
        <v>13713.291446369996</v>
      </c>
      <c r="N57" s="1046">
        <v>13682.737829390007</v>
      </c>
      <c r="O57" s="1046">
        <v>13995.063839740025</v>
      </c>
      <c r="P57" s="1046">
        <v>14585.77085450001</v>
      </c>
      <c r="Q57" s="1046">
        <v>14635.092524830003</v>
      </c>
      <c r="R57" s="1046">
        <v>14688.559654290002</v>
      </c>
      <c r="S57" s="1046">
        <v>15441.46985512</v>
      </c>
      <c r="T57" s="1046">
        <v>15970.234490770012</v>
      </c>
      <c r="U57" s="1046">
        <v>16661.700604689995</v>
      </c>
      <c r="V57" s="1046">
        <v>16726.235959979989</v>
      </c>
      <c r="W57" s="1046">
        <v>17308.589970589997</v>
      </c>
      <c r="X57" s="1046">
        <v>17976.206590629998</v>
      </c>
      <c r="Y57" s="1046">
        <v>18514.976798999996</v>
      </c>
      <c r="Z57" s="1046">
        <v>18737.503247959998</v>
      </c>
      <c r="AA57" s="1046">
        <v>20030.721720290003</v>
      </c>
      <c r="AB57" s="1046">
        <v>20663.301179959999</v>
      </c>
      <c r="AC57" s="1046">
        <v>21243.658381640009</v>
      </c>
      <c r="AD57" s="1046">
        <v>21861.12268086</v>
      </c>
      <c r="AF57" s="2359"/>
      <c r="XFB57" s="1062"/>
      <c r="XFC57" s="1048">
        <v>656</v>
      </c>
      <c r="XFD57" s="1047">
        <v>706</v>
      </c>
    </row>
    <row r="58" spans="1:36 16379:16384" s="1030" customFormat="1" ht="15" customHeight="1">
      <c r="A58" s="1062"/>
      <c r="B58" s="1045" t="str">
        <f>INDEX(tblTrans[[English]:[Polski]],MATCH(XFC58,tblTrans[ID],0),LangSelID)</f>
        <v>Term deposits</v>
      </c>
      <c r="C58" s="1035" t="str">
        <f>INDEX(tblTrans[[English]:[Polski]],MATCH(XFD58,tblTrans[ID],0),LangSelID)</f>
        <v>PLN M</v>
      </c>
      <c r="D58" s="1044">
        <v>10733.830869034709</v>
      </c>
      <c r="E58" s="1044">
        <v>8219.5363198299983</v>
      </c>
      <c r="F58" s="1044">
        <v>7412.8930661899976</v>
      </c>
      <c r="G58" s="1044">
        <v>9250.0910979900018</v>
      </c>
      <c r="H58" s="1044">
        <v>9191.6128656599994</v>
      </c>
      <c r="I58" s="1044">
        <v>9343.1971370899955</v>
      </c>
      <c r="J58" s="1044">
        <v>10010.165400649998</v>
      </c>
      <c r="K58" s="1044">
        <v>10772.949413960003</v>
      </c>
      <c r="L58" s="1044">
        <v>10247.373437460787</v>
      </c>
      <c r="M58" s="1044">
        <v>10162.470232210271</v>
      </c>
      <c r="N58" s="1044">
        <v>10520.48077386218</v>
      </c>
      <c r="O58" s="1044">
        <v>13035.791358079985</v>
      </c>
      <c r="P58" s="1044">
        <v>13759.961303510003</v>
      </c>
      <c r="Q58" s="1044">
        <v>13809.346500589998</v>
      </c>
      <c r="R58" s="1044">
        <v>14701.078091480002</v>
      </c>
      <c r="S58" s="1044">
        <v>14843.559278769988</v>
      </c>
      <c r="T58" s="1044">
        <v>14222.910840180011</v>
      </c>
      <c r="U58" s="1044">
        <v>12337.147610289992</v>
      </c>
      <c r="V58" s="1044">
        <v>11738.746312589999</v>
      </c>
      <c r="W58" s="1044">
        <v>11470.324245630009</v>
      </c>
      <c r="X58" s="1044">
        <v>11877.123981750008</v>
      </c>
      <c r="Y58" s="1044">
        <v>11827.39537233</v>
      </c>
      <c r="Z58" s="1044">
        <v>12320.647561199999</v>
      </c>
      <c r="AA58" s="1044">
        <v>13205.762769900002</v>
      </c>
      <c r="AB58" s="1044">
        <v>13766.268427519992</v>
      </c>
      <c r="AC58" s="1044">
        <v>13920.9225585</v>
      </c>
      <c r="AD58" s="1044">
        <v>14402.639959009999</v>
      </c>
      <c r="AF58" s="2359"/>
      <c r="XFB58" s="1062"/>
      <c r="XFC58" s="1045">
        <v>657</v>
      </c>
      <c r="XFD58" s="1035">
        <v>706</v>
      </c>
    </row>
    <row r="59" spans="1:36 16379:16384" s="1030" customFormat="1" ht="15" customHeight="1">
      <c r="A59" s="1062"/>
      <c r="B59" s="1052" t="str">
        <f>INDEX(tblTrans[[English]:[Polski]],MATCH(XFC59,tblTrans[ID],0),LangSelID)</f>
        <v>Microfirms</v>
      </c>
      <c r="C59" s="1041" t="str">
        <f>INDEX(tblTrans[[English]:[Polski]],MATCH(XFD59,tblTrans[ID],0),LangSelID)</f>
        <v>PLN M</v>
      </c>
      <c r="D59" s="1051">
        <v>2185.5211935636116</v>
      </c>
      <c r="E59" s="1051">
        <v>2180.2743074399996</v>
      </c>
      <c r="F59" s="1051">
        <v>2186.9075938099995</v>
      </c>
      <c r="G59" s="1051">
        <v>2785.7142402600016</v>
      </c>
      <c r="H59" s="1051">
        <v>2622.8036002800009</v>
      </c>
      <c r="I59" s="1051">
        <v>2637.9986833299999</v>
      </c>
      <c r="J59" s="1051">
        <v>2737.3086147700028</v>
      </c>
      <c r="K59" s="1051">
        <v>3258.46682319</v>
      </c>
      <c r="L59" s="1051">
        <v>3105.1133781420699</v>
      </c>
      <c r="M59" s="1051">
        <v>3314.3731869052458</v>
      </c>
      <c r="N59" s="1051">
        <v>3514.796226085411</v>
      </c>
      <c r="O59" s="1051">
        <v>4119.0413774000017</v>
      </c>
      <c r="P59" s="1051">
        <v>3828.0133706499996</v>
      </c>
      <c r="Q59" s="1051">
        <v>4081.0859941399981</v>
      </c>
      <c r="R59" s="1051">
        <v>4306.4289765499952</v>
      </c>
      <c r="S59" s="1051">
        <v>4920.4538481199897</v>
      </c>
      <c r="T59" s="1051">
        <v>4720.4608180099985</v>
      </c>
      <c r="U59" s="1051">
        <v>4981.2093620299975</v>
      </c>
      <c r="V59" s="1051">
        <v>5219.9617427199964</v>
      </c>
      <c r="W59" s="1051">
        <v>5950.019969300005</v>
      </c>
      <c r="X59" s="1051">
        <v>5847.3524955999983</v>
      </c>
      <c r="Y59" s="1051">
        <v>6257.2074319299963</v>
      </c>
      <c r="Z59" s="1051">
        <v>6708.3056443300029</v>
      </c>
      <c r="AA59" s="1051">
        <f>7731.99642974+8.38</f>
        <v>7740.3764297400003</v>
      </c>
      <c r="AB59" s="1051">
        <f>7646.29079075-16.428</f>
        <v>7629.8627907500004</v>
      </c>
      <c r="AC59" s="1051">
        <f>8137.41737621-19.85</f>
        <v>8117.5673762099996</v>
      </c>
      <c r="AD59" s="1051">
        <f>8460.15437366-27.404</f>
        <v>8432.7503736599992</v>
      </c>
      <c r="AF59" s="2359"/>
      <c r="XFB59" s="1062"/>
      <c r="XFC59" s="1052">
        <v>658</v>
      </c>
      <c r="XFD59" s="1041">
        <v>706</v>
      </c>
    </row>
    <row r="60" spans="1:36 16379:16384" s="1030" customFormat="1" ht="15" customHeight="1">
      <c r="A60" s="1062"/>
      <c r="B60" s="1050" t="str">
        <f>INDEX(tblTrans[[English]:[Polski]],MATCH(XFC60,tblTrans[ID],0),LangSelID)</f>
        <v>Current accounts</v>
      </c>
      <c r="C60" s="1038" t="str">
        <f>INDEX(tblTrans[[English]:[Polski]],MATCH(XFD60,tblTrans[ID],0),LangSelID)</f>
        <v>PLN M</v>
      </c>
      <c r="D60" s="1049">
        <v>1542.1308607896096</v>
      </c>
      <c r="E60" s="1049">
        <v>1703.3504737499995</v>
      </c>
      <c r="F60" s="1049">
        <v>1764.8812567899997</v>
      </c>
      <c r="G60" s="1049">
        <v>2220.8774080300018</v>
      </c>
      <c r="H60" s="1049">
        <v>2046.9571091900004</v>
      </c>
      <c r="I60" s="1049">
        <v>2095.3658085000002</v>
      </c>
      <c r="J60" s="1049">
        <v>2192.9371911100025</v>
      </c>
      <c r="K60" s="1049">
        <v>2652.4364349500001</v>
      </c>
      <c r="L60" s="1049">
        <v>2484.8665824674149</v>
      </c>
      <c r="M60" s="1049">
        <v>2660.8759948829124</v>
      </c>
      <c r="N60" s="1049">
        <v>2767.7665183675931</v>
      </c>
      <c r="O60" s="1049">
        <v>3301.6719002300019</v>
      </c>
      <c r="P60" s="1049">
        <v>3059.2451135199999</v>
      </c>
      <c r="Q60" s="1049">
        <v>3287.2335913499983</v>
      </c>
      <c r="R60" s="1049">
        <v>3484.0341850999953</v>
      </c>
      <c r="S60" s="1049">
        <v>4061.7342202499904</v>
      </c>
      <c r="T60" s="1049">
        <v>3990.1786484799986</v>
      </c>
      <c r="U60" s="1049">
        <v>4252.3521326399978</v>
      </c>
      <c r="V60" s="1049">
        <v>4490.6133301599966</v>
      </c>
      <c r="W60" s="1049">
        <v>5212.1032894800055</v>
      </c>
      <c r="X60" s="1049">
        <v>5122.4829861599983</v>
      </c>
      <c r="Y60" s="1049">
        <v>5504.9696056999974</v>
      </c>
      <c r="Z60" s="1049">
        <v>5970.7610508100042</v>
      </c>
      <c r="AA60" s="1049">
        <f>6924.58583677+8.38</f>
        <v>6932.9658367700004</v>
      </c>
      <c r="AB60" s="1049">
        <f>6846.33532134-16.428</f>
        <v>6829.9073213399997</v>
      </c>
      <c r="AC60" s="1049">
        <f>7334.72571522-19.85</f>
        <v>7314.8757152199996</v>
      </c>
      <c r="AD60" s="1049">
        <f>7585.25084719-27.404</f>
        <v>7557.8468471899996</v>
      </c>
      <c r="AF60" s="2359"/>
      <c r="XFB60" s="1062"/>
      <c r="XFC60" s="1050">
        <v>659</v>
      </c>
      <c r="XFD60" s="1038">
        <v>706</v>
      </c>
    </row>
    <row r="61" spans="1:36 16379:16384" s="1030" customFormat="1" ht="15" customHeight="1">
      <c r="A61" s="1062"/>
      <c r="B61" s="1048" t="str">
        <f>INDEX(tblTrans[[English]:[Polski]],MATCH(XFC61,tblTrans[ID],0),LangSelID)</f>
        <v>Saving accounts</v>
      </c>
      <c r="C61" s="1047" t="str">
        <f>INDEX(tblTrans[[English]:[Polski]],MATCH(XFD61,tblTrans[ID],0),LangSelID)</f>
        <v>PLN M</v>
      </c>
      <c r="D61" s="1046">
        <v>298.32382233999982</v>
      </c>
      <c r="E61" s="1046">
        <v>287.8517260399999</v>
      </c>
      <c r="F61" s="1046">
        <v>291.32316354999995</v>
      </c>
      <c r="G61" s="1046">
        <v>342.63451456000001</v>
      </c>
      <c r="H61" s="1046">
        <v>314.71573758999995</v>
      </c>
      <c r="I61" s="1046">
        <v>325.98596814999996</v>
      </c>
      <c r="J61" s="1046">
        <v>342.01907829999993</v>
      </c>
      <c r="K61" s="1046">
        <v>397.83334612000004</v>
      </c>
      <c r="L61" s="1046">
        <v>358.48072783999999</v>
      </c>
      <c r="M61" s="1046">
        <v>385.78560012000008</v>
      </c>
      <c r="N61" s="1046">
        <v>424.45164669000002</v>
      </c>
      <c r="O61" s="1046">
        <v>479.03685137999997</v>
      </c>
      <c r="P61" s="1046">
        <v>450.55850149000003</v>
      </c>
      <c r="Q61" s="1046">
        <v>440.86410728000021</v>
      </c>
      <c r="R61" s="1046">
        <v>464.43158950000003</v>
      </c>
      <c r="S61" s="1046">
        <v>503.38559615999986</v>
      </c>
      <c r="T61" s="1046">
        <v>465.78310929999986</v>
      </c>
      <c r="U61" s="1046">
        <v>516.41896604999954</v>
      </c>
      <c r="V61" s="1046">
        <v>530.80317406999984</v>
      </c>
      <c r="W61" s="1046">
        <v>538.08086713000023</v>
      </c>
      <c r="X61" s="1046">
        <v>536.16366333999997</v>
      </c>
      <c r="Y61" s="1046">
        <v>555.79100141000015</v>
      </c>
      <c r="Z61" s="1046">
        <v>568.63278917999992</v>
      </c>
      <c r="AA61" s="1046">
        <v>600.74894104000009</v>
      </c>
      <c r="AB61" s="1046">
        <v>594.2468173200001</v>
      </c>
      <c r="AC61" s="1046">
        <v>600.28715</v>
      </c>
      <c r="AD61" s="1046">
        <v>649.5843627600002</v>
      </c>
      <c r="AF61" s="2308"/>
      <c r="XFB61" s="1062"/>
      <c r="XFC61" s="1048">
        <v>660</v>
      </c>
      <c r="XFD61" s="1047">
        <v>706</v>
      </c>
    </row>
    <row r="62" spans="1:36 16379:16384" s="1030" customFormat="1" ht="15" customHeight="1">
      <c r="A62" s="1062"/>
      <c r="B62" s="1045" t="str">
        <f>INDEX(tblTrans[[English]:[Polski]],MATCH(XFC62,tblTrans[ID],0),LangSelID)</f>
        <v>Term deposits</v>
      </c>
      <c r="C62" s="1035" t="str">
        <f>INDEX(tblTrans[[English]:[Polski]],MATCH(XFD62,tblTrans[ID],0),LangSelID)</f>
        <v>PLN M</v>
      </c>
      <c r="D62" s="1044">
        <v>345.066510434002</v>
      </c>
      <c r="E62" s="1044">
        <v>189.07210764999999</v>
      </c>
      <c r="F62" s="1044">
        <v>130.70317347000002</v>
      </c>
      <c r="G62" s="1044">
        <v>222.20231767000007</v>
      </c>
      <c r="H62" s="1044">
        <v>261.13075350000003</v>
      </c>
      <c r="I62" s="1044">
        <v>216.64690667999997</v>
      </c>
      <c r="J62" s="1044">
        <v>202.35234536000002</v>
      </c>
      <c r="K62" s="1044">
        <v>208.19704212000008</v>
      </c>
      <c r="L62" s="1044">
        <v>261.76606783465496</v>
      </c>
      <c r="M62" s="1044">
        <v>267.71159190233294</v>
      </c>
      <c r="N62" s="1044">
        <v>322.57806102781797</v>
      </c>
      <c r="O62" s="1044">
        <v>338.33262579000012</v>
      </c>
      <c r="P62" s="1044">
        <v>318.20975563999991</v>
      </c>
      <c r="Q62" s="1044">
        <v>352.98829550999994</v>
      </c>
      <c r="R62" s="1044">
        <v>357.96320195000015</v>
      </c>
      <c r="S62" s="1044">
        <v>355.33403170999998</v>
      </c>
      <c r="T62" s="1044">
        <v>264.49906022999994</v>
      </c>
      <c r="U62" s="1044">
        <v>212.43826333999999</v>
      </c>
      <c r="V62" s="1044">
        <v>198.54523848999989</v>
      </c>
      <c r="W62" s="1044">
        <v>199.83581268999995</v>
      </c>
      <c r="X62" s="1044">
        <v>188.70584610000006</v>
      </c>
      <c r="Y62" s="1044">
        <v>196.44682481999999</v>
      </c>
      <c r="Z62" s="1044">
        <v>168.91180434000003</v>
      </c>
      <c r="AA62" s="1044">
        <v>206.66165193000006</v>
      </c>
      <c r="AB62" s="1044">
        <v>205.70865208999996</v>
      </c>
      <c r="AC62" s="1044">
        <v>202.40451099000001</v>
      </c>
      <c r="AD62" s="1044">
        <v>225.31916370999994</v>
      </c>
      <c r="AF62" s="2308"/>
      <c r="XFB62" s="1062"/>
      <c r="XFC62" s="1045">
        <v>661</v>
      </c>
      <c r="XFD62" s="1035">
        <v>706</v>
      </c>
    </row>
    <row r="63" spans="1:36 16379:16384" s="1030" customFormat="1" ht="15" customHeight="1">
      <c r="A63" s="1062"/>
      <c r="B63" s="1067" t="str">
        <f>INDEX(tblTrans[[English]:[Polski]],MATCH(XFC63,tblTrans[ID],0),LangSelID)</f>
        <v>Number of brokerage accounts</v>
      </c>
      <c r="C63" s="1041" t="str">
        <f>INDEX(tblTrans[[English]:[Polski]],MATCH(XFD63,tblTrans[ID],0),LangSelID)</f>
        <v>pcs.</v>
      </c>
      <c r="D63" s="1040">
        <v>235501</v>
      </c>
      <c r="E63" s="1040">
        <v>235973</v>
      </c>
      <c r="F63" s="1040">
        <v>237225</v>
      </c>
      <c r="G63" s="1040">
        <v>241146</v>
      </c>
      <c r="H63" s="1040">
        <v>243356</v>
      </c>
      <c r="I63" s="1040">
        <v>244057</v>
      </c>
      <c r="J63" s="1040">
        <v>244504</v>
      </c>
      <c r="K63" s="1040">
        <v>244822</v>
      </c>
      <c r="L63" s="1040">
        <v>245373</v>
      </c>
      <c r="M63" s="1040">
        <v>245768</v>
      </c>
      <c r="N63" s="1040">
        <v>246036</v>
      </c>
      <c r="O63" s="1040">
        <v>246306</v>
      </c>
      <c r="P63" s="1040">
        <v>246403</v>
      </c>
      <c r="Q63" s="1040">
        <v>246270</v>
      </c>
      <c r="R63" s="1040">
        <v>246457</v>
      </c>
      <c r="S63" s="1040">
        <v>246399</v>
      </c>
      <c r="T63" s="1040">
        <v>247290</v>
      </c>
      <c r="U63" s="1040">
        <v>247340</v>
      </c>
      <c r="V63" s="1040">
        <v>245902</v>
      </c>
      <c r="W63" s="1040">
        <v>245557</v>
      </c>
      <c r="X63" s="1040">
        <v>245731</v>
      </c>
      <c r="Y63" s="1040">
        <v>246437</v>
      </c>
      <c r="Z63" s="1040">
        <v>247019</v>
      </c>
      <c r="AA63" s="1040">
        <v>247797</v>
      </c>
      <c r="AB63" s="1040">
        <v>248259</v>
      </c>
      <c r="AC63" s="1040">
        <v>249043</v>
      </c>
      <c r="AD63" s="1040">
        <v>249285</v>
      </c>
      <c r="XFB63" s="1062"/>
      <c r="XFC63" s="1067">
        <v>664</v>
      </c>
      <c r="XFD63" s="1041">
        <v>708</v>
      </c>
    </row>
    <row r="64" spans="1:36 16379:16384" s="1030" customFormat="1" ht="15" customHeight="1">
      <c r="A64" s="1062"/>
      <c r="B64" s="1066" t="str">
        <f>INDEX(tblTrans[[English]:[Polski]],MATCH(XFC64,tblTrans[ID],0),LangSelID)</f>
        <v>Number of mKiosks</v>
      </c>
      <c r="C64" s="1038" t="str">
        <f>INDEX(tblTrans[[English]:[Polski]],MATCH(XFD64,tblTrans[ID],0),LangSelID)</f>
        <v>pcs.</v>
      </c>
      <c r="D64" s="1037">
        <v>62</v>
      </c>
      <c r="E64" s="1037">
        <v>61</v>
      </c>
      <c r="F64" s="1037">
        <v>62</v>
      </c>
      <c r="G64" s="1037">
        <v>63</v>
      </c>
      <c r="H64" s="1037">
        <v>62</v>
      </c>
      <c r="I64" s="1037">
        <v>62</v>
      </c>
      <c r="J64" s="1037">
        <v>62</v>
      </c>
      <c r="K64" s="1037">
        <v>62</v>
      </c>
      <c r="L64" s="1037">
        <v>66</v>
      </c>
      <c r="M64" s="1037">
        <v>73</v>
      </c>
      <c r="N64" s="1037">
        <v>76</v>
      </c>
      <c r="O64" s="1037">
        <v>81</v>
      </c>
      <c r="P64" s="1037">
        <v>82</v>
      </c>
      <c r="Q64" s="1037">
        <v>84</v>
      </c>
      <c r="R64" s="1037">
        <v>88</v>
      </c>
      <c r="S64" s="1037">
        <v>98</v>
      </c>
      <c r="T64" s="1037">
        <v>102</v>
      </c>
      <c r="U64" s="1037">
        <v>110</v>
      </c>
      <c r="V64" s="1037">
        <v>117</v>
      </c>
      <c r="W64" s="1037">
        <v>123</v>
      </c>
      <c r="X64" s="1037">
        <v>123</v>
      </c>
      <c r="Y64" s="1037">
        <v>131</v>
      </c>
      <c r="Z64" s="1037">
        <v>137</v>
      </c>
      <c r="AA64" s="1037">
        <v>143</v>
      </c>
      <c r="AB64" s="1037">
        <v>145</v>
      </c>
      <c r="AC64" s="1037">
        <v>153</v>
      </c>
      <c r="AD64" s="1037">
        <v>160</v>
      </c>
      <c r="XFB64" s="1062"/>
      <c r="XFC64" s="1066">
        <v>665</v>
      </c>
      <c r="XFD64" s="1038">
        <v>708</v>
      </c>
    </row>
    <row r="65" spans="1:36 16379:16384" s="1030" customFormat="1" ht="27" customHeight="1">
      <c r="A65" s="1062"/>
      <c r="B65" s="1065" t="str">
        <f>INDEX(tblTrans[[English]:[Polski]],MATCH(XFC65,tblTrans[ID],0),LangSelID)</f>
        <v>Number of mFinanse outlets (financial centers &amp; agency service points)</v>
      </c>
      <c r="C65" s="1047" t="str">
        <f>INDEX(tblTrans[[English]:[Polski]],MATCH(XFD65,tblTrans[ID],0),LangSelID)</f>
        <v>pcs.</v>
      </c>
      <c r="D65" s="1467">
        <v>23</v>
      </c>
      <c r="E65" s="1467">
        <v>23</v>
      </c>
      <c r="F65" s="1467">
        <v>24</v>
      </c>
      <c r="G65" s="1468">
        <v>24</v>
      </c>
      <c r="H65" s="1064">
        <f>24+22</f>
        <v>46</v>
      </c>
      <c r="I65" s="1064">
        <f>24+22</f>
        <v>46</v>
      </c>
      <c r="J65" s="1064">
        <f>23+21</f>
        <v>44</v>
      </c>
      <c r="K65" s="1064">
        <f>23+23</f>
        <v>46</v>
      </c>
      <c r="L65" s="1064">
        <f>23+27</f>
        <v>50</v>
      </c>
      <c r="M65" s="1064">
        <f>23+24</f>
        <v>47</v>
      </c>
      <c r="N65" s="1064">
        <f>23+24</f>
        <v>47</v>
      </c>
      <c r="O65" s="1064">
        <f>23+24</f>
        <v>47</v>
      </c>
      <c r="P65" s="1064">
        <f>23+24</f>
        <v>47</v>
      </c>
      <c r="Q65" s="1064">
        <f>22+24</f>
        <v>46</v>
      </c>
      <c r="R65" s="1064">
        <f>20+24</f>
        <v>44</v>
      </c>
      <c r="S65" s="1064">
        <v>43</v>
      </c>
      <c r="T65" s="1064">
        <v>43</v>
      </c>
      <c r="U65" s="1064">
        <v>43</v>
      </c>
      <c r="V65" s="1064">
        <v>43</v>
      </c>
      <c r="W65" s="1064">
        <v>41</v>
      </c>
      <c r="X65" s="1064">
        <v>41</v>
      </c>
      <c r="Y65" s="1064">
        <v>41</v>
      </c>
      <c r="Z65" s="1064">
        <v>41</v>
      </c>
      <c r="AA65" s="1064">
        <v>41</v>
      </c>
      <c r="AB65" s="1064">
        <v>41</v>
      </c>
      <c r="AC65" s="1064">
        <v>42</v>
      </c>
      <c r="AD65" s="1064">
        <v>44</v>
      </c>
      <c r="XFB65" s="1062"/>
      <c r="XFC65" s="1065">
        <v>666</v>
      </c>
      <c r="XFD65" s="1047">
        <v>708</v>
      </c>
    </row>
    <row r="66" spans="1:36 16379:16384" s="1030" customFormat="1" ht="15" customHeight="1">
      <c r="A66" s="1062"/>
      <c r="B66" s="1065" t="str">
        <f>INDEX(tblTrans[[English]:[Polski]],MATCH(XFC66,tblTrans[ID],0),LangSelID)</f>
        <v>Number of Partner mKiosk</v>
      </c>
      <c r="C66" s="1047" t="str">
        <f>INDEX(tblTrans[[English]:[Polski]],MATCH(XFD66,tblTrans[ID],0),LangSelID)</f>
        <v>pcs.</v>
      </c>
      <c r="D66" s="1064">
        <v>5</v>
      </c>
      <c r="E66" s="1064">
        <v>6</v>
      </c>
      <c r="F66" s="1064">
        <v>6</v>
      </c>
      <c r="G66" s="1064">
        <v>6</v>
      </c>
      <c r="H66" s="1064">
        <v>5</v>
      </c>
      <c r="I66" s="1064">
        <v>5</v>
      </c>
      <c r="J66" s="1064">
        <v>5</v>
      </c>
      <c r="K66" s="1064">
        <v>5</v>
      </c>
      <c r="L66" s="1064">
        <v>4</v>
      </c>
      <c r="M66" s="1064">
        <v>3</v>
      </c>
      <c r="N66" s="1064">
        <v>3</v>
      </c>
      <c r="O66" s="1064">
        <v>2</v>
      </c>
      <c r="P66" s="1064">
        <v>2</v>
      </c>
      <c r="Q66" s="1064">
        <v>0</v>
      </c>
      <c r="R66" s="1064">
        <v>0</v>
      </c>
      <c r="S66" s="1064">
        <v>0</v>
      </c>
      <c r="T66" s="1064">
        <v>0</v>
      </c>
      <c r="U66" s="1064">
        <v>0</v>
      </c>
      <c r="V66" s="1064">
        <v>0</v>
      </c>
      <c r="W66" s="1064">
        <v>0</v>
      </c>
      <c r="X66" s="1064">
        <v>0</v>
      </c>
      <c r="Y66" s="1064">
        <v>0</v>
      </c>
      <c r="Z66" s="1064">
        <v>0</v>
      </c>
      <c r="AA66" s="1064">
        <v>0</v>
      </c>
      <c r="AB66" s="1064">
        <v>0</v>
      </c>
      <c r="AC66" s="1064">
        <v>0</v>
      </c>
      <c r="AD66" s="1064">
        <v>0</v>
      </c>
      <c r="XFB66" s="1062"/>
      <c r="XFC66" s="1065">
        <v>667</v>
      </c>
      <c r="XFD66" s="1047">
        <v>708</v>
      </c>
    </row>
    <row r="67" spans="1:36 16379:16384" s="1030" customFormat="1" ht="27" customHeight="1">
      <c r="A67" s="1062"/>
      <c r="B67" s="1065" t="str">
        <f>INDEX(tblTrans[[English]:[Polski]],MATCH(XFC67,tblTrans[ID],0),LangSelID)</f>
        <v>Number of Financial Services Centers (CUFs)</v>
      </c>
      <c r="C67" s="1047" t="str">
        <f>INDEX(tblTrans[[English]:[Polski]],MATCH(XFD67,tblTrans[ID],0),LangSelID)</f>
        <v>pcs.</v>
      </c>
      <c r="D67" s="1064">
        <v>71</v>
      </c>
      <c r="E67" s="1064">
        <v>71</v>
      </c>
      <c r="F67" s="1064">
        <v>71</v>
      </c>
      <c r="G67" s="1064">
        <v>71</v>
      </c>
      <c r="H67" s="1064">
        <v>70</v>
      </c>
      <c r="I67" s="2522">
        <v>131</v>
      </c>
      <c r="J67" s="2522">
        <v>131</v>
      </c>
      <c r="K67" s="2522">
        <v>130</v>
      </c>
      <c r="L67" s="2522">
        <v>128</v>
      </c>
      <c r="M67" s="2522">
        <v>128</v>
      </c>
      <c r="N67" s="2522">
        <v>127</v>
      </c>
      <c r="O67" s="2522">
        <v>123</v>
      </c>
      <c r="P67" s="2522">
        <v>122</v>
      </c>
      <c r="Q67" s="2522">
        <v>121</v>
      </c>
      <c r="R67" s="2522">
        <v>116</v>
      </c>
      <c r="S67" s="2522">
        <v>115</v>
      </c>
      <c r="T67" s="2522">
        <v>112</v>
      </c>
      <c r="U67" s="2522">
        <v>111</v>
      </c>
      <c r="V67" s="2522">
        <v>110</v>
      </c>
      <c r="W67" s="2522">
        <v>102</v>
      </c>
      <c r="X67" s="2522">
        <v>102</v>
      </c>
      <c r="Y67" s="2522">
        <v>100</v>
      </c>
      <c r="Z67" s="2522">
        <v>98</v>
      </c>
      <c r="AA67" s="2522">
        <v>95</v>
      </c>
      <c r="AB67" s="2522">
        <v>93</v>
      </c>
      <c r="AC67" s="2522">
        <v>93</v>
      </c>
      <c r="AD67" s="2522">
        <v>92</v>
      </c>
      <c r="XFB67" s="1062"/>
      <c r="XFC67" s="1065">
        <v>668</v>
      </c>
      <c r="XFD67" s="1047">
        <v>708</v>
      </c>
    </row>
    <row r="68" spans="1:36 16379:16384" s="1030" customFormat="1" ht="15" customHeight="1">
      <c r="A68" s="1062"/>
      <c r="B68" s="1065" t="str">
        <f>INDEX(tblTrans[[English]:[Polski]],MATCH(XFC68,tblTrans[ID],0),LangSelID)</f>
        <v>Number of partner outlets</v>
      </c>
      <c r="C68" s="1047" t="str">
        <f>INDEX(tblTrans[[English]:[Polski]],MATCH(XFD68,tblTrans[ID],0),LangSelID)</f>
        <v>pcs.</v>
      </c>
      <c r="D68" s="1064">
        <v>62</v>
      </c>
      <c r="E68" s="1064">
        <v>62</v>
      </c>
      <c r="F68" s="1064">
        <v>62</v>
      </c>
      <c r="G68" s="1064">
        <v>62</v>
      </c>
      <c r="H68" s="1064">
        <v>62</v>
      </c>
      <c r="I68" s="2523"/>
      <c r="J68" s="2523"/>
      <c r="K68" s="2523"/>
      <c r="L68" s="2523"/>
      <c r="M68" s="2523"/>
      <c r="N68" s="2523"/>
      <c r="O68" s="2523"/>
      <c r="P68" s="2523"/>
      <c r="Q68" s="2523"/>
      <c r="R68" s="2523"/>
      <c r="S68" s="2523"/>
      <c r="T68" s="2523"/>
      <c r="U68" s="2523"/>
      <c r="V68" s="2523"/>
      <c r="W68" s="2523"/>
      <c r="X68" s="2523"/>
      <c r="Y68" s="2523"/>
      <c r="Z68" s="2523"/>
      <c r="AA68" s="2523"/>
      <c r="AB68" s="2523"/>
      <c r="AC68" s="2523"/>
      <c r="AD68" s="2523"/>
      <c r="XFB68" s="1062"/>
      <c r="XFC68" s="1065">
        <v>669</v>
      </c>
      <c r="XFD68" s="1047">
        <v>708</v>
      </c>
    </row>
    <row r="69" spans="1:36 16379:16384" s="1030" customFormat="1" ht="15" customHeight="1">
      <c r="A69" s="1062"/>
      <c r="B69" s="1065" t="str">
        <f>INDEX(tblTrans[[English]:[Polski]],MATCH(XFC69,tblTrans[ID],0),LangSelID)</f>
        <v>Number of advisory centres</v>
      </c>
      <c r="C69" s="1047" t="str">
        <f>INDEX(tblTrans[[English]:[Polski]],MATCH(XFD69,tblTrans[ID],0),LangSelID)</f>
        <v>pcs.</v>
      </c>
      <c r="D69" s="1064"/>
      <c r="E69" s="1064"/>
      <c r="F69" s="1064"/>
      <c r="G69" s="1064"/>
      <c r="H69" s="1064"/>
      <c r="I69" s="1064">
        <v>1</v>
      </c>
      <c r="J69" s="1064">
        <v>1</v>
      </c>
      <c r="K69" s="1064">
        <v>1</v>
      </c>
      <c r="L69" s="1064">
        <v>2</v>
      </c>
      <c r="M69" s="1064">
        <v>2</v>
      </c>
      <c r="N69" s="1064">
        <v>2</v>
      </c>
      <c r="O69" s="1064">
        <v>4</v>
      </c>
      <c r="P69" s="1064">
        <v>4</v>
      </c>
      <c r="Q69" s="1064">
        <v>4</v>
      </c>
      <c r="R69" s="1064">
        <v>6</v>
      </c>
      <c r="S69" s="1064">
        <v>6</v>
      </c>
      <c r="T69" s="1064">
        <v>8</v>
      </c>
      <c r="U69" s="1064">
        <v>7</v>
      </c>
      <c r="V69" s="1064">
        <v>7</v>
      </c>
      <c r="W69" s="1064">
        <v>10</v>
      </c>
      <c r="X69" s="1064">
        <v>11</v>
      </c>
      <c r="Y69" s="1064">
        <v>11</v>
      </c>
      <c r="Z69" s="1064">
        <v>12</v>
      </c>
      <c r="AA69" s="1064">
        <v>12</v>
      </c>
      <c r="AB69" s="1064">
        <v>13</v>
      </c>
      <c r="AC69" s="1064">
        <v>13</v>
      </c>
      <c r="AD69" s="1064">
        <v>14</v>
      </c>
      <c r="XFB69" s="1062"/>
      <c r="XFC69" s="1065">
        <v>670</v>
      </c>
      <c r="XFD69" s="1047">
        <v>708</v>
      </c>
    </row>
    <row r="70" spans="1:36 16379:16384" s="1030" customFormat="1" ht="15" customHeight="1">
      <c r="A70" s="1062"/>
      <c r="B70" s="1063" t="str">
        <f>INDEX(tblTrans[[English]:[Polski]],MATCH(XFC70,tblTrans[ID],0),LangSelID)</f>
        <v>Number of light branches</v>
      </c>
      <c r="C70" s="1035" t="str">
        <f>INDEX(tblTrans[[English]:[Polski]],MATCH(XFD70,tblTrans[ID],0),LangSelID)</f>
        <v>pcs.</v>
      </c>
      <c r="D70" s="1034"/>
      <c r="E70" s="1034"/>
      <c r="F70" s="1034"/>
      <c r="G70" s="1034"/>
      <c r="H70" s="1034"/>
      <c r="I70" s="1034"/>
      <c r="J70" s="1034"/>
      <c r="K70" s="1034">
        <v>2</v>
      </c>
      <c r="L70" s="1034">
        <v>4</v>
      </c>
      <c r="M70" s="1034">
        <v>4</v>
      </c>
      <c r="N70" s="1034">
        <v>7</v>
      </c>
      <c r="O70" s="1034">
        <v>9</v>
      </c>
      <c r="P70" s="1034">
        <v>11</v>
      </c>
      <c r="Q70" s="1034">
        <v>12</v>
      </c>
      <c r="R70" s="1034">
        <v>14</v>
      </c>
      <c r="S70" s="1034">
        <v>17</v>
      </c>
      <c r="T70" s="1034">
        <v>20</v>
      </c>
      <c r="U70" s="1034">
        <v>20</v>
      </c>
      <c r="V70" s="1034">
        <v>21</v>
      </c>
      <c r="W70" s="1034">
        <v>24</v>
      </c>
      <c r="X70" s="1034">
        <v>25</v>
      </c>
      <c r="Y70" s="1034">
        <v>29</v>
      </c>
      <c r="Z70" s="1034">
        <v>32</v>
      </c>
      <c r="AA70" s="1034">
        <v>34</v>
      </c>
      <c r="AB70" s="1034">
        <v>36</v>
      </c>
      <c r="AC70" s="1034">
        <v>37</v>
      </c>
      <c r="AD70" s="1034">
        <v>38</v>
      </c>
      <c r="XFB70" s="1062"/>
      <c r="XFC70" s="1063">
        <v>671</v>
      </c>
      <c r="XFD70" s="1035">
        <v>708</v>
      </c>
    </row>
    <row r="71" spans="1:36 16379:16384" s="1030" customFormat="1" ht="15" customHeight="1">
      <c r="A71" s="1062"/>
      <c r="B71" s="1033"/>
      <c r="C71" s="1062"/>
      <c r="D71" s="1061"/>
      <c r="E71" s="1061"/>
      <c r="F71" s="1061"/>
      <c r="G71" s="1061"/>
      <c r="H71" s="1061"/>
      <c r="I71" s="1061"/>
      <c r="J71" s="1061"/>
      <c r="K71" s="1061"/>
      <c r="L71" s="1061"/>
      <c r="M71" s="1061"/>
      <c r="N71" s="1061"/>
      <c r="O71" s="1061"/>
      <c r="P71" s="1061"/>
      <c r="Q71" s="1061"/>
      <c r="R71" s="1061"/>
      <c r="S71" s="1061"/>
      <c r="T71" s="1061"/>
      <c r="U71" s="1061"/>
      <c r="V71" s="1061"/>
      <c r="W71" s="1061"/>
      <c r="X71" s="1061"/>
      <c r="Y71" s="1061"/>
      <c r="Z71" s="1061"/>
      <c r="AA71" s="1061"/>
      <c r="AB71" s="1061"/>
      <c r="AC71" s="1061"/>
      <c r="AD71" s="1061"/>
      <c r="XFB71" s="1062"/>
      <c r="XFC71" s="1033"/>
      <c r="XFD71" s="1062"/>
    </row>
    <row r="72" spans="1:36 16379:16384" s="1030" customFormat="1" ht="15" customHeight="1">
      <c r="A72" s="2524" t="str">
        <f>INDEX(tblTrans[[English]:[Polski]],MATCH(XEY72,tblTrans[ID],0),LangSelID)</f>
        <v>Foreign branches: mBank CZSK</v>
      </c>
      <c r="B72" s="2525" t="e">
        <f>INDEX(tblTrans[[English]:[Polski]],MATCH(XEZ72,tblTrans[ID],0),LangSelID)</f>
        <v>#N/A</v>
      </c>
      <c r="C72" s="2525" t="e">
        <f>INDEX(tblTrans[[English]:[Polski]],MATCH(XFA72,tblTrans[ID],0),LangSelID)</f>
        <v>#N/A</v>
      </c>
      <c r="D72" s="1060"/>
      <c r="E72" s="1060"/>
      <c r="F72" s="1060"/>
      <c r="G72" s="1060"/>
      <c r="H72" s="1060"/>
      <c r="I72" s="1059"/>
      <c r="J72" s="1059"/>
      <c r="K72" s="1059"/>
      <c r="L72" s="1059"/>
      <c r="M72" s="1059"/>
      <c r="N72" s="1059"/>
      <c r="O72" s="1059"/>
      <c r="P72" s="1059"/>
      <c r="Q72" s="1059"/>
      <c r="R72" s="1059"/>
      <c r="S72" s="1059"/>
      <c r="T72" s="1059"/>
      <c r="U72" s="1059"/>
      <c r="V72" s="1059"/>
      <c r="W72" s="1059"/>
      <c r="X72" s="1059"/>
      <c r="Y72" s="1059"/>
      <c r="Z72" s="1059"/>
      <c r="AA72" s="1059"/>
      <c r="AB72" s="1059"/>
      <c r="AC72" s="1059"/>
      <c r="AD72" s="1059"/>
      <c r="XEY72" s="2524">
        <v>672</v>
      </c>
      <c r="XEZ72" s="2525"/>
      <c r="XFA72" s="2525"/>
    </row>
    <row r="73" spans="1:36 16379:16384" s="1030" customFormat="1" ht="15" customHeight="1">
      <c r="A73" s="1033"/>
      <c r="B73" s="1058" t="str">
        <f>INDEX(tblTrans[[English]:[Polski]],MATCH(XFA73,tblTrans[ID],0),LangSelID)</f>
        <v>Number of customers</v>
      </c>
      <c r="C73" s="1057" t="str">
        <f>INDEX(tblTrans[[English]:[Polski]],MATCH(XFB73,tblTrans[ID],0),LangSelID)</f>
        <v>thou.</v>
      </c>
      <c r="D73" s="1356">
        <v>639.06899999999996</v>
      </c>
      <c r="E73" s="1356">
        <v>651.6816444465411</v>
      </c>
      <c r="F73" s="1356">
        <v>662.66600000000005</v>
      </c>
      <c r="G73" s="1356">
        <v>673.101</v>
      </c>
      <c r="H73" s="1356">
        <v>688.42600000000004</v>
      </c>
      <c r="I73" s="1356">
        <v>704.245</v>
      </c>
      <c r="J73" s="1356">
        <v>725.49799999999993</v>
      </c>
      <c r="K73" s="1356">
        <v>762.06799999999998</v>
      </c>
      <c r="L73" s="1356">
        <v>767.09100000000001</v>
      </c>
      <c r="M73" s="1356">
        <v>774.803</v>
      </c>
      <c r="N73" s="1358">
        <v>808.57600000000002</v>
      </c>
      <c r="O73" s="1056">
        <v>796.88900000000001</v>
      </c>
      <c r="P73" s="1056">
        <v>818.85199999999998</v>
      </c>
      <c r="Q73" s="1056">
        <v>842.75300000000004</v>
      </c>
      <c r="R73" s="1056">
        <v>854.13599999999997</v>
      </c>
      <c r="S73" s="1056">
        <v>869.01099999999997</v>
      </c>
      <c r="T73" s="1056">
        <v>886.09299999999996</v>
      </c>
      <c r="U73" s="1056">
        <v>895.24</v>
      </c>
      <c r="V73" s="1056">
        <v>900.09699999999998</v>
      </c>
      <c r="W73" s="1056">
        <v>905.346</v>
      </c>
      <c r="X73" s="1056">
        <v>910.47900000000004</v>
      </c>
      <c r="Y73" s="1056">
        <v>916.23500000000001</v>
      </c>
      <c r="Z73" s="1056">
        <v>921.38699999999994</v>
      </c>
      <c r="AA73" s="1056">
        <v>924.33500000000004</v>
      </c>
      <c r="AB73" s="1056">
        <v>930.88300000000004</v>
      </c>
      <c r="AC73" s="1056">
        <v>937.85599999999999</v>
      </c>
      <c r="AD73" s="1056">
        <v>945.42</v>
      </c>
      <c r="AJ73" s="1068"/>
      <c r="XEZ73" s="1033"/>
      <c r="XFA73" s="1058">
        <v>673</v>
      </c>
      <c r="XFB73" s="1057">
        <v>705</v>
      </c>
    </row>
    <row r="74" spans="1:36 16379:16384" s="1030" customFormat="1" ht="15" customHeight="1">
      <c r="A74" s="1033"/>
      <c r="B74" s="1052" t="str">
        <f>INDEX(tblTrans[[English]:[Polski]],MATCH(XFA74,tblTrans[ID],0),LangSelID)</f>
        <v>Czech Republic</v>
      </c>
      <c r="C74" s="1041" t="str">
        <f>INDEX(tblTrans[[English]:[Polski]],MATCH(XFB74,tblTrans[ID],0),LangSelID)</f>
        <v>thou.</v>
      </c>
      <c r="D74" s="1662">
        <v>464.16500000000002</v>
      </c>
      <c r="E74" s="1662">
        <v>473.1458537309951</v>
      </c>
      <c r="F74" s="1662">
        <v>479.702</v>
      </c>
      <c r="G74" s="1662">
        <v>486.36700000000002</v>
      </c>
      <c r="H74" s="1662">
        <v>494.54300000000001</v>
      </c>
      <c r="I74" s="1662">
        <v>503.375</v>
      </c>
      <c r="J74" s="1662">
        <v>516.04</v>
      </c>
      <c r="K74" s="1662">
        <v>534.16200000000003</v>
      </c>
      <c r="L74" s="1662">
        <v>536.89</v>
      </c>
      <c r="M74" s="1662">
        <v>541.86699999999996</v>
      </c>
      <c r="N74" s="1663">
        <v>565.58299999999997</v>
      </c>
      <c r="O74" s="1051">
        <v>556.87</v>
      </c>
      <c r="P74" s="1051">
        <v>572.45299999999997</v>
      </c>
      <c r="Q74" s="1051">
        <v>591.08000000000004</v>
      </c>
      <c r="R74" s="1051">
        <v>600.88599999999997</v>
      </c>
      <c r="S74" s="1051">
        <v>612.30700000000002</v>
      </c>
      <c r="T74" s="1051">
        <v>623</v>
      </c>
      <c r="U74" s="1051">
        <v>629.18200000000002</v>
      </c>
      <c r="V74" s="1051">
        <v>631.16499999999996</v>
      </c>
      <c r="W74" s="1051">
        <v>633.59299999999996</v>
      </c>
      <c r="X74" s="1051">
        <v>635.60900000000004</v>
      </c>
      <c r="Y74" s="1051">
        <v>638.30700000000002</v>
      </c>
      <c r="Z74" s="1051">
        <v>641.02700000000004</v>
      </c>
      <c r="AA74" s="1051">
        <v>642.18799999999999</v>
      </c>
      <c r="AB74" s="1051">
        <v>646.61800000000005</v>
      </c>
      <c r="AC74" s="1051">
        <v>651.61699999999996</v>
      </c>
      <c r="AD74" s="1051">
        <v>657.12</v>
      </c>
      <c r="AJ74" s="1068"/>
      <c r="XEZ74" s="1033"/>
      <c r="XFA74" s="1052">
        <v>674</v>
      </c>
      <c r="XFB74" s="1041">
        <v>705</v>
      </c>
    </row>
    <row r="75" spans="1:36 16379:16384" s="1030" customFormat="1" ht="15" customHeight="1">
      <c r="A75" s="1033"/>
      <c r="B75" s="1050" t="str">
        <f>INDEX(tblTrans[[English]:[Polski]],MATCH(XFA75,tblTrans[ID],0),LangSelID)</f>
        <v>Individuals</v>
      </c>
      <c r="C75" s="1038" t="str">
        <f>INDEX(tblTrans[[English]:[Polski]],MATCH(XFB75,tblTrans[ID],0),LangSelID)</f>
        <v>thou.</v>
      </c>
      <c r="D75" s="1357">
        <v>435.31799999999998</v>
      </c>
      <c r="E75" s="1357">
        <v>443.48390329351491</v>
      </c>
      <c r="F75" s="1357">
        <v>449.2</v>
      </c>
      <c r="G75" s="1357">
        <v>455.02100000000002</v>
      </c>
      <c r="H75" s="1357">
        <v>462.20699999999999</v>
      </c>
      <c r="I75" s="1357">
        <v>470.25900000000001</v>
      </c>
      <c r="J75" s="1357">
        <v>482.11799999999999</v>
      </c>
      <c r="K75" s="1357">
        <v>499.55200000000002</v>
      </c>
      <c r="L75" s="1357">
        <v>501.76100000000002</v>
      </c>
      <c r="M75" s="1357">
        <v>506.12299999999999</v>
      </c>
      <c r="N75" s="1359">
        <v>529.39499999999998</v>
      </c>
      <c r="O75" s="1049">
        <v>520.03599999999994</v>
      </c>
      <c r="P75" s="1049">
        <v>534.49699999999996</v>
      </c>
      <c r="Q75" s="1049">
        <v>550.64300000000003</v>
      </c>
      <c r="R75" s="1049">
        <v>559.87</v>
      </c>
      <c r="S75" s="1049">
        <v>570.76099999999997</v>
      </c>
      <c r="T75" s="1049">
        <v>580.84299999999996</v>
      </c>
      <c r="U75" s="1049">
        <v>586.654</v>
      </c>
      <c r="V75" s="1049">
        <v>588.37800000000004</v>
      </c>
      <c r="W75" s="1049">
        <v>590.50199999999995</v>
      </c>
      <c r="X75" s="1049">
        <v>592.10500000000002</v>
      </c>
      <c r="Y75" s="1049">
        <v>594.58100000000002</v>
      </c>
      <c r="Z75" s="1049">
        <v>597.14200000000005</v>
      </c>
      <c r="AA75" s="1049">
        <v>598.09100000000001</v>
      </c>
      <c r="AB75" s="1049">
        <v>602.12099999999998</v>
      </c>
      <c r="AC75" s="1049">
        <v>606.83299999999997</v>
      </c>
      <c r="AD75" s="1049">
        <v>611.97299999999996</v>
      </c>
      <c r="AJ75" s="1068"/>
      <c r="XEZ75" s="1033"/>
      <c r="XFA75" s="1050">
        <v>675</v>
      </c>
      <c r="XFB75" s="1038">
        <v>705</v>
      </c>
    </row>
    <row r="76" spans="1:36 16379:16384" s="1030" customFormat="1" ht="15" customHeight="1">
      <c r="A76" s="1033"/>
      <c r="B76" s="1045" t="str">
        <f>INDEX(tblTrans[[English]:[Polski]],MATCH(XFA76,tblTrans[ID],0),LangSelID)</f>
        <v>Microfirms</v>
      </c>
      <c r="C76" s="1035" t="str">
        <f>INDEX(tblTrans[[English]:[Polski]],MATCH(XFB76,tblTrans[ID],0),LangSelID)</f>
        <v>thou.</v>
      </c>
      <c r="D76" s="1044">
        <v>28.847000000000001</v>
      </c>
      <c r="E76" s="1044">
        <v>29.661950437480161</v>
      </c>
      <c r="F76" s="1044">
        <v>30.501999999999999</v>
      </c>
      <c r="G76" s="1044">
        <v>31.346</v>
      </c>
      <c r="H76" s="1044">
        <v>32.335999999999999</v>
      </c>
      <c r="I76" s="1044">
        <v>33.116</v>
      </c>
      <c r="J76" s="1044">
        <v>33.921999999999997</v>
      </c>
      <c r="K76" s="1044">
        <v>34.61</v>
      </c>
      <c r="L76" s="1044">
        <v>35.128999999999998</v>
      </c>
      <c r="M76" s="1044">
        <v>35.744</v>
      </c>
      <c r="N76" s="1044">
        <v>36.188000000000002</v>
      </c>
      <c r="O76" s="1044">
        <v>36.834000000000003</v>
      </c>
      <c r="P76" s="1044">
        <v>37.956000000000003</v>
      </c>
      <c r="Q76" s="1044">
        <v>40.436999999999998</v>
      </c>
      <c r="R76" s="1044">
        <v>41.015999999999998</v>
      </c>
      <c r="S76" s="1044">
        <v>41.545999999999999</v>
      </c>
      <c r="T76" s="1044">
        <v>42.156999999999996</v>
      </c>
      <c r="U76" s="1044">
        <v>42.527999999999999</v>
      </c>
      <c r="V76" s="1044">
        <v>42.786999999999999</v>
      </c>
      <c r="W76" s="1044">
        <v>43.091000000000001</v>
      </c>
      <c r="X76" s="1044">
        <v>43.503999999999998</v>
      </c>
      <c r="Y76" s="1044">
        <v>43.725999999999999</v>
      </c>
      <c r="Z76" s="1044">
        <v>43.884999999999998</v>
      </c>
      <c r="AA76" s="1044">
        <v>44.097000000000001</v>
      </c>
      <c r="AB76" s="1044">
        <v>44.497</v>
      </c>
      <c r="AC76" s="1044">
        <v>44.783999999999999</v>
      </c>
      <c r="AD76" s="1044">
        <v>45.146999999999998</v>
      </c>
      <c r="AJ76" s="1068"/>
      <c r="XEZ76" s="1033"/>
      <c r="XFA76" s="1045">
        <v>676</v>
      </c>
      <c r="XFB76" s="1035">
        <v>705</v>
      </c>
    </row>
    <row r="77" spans="1:36 16379:16384" s="1030" customFormat="1" ht="15" customHeight="1">
      <c r="A77" s="1033"/>
      <c r="B77" s="1052" t="str">
        <f>INDEX(tblTrans[[English]:[Polski]],MATCH(XFA77,tblTrans[ID],0),LangSelID)</f>
        <v>Slovakia</v>
      </c>
      <c r="C77" s="1041" t="str">
        <f>INDEX(tblTrans[[English]:[Polski]],MATCH(XFB77,tblTrans[ID],0),LangSelID)</f>
        <v>thou.</v>
      </c>
      <c r="D77" s="1662">
        <v>174.904</v>
      </c>
      <c r="E77" s="1662">
        <v>178.53579071554606</v>
      </c>
      <c r="F77" s="1662">
        <v>182.964</v>
      </c>
      <c r="G77" s="1662">
        <v>186.73400000000001</v>
      </c>
      <c r="H77" s="1662">
        <v>193.88300000000001</v>
      </c>
      <c r="I77" s="1662">
        <v>200.87</v>
      </c>
      <c r="J77" s="1662">
        <v>209.458</v>
      </c>
      <c r="K77" s="1662">
        <v>227.90600000000001</v>
      </c>
      <c r="L77" s="1662">
        <v>230.20099999999999</v>
      </c>
      <c r="M77" s="1662">
        <v>232.93600000000001</v>
      </c>
      <c r="N77" s="1663">
        <v>242.99299999999999</v>
      </c>
      <c r="O77" s="1051">
        <v>240.01900000000001</v>
      </c>
      <c r="P77" s="1051">
        <v>246.399</v>
      </c>
      <c r="Q77" s="1051">
        <v>251.673</v>
      </c>
      <c r="R77" s="1051">
        <v>253.25</v>
      </c>
      <c r="S77" s="1051">
        <v>256.70400000000001</v>
      </c>
      <c r="T77" s="1051">
        <v>263.09300000000002</v>
      </c>
      <c r="U77" s="1051">
        <v>266.05799999999999</v>
      </c>
      <c r="V77" s="1051">
        <v>268.93200000000002</v>
      </c>
      <c r="W77" s="1051">
        <v>271.75299999999999</v>
      </c>
      <c r="X77" s="1051">
        <v>274.87</v>
      </c>
      <c r="Y77" s="1051">
        <v>277.928</v>
      </c>
      <c r="Z77" s="1051">
        <v>280.36</v>
      </c>
      <c r="AA77" s="1051">
        <v>282.14699999999999</v>
      </c>
      <c r="AB77" s="1051">
        <v>284.26499999999999</v>
      </c>
      <c r="AC77" s="1051">
        <v>286.23899999999998</v>
      </c>
      <c r="AD77" s="1051">
        <v>288.3</v>
      </c>
      <c r="AJ77" s="1068"/>
      <c r="XEZ77" s="1033"/>
      <c r="XFA77" s="1052">
        <v>677</v>
      </c>
      <c r="XFB77" s="1041">
        <v>705</v>
      </c>
    </row>
    <row r="78" spans="1:36 16379:16384" s="1030" customFormat="1" ht="15" customHeight="1">
      <c r="A78" s="1033"/>
      <c r="B78" s="1050" t="str">
        <f>INDEX(tblTrans[[English]:[Polski]],MATCH(XFA78,tblTrans[ID],0),LangSelID)</f>
        <v>Individuals</v>
      </c>
      <c r="C78" s="1038" t="str">
        <f>INDEX(tblTrans[[English]:[Polski]],MATCH(XFB78,tblTrans[ID],0),LangSelID)</f>
        <v>thou.</v>
      </c>
      <c r="D78" s="1357">
        <v>164.76</v>
      </c>
      <c r="E78" s="1357">
        <v>168.07490982544002</v>
      </c>
      <c r="F78" s="1357">
        <v>172.245</v>
      </c>
      <c r="G78" s="1357">
        <v>175.80099999999999</v>
      </c>
      <c r="H78" s="1357">
        <v>182.428</v>
      </c>
      <c r="I78" s="1357">
        <v>188.99100000000001</v>
      </c>
      <c r="J78" s="1357">
        <v>197.18799999999999</v>
      </c>
      <c r="K78" s="1357">
        <v>215.251</v>
      </c>
      <c r="L78" s="1357">
        <v>217.20599999999999</v>
      </c>
      <c r="M78" s="1357">
        <v>219.59200000000001</v>
      </c>
      <c r="N78" s="1359">
        <v>229.39500000000001</v>
      </c>
      <c r="O78" s="1049">
        <v>226.15199999999999</v>
      </c>
      <c r="P78" s="1049">
        <v>231.893</v>
      </c>
      <c r="Q78" s="1049">
        <v>236.49700000000001</v>
      </c>
      <c r="R78" s="1049">
        <v>237.876</v>
      </c>
      <c r="S78" s="1049">
        <v>241.04400000000001</v>
      </c>
      <c r="T78" s="1049">
        <v>246.904</v>
      </c>
      <c r="U78" s="1049">
        <v>249.55199999999999</v>
      </c>
      <c r="V78" s="1049">
        <v>252.214</v>
      </c>
      <c r="W78" s="1049">
        <v>254.78100000000001</v>
      </c>
      <c r="X78" s="1049">
        <v>257.49099999999999</v>
      </c>
      <c r="Y78" s="1049">
        <v>260.20299999999997</v>
      </c>
      <c r="Z78" s="1049">
        <v>262.38299999999998</v>
      </c>
      <c r="AA78" s="1049">
        <v>263.959</v>
      </c>
      <c r="AB78" s="1049">
        <v>265.73899999999998</v>
      </c>
      <c r="AC78" s="1049">
        <v>267.47699999999998</v>
      </c>
      <c r="AD78" s="1049">
        <v>269.38299999999998</v>
      </c>
      <c r="AJ78" s="1068"/>
      <c r="XEZ78" s="1033"/>
      <c r="XFA78" s="1050">
        <v>678</v>
      </c>
      <c r="XFB78" s="1038">
        <v>705</v>
      </c>
    </row>
    <row r="79" spans="1:36 16379:16384" s="1030" customFormat="1" ht="15" customHeight="1">
      <c r="A79" s="1033"/>
      <c r="B79" s="1045" t="str">
        <f>INDEX(tblTrans[[English]:[Polski]],MATCH(XFA79,tblTrans[ID],0),LangSelID)</f>
        <v>Microfirms</v>
      </c>
      <c r="C79" s="1035" t="str">
        <f>INDEX(tblTrans[[English]:[Polski]],MATCH(XFB79,tblTrans[ID],0),LangSelID)</f>
        <v>thou.</v>
      </c>
      <c r="D79" s="1044">
        <v>10.144</v>
      </c>
      <c r="E79" s="1044">
        <v>10.460880890106019</v>
      </c>
      <c r="F79" s="1044">
        <v>10.718999999999999</v>
      </c>
      <c r="G79" s="1044">
        <v>10.933</v>
      </c>
      <c r="H79" s="1044">
        <v>11.455</v>
      </c>
      <c r="I79" s="1044">
        <v>11.879</v>
      </c>
      <c r="J79" s="1044">
        <v>12.27</v>
      </c>
      <c r="K79" s="1044">
        <v>12.654999999999999</v>
      </c>
      <c r="L79" s="1044">
        <v>12.994999999999999</v>
      </c>
      <c r="M79" s="1044">
        <v>13.343999999999999</v>
      </c>
      <c r="N79" s="1044">
        <v>13.598000000000001</v>
      </c>
      <c r="O79" s="1044">
        <v>13.867000000000001</v>
      </c>
      <c r="P79" s="1044">
        <v>14.506</v>
      </c>
      <c r="Q79" s="1044">
        <v>15.176</v>
      </c>
      <c r="R79" s="1044">
        <v>15.374000000000001</v>
      </c>
      <c r="S79" s="1044">
        <v>15.66</v>
      </c>
      <c r="T79" s="1044">
        <v>16.189</v>
      </c>
      <c r="U79" s="1044">
        <v>16.506</v>
      </c>
      <c r="V79" s="1044">
        <v>16.718</v>
      </c>
      <c r="W79" s="1044">
        <v>16.972000000000001</v>
      </c>
      <c r="X79" s="1044">
        <v>17.379000000000001</v>
      </c>
      <c r="Y79" s="1044">
        <v>17.725000000000001</v>
      </c>
      <c r="Z79" s="1044">
        <v>17.977</v>
      </c>
      <c r="AA79" s="1044">
        <v>18.187999999999999</v>
      </c>
      <c r="AB79" s="1044">
        <v>18.526</v>
      </c>
      <c r="AC79" s="1044">
        <v>18.762</v>
      </c>
      <c r="AD79" s="1044">
        <v>18.917000000000002</v>
      </c>
      <c r="AJ79" s="1068"/>
      <c r="XEZ79" s="1033"/>
      <c r="XFA79" s="1045">
        <v>679</v>
      </c>
      <c r="XFB79" s="1035">
        <v>705</v>
      </c>
    </row>
    <row r="80" spans="1:36 16379:16384" s="1030" customFormat="1" ht="15" customHeight="1">
      <c r="A80" s="1033"/>
      <c r="B80" s="1042" t="str">
        <f>INDEX(tblTrans[[English]:[Polski]],MATCH(XEZ80,tblTrans[ID],0),LangSelID)</f>
        <v>Number of accounts</v>
      </c>
      <c r="C80" s="1041" t="str">
        <f>INDEX(tblTrans[[English]:[Polski]],MATCH(XFA80,tblTrans[ID],0),LangSelID)</f>
        <v>thou.</v>
      </c>
      <c r="D80" s="1051">
        <v>569.09999999999991</v>
      </c>
      <c r="E80" s="1051">
        <v>581.09999999999991</v>
      </c>
      <c r="F80" s="1051">
        <v>592</v>
      </c>
      <c r="G80" s="1051">
        <v>603</v>
      </c>
      <c r="H80" s="1051">
        <v>618.60500000000002</v>
      </c>
      <c r="I80" s="1051">
        <v>636.20000000000005</v>
      </c>
      <c r="J80" s="1051">
        <v>658.96</v>
      </c>
      <c r="K80" s="1051">
        <v>696.91300000000001</v>
      </c>
      <c r="L80" s="1051">
        <v>703.40099999999995</v>
      </c>
      <c r="M80" s="1051">
        <v>712.44899999999996</v>
      </c>
      <c r="N80" s="1051">
        <v>723.822</v>
      </c>
      <c r="O80" s="1051">
        <v>735.25</v>
      </c>
      <c r="P80" s="1051">
        <v>757.24599999999998</v>
      </c>
      <c r="Q80" s="1051">
        <v>781.25300000000004</v>
      </c>
      <c r="R80" s="1051">
        <v>792.76799999999992</v>
      </c>
      <c r="S80" s="1051">
        <v>807.83100000000002</v>
      </c>
      <c r="T80" s="1051">
        <v>825.02700000000004</v>
      </c>
      <c r="U80" s="1051">
        <v>834.16800000000001</v>
      </c>
      <c r="V80" s="1051">
        <v>838.74900000000002</v>
      </c>
      <c r="W80" s="1051">
        <v>844.08900000000006</v>
      </c>
      <c r="X80" s="1051">
        <v>849.06200000000001</v>
      </c>
      <c r="Y80" s="1051">
        <v>854.66800000000001</v>
      </c>
      <c r="Z80" s="1051">
        <v>859.58900000000006</v>
      </c>
      <c r="AA80" s="1051">
        <v>862.40200000000004</v>
      </c>
      <c r="AB80" s="1051">
        <v>868.61800000000005</v>
      </c>
      <c r="AC80" s="1051">
        <v>875.46400000000006</v>
      </c>
      <c r="AD80" s="1051">
        <v>882.66300000000001</v>
      </c>
      <c r="AJ80" s="1068"/>
      <c r="XEY80" s="1033"/>
      <c r="XEZ80" s="1042">
        <v>680</v>
      </c>
      <c r="XFA80" s="1041">
        <v>705</v>
      </c>
    </row>
    <row r="81" spans="1:36 16379:16384" s="1030" customFormat="1" ht="15" customHeight="1">
      <c r="A81" s="1033"/>
      <c r="B81" s="1039" t="str">
        <f>INDEX(tblTrans[[English]:[Polski]],MATCH(XEZ81,tblTrans[ID],0),LangSelID)</f>
        <v>Czech Republic</v>
      </c>
      <c r="C81" s="1038" t="str">
        <f>INDEX(tblTrans[[English]:[Polski]],MATCH(XFA81,tblTrans[ID],0),LangSelID)</f>
        <v>thou.</v>
      </c>
      <c r="D81" s="1049">
        <v>415.9</v>
      </c>
      <c r="E81" s="1049">
        <v>424.4</v>
      </c>
      <c r="F81" s="1049">
        <v>432</v>
      </c>
      <c r="G81" s="1049">
        <v>439</v>
      </c>
      <c r="H81" s="1049">
        <v>447.25900000000001</v>
      </c>
      <c r="I81" s="1049">
        <v>457.80200000000002</v>
      </c>
      <c r="J81" s="1049">
        <v>471.714</v>
      </c>
      <c r="K81" s="1049">
        <v>490.92599999999999</v>
      </c>
      <c r="L81" s="1049">
        <v>494.86599999999999</v>
      </c>
      <c r="M81" s="1049">
        <v>500.99299999999999</v>
      </c>
      <c r="N81" s="1049">
        <v>508.14800000000002</v>
      </c>
      <c r="O81" s="1049">
        <v>516.12199999999996</v>
      </c>
      <c r="P81" s="1049">
        <v>531.60500000000002</v>
      </c>
      <c r="Q81" s="1049">
        <v>550.32100000000003</v>
      </c>
      <c r="R81" s="1049">
        <v>560.22299999999996</v>
      </c>
      <c r="S81" s="1049">
        <v>571.73599999999999</v>
      </c>
      <c r="T81" s="1049">
        <v>582.48800000000006</v>
      </c>
      <c r="U81" s="1049">
        <v>588.63699999999994</v>
      </c>
      <c r="V81" s="1049">
        <v>590.38300000000004</v>
      </c>
      <c r="W81" s="1049">
        <v>592.76700000000005</v>
      </c>
      <c r="X81" s="1049">
        <v>594.6</v>
      </c>
      <c r="Y81" s="1049">
        <v>597.18700000000001</v>
      </c>
      <c r="Z81" s="1049">
        <v>599.71500000000003</v>
      </c>
      <c r="AA81" s="1049">
        <v>600.77300000000002</v>
      </c>
      <c r="AB81" s="1049">
        <v>604.93899999999996</v>
      </c>
      <c r="AC81" s="1049">
        <v>609.81899999999996</v>
      </c>
      <c r="AD81" s="1049">
        <v>615.07000000000005</v>
      </c>
      <c r="AJ81" s="1068"/>
      <c r="XEY81" s="1033"/>
      <c r="XEZ81" s="1039">
        <v>681</v>
      </c>
      <c r="XFA81" s="1038">
        <v>705</v>
      </c>
    </row>
    <row r="82" spans="1:36 16379:16384" s="1030" customFormat="1" ht="15" customHeight="1">
      <c r="A82" s="1033"/>
      <c r="B82" s="1036" t="str">
        <f>INDEX(tblTrans[[English]:[Polski]],MATCH(XFA82,tblTrans[ID],0),LangSelID)</f>
        <v>Slovakia</v>
      </c>
      <c r="C82" s="1035" t="str">
        <f>INDEX(tblTrans[[English]:[Polski]],MATCH(XFB82,tblTrans[ID],0),LangSelID)</f>
        <v>thou.</v>
      </c>
      <c r="D82" s="1044">
        <v>153.19999999999999</v>
      </c>
      <c r="E82" s="1044">
        <v>156.69999999999999</v>
      </c>
      <c r="F82" s="1044">
        <v>161</v>
      </c>
      <c r="G82" s="1044">
        <v>165</v>
      </c>
      <c r="H82" s="1044">
        <v>171.346</v>
      </c>
      <c r="I82" s="1044">
        <v>178.398</v>
      </c>
      <c r="J82" s="1044">
        <v>187.24600000000001</v>
      </c>
      <c r="K82" s="1044">
        <v>205.98699999999999</v>
      </c>
      <c r="L82" s="1044">
        <v>208.535</v>
      </c>
      <c r="M82" s="1044">
        <v>211.45599999999999</v>
      </c>
      <c r="N82" s="1044">
        <v>215.67400000000001</v>
      </c>
      <c r="O82" s="1044">
        <v>219.12799999999999</v>
      </c>
      <c r="P82" s="1044">
        <v>225.64099999999999</v>
      </c>
      <c r="Q82" s="1044">
        <v>230.93199999999999</v>
      </c>
      <c r="R82" s="1044">
        <v>232.54499999999999</v>
      </c>
      <c r="S82" s="1044">
        <v>236.095</v>
      </c>
      <c r="T82" s="1044">
        <v>242.53899999999999</v>
      </c>
      <c r="U82" s="1044">
        <v>245.53100000000001</v>
      </c>
      <c r="V82" s="1044">
        <v>248.36600000000001</v>
      </c>
      <c r="W82" s="1044">
        <v>251.322</v>
      </c>
      <c r="X82" s="1044">
        <v>254.46199999999999</v>
      </c>
      <c r="Y82" s="1044">
        <v>257.48099999999999</v>
      </c>
      <c r="Z82" s="1044">
        <v>259.87400000000002</v>
      </c>
      <c r="AA82" s="1044">
        <v>261.62900000000002</v>
      </c>
      <c r="AB82" s="1044">
        <v>263.67899999999997</v>
      </c>
      <c r="AC82" s="1044">
        <v>265.64499999999998</v>
      </c>
      <c r="AD82" s="1044">
        <v>267.59300000000002</v>
      </c>
      <c r="AE82" s="1068"/>
      <c r="AJ82" s="1068"/>
      <c r="XEZ82" s="1033"/>
      <c r="XFA82" s="1036">
        <v>682</v>
      </c>
      <c r="XFB82" s="1035">
        <v>705</v>
      </c>
    </row>
    <row r="83" spans="1:36 16379:16384" s="1030" customFormat="1" ht="15" customHeight="1">
      <c r="A83" s="1033"/>
      <c r="B83" s="1055" t="str">
        <f>INDEX(tblTrans[[English]:[Polski]],MATCH(XEZ83,tblTrans[ID],0),LangSelID)</f>
        <v>Total loans (principal amount)</v>
      </c>
      <c r="C83" s="1054" t="str">
        <f>INDEX(tblTrans[[English]:[Polski]],MATCH(XFA83,tblTrans[ID],0),LangSelID)</f>
        <v>PLN M</v>
      </c>
      <c r="D83" s="1053">
        <v>1901.5366983299998</v>
      </c>
      <c r="E83" s="1053">
        <v>2110.64994892</v>
      </c>
      <c r="F83" s="1053">
        <v>2152.1481142099997</v>
      </c>
      <c r="G83" s="1053">
        <v>2129.1323044300002</v>
      </c>
      <c r="H83" s="1053">
        <v>2266.97195977</v>
      </c>
      <c r="I83" s="1053">
        <v>2429.72328113</v>
      </c>
      <c r="J83" s="1053">
        <v>2650.2547423300002</v>
      </c>
      <c r="K83" s="1053">
        <v>2917.9433673299995</v>
      </c>
      <c r="L83" s="1053">
        <v>3007.1631706600001</v>
      </c>
      <c r="M83" s="1053">
        <v>3296.6318747400005</v>
      </c>
      <c r="N83" s="1053">
        <v>3541.9352676099998</v>
      </c>
      <c r="O83" s="1053">
        <v>3824.00038989</v>
      </c>
      <c r="P83" s="1053">
        <v>3991.5625542799999</v>
      </c>
      <c r="Q83" s="1053">
        <v>4258.50613531</v>
      </c>
      <c r="R83" s="1053">
        <v>4188.2747615300004</v>
      </c>
      <c r="S83" s="1053">
        <v>4279.7041292800004</v>
      </c>
      <c r="T83" s="1053">
        <v>4079.7250072099996</v>
      </c>
      <c r="U83" s="1053">
        <v>4275.3014502599999</v>
      </c>
      <c r="V83" s="1053">
        <v>4455.3284288499999</v>
      </c>
      <c r="W83" s="1053">
        <v>4419.0413958599993</v>
      </c>
      <c r="X83" s="1053">
        <v>4491.5835969</v>
      </c>
      <c r="Y83" s="1053">
        <v>4611.6290367600004</v>
      </c>
      <c r="Z83" s="1053">
        <v>4625.6293125800003</v>
      </c>
      <c r="AA83" s="1053">
        <v>4708.9474105299996</v>
      </c>
      <c r="AB83" s="1053">
        <v>4671.0846307399997</v>
      </c>
      <c r="AC83" s="1053">
        <v>4782.3313945800001</v>
      </c>
      <c r="AD83" s="1053">
        <v>4969.8164535500009</v>
      </c>
      <c r="AE83" s="2308"/>
      <c r="AF83" s="2359"/>
      <c r="XEY83" s="1033"/>
      <c r="XEZ83" s="1055">
        <v>683</v>
      </c>
      <c r="XFA83" s="1054">
        <v>706</v>
      </c>
    </row>
    <row r="84" spans="1:36 16379:16384" s="1030" customFormat="1" ht="15" customHeight="1">
      <c r="A84" s="1033"/>
      <c r="B84" s="1052" t="str">
        <f>INDEX(tblTrans[[English]:[Polski]],MATCH(XEZ84,tblTrans[ID],0),LangSelID)</f>
        <v>Czech Republic</v>
      </c>
      <c r="C84" s="1041" t="str">
        <f>INDEX(tblTrans[[English]:[Polski]],MATCH(XFA84,tblTrans[ID],0),LangSelID)</f>
        <v>PLN M</v>
      </c>
      <c r="D84" s="1051">
        <v>1589.0192455899996</v>
      </c>
      <c r="E84" s="1051">
        <v>1748.3057565299998</v>
      </c>
      <c r="F84" s="1051">
        <v>1765.9046552699999</v>
      </c>
      <c r="G84" s="1051">
        <v>1711.96580569</v>
      </c>
      <c r="H84" s="1051">
        <v>1817.04515732</v>
      </c>
      <c r="I84" s="1051">
        <v>1917.43428225</v>
      </c>
      <c r="J84" s="1051">
        <v>2058.6099654</v>
      </c>
      <c r="K84" s="1051">
        <v>2250.4762177299995</v>
      </c>
      <c r="L84" s="1051">
        <v>2328.1119883000001</v>
      </c>
      <c r="M84" s="1051">
        <v>2549.8635203900003</v>
      </c>
      <c r="N84" s="1051">
        <v>2714.2309895399999</v>
      </c>
      <c r="O84" s="1051">
        <v>2899.5654111899998</v>
      </c>
      <c r="P84" s="1051">
        <v>3027.4047015000001</v>
      </c>
      <c r="Q84" s="1051">
        <v>3261.5349687199991</v>
      </c>
      <c r="R84" s="1051">
        <v>3229.55446205</v>
      </c>
      <c r="S84" s="1051">
        <v>3310.8793719400005</v>
      </c>
      <c r="T84" s="1051">
        <v>3172.8330759499995</v>
      </c>
      <c r="U84" s="1051">
        <v>3391.1718244899998</v>
      </c>
      <c r="V84" s="1051">
        <v>3571.2088187199997</v>
      </c>
      <c r="W84" s="1051">
        <v>3585.3197353299997</v>
      </c>
      <c r="X84" s="1051">
        <v>3643.4881649000008</v>
      </c>
      <c r="Y84" s="1051">
        <v>3713.0824166800007</v>
      </c>
      <c r="Z84" s="1051">
        <v>3714.2511110500009</v>
      </c>
      <c r="AA84" s="1051">
        <v>3768.7705160599999</v>
      </c>
      <c r="AB84" s="1051">
        <v>3713.43527541</v>
      </c>
      <c r="AC84" s="1051">
        <v>3749.4840530299998</v>
      </c>
      <c r="AD84" s="1051">
        <v>3847.0200408900005</v>
      </c>
      <c r="AE84" s="2308"/>
      <c r="AF84" s="2359"/>
      <c r="XEY84" s="1033"/>
      <c r="XEZ84" s="1052">
        <v>684</v>
      </c>
      <c r="XFA84" s="1041">
        <v>706</v>
      </c>
    </row>
    <row r="85" spans="1:36 16379:16384" s="1030" customFormat="1" ht="15" customHeight="1">
      <c r="A85" s="1033"/>
      <c r="B85" s="1050" t="str">
        <f>INDEX(tblTrans[[English]:[Polski]],MATCH(XEZ85,tblTrans[ID],0),LangSelID)</f>
        <v>Mortgage loans</v>
      </c>
      <c r="C85" s="1038" t="str">
        <f>INDEX(tblTrans[[English]:[Polski]],MATCH(XFA85,tblTrans[ID],0),LangSelID)</f>
        <v>PLN M</v>
      </c>
      <c r="D85" s="1049">
        <v>1402.365400983939</v>
      </c>
      <c r="E85" s="1049">
        <v>1547.5075569000001</v>
      </c>
      <c r="F85" s="1049">
        <v>1557.0461243599998</v>
      </c>
      <c r="G85" s="1049">
        <v>1505.0339740800002</v>
      </c>
      <c r="H85" s="1049">
        <v>1590.1711740900002</v>
      </c>
      <c r="I85" s="1049">
        <v>1660.7692219600001</v>
      </c>
      <c r="J85" s="1049">
        <v>1777.0973607800004</v>
      </c>
      <c r="K85" s="1049">
        <v>1946.6964371299996</v>
      </c>
      <c r="L85" s="1049">
        <v>1998.220312548508</v>
      </c>
      <c r="M85" s="1049">
        <v>2185.1563983743181</v>
      </c>
      <c r="N85" s="1049">
        <v>2338.5446216683199</v>
      </c>
      <c r="O85" s="1049">
        <v>2500.4599514974111</v>
      </c>
      <c r="P85" s="1049">
        <v>2611.3398847119001</v>
      </c>
      <c r="Q85" s="1049">
        <v>2815.517805916556</v>
      </c>
      <c r="R85" s="1049">
        <v>2752.4742034599999</v>
      </c>
      <c r="S85" s="1049">
        <v>2847.7534291578586</v>
      </c>
      <c r="T85" s="1049">
        <v>2710.5521195779897</v>
      </c>
      <c r="U85" s="1049">
        <v>2849.4886791150766</v>
      </c>
      <c r="V85" s="1049">
        <v>2973.3556331443847</v>
      </c>
      <c r="W85" s="1049">
        <v>2970.5745736153913</v>
      </c>
      <c r="X85" s="1049">
        <v>3003.8956196496397</v>
      </c>
      <c r="Y85" s="1049">
        <v>3035.5446090248151</v>
      </c>
      <c r="Z85" s="1049">
        <v>3016.7898214658562</v>
      </c>
      <c r="AA85" s="1049">
        <v>3055.7771189871501</v>
      </c>
      <c r="AB85" s="1049">
        <v>2996.4173719999999</v>
      </c>
      <c r="AC85" s="1049">
        <v>3003.8982585499998</v>
      </c>
      <c r="AD85" s="1049">
        <v>3058.4768239999989</v>
      </c>
      <c r="AE85" s="2308"/>
      <c r="AF85" s="2359"/>
      <c r="XEY85" s="1033"/>
      <c r="XEZ85" s="1050">
        <v>685</v>
      </c>
      <c r="XFA85" s="1038">
        <v>706</v>
      </c>
    </row>
    <row r="86" spans="1:36 16379:16384" s="1030" customFormat="1" ht="15" customHeight="1">
      <c r="A86" s="1033"/>
      <c r="B86" s="1045" t="str">
        <f>INDEX(tblTrans[[English]:[Polski]],MATCH(XEZ86,tblTrans[ID],0),LangSelID)</f>
        <v>Non-mortgage loans</v>
      </c>
      <c r="C86" s="1035" t="str">
        <f>INDEX(tblTrans[[English]:[Polski]],MATCH(XFA86,tblTrans[ID],0),LangSelID)</f>
        <v>PLN M</v>
      </c>
      <c r="D86" s="1044">
        <v>186.65384463367801</v>
      </c>
      <c r="E86" s="1044">
        <v>200.79819965000002</v>
      </c>
      <c r="F86" s="1044">
        <v>208.85853092999997</v>
      </c>
      <c r="G86" s="1044">
        <v>206.93180886999994</v>
      </c>
      <c r="H86" s="1044">
        <v>226.87398321000003</v>
      </c>
      <c r="I86" s="1044">
        <v>256.66506031</v>
      </c>
      <c r="J86" s="1044">
        <v>281.51260461999993</v>
      </c>
      <c r="K86" s="1044">
        <v>303.77978059999998</v>
      </c>
      <c r="L86" s="1044">
        <v>329.89167569443498</v>
      </c>
      <c r="M86" s="1044">
        <v>364.70712196684201</v>
      </c>
      <c r="N86" s="1044">
        <v>375.68636788176008</v>
      </c>
      <c r="O86" s="1044">
        <v>399.10545968490783</v>
      </c>
      <c r="P86" s="1044">
        <v>416.06481680665803</v>
      </c>
      <c r="Q86" s="1044">
        <v>446.01714969998801</v>
      </c>
      <c r="R86" s="1044">
        <v>477.08025859000003</v>
      </c>
      <c r="S86" s="1044">
        <v>463.12595068093196</v>
      </c>
      <c r="T86" s="1044">
        <v>462.28095637200977</v>
      </c>
      <c r="U86" s="1044">
        <v>541.68315629710094</v>
      </c>
      <c r="V86" s="1044">
        <v>597.85332148174996</v>
      </c>
      <c r="W86" s="1044">
        <v>614.74515418350393</v>
      </c>
      <c r="X86" s="1044">
        <v>639.59254599639394</v>
      </c>
      <c r="Y86" s="1044">
        <v>677.53780760843699</v>
      </c>
      <c r="Z86" s="1044">
        <v>697.46129020286423</v>
      </c>
      <c r="AA86" s="1044">
        <v>712.99339675187082</v>
      </c>
      <c r="AB86" s="1044">
        <v>717.01790341000026</v>
      </c>
      <c r="AC86" s="1044">
        <v>745.58579447999989</v>
      </c>
      <c r="AD86" s="1044">
        <v>788.54321688999971</v>
      </c>
      <c r="AE86" s="2308"/>
      <c r="AF86" s="2359"/>
      <c r="XEY86" s="1033"/>
      <c r="XEZ86" s="1045">
        <v>686</v>
      </c>
      <c r="XFA86" s="1035">
        <v>706</v>
      </c>
    </row>
    <row r="87" spans="1:36 16379:16384" s="1030" customFormat="1" ht="15" customHeight="1">
      <c r="A87" s="1033"/>
      <c r="B87" s="1052" t="str">
        <f>INDEX(tblTrans[[English]:[Polski]],MATCH(XEZ87,tblTrans[ID],0),LangSelID)</f>
        <v>Slovakia</v>
      </c>
      <c r="C87" s="1041" t="str">
        <f>INDEX(tblTrans[[English]:[Polski]],MATCH(XFA87,tblTrans[ID],0),LangSelID)</f>
        <v>PLN M</v>
      </c>
      <c r="D87" s="1051">
        <v>312.51745274000007</v>
      </c>
      <c r="E87" s="1051">
        <v>362.34419238999993</v>
      </c>
      <c r="F87" s="1051">
        <v>386.24345893999987</v>
      </c>
      <c r="G87" s="1051">
        <v>417.16649874000001</v>
      </c>
      <c r="H87" s="1051">
        <v>449.92680245000003</v>
      </c>
      <c r="I87" s="1051">
        <v>512.28899888000001</v>
      </c>
      <c r="J87" s="1051">
        <v>591.64477693000003</v>
      </c>
      <c r="K87" s="1051">
        <v>667.46714959999997</v>
      </c>
      <c r="L87" s="1051">
        <v>679.05118235999998</v>
      </c>
      <c r="M87" s="1051">
        <v>746.76835434999998</v>
      </c>
      <c r="N87" s="1051">
        <v>827.70427806999999</v>
      </c>
      <c r="O87" s="1051">
        <v>924.43497869999999</v>
      </c>
      <c r="P87" s="1051">
        <v>964.15785277999998</v>
      </c>
      <c r="Q87" s="1051">
        <v>996.97116659000017</v>
      </c>
      <c r="R87" s="1051">
        <v>958.72029947999988</v>
      </c>
      <c r="S87" s="1051">
        <v>968.82475733999991</v>
      </c>
      <c r="T87" s="1051">
        <v>906.89193125999975</v>
      </c>
      <c r="U87" s="1051">
        <v>884.12962576999996</v>
      </c>
      <c r="V87" s="1051">
        <v>884.11961012999996</v>
      </c>
      <c r="W87" s="1051">
        <v>833.72166053000001</v>
      </c>
      <c r="X87" s="1051">
        <v>848.09543199999996</v>
      </c>
      <c r="Y87" s="1051">
        <v>898.54662008000014</v>
      </c>
      <c r="Z87" s="1051">
        <v>911.37820153000007</v>
      </c>
      <c r="AA87" s="1051">
        <v>940.17689447000021</v>
      </c>
      <c r="AB87" s="1051">
        <v>957.64935533000005</v>
      </c>
      <c r="AC87" s="1051">
        <v>1032.8473415499998</v>
      </c>
      <c r="AD87" s="1051">
        <v>1122.7964126600002</v>
      </c>
      <c r="AE87" s="2308"/>
      <c r="AF87" s="2359"/>
      <c r="XEY87" s="1033"/>
      <c r="XEZ87" s="1052">
        <v>687</v>
      </c>
      <c r="XFA87" s="1041">
        <v>706</v>
      </c>
    </row>
    <row r="88" spans="1:36 16379:16384" s="1030" customFormat="1" ht="15" customHeight="1">
      <c r="A88" s="1033"/>
      <c r="B88" s="1050" t="str">
        <f>INDEX(tblTrans[[English]:[Polski]],MATCH(XEZ88,tblTrans[ID],0),LangSelID)</f>
        <v>Mortgage loans</v>
      </c>
      <c r="C88" s="1038" t="str">
        <f>INDEX(tblTrans[[English]:[Polski]],MATCH(XFA88,tblTrans[ID],0),LangSelID)</f>
        <v>PLN M</v>
      </c>
      <c r="D88" s="1049">
        <v>271.00066543254195</v>
      </c>
      <c r="E88" s="1049">
        <v>317.17849056000023</v>
      </c>
      <c r="F88" s="1049">
        <v>337.87479938999991</v>
      </c>
      <c r="G88" s="1049">
        <v>366.46220069999998</v>
      </c>
      <c r="H88" s="1049">
        <v>393.75600242000007</v>
      </c>
      <c r="I88" s="1049">
        <v>446.71940533000009</v>
      </c>
      <c r="J88" s="1049">
        <v>518.23101697000004</v>
      </c>
      <c r="K88" s="1049">
        <v>587.48888093999994</v>
      </c>
      <c r="L88" s="1049">
        <v>598.76504939504059</v>
      </c>
      <c r="M88" s="1049">
        <v>658.80601458616036</v>
      </c>
      <c r="N88" s="1049">
        <v>730.94139662682517</v>
      </c>
      <c r="O88" s="1049">
        <v>819.39891708226878</v>
      </c>
      <c r="P88" s="1049">
        <v>854.06055662901588</v>
      </c>
      <c r="Q88" s="1049">
        <v>874.66939866462485</v>
      </c>
      <c r="R88" s="1049">
        <v>824.80986834999999</v>
      </c>
      <c r="S88" s="1049">
        <v>838.78776825903981</v>
      </c>
      <c r="T88" s="1049">
        <v>773.59558795462624</v>
      </c>
      <c r="U88" s="1049">
        <v>726.44068816802007</v>
      </c>
      <c r="V88" s="1049">
        <v>705.27516236379813</v>
      </c>
      <c r="W88" s="1049">
        <v>644.51997229291499</v>
      </c>
      <c r="X88" s="1049">
        <v>645.32433109911983</v>
      </c>
      <c r="Y88" s="1049">
        <v>670.23642011595211</v>
      </c>
      <c r="Z88" s="1049">
        <v>674.47312068777785</v>
      </c>
      <c r="AA88" s="1049">
        <v>689.77919142800022</v>
      </c>
      <c r="AB88" s="1049">
        <v>705.05220793000001</v>
      </c>
      <c r="AC88" s="1049">
        <v>770.47904821999987</v>
      </c>
      <c r="AD88" s="1049">
        <v>838.01714424999989</v>
      </c>
      <c r="AE88" s="2308"/>
      <c r="AF88" s="2359"/>
      <c r="XEY88" s="1033"/>
      <c r="XEZ88" s="1050">
        <v>688</v>
      </c>
      <c r="XFA88" s="1038">
        <v>706</v>
      </c>
    </row>
    <row r="89" spans="1:36 16379:16384" s="1030" customFormat="1" ht="15" customHeight="1">
      <c r="A89" s="1033"/>
      <c r="B89" s="1045" t="str">
        <f>INDEX(tblTrans[[English]:[Polski]],MATCH(XEZ89,tblTrans[ID],0),LangSelID)</f>
        <v>Non-mortgage loans</v>
      </c>
      <c r="C89" s="1035" t="str">
        <f>INDEX(tblTrans[[English]:[Polski]],MATCH(XFA89,tblTrans[ID],0),LangSelID)</f>
        <v>PLN M</v>
      </c>
      <c r="D89" s="1044">
        <v>41.516787299111975</v>
      </c>
      <c r="E89" s="1044">
        <v>45.165701829999996</v>
      </c>
      <c r="F89" s="1044">
        <v>48.368659519999994</v>
      </c>
      <c r="G89" s="1044">
        <v>50.704298020000003</v>
      </c>
      <c r="H89" s="1044">
        <v>56.170800029999995</v>
      </c>
      <c r="I89" s="1044">
        <v>65.569593560000001</v>
      </c>
      <c r="J89" s="1044">
        <v>73.413759929999998</v>
      </c>
      <c r="K89" s="1044">
        <v>79.97826864000001</v>
      </c>
      <c r="L89" s="1044">
        <v>80.286132958889866</v>
      </c>
      <c r="M89" s="1044">
        <v>87.962339788007981</v>
      </c>
      <c r="N89" s="1044">
        <v>96.762881439761813</v>
      </c>
      <c r="O89" s="1044">
        <v>105.03606160039499</v>
      </c>
      <c r="P89" s="1044">
        <v>110.09729617025988</v>
      </c>
      <c r="Q89" s="1044">
        <v>122.30177227807998</v>
      </c>
      <c r="R89" s="1044">
        <v>133.91043113000001</v>
      </c>
      <c r="S89" s="1044">
        <v>130.03698627615998</v>
      </c>
      <c r="T89" s="1044">
        <v>133.29634330537351</v>
      </c>
      <c r="U89" s="1044">
        <v>157.68893860726004</v>
      </c>
      <c r="V89" s="1044">
        <v>178.83969406360299</v>
      </c>
      <c r="W89" s="1044">
        <v>189.20169196218998</v>
      </c>
      <c r="X89" s="1044">
        <v>202.76266060444493</v>
      </c>
      <c r="Y89" s="1044">
        <v>228.310200409488</v>
      </c>
      <c r="Z89" s="1044">
        <v>236.90508076293199</v>
      </c>
      <c r="AA89" s="1044">
        <v>250.39770063299994</v>
      </c>
      <c r="AB89" s="1044">
        <v>252.59714740000007</v>
      </c>
      <c r="AC89" s="1044">
        <v>262.36829332999997</v>
      </c>
      <c r="AD89" s="1044">
        <v>284.7792684100001</v>
      </c>
      <c r="AE89" s="2308"/>
      <c r="AF89" s="2359"/>
      <c r="XEY89" s="1033"/>
      <c r="XEZ89" s="1045">
        <v>689</v>
      </c>
      <c r="XFA89" s="1035">
        <v>706</v>
      </c>
    </row>
    <row r="90" spans="1:36 16379:16384" s="1030" customFormat="1" ht="15" customHeight="1">
      <c r="A90" s="1033"/>
      <c r="B90" s="1055" t="str">
        <f>INDEX(tblTrans[[English]:[Polski]],MATCH(XEZ90,tblTrans[ID],0),LangSelID)</f>
        <v>Total deposits (principal amount)</v>
      </c>
      <c r="C90" s="1054" t="str">
        <f>INDEX(tblTrans[[English]:[Polski]],MATCH(XFA90,tblTrans[ID],0),LangSelID)</f>
        <v>PLN M</v>
      </c>
      <c r="D90" s="1053">
        <v>4882.6468130900003</v>
      </c>
      <c r="E90" s="1053">
        <v>5115.9879944799995</v>
      </c>
      <c r="F90" s="1053">
        <v>5006.1208484499994</v>
      </c>
      <c r="G90" s="1053">
        <v>4850.2260334900002</v>
      </c>
      <c r="H90" s="1053">
        <v>4872.9822375799995</v>
      </c>
      <c r="I90" s="1053">
        <v>5255.6074470399999</v>
      </c>
      <c r="J90" s="1053">
        <v>5335.6185742300004</v>
      </c>
      <c r="K90" s="1053">
        <v>5618.4700683399997</v>
      </c>
      <c r="L90" s="1053">
        <v>5558.7320139599997</v>
      </c>
      <c r="M90" s="1053">
        <v>5967.9198109999998</v>
      </c>
      <c r="N90" s="1053">
        <v>6133.3768572300005</v>
      </c>
      <c r="O90" s="1053">
        <v>6371.7610388800013</v>
      </c>
      <c r="P90" s="1053">
        <v>6611.7769120399998</v>
      </c>
      <c r="Q90" s="1053">
        <v>7323.8895945499999</v>
      </c>
      <c r="R90" s="1053">
        <v>7287.6317094799997</v>
      </c>
      <c r="S90" s="1053">
        <v>7935.2478130599993</v>
      </c>
      <c r="T90" s="1053">
        <v>7944.9628869500011</v>
      </c>
      <c r="U90" s="1053">
        <v>8501.4359475499987</v>
      </c>
      <c r="V90" s="1053">
        <v>8785.1389635899995</v>
      </c>
      <c r="W90" s="1053">
        <v>8873.2904079200016</v>
      </c>
      <c r="X90" s="1053">
        <v>9242.9203606799983</v>
      </c>
      <c r="Y90" s="1053">
        <v>9830.644206949999</v>
      </c>
      <c r="Z90" s="1053">
        <v>9845.9131992000002</v>
      </c>
      <c r="AA90" s="1053">
        <v>10118.961300509998</v>
      </c>
      <c r="AB90" s="1053">
        <v>10232.04031566</v>
      </c>
      <c r="AC90" s="1053">
        <v>10481.56968504</v>
      </c>
      <c r="AD90" s="1053">
        <v>10567.891087060003</v>
      </c>
      <c r="AE90" s="2308"/>
      <c r="AF90" s="2359"/>
      <c r="XEY90" s="1033"/>
      <c r="XEZ90" s="1055">
        <v>690</v>
      </c>
      <c r="XFA90" s="1054">
        <v>706</v>
      </c>
    </row>
    <row r="91" spans="1:36 16379:16384" s="1030" customFormat="1" ht="15" customHeight="1">
      <c r="A91" s="1033"/>
      <c r="B91" s="1052" t="str">
        <f>INDEX(tblTrans[[English]:[Polski]],MATCH(XEZ91,tblTrans[ID],0),LangSelID)</f>
        <v>Czech Republic</v>
      </c>
      <c r="C91" s="1041" t="str">
        <f>INDEX(tblTrans[[English]:[Polski]],MATCH(XFA91,tblTrans[ID],0),LangSelID)</f>
        <v>PLN M</v>
      </c>
      <c r="D91" s="1051">
        <v>3278.5047670200001</v>
      </c>
      <c r="E91" s="1051">
        <v>3375.20448506</v>
      </c>
      <c r="F91" s="1051">
        <v>3242.5572366399997</v>
      </c>
      <c r="G91" s="1051">
        <v>3076.7857386300007</v>
      </c>
      <c r="H91" s="1051">
        <v>3089.49593181</v>
      </c>
      <c r="I91" s="1051">
        <v>3401.6266745299999</v>
      </c>
      <c r="J91" s="1051">
        <v>3524.8007866099997</v>
      </c>
      <c r="K91" s="1051">
        <v>3788.6234226000001</v>
      </c>
      <c r="L91" s="1051">
        <v>3796.13389882</v>
      </c>
      <c r="M91" s="1051">
        <v>4140.8441903499997</v>
      </c>
      <c r="N91" s="1051">
        <v>4294.1910540500003</v>
      </c>
      <c r="O91" s="1051">
        <v>4488.0470163900009</v>
      </c>
      <c r="P91" s="1051">
        <v>4687.3380051999993</v>
      </c>
      <c r="Q91" s="1051">
        <v>5246.0098201599994</v>
      </c>
      <c r="R91" s="1051">
        <v>5248.6846101899991</v>
      </c>
      <c r="S91" s="1051">
        <v>5630.5354313199996</v>
      </c>
      <c r="T91" s="1051">
        <v>5598.5998744400003</v>
      </c>
      <c r="U91" s="1051">
        <v>6046.5083005899996</v>
      </c>
      <c r="V91" s="1051">
        <v>6261.2721058099996</v>
      </c>
      <c r="W91" s="1051">
        <v>6346.0384132800009</v>
      </c>
      <c r="X91" s="1051">
        <v>6622.7226580400002</v>
      </c>
      <c r="Y91" s="1051">
        <v>6999.603655670001</v>
      </c>
      <c r="Z91" s="1051">
        <v>7007.7172753699997</v>
      </c>
      <c r="AA91" s="1051">
        <v>7163.2145323899995</v>
      </c>
      <c r="AB91" s="1051">
        <v>7168.0709057599997</v>
      </c>
      <c r="AC91" s="1051">
        <v>7317.7857025399999</v>
      </c>
      <c r="AD91" s="1051">
        <v>7291.276050280002</v>
      </c>
      <c r="AE91" s="2308"/>
      <c r="AF91" s="2359"/>
      <c r="AI91" s="2235"/>
      <c r="XEY91" s="1033"/>
      <c r="XEZ91" s="1052">
        <v>691</v>
      </c>
      <c r="XFA91" s="1041">
        <v>706</v>
      </c>
    </row>
    <row r="92" spans="1:36 16379:16384" s="1030" customFormat="1" ht="15" customHeight="1">
      <c r="A92" s="1033"/>
      <c r="B92" s="1050" t="str">
        <f>INDEX(tblTrans[[English]:[Polski]],MATCH(XFC92,tblTrans[ID],0),LangSelID)</f>
        <v>Current accounts</v>
      </c>
      <c r="C92" s="1038" t="str">
        <f>INDEX(tblTrans[[English]:[Polski]],MATCH(XFD92,tblTrans[ID],0),LangSelID)</f>
        <v>PLN M</v>
      </c>
      <c r="D92" s="1049">
        <v>1421.9935127028909</v>
      </c>
      <c r="E92" s="1049">
        <v>1620.7899453800003</v>
      </c>
      <c r="F92" s="1049">
        <v>1574.0875531700001</v>
      </c>
      <c r="G92" s="1049">
        <v>1510.1787632500002</v>
      </c>
      <c r="H92" s="1049">
        <v>1554.9090974399996</v>
      </c>
      <c r="I92" s="1049">
        <v>1664.1587541700001</v>
      </c>
      <c r="J92" s="1049">
        <v>1724.85288029</v>
      </c>
      <c r="K92" s="1049">
        <v>1902.49219595</v>
      </c>
      <c r="L92" s="1049">
        <v>1892.1884659365658</v>
      </c>
      <c r="M92" s="1049">
        <v>2125.0768267176759</v>
      </c>
      <c r="N92" s="1049">
        <v>2223.4302370581599</v>
      </c>
      <c r="O92" s="1049">
        <v>2352.0662475946233</v>
      </c>
      <c r="P92" s="1049">
        <v>2462.996811355692</v>
      </c>
      <c r="Q92" s="1049">
        <v>2793.6224326600004</v>
      </c>
      <c r="R92" s="1049">
        <v>2800.4041578000001</v>
      </c>
      <c r="S92" s="1049">
        <v>3073.8567802799994</v>
      </c>
      <c r="T92" s="1049">
        <v>3075.5124782600005</v>
      </c>
      <c r="U92" s="1049">
        <v>3399.9431337299998</v>
      </c>
      <c r="V92" s="1049">
        <v>3539.3180437800006</v>
      </c>
      <c r="W92" s="1049">
        <v>3639.2226619500007</v>
      </c>
      <c r="X92" s="1049">
        <v>3806.0017901300002</v>
      </c>
      <c r="Y92" s="1049">
        <v>4096.7722061200002</v>
      </c>
      <c r="Z92" s="1049">
        <v>4109.1124726899998</v>
      </c>
      <c r="AA92" s="1049">
        <v>4215.3207833099996</v>
      </c>
      <c r="AB92" s="1049">
        <f>4245.15133391-0.372</f>
        <v>4244.7793339099999</v>
      </c>
      <c r="AC92" s="1049">
        <f>4404.10783712-0.34</f>
        <v>4403.76783712</v>
      </c>
      <c r="AD92" s="1049">
        <f>4390.39191292-0.413</f>
        <v>4389.9789129200008</v>
      </c>
      <c r="AE92" s="2308"/>
      <c r="AF92" s="2359"/>
      <c r="XFB92" s="1033"/>
      <c r="XFC92" s="1050">
        <v>692</v>
      </c>
      <c r="XFD92" s="1038">
        <v>706</v>
      </c>
    </row>
    <row r="93" spans="1:36 16379:16384" s="1030" customFormat="1" ht="15" customHeight="1">
      <c r="A93" s="1033"/>
      <c r="B93" s="1048" t="str">
        <f>INDEX(tblTrans[[English]:[Polski]],MATCH(XFC93,tblTrans[ID],0),LangSelID)</f>
        <v>Saving accounts</v>
      </c>
      <c r="C93" s="1047" t="str">
        <f>INDEX(tblTrans[[English]:[Polski]],MATCH(XFD93,tblTrans[ID],0),LangSelID)</f>
        <v>PLN M</v>
      </c>
      <c r="D93" s="1046">
        <v>1177.4803490293521</v>
      </c>
      <c r="E93" s="1046">
        <v>1341.7374390300001</v>
      </c>
      <c r="F93" s="1046">
        <v>1362.7162932399997</v>
      </c>
      <c r="G93" s="1046">
        <v>1294.60509116</v>
      </c>
      <c r="H93" s="1046">
        <v>1409.0392490799998</v>
      </c>
      <c r="I93" s="1046">
        <v>1591.8834613200002</v>
      </c>
      <c r="J93" s="1046">
        <v>1642.5137012299999</v>
      </c>
      <c r="K93" s="1046">
        <v>1707.5461387199998</v>
      </c>
      <c r="L93" s="1046">
        <v>1743.855422858622</v>
      </c>
      <c r="M93" s="1046">
        <v>1863.1526416180723</v>
      </c>
      <c r="N93" s="1046">
        <v>1927.9979372893201</v>
      </c>
      <c r="O93" s="1046">
        <v>2008.8439449593682</v>
      </c>
      <c r="P93" s="1046">
        <v>2112.0339175113363</v>
      </c>
      <c r="Q93" s="1046">
        <v>2332.0968686799997</v>
      </c>
      <c r="R93" s="1046">
        <v>2331.4824999299999</v>
      </c>
      <c r="S93" s="1046">
        <v>2431.36990135</v>
      </c>
      <c r="T93" s="1046">
        <v>2405.24481973</v>
      </c>
      <c r="U93" s="1046">
        <v>2536.3698373799994</v>
      </c>
      <c r="V93" s="1046">
        <v>2617.1864738600002</v>
      </c>
      <c r="W93" s="1046">
        <v>2612.2780386700001</v>
      </c>
      <c r="X93" s="1046">
        <v>2728.6902118799999</v>
      </c>
      <c r="Y93" s="1046">
        <v>2816.6594347700006</v>
      </c>
      <c r="Z93" s="1046">
        <v>2815.2157468300002</v>
      </c>
      <c r="AA93" s="1046">
        <v>2865.8785681699997</v>
      </c>
      <c r="AB93" s="1046">
        <v>2852.4492526500003</v>
      </c>
      <c r="AC93" s="1046">
        <v>2851.0727205599997</v>
      </c>
      <c r="AD93" s="1046">
        <v>2839.5041899699995</v>
      </c>
      <c r="AE93" s="2308"/>
      <c r="AF93" s="2359"/>
      <c r="XFB93" s="1033"/>
      <c r="XFC93" s="1048">
        <v>693</v>
      </c>
      <c r="XFD93" s="1047">
        <v>706</v>
      </c>
    </row>
    <row r="94" spans="1:36 16379:16384" s="1030" customFormat="1" ht="15" customHeight="1">
      <c r="A94" s="1033"/>
      <c r="B94" s="1045" t="str">
        <f>INDEX(tblTrans[[English]:[Polski]],MATCH(XFC94,tblTrans[ID],0),LangSelID)</f>
        <v>Term deposits</v>
      </c>
      <c r="C94" s="1035" t="str">
        <f>INDEX(tblTrans[[English]:[Polski]],MATCH(XFD94,tblTrans[ID],0),LangSelID)</f>
        <v>PLN M</v>
      </c>
      <c r="D94" s="1044">
        <v>679.03090528912401</v>
      </c>
      <c r="E94" s="1044">
        <v>412.67710063999999</v>
      </c>
      <c r="F94" s="1044">
        <v>305.75339023000004</v>
      </c>
      <c r="G94" s="1044">
        <v>272.00188420999996</v>
      </c>
      <c r="H94" s="1044">
        <v>125.54758527</v>
      </c>
      <c r="I94" s="1044">
        <v>145.58445903</v>
      </c>
      <c r="J94" s="1044">
        <v>157.43420509999999</v>
      </c>
      <c r="K94" s="1044">
        <v>178.58508796000001</v>
      </c>
      <c r="L94" s="1044">
        <v>160.09001001715203</v>
      </c>
      <c r="M94" s="1044">
        <v>152.61472200856599</v>
      </c>
      <c r="N94" s="1044">
        <v>142.76287968696002</v>
      </c>
      <c r="O94" s="1044">
        <v>127.136823843427</v>
      </c>
      <c r="P94" s="1044">
        <v>112.30727634246</v>
      </c>
      <c r="Q94" s="1044">
        <v>120.29047324000001</v>
      </c>
      <c r="R94" s="1044">
        <v>116.79795246000002</v>
      </c>
      <c r="S94" s="1044">
        <v>125.30870746000001</v>
      </c>
      <c r="T94" s="1044">
        <v>117.84258901</v>
      </c>
      <c r="U94" s="1044">
        <v>110.19528815999999</v>
      </c>
      <c r="V94" s="1044">
        <v>104.76760032</v>
      </c>
      <c r="W94" s="1044">
        <v>94.537642669999997</v>
      </c>
      <c r="X94" s="1044">
        <v>88.030655769999996</v>
      </c>
      <c r="Y94" s="1044">
        <v>86.172014290000007</v>
      </c>
      <c r="Z94" s="1044">
        <v>83.389055950000014</v>
      </c>
      <c r="AA94" s="1044">
        <v>82.015180980000011</v>
      </c>
      <c r="AB94" s="1044">
        <v>70.84238474</v>
      </c>
      <c r="AC94" s="1044">
        <v>62.944881420000009</v>
      </c>
      <c r="AD94" s="1044">
        <v>61.79284869</v>
      </c>
      <c r="AE94" s="2308"/>
      <c r="AF94" s="2359"/>
      <c r="XFB94" s="1033"/>
      <c r="XFC94" s="1045">
        <v>694</v>
      </c>
      <c r="XFD94" s="1035">
        <v>706</v>
      </c>
    </row>
    <row r="95" spans="1:36 16379:16384" s="1030" customFormat="1" ht="15" customHeight="1">
      <c r="A95" s="1033"/>
      <c r="B95" s="1052" t="str">
        <f>INDEX(tblTrans[[English]:[Polski]],MATCH(XFC95,tblTrans[ID],0),LangSelID)</f>
        <v>Slovakia</v>
      </c>
      <c r="C95" s="1041" t="str">
        <f>INDEX(tblTrans[[English]:[Polski]],MATCH(XFD95,tblTrans[ID],0),LangSelID)</f>
        <v>PLN M</v>
      </c>
      <c r="D95" s="1051">
        <v>1604.1420460700001</v>
      </c>
      <c r="E95" s="1051">
        <v>1740.78350942</v>
      </c>
      <c r="F95" s="1051">
        <v>1763.5636118099999</v>
      </c>
      <c r="G95" s="1051">
        <v>1773.44029486</v>
      </c>
      <c r="H95" s="1051">
        <v>1783.4863057699999</v>
      </c>
      <c r="I95" s="1051">
        <v>1853.98077251</v>
      </c>
      <c r="J95" s="1051">
        <v>1810.81778762</v>
      </c>
      <c r="K95" s="1051">
        <v>1829.84664574</v>
      </c>
      <c r="L95" s="1051">
        <v>1762.5981151400001</v>
      </c>
      <c r="M95" s="1051">
        <v>1827.07562065</v>
      </c>
      <c r="N95" s="1051">
        <v>1839.18580318</v>
      </c>
      <c r="O95" s="1051">
        <v>1883.7140224900004</v>
      </c>
      <c r="P95" s="1051">
        <v>1924.4389068400001</v>
      </c>
      <c r="Q95" s="1051">
        <v>2077.87977439</v>
      </c>
      <c r="R95" s="1051">
        <v>2038.9470992900003</v>
      </c>
      <c r="S95" s="1051">
        <v>2304.7123817400002</v>
      </c>
      <c r="T95" s="1051">
        <v>2346.3630125100003</v>
      </c>
      <c r="U95" s="1051">
        <v>2454.9276469599999</v>
      </c>
      <c r="V95" s="1051">
        <v>2523.8668577800004</v>
      </c>
      <c r="W95" s="1051">
        <v>2527.2519946400002</v>
      </c>
      <c r="X95" s="1051">
        <v>2620.1977026400004</v>
      </c>
      <c r="Y95" s="1051">
        <v>2831.0405512799998</v>
      </c>
      <c r="Z95" s="1051">
        <v>2838.1959238299996</v>
      </c>
      <c r="AA95" s="1051">
        <v>2955.7467681199996</v>
      </c>
      <c r="AB95" s="1051">
        <v>3063.9694098999998</v>
      </c>
      <c r="AC95" s="1051">
        <v>3163.7839825000005</v>
      </c>
      <c r="AD95" s="1051">
        <v>3276.6150367800005</v>
      </c>
      <c r="AE95" s="2308"/>
      <c r="AF95" s="2359"/>
      <c r="AG95" s="2308"/>
      <c r="AI95" s="2235"/>
      <c r="XFB95" s="1033"/>
      <c r="XFC95" s="1052">
        <v>695</v>
      </c>
      <c r="XFD95" s="1041">
        <v>706</v>
      </c>
    </row>
    <row r="96" spans="1:36 16379:16384" s="1030" customFormat="1" ht="15" customHeight="1">
      <c r="A96" s="1033"/>
      <c r="B96" s="1050" t="str">
        <f>INDEX(tblTrans[[English]:[Polski]],MATCH(XFC96,tblTrans[ID],0),LangSelID)</f>
        <v>Current accounts</v>
      </c>
      <c r="C96" s="1038" t="str">
        <f>INDEX(tblTrans[[English]:[Polski]],MATCH(XFD96,tblTrans[ID],0),LangSelID)</f>
        <v>PLN M</v>
      </c>
      <c r="D96" s="1049">
        <v>315.60166985385058</v>
      </c>
      <c r="E96" s="1049">
        <v>364.24964503000007</v>
      </c>
      <c r="F96" s="1049">
        <v>367.39964373000004</v>
      </c>
      <c r="G96" s="1049">
        <v>395.98706619000006</v>
      </c>
      <c r="H96" s="1049">
        <v>405.03883493000006</v>
      </c>
      <c r="I96" s="1049">
        <v>451.04441496000004</v>
      </c>
      <c r="J96" s="1049">
        <v>458.20584995000002</v>
      </c>
      <c r="K96" s="1049">
        <v>498.62874694999994</v>
      </c>
      <c r="L96" s="1049">
        <v>506.91510266327867</v>
      </c>
      <c r="M96" s="1049">
        <v>578.80012405745106</v>
      </c>
      <c r="N96" s="1049">
        <v>615.07738821606324</v>
      </c>
      <c r="O96" s="1049">
        <v>678.40196093796101</v>
      </c>
      <c r="P96" s="1049">
        <v>700.66599006416675</v>
      </c>
      <c r="Q96" s="1049">
        <v>787.98685360999991</v>
      </c>
      <c r="R96" s="1049">
        <v>791.4584630999999</v>
      </c>
      <c r="S96" s="1049">
        <v>928.60860678000017</v>
      </c>
      <c r="T96" s="1049">
        <v>963.59146178999993</v>
      </c>
      <c r="U96" s="1049">
        <f>1056.15142814+0.2585</f>
        <v>1056.4099281399999</v>
      </c>
      <c r="V96" s="1049">
        <v>1113.4527584100003</v>
      </c>
      <c r="W96" s="1049">
        <v>1162.9069688299999</v>
      </c>
      <c r="X96" s="1049">
        <v>1212.2183642</v>
      </c>
      <c r="Y96" s="1049">
        <v>1364.4509980400001</v>
      </c>
      <c r="Z96" s="1049">
        <v>1390.4683282200003</v>
      </c>
      <c r="AA96" s="1049">
        <v>1459.4476294099998</v>
      </c>
      <c r="AB96" s="1049">
        <f>1539.12931942-0.663</f>
        <v>1538.46631942</v>
      </c>
      <c r="AC96" s="1049">
        <f>1618.82941545-1.417</f>
        <v>1617.41241545</v>
      </c>
      <c r="AD96" s="1049">
        <f>1674.91500092-0.602</f>
        <v>1674.3130009199999</v>
      </c>
      <c r="AE96" s="2308"/>
      <c r="AF96" s="2359"/>
      <c r="XFB96" s="1033"/>
      <c r="XFC96" s="1050">
        <v>696</v>
      </c>
      <c r="XFD96" s="1038">
        <v>706</v>
      </c>
    </row>
    <row r="97" spans="1:32 16382:16384" s="1030" customFormat="1" ht="15" customHeight="1">
      <c r="A97" s="1033"/>
      <c r="B97" s="1048" t="str">
        <f>INDEX(tblTrans[[English]:[Polski]],MATCH(XFC97,tblTrans[ID],0),LangSelID)</f>
        <v>Saving accounts</v>
      </c>
      <c r="C97" s="1047" t="str">
        <f>INDEX(tblTrans[[English]:[Polski]],MATCH(XFD97,tblTrans[ID],0),LangSelID)</f>
        <v>PLN M</v>
      </c>
      <c r="D97" s="1046">
        <v>888.55863429066528</v>
      </c>
      <c r="E97" s="1046">
        <v>1045.8163805899999</v>
      </c>
      <c r="F97" s="1046">
        <v>1131.3194267700001</v>
      </c>
      <c r="G97" s="1046">
        <v>1177.8261423599999</v>
      </c>
      <c r="H97" s="1046">
        <v>1226.2671811599998</v>
      </c>
      <c r="I97" s="1046">
        <v>1263.1873284799999</v>
      </c>
      <c r="J97" s="1046">
        <v>1215.9188420700002</v>
      </c>
      <c r="K97" s="1046">
        <v>1194.7700247499999</v>
      </c>
      <c r="L97" s="1046">
        <v>1135.1999759881119</v>
      </c>
      <c r="M97" s="1046">
        <v>1136.5184621276678</v>
      </c>
      <c r="N97" s="1046">
        <v>1120.6152182694111</v>
      </c>
      <c r="O97" s="1046">
        <v>1113.6197444500506</v>
      </c>
      <c r="P97" s="1046">
        <v>1135.6822374198082</v>
      </c>
      <c r="Q97" s="1046">
        <v>1201.4060127300002</v>
      </c>
      <c r="R97" s="1046">
        <v>1163.3050102200002</v>
      </c>
      <c r="S97" s="1046">
        <v>1276.65347554</v>
      </c>
      <c r="T97" s="1046">
        <v>1278.2172197699999</v>
      </c>
      <c r="U97" s="1046">
        <v>1297.05895414</v>
      </c>
      <c r="V97" s="1046">
        <v>1309.8859107500002</v>
      </c>
      <c r="W97" s="1046">
        <v>1275.04714094</v>
      </c>
      <c r="X97" s="1046">
        <v>1321.1722536499999</v>
      </c>
      <c r="Y97" s="1046">
        <v>1378.3981606</v>
      </c>
      <c r="Z97" s="1046">
        <v>1364.11758502</v>
      </c>
      <c r="AA97" s="1046">
        <v>1412.8424334619999</v>
      </c>
      <c r="AB97" s="1046">
        <v>1441.9655468600001</v>
      </c>
      <c r="AC97" s="1046">
        <v>1462.86308523</v>
      </c>
      <c r="AD97" s="1046">
        <v>1517.3631493300002</v>
      </c>
      <c r="AE97" s="2308"/>
      <c r="AF97" s="2359"/>
      <c r="XFB97" s="1033"/>
      <c r="XFC97" s="1048">
        <v>697</v>
      </c>
      <c r="XFD97" s="1047">
        <v>706</v>
      </c>
    </row>
    <row r="98" spans="1:32 16382:16384" s="1030" customFormat="1" ht="15" customHeight="1">
      <c r="A98" s="1033"/>
      <c r="B98" s="1045" t="str">
        <f>INDEX(tblTrans[[English]:[Polski]],MATCH(XFC98,tblTrans[ID],0),LangSelID)</f>
        <v>Term deposits</v>
      </c>
      <c r="C98" s="1035" t="str">
        <f>INDEX(tblTrans[[English]:[Polski]],MATCH(XFD98,tblTrans[ID],0),LangSelID)</f>
        <v>PLN M</v>
      </c>
      <c r="D98" s="1044">
        <v>399.98174193092763</v>
      </c>
      <c r="E98" s="1044">
        <v>330.71748381999998</v>
      </c>
      <c r="F98" s="1044">
        <v>264.84454133000003</v>
      </c>
      <c r="G98" s="1044">
        <v>199.6270863</v>
      </c>
      <c r="H98" s="1044">
        <v>152.18028968000002</v>
      </c>
      <c r="I98" s="1044">
        <v>139.74902908000001</v>
      </c>
      <c r="J98" s="1044">
        <v>136.69309564</v>
      </c>
      <c r="K98" s="1044">
        <v>136.44787403999999</v>
      </c>
      <c r="L98" s="1044">
        <v>120.48303650036983</v>
      </c>
      <c r="M98" s="1044">
        <v>111.75703446028784</v>
      </c>
      <c r="N98" s="1044">
        <v>103.4931967038418</v>
      </c>
      <c r="O98" s="1044">
        <v>91.692317114234982</v>
      </c>
      <c r="P98" s="1044">
        <v>88.090679356656011</v>
      </c>
      <c r="Q98" s="1044">
        <v>88.486912399999994</v>
      </c>
      <c r="R98" s="1044">
        <v>84.183625969999994</v>
      </c>
      <c r="S98" s="1044">
        <v>99.450286629999979</v>
      </c>
      <c r="T98" s="1044">
        <v>104.55434793999997</v>
      </c>
      <c r="U98" s="1044">
        <v>101.4588213</v>
      </c>
      <c r="V98" s="1044">
        <v>100.52818081000001</v>
      </c>
      <c r="W98" s="1044">
        <v>89.297900250000012</v>
      </c>
      <c r="X98" s="1044">
        <v>86.80708512999999</v>
      </c>
      <c r="Y98" s="1044">
        <v>88.191393419999997</v>
      </c>
      <c r="Z98" s="1044">
        <v>83.610010300000013</v>
      </c>
      <c r="AA98" s="1044">
        <v>83.456704210000012</v>
      </c>
      <c r="AB98" s="1044">
        <v>83.537495420000013</v>
      </c>
      <c r="AC98" s="1044">
        <v>83.508236339999996</v>
      </c>
      <c r="AD98" s="1044">
        <v>84.939023879999993</v>
      </c>
      <c r="AE98" s="2308"/>
      <c r="AF98" s="2359"/>
      <c r="XFB98" s="1033"/>
      <c r="XFC98" s="1045">
        <v>698</v>
      </c>
      <c r="XFD98" s="1035">
        <v>706</v>
      </c>
    </row>
    <row r="99" spans="1:32 16382:16384" s="1030" customFormat="1" ht="15" customHeight="1">
      <c r="A99" s="1033"/>
      <c r="B99" s="1042" t="str">
        <f>INDEX(tblTrans[[English]:[Polski]],MATCH(XFC99,tblTrans[ID],0),LangSelID)</f>
        <v>Number of Financial Centres (CFs) &amp; light branches</v>
      </c>
      <c r="C99" s="1041" t="str">
        <f>INDEX(tblTrans[[English]:[Polski]],MATCH(XFD99,tblTrans[ID],0),LangSelID)</f>
        <v>pcs.</v>
      </c>
      <c r="D99" s="1040">
        <v>13</v>
      </c>
      <c r="E99" s="1040">
        <v>13</v>
      </c>
      <c r="F99" s="1040">
        <v>13</v>
      </c>
      <c r="G99" s="1040">
        <v>13</v>
      </c>
      <c r="H99" s="1040">
        <v>13</v>
      </c>
      <c r="I99" s="1040">
        <v>13</v>
      </c>
      <c r="J99" s="1040">
        <v>13</v>
      </c>
      <c r="K99" s="1040">
        <v>13</v>
      </c>
      <c r="L99" s="1040">
        <v>13</v>
      </c>
      <c r="M99" s="1040">
        <v>13</v>
      </c>
      <c r="N99" s="1040">
        <v>14</v>
      </c>
      <c r="O99" s="1040">
        <v>14</v>
      </c>
      <c r="P99" s="1040">
        <v>14</v>
      </c>
      <c r="Q99" s="1040">
        <v>15</v>
      </c>
      <c r="R99" s="1040">
        <v>15</v>
      </c>
      <c r="S99" s="1040">
        <v>16</v>
      </c>
      <c r="T99" s="1040">
        <v>17</v>
      </c>
      <c r="U99" s="1040">
        <v>16</v>
      </c>
      <c r="V99" s="1040">
        <v>16</v>
      </c>
      <c r="W99" s="1040">
        <v>16</v>
      </c>
      <c r="X99" s="1040">
        <v>16</v>
      </c>
      <c r="Y99" s="1040">
        <v>16</v>
      </c>
      <c r="Z99" s="1040">
        <v>15</v>
      </c>
      <c r="AA99" s="1040">
        <v>15</v>
      </c>
      <c r="AB99" s="1040">
        <v>15</v>
      </c>
      <c r="AC99" s="1040">
        <v>15</v>
      </c>
      <c r="AD99" s="1040">
        <v>15</v>
      </c>
      <c r="AE99" s="2234"/>
      <c r="XFB99" s="1033"/>
      <c r="XFC99" s="1042">
        <v>699</v>
      </c>
      <c r="XFD99" s="1041">
        <v>708</v>
      </c>
    </row>
    <row r="100" spans="1:32 16382:16384" s="1030" customFormat="1" ht="15" customHeight="1">
      <c r="A100" s="1033"/>
      <c r="B100" s="1039" t="str">
        <f>INDEX(tblTrans[[English]:[Polski]],MATCH(XFC100,tblTrans[ID],0),LangSelID)</f>
        <v>Czech Republic</v>
      </c>
      <c r="C100" s="1038" t="str">
        <f>INDEX(tblTrans[[English]:[Polski]],MATCH(XFD100,tblTrans[ID],0),LangSelID)</f>
        <v>pcs.</v>
      </c>
      <c r="D100" s="1037">
        <v>9</v>
      </c>
      <c r="E100" s="1037">
        <v>9</v>
      </c>
      <c r="F100" s="1037">
        <v>9</v>
      </c>
      <c r="G100" s="1037">
        <v>9</v>
      </c>
      <c r="H100" s="1037">
        <v>9</v>
      </c>
      <c r="I100" s="1037">
        <v>9</v>
      </c>
      <c r="J100" s="1037">
        <v>9</v>
      </c>
      <c r="K100" s="1037">
        <v>9</v>
      </c>
      <c r="L100" s="1037">
        <v>9</v>
      </c>
      <c r="M100" s="1037">
        <v>9</v>
      </c>
      <c r="N100" s="1037">
        <v>9</v>
      </c>
      <c r="O100" s="1037">
        <v>9</v>
      </c>
      <c r="P100" s="1037">
        <v>9</v>
      </c>
      <c r="Q100" s="1037">
        <v>9</v>
      </c>
      <c r="R100" s="1037">
        <v>9</v>
      </c>
      <c r="S100" s="1037">
        <v>10</v>
      </c>
      <c r="T100" s="1037">
        <v>11</v>
      </c>
      <c r="U100" s="1037">
        <v>11</v>
      </c>
      <c r="V100" s="1037">
        <v>11</v>
      </c>
      <c r="W100" s="1037">
        <v>11</v>
      </c>
      <c r="X100" s="1037">
        <v>11</v>
      </c>
      <c r="Y100" s="1037">
        <v>11</v>
      </c>
      <c r="Z100" s="1037">
        <v>11</v>
      </c>
      <c r="AA100" s="1037">
        <v>11</v>
      </c>
      <c r="AB100" s="1037">
        <v>11</v>
      </c>
      <c r="AC100" s="1037">
        <v>11</v>
      </c>
      <c r="AD100" s="1037">
        <v>11</v>
      </c>
      <c r="XFB100" s="1033"/>
      <c r="XFC100" s="1039">
        <v>700</v>
      </c>
      <c r="XFD100" s="1038">
        <v>708</v>
      </c>
    </row>
    <row r="101" spans="1:32 16382:16384" s="1030" customFormat="1" ht="15" customHeight="1">
      <c r="A101" s="1033"/>
      <c r="B101" s="1036" t="str">
        <f>INDEX(tblTrans[[English]:[Polski]],MATCH(XFC101,tblTrans[ID],0),LangSelID)</f>
        <v>Slovakia</v>
      </c>
      <c r="C101" s="1035" t="str">
        <f>INDEX(tblTrans[[English]:[Polski]],MATCH(XFD101,tblTrans[ID],0),LangSelID)</f>
        <v>pcs.</v>
      </c>
      <c r="D101" s="1034">
        <v>4</v>
      </c>
      <c r="E101" s="1034">
        <v>4</v>
      </c>
      <c r="F101" s="1034">
        <v>4</v>
      </c>
      <c r="G101" s="1034">
        <v>4</v>
      </c>
      <c r="H101" s="1034">
        <v>4</v>
      </c>
      <c r="I101" s="1034">
        <v>4</v>
      </c>
      <c r="J101" s="1034">
        <v>4</v>
      </c>
      <c r="K101" s="1034">
        <v>4</v>
      </c>
      <c r="L101" s="1034">
        <v>4</v>
      </c>
      <c r="M101" s="1034">
        <v>4</v>
      </c>
      <c r="N101" s="1034">
        <v>5</v>
      </c>
      <c r="O101" s="1034">
        <v>5</v>
      </c>
      <c r="P101" s="1034">
        <v>5</v>
      </c>
      <c r="Q101" s="1034">
        <v>6</v>
      </c>
      <c r="R101" s="1034">
        <v>6</v>
      </c>
      <c r="S101" s="1034">
        <v>6</v>
      </c>
      <c r="T101" s="1034">
        <v>6</v>
      </c>
      <c r="U101" s="1034">
        <v>5</v>
      </c>
      <c r="V101" s="1034">
        <v>5</v>
      </c>
      <c r="W101" s="1034">
        <v>5</v>
      </c>
      <c r="X101" s="1034">
        <v>5</v>
      </c>
      <c r="Y101" s="1034">
        <v>5</v>
      </c>
      <c r="Z101" s="1034">
        <v>4</v>
      </c>
      <c r="AA101" s="1034">
        <v>4</v>
      </c>
      <c r="AB101" s="1034">
        <v>4</v>
      </c>
      <c r="AC101" s="1034">
        <v>4</v>
      </c>
      <c r="AD101" s="1034">
        <v>4</v>
      </c>
      <c r="XFB101" s="1033"/>
      <c r="XFC101" s="1036">
        <v>701</v>
      </c>
      <c r="XFD101" s="1035">
        <v>708</v>
      </c>
    </row>
    <row r="102" spans="1:32 16382:16384" s="1030" customFormat="1" ht="15" customHeight="1">
      <c r="A102" s="1033"/>
      <c r="B102" s="1042" t="str">
        <f>INDEX(tblTrans[[English]:[Polski]],MATCH(XFC102,tblTrans[ID],0),LangSelID)</f>
        <v>Number of mKiosks</v>
      </c>
      <c r="C102" s="1041" t="str">
        <f>INDEX(tblTrans[[English]:[Polski]],MATCH(XFD102,tblTrans[ID],0),LangSelID)</f>
        <v>pcs.</v>
      </c>
      <c r="D102" s="1040">
        <v>22</v>
      </c>
      <c r="E102" s="1040">
        <v>22</v>
      </c>
      <c r="F102" s="1040">
        <v>22</v>
      </c>
      <c r="G102" s="1040">
        <v>22</v>
      </c>
      <c r="H102" s="1040">
        <v>22</v>
      </c>
      <c r="I102" s="1040">
        <v>22</v>
      </c>
      <c r="J102" s="1040">
        <v>22</v>
      </c>
      <c r="K102" s="1040">
        <v>22</v>
      </c>
      <c r="L102" s="1040">
        <v>22</v>
      </c>
      <c r="M102" s="1040">
        <v>22</v>
      </c>
      <c r="N102" s="1040">
        <v>22</v>
      </c>
      <c r="O102" s="1040">
        <v>22</v>
      </c>
      <c r="P102" s="1040">
        <v>22</v>
      </c>
      <c r="Q102" s="1040">
        <v>21</v>
      </c>
      <c r="R102" s="1040">
        <v>21</v>
      </c>
      <c r="S102" s="1040">
        <v>21</v>
      </c>
      <c r="T102" s="1040">
        <v>20</v>
      </c>
      <c r="U102" s="1040">
        <v>19</v>
      </c>
      <c r="V102" s="1040">
        <v>18</v>
      </c>
      <c r="W102" s="1040">
        <v>17</v>
      </c>
      <c r="X102" s="1040">
        <v>18</v>
      </c>
      <c r="Y102" s="1040">
        <v>18</v>
      </c>
      <c r="Z102" s="1040">
        <v>19</v>
      </c>
      <c r="AA102" s="1040">
        <v>18</v>
      </c>
      <c r="AB102" s="1040">
        <v>18</v>
      </c>
      <c r="AC102" s="1040">
        <v>18</v>
      </c>
      <c r="AD102" s="1040">
        <v>18</v>
      </c>
      <c r="XFB102" s="1033"/>
      <c r="XFC102" s="1042">
        <v>702</v>
      </c>
      <c r="XFD102" s="1041">
        <v>708</v>
      </c>
    </row>
    <row r="103" spans="1:32 16382:16384" s="1030" customFormat="1" ht="15" customHeight="1">
      <c r="A103" s="1033"/>
      <c r="B103" s="1039" t="str">
        <f>INDEX(tblTrans[[English]:[Polski]],MATCH(XFC103,tblTrans[ID],0),LangSelID)</f>
        <v>Czech Republic</v>
      </c>
      <c r="C103" s="1038" t="str">
        <f>INDEX(tblTrans[[English]:[Polski]],MATCH(XFD103,tblTrans[ID],0),LangSelID)</f>
        <v>pcs.</v>
      </c>
      <c r="D103" s="1037">
        <v>17</v>
      </c>
      <c r="E103" s="1037">
        <v>17</v>
      </c>
      <c r="F103" s="1037">
        <v>17</v>
      </c>
      <c r="G103" s="1037">
        <v>17</v>
      </c>
      <c r="H103" s="1037">
        <v>17</v>
      </c>
      <c r="I103" s="1037">
        <v>17</v>
      </c>
      <c r="J103" s="1037">
        <v>17</v>
      </c>
      <c r="K103" s="1037">
        <v>17</v>
      </c>
      <c r="L103" s="1037">
        <v>17</v>
      </c>
      <c r="M103" s="1037">
        <v>17</v>
      </c>
      <c r="N103" s="1037">
        <v>17</v>
      </c>
      <c r="O103" s="1037">
        <v>17</v>
      </c>
      <c r="P103" s="1037">
        <v>17</v>
      </c>
      <c r="Q103" s="1037">
        <v>16</v>
      </c>
      <c r="R103" s="1037">
        <v>16</v>
      </c>
      <c r="S103" s="1037">
        <v>16</v>
      </c>
      <c r="T103" s="1037">
        <v>15</v>
      </c>
      <c r="U103" s="1037">
        <v>14</v>
      </c>
      <c r="V103" s="1037">
        <v>13</v>
      </c>
      <c r="W103" s="1037">
        <v>12</v>
      </c>
      <c r="X103" s="1037">
        <v>13</v>
      </c>
      <c r="Y103" s="1037">
        <v>13</v>
      </c>
      <c r="Z103" s="1037">
        <v>13</v>
      </c>
      <c r="AA103" s="1037">
        <v>13</v>
      </c>
      <c r="AB103" s="1037">
        <v>13</v>
      </c>
      <c r="AC103" s="1037">
        <v>13</v>
      </c>
      <c r="AD103" s="1037">
        <v>13</v>
      </c>
      <c r="XFB103" s="1033"/>
      <c r="XFC103" s="1039">
        <v>703</v>
      </c>
      <c r="XFD103" s="1038">
        <v>708</v>
      </c>
    </row>
    <row r="104" spans="1:32 16382:16384" s="1030" customFormat="1" ht="15" customHeight="1">
      <c r="A104" s="1033"/>
      <c r="B104" s="1036" t="str">
        <f>INDEX(tblTrans[[English]:[Polski]],MATCH(XFC104,tblTrans[ID],0),LangSelID)</f>
        <v>Slovakia</v>
      </c>
      <c r="C104" s="1035" t="str">
        <f>INDEX(tblTrans[[English]:[Polski]],MATCH(XFD104,tblTrans[ID],0),LangSelID)</f>
        <v>pcs.</v>
      </c>
      <c r="D104" s="1034">
        <v>5</v>
      </c>
      <c r="E104" s="1034">
        <v>5</v>
      </c>
      <c r="F104" s="1034">
        <v>5</v>
      </c>
      <c r="G104" s="1034">
        <v>5</v>
      </c>
      <c r="H104" s="1034">
        <v>5</v>
      </c>
      <c r="I104" s="1034">
        <v>5</v>
      </c>
      <c r="J104" s="1034">
        <v>5</v>
      </c>
      <c r="K104" s="1034">
        <v>5</v>
      </c>
      <c r="L104" s="1034">
        <v>5</v>
      </c>
      <c r="M104" s="1034">
        <v>5</v>
      </c>
      <c r="N104" s="1034">
        <v>5</v>
      </c>
      <c r="O104" s="1034">
        <v>5</v>
      </c>
      <c r="P104" s="1034">
        <v>5</v>
      </c>
      <c r="Q104" s="1034">
        <v>5</v>
      </c>
      <c r="R104" s="1034">
        <v>5</v>
      </c>
      <c r="S104" s="1034">
        <v>5</v>
      </c>
      <c r="T104" s="1034">
        <v>5</v>
      </c>
      <c r="U104" s="1034">
        <v>5</v>
      </c>
      <c r="V104" s="1034">
        <v>5</v>
      </c>
      <c r="W104" s="1034">
        <v>5</v>
      </c>
      <c r="X104" s="1034">
        <v>5</v>
      </c>
      <c r="Y104" s="1034">
        <v>5</v>
      </c>
      <c r="Z104" s="1034">
        <v>6</v>
      </c>
      <c r="AA104" s="1034">
        <v>5</v>
      </c>
      <c r="AB104" s="1034">
        <v>5</v>
      </c>
      <c r="AC104" s="1034">
        <v>5</v>
      </c>
      <c r="AD104" s="1034">
        <v>5</v>
      </c>
      <c r="XFB104" s="1033"/>
      <c r="XFC104" s="1036">
        <v>704</v>
      </c>
      <c r="XFD104" s="1035">
        <v>708</v>
      </c>
    </row>
    <row r="105" spans="1:32 16382:16384" s="1030" customFormat="1" ht="17.25" customHeight="1">
      <c r="A105" s="1033"/>
      <c r="B105" s="1033"/>
      <c r="C105" s="1033"/>
      <c r="D105" s="1032"/>
      <c r="E105" s="1032"/>
      <c r="F105" s="1032"/>
      <c r="G105" s="1032"/>
      <c r="H105" s="1032"/>
      <c r="I105" s="1031"/>
      <c r="J105" s="1031"/>
      <c r="K105" s="1031"/>
      <c r="L105" s="1031"/>
      <c r="M105" s="1031"/>
      <c r="N105" s="1031"/>
      <c r="O105" s="1031"/>
      <c r="P105" s="1031"/>
      <c r="Q105" s="1031"/>
      <c r="R105" s="1031"/>
      <c r="S105" s="1031"/>
      <c r="T105" s="1031"/>
      <c r="U105" s="1031"/>
      <c r="V105" s="1031"/>
      <c r="W105" s="1031"/>
      <c r="X105" s="1031"/>
      <c r="Y105" s="1031"/>
      <c r="Z105" s="1031"/>
      <c r="AA105" s="1031"/>
      <c r="AB105" s="1031"/>
      <c r="AC105" s="1031"/>
      <c r="AD105" s="1031"/>
    </row>
    <row r="106" spans="1:32 16382:16384" s="1026" customFormat="1" ht="20.100000000000001" customHeight="1">
      <c r="A106" s="1029"/>
      <c r="B106" s="1029"/>
      <c r="C106" s="1029"/>
      <c r="D106" s="1028"/>
      <c r="E106" s="1028"/>
      <c r="F106" s="1028"/>
      <c r="G106" s="1028"/>
      <c r="H106" s="1028"/>
      <c r="I106" s="1027"/>
      <c r="J106" s="1027"/>
      <c r="K106" s="1027"/>
      <c r="L106" s="1027"/>
      <c r="M106" s="1025"/>
      <c r="T106" s="1515"/>
      <c r="U106" s="1515"/>
      <c r="V106" s="1515"/>
      <c r="W106" s="1515"/>
      <c r="X106" s="1515"/>
      <c r="Y106" s="1515"/>
    </row>
    <row r="107" spans="1:32 16382:16384">
      <c r="T107" s="1043"/>
      <c r="U107" s="1026"/>
      <c r="V107" s="1068"/>
      <c r="W107" s="1068"/>
      <c r="X107" s="1068"/>
      <c r="Y107" s="1068"/>
    </row>
    <row r="108" spans="1:32 16382:16384">
      <c r="V108" s="1068"/>
      <c r="W108" s="1068"/>
      <c r="X108" s="1068"/>
      <c r="Y108" s="1068"/>
    </row>
    <row r="109" spans="1:32 16382:16384">
      <c r="V109" s="1068"/>
      <c r="W109" s="1068"/>
      <c r="X109" s="1068"/>
      <c r="Y109" s="1068"/>
    </row>
    <row r="110" spans="1:32 16382:16384">
      <c r="V110" s="1068"/>
      <c r="W110" s="1068"/>
      <c r="X110" s="1068"/>
      <c r="Y110" s="1068"/>
    </row>
    <row r="117" spans="23:25">
      <c r="W117" s="2092"/>
      <c r="X117" s="2092"/>
      <c r="Y117" s="2092"/>
    </row>
    <row r="118" spans="23:25">
      <c r="W118" s="2092"/>
      <c r="X118" s="2092"/>
      <c r="Y118" s="2092"/>
    </row>
    <row r="119" spans="23:25">
      <c r="W119" s="2092"/>
      <c r="X119" s="2092"/>
      <c r="Y119" s="2092"/>
    </row>
    <row r="1048569" spans="4:30" ht="13.5" customHeight="1"/>
    <row r="1048574" spans="4:30" hidden="1">
      <c r="D1048574" s="1025">
        <v>914</v>
      </c>
      <c r="E1048574" s="1025">
        <v>915</v>
      </c>
      <c r="F1048574" s="1025">
        <v>916</v>
      </c>
      <c r="G1048574" s="1025">
        <v>917</v>
      </c>
      <c r="H1048574" s="1025">
        <v>918</v>
      </c>
      <c r="I1048574" s="1025">
        <v>919</v>
      </c>
      <c r="J1048574" s="1025">
        <v>920</v>
      </c>
      <c r="K1048574" s="1025">
        <v>921</v>
      </c>
      <c r="L1048574" s="1025">
        <v>922</v>
      </c>
      <c r="M1048574" s="1025">
        <v>923</v>
      </c>
      <c r="N1048574" s="1025">
        <v>924</v>
      </c>
      <c r="O1048574" s="1025">
        <v>930</v>
      </c>
      <c r="P1048574" s="1025">
        <v>931</v>
      </c>
      <c r="Q1048574" s="1025">
        <v>933</v>
      </c>
      <c r="R1048574" s="1025">
        <v>942</v>
      </c>
      <c r="S1048574" s="1025">
        <v>947</v>
      </c>
      <c r="T1048574" s="1025">
        <v>950</v>
      </c>
      <c r="U1048574" s="1025">
        <v>951</v>
      </c>
      <c r="V1048574" s="1025">
        <v>952</v>
      </c>
      <c r="W1048574" s="1025">
        <v>953</v>
      </c>
      <c r="X1048574" s="1025">
        <v>954</v>
      </c>
      <c r="Y1048574" s="1025">
        <v>955</v>
      </c>
      <c r="Z1048574" s="1025">
        <v>956</v>
      </c>
      <c r="AA1048574" s="1025">
        <v>957</v>
      </c>
      <c r="AB1048574" s="1025">
        <v>1091</v>
      </c>
      <c r="AC1048574" s="1025">
        <v>1092</v>
      </c>
      <c r="AD1048574" s="1025">
        <v>1093</v>
      </c>
    </row>
    <row r="1048575" spans="4:30" hidden="1"/>
    <row r="1048576" spans="4:30" hidden="1"/>
  </sheetData>
  <mergeCells count="33">
    <mergeCell ref="W67:W68"/>
    <mergeCell ref="XEZ2:XFB2"/>
    <mergeCell ref="XEY19:XFA19"/>
    <mergeCell ref="XEY27:XFA27"/>
    <mergeCell ref="XEY35:XFA35"/>
    <mergeCell ref="X67:X68"/>
    <mergeCell ref="Y67:Y68"/>
    <mergeCell ref="Z67:Z68"/>
    <mergeCell ref="AA67:AA68"/>
    <mergeCell ref="AB67:AB68"/>
    <mergeCell ref="AC67:AC68"/>
    <mergeCell ref="AD67:AD68"/>
    <mergeCell ref="XEY72:XFA72"/>
    <mergeCell ref="A72:C72"/>
    <mergeCell ref="A35:C35"/>
    <mergeCell ref="A27:C27"/>
    <mergeCell ref="A19:C19"/>
    <mergeCell ref="I67:I68"/>
    <mergeCell ref="V67:V68"/>
    <mergeCell ref="U67:U68"/>
    <mergeCell ref="T67:T68"/>
    <mergeCell ref="M67:M68"/>
    <mergeCell ref="S67:S68"/>
    <mergeCell ref="R67:R68"/>
    <mergeCell ref="Q67:Q68"/>
    <mergeCell ref="P67:P68"/>
    <mergeCell ref="O67:O68"/>
    <mergeCell ref="N67:N68"/>
    <mergeCell ref="A1:C1"/>
    <mergeCell ref="A2:C2"/>
    <mergeCell ref="J67:J68"/>
    <mergeCell ref="K67:K68"/>
    <mergeCell ref="L67:L68"/>
  </mergeCells>
  <pageMargins left="0.70866141732283472" right="0.70866141732283472" top="0.74803149606299213" bottom="0.74803149606299213" header="0.31496062992125984" footer="0.31496062992125984"/>
  <pageSetup paperSize="9" scale="3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zoomScaleSheetLayoutView="100" workbookViewId="0">
      <pane xSplit="3" ySplit="1" topLeftCell="AZ2" activePane="bottomRight" state="frozen"/>
      <selection activeCell="AB31" sqref="AB31"/>
      <selection pane="topRight" activeCell="AB31" sqref="AB31"/>
      <selection pane="bottomLeft" activeCell="AB31" sqref="AB31"/>
      <selection pane="bottomRight" activeCell="BK1" sqref="BK1"/>
    </sheetView>
  </sheetViews>
  <sheetFormatPr defaultRowHeight="12.75"/>
  <cols>
    <col min="1" max="1" width="10.7109375" style="1096" customWidth="1"/>
    <col min="2" max="2" width="17.7109375" style="1096" customWidth="1"/>
    <col min="3" max="3" width="12.42578125" style="1096" customWidth="1"/>
    <col min="4" max="51" width="11.7109375" style="1096" customWidth="1"/>
    <col min="52" max="62" width="12.42578125" style="1096" customWidth="1"/>
    <col min="63" max="16381" width="9.140625" style="1096"/>
    <col min="16382" max="16384" width="0" style="1096" hidden="1" customWidth="1"/>
  </cols>
  <sheetData>
    <row r="1" spans="1:70 16366:16384" ht="20.100000000000001" customHeight="1">
      <c r="A1" s="2539" t="str">
        <f>INDEX(tblTrans[[English]:[Polski]],MATCH(XFB1,tblTrans[ID],0),LangSelID)</f>
        <v>data as at the end of quarter</v>
      </c>
      <c r="B1" s="2540" t="e">
        <f>INDEX(tblTrans[[English]:[Polski]],MATCH(XEW1,tblTrans[ID],0),LangSelID)</f>
        <v>#N/A</v>
      </c>
      <c r="C1" s="2541" t="e">
        <f>INDEX(tblTrans[[English]:[Polski]],MATCH(XEX1,tblTrans[ID],0),LangSelID)</f>
        <v>#N/A</v>
      </c>
      <c r="D1" s="1095" t="str">
        <f>INDEX(tblTrans[[English]:[Polski]],MATCH(D1048574,tblTrans[ID],0),LangSelID)</f>
        <v>Q1 2005</v>
      </c>
      <c r="E1" s="1095" t="str">
        <f>INDEX(tblTrans[[English]:[Polski]],MATCH(E1048574,tblTrans[ID],0),LangSelID)</f>
        <v>Q2 2005</v>
      </c>
      <c r="F1" s="1095" t="str">
        <f>INDEX(tblTrans[[English]:[Polski]],MATCH(F1048574,tblTrans[ID],0),LangSelID)</f>
        <v>Q3 2005</v>
      </c>
      <c r="G1" s="1095" t="str">
        <f>INDEX(tblTrans[[English]:[Polski]],MATCH(G1048574,tblTrans[ID],0),LangSelID)</f>
        <v>Q4 2005</v>
      </c>
      <c r="H1" s="1095" t="str">
        <f>INDEX(tblTrans[[English]:[Polski]],MATCH(H1048574,tblTrans[ID],0),LangSelID)</f>
        <v>Q1 2006</v>
      </c>
      <c r="I1" s="1095" t="str">
        <f>INDEX(tblTrans[[English]:[Polski]],MATCH(I1048574,tblTrans[ID],0),LangSelID)</f>
        <v>Q2 2006</v>
      </c>
      <c r="J1" s="1095" t="str">
        <f>INDEX(tblTrans[[English]:[Polski]],MATCH(J1048574,tblTrans[ID],0),LangSelID)</f>
        <v>Q3 2006</v>
      </c>
      <c r="K1" s="1095" t="str">
        <f>INDEX(tblTrans[[English]:[Polski]],MATCH(K1048574,tblTrans[ID],0),LangSelID)</f>
        <v>Q4 2006</v>
      </c>
      <c r="L1" s="1095" t="str">
        <f>INDEX(tblTrans[[English]:[Polski]],MATCH(L1048574,tblTrans[ID],0),LangSelID)</f>
        <v>Q1 2007</v>
      </c>
      <c r="M1" s="1095" t="str">
        <f>INDEX(tblTrans[[English]:[Polski]],MATCH(M1048574,tblTrans[ID],0),LangSelID)</f>
        <v>Q2 2007</v>
      </c>
      <c r="N1" s="1095" t="str">
        <f>INDEX(tblTrans[[English]:[Polski]],MATCH(N1048574,tblTrans[ID],0),LangSelID)</f>
        <v>Q3 2007</v>
      </c>
      <c r="O1" s="1147" t="str">
        <f>INDEX(tblTrans[[English]:[Polski]],MATCH(O1048574,tblTrans[ID],0),LangSelID)</f>
        <v>Q4 2007</v>
      </c>
      <c r="P1" s="1148" t="str">
        <f>INDEX(tblTrans[[English]:[Polski]],MATCH(P1048574,tblTrans[ID],0),LangSelID)</f>
        <v>Q1 2008</v>
      </c>
      <c r="Q1" s="1095" t="str">
        <f>INDEX(tblTrans[[English]:[Polski]],MATCH(Q1048574,tblTrans[ID],0),LangSelID)</f>
        <v>Q2 2008</v>
      </c>
      <c r="R1" s="1095" t="str">
        <f>INDEX(tblTrans[[English]:[Polski]],MATCH(R1048574,tblTrans[ID],0),LangSelID)</f>
        <v>Q3 2008</v>
      </c>
      <c r="S1" s="1095" t="str">
        <f>INDEX(tblTrans[[English]:[Polski]],MATCH(S1048574,tblTrans[ID],0),LangSelID)</f>
        <v>Q4 2008</v>
      </c>
      <c r="T1" s="1095" t="str">
        <f>INDEX(tblTrans[[English]:[Polski]],MATCH(T1048574,tblTrans[ID],0),LangSelID)</f>
        <v>Q1 2009</v>
      </c>
      <c r="U1" s="1095" t="str">
        <f>INDEX(tblTrans[[English]:[Polski]],MATCH(U1048574,tblTrans[ID],0),LangSelID)</f>
        <v>Q2 2009</v>
      </c>
      <c r="V1" s="1095" t="str">
        <f>INDEX(tblTrans[[English]:[Polski]],MATCH(V1048574,tblTrans[ID],0),LangSelID)</f>
        <v>Q3 2009</v>
      </c>
      <c r="W1" s="1095" t="str">
        <f>INDEX(tblTrans[[English]:[Polski]],MATCH(W1048574,tblTrans[ID],0),LangSelID)</f>
        <v>Q4 2009</v>
      </c>
      <c r="X1" s="1095" t="str">
        <f>INDEX(tblTrans[[English]:[Polski]],MATCH(X1048574,tblTrans[ID],0),LangSelID)</f>
        <v>Q1 2010</v>
      </c>
      <c r="Y1" s="1095" t="str">
        <f>INDEX(tblTrans[[English]:[Polski]],MATCH(Y1048574,tblTrans[ID],0),LangSelID)</f>
        <v>Q2 2010</v>
      </c>
      <c r="Z1" s="1147" t="str">
        <f>INDEX(tblTrans[[English]:[Polski]],MATCH(Z1048574,tblTrans[ID],0),LangSelID)</f>
        <v>Q3 2010</v>
      </c>
      <c r="AA1" s="1148" t="str">
        <f>INDEX(tblTrans[[English]:[Polski]],MATCH(AA1048574,tblTrans[ID],0),LangSelID)</f>
        <v>Q4 2010</v>
      </c>
      <c r="AB1" s="1095" t="str">
        <f>INDEX(tblTrans[[English]:[Polski]],MATCH(AB1048574,tblTrans[ID],0),LangSelID)</f>
        <v>Q1 2011</v>
      </c>
      <c r="AC1" s="1095" t="str">
        <f>INDEX(tblTrans[[English]:[Polski]],MATCH(AC1048574,tblTrans[ID],0),LangSelID)</f>
        <v>Q2 2011</v>
      </c>
      <c r="AD1" s="1095" t="str">
        <f>INDEX(tblTrans[[English]:[Polski]],MATCH(AD1048574,tblTrans[ID],0),LangSelID)</f>
        <v>Q3 2011</v>
      </c>
      <c r="AE1" s="1147" t="str">
        <f>INDEX(tblTrans[[English]:[Polski]],MATCH(AE1048574,tblTrans[ID],0),LangSelID)</f>
        <v>Q4 2011</v>
      </c>
      <c r="AF1" s="1146" t="str">
        <f>INDEX(tblTrans[[English]:[Polski]],MATCH(AF1048574,tblTrans[ID],0),LangSelID)</f>
        <v>Q1 2012</v>
      </c>
      <c r="AG1" s="1095" t="str">
        <f>INDEX(tblTrans[[English]:[Polski]],MATCH(AG1048574,tblTrans[ID],0),LangSelID)</f>
        <v>Q2 2012</v>
      </c>
      <c r="AH1" s="1095" t="str">
        <f>INDEX(tblTrans[[English]:[Polski]],MATCH(AH1048574,tblTrans[ID],0),LangSelID)</f>
        <v>Q3 2012</v>
      </c>
      <c r="AI1" s="1095" t="str">
        <f>INDEX(tblTrans[[English]:[Polski]],MATCH(AI1048574,tblTrans[ID],0),LangSelID)</f>
        <v>Q4 2012</v>
      </c>
      <c r="AJ1" s="1095" t="str">
        <f>INDEX(tblTrans[[English]:[Polski]],MATCH(AJ1048574,tblTrans[ID],0),LangSelID)</f>
        <v>Q1 2013</v>
      </c>
      <c r="AK1" s="1095" t="str">
        <f>INDEX(tblTrans[[English]:[Polski]],MATCH(AK1048574,tblTrans[ID],0),LangSelID)</f>
        <v>Q2 2013</v>
      </c>
      <c r="AL1" s="1095" t="str">
        <f>INDEX(tblTrans[[English]:[Polski]],MATCH(AL1048574,tblTrans[ID],0),LangSelID)</f>
        <v>Q3 2013</v>
      </c>
      <c r="AM1" s="1095" t="str">
        <f>INDEX(tblTrans[[English]:[Polski]],MATCH(AM1048574,tblTrans[ID],0),LangSelID)</f>
        <v>Q4 2013</v>
      </c>
      <c r="AN1" s="1095" t="str">
        <f>INDEX(tblTrans[[English]:[Polski]],MATCH(AN1048574,tblTrans[ID],0),LangSelID)</f>
        <v>Q1 2014</v>
      </c>
      <c r="AO1" s="1095" t="str">
        <f>INDEX(tblTrans[[English]:[Polski]],MATCH(AO1048574,tblTrans[ID],0),LangSelID)</f>
        <v>Q2 2014</v>
      </c>
      <c r="AP1" s="1095" t="str">
        <f>INDEX(tblTrans[[English]:[Polski]],MATCH(AP1048574,tblTrans[ID],0),LangSelID)</f>
        <v>Q3 2014</v>
      </c>
      <c r="AQ1" s="1095" t="str">
        <f>INDEX(tblTrans[[English]:[Polski]],MATCH(AQ1048574,tblTrans[ID],0),LangSelID)</f>
        <v>Q4 2014</v>
      </c>
      <c r="AR1" s="1095" t="str">
        <f>INDEX(tblTrans[[English]:[Polski]],MATCH(AR1048574,tblTrans[ID],0),LangSelID)</f>
        <v>Q1 2015</v>
      </c>
      <c r="AS1" s="1095" t="str">
        <f>INDEX(tblTrans[[English]:[Polski]],MATCH(AS1048574,tblTrans[ID],0),LangSelID)</f>
        <v>Q2 2015</v>
      </c>
      <c r="AT1" s="1095" t="str">
        <f>INDEX(tblTrans[[English]:[Polski]],MATCH(AT1048574,tblTrans[ID],0),LangSelID)</f>
        <v>Q3 2015</v>
      </c>
      <c r="AU1" s="1095" t="str">
        <f>INDEX(tblTrans[[English]:[Polski]],MATCH(AU1048574,tblTrans[ID],0),LangSelID)</f>
        <v>Q4 2015</v>
      </c>
      <c r="AV1" s="1095" t="str">
        <f>INDEX(tblTrans[[English]:[Polski]],MATCH(AV1048574,tblTrans[ID],0),LangSelID)</f>
        <v>Q1 2016</v>
      </c>
      <c r="AW1" s="1095" t="str">
        <f>INDEX(tblTrans[[English]:[Polski]],MATCH(AW1048574,tblTrans[ID],0),LangSelID)</f>
        <v>Q2 2016</v>
      </c>
      <c r="AX1" s="1095" t="str">
        <f>INDEX(tblTrans[[English]:[Polski]],MATCH(AX1048574,tblTrans[ID],0),LangSelID)</f>
        <v>Q3 2016</v>
      </c>
      <c r="AY1" s="1095" t="str">
        <f>INDEX(tblTrans[[English]:[Polski]],MATCH(AY1048574,tblTrans[ID],0),LangSelID)</f>
        <v>Q4 2016</v>
      </c>
      <c r="AZ1" s="1095" t="str">
        <f>INDEX(tblTrans[[English]:[Polski]],MATCH(AZ1048574,tblTrans[ID],0),LangSelID)</f>
        <v>Q1 2017</v>
      </c>
      <c r="BA1" s="1095" t="str">
        <f>INDEX(tblTrans[[English]:[Polski]],MATCH(BA1048574,tblTrans[ID],0),LangSelID)</f>
        <v>Q2 2017</v>
      </c>
      <c r="BB1" s="1095" t="str">
        <f>INDEX(tblTrans[[English]:[Polski]],MATCH(BB1048574,tblTrans[ID],0),LangSelID)</f>
        <v>Q3 2017</v>
      </c>
      <c r="BC1" s="1095" t="str">
        <f>INDEX(tblTrans[[English]:[Polski]],MATCH(BC1048574,tblTrans[ID],0),LangSelID)</f>
        <v>Q4 2017</v>
      </c>
      <c r="BD1" s="1095" t="str">
        <f>INDEX(tblTrans[[English]:[Polski]],MATCH(BD1048574,tblTrans[ID],0),LangSelID)</f>
        <v>Q1 2018</v>
      </c>
      <c r="BE1" s="1095" t="str">
        <f>INDEX(tblTrans[[English]:[Polski]],MATCH(BE1048574,tblTrans[ID],0),LangSelID)</f>
        <v>Q2 2018</v>
      </c>
      <c r="BF1" s="1095" t="str">
        <f>INDEX(tblTrans[[English]:[Polski]],MATCH(BF1048574,tblTrans[ID],0),LangSelID)</f>
        <v>Q3 2018</v>
      </c>
      <c r="BG1" s="1095" t="str">
        <f>INDEX(tblTrans[[English]:[Polski]],MATCH(BG1048574,tblTrans[ID],0),LangSelID)</f>
        <v>Q4 2018</v>
      </c>
      <c r="BH1" s="1095" t="str">
        <f>INDEX(tblTrans[[English]:[Polski]],MATCH(BH1048574,tblTrans[ID],0),LangSelID)</f>
        <v>Q1 2019</v>
      </c>
      <c r="BI1" s="1095" t="str">
        <f>INDEX(tblTrans[[English]:[Polski]],MATCH(BI1048574,tblTrans[ID],0),LangSelID)</f>
        <v>Q2 2019</v>
      </c>
      <c r="BJ1" s="1095" t="str">
        <f>INDEX(tblTrans[[English]:[Polski]],MATCH(BJ1048574,tblTrans[ID],0),LangSelID)</f>
        <v>Q3 2019</v>
      </c>
      <c r="XFB1" s="2539">
        <v>709</v>
      </c>
      <c r="XFC1" s="2540"/>
      <c r="XFD1" s="2541"/>
    </row>
    <row r="2" spans="1:70 16366:16384" ht="42.75" customHeight="1">
      <c r="A2" s="2542" t="str">
        <f>INDEX(tblTrans[[English]:[Polski]],MATCH(XFB2,tblTrans[ID],0),LangSelID)</f>
        <v>Corporate and Investment Banking</v>
      </c>
      <c r="B2" s="2543" t="e">
        <f>INDEX(tblTrans[[English]:[Polski]],MATCH(XEW2,tblTrans[ID],0),LangSelID)</f>
        <v>#N/A</v>
      </c>
      <c r="C2" s="2543" t="e">
        <f>INDEX(tblTrans[[English]:[Polski]],MATCH(XEX2,tblTrans[ID],0),LangSelID)</f>
        <v>#N/A</v>
      </c>
      <c r="D2" s="1145"/>
      <c r="E2" s="1145"/>
      <c r="F2" s="1145"/>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1145"/>
      <c r="AZ2" s="1145"/>
      <c r="BA2" s="1145"/>
      <c r="BB2" s="1145"/>
      <c r="BC2" s="1145"/>
      <c r="BD2" s="1145"/>
      <c r="BE2" s="1145"/>
      <c r="BF2" s="1145"/>
      <c r="BG2" s="1145"/>
      <c r="BH2" s="1145"/>
      <c r="BI2" s="1145"/>
      <c r="BJ2" s="1145"/>
      <c r="BO2" s="2360"/>
      <c r="XFB2" s="2542">
        <v>710</v>
      </c>
      <c r="XFC2" s="2543"/>
      <c r="XFD2" s="2543"/>
    </row>
    <row r="3" spans="1:70 16366:16384" ht="33" customHeight="1">
      <c r="A3" s="2554" t="str">
        <f>INDEX(tblTrans[[English]:[Polski]],MATCH(XFB3,tblTrans[ID],0),LangSelID)</f>
        <v>a sub-segment of the Corporates and Financial Markets segment</v>
      </c>
      <c r="B3" s="2555" t="e">
        <f>INDEX(tblTrans[[English]:[Polski]],MATCH(XEW3,tblTrans[ID],0),LangSelID)</f>
        <v>#N/A</v>
      </c>
      <c r="C3" s="2556" t="e">
        <f>INDEX(tblTrans[[English]:[Polski]],MATCH(XEX3,tblTrans[ID],0),LangSelID)</f>
        <v>#N/A</v>
      </c>
      <c r="D3" s="1139"/>
      <c r="E3" s="1139"/>
      <c r="F3" s="1139"/>
      <c r="G3" s="1144"/>
      <c r="H3" s="1139"/>
      <c r="I3" s="1139"/>
      <c r="J3" s="1139"/>
      <c r="K3" s="1139"/>
      <c r="L3" s="1139"/>
      <c r="M3" s="1139"/>
      <c r="N3" s="1139"/>
      <c r="O3" s="1142"/>
      <c r="P3" s="1143"/>
      <c r="Q3" s="1139"/>
      <c r="R3" s="1139"/>
      <c r="S3" s="1139"/>
      <c r="T3" s="1139"/>
      <c r="U3" s="1139"/>
      <c r="V3" s="1139"/>
      <c r="W3" s="1139"/>
      <c r="X3" s="1139"/>
      <c r="Y3" s="1139"/>
      <c r="Z3" s="1142"/>
      <c r="AA3" s="1143"/>
      <c r="AB3" s="1139"/>
      <c r="AC3" s="1139"/>
      <c r="AD3" s="1139"/>
      <c r="AE3" s="1142"/>
      <c r="AF3" s="1141"/>
      <c r="AG3" s="1139"/>
      <c r="AH3" s="1139"/>
      <c r="AI3" s="1139"/>
      <c r="AJ3" s="1139"/>
      <c r="AK3" s="1139"/>
      <c r="AL3" s="1139"/>
      <c r="AM3" s="1139"/>
      <c r="AN3" s="1140"/>
      <c r="AO3" s="1139"/>
      <c r="AP3" s="1139"/>
      <c r="AQ3" s="1139"/>
      <c r="AR3" s="1139"/>
      <c r="AS3" s="1139"/>
      <c r="AT3" s="1139"/>
      <c r="AU3" s="1139"/>
      <c r="AV3" s="1139"/>
      <c r="AW3" s="1139"/>
      <c r="AX3" s="1139"/>
      <c r="AY3" s="1139"/>
      <c r="AZ3" s="1139"/>
      <c r="BA3" s="1139"/>
      <c r="BB3" s="1139"/>
      <c r="BC3" s="1139"/>
      <c r="BD3" s="1139"/>
      <c r="BE3" s="1139"/>
      <c r="BF3" s="1139"/>
      <c r="BG3" s="1139"/>
      <c r="BH3" s="1139"/>
      <c r="BI3" s="1139"/>
      <c r="BJ3" s="1139"/>
      <c r="BL3" s="2360"/>
      <c r="XFB3" s="2544">
        <v>711</v>
      </c>
      <c r="XFC3" s="2545"/>
      <c r="XFD3" s="2546"/>
    </row>
    <row r="4" spans="1:70 16366:16384" s="1025" customFormat="1" ht="15" customHeight="1">
      <c r="A4" s="1113" t="str">
        <f>INDEX(tblTrans[[English]:[Polski]],MATCH(XFB4,tblTrans[ID],0),LangSelID)</f>
        <v>Number of Corporate Customers</v>
      </c>
      <c r="B4" s="1113"/>
      <c r="C4" s="1113"/>
      <c r="D4" s="1113"/>
      <c r="E4" s="1113"/>
      <c r="F4" s="1113"/>
      <c r="G4" s="1113"/>
      <c r="H4" s="1113"/>
      <c r="I4" s="1113"/>
      <c r="J4" s="1113"/>
      <c r="K4" s="1113"/>
      <c r="L4" s="1113"/>
      <c r="M4" s="1113"/>
      <c r="N4" s="1113"/>
      <c r="O4" s="1116"/>
      <c r="P4" s="1119"/>
      <c r="Q4" s="1113"/>
      <c r="R4" s="1113"/>
      <c r="S4" s="1113"/>
      <c r="T4" s="1113"/>
      <c r="U4" s="1113"/>
      <c r="V4" s="1113"/>
      <c r="W4" s="1113"/>
      <c r="X4" s="1113"/>
      <c r="Y4" s="1113"/>
      <c r="Z4" s="1116"/>
      <c r="AA4" s="1119"/>
      <c r="AB4" s="1113"/>
      <c r="AC4" s="1113"/>
      <c r="AD4" s="1113"/>
      <c r="AE4" s="1116"/>
      <c r="AF4" s="1118"/>
      <c r="AG4" s="1113"/>
      <c r="AH4" s="1113"/>
      <c r="AI4" s="1113"/>
      <c r="AJ4" s="1113"/>
      <c r="AK4" s="1113"/>
      <c r="AL4" s="1113"/>
      <c r="AM4" s="1113"/>
      <c r="AN4" s="1138"/>
      <c r="AO4" s="1113"/>
      <c r="AP4" s="1113"/>
      <c r="AQ4" s="1113"/>
      <c r="AR4" s="1113"/>
      <c r="AS4" s="1113"/>
      <c r="AT4" s="1236"/>
      <c r="AU4" s="1351"/>
      <c r="AV4" s="1368"/>
      <c r="AW4" s="1379"/>
      <c r="AX4" s="1401"/>
      <c r="AY4" s="1425"/>
      <c r="AZ4" s="1470"/>
      <c r="BA4" s="1516"/>
      <c r="BB4" s="1519"/>
      <c r="BC4" s="1683"/>
      <c r="BD4" s="1138"/>
      <c r="BE4" s="2063"/>
      <c r="BF4" s="2152"/>
      <c r="BG4" s="2180"/>
      <c r="BH4" s="2238"/>
      <c r="BI4" s="2341"/>
      <c r="BJ4" s="2380"/>
      <c r="XFB4" s="1328">
        <v>712</v>
      </c>
      <c r="XFC4" s="1328"/>
      <c r="XFD4" s="1328"/>
    </row>
    <row r="5" spans="1:70 16366:16384" s="1025" customFormat="1" ht="15" customHeight="1">
      <c r="A5" s="1105"/>
      <c r="B5" s="1120" t="s">
        <v>587</v>
      </c>
      <c r="C5" s="1114" t="str">
        <f>INDEX(tblTrans[[English]:[Polski]],MATCH(XFD5,tblTrans[ID],0),LangSelID)</f>
        <v>pcs.</v>
      </c>
      <c r="D5" s="2548" t="s">
        <v>592</v>
      </c>
      <c r="E5" s="2549"/>
      <c r="F5" s="2550"/>
      <c r="G5" s="1111">
        <v>928</v>
      </c>
      <c r="H5" s="1105">
        <v>937</v>
      </c>
      <c r="I5" s="1105">
        <v>929</v>
      </c>
      <c r="J5" s="1105">
        <v>942</v>
      </c>
      <c r="K5" s="1105">
        <v>969</v>
      </c>
      <c r="L5" s="1105">
        <v>968</v>
      </c>
      <c r="M5" s="1105">
        <v>979</v>
      </c>
      <c r="N5" s="1105">
        <v>987</v>
      </c>
      <c r="O5" s="1107">
        <v>996</v>
      </c>
      <c r="P5" s="1110">
        <v>948</v>
      </c>
      <c r="Q5" s="1105">
        <v>942</v>
      </c>
      <c r="R5" s="1105">
        <v>946</v>
      </c>
      <c r="S5" s="1105">
        <v>968</v>
      </c>
      <c r="T5" s="1105">
        <v>960</v>
      </c>
      <c r="U5" s="1105">
        <v>905</v>
      </c>
      <c r="V5" s="1105">
        <v>908</v>
      </c>
      <c r="W5" s="1105">
        <v>898</v>
      </c>
      <c r="X5" s="1105">
        <v>993</v>
      </c>
      <c r="Y5" s="1123">
        <v>1062</v>
      </c>
      <c r="Z5" s="1122">
        <v>1083</v>
      </c>
      <c r="AA5" s="1130">
        <v>1101</v>
      </c>
      <c r="AB5" s="1123">
        <v>1114</v>
      </c>
      <c r="AC5" s="1123">
        <v>1145</v>
      </c>
      <c r="AD5" s="1123">
        <v>1153</v>
      </c>
      <c r="AE5" s="1122">
        <v>1185</v>
      </c>
      <c r="AF5" s="1129">
        <v>1207</v>
      </c>
      <c r="AG5" s="1123">
        <v>1213</v>
      </c>
      <c r="AH5" s="1123">
        <v>1229</v>
      </c>
      <c r="AI5" s="1123">
        <v>1228</v>
      </c>
      <c r="AJ5" s="1128">
        <v>1243</v>
      </c>
      <c r="AK5" s="1123">
        <v>1253</v>
      </c>
      <c r="AL5" s="1123">
        <v>1266</v>
      </c>
      <c r="AM5" s="1122">
        <v>1255</v>
      </c>
      <c r="AN5" s="1121">
        <v>1710</v>
      </c>
      <c r="AO5" s="1123">
        <v>1778</v>
      </c>
      <c r="AP5" s="1123">
        <v>1794</v>
      </c>
      <c r="AQ5" s="1123">
        <v>1838</v>
      </c>
      <c r="AR5" s="1123">
        <v>1839</v>
      </c>
      <c r="AS5" s="1123">
        <v>1867</v>
      </c>
      <c r="AT5" s="1123">
        <v>1931</v>
      </c>
      <c r="AU5" s="1123">
        <v>1983</v>
      </c>
      <c r="AV5" s="1123">
        <v>2152</v>
      </c>
      <c r="AW5" s="1123">
        <v>2138</v>
      </c>
      <c r="AX5" s="1123">
        <v>2149</v>
      </c>
      <c r="AY5" s="1123">
        <v>2123</v>
      </c>
      <c r="AZ5" s="1123">
        <v>2103</v>
      </c>
      <c r="BA5" s="1123">
        <v>2119</v>
      </c>
      <c r="BB5" s="1123">
        <v>2126</v>
      </c>
      <c r="BC5" s="1122">
        <v>2093</v>
      </c>
      <c r="BD5" s="1121">
        <v>2156</v>
      </c>
      <c r="BE5" s="1123">
        <v>2148</v>
      </c>
      <c r="BF5" s="1123">
        <v>2138</v>
      </c>
      <c r="BG5" s="1123">
        <v>2193</v>
      </c>
      <c r="BH5" s="1123">
        <v>2225</v>
      </c>
      <c r="BI5" s="1123">
        <v>2277</v>
      </c>
      <c r="BJ5" s="1123">
        <v>2331</v>
      </c>
      <c r="XFB5" s="1105"/>
      <c r="XFC5" s="1120" t="s">
        <v>587</v>
      </c>
      <c r="XFD5" s="1114">
        <v>708</v>
      </c>
    </row>
    <row r="6" spans="1:70 16366:16384" s="1025" customFormat="1" ht="15" customHeight="1">
      <c r="A6" s="1105"/>
      <c r="B6" s="1120" t="s">
        <v>586</v>
      </c>
      <c r="C6" s="1114" t="str">
        <f>INDEX(tblTrans[[English]:[Polski]],MATCH(XFD6,tblTrans[ID],0),LangSelID)</f>
        <v>pcs.</v>
      </c>
      <c r="D6" s="2551"/>
      <c r="E6" s="2552"/>
      <c r="F6" s="2553"/>
      <c r="G6" s="1124">
        <v>3179</v>
      </c>
      <c r="H6" s="1123">
        <v>3206</v>
      </c>
      <c r="I6" s="1123">
        <v>3305</v>
      </c>
      <c r="J6" s="1123">
        <v>3387</v>
      </c>
      <c r="K6" s="1123">
        <v>3470</v>
      </c>
      <c r="L6" s="1123">
        <v>3511</v>
      </c>
      <c r="M6" s="1123">
        <v>3589</v>
      </c>
      <c r="N6" s="1123">
        <v>3679</v>
      </c>
      <c r="O6" s="1122">
        <v>3658</v>
      </c>
      <c r="P6" s="1130">
        <v>3770</v>
      </c>
      <c r="Q6" s="1123">
        <v>3827</v>
      </c>
      <c r="R6" s="1123">
        <v>3853</v>
      </c>
      <c r="S6" s="1123">
        <v>3896</v>
      </c>
      <c r="T6" s="1123">
        <v>3883</v>
      </c>
      <c r="U6" s="1123">
        <v>3852</v>
      </c>
      <c r="V6" s="1123">
        <v>3875</v>
      </c>
      <c r="W6" s="1123">
        <v>3810</v>
      </c>
      <c r="X6" s="1123">
        <v>3679</v>
      </c>
      <c r="Y6" s="1123">
        <v>3860</v>
      </c>
      <c r="Z6" s="1122">
        <v>3905</v>
      </c>
      <c r="AA6" s="1130">
        <v>3993</v>
      </c>
      <c r="AB6" s="1123">
        <v>4071</v>
      </c>
      <c r="AC6" s="1123">
        <v>4132</v>
      </c>
      <c r="AD6" s="1123">
        <v>4211</v>
      </c>
      <c r="AE6" s="1122">
        <v>4246</v>
      </c>
      <c r="AF6" s="1129">
        <v>4260</v>
      </c>
      <c r="AG6" s="1123">
        <v>4348</v>
      </c>
      <c r="AH6" s="1123">
        <v>4446</v>
      </c>
      <c r="AI6" s="1123">
        <v>4583</v>
      </c>
      <c r="AJ6" s="1128">
        <v>4701</v>
      </c>
      <c r="AK6" s="1123">
        <v>4795</v>
      </c>
      <c r="AL6" s="1123">
        <v>4885</v>
      </c>
      <c r="AM6" s="1122">
        <v>5022</v>
      </c>
      <c r="AN6" s="1121">
        <v>4809</v>
      </c>
      <c r="AO6" s="1123">
        <v>4904</v>
      </c>
      <c r="AP6" s="1123">
        <v>5026</v>
      </c>
      <c r="AQ6" s="1123">
        <v>5144</v>
      </c>
      <c r="AR6" s="1123">
        <v>5317</v>
      </c>
      <c r="AS6" s="1123">
        <v>5485</v>
      </c>
      <c r="AT6" s="1123">
        <v>5609</v>
      </c>
      <c r="AU6" s="1123">
        <v>5748</v>
      </c>
      <c r="AV6" s="1123">
        <v>5896</v>
      </c>
      <c r="AW6" s="1123">
        <v>5883</v>
      </c>
      <c r="AX6" s="1123">
        <v>5987</v>
      </c>
      <c r="AY6" s="1123">
        <v>6067</v>
      </c>
      <c r="AZ6" s="1123">
        <v>6770</v>
      </c>
      <c r="BA6" s="1123">
        <v>6835</v>
      </c>
      <c r="BB6" s="1123">
        <v>6980</v>
      </c>
      <c r="BC6" s="1122">
        <v>7088</v>
      </c>
      <c r="BD6" s="1121">
        <v>7465</v>
      </c>
      <c r="BE6" s="1123">
        <v>7551</v>
      </c>
      <c r="BF6" s="1123">
        <v>7389</v>
      </c>
      <c r="BG6" s="1123">
        <v>7520</v>
      </c>
      <c r="BH6" s="1123">
        <v>7692</v>
      </c>
      <c r="BI6" s="1123">
        <v>7777</v>
      </c>
      <c r="BJ6" s="1123">
        <v>8077</v>
      </c>
      <c r="XFB6" s="1105"/>
      <c r="XFC6" s="1120" t="s">
        <v>586</v>
      </c>
      <c r="XFD6" s="1114">
        <v>708</v>
      </c>
    </row>
    <row r="7" spans="1:70 16366:16384" s="1025" customFormat="1" ht="15" customHeight="1">
      <c r="A7" s="1105"/>
      <c r="B7" s="1120" t="s">
        <v>585</v>
      </c>
      <c r="C7" s="1114" t="str">
        <f>INDEX(tblTrans[[English]:[Polski]],MATCH(XFD7,tblTrans[ID],0),LangSelID)</f>
        <v>pcs.</v>
      </c>
      <c r="D7" s="1137"/>
      <c r="E7" s="1136"/>
      <c r="F7" s="1135"/>
      <c r="G7" s="1124">
        <v>5926</v>
      </c>
      <c r="H7" s="1123">
        <v>6095</v>
      </c>
      <c r="I7" s="1123">
        <v>6375</v>
      </c>
      <c r="J7" s="1123">
        <v>6567</v>
      </c>
      <c r="K7" s="1123">
        <v>7003</v>
      </c>
      <c r="L7" s="1123">
        <v>7179</v>
      </c>
      <c r="M7" s="1123">
        <v>7444</v>
      </c>
      <c r="N7" s="1123">
        <v>7677</v>
      </c>
      <c r="O7" s="1122">
        <v>7631</v>
      </c>
      <c r="P7" s="1130">
        <v>7717</v>
      </c>
      <c r="Q7" s="1123">
        <v>7909</v>
      </c>
      <c r="R7" s="1123">
        <v>8047</v>
      </c>
      <c r="S7" s="1123">
        <v>8234</v>
      </c>
      <c r="T7" s="1123">
        <v>8238</v>
      </c>
      <c r="U7" s="1123">
        <v>8233</v>
      </c>
      <c r="V7" s="1123">
        <v>8209</v>
      </c>
      <c r="W7" s="1123">
        <v>8128</v>
      </c>
      <c r="X7" s="1123">
        <v>8111</v>
      </c>
      <c r="Y7" s="1123">
        <v>8104</v>
      </c>
      <c r="Z7" s="1122">
        <v>8138</v>
      </c>
      <c r="AA7" s="1130">
        <v>8177</v>
      </c>
      <c r="AB7" s="1123">
        <v>8238</v>
      </c>
      <c r="AC7" s="1123">
        <v>8359</v>
      </c>
      <c r="AD7" s="1123">
        <v>8514</v>
      </c>
      <c r="AE7" s="1122">
        <v>8546</v>
      </c>
      <c r="AF7" s="1129">
        <v>8947</v>
      </c>
      <c r="AG7" s="1123">
        <v>9092</v>
      </c>
      <c r="AH7" s="1123">
        <v>9207</v>
      </c>
      <c r="AI7" s="1123">
        <v>9284</v>
      </c>
      <c r="AJ7" s="1128">
        <v>9352</v>
      </c>
      <c r="AK7" s="1123">
        <v>9554</v>
      </c>
      <c r="AL7" s="1123">
        <v>9850</v>
      </c>
      <c r="AM7" s="1122">
        <v>10056</v>
      </c>
      <c r="AN7" s="1121">
        <v>10081</v>
      </c>
      <c r="AO7" s="1123">
        <v>10324</v>
      </c>
      <c r="AP7" s="1123">
        <v>10570</v>
      </c>
      <c r="AQ7" s="1123">
        <v>10805</v>
      </c>
      <c r="AR7" s="1123">
        <v>10977</v>
      </c>
      <c r="AS7" s="1123">
        <v>11302</v>
      </c>
      <c r="AT7" s="1123">
        <v>11546</v>
      </c>
      <c r="AU7" s="1123">
        <v>11831</v>
      </c>
      <c r="AV7" s="1123">
        <v>11944</v>
      </c>
      <c r="AW7" s="1123">
        <v>12199</v>
      </c>
      <c r="AX7" s="1123">
        <v>12559</v>
      </c>
      <c r="AY7" s="1123">
        <v>12750</v>
      </c>
      <c r="AZ7" s="1123">
        <v>12362</v>
      </c>
      <c r="BA7" s="1123">
        <v>12546</v>
      </c>
      <c r="BB7" s="1123">
        <v>12719</v>
      </c>
      <c r="BC7" s="1122">
        <v>12867</v>
      </c>
      <c r="BD7" s="1121">
        <v>12695</v>
      </c>
      <c r="BE7" s="1123">
        <v>13235</v>
      </c>
      <c r="BF7" s="1123">
        <v>13800</v>
      </c>
      <c r="BG7" s="1123">
        <v>13993</v>
      </c>
      <c r="BH7" s="1123">
        <v>14371</v>
      </c>
      <c r="BI7" s="1123">
        <v>14948</v>
      </c>
      <c r="BJ7" s="1123">
        <v>15482</v>
      </c>
      <c r="BK7" s="1104"/>
      <c r="BL7" s="1104"/>
      <c r="BM7" s="1104"/>
      <c r="BN7" s="1104"/>
      <c r="BO7" s="1104"/>
      <c r="BP7" s="1104"/>
      <c r="BQ7" s="1104"/>
      <c r="XFB7" s="1105"/>
      <c r="XFC7" s="1120" t="s">
        <v>585</v>
      </c>
      <c r="XFD7" s="1114">
        <v>708</v>
      </c>
    </row>
    <row r="8" spans="1:70 16366:16384" s="1025" customFormat="1" ht="15" customHeight="1">
      <c r="A8" s="1105"/>
      <c r="B8" s="1120"/>
      <c r="C8" s="1105"/>
      <c r="D8" s="1105"/>
      <c r="E8" s="1105"/>
      <c r="F8" s="1105"/>
      <c r="G8" s="1105"/>
      <c r="H8" s="1105"/>
      <c r="I8" s="1105"/>
      <c r="J8" s="1105"/>
      <c r="K8" s="1105"/>
      <c r="L8" s="1105"/>
      <c r="M8" s="1105"/>
      <c r="N8" s="1105"/>
      <c r="O8" s="1107"/>
      <c r="P8" s="1110"/>
      <c r="Q8" s="1105"/>
      <c r="R8" s="1105"/>
      <c r="S8" s="1105"/>
      <c r="T8" s="1105"/>
      <c r="U8" s="1105"/>
      <c r="V8" s="1105"/>
      <c r="W8" s="1105"/>
      <c r="X8" s="1105"/>
      <c r="Y8" s="1105"/>
      <c r="Z8" s="1107"/>
      <c r="AA8" s="1110"/>
      <c r="AB8" s="1105"/>
      <c r="AC8" s="1105"/>
      <c r="AD8" s="1105"/>
      <c r="AE8" s="1107"/>
      <c r="AF8" s="1109"/>
      <c r="AG8" s="1105"/>
      <c r="AH8" s="1105"/>
      <c r="AI8" s="1105"/>
      <c r="AJ8" s="1108"/>
      <c r="AK8" s="1105"/>
      <c r="AL8" s="1105"/>
      <c r="AM8" s="1107"/>
      <c r="AN8" s="1106"/>
      <c r="AO8" s="1105"/>
      <c r="AP8" s="1105"/>
      <c r="AQ8" s="1105"/>
      <c r="AR8" s="1105"/>
      <c r="AS8" s="1105"/>
      <c r="AT8" s="1105"/>
      <c r="AU8" s="1105"/>
      <c r="AV8" s="1105"/>
      <c r="AW8" s="1105"/>
      <c r="AX8" s="1105"/>
      <c r="AY8" s="1105"/>
      <c r="AZ8" s="1105"/>
      <c r="BA8" s="1105"/>
      <c r="BB8" s="1105"/>
      <c r="BC8" s="1107"/>
      <c r="BD8" s="1106"/>
      <c r="BE8" s="1105"/>
      <c r="BF8" s="1105"/>
      <c r="BG8" s="1105"/>
      <c r="BH8" s="1105"/>
      <c r="BI8" s="1105"/>
      <c r="BJ8" s="1105"/>
      <c r="XFB8" s="1105"/>
      <c r="XFC8" s="1120"/>
      <c r="XFD8" s="1105"/>
    </row>
    <row r="9" spans="1:70 16366:16384" s="1025" customFormat="1" ht="15" customHeight="1">
      <c r="A9" s="1113" t="str">
        <f>INDEX(tblTrans[[English]:[Polski]],MATCH(XEP9,tblTrans[ID],0),LangSelID)</f>
        <v>Loans to Corporate Customers</v>
      </c>
      <c r="B9" s="1113"/>
      <c r="C9" s="1113"/>
      <c r="D9" s="1113"/>
      <c r="E9" s="1113"/>
      <c r="F9" s="1113"/>
      <c r="G9" s="1113"/>
      <c r="H9" s="1113"/>
      <c r="I9" s="1113"/>
      <c r="J9" s="1113"/>
      <c r="K9" s="1113"/>
      <c r="L9" s="1113"/>
      <c r="M9" s="1113"/>
      <c r="N9" s="1113"/>
      <c r="O9" s="1116"/>
      <c r="P9" s="1119"/>
      <c r="Q9" s="1113"/>
      <c r="R9" s="1113"/>
      <c r="S9" s="1113"/>
      <c r="T9" s="1113"/>
      <c r="U9" s="1113"/>
      <c r="V9" s="1113"/>
      <c r="W9" s="1113"/>
      <c r="X9" s="1113"/>
      <c r="Y9" s="1113"/>
      <c r="Z9" s="1116"/>
      <c r="AA9" s="1119"/>
      <c r="AB9" s="1113"/>
      <c r="AC9" s="1113"/>
      <c r="AD9" s="1113"/>
      <c r="AE9" s="1116"/>
      <c r="AF9" s="1118"/>
      <c r="AG9" s="1113"/>
      <c r="AH9" s="1113"/>
      <c r="AI9" s="1113"/>
      <c r="AJ9" s="1117"/>
      <c r="AK9" s="1113"/>
      <c r="AL9" s="1113"/>
      <c r="AM9" s="1116"/>
      <c r="AN9" s="1115"/>
      <c r="AO9" s="1113"/>
      <c r="AP9" s="1113"/>
      <c r="AQ9" s="1113"/>
      <c r="AR9" s="1113"/>
      <c r="AS9" s="1113"/>
      <c r="AT9" s="1236"/>
      <c r="AU9" s="1351"/>
      <c r="AV9" s="1368"/>
      <c r="AW9" s="1379"/>
      <c r="AX9" s="1401"/>
      <c r="AY9" s="1425"/>
      <c r="AZ9" s="1470"/>
      <c r="BA9" s="1516"/>
      <c r="BB9" s="1519"/>
      <c r="BC9" s="1682"/>
      <c r="BD9" s="1115"/>
      <c r="BE9" s="2063"/>
      <c r="BF9" s="2152"/>
      <c r="BG9" s="2180"/>
      <c r="BH9" s="2238"/>
      <c r="BI9" s="2341"/>
      <c r="BJ9" s="2380"/>
      <c r="XEP9" s="1328">
        <v>713</v>
      </c>
      <c r="XEQ9" s="1328"/>
      <c r="XER9" s="1328"/>
    </row>
    <row r="10" spans="1:70 16366:16384" s="1025" customFormat="1" ht="15" customHeight="1">
      <c r="A10" s="1105"/>
      <c r="B10" s="1120" t="s">
        <v>587</v>
      </c>
      <c r="C10" s="1114" t="str">
        <f>INDEX(tblTrans[[English]:[Polski]],MATCH(XER10,tblTrans[ID],0),LangSelID)</f>
        <v>PLN M</v>
      </c>
      <c r="D10" s="1113"/>
      <c r="E10" s="1113"/>
      <c r="F10" s="1113"/>
      <c r="G10" s="1124">
        <v>3387.875</v>
      </c>
      <c r="H10" s="1123">
        <v>3904.4259999999999</v>
      </c>
      <c r="I10" s="1123">
        <v>3780.424</v>
      </c>
      <c r="J10" s="1123">
        <v>3958.8049999999998</v>
      </c>
      <c r="K10" s="1124">
        <v>3371.4</v>
      </c>
      <c r="L10" s="1124">
        <v>3588</v>
      </c>
      <c r="M10" s="1124">
        <v>3996</v>
      </c>
      <c r="N10" s="1124">
        <v>4167</v>
      </c>
      <c r="O10" s="1126">
        <v>4605</v>
      </c>
      <c r="P10" s="1125">
        <v>5365</v>
      </c>
      <c r="Q10" s="1124">
        <v>5531</v>
      </c>
      <c r="R10" s="1123">
        <v>5468</v>
      </c>
      <c r="S10" s="1123">
        <v>6019</v>
      </c>
      <c r="T10" s="1123">
        <v>6153</v>
      </c>
      <c r="U10" s="1123">
        <v>5666</v>
      </c>
      <c r="V10" s="1123">
        <v>6192</v>
      </c>
      <c r="W10" s="1123">
        <v>6460</v>
      </c>
      <c r="X10" s="1123">
        <v>5785</v>
      </c>
      <c r="Y10" s="1123">
        <v>5898</v>
      </c>
      <c r="Z10" s="1122">
        <v>5869</v>
      </c>
      <c r="AA10" s="1130">
        <v>6001</v>
      </c>
      <c r="AB10" s="1123">
        <v>6517</v>
      </c>
      <c r="AC10" s="1123">
        <v>7164.1252550299905</v>
      </c>
      <c r="AD10" s="1123">
        <v>8183.17609911</v>
      </c>
      <c r="AE10" s="1122">
        <v>11261.13068371</v>
      </c>
      <c r="AF10" s="1129">
        <v>11122.027029960002</v>
      </c>
      <c r="AG10" s="1123">
        <v>12056.162694829998</v>
      </c>
      <c r="AH10" s="1123">
        <v>12620.983162050001</v>
      </c>
      <c r="AI10" s="1123">
        <v>11382.790215589997</v>
      </c>
      <c r="AJ10" s="1128">
        <v>11365.138513129999</v>
      </c>
      <c r="AK10" s="1123">
        <v>12057.52041721</v>
      </c>
      <c r="AL10" s="1123">
        <v>11690.65007331</v>
      </c>
      <c r="AM10" s="1122">
        <v>11308.7553014</v>
      </c>
      <c r="AN10" s="1121">
        <v>6094.5311325399998</v>
      </c>
      <c r="AO10" s="1127">
        <v>6224.1302772399995</v>
      </c>
      <c r="AP10" s="1127">
        <v>6366.6063506499995</v>
      </c>
      <c r="AQ10" s="1127">
        <v>6378.8784824699987</v>
      </c>
      <c r="AR10" s="1127">
        <v>6290.1561544099995</v>
      </c>
      <c r="AS10" s="1127">
        <v>6329.42422231</v>
      </c>
      <c r="AT10" s="1127">
        <v>6379.1789098399995</v>
      </c>
      <c r="AU10" s="1127">
        <v>6162.6332604299996</v>
      </c>
      <c r="AV10" s="1127">
        <v>5771.2845238500004</v>
      </c>
      <c r="AW10" s="1127">
        <v>5603.6506512600008</v>
      </c>
      <c r="AX10" s="1127">
        <v>5506.4874796899985</v>
      </c>
      <c r="AY10" s="1127">
        <v>4999.7326539099995</v>
      </c>
      <c r="AZ10" s="1127">
        <v>5258.5196119000011</v>
      </c>
      <c r="BA10" s="1127">
        <v>5115.9173532000004</v>
      </c>
      <c r="BB10" s="1127">
        <v>5907.9851603900006</v>
      </c>
      <c r="BC10" s="1122">
        <v>5316.9290314300006</v>
      </c>
      <c r="BD10" s="1121">
        <v>6048.506532899999</v>
      </c>
      <c r="BE10" s="1127">
        <v>6150.8643102599999</v>
      </c>
      <c r="BF10" s="1127">
        <v>6690.4515917500003</v>
      </c>
      <c r="BG10" s="1127">
        <v>7036.8994201500009</v>
      </c>
      <c r="BH10" s="1127">
        <v>7094.0493124599998</v>
      </c>
      <c r="BI10" s="1127">
        <v>7210.1728862399978</v>
      </c>
      <c r="BJ10" s="1127">
        <v>7838.1251874300006</v>
      </c>
      <c r="BM10" s="1104"/>
      <c r="BP10" s="1104"/>
      <c r="XEP10" s="1105"/>
      <c r="XEQ10" s="1120" t="s">
        <v>587</v>
      </c>
      <c r="XER10" s="1114">
        <v>706</v>
      </c>
    </row>
    <row r="11" spans="1:70 16366:16384" s="1025" customFormat="1" ht="15" customHeight="1">
      <c r="A11" s="1105"/>
      <c r="B11" s="1120" t="s">
        <v>586</v>
      </c>
      <c r="C11" s="1114" t="str">
        <f>INDEX(tblTrans[[English]:[Polski]],MATCH(XER11,tblTrans[ID],0),LangSelID)</f>
        <v>PLN M</v>
      </c>
      <c r="D11" s="1113"/>
      <c r="E11" s="1113"/>
      <c r="F11" s="1113"/>
      <c r="G11" s="1124">
        <v>4882.5680000000002</v>
      </c>
      <c r="H11" s="1123">
        <v>6091.1729999999998</v>
      </c>
      <c r="I11" s="1123">
        <v>6576.5810000000001</v>
      </c>
      <c r="J11" s="1123">
        <v>5930.576</v>
      </c>
      <c r="K11" s="1124">
        <v>5188.2</v>
      </c>
      <c r="L11" s="1124">
        <v>6032</v>
      </c>
      <c r="M11" s="1124">
        <v>6886</v>
      </c>
      <c r="N11" s="1124">
        <v>7015</v>
      </c>
      <c r="O11" s="1126">
        <v>7030</v>
      </c>
      <c r="P11" s="1125">
        <v>6886</v>
      </c>
      <c r="Q11" s="1124">
        <v>7295</v>
      </c>
      <c r="R11" s="1123">
        <v>7507</v>
      </c>
      <c r="S11" s="1123">
        <v>7702</v>
      </c>
      <c r="T11" s="1123">
        <v>8144</v>
      </c>
      <c r="U11" s="1123">
        <v>8180</v>
      </c>
      <c r="V11" s="1123">
        <v>7901</v>
      </c>
      <c r="W11" s="1123">
        <v>7764</v>
      </c>
      <c r="X11" s="1123">
        <v>7577</v>
      </c>
      <c r="Y11" s="1123">
        <v>7917</v>
      </c>
      <c r="Z11" s="1122">
        <v>7806</v>
      </c>
      <c r="AA11" s="1130">
        <v>8029</v>
      </c>
      <c r="AB11" s="1123">
        <v>8243</v>
      </c>
      <c r="AC11" s="1123">
        <v>8226.0214339399936</v>
      </c>
      <c r="AD11" s="1123">
        <v>8919.3915027199946</v>
      </c>
      <c r="AE11" s="1122">
        <v>9371.0047386599963</v>
      </c>
      <c r="AF11" s="1129">
        <v>9442.7604698999985</v>
      </c>
      <c r="AG11" s="1123">
        <v>9853.4236309200023</v>
      </c>
      <c r="AH11" s="1123">
        <v>10028.06817739</v>
      </c>
      <c r="AI11" s="1123">
        <v>9519.9028897400021</v>
      </c>
      <c r="AJ11" s="1128">
        <v>9504.0122530100016</v>
      </c>
      <c r="AK11" s="1123">
        <v>9899.9971233499982</v>
      </c>
      <c r="AL11" s="1123">
        <v>9981.5349853300031</v>
      </c>
      <c r="AM11" s="1122">
        <v>9424.6001718599964</v>
      </c>
      <c r="AN11" s="1121">
        <v>9992.6825108000012</v>
      </c>
      <c r="AO11" s="1127">
        <v>10416.34057989</v>
      </c>
      <c r="AP11" s="1127">
        <v>10841.10579105</v>
      </c>
      <c r="AQ11" s="1127">
        <v>10633.261563170001</v>
      </c>
      <c r="AR11" s="1127">
        <v>11228.514408360001</v>
      </c>
      <c r="AS11" s="1127">
        <v>11899.720721969999</v>
      </c>
      <c r="AT11" s="1127">
        <v>12205.9766741</v>
      </c>
      <c r="AU11" s="1127">
        <v>11837.59666264</v>
      </c>
      <c r="AV11" s="1127">
        <v>12518.132388599999</v>
      </c>
      <c r="AW11" s="1127">
        <v>12650.504571020001</v>
      </c>
      <c r="AX11" s="1127">
        <v>12926.395684719997</v>
      </c>
      <c r="AY11" s="1127">
        <v>12744.825742579998</v>
      </c>
      <c r="AZ11" s="1127">
        <v>13302.96693918</v>
      </c>
      <c r="BA11" s="1127">
        <v>14124.059039300002</v>
      </c>
      <c r="BB11" s="1127">
        <v>14667.155859250001</v>
      </c>
      <c r="BC11" s="1122">
        <v>14529.745747080002</v>
      </c>
      <c r="BD11" s="1121">
        <v>14807.951052139997</v>
      </c>
      <c r="BE11" s="1127">
        <v>15308.403363889995</v>
      </c>
      <c r="BF11" s="1127">
        <v>15695.16908041</v>
      </c>
      <c r="BG11" s="1127">
        <v>15745.553988579999</v>
      </c>
      <c r="BH11" s="1127">
        <v>16343.473108460001</v>
      </c>
      <c r="BI11" s="1127">
        <v>17212.853270770003</v>
      </c>
      <c r="BJ11" s="1127">
        <v>18104.430141410001</v>
      </c>
      <c r="BM11" s="1104"/>
      <c r="BP11" s="1104"/>
      <c r="XEP11" s="1105"/>
      <c r="XEQ11" s="1120" t="s">
        <v>586</v>
      </c>
      <c r="XER11" s="1114">
        <v>706</v>
      </c>
    </row>
    <row r="12" spans="1:70 16366:16384" s="1025" customFormat="1" ht="15" customHeight="1">
      <c r="A12" s="1105"/>
      <c r="B12" s="1120" t="s">
        <v>585</v>
      </c>
      <c r="C12" s="1114" t="str">
        <f>INDEX(tblTrans[[English]:[Polski]],MATCH(XER12,tblTrans[ID],0),LangSelID)</f>
        <v>PLN M</v>
      </c>
      <c r="D12" s="1113"/>
      <c r="E12" s="1113"/>
      <c r="F12" s="1113"/>
      <c r="G12" s="1124">
        <v>414.64</v>
      </c>
      <c r="H12" s="1123">
        <v>460.66500000000002</v>
      </c>
      <c r="I12" s="1123">
        <v>556.96199999999999</v>
      </c>
      <c r="J12" s="1123">
        <v>617.78099999999995</v>
      </c>
      <c r="K12" s="1134">
        <v>653.20000000000005</v>
      </c>
      <c r="L12" s="1124">
        <v>780</v>
      </c>
      <c r="M12" s="1124">
        <v>938</v>
      </c>
      <c r="N12" s="1124">
        <v>1054</v>
      </c>
      <c r="O12" s="1126">
        <v>1077</v>
      </c>
      <c r="P12" s="1125">
        <v>1197</v>
      </c>
      <c r="Q12" s="1124">
        <v>1345</v>
      </c>
      <c r="R12" s="1123">
        <v>1440</v>
      </c>
      <c r="S12" s="1123">
        <v>1566</v>
      </c>
      <c r="T12" s="1123">
        <v>1695</v>
      </c>
      <c r="U12" s="1123">
        <v>1700</v>
      </c>
      <c r="V12" s="1123">
        <v>1989</v>
      </c>
      <c r="W12" s="1123">
        <v>1732</v>
      </c>
      <c r="X12" s="1123">
        <v>1703</v>
      </c>
      <c r="Y12" s="1123">
        <v>1756</v>
      </c>
      <c r="Z12" s="1122">
        <v>1919</v>
      </c>
      <c r="AA12" s="1130">
        <v>2150</v>
      </c>
      <c r="AB12" s="1123">
        <v>2190</v>
      </c>
      <c r="AC12" s="1123">
        <v>2282.9458325499995</v>
      </c>
      <c r="AD12" s="1123">
        <v>2454.9678099999987</v>
      </c>
      <c r="AE12" s="1122">
        <v>2792.0148184999985</v>
      </c>
      <c r="AF12" s="1129">
        <v>2730.9732084999991</v>
      </c>
      <c r="AG12" s="1123">
        <v>2914.1443744699995</v>
      </c>
      <c r="AH12" s="1123">
        <v>2864.5694953000002</v>
      </c>
      <c r="AI12" s="1123">
        <v>2862.4436182100003</v>
      </c>
      <c r="AJ12" s="1128">
        <v>2820.9092228900004</v>
      </c>
      <c r="AK12" s="1123">
        <v>2846.1872191400012</v>
      </c>
      <c r="AL12" s="1123">
        <v>2851.6957222100009</v>
      </c>
      <c r="AM12" s="1122">
        <v>2773.1274488299996</v>
      </c>
      <c r="AN12" s="1121">
        <v>2707.1197841900002</v>
      </c>
      <c r="AO12" s="1127">
        <v>2788.4506147500001</v>
      </c>
      <c r="AP12" s="1127">
        <v>2850.9626552899999</v>
      </c>
      <c r="AQ12" s="1127">
        <v>2810.9588026200004</v>
      </c>
      <c r="AR12" s="1127">
        <v>2791.7484726499997</v>
      </c>
      <c r="AS12" s="1127">
        <v>2823.8083184799998</v>
      </c>
      <c r="AT12" s="1127">
        <v>2892.3657155399997</v>
      </c>
      <c r="AU12" s="1127">
        <v>3049.5872270099999</v>
      </c>
      <c r="AV12" s="1127">
        <v>2920.5393935299999</v>
      </c>
      <c r="AW12" s="1127">
        <v>2946.3010739600008</v>
      </c>
      <c r="AX12" s="1127">
        <v>2953.9414122199996</v>
      </c>
      <c r="AY12" s="1127">
        <v>2957.9381430300009</v>
      </c>
      <c r="AZ12" s="1127">
        <v>2802.0391752500004</v>
      </c>
      <c r="BA12" s="1127">
        <v>2863.7069718300004</v>
      </c>
      <c r="BB12" s="1127">
        <v>2966.4581630399994</v>
      </c>
      <c r="BC12" s="1122">
        <v>2973.0330776600003</v>
      </c>
      <c r="BD12" s="1121">
        <v>2092.6646109199996</v>
      </c>
      <c r="BE12" s="1127">
        <v>2310.9895204000004</v>
      </c>
      <c r="BF12" s="1127">
        <v>2506.1676193399999</v>
      </c>
      <c r="BG12" s="1127">
        <v>2519.0821997399999</v>
      </c>
      <c r="BH12" s="1127">
        <v>2555.6362874599999</v>
      </c>
      <c r="BI12" s="1127">
        <v>2889.9109845999992</v>
      </c>
      <c r="BJ12" s="1127">
        <v>2899.6779074699989</v>
      </c>
      <c r="BM12" s="1104"/>
      <c r="BP12" s="1104"/>
      <c r="XEP12" s="1105"/>
      <c r="XEQ12" s="1120" t="s">
        <v>585</v>
      </c>
      <c r="XER12" s="1114">
        <v>706</v>
      </c>
    </row>
    <row r="13" spans="1:70 16366:16384" s="1025" customFormat="1" ht="15" customHeight="1">
      <c r="A13" s="1105"/>
      <c r="B13" s="1132" t="s">
        <v>584</v>
      </c>
      <c r="C13" s="1114" t="str">
        <f>INDEX(tblTrans[[English]:[Polski]],MATCH(XER13,tblTrans[ID],0),LangSelID)</f>
        <v>PLN M</v>
      </c>
      <c r="D13" s="1113"/>
      <c r="E13" s="1113"/>
      <c r="F13" s="1113"/>
      <c r="G13" s="1113"/>
      <c r="H13" s="1113"/>
      <c r="I13" s="1113"/>
      <c r="J13" s="1113"/>
      <c r="K13" s="1113"/>
      <c r="L13" s="1113"/>
      <c r="M13" s="1113"/>
      <c r="N13" s="1113"/>
      <c r="O13" s="1116"/>
      <c r="P13" s="1110">
        <v>922</v>
      </c>
      <c r="Q13" s="1105">
        <v>470</v>
      </c>
      <c r="R13" s="1105">
        <v>155</v>
      </c>
      <c r="S13" s="1105">
        <v>407</v>
      </c>
      <c r="T13" s="1105">
        <v>185</v>
      </c>
      <c r="U13" s="1105">
        <v>834</v>
      </c>
      <c r="V13" s="1105">
        <v>370</v>
      </c>
      <c r="W13" s="1105">
        <v>354</v>
      </c>
      <c r="X13" s="1105">
        <v>499</v>
      </c>
      <c r="Y13" s="1105">
        <v>289</v>
      </c>
      <c r="Z13" s="1107">
        <v>310</v>
      </c>
      <c r="AA13" s="1130">
        <v>3337</v>
      </c>
      <c r="AB13" s="1123">
        <v>2651</v>
      </c>
      <c r="AC13" s="1123">
        <v>1957.8505019900003</v>
      </c>
      <c r="AD13" s="1123">
        <v>1837.7492904800001</v>
      </c>
      <c r="AE13" s="1122">
        <v>1152.8394497000002</v>
      </c>
      <c r="AF13" s="1129">
        <v>285.47270500000002</v>
      </c>
      <c r="AG13" s="1123">
        <v>474.33552067999995</v>
      </c>
      <c r="AH13" s="1123">
        <v>2762.0363735699998</v>
      </c>
      <c r="AI13" s="1123">
        <v>2021.80375121</v>
      </c>
      <c r="AJ13" s="1128">
        <v>1763.7460826399999</v>
      </c>
      <c r="AK13" s="1123">
        <v>5074.3602419400004</v>
      </c>
      <c r="AL13" s="1123">
        <v>3005.6601995999999</v>
      </c>
      <c r="AM13" s="1122">
        <v>3285.3319471499999</v>
      </c>
      <c r="AN13" s="1121">
        <v>4922.5093163400006</v>
      </c>
      <c r="AO13" s="1127">
        <v>2648.1257725999999</v>
      </c>
      <c r="AP13" s="1127">
        <v>2751.40604158</v>
      </c>
      <c r="AQ13" s="1127">
        <v>3840.3572400000003</v>
      </c>
      <c r="AR13" s="1127">
        <v>5613.5295786800007</v>
      </c>
      <c r="AS13" s="1127">
        <v>845.23455559999991</v>
      </c>
      <c r="AT13" s="1127">
        <v>2663.9111383000004</v>
      </c>
      <c r="AU13" s="1127">
        <v>19.560386999999999</v>
      </c>
      <c r="AV13" s="1127">
        <v>4.0019999999999998</v>
      </c>
      <c r="AW13" s="1127">
        <v>131.73400000000001</v>
      </c>
      <c r="AX13" s="1127">
        <v>62.128999999999998</v>
      </c>
      <c r="AY13" s="1127">
        <v>56.676000000000002</v>
      </c>
      <c r="AZ13" s="1127">
        <v>81.275000000000006</v>
      </c>
      <c r="BA13" s="1127">
        <v>93.825000000000003</v>
      </c>
      <c r="BB13" s="1127">
        <v>55.649000000000001</v>
      </c>
      <c r="BC13" s="1122">
        <v>57.119</v>
      </c>
      <c r="BD13" s="1121">
        <v>25.827999999999999</v>
      </c>
      <c r="BE13" s="1127">
        <v>29.024999999999999</v>
      </c>
      <c r="BF13" s="1127">
        <v>10.887</v>
      </c>
      <c r="BG13" s="1127">
        <v>200.29463290000001</v>
      </c>
      <c r="BH13" s="1127">
        <v>383.68057075000002</v>
      </c>
      <c r="BI13" s="1127">
        <v>195.87815577000001</v>
      </c>
      <c r="BJ13" s="1127">
        <v>193.55839854000001</v>
      </c>
      <c r="BM13" s="1104"/>
      <c r="BN13" s="1104"/>
      <c r="BP13" s="1104"/>
      <c r="BQ13" s="1104"/>
      <c r="XEP13" s="1105"/>
      <c r="XEQ13" s="1132" t="s">
        <v>584</v>
      </c>
      <c r="XER13" s="1114">
        <v>706</v>
      </c>
    </row>
    <row r="14" spans="1:70 16366:16384" s="1025" customFormat="1" ht="15" customHeight="1">
      <c r="A14" s="1105"/>
      <c r="B14" s="1120"/>
      <c r="C14" s="1114"/>
      <c r="D14" s="1105"/>
      <c r="E14" s="1105"/>
      <c r="F14" s="1105"/>
      <c r="G14" s="1105"/>
      <c r="H14" s="1105"/>
      <c r="I14" s="1105"/>
      <c r="J14" s="1105"/>
      <c r="K14" s="1105"/>
      <c r="L14" s="1105"/>
      <c r="M14" s="1105"/>
      <c r="N14" s="1105"/>
      <c r="O14" s="1107"/>
      <c r="P14" s="1110"/>
      <c r="Q14" s="1105"/>
      <c r="R14" s="1105"/>
      <c r="S14" s="1105"/>
      <c r="T14" s="1105"/>
      <c r="U14" s="1105"/>
      <c r="V14" s="1105"/>
      <c r="W14" s="1105"/>
      <c r="X14" s="1105"/>
      <c r="Y14" s="1105"/>
      <c r="Z14" s="1107"/>
      <c r="AA14" s="1110"/>
      <c r="AB14" s="1105"/>
      <c r="AC14" s="1105"/>
      <c r="AD14" s="1105"/>
      <c r="AE14" s="1107"/>
      <c r="AF14" s="1129"/>
      <c r="AG14" s="1123"/>
      <c r="AH14" s="1105"/>
      <c r="AI14" s="1105"/>
      <c r="AJ14" s="1108"/>
      <c r="AK14" s="1105"/>
      <c r="AL14" s="1105"/>
      <c r="AM14" s="1107"/>
      <c r="AN14" s="1106"/>
      <c r="AO14" s="1131"/>
      <c r="AP14" s="1131"/>
      <c r="AQ14" s="1131"/>
      <c r="AR14" s="1131"/>
      <c r="AS14" s="1131"/>
      <c r="AT14" s="1131"/>
      <c r="AU14" s="1131"/>
      <c r="AV14" s="1131"/>
      <c r="AW14" s="1131"/>
      <c r="AX14" s="1131"/>
      <c r="AY14" s="1131"/>
      <c r="AZ14" s="1131"/>
      <c r="BA14" s="1131"/>
      <c r="BB14" s="1131"/>
      <c r="BC14" s="1107"/>
      <c r="BD14" s="1106"/>
      <c r="BE14" s="1131"/>
      <c r="BF14" s="1131"/>
      <c r="BG14" s="1131"/>
      <c r="BH14" s="1131"/>
      <c r="BI14" s="1131"/>
      <c r="BJ14" s="1131"/>
      <c r="BM14" s="1104"/>
      <c r="BN14" s="1104"/>
      <c r="BO14" s="1104"/>
      <c r="BP14" s="1104"/>
      <c r="BQ14" s="1104"/>
      <c r="BR14" s="1104"/>
      <c r="XEP14" s="1105"/>
      <c r="XEQ14" s="1120"/>
      <c r="XER14" s="1114"/>
    </row>
    <row r="15" spans="1:70 16366:16384" s="1025" customFormat="1" ht="15" customHeight="1">
      <c r="A15" s="1113" t="str">
        <f>INDEX(tblTrans[[English]:[Polski]],MATCH(XEL15,tblTrans[ID],0),LangSelID)</f>
        <v>Corporate Customers' Deposits</v>
      </c>
      <c r="B15" s="1113"/>
      <c r="C15" s="1113"/>
      <c r="D15" s="1113"/>
      <c r="E15" s="1113"/>
      <c r="F15" s="1113"/>
      <c r="G15" s="1113"/>
      <c r="H15" s="1113"/>
      <c r="I15" s="1113"/>
      <c r="J15" s="1113"/>
      <c r="K15" s="1113"/>
      <c r="L15" s="1113"/>
      <c r="M15" s="1113"/>
      <c r="N15" s="1113"/>
      <c r="O15" s="1116"/>
      <c r="P15" s="1119"/>
      <c r="Q15" s="1113"/>
      <c r="R15" s="1113"/>
      <c r="S15" s="1113"/>
      <c r="T15" s="1113"/>
      <c r="U15" s="1113"/>
      <c r="V15" s="1113"/>
      <c r="W15" s="1113"/>
      <c r="X15" s="1113"/>
      <c r="Y15" s="1113"/>
      <c r="Z15" s="1116"/>
      <c r="AA15" s="1119"/>
      <c r="AB15" s="1113"/>
      <c r="AC15" s="1113"/>
      <c r="AD15" s="1113"/>
      <c r="AE15" s="1116"/>
      <c r="AF15" s="1118"/>
      <c r="AG15" s="1113"/>
      <c r="AH15" s="1113"/>
      <c r="AI15" s="1113"/>
      <c r="AJ15" s="1117"/>
      <c r="AK15" s="1113"/>
      <c r="AL15" s="1113"/>
      <c r="AM15" s="1116"/>
      <c r="AN15" s="1115"/>
      <c r="AO15" s="1113"/>
      <c r="AP15" s="1113"/>
      <c r="AQ15" s="1113"/>
      <c r="AR15" s="1113"/>
      <c r="AS15" s="1113"/>
      <c r="AT15" s="1236"/>
      <c r="AU15" s="1351"/>
      <c r="AV15" s="1368"/>
      <c r="AW15" s="1379"/>
      <c r="AX15" s="1401"/>
      <c r="AY15" s="1425"/>
      <c r="AZ15" s="1470"/>
      <c r="BA15" s="1516"/>
      <c r="BB15" s="1519"/>
      <c r="BC15" s="1682"/>
      <c r="BD15" s="1115"/>
      <c r="BE15" s="2093"/>
      <c r="BF15" s="2152"/>
      <c r="BG15" s="2180"/>
      <c r="BH15" s="2238"/>
      <c r="BI15" s="2341"/>
      <c r="BJ15" s="2380"/>
      <c r="BM15" s="1104"/>
      <c r="BP15" s="1104"/>
      <c r="XEL15" s="1328">
        <v>714</v>
      </c>
      <c r="XEM15" s="1328"/>
      <c r="XEN15" s="1328"/>
    </row>
    <row r="16" spans="1:70 16366:16384" s="1025" customFormat="1" ht="15" customHeight="1">
      <c r="A16" s="1105"/>
      <c r="B16" s="1120" t="s">
        <v>587</v>
      </c>
      <c r="C16" s="1114" t="str">
        <f>INDEX(tblTrans[[English]:[Polski]],MATCH(XER16,tblTrans[ID],0),LangSelID)</f>
        <v>PLN M</v>
      </c>
      <c r="D16" s="1113"/>
      <c r="E16" s="1113"/>
      <c r="F16" s="1113"/>
      <c r="G16" s="1124">
        <v>7535.5950000000003</v>
      </c>
      <c r="H16" s="1133">
        <v>6993.9219999999996</v>
      </c>
      <c r="I16" s="1123">
        <v>6956.2150000000001</v>
      </c>
      <c r="J16" s="1123">
        <v>7670.585</v>
      </c>
      <c r="K16" s="1124">
        <v>7730.1</v>
      </c>
      <c r="L16" s="1124">
        <v>8632</v>
      </c>
      <c r="M16" s="1124">
        <v>8936</v>
      </c>
      <c r="N16" s="1124">
        <v>9651</v>
      </c>
      <c r="O16" s="1126">
        <v>8679</v>
      </c>
      <c r="P16" s="1125">
        <v>6416</v>
      </c>
      <c r="Q16" s="1124">
        <v>7412</v>
      </c>
      <c r="R16" s="1123">
        <v>7566</v>
      </c>
      <c r="S16" s="1123">
        <v>6858</v>
      </c>
      <c r="T16" s="1123">
        <v>6280</v>
      </c>
      <c r="U16" s="1124">
        <v>7807</v>
      </c>
      <c r="V16" s="1123">
        <v>7220</v>
      </c>
      <c r="W16" s="1123">
        <v>7263</v>
      </c>
      <c r="X16" s="1123">
        <v>8175</v>
      </c>
      <c r="Y16" s="1123">
        <v>8385</v>
      </c>
      <c r="Z16" s="1122">
        <v>8994</v>
      </c>
      <c r="AA16" s="1130">
        <v>9378</v>
      </c>
      <c r="AB16" s="1123">
        <v>9251</v>
      </c>
      <c r="AC16" s="1123">
        <v>11742.830930149999</v>
      </c>
      <c r="AD16" s="1123">
        <v>11599.769142639996</v>
      </c>
      <c r="AE16" s="1122">
        <v>12938.579605459987</v>
      </c>
      <c r="AF16" s="1129">
        <v>9683.6886901300004</v>
      </c>
      <c r="AG16" s="1123">
        <v>10120.301665960002</v>
      </c>
      <c r="AH16" s="1123">
        <v>10502.651877259999</v>
      </c>
      <c r="AI16" s="1123">
        <v>10133.6741231</v>
      </c>
      <c r="AJ16" s="1128">
        <v>8596.6221171899979</v>
      </c>
      <c r="AK16" s="1123">
        <v>9400.3873373500028</v>
      </c>
      <c r="AL16" s="1123">
        <v>9617.48113663</v>
      </c>
      <c r="AM16" s="1122">
        <v>7188.7426903900005</v>
      </c>
      <c r="AN16" s="1121">
        <v>9809.8494828000003</v>
      </c>
      <c r="AO16" s="1127">
        <v>10045.165101409999</v>
      </c>
      <c r="AP16" s="1127">
        <v>12473.085507619999</v>
      </c>
      <c r="AQ16" s="1127">
        <v>12111.254285999999</v>
      </c>
      <c r="AR16" s="1127">
        <v>10917.687523140001</v>
      </c>
      <c r="AS16" s="1127">
        <v>13488.092622749999</v>
      </c>
      <c r="AT16" s="1127">
        <v>15589.10361643</v>
      </c>
      <c r="AU16" s="1127">
        <v>14019.2419264</v>
      </c>
      <c r="AV16" s="1127">
        <v>13713.477011250001</v>
      </c>
      <c r="AW16" s="1127">
        <v>13328.795680910001</v>
      </c>
      <c r="AX16" s="1127">
        <v>10741.668671219999</v>
      </c>
      <c r="AY16" s="1127">
        <v>12658.994063500004</v>
      </c>
      <c r="AZ16" s="1127">
        <v>11282.081333900003</v>
      </c>
      <c r="BA16" s="1127">
        <v>11605.363277800001</v>
      </c>
      <c r="BB16" s="1127">
        <v>12529.977891649998</v>
      </c>
      <c r="BC16" s="1122">
        <v>11999.239215200003</v>
      </c>
      <c r="BD16" s="1121">
        <v>14660.618555599998</v>
      </c>
      <c r="BE16" s="1127">
        <v>15311.142428130001</v>
      </c>
      <c r="BF16" s="1127">
        <v>16397.437901180001</v>
      </c>
      <c r="BG16" s="1127">
        <v>12765.15888694</v>
      </c>
      <c r="BH16" s="1127">
        <v>16060.48668833</v>
      </c>
      <c r="BI16" s="1127">
        <v>15311.171312379996</v>
      </c>
      <c r="BJ16" s="1127">
        <v>18361.15679904</v>
      </c>
      <c r="BM16" s="1104"/>
      <c r="BP16" s="1104"/>
      <c r="XEP16" s="1105"/>
      <c r="XEQ16" s="1120" t="s">
        <v>587</v>
      </c>
      <c r="XER16" s="1114">
        <v>706</v>
      </c>
    </row>
    <row r="17" spans="1:68 16370:16384" s="1025" customFormat="1" ht="15" customHeight="1">
      <c r="A17" s="1105"/>
      <c r="B17" s="1120" t="s">
        <v>586</v>
      </c>
      <c r="C17" s="1114" t="str">
        <f>INDEX(tblTrans[[English]:[Polski]],MATCH(XER17,tblTrans[ID],0),LangSelID)</f>
        <v>PLN M</v>
      </c>
      <c r="D17" s="1113"/>
      <c r="E17" s="1113"/>
      <c r="F17" s="1113"/>
      <c r="G17" s="1124">
        <v>5553.2889999999998</v>
      </c>
      <c r="H17" s="1123">
        <v>5462.6490000000003</v>
      </c>
      <c r="I17" s="1123">
        <v>6750.2730000000001</v>
      </c>
      <c r="J17" s="1123">
        <v>5983.4809999999998</v>
      </c>
      <c r="K17" s="1124">
        <v>6774.5</v>
      </c>
      <c r="L17" s="1124">
        <v>6142</v>
      </c>
      <c r="M17" s="1124">
        <v>8112</v>
      </c>
      <c r="N17" s="1124">
        <v>6525</v>
      </c>
      <c r="O17" s="1126">
        <v>8341</v>
      </c>
      <c r="P17" s="1125">
        <v>5733</v>
      </c>
      <c r="Q17" s="1124">
        <v>5758</v>
      </c>
      <c r="R17" s="1124">
        <v>5434</v>
      </c>
      <c r="S17" s="1123">
        <v>5661</v>
      </c>
      <c r="T17" s="1123">
        <v>5126</v>
      </c>
      <c r="U17" s="1124">
        <v>5156</v>
      </c>
      <c r="V17" s="1123">
        <v>5867</v>
      </c>
      <c r="W17" s="1123">
        <v>6748</v>
      </c>
      <c r="X17" s="1123">
        <v>6022</v>
      </c>
      <c r="Y17" s="1123">
        <v>5861</v>
      </c>
      <c r="Z17" s="1122">
        <v>5797</v>
      </c>
      <c r="AA17" s="1130">
        <v>6631</v>
      </c>
      <c r="AB17" s="1123">
        <v>5657</v>
      </c>
      <c r="AC17" s="1123">
        <v>5610.2615685099963</v>
      </c>
      <c r="AD17" s="1123">
        <v>5833.8100048499864</v>
      </c>
      <c r="AE17" s="1122">
        <v>8146.2825009299959</v>
      </c>
      <c r="AF17" s="1129">
        <v>7200.0273591799987</v>
      </c>
      <c r="AG17" s="1123">
        <v>7615.5022935400011</v>
      </c>
      <c r="AH17" s="1123">
        <v>7935.44531706</v>
      </c>
      <c r="AI17" s="1123">
        <v>8803.0923872099993</v>
      </c>
      <c r="AJ17" s="1128">
        <v>8120.1344488199975</v>
      </c>
      <c r="AK17" s="1123">
        <v>7934.0718324299996</v>
      </c>
      <c r="AL17" s="1123">
        <v>8694.7070016099988</v>
      </c>
      <c r="AM17" s="1122">
        <v>9506.5009646400013</v>
      </c>
      <c r="AN17" s="1121">
        <v>8316.1443378799995</v>
      </c>
      <c r="AO17" s="1127">
        <v>7683.4757527799993</v>
      </c>
      <c r="AP17" s="1127">
        <v>8504.8149192099991</v>
      </c>
      <c r="AQ17" s="1127">
        <v>9455.2111838799992</v>
      </c>
      <c r="AR17" s="1127">
        <v>8798.1313666200003</v>
      </c>
      <c r="AS17" s="1127">
        <v>9214.6219508699996</v>
      </c>
      <c r="AT17" s="1127">
        <v>9582.7886273700005</v>
      </c>
      <c r="AU17" s="1127">
        <v>11259.61911899</v>
      </c>
      <c r="AV17" s="1127">
        <v>10451.63893347</v>
      </c>
      <c r="AW17" s="1127">
        <v>10768.972374609999</v>
      </c>
      <c r="AX17" s="1127">
        <v>11203.240549199998</v>
      </c>
      <c r="AY17" s="1127">
        <v>12348.264983669993</v>
      </c>
      <c r="AZ17" s="1127">
        <v>12654.646135989997</v>
      </c>
      <c r="BA17" s="1127">
        <v>12038.49452971</v>
      </c>
      <c r="BB17" s="1127">
        <v>12201.53212994</v>
      </c>
      <c r="BC17" s="1122">
        <v>13483.290129030001</v>
      </c>
      <c r="BD17" s="1121">
        <v>11900.35206571</v>
      </c>
      <c r="BE17" s="1127">
        <v>11758.935296300002</v>
      </c>
      <c r="BF17" s="1127">
        <v>12267.13158675</v>
      </c>
      <c r="BG17" s="1127">
        <v>13048.893788569998</v>
      </c>
      <c r="BH17" s="1127">
        <v>13101.813928199999</v>
      </c>
      <c r="BI17" s="1127">
        <v>13866.255443120001</v>
      </c>
      <c r="BJ17" s="1127">
        <v>14049.373614129998</v>
      </c>
      <c r="BM17" s="1104"/>
      <c r="BP17" s="1104"/>
      <c r="XEP17" s="1105"/>
      <c r="XEQ17" s="1120" t="s">
        <v>586</v>
      </c>
      <c r="XER17" s="1114">
        <v>706</v>
      </c>
    </row>
    <row r="18" spans="1:68 16370:16384" s="1025" customFormat="1" ht="15" customHeight="1">
      <c r="A18" s="1105"/>
      <c r="B18" s="1120" t="s">
        <v>585</v>
      </c>
      <c r="C18" s="1114" t="str">
        <f>INDEX(tblTrans[[English]:[Polski]],MATCH(XER18,tblTrans[ID],0),LangSelID)</f>
        <v>PLN M</v>
      </c>
      <c r="D18" s="1113"/>
      <c r="E18" s="1113"/>
      <c r="F18" s="1113"/>
      <c r="G18" s="1124">
        <v>1293.5229999999999</v>
      </c>
      <c r="H18" s="1123">
        <v>1271.951</v>
      </c>
      <c r="I18" s="1123">
        <v>1288.2360000000001</v>
      </c>
      <c r="J18" s="1123">
        <v>1687.761</v>
      </c>
      <c r="K18" s="1124">
        <v>1703.6</v>
      </c>
      <c r="L18" s="1124">
        <v>1826</v>
      </c>
      <c r="M18" s="1124">
        <v>1961</v>
      </c>
      <c r="N18" s="1124">
        <v>2052</v>
      </c>
      <c r="O18" s="1126">
        <v>2649</v>
      </c>
      <c r="P18" s="1125">
        <v>2349</v>
      </c>
      <c r="Q18" s="1124">
        <v>2327</v>
      </c>
      <c r="R18" s="1124">
        <v>2420</v>
      </c>
      <c r="S18" s="1123">
        <v>2450</v>
      </c>
      <c r="T18" s="1123">
        <v>2040</v>
      </c>
      <c r="U18" s="1124">
        <v>1982</v>
      </c>
      <c r="V18" s="1123">
        <v>2107</v>
      </c>
      <c r="W18" s="1123">
        <v>2181</v>
      </c>
      <c r="X18" s="1123">
        <v>1957</v>
      </c>
      <c r="Y18" s="1123">
        <v>2075</v>
      </c>
      <c r="Z18" s="1122">
        <v>2298</v>
      </c>
      <c r="AA18" s="1130">
        <v>2561</v>
      </c>
      <c r="AB18" s="1123">
        <v>2484</v>
      </c>
      <c r="AC18" s="1123">
        <v>2605.945501929999</v>
      </c>
      <c r="AD18" s="1123">
        <v>2646.7067230499965</v>
      </c>
      <c r="AE18" s="1122">
        <v>2749.0797693799987</v>
      </c>
      <c r="AF18" s="1129">
        <v>2655.410086429999</v>
      </c>
      <c r="AG18" s="1123">
        <v>2781.1993456699997</v>
      </c>
      <c r="AH18" s="1123">
        <v>3122.2477026900001</v>
      </c>
      <c r="AI18" s="1123">
        <v>3254.8567265000006</v>
      </c>
      <c r="AJ18" s="1128">
        <v>2986.2420747500009</v>
      </c>
      <c r="AK18" s="1123">
        <v>3154.2541556699998</v>
      </c>
      <c r="AL18" s="1123">
        <v>3364.8683373499989</v>
      </c>
      <c r="AM18" s="1122">
        <v>3513.6096970400017</v>
      </c>
      <c r="AN18" s="1121">
        <v>3286.6678485900002</v>
      </c>
      <c r="AO18" s="1127">
        <v>3512.0122210599998</v>
      </c>
      <c r="AP18" s="1127">
        <v>4115.0117548500002</v>
      </c>
      <c r="AQ18" s="1127">
        <v>4177.3648883000005</v>
      </c>
      <c r="AR18" s="1127">
        <v>3913.1984142399997</v>
      </c>
      <c r="AS18" s="1127">
        <v>4343.0540546599996</v>
      </c>
      <c r="AT18" s="1127">
        <v>4214.4488501000005</v>
      </c>
      <c r="AU18" s="1127">
        <v>4855.9080040999997</v>
      </c>
      <c r="AV18" s="1127">
        <v>4458.9971017899998</v>
      </c>
      <c r="AW18" s="1127">
        <v>5219.3261576799969</v>
      </c>
      <c r="AX18" s="1127">
        <v>5474.5807990299991</v>
      </c>
      <c r="AY18" s="1127">
        <v>6276.3609878799998</v>
      </c>
      <c r="AZ18" s="1127">
        <v>4662.7772773400002</v>
      </c>
      <c r="BA18" s="1127">
        <v>4768.1766070700005</v>
      </c>
      <c r="BB18" s="1127">
        <v>4826.0435540799981</v>
      </c>
      <c r="BC18" s="1122">
        <v>5078.9718527900022</v>
      </c>
      <c r="BD18" s="1121">
        <v>5023.8100290099965</v>
      </c>
      <c r="BE18" s="1127">
        <v>5328.9708686700014</v>
      </c>
      <c r="BF18" s="1127">
        <v>5635.73113586</v>
      </c>
      <c r="BG18" s="1127">
        <v>5993.1747159200031</v>
      </c>
      <c r="BH18" s="1127">
        <v>5932.2493265599996</v>
      </c>
      <c r="BI18" s="1127">
        <v>6010.6565777900032</v>
      </c>
      <c r="BJ18" s="1127">
        <v>6631.4957473800005</v>
      </c>
      <c r="BM18" s="1104"/>
      <c r="BP18" s="1104"/>
      <c r="XEP18" s="1105"/>
      <c r="XEQ18" s="1120" t="s">
        <v>585</v>
      </c>
      <c r="XER18" s="1114">
        <v>706</v>
      </c>
    </row>
    <row r="19" spans="1:68 16370:16384" s="1025" customFormat="1" ht="15" customHeight="1">
      <c r="A19" s="1105"/>
      <c r="B19" s="1132" t="s">
        <v>584</v>
      </c>
      <c r="C19" s="1114" t="str">
        <f>INDEX(tblTrans[[English]:[Polski]],MATCH(XER19,tblTrans[ID],0),LangSelID)</f>
        <v>PLN M</v>
      </c>
      <c r="D19" s="1113"/>
      <c r="E19" s="1113"/>
      <c r="F19" s="1113"/>
      <c r="G19" s="1113"/>
      <c r="H19" s="1113"/>
      <c r="I19" s="1113"/>
      <c r="J19" s="1113"/>
      <c r="K19" s="1113"/>
      <c r="L19" s="1113"/>
      <c r="M19" s="1113"/>
      <c r="N19" s="1113"/>
      <c r="O19" s="1116"/>
      <c r="P19" s="1110">
        <v>3132</v>
      </c>
      <c r="Q19" s="1105">
        <v>2750</v>
      </c>
      <c r="R19" s="1105">
        <v>2625</v>
      </c>
      <c r="S19" s="1131">
        <v>933.52800000000002</v>
      </c>
      <c r="T19" s="1105">
        <v>352</v>
      </c>
      <c r="U19" s="1123">
        <v>1427</v>
      </c>
      <c r="V19" s="1105">
        <v>531</v>
      </c>
      <c r="W19" s="1105">
        <v>881</v>
      </c>
      <c r="X19" s="1105">
        <v>933</v>
      </c>
      <c r="Y19" s="1105">
        <v>831</v>
      </c>
      <c r="Z19" s="1122">
        <v>958</v>
      </c>
      <c r="AA19" s="1130">
        <v>2707</v>
      </c>
      <c r="AB19" s="1123">
        <v>2280</v>
      </c>
      <c r="AC19" s="1123">
        <v>1164.4746222000001</v>
      </c>
      <c r="AD19" s="1123">
        <v>1755.71756396</v>
      </c>
      <c r="AE19" s="1122">
        <v>1817.7452014699998</v>
      </c>
      <c r="AF19" s="1129">
        <v>535.58990861000007</v>
      </c>
      <c r="AG19" s="1123">
        <v>821.02272965000009</v>
      </c>
      <c r="AH19" s="1123">
        <v>3214.7582023199998</v>
      </c>
      <c r="AI19" s="1123">
        <v>1882.2660708400001</v>
      </c>
      <c r="AJ19" s="1128">
        <v>1645.08637159</v>
      </c>
      <c r="AK19" s="1123">
        <v>5508.6572061399993</v>
      </c>
      <c r="AL19" s="1123">
        <v>3034.4310192200001</v>
      </c>
      <c r="AM19" s="1122">
        <v>4290.0507153099998</v>
      </c>
      <c r="AN19" s="1121">
        <v>4008.3126087800001</v>
      </c>
      <c r="AO19" s="1127">
        <v>3050.7736583699998</v>
      </c>
      <c r="AP19" s="1127">
        <v>3799.42081783</v>
      </c>
      <c r="AQ19" s="1127">
        <v>3395.3233132</v>
      </c>
      <c r="AR19" s="1127">
        <v>4681.8988474199996</v>
      </c>
      <c r="AS19" s="1127">
        <v>593.49798973000009</v>
      </c>
      <c r="AT19" s="1127">
        <v>2181.0229935900002</v>
      </c>
      <c r="AU19" s="1127">
        <v>33.266126309999997</v>
      </c>
      <c r="AV19" s="1127">
        <v>846.58299999999997</v>
      </c>
      <c r="AW19" s="1127">
        <v>1287.5909999999999</v>
      </c>
      <c r="AX19" s="1127">
        <v>2011.4179999999999</v>
      </c>
      <c r="AY19" s="1127">
        <v>1600.4870000000001</v>
      </c>
      <c r="AZ19" s="1127">
        <v>1471.0550000000001</v>
      </c>
      <c r="BA19" s="1127">
        <v>1034.6010000000001</v>
      </c>
      <c r="BB19" s="1127">
        <v>1788.5039999999999</v>
      </c>
      <c r="BC19" s="1122">
        <v>439.637</v>
      </c>
      <c r="BD19" s="1121">
        <v>841.90099999999995</v>
      </c>
      <c r="BE19" s="1127">
        <v>1137.5229999999999</v>
      </c>
      <c r="BF19" s="1127">
        <v>1684.5609999999999</v>
      </c>
      <c r="BG19" s="1127">
        <v>713.08100000000002</v>
      </c>
      <c r="BH19" s="1127">
        <v>1124.9100000000001</v>
      </c>
      <c r="BI19" s="1127">
        <v>1217.7607578100001</v>
      </c>
      <c r="BJ19" s="1127">
        <v>500.91434958999997</v>
      </c>
      <c r="BM19" s="1104"/>
      <c r="BP19" s="1104"/>
      <c r="XEP19" s="1105"/>
      <c r="XEQ19" s="1132" t="s">
        <v>584</v>
      </c>
      <c r="XER19" s="1114">
        <v>706</v>
      </c>
    </row>
    <row r="20" spans="1:68 16370:16384" s="1025" customFormat="1" ht="15" customHeight="1">
      <c r="A20" s="1105"/>
      <c r="B20" s="1105"/>
      <c r="C20" s="1105"/>
      <c r="D20" s="1105"/>
      <c r="E20" s="1105"/>
      <c r="F20" s="1105"/>
      <c r="G20" s="1105"/>
      <c r="H20" s="1105"/>
      <c r="I20" s="1105"/>
      <c r="J20" s="1105"/>
      <c r="K20" s="1105"/>
      <c r="L20" s="1105"/>
      <c r="M20" s="1105"/>
      <c r="N20" s="1105"/>
      <c r="O20" s="1107"/>
      <c r="P20" s="1110"/>
      <c r="Q20" s="1105"/>
      <c r="R20" s="1105"/>
      <c r="S20" s="1105"/>
      <c r="T20" s="1105"/>
      <c r="U20" s="1111"/>
      <c r="V20" s="1105"/>
      <c r="W20" s="1105"/>
      <c r="X20" s="1105"/>
      <c r="Y20" s="1105"/>
      <c r="Z20" s="1107"/>
      <c r="AA20" s="1110"/>
      <c r="AB20" s="1105"/>
      <c r="AC20" s="1105"/>
      <c r="AD20" s="1105"/>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31"/>
      <c r="BF20" s="1131"/>
      <c r="BG20" s="1131"/>
      <c r="BH20" s="1131"/>
      <c r="BI20" s="1131"/>
      <c r="BJ20" s="1131"/>
      <c r="XET20" s="1105"/>
      <c r="XEU20" s="1105"/>
      <c r="XEV20" s="1105"/>
    </row>
    <row r="21" spans="1:68 16370:16384" s="1025" customFormat="1" ht="15" customHeight="1">
      <c r="A21" s="1113" t="str">
        <f>INDEX(tblTrans[[English]:[Polski]],MATCH(XFB21,tblTrans[ID],0),LangSelID)</f>
        <v>Number of Corporate Branches</v>
      </c>
      <c r="B21" s="1113"/>
      <c r="C21" s="1113"/>
      <c r="D21" s="1113"/>
      <c r="E21" s="1113"/>
      <c r="F21" s="1113"/>
      <c r="G21" s="1113"/>
      <c r="H21" s="1113"/>
      <c r="I21" s="1113"/>
      <c r="J21" s="1113"/>
      <c r="K21" s="1113"/>
      <c r="L21" s="1113"/>
      <c r="M21" s="1113"/>
      <c r="N21" s="1113"/>
      <c r="O21" s="1116"/>
      <c r="P21" s="1119"/>
      <c r="Q21" s="1113"/>
      <c r="R21" s="1113"/>
      <c r="S21" s="1113"/>
      <c r="T21" s="1113"/>
      <c r="U21" s="1113"/>
      <c r="V21" s="1113"/>
      <c r="W21" s="1113"/>
      <c r="X21" s="1113"/>
      <c r="Y21" s="1113"/>
      <c r="Z21" s="1116"/>
      <c r="AA21" s="1119"/>
      <c r="AB21" s="1113"/>
      <c r="AC21" s="1113"/>
      <c r="AD21" s="1113"/>
      <c r="AE21" s="1683"/>
      <c r="AF21" s="1683"/>
      <c r="AG21" s="1683"/>
      <c r="AH21" s="1683"/>
      <c r="AI21" s="1683"/>
      <c r="AJ21" s="1683"/>
      <c r="AK21" s="1683"/>
      <c r="AL21" s="1683"/>
      <c r="AM21" s="1683"/>
      <c r="AN21" s="1683"/>
      <c r="AO21" s="1113"/>
      <c r="AP21" s="1113"/>
      <c r="AQ21" s="1113"/>
      <c r="AR21" s="1113"/>
      <c r="AS21" s="1113"/>
      <c r="AT21" s="1236"/>
      <c r="AU21" s="1351"/>
      <c r="AV21" s="1372"/>
      <c r="AW21" s="1379"/>
      <c r="AX21" s="1415"/>
      <c r="AY21" s="1466"/>
      <c r="AZ21" s="1470"/>
      <c r="BA21" s="1516"/>
      <c r="BB21" s="1664"/>
      <c r="BC21" s="1672"/>
      <c r="BD21" s="1676"/>
      <c r="BE21" s="2090"/>
      <c r="BF21" s="2173"/>
      <c r="BG21" s="2180"/>
      <c r="BH21" s="2238"/>
      <c r="BI21" s="2342"/>
      <c r="BJ21" s="2380"/>
      <c r="XFB21" s="1328">
        <v>715</v>
      </c>
      <c r="XFC21" s="1328"/>
      <c r="XFD21" s="1328"/>
    </row>
    <row r="22" spans="1:68 16370:16384" s="1025" customFormat="1" ht="15" customHeight="1">
      <c r="A22" s="1105"/>
      <c r="B22" s="1105"/>
      <c r="C22" s="1114" t="str">
        <f>INDEX(tblTrans[[English]:[Polski]],MATCH(XFD22,tblTrans[ID],0),LangSelID)</f>
        <v>pcs.</v>
      </c>
      <c r="D22" s="1105">
        <v>23</v>
      </c>
      <c r="E22" s="1105">
        <v>23</v>
      </c>
      <c r="F22" s="1120">
        <v>23</v>
      </c>
      <c r="G22" s="1124">
        <v>23</v>
      </c>
      <c r="H22" s="1123">
        <v>23</v>
      </c>
      <c r="I22" s="1105">
        <v>23</v>
      </c>
      <c r="J22" s="1123">
        <v>23</v>
      </c>
      <c r="K22" s="1123">
        <v>23</v>
      </c>
      <c r="L22" s="1124">
        <v>23</v>
      </c>
      <c r="M22" s="1124">
        <v>23</v>
      </c>
      <c r="N22" s="1124">
        <v>23</v>
      </c>
      <c r="O22" s="1126">
        <v>23</v>
      </c>
      <c r="P22" s="1125">
        <v>23</v>
      </c>
      <c r="Q22" s="1124">
        <v>23</v>
      </c>
      <c r="R22" s="1124">
        <v>24</v>
      </c>
      <c r="S22" s="1123">
        <v>24</v>
      </c>
      <c r="T22" s="1123">
        <v>24</v>
      </c>
      <c r="U22" s="1123">
        <v>24</v>
      </c>
      <c r="V22" s="1123">
        <v>24</v>
      </c>
      <c r="W22" s="1123">
        <v>24</v>
      </c>
      <c r="X22" s="1123">
        <v>24</v>
      </c>
      <c r="Y22" s="1123">
        <v>24</v>
      </c>
      <c r="Z22" s="1107">
        <v>24</v>
      </c>
      <c r="AA22" s="1110">
        <v>24</v>
      </c>
      <c r="AB22" s="1105">
        <v>24</v>
      </c>
      <c r="AC22" s="1105">
        <v>26</v>
      </c>
      <c r="AD22" s="1105">
        <v>28</v>
      </c>
      <c r="AE22" s="1120">
        <v>29</v>
      </c>
      <c r="AF22" s="1120">
        <v>29</v>
      </c>
      <c r="AG22" s="1120">
        <v>29</v>
      </c>
      <c r="AH22" s="1120">
        <v>29</v>
      </c>
      <c r="AI22" s="1120">
        <v>29</v>
      </c>
      <c r="AJ22" s="1120">
        <v>29</v>
      </c>
      <c r="AK22" s="1120">
        <v>29</v>
      </c>
      <c r="AL22" s="1120">
        <v>29</v>
      </c>
      <c r="AM22" s="1120">
        <v>29</v>
      </c>
      <c r="AN22" s="1120">
        <v>29</v>
      </c>
      <c r="AO22" s="1120">
        <v>29</v>
      </c>
      <c r="AP22" s="1120">
        <v>29</v>
      </c>
      <c r="AQ22" s="1120">
        <v>29</v>
      </c>
      <c r="AR22" s="1120">
        <v>29</v>
      </c>
      <c r="AS22" s="1120">
        <v>29</v>
      </c>
      <c r="AT22" s="1120">
        <v>29</v>
      </c>
      <c r="AU22" s="1120">
        <v>29</v>
      </c>
      <c r="AV22" s="1120">
        <v>29</v>
      </c>
      <c r="AW22" s="1120">
        <v>29</v>
      </c>
      <c r="AX22" s="1120">
        <v>29</v>
      </c>
      <c r="AY22" s="1120">
        <v>29</v>
      </c>
      <c r="AZ22" s="1120">
        <v>29</v>
      </c>
      <c r="BA22" s="1120">
        <v>29</v>
      </c>
      <c r="BB22" s="1120">
        <v>29</v>
      </c>
      <c r="BC22" s="1120">
        <v>29</v>
      </c>
      <c r="BD22" s="1120">
        <v>29</v>
      </c>
      <c r="BE22" s="1120">
        <v>29</v>
      </c>
      <c r="BF22" s="1120">
        <v>29</v>
      </c>
      <c r="BG22" s="1120">
        <v>29</v>
      </c>
      <c r="BH22" s="1120">
        <v>30</v>
      </c>
      <c r="BI22" s="1120">
        <v>30</v>
      </c>
      <c r="BJ22" s="1120">
        <v>30</v>
      </c>
      <c r="XFB22" s="1105"/>
      <c r="XFC22" s="1105"/>
      <c r="XFD22" s="1114">
        <v>708</v>
      </c>
    </row>
    <row r="23" spans="1:68 16370:16384" s="1025" customFormat="1" ht="15" customHeight="1">
      <c r="A23" s="1105"/>
      <c r="B23" s="1105"/>
      <c r="C23" s="1105"/>
      <c r="D23" s="1105"/>
      <c r="E23" s="1105"/>
      <c r="F23" s="1105"/>
      <c r="G23" s="1105"/>
      <c r="H23" s="1105"/>
      <c r="I23" s="1105"/>
      <c r="J23" s="1105"/>
      <c r="K23" s="1105"/>
      <c r="L23" s="1105"/>
      <c r="M23" s="1105"/>
      <c r="N23" s="1105"/>
      <c r="O23" s="1107"/>
      <c r="P23" s="1110"/>
      <c r="Q23" s="1105"/>
      <c r="R23" s="1105"/>
      <c r="S23" s="1105"/>
      <c r="T23" s="1105"/>
      <c r="U23" s="1105"/>
      <c r="V23" s="1105"/>
      <c r="W23" s="1105"/>
      <c r="X23" s="1105"/>
      <c r="Y23" s="1105"/>
      <c r="Z23" s="1107"/>
      <c r="AA23" s="1110"/>
      <c r="AB23" s="1105"/>
      <c r="AC23" s="1105"/>
      <c r="AD23" s="1105"/>
      <c r="AE23" s="1105"/>
      <c r="AF23" s="1105"/>
      <c r="AG23" s="1105"/>
      <c r="AH23" s="1105"/>
      <c r="AI23" s="1105"/>
      <c r="AJ23" s="1105"/>
      <c r="AK23" s="1105"/>
      <c r="AL23" s="1105"/>
      <c r="AM23" s="1105"/>
      <c r="AN23" s="1105"/>
      <c r="AO23" s="1105"/>
      <c r="AP23" s="1105"/>
      <c r="AQ23" s="1105"/>
      <c r="AR23" s="1105"/>
      <c r="AS23" s="1105"/>
      <c r="AT23" s="1105"/>
      <c r="AU23" s="1105"/>
      <c r="AV23" s="1105"/>
      <c r="AW23" s="1105"/>
      <c r="AX23" s="1105"/>
      <c r="AY23" s="1105"/>
      <c r="AZ23" s="1105"/>
      <c r="BA23" s="1105"/>
      <c r="BB23" s="1105"/>
      <c r="BC23" s="1105"/>
      <c r="BD23" s="1105"/>
      <c r="BE23" s="1105"/>
      <c r="BF23" s="1105"/>
      <c r="BG23" s="1105"/>
      <c r="BH23" s="1105"/>
      <c r="BI23" s="1105"/>
      <c r="BJ23" s="1105"/>
      <c r="XFB23" s="1105"/>
      <c r="XFC23" s="1105"/>
      <c r="XFD23" s="1105"/>
    </row>
    <row r="24" spans="1:68 16370:16384" s="1025" customFormat="1" ht="15" customHeight="1">
      <c r="A24" s="1113" t="str">
        <f>INDEX(tblTrans[[English]:[Polski]],MATCH(XFB24,tblTrans[ID],0),LangSelID)</f>
        <v>Number of Corporate Offices</v>
      </c>
      <c r="B24" s="1113"/>
      <c r="C24" s="1113"/>
      <c r="D24" s="1113"/>
      <c r="E24" s="1113"/>
      <c r="F24" s="1113"/>
      <c r="G24" s="1113"/>
      <c r="H24" s="1113"/>
      <c r="I24" s="1113"/>
      <c r="J24" s="1113"/>
      <c r="K24" s="1113"/>
      <c r="L24" s="1113"/>
      <c r="M24" s="1113"/>
      <c r="N24" s="1113"/>
      <c r="O24" s="1116"/>
      <c r="P24" s="1119"/>
      <c r="Q24" s="1113"/>
      <c r="R24" s="1113"/>
      <c r="S24" s="1113"/>
      <c r="T24" s="1113"/>
      <c r="U24" s="1113"/>
      <c r="V24" s="1113"/>
      <c r="W24" s="1113"/>
      <c r="X24" s="1113"/>
      <c r="Y24" s="1113"/>
      <c r="Z24" s="1116"/>
      <c r="AA24" s="1119"/>
      <c r="AB24" s="1113"/>
      <c r="AC24" s="1113"/>
      <c r="AD24" s="1113"/>
      <c r="AE24" s="1683"/>
      <c r="AF24" s="1683"/>
      <c r="AG24" s="1683"/>
      <c r="AH24" s="1683"/>
      <c r="AI24" s="1683"/>
      <c r="AJ24" s="1683"/>
      <c r="AK24" s="1683"/>
      <c r="AL24" s="1683"/>
      <c r="AM24" s="1683"/>
      <c r="AN24" s="1683"/>
      <c r="AO24" s="1113"/>
      <c r="AP24" s="1113"/>
      <c r="AQ24" s="1113"/>
      <c r="AR24" s="1113"/>
      <c r="AS24" s="1113"/>
      <c r="AT24" s="1236"/>
      <c r="AU24" s="1351"/>
      <c r="AV24" s="1372"/>
      <c r="AW24" s="1379"/>
      <c r="AX24" s="1415"/>
      <c r="AY24" s="1466"/>
      <c r="AZ24" s="1470"/>
      <c r="BA24" s="1518"/>
      <c r="BB24" s="1664"/>
      <c r="BC24" s="1672"/>
      <c r="BD24" s="1676"/>
      <c r="BE24" s="2090"/>
      <c r="BF24" s="2173"/>
      <c r="BG24" s="2180"/>
      <c r="BH24" s="2238"/>
      <c r="BI24" s="2342"/>
      <c r="BJ24" s="2380"/>
      <c r="XFB24" s="1328">
        <v>716</v>
      </c>
      <c r="XFC24" s="1328"/>
      <c r="XFD24" s="1328"/>
    </row>
    <row r="25" spans="1:68 16370:16384" s="1025" customFormat="1" ht="15" customHeight="1">
      <c r="A25" s="1105"/>
      <c r="B25" s="1105"/>
      <c r="C25" s="1114" t="str">
        <f>INDEX(tblTrans[[English]:[Polski]],MATCH(XFD25,tblTrans[ID],0),LangSelID)</f>
        <v>pcs.</v>
      </c>
      <c r="D25" s="1113"/>
      <c r="E25" s="1113"/>
      <c r="F25" s="1113"/>
      <c r="G25" s="1113"/>
      <c r="H25" s="1113"/>
      <c r="I25" s="1113"/>
      <c r="J25" s="1113"/>
      <c r="K25" s="1113"/>
      <c r="L25" s="1113"/>
      <c r="M25" s="1105">
        <v>1</v>
      </c>
      <c r="N25" s="1105">
        <v>2</v>
      </c>
      <c r="O25" s="1107">
        <v>4</v>
      </c>
      <c r="P25" s="1112">
        <v>12</v>
      </c>
      <c r="Q25" s="1111">
        <v>17</v>
      </c>
      <c r="R25" s="1111">
        <v>17</v>
      </c>
      <c r="S25" s="1105">
        <v>21</v>
      </c>
      <c r="T25" s="1105">
        <v>21</v>
      </c>
      <c r="U25" s="1105">
        <v>22</v>
      </c>
      <c r="V25" s="1105">
        <v>22</v>
      </c>
      <c r="W25" s="1105">
        <v>21</v>
      </c>
      <c r="X25" s="1105">
        <v>21</v>
      </c>
      <c r="Y25" s="1105">
        <v>21</v>
      </c>
      <c r="Z25" s="1107">
        <v>21</v>
      </c>
      <c r="AA25" s="1110">
        <v>21</v>
      </c>
      <c r="AB25" s="1105">
        <v>21</v>
      </c>
      <c r="AC25" s="1105">
        <v>20</v>
      </c>
      <c r="AD25" s="1105">
        <v>19</v>
      </c>
      <c r="AE25" s="1105">
        <v>19</v>
      </c>
      <c r="AF25" s="1105">
        <v>19</v>
      </c>
      <c r="AG25" s="1105">
        <v>19</v>
      </c>
      <c r="AH25" s="1105">
        <v>19</v>
      </c>
      <c r="AI25" s="1105">
        <v>19</v>
      </c>
      <c r="AJ25" s="1105">
        <v>18</v>
      </c>
      <c r="AK25" s="1105">
        <v>18</v>
      </c>
      <c r="AL25" s="1105">
        <v>18</v>
      </c>
      <c r="AM25" s="1105">
        <v>18</v>
      </c>
      <c r="AN25" s="1105">
        <v>18</v>
      </c>
      <c r="AO25" s="1105">
        <v>18</v>
      </c>
      <c r="AP25" s="1105">
        <v>18</v>
      </c>
      <c r="AQ25" s="1105">
        <v>18</v>
      </c>
      <c r="AR25" s="1105">
        <v>18</v>
      </c>
      <c r="AS25" s="1105">
        <v>18</v>
      </c>
      <c r="AT25" s="1105">
        <v>18</v>
      </c>
      <c r="AU25" s="1105">
        <v>18</v>
      </c>
      <c r="AV25" s="1105">
        <v>18</v>
      </c>
      <c r="AW25" s="1105">
        <v>16</v>
      </c>
      <c r="AX25" s="1105">
        <v>16</v>
      </c>
      <c r="AY25" s="1105">
        <v>16</v>
      </c>
      <c r="AZ25" s="1105">
        <v>17</v>
      </c>
      <c r="BA25" s="1105">
        <v>17</v>
      </c>
      <c r="BB25" s="1105">
        <v>17</v>
      </c>
      <c r="BC25" s="1105">
        <v>17</v>
      </c>
      <c r="BD25" s="1105">
        <v>17</v>
      </c>
      <c r="BE25" s="1105">
        <v>17</v>
      </c>
      <c r="BF25" s="1105">
        <v>17</v>
      </c>
      <c r="BG25" s="1105">
        <v>17</v>
      </c>
      <c r="BH25" s="1105">
        <v>16</v>
      </c>
      <c r="BI25" s="1105">
        <v>16</v>
      </c>
      <c r="BJ25" s="1105">
        <v>16</v>
      </c>
      <c r="XFB25" s="1105"/>
      <c r="XFC25" s="1105"/>
      <c r="XFD25" s="1114">
        <v>708</v>
      </c>
    </row>
    <row r="26" spans="1:68 16370:16384" ht="43.9" customHeight="1">
      <c r="A26" s="1098" t="s">
        <v>587</v>
      </c>
      <c r="B26" s="2534" t="str">
        <f>INDEX(tblTrans[[English]:[Polski]],MATCH(XEU26,tblTrans[ID],0),LangSelID)</f>
        <v>Segment of the largest corporations with annual sales over PLN 1 billion (until Q4/17 it was PLN 500 million) and non-banking financial institutions</v>
      </c>
      <c r="C26" s="2534" t="e">
        <f>INDEX(tblTrans[[English]:[Polski]],MATCH(XEV26,tblTrans[ID],0),LangSelID)</f>
        <v>#N/A</v>
      </c>
      <c r="D26" s="1099"/>
      <c r="E26" s="1099"/>
      <c r="F26" s="1099"/>
      <c r="G26" s="1099"/>
      <c r="H26" s="1099"/>
      <c r="I26" s="1099"/>
      <c r="J26" s="1099"/>
      <c r="K26" s="1099"/>
      <c r="L26" s="1099"/>
      <c r="M26" s="1099"/>
      <c r="N26" s="1099"/>
      <c r="O26" s="1099"/>
      <c r="P26" s="1099"/>
      <c r="Q26" s="1099"/>
      <c r="R26" s="1099"/>
      <c r="S26" s="1099"/>
      <c r="T26" s="1099"/>
      <c r="U26" s="1099"/>
      <c r="V26" s="1099"/>
      <c r="W26" s="1099"/>
      <c r="X26" s="1099"/>
      <c r="Y26" s="1099"/>
      <c r="Z26" s="1099"/>
      <c r="AA26" s="1099"/>
      <c r="AB26" s="1099"/>
      <c r="AC26" s="1099"/>
      <c r="AD26" s="1099"/>
      <c r="AE26" s="1099"/>
      <c r="AF26" s="1099"/>
      <c r="AG26" s="1099"/>
      <c r="AH26" s="1099"/>
      <c r="AI26" s="1099"/>
      <c r="AJ26" s="1099"/>
      <c r="AK26" s="1099"/>
      <c r="AL26" s="1099"/>
      <c r="AM26" s="1099"/>
      <c r="AN26" s="1099"/>
      <c r="AO26" s="1104"/>
      <c r="AP26" s="1104"/>
      <c r="AQ26" s="1104"/>
      <c r="AR26" s="1104"/>
      <c r="XET26" s="1098" t="s">
        <v>587</v>
      </c>
      <c r="XEU26" s="2547">
        <v>717</v>
      </c>
      <c r="XEV26" s="2547"/>
    </row>
    <row r="27" spans="1:68 16370:16384" ht="43.9" customHeight="1">
      <c r="A27" s="1098" t="s">
        <v>586</v>
      </c>
      <c r="B27" s="2534" t="str">
        <f>INDEX(tblTrans[[English]:[Polski]],MATCH(XEU27,tblTrans[ID],0),LangSelID)</f>
        <v>Segment of corporations with annual sales between PLN 50 million and PLN 1 billion (until Q4/17 it was between PLN 30 million and PLN 500 million)</v>
      </c>
      <c r="C27" s="2534" t="e">
        <f>INDEX(tblTrans[[English]:[Polski]],MATCH(XEV27,tblTrans[ID],0),LangSelID)</f>
        <v>#N/A</v>
      </c>
      <c r="D27" s="1101"/>
      <c r="E27" s="1101"/>
      <c r="F27" s="1101"/>
      <c r="G27" s="1101"/>
      <c r="H27" s="1099"/>
      <c r="I27" s="1099"/>
      <c r="J27" s="1099"/>
      <c r="K27" s="1099"/>
      <c r="L27" s="1099"/>
      <c r="M27" s="1099"/>
      <c r="N27" s="1099"/>
      <c r="O27" s="1099"/>
      <c r="P27" s="1099"/>
      <c r="Q27" s="1099"/>
      <c r="R27" s="1099"/>
      <c r="S27" s="1099"/>
      <c r="T27" s="1099"/>
      <c r="U27" s="1099"/>
      <c r="V27" s="1099"/>
      <c r="W27" s="1099"/>
      <c r="X27" s="1099"/>
      <c r="Y27" s="1099"/>
      <c r="Z27" s="1099"/>
      <c r="AA27" s="1099"/>
      <c r="AB27" s="1099"/>
      <c r="AC27" s="1099"/>
      <c r="AD27" s="1099"/>
      <c r="AE27" s="1099"/>
      <c r="AF27" s="1099"/>
      <c r="AG27" s="1099"/>
      <c r="AH27" s="1099"/>
      <c r="AI27" s="1099"/>
      <c r="AJ27" s="1099"/>
      <c r="AK27" s="1099"/>
      <c r="AL27" s="1099"/>
      <c r="AM27" s="1099"/>
      <c r="AN27" s="1286"/>
      <c r="AO27" s="1286"/>
      <c r="AP27" s="1286"/>
      <c r="AQ27" s="1286"/>
      <c r="AR27" s="1286"/>
      <c r="AS27" s="1286"/>
      <c r="AT27" s="1286"/>
      <c r="AU27" s="1286"/>
      <c r="AW27" s="1360"/>
      <c r="AX27" s="1360"/>
      <c r="AY27" s="1360"/>
      <c r="XET27" s="1098" t="s">
        <v>586</v>
      </c>
      <c r="XEU27" s="2547">
        <v>718</v>
      </c>
      <c r="XEV27" s="2547"/>
    </row>
    <row r="28" spans="1:68 16370:16384" s="1025" customFormat="1" ht="33.6" customHeight="1">
      <c r="A28" s="1098" t="s">
        <v>585</v>
      </c>
      <c r="B28" s="2534" t="str">
        <f>INDEX(tblTrans[[English]:[Polski]],MATCH(XEU28,tblTrans[ID],0),LangSelID)</f>
        <v>Segment of SMEs with annual sales below PLN 50 million and full accounting</v>
      </c>
      <c r="C28" s="2534" t="e">
        <f>INDEX(tblTrans[[English]:[Polski]],MATCH(XEV28,tblTrans[ID],0),LangSelID)</f>
        <v>#N/A</v>
      </c>
      <c r="D28" s="1369"/>
      <c r="E28" s="1369"/>
      <c r="F28" s="1369"/>
      <c r="G28" s="1369"/>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c r="AE28" s="1214"/>
      <c r="AF28" s="1214"/>
      <c r="AG28" s="1214"/>
      <c r="AH28" s="1214"/>
      <c r="AI28" s="1214"/>
      <c r="AJ28" s="1214"/>
      <c r="AK28" s="1214"/>
      <c r="AL28" s="1214"/>
      <c r="AM28" s="1214"/>
      <c r="AN28" s="1214"/>
      <c r="AO28" s="1214"/>
      <c r="AP28" s="1214"/>
      <c r="AQ28" s="1214"/>
      <c r="AR28" s="1214"/>
      <c r="AS28" s="1214"/>
      <c r="AT28" s="1214"/>
      <c r="AU28" s="1214"/>
      <c r="AV28" s="1214"/>
      <c r="AW28" s="1214"/>
      <c r="AX28" s="1214"/>
      <c r="AY28" s="1214"/>
      <c r="AZ28" s="1214"/>
      <c r="BA28" s="1214"/>
      <c r="BB28" s="1214"/>
      <c r="BC28" s="1214"/>
      <c r="BD28" s="1214"/>
      <c r="BE28" s="1214"/>
      <c r="XET28" s="1098" t="s">
        <v>585</v>
      </c>
      <c r="XEU28" s="2534">
        <v>719</v>
      </c>
      <c r="XEV28" s="2534"/>
    </row>
    <row r="29" spans="1:68 16370:16384" ht="15" thickBot="1">
      <c r="A29" s="1103"/>
      <c r="B29" s="1684"/>
      <c r="C29" s="1684"/>
      <c r="D29" s="1101"/>
      <c r="E29" s="1101"/>
      <c r="F29" s="1101"/>
      <c r="G29" s="1101"/>
      <c r="H29" s="1099"/>
      <c r="I29" s="1099"/>
      <c r="J29" s="1099"/>
      <c r="K29" s="1099"/>
      <c r="L29" s="1099"/>
      <c r="M29" s="1099"/>
      <c r="N29" s="1099"/>
      <c r="O29" s="1099"/>
      <c r="P29" s="1099"/>
      <c r="Q29" s="1099"/>
      <c r="R29" s="1099"/>
      <c r="S29" s="1099"/>
      <c r="T29" s="1099"/>
      <c r="U29" s="1099"/>
      <c r="V29" s="1099"/>
      <c r="W29" s="1099"/>
      <c r="X29" s="1099"/>
      <c r="Y29" s="1099"/>
      <c r="Z29" s="1099"/>
      <c r="AA29" s="1099"/>
      <c r="AB29" s="1099"/>
      <c r="AC29" s="1099"/>
      <c r="AD29" s="1099"/>
      <c r="AE29" s="1099"/>
      <c r="AF29" s="2094"/>
      <c r="AG29" s="2094"/>
      <c r="AH29" s="2094"/>
      <c r="AI29" s="2094"/>
      <c r="AJ29" s="2094"/>
      <c r="AK29" s="2094"/>
      <c r="AL29" s="2094"/>
      <c r="AM29" s="2094"/>
      <c r="AN29" s="2094"/>
      <c r="AO29" s="2094"/>
      <c r="AP29" s="2094"/>
      <c r="AQ29" s="2094"/>
      <c r="AR29" s="2094"/>
      <c r="AS29" s="2094"/>
      <c r="AT29" s="2094"/>
      <c r="AU29" s="2094"/>
      <c r="AV29" s="2094"/>
      <c r="AW29" s="2094"/>
      <c r="AX29" s="2094"/>
      <c r="AY29" s="2094"/>
      <c r="AZ29" s="2094"/>
      <c r="BA29" s="2094"/>
      <c r="BB29" s="2094"/>
      <c r="BC29" s="2094"/>
      <c r="BD29" s="2094"/>
      <c r="BE29" s="2094"/>
      <c r="XET29" s="1103"/>
      <c r="XEU29" s="1103"/>
      <c r="XEV29" s="1103"/>
    </row>
    <row r="30" spans="1:68 16370:16384" ht="52.5" customHeight="1" thickBot="1">
      <c r="A30" s="1098" t="s">
        <v>584</v>
      </c>
      <c r="B30" s="2528" t="str">
        <f>INDEX(tblTrans[[English]:[Polski]],MATCH(XEY30,tblTrans[ID],0),LangSelID)</f>
        <v>in Q4/2010 data related to Corporate Customers' loans and deposists have been modified starting from Q1/2008; position "Repo" has been added</v>
      </c>
      <c r="C30" s="2529" t="e">
        <f>INDEX(tblTrans[[English]:[Polski]],MATCH(XEZ30,tblTrans[ID],0),LangSelID)</f>
        <v>#N/A</v>
      </c>
      <c r="D30" s="1102"/>
      <c r="E30" s="1099"/>
      <c r="F30" s="1099"/>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c r="AI30" s="1099"/>
      <c r="AJ30" s="1099"/>
      <c r="AK30" s="1099"/>
      <c r="AL30" s="1099"/>
      <c r="AM30" s="1099"/>
      <c r="AN30" s="1099"/>
      <c r="AO30" s="1099"/>
      <c r="BA30" s="1360"/>
      <c r="BB30" s="1360"/>
      <c r="BC30" s="1360"/>
      <c r="XEX30" s="1098" t="s">
        <v>584</v>
      </c>
      <c r="XEY30" s="2528">
        <v>720</v>
      </c>
      <c r="XEZ30" s="2529"/>
    </row>
    <row r="31" spans="1:68 16370:16384" ht="15" thickBot="1">
      <c r="A31" s="1101"/>
      <c r="B31" s="1369"/>
      <c r="C31" s="1369"/>
      <c r="D31" s="1101"/>
      <c r="E31" s="1101"/>
      <c r="F31" s="1101"/>
      <c r="G31" s="1101"/>
      <c r="H31" s="1100"/>
      <c r="I31" s="1099"/>
      <c r="J31" s="1099"/>
      <c r="K31" s="1099"/>
      <c r="L31" s="1099"/>
      <c r="M31" s="1099"/>
      <c r="N31" s="1099"/>
      <c r="O31" s="1099"/>
      <c r="P31" s="1099"/>
      <c r="Q31" s="1099"/>
      <c r="R31" s="1099"/>
      <c r="S31" s="1099"/>
      <c r="T31" s="1099"/>
      <c r="U31" s="1099"/>
      <c r="V31" s="1099"/>
      <c r="W31" s="1099"/>
      <c r="X31" s="1099"/>
      <c r="Y31" s="1099"/>
      <c r="Z31" s="1099"/>
      <c r="AA31" s="1099"/>
      <c r="AB31" s="1099"/>
      <c r="AC31" s="1099"/>
      <c r="AD31" s="1099"/>
      <c r="AE31" s="1099"/>
      <c r="AF31" s="1099"/>
      <c r="AG31" s="1099"/>
      <c r="AH31" s="1099"/>
      <c r="AI31" s="1099"/>
      <c r="AJ31" s="1099"/>
      <c r="AK31" s="1099"/>
      <c r="AL31" s="1099"/>
      <c r="AM31" s="1099"/>
      <c r="AN31" s="1099"/>
      <c r="AO31" s="1099"/>
      <c r="BA31" s="1360"/>
      <c r="BB31" s="1360"/>
      <c r="BC31" s="1360"/>
      <c r="XEX31" s="1101"/>
      <c r="XEY31" s="1101"/>
      <c r="XEZ31" s="1101"/>
    </row>
    <row r="32" spans="1:68 16370:16384" ht="76.5" customHeight="1" thickBot="1">
      <c r="A32" s="1098"/>
      <c r="B32" s="2530" t="str">
        <f>INDEX(tblTrans[[English]:[Polski]],MATCH(XEY32,tblTrans[ID],0),LangSelID)</f>
        <v xml:space="preserve">Starting from Q1 2012 data related to loans and deposits of corporate clients have been adjusted to show only cliens of Corporates and Insitiutions area (excluding Trading and Investment Activity area) </v>
      </c>
      <c r="C32" s="2531" t="e">
        <f>INDEX(tblTrans[[English]:[Polski]],MATCH(XEZ32,tblTrans[ID],0),LangSelID)</f>
        <v>#N/A</v>
      </c>
      <c r="AV32" s="1287"/>
      <c r="AW32" s="1287"/>
      <c r="AX32" s="1287"/>
      <c r="AY32" s="1287"/>
      <c r="XEX32" s="1098"/>
      <c r="XEY32" s="2535">
        <v>721</v>
      </c>
      <c r="XEZ32" s="2536"/>
    </row>
    <row r="33" spans="2:51 16382:16384" ht="13.5" thickBot="1">
      <c r="B33" s="1025"/>
      <c r="C33" s="1025"/>
      <c r="AV33" s="1287"/>
      <c r="AW33" s="1287"/>
      <c r="AX33" s="1287"/>
      <c r="AY33" s="1287"/>
    </row>
    <row r="34" spans="2:51 16382:16384" ht="75.75" customHeight="1" thickBot="1">
      <c r="B34" s="2532" t="str">
        <f>INDEX(tblTrans[[English]:[Polski]],MATCH(XFC34,tblTrans[ID],0),LangSelID)</f>
        <v>In January 2014, as a result of a methodological change, all non-banking financial institutions were reclassified and moved to the K1 segment (the change concerned ca. 400 clients, mainly from K2 segment).</v>
      </c>
      <c r="C34" s="2533" t="e">
        <f>INDEX(tblTrans[[English]:[Polski]],MATCH(XFD34,tblTrans[ID],0),LangSelID)</f>
        <v>#N/A</v>
      </c>
      <c r="AV34" s="1287"/>
      <c r="AW34" s="1287"/>
      <c r="AX34" s="1287"/>
      <c r="AY34" s="1287"/>
      <c r="XFC34" s="2537">
        <v>723</v>
      </c>
      <c r="XFD34" s="2538"/>
    </row>
    <row r="35" spans="2:51 16382:16384" ht="13.5" thickBot="1">
      <c r="B35" s="1025"/>
      <c r="C35" s="1025"/>
    </row>
    <row r="36" spans="2:51 16382:16384" ht="132" customHeight="1" thickBot="1">
      <c r="B36" s="1025"/>
      <c r="C36" s="1025"/>
      <c r="XFB36" s="1097" t="s">
        <v>579</v>
      </c>
      <c r="XFC36" s="1680">
        <v>724</v>
      </c>
      <c r="XFD36" s="1681"/>
    </row>
    <row r="1048574" spans="4:62" hidden="1">
      <c r="D1048574" s="1096">
        <v>882</v>
      </c>
      <c r="E1048574" s="1096">
        <v>883</v>
      </c>
      <c r="F1048574" s="1096">
        <v>884</v>
      </c>
      <c r="G1048574" s="1096">
        <v>885</v>
      </c>
      <c r="H1048574" s="1096">
        <v>886</v>
      </c>
      <c r="I1048574" s="1096">
        <v>887</v>
      </c>
      <c r="J1048574" s="1096">
        <v>888</v>
      </c>
      <c r="K1048574" s="1096">
        <v>889</v>
      </c>
      <c r="L1048574" s="1096">
        <v>890</v>
      </c>
      <c r="M1048574" s="1096">
        <v>891</v>
      </c>
      <c r="N1048574" s="1096">
        <v>892</v>
      </c>
      <c r="O1048574" s="1096">
        <v>893</v>
      </c>
      <c r="P1048574" s="1096">
        <v>894</v>
      </c>
      <c r="Q1048574" s="1096">
        <v>895</v>
      </c>
      <c r="R1048574" s="1096">
        <v>896</v>
      </c>
      <c r="S1048574" s="1096">
        <v>897</v>
      </c>
      <c r="T1048574" s="1096">
        <v>898</v>
      </c>
      <c r="U1048574" s="1096">
        <v>899</v>
      </c>
      <c r="V1048574" s="1096">
        <v>900</v>
      </c>
      <c r="W1048574" s="1096">
        <v>901</v>
      </c>
      <c r="X1048574" s="1096">
        <v>902</v>
      </c>
      <c r="Y1048574" s="1096">
        <v>903</v>
      </c>
      <c r="Z1048574" s="1096">
        <v>904</v>
      </c>
      <c r="AA1048574" s="1096">
        <v>905</v>
      </c>
      <c r="AB1048574" s="1096">
        <v>906</v>
      </c>
      <c r="AC1048574" s="1096">
        <v>907</v>
      </c>
      <c r="AD1048574" s="1096">
        <v>908</v>
      </c>
      <c r="AE1048574" s="1096">
        <v>909</v>
      </c>
      <c r="AF1048574" s="1096">
        <v>910</v>
      </c>
      <c r="AG1048574" s="1096">
        <v>911</v>
      </c>
      <c r="AH1048574" s="1096">
        <v>912</v>
      </c>
      <c r="AI1048574" s="1096">
        <v>913</v>
      </c>
      <c r="AJ1048574" s="1096">
        <v>914</v>
      </c>
      <c r="AK1048574" s="1096">
        <v>915</v>
      </c>
      <c r="AL1048574" s="1096">
        <v>916</v>
      </c>
      <c r="AM1048574" s="1096">
        <v>917</v>
      </c>
      <c r="AN1048574" s="1096">
        <v>918</v>
      </c>
      <c r="AO1048574" s="1096">
        <v>919</v>
      </c>
      <c r="AP1048574" s="1096">
        <v>920</v>
      </c>
      <c r="AQ1048574" s="1096">
        <v>921</v>
      </c>
      <c r="AR1048574" s="1096">
        <v>922</v>
      </c>
      <c r="AS1048574" s="1096">
        <v>923</v>
      </c>
      <c r="AT1048574" s="1096">
        <v>924</v>
      </c>
      <c r="AU1048574" s="1096">
        <v>930</v>
      </c>
      <c r="AV1048574" s="1096">
        <v>931</v>
      </c>
      <c r="AW1048574" s="1096">
        <v>933</v>
      </c>
      <c r="AX1048574" s="1096">
        <v>942</v>
      </c>
      <c r="AY1048574" s="1096">
        <v>947</v>
      </c>
      <c r="AZ1048574" s="1096">
        <v>950</v>
      </c>
      <c r="BA1048574" s="1096">
        <v>951</v>
      </c>
      <c r="BB1048574" s="1096">
        <v>952</v>
      </c>
      <c r="BC1048574" s="1096">
        <v>953</v>
      </c>
      <c r="BD1048574" s="1096">
        <v>954</v>
      </c>
      <c r="BE1048574" s="1096">
        <v>955</v>
      </c>
      <c r="BF1048574" s="1096">
        <v>956</v>
      </c>
      <c r="BG1048574" s="1096">
        <v>957</v>
      </c>
      <c r="BH1048574" s="1096">
        <v>1091</v>
      </c>
      <c r="BI1048574" s="1096">
        <v>1092</v>
      </c>
      <c r="BJ1048574" s="1096">
        <v>1093</v>
      </c>
    </row>
    <row r="1048575" spans="4:62" hidden="1"/>
    <row r="1048576" spans="4:62" hidden="1"/>
  </sheetData>
  <mergeCells count="19">
    <mergeCell ref="A1:C1"/>
    <mergeCell ref="B26:C26"/>
    <mergeCell ref="B27:C27"/>
    <mergeCell ref="B28:C28"/>
    <mergeCell ref="D5:F6"/>
    <mergeCell ref="A2:C2"/>
    <mergeCell ref="A3:C3"/>
    <mergeCell ref="XFC34:XFD34"/>
    <mergeCell ref="XFB1:XFD1"/>
    <mergeCell ref="XFB2:XFD2"/>
    <mergeCell ref="XFB3:XFD3"/>
    <mergeCell ref="XEU26:XEV26"/>
    <mergeCell ref="XEU27:XEV27"/>
    <mergeCell ref="B30:C30"/>
    <mergeCell ref="B32:C32"/>
    <mergeCell ref="B34:C34"/>
    <mergeCell ref="XEU28:XEV28"/>
    <mergeCell ref="XEY30:XEZ30"/>
    <mergeCell ref="XEY32:XEZ32"/>
  </mergeCells>
  <pageMargins left="0.94488188976377963" right="0.27559055118110237" top="0.98425196850393704" bottom="0.98425196850393704" header="0.51181102362204722" footer="0.51181102362204722"/>
  <pageSetup paperSize="9" scale="3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9100"/>
    <pageSetUpPr fitToPage="1"/>
  </sheetPr>
  <dimension ref="A1:XFD1048576"/>
  <sheetViews>
    <sheetView zoomScale="90" zoomScaleNormal="90" workbookViewId="0">
      <pane xSplit="3" ySplit="2" topLeftCell="AZ3" activePane="bottomRight" state="frozen"/>
      <selection pane="topRight" activeCell="D1" sqref="D1"/>
      <selection pane="bottomLeft" activeCell="A3" sqref="A3"/>
      <selection pane="bottomRight" activeCell="BK1" sqref="BK1"/>
    </sheetView>
  </sheetViews>
  <sheetFormatPr defaultRowHeight="12.75" outlineLevelCol="1"/>
  <cols>
    <col min="1" max="1" width="1.42578125" style="1096" customWidth="1"/>
    <col min="2" max="2" width="50.42578125" style="1096" customWidth="1"/>
    <col min="3" max="3" width="9.140625" style="1096"/>
    <col min="4" max="39" width="12.5703125" style="1096" customWidth="1" outlineLevel="1"/>
    <col min="40" max="59" width="12.5703125" style="1096" customWidth="1"/>
    <col min="60" max="60" width="12.5703125" style="2215" customWidth="1"/>
    <col min="61" max="62" width="12.5703125" style="1096" customWidth="1"/>
    <col min="63" max="63" width="15.7109375" style="1096" bestFit="1" customWidth="1"/>
    <col min="64" max="16381" width="9.140625" style="1096"/>
    <col min="16382" max="16382" width="40" style="1096" hidden="1" customWidth="1"/>
    <col min="16383" max="16383" width="47" style="1096" hidden="1" customWidth="1"/>
    <col min="16384" max="16384" width="9" style="1096" hidden="1" customWidth="1"/>
  </cols>
  <sheetData>
    <row r="1" spans="1:62 16382:16384" s="1203" customFormat="1" ht="25.5" customHeight="1">
      <c r="A1" s="2558" t="str">
        <f>INDEX(tblTrans[[English]:[Polski]],MATCH(XFB1,tblTrans[ID],0),LangSelID)</f>
        <v>data as at the end of quarter                                                                   (data on gross and net profit source from consolidation packages)</v>
      </c>
      <c r="B1" s="2559" t="e">
        <f>INDEX(tblTrans[[English]:[Polski]],MATCH(XEW1,tblTrans[ID],0),LangSelID)</f>
        <v>#N/A</v>
      </c>
      <c r="C1" s="2560" t="e">
        <f>INDEX(tblTrans[[English]:[Polski]],MATCH(XEX1,tblTrans[ID],0),LangSelID)</f>
        <v>#N/A</v>
      </c>
      <c r="D1" s="1095" t="str">
        <f>INDEX(tblTrans[[English]:[Polski]],MATCH(D1048542,tblTrans[ID],0),LangSelID)</f>
        <v>Q1 2005</v>
      </c>
      <c r="E1" s="1095" t="str">
        <f>INDEX(tblTrans[[English]:[Polski]],MATCH(E1048542,tblTrans[ID],0),LangSelID)</f>
        <v>Q2 2005</v>
      </c>
      <c r="F1" s="1095" t="str">
        <f>INDEX(tblTrans[[English]:[Polski]],MATCH(F1048542,tblTrans[ID],0),LangSelID)</f>
        <v>Q3 2005</v>
      </c>
      <c r="G1" s="1095" t="str">
        <f>INDEX(tblTrans[[English]:[Polski]],MATCH(G1048542,tblTrans[ID],0),LangSelID)</f>
        <v>Q4 2005</v>
      </c>
      <c r="H1" s="1095" t="str">
        <f>INDEX(tblTrans[[English]:[Polski]],MATCH(H1048542,tblTrans[ID],0),LangSelID)</f>
        <v>Q1 2006</v>
      </c>
      <c r="I1" s="1095" t="str">
        <f>INDEX(tblTrans[[English]:[Polski]],MATCH(I1048542,tblTrans[ID],0),LangSelID)</f>
        <v>Q2 2006</v>
      </c>
      <c r="J1" s="1095" t="str">
        <f>INDEX(tblTrans[[English]:[Polski]],MATCH(J1048542,tblTrans[ID],0),LangSelID)</f>
        <v>Q3 2006</v>
      </c>
      <c r="K1" s="1095" t="str">
        <f>INDEX(tblTrans[[English]:[Polski]],MATCH(K1048542,tblTrans[ID],0),LangSelID)</f>
        <v>Q4 2006</v>
      </c>
      <c r="L1" s="1095" t="str">
        <f>INDEX(tblTrans[[English]:[Polski]],MATCH(L1048542,tblTrans[ID],0),LangSelID)</f>
        <v>Q1 2007</v>
      </c>
      <c r="M1" s="1095" t="str">
        <f>INDEX(tblTrans[[English]:[Polski]],MATCH(M1048542,tblTrans[ID],0),LangSelID)</f>
        <v>Q2 2007</v>
      </c>
      <c r="N1" s="1095" t="str">
        <f>INDEX(tblTrans[[English]:[Polski]],MATCH(N1048542,tblTrans[ID],0),LangSelID)</f>
        <v>Q3 2007</v>
      </c>
      <c r="O1" s="1095" t="str">
        <f>INDEX(tblTrans[[English]:[Polski]],MATCH(O1048542,tblTrans[ID],0),LangSelID)</f>
        <v>Q4 2007</v>
      </c>
      <c r="P1" s="1095" t="str">
        <f>INDEX(tblTrans[[English]:[Polski]],MATCH(P1048542,tblTrans[ID],0),LangSelID)</f>
        <v>Q1 2008</v>
      </c>
      <c r="Q1" s="1095" t="str">
        <f>INDEX(tblTrans[[English]:[Polski]],MATCH(Q1048542,tblTrans[ID],0),LangSelID)</f>
        <v>Q2 2008</v>
      </c>
      <c r="R1" s="1095" t="str">
        <f>INDEX(tblTrans[[English]:[Polski]],MATCH(R1048542,tblTrans[ID],0),LangSelID)</f>
        <v>Q3 2008</v>
      </c>
      <c r="S1" s="1095" t="str">
        <f>INDEX(tblTrans[[English]:[Polski]],MATCH(S1048542,tblTrans[ID],0),LangSelID)</f>
        <v>Q4 2008</v>
      </c>
      <c r="T1" s="1095" t="str">
        <f>INDEX(tblTrans[[English]:[Polski]],MATCH(T1048542,tblTrans[ID],0),LangSelID)</f>
        <v>Q1 2009</v>
      </c>
      <c r="U1" s="1095" t="str">
        <f>INDEX(tblTrans[[English]:[Polski]],MATCH(U1048542,tblTrans[ID],0),LangSelID)</f>
        <v>Q2 2009</v>
      </c>
      <c r="V1" s="1095" t="str">
        <f>INDEX(tblTrans[[English]:[Polski]],MATCH(V1048542,tblTrans[ID],0),LangSelID)</f>
        <v>Q3 2009</v>
      </c>
      <c r="W1" s="1095" t="str">
        <f>INDEX(tblTrans[[English]:[Polski]],MATCH(W1048542,tblTrans[ID],0),LangSelID)</f>
        <v>Q4 2009</v>
      </c>
      <c r="X1" s="1095" t="str">
        <f>INDEX(tblTrans[[English]:[Polski]],MATCH(X1048542,tblTrans[ID],0),LangSelID)</f>
        <v>Q1 2010</v>
      </c>
      <c r="Y1" s="1095" t="str">
        <f>INDEX(tblTrans[[English]:[Polski]],MATCH(Y1048542,tblTrans[ID],0),LangSelID)</f>
        <v>Q2 2010</v>
      </c>
      <c r="Z1" s="1095" t="str">
        <f>INDEX(tblTrans[[English]:[Polski]],MATCH(Z1048542,tblTrans[ID],0),LangSelID)</f>
        <v>Q3 2010</v>
      </c>
      <c r="AA1" s="1095" t="str">
        <f>INDEX(tblTrans[[English]:[Polski]],MATCH(AA1048542,tblTrans[ID],0),LangSelID)</f>
        <v>Q4 2010</v>
      </c>
      <c r="AB1" s="1095" t="str">
        <f>INDEX(tblTrans[[English]:[Polski]],MATCH(AB1048542,tblTrans[ID],0),LangSelID)</f>
        <v>Q1 2011</v>
      </c>
      <c r="AC1" s="1095" t="str">
        <f>INDEX(tblTrans[[English]:[Polski]],MATCH(AC1048542,tblTrans[ID],0),LangSelID)</f>
        <v>Q2 2011</v>
      </c>
      <c r="AD1" s="1095" t="str">
        <f>INDEX(tblTrans[[English]:[Polski]],MATCH(AD1048542,tblTrans[ID],0),LangSelID)</f>
        <v>Q3 2011</v>
      </c>
      <c r="AE1" s="1095" t="str">
        <f>INDEX(tblTrans[[English]:[Polski]],MATCH(AE1048542,tblTrans[ID],0),LangSelID)</f>
        <v>Q4 2011</v>
      </c>
      <c r="AF1" s="1095" t="str">
        <f>INDEX(tblTrans[[English]:[Polski]],MATCH(AF1048542,tblTrans[ID],0),LangSelID)</f>
        <v>Q1 2012</v>
      </c>
      <c r="AG1" s="1095" t="str">
        <f>INDEX(tblTrans[[English]:[Polski]],MATCH(AG1048542,tblTrans[ID],0),LangSelID)</f>
        <v>Q2 2012</v>
      </c>
      <c r="AH1" s="1095" t="str">
        <f>INDEX(tblTrans[[English]:[Polski]],MATCH(AH1048542,tblTrans[ID],0),LangSelID)</f>
        <v>Q3 2012</v>
      </c>
      <c r="AI1" s="1095" t="str">
        <f>INDEX(tblTrans[[English]:[Polski]],MATCH(AI1048542,tblTrans[ID],0),LangSelID)</f>
        <v>Q4 2012</v>
      </c>
      <c r="AJ1" s="1095" t="str">
        <f>INDEX(tblTrans[[English]:[Polski]],MATCH(AJ1048542,tblTrans[ID],0),LangSelID)</f>
        <v>Q1 2013</v>
      </c>
      <c r="AK1" s="1095" t="str">
        <f>INDEX(tblTrans[[English]:[Polski]],MATCH(AK1048542,tblTrans[ID],0),LangSelID)</f>
        <v>Q2 2013</v>
      </c>
      <c r="AL1" s="1095" t="str">
        <f>INDEX(tblTrans[[English]:[Polski]],MATCH(AL1048542,tblTrans[ID],0),LangSelID)</f>
        <v>Q3 2013</v>
      </c>
      <c r="AM1" s="1095" t="str">
        <f>INDEX(tblTrans[[English]:[Polski]],MATCH(AM1048542,tblTrans[ID],0),LangSelID)</f>
        <v>Q4 2013</v>
      </c>
      <c r="AN1" s="1095" t="str">
        <f>INDEX(tblTrans[[English]:[Polski]],MATCH(AN1048542,tblTrans[ID],0),LangSelID)</f>
        <v>Q1 2014</v>
      </c>
      <c r="AO1" s="1204" t="str">
        <f>INDEX(tblTrans[[English]:[Polski]],MATCH(AO1048542,tblTrans[ID],0),LangSelID)</f>
        <v>Q2 2014</v>
      </c>
      <c r="AP1" s="1204" t="str">
        <f>INDEX(tblTrans[[English]:[Polski]],MATCH(AP1048542,tblTrans[ID],0),LangSelID)</f>
        <v>Q3 2014</v>
      </c>
      <c r="AQ1" s="1204" t="str">
        <f>INDEX(tblTrans[[English]:[Polski]],MATCH(AQ1048542,tblTrans[ID],0),LangSelID)</f>
        <v>Q4 2014</v>
      </c>
      <c r="AR1" s="1204" t="str">
        <f>INDEX(tblTrans[[English]:[Polski]],MATCH(AR1048542,tblTrans[ID],0),LangSelID)</f>
        <v>Q1 2015</v>
      </c>
      <c r="AS1" s="1204" t="str">
        <f>INDEX(tblTrans[[English]:[Polski]],MATCH(AS1048542,tblTrans[ID],0),LangSelID)</f>
        <v>Q2 2015</v>
      </c>
      <c r="AT1" s="1204" t="str">
        <f>INDEX(tblTrans[[English]:[Polski]],MATCH(AT1048542,tblTrans[ID],0),LangSelID)</f>
        <v>Q3 2015</v>
      </c>
      <c r="AU1" s="1204" t="str">
        <f>INDEX(tblTrans[[English]:[Polski]],MATCH(AU1048542,tblTrans[ID],0),LangSelID)</f>
        <v>Q4 2015</v>
      </c>
      <c r="AV1" s="1204" t="str">
        <f>INDEX(tblTrans[[English]:[Polski]],MATCH(AV1048542,tblTrans[ID],0),LangSelID)</f>
        <v>Q1 2016</v>
      </c>
      <c r="AW1" s="1204" t="str">
        <f>INDEX(tblTrans[[English]:[Polski]],MATCH(AW1048542,tblTrans[ID],0),LangSelID)</f>
        <v>Q2 2016</v>
      </c>
      <c r="AX1" s="1204" t="str">
        <f>INDEX(tblTrans[[English]:[Polski]],MATCH(AX1048542,tblTrans[ID],0),LangSelID)</f>
        <v>Q3 2016</v>
      </c>
      <c r="AY1" s="1204" t="str">
        <f>INDEX(tblTrans[[English]:[Polski]],MATCH(AY1048542,tblTrans[ID],0),LangSelID)</f>
        <v>Q4 2016</v>
      </c>
      <c r="AZ1" s="1204" t="str">
        <f>INDEX(tblTrans[[English]:[Polski]],MATCH(AZ1048542,tblTrans[ID],0),LangSelID)</f>
        <v>Q1 2017</v>
      </c>
      <c r="BA1" s="1204" t="str">
        <f>INDEX(tblTrans[[English]:[Polski]],MATCH(BA1048542,tblTrans[ID],0),LangSelID)</f>
        <v>Q2 2017</v>
      </c>
      <c r="BB1" s="1204" t="str">
        <f>INDEX(tblTrans[[English]:[Polski]],MATCH(BB1048542,tblTrans[ID],0),LangSelID)</f>
        <v>Q3 2017</v>
      </c>
      <c r="BC1" s="1204" t="str">
        <f>INDEX(tblTrans[[English]:[Polski]],MATCH(BC1048542,tblTrans[ID],0),LangSelID)</f>
        <v>Q4 2017</v>
      </c>
      <c r="BD1" s="1204" t="str">
        <f>INDEX(tblTrans[[English]:[Polski]],MATCH(BD1048542,tblTrans[ID],0),LangSelID)</f>
        <v>Q1 2018</v>
      </c>
      <c r="BE1" s="1204" t="str">
        <f>INDEX(tblTrans[[English]:[Polski]],MATCH(BE1048542,tblTrans[ID],0),LangSelID)</f>
        <v>Q2 2018</v>
      </c>
      <c r="BF1" s="1204" t="str">
        <f>INDEX(tblTrans[[English]:[Polski]],MATCH(BF1048542,tblTrans[ID],0),LangSelID)</f>
        <v>Q3 2018</v>
      </c>
      <c r="BG1" s="1204" t="str">
        <f>INDEX(tblTrans[[English]:[Polski]],MATCH(BG1048542,tblTrans[ID],0),LangSelID)</f>
        <v>Q4 2018</v>
      </c>
      <c r="BH1" s="1204" t="str">
        <f>INDEX(tblTrans[[English]:[Polski]],MATCH(BH1048542,tblTrans[ID],0),LangSelID)</f>
        <v>Q1 2019</v>
      </c>
      <c r="BI1" s="1204" t="str">
        <f>INDEX(tblTrans[[English]:[Polski]],MATCH(BI1048542,tblTrans[ID],0),LangSelID)</f>
        <v>Q2 2019</v>
      </c>
      <c r="BJ1" s="1204" t="str">
        <f>INDEX(tblTrans[[English]:[Polski]],MATCH(BJ1048542,tblTrans[ID],0),LangSelID)</f>
        <v>Q3 2019</v>
      </c>
      <c r="XFB1" s="2558">
        <v>725</v>
      </c>
      <c r="XFC1" s="2559"/>
      <c r="XFD1" s="2560"/>
    </row>
    <row r="2" spans="1:62 16382:16384" ht="16.5" customHeight="1">
      <c r="A2" s="2561" t="str">
        <f>INDEX(tblTrans[[English]:[Polski]],MATCH(XFB2,tblTrans[ID],0),LangSelID)</f>
        <v>Main Subsidiaries - financial results</v>
      </c>
      <c r="B2" s="2562" t="e">
        <f>INDEX(tblTrans[[English]:[Polski]],MATCH(XEW2,tblTrans[ID],0),LangSelID)</f>
        <v>#N/A</v>
      </c>
      <c r="C2" s="2563" t="e">
        <f>INDEX(tblTrans[[English]:[Polski]],MATCH(XEX2,tblTrans[ID],0),LangSelID)</f>
        <v>#N/A</v>
      </c>
      <c r="D2" s="1202"/>
      <c r="E2" s="1201"/>
      <c r="F2" s="1201"/>
      <c r="G2" s="1201"/>
      <c r="H2" s="1201"/>
      <c r="I2" s="1201"/>
      <c r="J2" s="1201"/>
      <c r="K2" s="1201"/>
      <c r="L2" s="1201"/>
      <c r="M2" s="1201"/>
      <c r="N2" s="1201"/>
      <c r="O2" s="1201"/>
      <c r="P2" s="1201"/>
      <c r="Q2" s="1201"/>
      <c r="R2" s="1201"/>
      <c r="S2" s="1201"/>
      <c r="T2" s="1201"/>
      <c r="U2" s="1201"/>
      <c r="V2" s="1201"/>
      <c r="W2" s="1201"/>
      <c r="X2" s="1201"/>
      <c r="Y2" s="1201"/>
      <c r="Z2" s="1201"/>
      <c r="AA2" s="1201"/>
      <c r="AB2" s="1201"/>
      <c r="AC2" s="1201"/>
      <c r="AD2" s="1201"/>
      <c r="AE2" s="1201"/>
      <c r="AF2" s="1201"/>
      <c r="AG2" s="1201"/>
      <c r="AH2" s="1201"/>
      <c r="AI2" s="1201"/>
      <c r="AJ2" s="1201"/>
      <c r="AK2" s="1201"/>
      <c r="AL2" s="1201"/>
      <c r="AM2" s="1201"/>
      <c r="AN2" s="1201"/>
      <c r="AO2" s="1201"/>
      <c r="AP2" s="1201"/>
      <c r="AQ2" s="1201"/>
      <c r="AR2" s="1200"/>
      <c r="AS2" s="1199"/>
      <c r="AT2" s="1199"/>
      <c r="AU2" s="1199"/>
      <c r="AV2" s="1199"/>
      <c r="AW2" s="1199"/>
      <c r="AX2" s="1199"/>
      <c r="AY2" s="1199"/>
      <c r="AZ2" s="1199"/>
      <c r="BA2" s="1199"/>
      <c r="BB2" s="1199"/>
      <c r="BC2" s="1199"/>
      <c r="BD2" s="1199"/>
      <c r="BE2" s="1199"/>
      <c r="BF2" s="1199"/>
      <c r="BG2" s="1199"/>
      <c r="BH2" s="1199"/>
      <c r="BI2" s="1199"/>
      <c r="BJ2" s="1199"/>
      <c r="XFB2" s="2561">
        <v>726</v>
      </c>
      <c r="XFC2" s="2562"/>
      <c r="XFD2" s="2563"/>
    </row>
    <row r="3" spans="1:62 16382:16384" ht="12.95" customHeight="1">
      <c r="A3" s="1139"/>
      <c r="B3" s="1139"/>
      <c r="C3" s="1166"/>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98"/>
      <c r="AR3" s="1198"/>
      <c r="AS3" s="1197"/>
      <c r="AT3" s="1197"/>
      <c r="AU3" s="1197"/>
      <c r="AV3" s="1197"/>
      <c r="AW3" s="1197"/>
      <c r="AX3" s="1197"/>
      <c r="AY3" s="1197"/>
      <c r="AZ3" s="1197"/>
      <c r="BA3" s="1197"/>
      <c r="BB3" s="1197"/>
      <c r="BC3" s="1197"/>
      <c r="BD3" s="1197"/>
      <c r="BE3" s="1197"/>
      <c r="BF3" s="1197"/>
      <c r="BG3" s="1197"/>
      <c r="BH3" s="1197"/>
      <c r="BI3" s="1197"/>
      <c r="BJ3" s="1197"/>
      <c r="XFB3" s="1139"/>
      <c r="XFC3" s="1139"/>
      <c r="XFD3" s="1166"/>
    </row>
    <row r="4" spans="1:62 16382:16384" ht="12.95" customHeight="1">
      <c r="A4" s="1175" t="str">
        <f>INDEX(tblTrans[[English]:[Polski]],MATCH(XFB4,tblTrans[ID],0),LangSelID)</f>
        <v>mBank Hipoteczny (mortgage bank)</v>
      </c>
      <c r="B4" s="1175"/>
      <c r="C4" s="1176"/>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0"/>
      <c r="AT4" s="1150"/>
      <c r="AU4" s="1150"/>
      <c r="AV4" s="1150"/>
      <c r="AW4" s="1150"/>
      <c r="AX4" s="1150"/>
      <c r="AY4" s="1150"/>
      <c r="AZ4" s="1150"/>
      <c r="BA4" s="1150"/>
      <c r="BB4" s="1150"/>
      <c r="BC4" s="1150"/>
      <c r="BD4" s="1150"/>
      <c r="BE4" s="1150"/>
      <c r="BF4" s="1150"/>
      <c r="BG4" s="1150"/>
      <c r="BH4" s="1150"/>
      <c r="BI4" s="1150"/>
      <c r="BJ4" s="1150"/>
      <c r="XFB4" s="1175">
        <v>727</v>
      </c>
      <c r="XFC4" s="1175"/>
      <c r="XFD4" s="1176"/>
    </row>
    <row r="5" spans="1:62 16382:16384" ht="12.95" customHeight="1">
      <c r="A5" s="1652"/>
      <c r="B5" s="1169" t="str">
        <f>INDEX(tblTrans[[English]:[Polski]],MATCH(XFC5,tblTrans[ID],0),LangSelID)</f>
        <v>pre tax profit</v>
      </c>
      <c r="C5" s="1166" t="s">
        <v>40</v>
      </c>
      <c r="D5" s="1196">
        <v>6881</v>
      </c>
      <c r="E5" s="1196">
        <v>12076</v>
      </c>
      <c r="F5" s="1196">
        <v>19607</v>
      </c>
      <c r="G5" s="1165">
        <v>34345.945010000047</v>
      </c>
      <c r="H5" s="1165">
        <v>9600</v>
      </c>
      <c r="I5" s="1165">
        <v>19019</v>
      </c>
      <c r="J5" s="1165">
        <v>31404</v>
      </c>
      <c r="K5" s="1164">
        <v>40243</v>
      </c>
      <c r="L5" s="1164">
        <v>9385</v>
      </c>
      <c r="M5" s="1164">
        <v>17486</v>
      </c>
      <c r="N5" s="1164">
        <v>28021</v>
      </c>
      <c r="O5" s="1164">
        <v>42420</v>
      </c>
      <c r="P5" s="1164">
        <v>11366</v>
      </c>
      <c r="Q5" s="1164">
        <v>23992</v>
      </c>
      <c r="R5" s="1164">
        <v>38206</v>
      </c>
      <c r="S5" s="1165">
        <v>53108</v>
      </c>
      <c r="T5" s="1165">
        <v>10326</v>
      </c>
      <c r="U5" s="1165">
        <v>16662</v>
      </c>
      <c r="V5" s="1165">
        <v>26429</v>
      </c>
      <c r="W5" s="1164">
        <v>32474</v>
      </c>
      <c r="X5" s="1165">
        <v>11483</v>
      </c>
      <c r="Y5" s="1165">
        <v>22514</v>
      </c>
      <c r="Z5" s="1165">
        <v>32484</v>
      </c>
      <c r="AA5" s="1165">
        <v>37799</v>
      </c>
      <c r="AB5" s="1165">
        <v>9078</v>
      </c>
      <c r="AC5" s="1165">
        <v>12826</v>
      </c>
      <c r="AD5" s="1165">
        <v>22386</v>
      </c>
      <c r="AE5" s="1165">
        <v>27589</v>
      </c>
      <c r="AF5" s="1165">
        <v>11822</v>
      </c>
      <c r="AG5" s="1165">
        <v>15726</v>
      </c>
      <c r="AH5" s="1165">
        <v>24532</v>
      </c>
      <c r="AI5" s="1165">
        <v>14517</v>
      </c>
      <c r="AJ5" s="1165">
        <v>7603</v>
      </c>
      <c r="AK5" s="1165">
        <v>12283</v>
      </c>
      <c r="AL5" s="1165">
        <f>5107</f>
        <v>5107</v>
      </c>
      <c r="AM5" s="1165">
        <f>2118+AL5</f>
        <v>7225</v>
      </c>
      <c r="AN5" s="1165">
        <v>11793.401730004995</v>
      </c>
      <c r="AO5" s="1165">
        <f>7424.45449999501+AN5</f>
        <v>19217.856230000005</v>
      </c>
      <c r="AP5" s="1165">
        <f>1564.84549999899+SUM(AO5)</f>
        <v>20782.701729998997</v>
      </c>
      <c r="AQ5" s="1165">
        <f>4758.936199999+SUM(AP5)</f>
        <v>25541.637929997996</v>
      </c>
      <c r="AR5" s="1165">
        <v>10906</v>
      </c>
      <c r="AS5" s="1167">
        <v>-1925</v>
      </c>
      <c r="AT5" s="1167">
        <v>3728</v>
      </c>
      <c r="AU5" s="1167">
        <v>13684</v>
      </c>
      <c r="AV5" s="1167">
        <v>17328</v>
      </c>
      <c r="AW5" s="1167">
        <v>27843</v>
      </c>
      <c r="AX5" s="1167">
        <v>42612</v>
      </c>
      <c r="AY5" s="1167">
        <v>47976</v>
      </c>
      <c r="AZ5" s="1167">
        <v>7866</v>
      </c>
      <c r="BA5" s="1167">
        <v>9495</v>
      </c>
      <c r="BB5" s="1167">
        <v>16377</v>
      </c>
      <c r="BC5" s="1167">
        <v>24672</v>
      </c>
      <c r="BD5" s="1167">
        <v>25798</v>
      </c>
      <c r="BE5" s="1167">
        <v>26076</v>
      </c>
      <c r="BF5" s="1167">
        <v>45801</v>
      </c>
      <c r="BG5" s="1167">
        <v>62562</v>
      </c>
      <c r="BH5" s="1167">
        <v>10113.239020000005</v>
      </c>
      <c r="BI5" s="1167">
        <f>16718.975150001+BH5</f>
        <v>26832.214170001003</v>
      </c>
      <c r="BJ5" s="1167">
        <v>52355.773600000015</v>
      </c>
      <c r="XFB5" s="1186"/>
      <c r="XFC5" s="1169">
        <v>728</v>
      </c>
      <c r="XFD5" s="1166" t="s">
        <v>40</v>
      </c>
    </row>
    <row r="6" spans="1:62 16382:16384" ht="12.95" customHeight="1">
      <c r="A6" s="1653"/>
      <c r="B6" s="1139" t="str">
        <f>INDEX(tblTrans[[English]:[Polski]],MATCH(XFC6,tblTrans[ID],0),LangSelID)</f>
        <v>net profit</v>
      </c>
      <c r="C6" s="1166" t="s">
        <v>40</v>
      </c>
      <c r="D6" s="1196">
        <v>5574</v>
      </c>
      <c r="E6" s="1196">
        <v>9782</v>
      </c>
      <c r="F6" s="1196">
        <v>15882</v>
      </c>
      <c r="G6" s="1165">
        <v>28096.59408000005</v>
      </c>
      <c r="H6" s="1165">
        <v>7776</v>
      </c>
      <c r="I6" s="1165">
        <v>16144</v>
      </c>
      <c r="J6" s="1165">
        <v>25437</v>
      </c>
      <c r="K6" s="1165">
        <v>30389</v>
      </c>
      <c r="L6" s="1165">
        <v>7602</v>
      </c>
      <c r="M6" s="1165">
        <v>14579</v>
      </c>
      <c r="N6" s="1165">
        <v>22593</v>
      </c>
      <c r="O6" s="1165">
        <v>35351</v>
      </c>
      <c r="P6" s="1164">
        <v>9174</v>
      </c>
      <c r="Q6" s="1165">
        <v>19273</v>
      </c>
      <c r="R6" s="1165">
        <v>30923</v>
      </c>
      <c r="S6" s="1165">
        <v>43063</v>
      </c>
      <c r="T6" s="1165">
        <v>8258</v>
      </c>
      <c r="U6" s="1165">
        <v>13358</v>
      </c>
      <c r="V6" s="1165">
        <v>21260</v>
      </c>
      <c r="W6" s="1165">
        <v>25297</v>
      </c>
      <c r="X6" s="1165">
        <v>9090</v>
      </c>
      <c r="Y6" s="1165">
        <v>17560</v>
      </c>
      <c r="Z6" s="1165">
        <v>27381</v>
      </c>
      <c r="AA6" s="1165">
        <v>30861</v>
      </c>
      <c r="AB6" s="1165">
        <v>7239</v>
      </c>
      <c r="AC6" s="1165">
        <v>9369</v>
      </c>
      <c r="AD6" s="1165">
        <v>15542</v>
      </c>
      <c r="AE6" s="1165">
        <v>20878</v>
      </c>
      <c r="AF6" s="1165">
        <v>9716</v>
      </c>
      <c r="AG6" s="1165">
        <v>12738</v>
      </c>
      <c r="AH6" s="1165">
        <v>19537</v>
      </c>
      <c r="AI6" s="1165">
        <f>9705+AH6</f>
        <v>29242</v>
      </c>
      <c r="AJ6" s="1165">
        <v>6002</v>
      </c>
      <c r="AK6" s="1165">
        <v>9452</v>
      </c>
      <c r="AL6" s="1164">
        <f>-7738+AK6</f>
        <v>1714</v>
      </c>
      <c r="AM6" s="1164">
        <f>2827+AL6</f>
        <v>4541</v>
      </c>
      <c r="AN6" s="1164">
        <v>9322.4017300049945</v>
      </c>
      <c r="AO6" s="1164">
        <f>4676+AN6</f>
        <v>13998.401730004995</v>
      </c>
      <c r="AP6" s="1164">
        <f>1093+SUM(AO6)</f>
        <v>15091.401730004995</v>
      </c>
      <c r="AQ6" s="1164">
        <f>3557+SUM(AP6)</f>
        <v>18648.401730004996</v>
      </c>
      <c r="AR6" s="1164">
        <v>8936</v>
      </c>
      <c r="AS6" s="1168">
        <v>-3331</v>
      </c>
      <c r="AT6" s="1168">
        <v>194</v>
      </c>
      <c r="AU6" s="1168">
        <v>8172</v>
      </c>
      <c r="AV6" s="1168">
        <v>13224</v>
      </c>
      <c r="AW6" s="1168">
        <v>25475</v>
      </c>
      <c r="AX6" s="1168">
        <v>35385</v>
      </c>
      <c r="AY6" s="1168">
        <v>37837</v>
      </c>
      <c r="AZ6" s="1168">
        <v>5315</v>
      </c>
      <c r="BA6" s="1168">
        <v>4177</v>
      </c>
      <c r="BB6" s="1168">
        <v>6424</v>
      </c>
      <c r="BC6" s="1168">
        <v>19648</v>
      </c>
      <c r="BD6" s="1168">
        <v>17533</v>
      </c>
      <c r="BE6" s="1168">
        <v>18491</v>
      </c>
      <c r="BF6" s="1168">
        <v>32913</v>
      </c>
      <c r="BG6" s="1168">
        <v>42750</v>
      </c>
      <c r="BH6" s="1168">
        <v>4308.2390200000045</v>
      </c>
      <c r="BI6" s="1168">
        <f>12896.975150001+BH6</f>
        <v>17205.214170001003</v>
      </c>
      <c r="BJ6" s="1168">
        <v>33734.773600000015</v>
      </c>
      <c r="XFB6" s="1139"/>
      <c r="XFC6" s="1139">
        <v>729</v>
      </c>
      <c r="XFD6" s="1166" t="s">
        <v>40</v>
      </c>
    </row>
    <row r="7" spans="1:62 16382:16384" ht="12.95" customHeight="1">
      <c r="A7" s="1653"/>
      <c r="B7" s="1139" t="str">
        <f>INDEX(tblTrans[[English]:[Polski]],MATCH(XFC7,tblTrans[ID],0),LangSelID)</f>
        <v>loan portfolio (balance-sheet)</v>
      </c>
      <c r="C7" s="1166" t="s">
        <v>40</v>
      </c>
      <c r="D7" s="1196">
        <v>1877519</v>
      </c>
      <c r="E7" s="1196">
        <v>1904712</v>
      </c>
      <c r="F7" s="1196">
        <v>1915538</v>
      </c>
      <c r="G7" s="1165">
        <v>2026903.9907999998</v>
      </c>
      <c r="H7" s="1165">
        <v>2107384</v>
      </c>
      <c r="I7" s="1165">
        <v>2231499</v>
      </c>
      <c r="J7" s="1165">
        <v>2235427</v>
      </c>
      <c r="K7" s="1165">
        <v>3148932</v>
      </c>
      <c r="L7" s="1165">
        <v>3301190</v>
      </c>
      <c r="M7" s="1165">
        <v>3658195</v>
      </c>
      <c r="N7" s="1165">
        <v>3847430</v>
      </c>
      <c r="O7" s="1165">
        <v>4131783</v>
      </c>
      <c r="P7" s="1165">
        <v>4305389</v>
      </c>
      <c r="Q7" s="1165">
        <v>4481838</v>
      </c>
      <c r="R7" s="1165">
        <v>4798610</v>
      </c>
      <c r="S7" s="1165">
        <v>5032547</v>
      </c>
      <c r="T7" s="1165">
        <v>4526861</v>
      </c>
      <c r="U7" s="1165">
        <v>4427195</v>
      </c>
      <c r="V7" s="1165">
        <v>4274674</v>
      </c>
      <c r="W7" s="1165">
        <v>4106744</v>
      </c>
      <c r="X7" s="1165">
        <v>3888805</v>
      </c>
      <c r="Y7" s="1165">
        <v>3924612</v>
      </c>
      <c r="Z7" s="1165">
        <v>3786579</v>
      </c>
      <c r="AA7" s="1165">
        <v>3769131</v>
      </c>
      <c r="AB7" s="1165">
        <v>3800037</v>
      </c>
      <c r="AC7" s="1165">
        <v>3831158</v>
      </c>
      <c r="AD7" s="1165">
        <v>4009647</v>
      </c>
      <c r="AE7" s="1165">
        <v>4150313</v>
      </c>
      <c r="AF7" s="1165">
        <v>4044074</v>
      </c>
      <c r="AG7" s="1165">
        <v>4115368</v>
      </c>
      <c r="AH7" s="1165">
        <v>4128202</v>
      </c>
      <c r="AI7" s="1165">
        <v>4108155</v>
      </c>
      <c r="AJ7" s="1165">
        <v>4160453</v>
      </c>
      <c r="AK7" s="1165">
        <v>4151389</v>
      </c>
      <c r="AL7" s="1164">
        <v>4003702</v>
      </c>
      <c r="AM7" s="1164">
        <v>4047827</v>
      </c>
      <c r="AN7" s="1164">
        <v>4059922</v>
      </c>
      <c r="AO7" s="1164">
        <v>4119201.6187900002</v>
      </c>
      <c r="AP7" s="1164">
        <v>4525667.7346400004</v>
      </c>
      <c r="AQ7" s="1164">
        <v>5324487.6222600704</v>
      </c>
      <c r="AR7" s="1164">
        <v>5729878</v>
      </c>
      <c r="AS7" s="1168">
        <v>6313988</v>
      </c>
      <c r="AT7" s="1168">
        <v>7267577</v>
      </c>
      <c r="AU7" s="1168">
        <v>7474634</v>
      </c>
      <c r="AV7" s="1168">
        <v>7820718</v>
      </c>
      <c r="AW7" s="1168">
        <v>8496121</v>
      </c>
      <c r="AX7" s="1168">
        <v>9068624</v>
      </c>
      <c r="AY7" s="1168">
        <v>9414764</v>
      </c>
      <c r="AZ7" s="1168">
        <v>9632589</v>
      </c>
      <c r="BA7" s="1168">
        <v>10169046</v>
      </c>
      <c r="BB7" s="1168">
        <v>10797663</v>
      </c>
      <c r="BC7" s="1168">
        <v>10760064</v>
      </c>
      <c r="BD7" s="1168">
        <v>10663896</v>
      </c>
      <c r="BE7" s="1168">
        <v>11250858</v>
      </c>
      <c r="BF7" s="1168">
        <v>11024381</v>
      </c>
      <c r="BG7" s="1168">
        <v>11133755</v>
      </c>
      <c r="BH7" s="1168">
        <v>11967410</v>
      </c>
      <c r="BI7" s="1168">
        <v>12284858</v>
      </c>
      <c r="BJ7" s="1168">
        <v>12128602</v>
      </c>
      <c r="XFB7" s="1139"/>
      <c r="XFC7" s="1139">
        <v>730</v>
      </c>
      <c r="XFD7" s="1166" t="s">
        <v>40</v>
      </c>
    </row>
    <row r="8" spans="1:62 16382:16384" ht="12.95" customHeight="1">
      <c r="A8" s="1654"/>
      <c r="B8" s="1179"/>
      <c r="C8" s="1166"/>
      <c r="D8" s="1139"/>
      <c r="E8" s="1139"/>
      <c r="F8" s="1139"/>
      <c r="G8" s="1139"/>
      <c r="H8" s="1139"/>
      <c r="I8" s="1139"/>
      <c r="J8" s="1139"/>
      <c r="K8" s="1139"/>
      <c r="L8" s="1139"/>
      <c r="M8" s="1139"/>
      <c r="N8" s="1139"/>
      <c r="O8" s="1139"/>
      <c r="P8" s="1139"/>
      <c r="Q8" s="1139"/>
      <c r="R8" s="1139"/>
      <c r="S8" s="1139"/>
      <c r="T8" s="1139"/>
      <c r="U8" s="1139"/>
      <c r="V8" s="1139"/>
      <c r="W8" s="1139"/>
      <c r="X8" s="1139"/>
      <c r="Y8" s="1139"/>
      <c r="Z8" s="1139"/>
      <c r="AA8" s="1139"/>
      <c r="AB8" s="1139"/>
      <c r="AC8" s="1139"/>
      <c r="AD8" s="1139"/>
      <c r="AE8" s="1139"/>
      <c r="AF8" s="1139"/>
      <c r="AG8" s="1139"/>
      <c r="AH8" s="1139"/>
      <c r="AI8" s="1139"/>
      <c r="AJ8" s="1139"/>
      <c r="AK8" s="1139"/>
      <c r="AL8" s="1139"/>
      <c r="AM8" s="1139"/>
      <c r="AN8" s="1139"/>
      <c r="AO8" s="1139"/>
      <c r="AP8" s="1139"/>
      <c r="AQ8" s="1139"/>
      <c r="AR8" s="1139"/>
      <c r="AS8" s="1173"/>
      <c r="AT8" s="1173"/>
      <c r="AU8" s="1173"/>
      <c r="AV8" s="1173"/>
      <c r="AW8" s="1173"/>
      <c r="AX8" s="1173"/>
      <c r="AY8" s="1173"/>
      <c r="AZ8" s="1173"/>
      <c r="BA8" s="1173"/>
      <c r="BB8" s="1173"/>
      <c r="BC8" s="1173"/>
      <c r="BD8" s="1173"/>
      <c r="BE8" s="1173"/>
      <c r="BF8" s="1173"/>
      <c r="BG8" s="1173"/>
      <c r="BH8" s="1173"/>
      <c r="BI8" s="1173"/>
      <c r="BJ8" s="1173"/>
      <c r="XFB8" s="1139"/>
      <c r="XFC8" s="1179"/>
      <c r="XFD8" s="1166"/>
    </row>
    <row r="9" spans="1:62 16382:16384" ht="12.95" customHeight="1">
      <c r="A9" s="1175" t="str">
        <f>INDEX(tblTrans[[English]:[Polski]],MATCH(XFB9,tblTrans[ID],0),LangSelID)</f>
        <v>mLeasing</v>
      </c>
      <c r="B9" s="1175"/>
      <c r="C9" s="1176"/>
      <c r="D9" s="1151"/>
      <c r="E9" s="1151"/>
      <c r="F9" s="1151"/>
      <c r="G9" s="1151"/>
      <c r="H9" s="1151"/>
      <c r="I9" s="1151"/>
      <c r="J9" s="1151"/>
      <c r="K9" s="1151"/>
      <c r="L9" s="1151"/>
      <c r="M9" s="1151"/>
      <c r="N9" s="1151"/>
      <c r="O9" s="1151"/>
      <c r="P9" s="1151"/>
      <c r="Q9" s="1151"/>
      <c r="R9" s="1151"/>
      <c r="S9" s="1151"/>
      <c r="T9" s="1151"/>
      <c r="U9" s="1151"/>
      <c r="V9" s="1151"/>
      <c r="W9" s="1151"/>
      <c r="X9" s="1151"/>
      <c r="Y9" s="1151"/>
      <c r="Z9" s="1151"/>
      <c r="AA9" s="1151"/>
      <c r="AB9" s="1151"/>
      <c r="AC9" s="1151"/>
      <c r="AD9" s="1151"/>
      <c r="AE9" s="1151"/>
      <c r="AF9" s="1151"/>
      <c r="AG9" s="1151"/>
      <c r="AH9" s="1151"/>
      <c r="AI9" s="1151"/>
      <c r="AJ9" s="1151"/>
      <c r="AK9" s="1151"/>
      <c r="AL9" s="1151"/>
      <c r="AM9" s="1151"/>
      <c r="AN9" s="1151"/>
      <c r="AO9" s="1151"/>
      <c r="AP9" s="1151"/>
      <c r="AQ9" s="1151"/>
      <c r="AR9" s="1151"/>
      <c r="AS9" s="1150"/>
      <c r="AT9" s="1150"/>
      <c r="AU9" s="1150"/>
      <c r="AV9" s="1150"/>
      <c r="AW9" s="1150"/>
      <c r="AX9" s="1150"/>
      <c r="AY9" s="1150"/>
      <c r="AZ9" s="1150"/>
      <c r="BA9" s="1150"/>
      <c r="BB9" s="1150"/>
      <c r="BC9" s="1150"/>
      <c r="BD9" s="1150"/>
      <c r="BE9" s="1150"/>
      <c r="BF9" s="1150"/>
      <c r="BG9" s="1150"/>
      <c r="BH9" s="1150"/>
      <c r="BI9" s="1150"/>
      <c r="BJ9" s="1150"/>
      <c r="XFB9" s="1175">
        <v>732</v>
      </c>
      <c r="XFC9" s="1175"/>
      <c r="XFD9" s="1176"/>
    </row>
    <row r="10" spans="1:62 16382:16384" ht="12.95" customHeight="1">
      <c r="A10" s="1655"/>
      <c r="B10" s="1139" t="str">
        <f>INDEX(tblTrans[[English]:[Polski]],MATCH(XFC10,tblTrans[ID],0),LangSelID)</f>
        <v>pre tax profit</v>
      </c>
      <c r="C10" s="1166" t="s">
        <v>40</v>
      </c>
      <c r="D10" s="1165">
        <v>4034</v>
      </c>
      <c r="E10" s="1165">
        <v>8614</v>
      </c>
      <c r="F10" s="1165">
        <v>14602</v>
      </c>
      <c r="G10" s="1165">
        <v>20452</v>
      </c>
      <c r="H10" s="1165">
        <v>5567</v>
      </c>
      <c r="I10" s="1165">
        <v>13063</v>
      </c>
      <c r="J10" s="1165">
        <v>21285</v>
      </c>
      <c r="K10" s="1165">
        <v>29568</v>
      </c>
      <c r="L10" s="1165">
        <v>8841</v>
      </c>
      <c r="M10" s="1165">
        <v>25304</v>
      </c>
      <c r="N10" s="1165">
        <v>36906</v>
      </c>
      <c r="O10" s="1165">
        <v>49914</v>
      </c>
      <c r="P10" s="1165">
        <v>10521</v>
      </c>
      <c r="Q10" s="1165">
        <v>26159</v>
      </c>
      <c r="R10" s="1164">
        <v>33337</v>
      </c>
      <c r="S10" s="1165">
        <v>34092</v>
      </c>
      <c r="T10" s="1165">
        <v>4823</v>
      </c>
      <c r="U10" s="1165">
        <v>4791</v>
      </c>
      <c r="V10" s="1165">
        <v>3586</v>
      </c>
      <c r="W10" s="1165">
        <v>5336</v>
      </c>
      <c r="X10" s="1170">
        <v>13906</v>
      </c>
      <c r="Y10" s="1170">
        <v>27397</v>
      </c>
      <c r="Z10" s="1170">
        <v>43552</v>
      </c>
      <c r="AA10" s="1170">
        <v>44092</v>
      </c>
      <c r="AB10" s="1170">
        <v>14949</v>
      </c>
      <c r="AC10" s="1170">
        <v>26005</v>
      </c>
      <c r="AD10" s="1170">
        <v>34666</v>
      </c>
      <c r="AE10" s="1170">
        <v>49127</v>
      </c>
      <c r="AF10" s="1165">
        <v>16492</v>
      </c>
      <c r="AG10" s="1165">
        <v>20324</v>
      </c>
      <c r="AH10" s="1165">
        <v>33355</v>
      </c>
      <c r="AI10" s="1165">
        <v>51025</v>
      </c>
      <c r="AJ10" s="1165">
        <v>15190</v>
      </c>
      <c r="AK10" s="1165">
        <v>24824</v>
      </c>
      <c r="AL10" s="1164">
        <v>46138</v>
      </c>
      <c r="AM10" s="1164">
        <v>64422</v>
      </c>
      <c r="AN10" s="1164">
        <v>13009</v>
      </c>
      <c r="AO10" s="1164">
        <v>22966</v>
      </c>
      <c r="AP10" s="1164">
        <v>36905</v>
      </c>
      <c r="AQ10" s="1164">
        <v>45926</v>
      </c>
      <c r="AR10" s="1164">
        <v>15626</v>
      </c>
      <c r="AS10" s="1168">
        <v>27756</v>
      </c>
      <c r="AT10" s="1168">
        <v>45291</v>
      </c>
      <c r="AU10" s="1168">
        <v>57221</v>
      </c>
      <c r="AV10" s="1168">
        <v>20462</v>
      </c>
      <c r="AW10" s="1168">
        <v>41230</v>
      </c>
      <c r="AX10" s="1168">
        <v>61494</v>
      </c>
      <c r="AY10" s="1168">
        <v>72550</v>
      </c>
      <c r="AZ10" s="1168">
        <v>16864</v>
      </c>
      <c r="BA10" s="1168">
        <v>33926</v>
      </c>
      <c r="BB10" s="1168">
        <v>46633</v>
      </c>
      <c r="BC10" s="1168">
        <v>64763</v>
      </c>
      <c r="BD10" s="1168">
        <v>10298</v>
      </c>
      <c r="BE10" s="1168">
        <v>19409</v>
      </c>
      <c r="BF10" s="1168">
        <v>40412</v>
      </c>
      <c r="BG10" s="1168">
        <v>65147</v>
      </c>
      <c r="BH10" s="1168">
        <v>22394</v>
      </c>
      <c r="BI10" s="1168">
        <f>26998+BH10</f>
        <v>49392</v>
      </c>
      <c r="BJ10" s="1168">
        <v>66478</v>
      </c>
      <c r="XFB10" s="1139"/>
      <c r="XFC10" s="1139">
        <v>733</v>
      </c>
      <c r="XFD10" s="1166" t="s">
        <v>40</v>
      </c>
    </row>
    <row r="11" spans="1:62 16382:16384" ht="12.95" customHeight="1">
      <c r="A11" s="1653"/>
      <c r="B11" s="1139" t="str">
        <f>INDEX(tblTrans[[English]:[Polski]],MATCH(XFC11,tblTrans[ID],0),LangSelID)</f>
        <v>net profit</v>
      </c>
      <c r="C11" s="1166" t="s">
        <v>40</v>
      </c>
      <c r="D11" s="1165">
        <v>3108</v>
      </c>
      <c r="E11" s="1165">
        <v>6245</v>
      </c>
      <c r="F11" s="1165">
        <v>10599</v>
      </c>
      <c r="G11" s="1165">
        <v>15117</v>
      </c>
      <c r="H11" s="1165">
        <v>3918</v>
      </c>
      <c r="I11" s="1165">
        <v>9431</v>
      </c>
      <c r="J11" s="1165">
        <v>14930</v>
      </c>
      <c r="K11" s="1165">
        <v>21343</v>
      </c>
      <c r="L11" s="1165">
        <v>6372</v>
      </c>
      <c r="M11" s="1165">
        <v>19965</v>
      </c>
      <c r="N11" s="1165">
        <v>28218</v>
      </c>
      <c r="O11" s="1165">
        <v>38941</v>
      </c>
      <c r="P11" s="1165">
        <v>8228</v>
      </c>
      <c r="Q11" s="1165">
        <v>20205</v>
      </c>
      <c r="R11" s="1165">
        <v>25702</v>
      </c>
      <c r="S11" s="1165">
        <v>26046</v>
      </c>
      <c r="T11" s="1165">
        <v>3571</v>
      </c>
      <c r="U11" s="1165">
        <v>3097</v>
      </c>
      <c r="V11" s="1165">
        <v>1584</v>
      </c>
      <c r="W11" s="1165">
        <v>1980</v>
      </c>
      <c r="X11" s="1170">
        <v>10813</v>
      </c>
      <c r="Y11" s="1170">
        <v>20612</v>
      </c>
      <c r="Z11" s="1170">
        <v>33095</v>
      </c>
      <c r="AA11" s="1170">
        <v>29634</v>
      </c>
      <c r="AB11" s="1170">
        <v>11523</v>
      </c>
      <c r="AC11" s="1170">
        <v>20058</v>
      </c>
      <c r="AD11" s="1170">
        <v>26772</v>
      </c>
      <c r="AE11" s="1170">
        <v>37828</v>
      </c>
      <c r="AF11" s="1165">
        <v>12758</v>
      </c>
      <c r="AG11" s="1165">
        <v>15461</v>
      </c>
      <c r="AH11" s="1165">
        <v>25543</v>
      </c>
      <c r="AI11" s="1165">
        <v>39673</v>
      </c>
      <c r="AJ11" s="1165">
        <v>13107</v>
      </c>
      <c r="AK11" s="1165">
        <v>20237</v>
      </c>
      <c r="AL11" s="1164">
        <v>38556</v>
      </c>
      <c r="AM11" s="1164">
        <v>54671</v>
      </c>
      <c r="AN11" s="1164">
        <v>10258</v>
      </c>
      <c r="AO11" s="1164">
        <v>17921</v>
      </c>
      <c r="AP11" s="1164">
        <v>27373</v>
      </c>
      <c r="AQ11" s="1164">
        <v>34091</v>
      </c>
      <c r="AR11" s="1164">
        <v>12267</v>
      </c>
      <c r="AS11" s="1168">
        <v>21827</v>
      </c>
      <c r="AT11" s="1168">
        <v>35258</v>
      </c>
      <c r="AU11" s="1168">
        <v>43793</v>
      </c>
      <c r="AV11" s="1168">
        <v>16419</v>
      </c>
      <c r="AW11" s="1168">
        <v>32635</v>
      </c>
      <c r="AX11" s="1168">
        <v>48340</v>
      </c>
      <c r="AY11" s="1168">
        <v>56329</v>
      </c>
      <c r="AZ11" s="1168">
        <v>12953</v>
      </c>
      <c r="BA11" s="1168">
        <v>25923</v>
      </c>
      <c r="BB11" s="1168">
        <v>35325</v>
      </c>
      <c r="BC11" s="1168">
        <v>48568</v>
      </c>
      <c r="BD11" s="1168">
        <v>7280</v>
      </c>
      <c r="BE11" s="1168">
        <v>13611</v>
      </c>
      <c r="BF11" s="1168">
        <v>29343</v>
      </c>
      <c r="BG11" s="1168">
        <v>48414</v>
      </c>
      <c r="BH11" s="1168">
        <v>17788</v>
      </c>
      <c r="BI11" s="1168">
        <v>39164</v>
      </c>
      <c r="BJ11" s="1168">
        <v>52231</v>
      </c>
      <c r="XFB11" s="1139"/>
      <c r="XFC11" s="1139">
        <v>734</v>
      </c>
      <c r="XFD11" s="1166" t="s">
        <v>40</v>
      </c>
    </row>
    <row r="12" spans="1:62 16382:16384" ht="12.95" customHeight="1">
      <c r="A12" s="1653"/>
      <c r="B12" s="1139" t="str">
        <f>INDEX(tblTrans[[English]:[Polski]],MATCH(XFC12,tblTrans[ID],0),LangSelID)</f>
        <v>value of leasing contracts signed, incl.:</v>
      </c>
      <c r="C12" s="1166" t="s">
        <v>40</v>
      </c>
      <c r="D12" s="1165">
        <v>237838.04050888648</v>
      </c>
      <c r="E12" s="1165">
        <v>738698.27460520971</v>
      </c>
      <c r="F12" s="1165">
        <v>1206774</v>
      </c>
      <c r="G12" s="1165">
        <v>1474850</v>
      </c>
      <c r="H12" s="1165">
        <v>357518</v>
      </c>
      <c r="I12" s="1165">
        <v>1193600</v>
      </c>
      <c r="J12" s="1165">
        <v>1647700</v>
      </c>
      <c r="K12" s="1165">
        <v>2125054</v>
      </c>
      <c r="L12" s="1165">
        <f>L13+L14</f>
        <v>654700</v>
      </c>
      <c r="M12" s="1165">
        <v>1503244</v>
      </c>
      <c r="N12" s="1165">
        <v>2199565.4621427101</v>
      </c>
      <c r="O12" s="1165">
        <v>2762500</v>
      </c>
      <c r="P12" s="1165">
        <v>805488</v>
      </c>
      <c r="Q12" s="1165">
        <v>1830312.7129921708</v>
      </c>
      <c r="R12" s="1165">
        <v>2466174.6916537513</v>
      </c>
      <c r="S12" s="1195">
        <f>S13+S14</f>
        <v>3397696.355137486</v>
      </c>
      <c r="T12" s="1195">
        <v>401795</v>
      </c>
      <c r="U12" s="1165">
        <v>1120209.6622099199</v>
      </c>
      <c r="V12" s="1165">
        <v>1490606.2700554801</v>
      </c>
      <c r="W12" s="1165">
        <v>1872002.76862262</v>
      </c>
      <c r="X12" s="1170">
        <v>296791.36864280602</v>
      </c>
      <c r="Y12" s="1170">
        <v>739375.64454585395</v>
      </c>
      <c r="Z12" s="1163">
        <f>Z13+Z14</f>
        <v>1343830.8832343135</v>
      </c>
      <c r="AA12" s="1163">
        <f>AA13+AA14</f>
        <v>1934299.6604688196</v>
      </c>
      <c r="AB12" s="1163">
        <f>AB13+AB14</f>
        <v>595234.3557514454</v>
      </c>
      <c r="AC12" s="1163">
        <v>1269138.1430036745</v>
      </c>
      <c r="AD12" s="1163">
        <f>AD13+AD14</f>
        <v>1806012.5765033148</v>
      </c>
      <c r="AE12" s="1163">
        <f>AE13+AE14</f>
        <v>2550767.3042316558</v>
      </c>
      <c r="AF12" s="1163">
        <v>458281.1861300001</v>
      </c>
      <c r="AG12" s="1163">
        <f>AG13+AG14</f>
        <v>891210.99695000297</v>
      </c>
      <c r="AH12" s="1163">
        <f>AH13+AH14</f>
        <v>1301400</v>
      </c>
      <c r="AI12" s="1163">
        <v>2198625.37768998</v>
      </c>
      <c r="AJ12" s="1165">
        <v>445721</v>
      </c>
      <c r="AK12" s="1163">
        <v>1264062</v>
      </c>
      <c r="AL12" s="1163">
        <f>AL13+AL14</f>
        <v>1793234.5390000001</v>
      </c>
      <c r="AM12" s="1163">
        <v>2441654.6230000001</v>
      </c>
      <c r="AN12" s="1163">
        <v>616428</v>
      </c>
      <c r="AO12" s="1163">
        <v>1490041</v>
      </c>
      <c r="AP12" s="1163">
        <v>2259671</v>
      </c>
      <c r="AQ12" s="1163">
        <v>3156927</v>
      </c>
      <c r="AR12" s="1163">
        <v>696550</v>
      </c>
      <c r="AS12" s="1162">
        <v>1887461.9111184601</v>
      </c>
      <c r="AT12" s="1162">
        <v>2679708.0648064599</v>
      </c>
      <c r="AU12" s="1162">
        <v>3785011.8729456495</v>
      </c>
      <c r="AV12" s="1162">
        <v>1010658.26585631</v>
      </c>
      <c r="AW12" s="1162">
        <v>2076430.89744997</v>
      </c>
      <c r="AX12" s="1162">
        <v>3103541.4764561071</v>
      </c>
      <c r="AY12" s="1162">
        <v>4031569.39599746</v>
      </c>
      <c r="AZ12" s="1162">
        <v>1128863.0108421277</v>
      </c>
      <c r="BA12" s="1162">
        <v>2354198.305034094</v>
      </c>
      <c r="BB12" s="1162">
        <v>3546201.7165308297</v>
      </c>
      <c r="BC12" s="1162">
        <v>4985845.4068237301</v>
      </c>
      <c r="BD12" s="1162">
        <v>1301863.6789259112</v>
      </c>
      <c r="BE12" s="1162">
        <v>2952541.2828415963</v>
      </c>
      <c r="BF12" s="1162">
        <v>4259979.2631272869</v>
      </c>
      <c r="BG12" s="1162">
        <v>6090000</v>
      </c>
      <c r="BH12" s="1162">
        <v>1150400</v>
      </c>
      <c r="BI12" s="1162">
        <f>BH12+1466100</f>
        <v>2616500</v>
      </c>
      <c r="BJ12" s="1162">
        <f>BJ13+BJ14</f>
        <v>3828500</v>
      </c>
      <c r="XFB12" s="1139"/>
      <c r="XFC12" s="1139">
        <v>735</v>
      </c>
      <c r="XFD12" s="1166" t="s">
        <v>40</v>
      </c>
    </row>
    <row r="13" spans="1:62 16382:16384" ht="12.95" customHeight="1">
      <c r="A13" s="1653"/>
      <c r="B13" s="1179" t="str">
        <f>INDEX(tblTrans[[English]:[Polski]],MATCH(XFC13,tblTrans[ID],0),LangSelID)</f>
        <v>movables leasing contracts</v>
      </c>
      <c r="C13" s="1166" t="s">
        <v>40</v>
      </c>
      <c r="D13" s="1165">
        <f>D12</f>
        <v>237838.04050888648</v>
      </c>
      <c r="E13" s="1165">
        <v>311608.27460520965</v>
      </c>
      <c r="F13" s="1165">
        <v>779684</v>
      </c>
      <c r="G13" s="1165">
        <v>1047760</v>
      </c>
      <c r="H13" s="1165">
        <f>H12</f>
        <v>357518</v>
      </c>
      <c r="I13" s="1165">
        <f>I12</f>
        <v>1193600</v>
      </c>
      <c r="J13" s="1165">
        <f>J12-J14</f>
        <v>1491580</v>
      </c>
      <c r="K13" s="1165">
        <v>1920148</v>
      </c>
      <c r="L13" s="1165">
        <v>551100</v>
      </c>
      <c r="M13" s="1165">
        <v>1223910.3182846401</v>
      </c>
      <c r="N13" s="1165">
        <v>1845992.1093127099</v>
      </c>
      <c r="O13" s="1165">
        <v>2370100</v>
      </c>
      <c r="P13" s="1165">
        <v>805488</v>
      </c>
      <c r="Q13" s="1165">
        <v>1549065.2128451709</v>
      </c>
      <c r="R13" s="1165">
        <v>2149027.1915067513</v>
      </c>
      <c r="S13" s="1195">
        <v>2997223.8001604863</v>
      </c>
      <c r="T13" s="1195">
        <v>376795</v>
      </c>
      <c r="U13" s="1165">
        <v>727249.66220992105</v>
      </c>
      <c r="V13" s="1165">
        <v>1097646.2700554801</v>
      </c>
      <c r="W13" s="1165">
        <v>1479042.76862262</v>
      </c>
      <c r="X13" s="1170">
        <v>296791.36864280602</v>
      </c>
      <c r="Y13" s="1170">
        <v>709675.64454585302</v>
      </c>
      <c r="Z13" s="1163">
        <v>1206629.8832343135</v>
      </c>
      <c r="AA13" s="1163">
        <v>1797098.6604688196</v>
      </c>
      <c r="AB13" s="1163">
        <v>499150.83825798141</v>
      </c>
      <c r="AC13" s="1163">
        <v>1122554.6255136745</v>
      </c>
      <c r="AD13" s="1163">
        <v>1608279.0590098507</v>
      </c>
      <c r="AE13" s="1163">
        <v>2168073.304947522</v>
      </c>
      <c r="AF13" s="1163">
        <v>458281.1861300001</v>
      </c>
      <c r="AG13" s="1163">
        <v>830210.99695000297</v>
      </c>
      <c r="AH13" s="1163">
        <v>1229400</v>
      </c>
      <c r="AI13" s="1163">
        <v>1713874.37768998</v>
      </c>
      <c r="AJ13" s="1165">
        <v>388771</v>
      </c>
      <c r="AK13" s="1165">
        <v>898173</v>
      </c>
      <c r="AL13" s="1163">
        <v>1427345.871</v>
      </c>
      <c r="AM13" s="1163">
        <v>2045664.6228199999</v>
      </c>
      <c r="AN13" s="1163">
        <v>616427.7070500002</v>
      </c>
      <c r="AO13" s="1163">
        <v>1407700</v>
      </c>
      <c r="AP13" s="1163">
        <v>2124730.9174548867</v>
      </c>
      <c r="AQ13" s="1163">
        <v>2854507.6522580204</v>
      </c>
      <c r="AR13" s="1163">
        <v>683180</v>
      </c>
      <c r="AS13" s="1163">
        <v>1600121.1709255835</v>
      </c>
      <c r="AT13" s="1163">
        <v>2273791.6472457363</v>
      </c>
      <c r="AU13" s="1163">
        <v>3254465.3426449299</v>
      </c>
      <c r="AV13" s="1163">
        <v>998758.26585631119</v>
      </c>
      <c r="AW13" s="1163">
        <v>1967793.5598599704</v>
      </c>
      <c r="AX13" s="1163">
        <v>2989222.1810061065</v>
      </c>
      <c r="AY13" s="1163">
        <v>3917250.1005474604</v>
      </c>
      <c r="AZ13" s="1163">
        <v>1035704.7615480279</v>
      </c>
      <c r="BA13" s="1163">
        <v>2227982.8524899939</v>
      </c>
      <c r="BB13" s="1163">
        <v>3303115.75248673</v>
      </c>
      <c r="BC13" s="1163">
        <v>4661315.7980796294</v>
      </c>
      <c r="BD13" s="1163">
        <v>1242361.9223443114</v>
      </c>
      <c r="BE13" s="1163">
        <v>2881539.526259996</v>
      </c>
      <c r="BF13" s="1163">
        <v>4159176.7874310142</v>
      </c>
      <c r="BG13" s="1163">
        <v>5961800</v>
      </c>
      <c r="BH13" s="1163">
        <v>1101400</v>
      </c>
      <c r="BI13" s="1163">
        <f>BH13+1378700</f>
        <v>2480100</v>
      </c>
      <c r="BJ13" s="1163">
        <f>BI13+1195000</f>
        <v>3675100</v>
      </c>
      <c r="XFB13" s="1139"/>
      <c r="XFC13" s="1179">
        <v>736</v>
      </c>
      <c r="XFD13" s="1166" t="s">
        <v>40</v>
      </c>
    </row>
    <row r="14" spans="1:62 16382:16384" ht="12.95" customHeight="1">
      <c r="A14" s="1653"/>
      <c r="B14" s="1179" t="str">
        <f>INDEX(tblTrans[[English]:[Polski]],MATCH(XFC14,tblTrans[ID],0),LangSelID)</f>
        <v>real estate leasing contracts</v>
      </c>
      <c r="C14" s="1166" t="s">
        <v>40</v>
      </c>
      <c r="D14" s="1139">
        <v>0</v>
      </c>
      <c r="E14" s="1165">
        <v>427090</v>
      </c>
      <c r="F14" s="1165">
        <v>427090</v>
      </c>
      <c r="G14" s="1165">
        <v>427090</v>
      </c>
      <c r="H14" s="1139">
        <v>0</v>
      </c>
      <c r="I14" s="1139">
        <v>0</v>
      </c>
      <c r="J14" s="1165">
        <v>156120</v>
      </c>
      <c r="K14" s="1165">
        <v>204910</v>
      </c>
      <c r="L14" s="1165">
        <v>103600</v>
      </c>
      <c r="M14" s="1165">
        <v>279333.96983000002</v>
      </c>
      <c r="N14" s="1165">
        <v>353573.35282999999</v>
      </c>
      <c r="O14" s="1165">
        <v>392400</v>
      </c>
      <c r="P14" s="1165">
        <v>0</v>
      </c>
      <c r="Q14" s="1165">
        <v>281247.50014700001</v>
      </c>
      <c r="R14" s="1165">
        <v>317147.50014700001</v>
      </c>
      <c r="S14" s="1195">
        <v>400472.55497699999</v>
      </c>
      <c r="T14" s="1195">
        <v>25000</v>
      </c>
      <c r="U14" s="1165">
        <v>392960</v>
      </c>
      <c r="V14" s="1165">
        <v>392960</v>
      </c>
      <c r="W14" s="1165">
        <v>392960</v>
      </c>
      <c r="X14" s="1170">
        <v>0</v>
      </c>
      <c r="Y14" s="1170">
        <v>29700</v>
      </c>
      <c r="Z14" s="1163">
        <v>137201</v>
      </c>
      <c r="AA14" s="1163">
        <v>137201</v>
      </c>
      <c r="AB14" s="1163">
        <v>96083.517493464009</v>
      </c>
      <c r="AC14" s="1163">
        <v>146583.51749</v>
      </c>
      <c r="AD14" s="1163">
        <v>197733.51749346399</v>
      </c>
      <c r="AE14" s="1163">
        <v>382693.99928413396</v>
      </c>
      <c r="AF14" s="1163">
        <v>0</v>
      </c>
      <c r="AG14" s="1163">
        <v>61000</v>
      </c>
      <c r="AH14" s="1163">
        <v>72000</v>
      </c>
      <c r="AI14" s="1163">
        <v>484751</v>
      </c>
      <c r="AJ14" s="1165">
        <v>56950</v>
      </c>
      <c r="AK14" s="1165">
        <v>365889</v>
      </c>
      <c r="AL14" s="1163">
        <v>365888.66800000001</v>
      </c>
      <c r="AM14" s="1163">
        <f>AM12-AM13</f>
        <v>395990.00018000021</v>
      </c>
      <c r="AN14" s="1163">
        <v>0</v>
      </c>
      <c r="AO14" s="1163">
        <v>82340</v>
      </c>
      <c r="AP14" s="1163">
        <v>134940.47019820003</v>
      </c>
      <c r="AQ14" s="1163">
        <v>302415.57106820005</v>
      </c>
      <c r="AR14" s="1163">
        <v>13370</v>
      </c>
      <c r="AS14" s="1163">
        <v>287342.58975071996</v>
      </c>
      <c r="AT14" s="1163">
        <v>405916.41756072</v>
      </c>
      <c r="AU14" s="1163">
        <v>530546.5303007199</v>
      </c>
      <c r="AV14" s="1163">
        <v>11900</v>
      </c>
      <c r="AW14" s="1163">
        <v>108637.33759</v>
      </c>
      <c r="AX14" s="1163">
        <v>114319.29545000001</v>
      </c>
      <c r="AY14" s="1163">
        <v>114319.29544999999</v>
      </c>
      <c r="AZ14" s="1163">
        <v>93158.249294100009</v>
      </c>
      <c r="BA14" s="1163">
        <v>126215.4525441</v>
      </c>
      <c r="BB14" s="1163">
        <v>243085.96404409996</v>
      </c>
      <c r="BC14" s="1163">
        <v>324529.60874410003</v>
      </c>
      <c r="BD14" s="1163">
        <v>59501.756581599999</v>
      </c>
      <c r="BE14" s="1163">
        <v>71001.756581599999</v>
      </c>
      <c r="BF14" s="1163">
        <v>100802.47569627198</v>
      </c>
      <c r="BG14" s="1163">
        <v>128200</v>
      </c>
      <c r="BH14" s="1163">
        <v>49000</v>
      </c>
      <c r="BI14" s="1163">
        <f>BH14+87400</f>
        <v>136400</v>
      </c>
      <c r="BJ14" s="1163">
        <f>BI14+17000</f>
        <v>153400</v>
      </c>
      <c r="XFB14" s="1139"/>
      <c r="XFC14" s="1179">
        <v>737</v>
      </c>
      <c r="XFD14" s="1166" t="s">
        <v>40</v>
      </c>
    </row>
    <row r="15" spans="1:62 16382:16384" ht="12.95" customHeight="1">
      <c r="A15" s="1653"/>
      <c r="B15" s="1139" t="str">
        <f>INDEX(tblTrans[[English]:[Polski]],MATCH(XFC15,tblTrans[ID],0),LangSelID)</f>
        <v>market share/position (cumulative)</v>
      </c>
      <c r="C15" s="1161"/>
      <c r="D15" s="1139"/>
      <c r="E15" s="1139"/>
      <c r="F15" s="1139"/>
      <c r="G15" s="1139"/>
      <c r="H15" s="1139"/>
      <c r="I15" s="1139"/>
      <c r="J15" s="1139"/>
      <c r="K15" s="1139"/>
      <c r="L15" s="1139"/>
      <c r="M15" s="1139"/>
      <c r="N15" s="1139"/>
      <c r="O15" s="1139"/>
      <c r="P15" s="1139"/>
      <c r="Q15" s="1139"/>
      <c r="R15" s="1139"/>
      <c r="S15" s="1139"/>
      <c r="T15" s="1139"/>
      <c r="U15" s="1139"/>
      <c r="V15" s="1139"/>
      <c r="W15" s="1139"/>
      <c r="X15" s="1174"/>
      <c r="Y15" s="1174"/>
      <c r="Z15" s="1174"/>
      <c r="AA15" s="1139"/>
      <c r="AB15" s="1139"/>
      <c r="AC15" s="1139"/>
      <c r="AD15" s="1139"/>
      <c r="AE15" s="1139"/>
      <c r="AF15" s="1139"/>
      <c r="AG15" s="1139"/>
      <c r="AH15" s="1139"/>
      <c r="AI15" s="1139"/>
      <c r="AJ15" s="1165"/>
      <c r="AK15" s="1165"/>
      <c r="AL15" s="1139"/>
      <c r="AM15" s="1139"/>
      <c r="AN15" s="1139"/>
      <c r="AO15" s="1139"/>
      <c r="AP15" s="1158"/>
      <c r="AQ15" s="1158"/>
      <c r="AR15" s="1158"/>
      <c r="AS15" s="1193"/>
      <c r="AT15" s="1193"/>
      <c r="AU15" s="1193"/>
      <c r="AV15" s="1193"/>
      <c r="AW15" s="1193"/>
      <c r="AX15" s="1193"/>
      <c r="AY15" s="1193"/>
      <c r="AZ15" s="1193"/>
      <c r="BA15" s="1193"/>
      <c r="BB15" s="1193"/>
      <c r="BC15" s="1193"/>
      <c r="BD15" s="1193"/>
      <c r="BE15" s="1193"/>
      <c r="BF15" s="1193"/>
      <c r="BG15" s="1193"/>
      <c r="BH15" s="1193"/>
      <c r="BI15" s="1193"/>
      <c r="BJ15" s="1193"/>
      <c r="XFB15" s="1139"/>
      <c r="XFC15" s="1139">
        <v>738</v>
      </c>
      <c r="XFD15" s="1161"/>
    </row>
    <row r="16" spans="1:62 16382:16384" ht="12.95" customHeight="1">
      <c r="A16" s="1656"/>
      <c r="B16" s="1179" t="str">
        <f>INDEX(tblTrans[[English]:[Polski]],MATCH(XFC16,tblTrans[ID],0),LangSelID)</f>
        <v>total</v>
      </c>
      <c r="C16" s="1166" t="s">
        <v>614</v>
      </c>
      <c r="D16" s="1178" t="s">
        <v>835</v>
      </c>
      <c r="E16" s="1179" t="s">
        <v>876</v>
      </c>
      <c r="F16" s="1178" t="s">
        <v>719</v>
      </c>
      <c r="G16" s="1179" t="s">
        <v>875</v>
      </c>
      <c r="H16" s="1178" t="s">
        <v>874</v>
      </c>
      <c r="I16" s="1179" t="s">
        <v>873</v>
      </c>
      <c r="J16" s="1179" t="s">
        <v>872</v>
      </c>
      <c r="K16" s="1179" t="s">
        <v>871</v>
      </c>
      <c r="L16" s="1179" t="s">
        <v>870</v>
      </c>
      <c r="M16" s="1179" t="s">
        <v>869</v>
      </c>
      <c r="N16" s="1183" t="s">
        <v>849</v>
      </c>
      <c r="O16" s="1190" t="s">
        <v>847</v>
      </c>
      <c r="P16" s="1189" t="s">
        <v>868</v>
      </c>
      <c r="Q16" s="1179" t="s">
        <v>867</v>
      </c>
      <c r="R16" s="1179" t="s">
        <v>844</v>
      </c>
      <c r="S16" s="1179" t="s">
        <v>866</v>
      </c>
      <c r="T16" s="1151"/>
      <c r="U16" s="1151"/>
      <c r="V16" s="1178" t="s">
        <v>865</v>
      </c>
      <c r="W16" s="1179" t="s">
        <v>864</v>
      </c>
      <c r="X16" s="1179" t="s">
        <v>863</v>
      </c>
      <c r="Y16" s="1179" t="s">
        <v>862</v>
      </c>
      <c r="Z16" s="1179" t="s">
        <v>834</v>
      </c>
      <c r="AA16" s="1179" t="s">
        <v>839</v>
      </c>
      <c r="AB16" s="1179" t="s">
        <v>846</v>
      </c>
      <c r="AC16" s="1179" t="s">
        <v>824</v>
      </c>
      <c r="AD16" s="1179" t="s">
        <v>836</v>
      </c>
      <c r="AE16" s="1179" t="s">
        <v>861</v>
      </c>
      <c r="AF16" s="1179" t="s">
        <v>860</v>
      </c>
      <c r="AG16" s="1151"/>
      <c r="AH16" s="1151"/>
      <c r="AI16" s="1194" t="s">
        <v>838</v>
      </c>
      <c r="AJ16" s="1194" t="s">
        <v>859</v>
      </c>
      <c r="AK16" s="1194">
        <v>7.8603691590450595E-2</v>
      </c>
      <c r="AL16" s="1194">
        <v>7.1999999999999995E-2</v>
      </c>
      <c r="AM16" s="1194">
        <v>5.8999999999999997E-2</v>
      </c>
      <c r="AN16" s="1194">
        <v>6.0078554442321935E-2</v>
      </c>
      <c r="AO16" s="1194">
        <v>7.0785748218527317E-2</v>
      </c>
      <c r="AP16" s="1194" t="s">
        <v>858</v>
      </c>
      <c r="AQ16" s="1194" t="s">
        <v>857</v>
      </c>
      <c r="AR16" s="1194" t="s">
        <v>856</v>
      </c>
      <c r="AS16" s="1194" t="s">
        <v>855</v>
      </c>
      <c r="AT16" s="1194" t="s">
        <v>935</v>
      </c>
      <c r="AU16" s="1194" t="s">
        <v>1557</v>
      </c>
      <c r="AV16" s="1194" t="s">
        <v>1637</v>
      </c>
      <c r="AW16" s="1194" t="s">
        <v>1636</v>
      </c>
      <c r="AX16" s="1194" t="s">
        <v>1635</v>
      </c>
      <c r="AY16" s="1194" t="s">
        <v>1634</v>
      </c>
      <c r="AZ16" s="1194" t="s">
        <v>1640</v>
      </c>
      <c r="BA16" s="1520" t="s">
        <v>1667</v>
      </c>
      <c r="BB16" s="1520" t="s">
        <v>1667</v>
      </c>
      <c r="BC16" s="1520" t="s">
        <v>1686</v>
      </c>
      <c r="BD16" s="1520" t="s">
        <v>1833</v>
      </c>
      <c r="BE16" s="1520" t="s">
        <v>1841</v>
      </c>
      <c r="BF16" s="1520" t="s">
        <v>1843</v>
      </c>
      <c r="BG16" s="1520" t="s">
        <v>1881</v>
      </c>
      <c r="BH16" s="1520">
        <v>6.2818443900704596E-2</v>
      </c>
      <c r="BI16" s="1520">
        <v>6.7629971566383243E-2</v>
      </c>
      <c r="BJ16" s="1520" t="s">
        <v>1921</v>
      </c>
      <c r="XFB16" s="1179"/>
      <c r="XFC16" s="1179">
        <v>739</v>
      </c>
      <c r="XFD16" s="1166" t="s">
        <v>614</v>
      </c>
    </row>
    <row r="17" spans="1:63 16382:16384" ht="12.95" customHeight="1">
      <c r="A17" s="1657"/>
      <c r="B17" s="1179" t="str">
        <f>INDEX(tblTrans[[English]:[Polski]],MATCH(XFC17,tblTrans[ID],0),LangSelID)</f>
        <v xml:space="preserve">movables leasing </v>
      </c>
      <c r="C17" s="1166" t="s">
        <v>614</v>
      </c>
      <c r="D17" s="1151"/>
      <c r="E17" s="1179" t="s">
        <v>853</v>
      </c>
      <c r="F17" s="1178" t="s">
        <v>836</v>
      </c>
      <c r="G17" s="1179" t="s">
        <v>852</v>
      </c>
      <c r="H17" s="1151"/>
      <c r="I17" s="1179" t="s">
        <v>851</v>
      </c>
      <c r="J17" s="1179" t="s">
        <v>850</v>
      </c>
      <c r="K17" s="1179" t="s">
        <v>849</v>
      </c>
      <c r="L17" s="1179" t="s">
        <v>826</v>
      </c>
      <c r="M17" s="1179" t="s">
        <v>848</v>
      </c>
      <c r="N17" s="1183" t="s">
        <v>847</v>
      </c>
      <c r="O17" s="1183" t="s">
        <v>846</v>
      </c>
      <c r="P17" s="1151"/>
      <c r="Q17" s="1189" t="s">
        <v>845</v>
      </c>
      <c r="R17" s="1151"/>
      <c r="S17" s="1183" t="s">
        <v>844</v>
      </c>
      <c r="T17" s="1151"/>
      <c r="U17" s="1151"/>
      <c r="V17" s="1178" t="s">
        <v>843</v>
      </c>
      <c r="W17" s="1179" t="s">
        <v>842</v>
      </c>
      <c r="X17" s="1179" t="s">
        <v>841</v>
      </c>
      <c r="Y17" s="1179" t="s">
        <v>840</v>
      </c>
      <c r="Z17" s="1179" t="s">
        <v>839</v>
      </c>
      <c r="AA17" s="1179" t="s">
        <v>838</v>
      </c>
      <c r="AB17" s="1179" t="s">
        <v>837</v>
      </c>
      <c r="AC17" s="1179" t="s">
        <v>836</v>
      </c>
      <c r="AD17" s="1179" t="s">
        <v>835</v>
      </c>
      <c r="AE17" s="1179" t="s">
        <v>834</v>
      </c>
      <c r="AF17" s="1179" t="s">
        <v>833</v>
      </c>
      <c r="AG17" s="1151"/>
      <c r="AH17" s="1151"/>
      <c r="AI17" s="1194" t="s">
        <v>832</v>
      </c>
      <c r="AJ17" s="1194" t="s">
        <v>831</v>
      </c>
      <c r="AK17" s="1194">
        <v>5.9158459605500736E-2</v>
      </c>
      <c r="AL17" s="1194">
        <v>6.0999999999999999E-2</v>
      </c>
      <c r="AM17" s="1194">
        <v>5.8999999999999997E-2</v>
      </c>
      <c r="AN17" s="1194">
        <v>6.1529556321368702E-2</v>
      </c>
      <c r="AO17" s="1194">
        <v>6.8309749801044276E-2</v>
      </c>
      <c r="AP17" s="1194">
        <v>6.9844216740241508E-2</v>
      </c>
      <c r="AQ17" s="1194">
        <v>6.8662371876478306E-2</v>
      </c>
      <c r="AR17" s="1194">
        <v>6.5784633754128505E-2</v>
      </c>
      <c r="AS17" s="1194">
        <v>6.9138520242034915E-2</v>
      </c>
      <c r="AT17" s="1194">
        <v>6.5330955667584276E-2</v>
      </c>
      <c r="AU17" s="1194">
        <v>6.727062411029916E-2</v>
      </c>
      <c r="AV17" s="1194">
        <v>7.7303869678272435E-2</v>
      </c>
      <c r="AW17" s="1194">
        <v>7.0948040246324118E-2</v>
      </c>
      <c r="AX17" s="1194">
        <v>7.1960610716815185E-2</v>
      </c>
      <c r="AY17" s="1194">
        <v>6.8292365769655861E-2</v>
      </c>
      <c r="AZ17" s="1194">
        <v>6.9638446643359456E-2</v>
      </c>
      <c r="BA17" s="1194">
        <v>7.083913391465517E-2</v>
      </c>
      <c r="BB17" s="1194">
        <v>6.9682017110559741E-2</v>
      </c>
      <c r="BC17" s="1194">
        <v>6.9671393289812908E-2</v>
      </c>
      <c r="BD17" s="1194">
        <v>6.77261608678804E-2</v>
      </c>
      <c r="BE17" s="1194">
        <v>7.4571302444010723E-2</v>
      </c>
      <c r="BF17" s="1194">
        <v>7.2146680811446776E-2</v>
      </c>
      <c r="BG17" s="1520">
        <v>7.3016018517371356E-2</v>
      </c>
      <c r="BH17" s="1520" t="s">
        <v>1921</v>
      </c>
      <c r="BI17" s="1520" t="s">
        <v>1921</v>
      </c>
      <c r="BJ17" s="1520" t="s">
        <v>1921</v>
      </c>
      <c r="XFB17" s="1180"/>
      <c r="XFC17" s="1179">
        <v>740</v>
      </c>
      <c r="XFD17" s="1166" t="s">
        <v>614</v>
      </c>
    </row>
    <row r="18" spans="1:63 16382:16384" ht="12.95" customHeight="1">
      <c r="A18" s="1657"/>
      <c r="B18" s="1179" t="str">
        <f>INDEX(tblTrans[[English]:[Polski]],MATCH(XFC18,tblTrans[ID],0),LangSelID)</f>
        <v xml:space="preserve">real estate leasing </v>
      </c>
      <c r="C18" s="1166" t="s">
        <v>614</v>
      </c>
      <c r="D18" s="1151"/>
      <c r="E18" s="1179" t="s">
        <v>829</v>
      </c>
      <c r="F18" s="1151"/>
      <c r="G18" s="1179" t="s">
        <v>828</v>
      </c>
      <c r="H18" s="1151"/>
      <c r="I18" s="1151"/>
      <c r="J18" s="1179" t="s">
        <v>827</v>
      </c>
      <c r="K18" s="1179" t="s">
        <v>826</v>
      </c>
      <c r="L18" s="1179" t="s">
        <v>825</v>
      </c>
      <c r="M18" s="1179" t="s">
        <v>824</v>
      </c>
      <c r="N18" s="1179" t="s">
        <v>823</v>
      </c>
      <c r="O18" s="1179" t="s">
        <v>822</v>
      </c>
      <c r="P18" s="1151"/>
      <c r="Q18" s="1179" t="s">
        <v>821</v>
      </c>
      <c r="R18" s="1151"/>
      <c r="S18" s="1183" t="s">
        <v>724</v>
      </c>
      <c r="T18" s="1151"/>
      <c r="U18" s="1151"/>
      <c r="V18" s="1178" t="s">
        <v>820</v>
      </c>
      <c r="W18" s="1179" t="s">
        <v>819</v>
      </c>
      <c r="X18" s="1151"/>
      <c r="Y18" s="1179" t="s">
        <v>818</v>
      </c>
      <c r="Z18" s="1179" t="s">
        <v>817</v>
      </c>
      <c r="AA18" s="1179" t="s">
        <v>816</v>
      </c>
      <c r="AB18" s="1179" t="s">
        <v>815</v>
      </c>
      <c r="AC18" s="1179" t="s">
        <v>814</v>
      </c>
      <c r="AD18" s="1179" t="s">
        <v>813</v>
      </c>
      <c r="AE18" s="1179" t="s">
        <v>812</v>
      </c>
      <c r="AF18" s="1151"/>
      <c r="AG18" s="1151"/>
      <c r="AH18" s="1151"/>
      <c r="AI18" s="1194" t="s">
        <v>811</v>
      </c>
      <c r="AJ18" s="1194" t="s">
        <v>810</v>
      </c>
      <c r="AK18" s="1194">
        <v>0.4070119687100251</v>
      </c>
      <c r="AL18" s="1194">
        <v>0.25700000000000001</v>
      </c>
      <c r="AM18" s="1194">
        <v>5.6000000000000001E-2</v>
      </c>
      <c r="AN18" s="1194">
        <v>0</v>
      </c>
      <c r="AO18" s="1194">
        <v>0.18612115732368897</v>
      </c>
      <c r="AP18" s="1194">
        <v>0.22713427065847502</v>
      </c>
      <c r="AQ18" s="1194">
        <v>0.24249504535979477</v>
      </c>
      <c r="AR18" s="1194">
        <v>7.2270270270270262E-2</v>
      </c>
      <c r="AS18" s="1194">
        <v>0.40562195052332012</v>
      </c>
      <c r="AT18" s="1194">
        <v>0.37199085187016129</v>
      </c>
      <c r="AU18" s="1194">
        <v>0.3715832261526264</v>
      </c>
      <c r="AV18" s="1194">
        <v>0.14424242424242426</v>
      </c>
      <c r="AW18" s="1194">
        <v>0.31635800113570178</v>
      </c>
      <c r="AX18" s="1194">
        <v>0.23392530274196846</v>
      </c>
      <c r="AY18" s="1194">
        <v>0.15899762927677327</v>
      </c>
      <c r="AZ18" s="1194">
        <v>0.63938400339121493</v>
      </c>
      <c r="BA18" s="1194">
        <v>0.33092672402753021</v>
      </c>
      <c r="BB18" s="1194">
        <v>0.45428137552625669</v>
      </c>
      <c r="BC18" s="1194">
        <v>0.35686123679799869</v>
      </c>
      <c r="BD18" s="1194">
        <v>0.28000826626635295</v>
      </c>
      <c r="BE18" s="1194">
        <v>0.25650923620520233</v>
      </c>
      <c r="BF18" s="1194">
        <v>0.19026514853958473</v>
      </c>
      <c r="BG18" s="1520">
        <v>0.13534870861726439</v>
      </c>
      <c r="BH18" s="1520" t="s">
        <v>1921</v>
      </c>
      <c r="BI18" s="1520" t="s">
        <v>1921</v>
      </c>
      <c r="BJ18" s="1520" t="s">
        <v>1921</v>
      </c>
      <c r="XFB18" s="1180"/>
      <c r="XFC18" s="1179">
        <v>741</v>
      </c>
      <c r="XFD18" s="1166" t="s">
        <v>614</v>
      </c>
    </row>
    <row r="19" spans="1:63 16382:16384" ht="12.95" customHeight="1">
      <c r="A19" s="1654"/>
      <c r="B19" s="1139"/>
      <c r="C19" s="1166"/>
      <c r="D19" s="1139"/>
      <c r="E19" s="1139"/>
      <c r="F19" s="1139"/>
      <c r="G19" s="1139"/>
      <c r="H19" s="1139"/>
      <c r="I19" s="1139"/>
      <c r="J19" s="1139"/>
      <c r="K19" s="1139"/>
      <c r="L19" s="1139"/>
      <c r="M19" s="1139"/>
      <c r="N19" s="1139"/>
      <c r="O19" s="1139"/>
      <c r="P19" s="1139"/>
      <c r="Q19" s="1139"/>
      <c r="R19" s="1139"/>
      <c r="S19" s="1139"/>
      <c r="T19" s="1139"/>
      <c r="U19" s="1139"/>
      <c r="V19" s="1139"/>
      <c r="W19" s="1139"/>
      <c r="X19" s="1174"/>
      <c r="Y19" s="1174"/>
      <c r="Z19" s="1139"/>
      <c r="AA19" s="1139"/>
      <c r="AB19" s="1139"/>
      <c r="AC19" s="1139"/>
      <c r="AD19" s="1139"/>
      <c r="AE19" s="1139"/>
      <c r="AF19" s="1139"/>
      <c r="AG19" s="1139"/>
      <c r="AH19" s="1139"/>
      <c r="AI19" s="1139"/>
      <c r="AJ19" s="1139"/>
      <c r="AK19" s="1139"/>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2215"/>
      <c r="XFB19" s="1139"/>
      <c r="XFC19" s="1139"/>
      <c r="XFD19" s="1166"/>
    </row>
    <row r="20" spans="1:63 16382:16384" ht="12.95" customHeight="1">
      <c r="A20" s="1175" t="str">
        <f>INDEX(tblTrans[[English]:[Polski]],MATCH(XFB20,tblTrans[ID],0),LangSelID)</f>
        <v>Dom Maklerski mBanku</v>
      </c>
      <c r="B20" s="1175"/>
      <c r="C20" s="1176"/>
      <c r="D20" s="1151"/>
      <c r="E20" s="1151"/>
      <c r="F20" s="1151"/>
      <c r="G20" s="1151"/>
      <c r="H20" s="1151"/>
      <c r="I20" s="1151"/>
      <c r="J20" s="1151"/>
      <c r="K20" s="1151"/>
      <c r="L20" s="1151"/>
      <c r="M20" s="1151"/>
      <c r="N20" s="1151"/>
      <c r="O20" s="1151"/>
      <c r="P20" s="1151"/>
      <c r="Q20" s="1151"/>
      <c r="R20" s="1151"/>
      <c r="S20" s="1151"/>
      <c r="T20" s="1151"/>
      <c r="U20" s="1151"/>
      <c r="V20" s="1151"/>
      <c r="W20" s="1151"/>
      <c r="X20" s="1172"/>
      <c r="Y20" s="1172"/>
      <c r="Z20" s="1151"/>
      <c r="AA20" s="1151"/>
      <c r="AB20" s="1151"/>
      <c r="AC20" s="1151"/>
      <c r="AD20" s="1151"/>
      <c r="AE20" s="1151"/>
      <c r="AF20" s="1151"/>
      <c r="AG20" s="1151"/>
      <c r="AH20" s="1151"/>
      <c r="AI20" s="1151"/>
      <c r="AJ20" s="1151"/>
      <c r="AK20" s="1151"/>
      <c r="AL20" s="1151"/>
      <c r="AM20" s="1151"/>
      <c r="AN20" s="1151"/>
      <c r="AO20" s="1151"/>
      <c r="AP20" s="1151"/>
      <c r="AQ20" s="1151"/>
      <c r="AR20" s="1151"/>
      <c r="AS20" s="1150"/>
      <c r="AT20" s="1150"/>
      <c r="AU20" s="1150"/>
      <c r="AV20" s="1150"/>
      <c r="AW20" s="1150"/>
      <c r="AX20" s="1150"/>
      <c r="AY20" s="1150"/>
      <c r="AZ20" s="1150"/>
      <c r="BA20" s="1150"/>
      <c r="BB20" s="1150"/>
      <c r="BC20" s="1150"/>
      <c r="BD20" s="1150"/>
      <c r="BE20" s="1150"/>
      <c r="BF20" s="1150"/>
      <c r="BG20" s="1150"/>
      <c r="BH20" s="1150"/>
      <c r="BI20" s="1150"/>
      <c r="BJ20" s="1150"/>
      <c r="BK20" s="2375" t="s">
        <v>1599</v>
      </c>
      <c r="XFB20" s="1175">
        <v>742</v>
      </c>
      <c r="XFC20" s="1175"/>
      <c r="XFD20" s="1176"/>
    </row>
    <row r="21" spans="1:63 16382:16384" ht="12.95" customHeight="1">
      <c r="A21" s="1655"/>
      <c r="B21" s="1139" t="str">
        <f>INDEX(tblTrans[[English]:[Polski]],MATCH(XFC21,tblTrans[ID],0),LangSelID)</f>
        <v>pre tax profit</v>
      </c>
      <c r="C21" s="1166" t="s">
        <v>40</v>
      </c>
      <c r="D21" s="1165">
        <v>6796</v>
      </c>
      <c r="E21" s="1165">
        <v>10955</v>
      </c>
      <c r="F21" s="1165">
        <v>15124</v>
      </c>
      <c r="G21" s="1165">
        <v>14621</v>
      </c>
      <c r="H21" s="1165">
        <v>6114</v>
      </c>
      <c r="I21" s="1165">
        <v>13436</v>
      </c>
      <c r="J21" s="1165">
        <v>18527</v>
      </c>
      <c r="K21" s="1165">
        <v>26889</v>
      </c>
      <c r="L21" s="1165">
        <v>12303</v>
      </c>
      <c r="M21" s="1165">
        <v>30911</v>
      </c>
      <c r="N21" s="1165">
        <v>43264</v>
      </c>
      <c r="O21" s="1165">
        <v>53866</v>
      </c>
      <c r="P21" s="1164">
        <v>10530</v>
      </c>
      <c r="Q21" s="1165">
        <v>15100</v>
      </c>
      <c r="R21" s="1165">
        <v>19955</v>
      </c>
      <c r="S21" s="1165">
        <v>25949</v>
      </c>
      <c r="T21" s="1165">
        <v>5145</v>
      </c>
      <c r="U21" s="1165">
        <v>16813</v>
      </c>
      <c r="V21" s="1165">
        <v>27937</v>
      </c>
      <c r="W21" s="1165">
        <v>42155</v>
      </c>
      <c r="X21" s="1170">
        <v>8993</v>
      </c>
      <c r="Y21" s="1170">
        <v>16980</v>
      </c>
      <c r="Z21" s="1170">
        <v>26789</v>
      </c>
      <c r="AA21" s="1170">
        <v>37075</v>
      </c>
      <c r="AB21" s="1170">
        <v>6846</v>
      </c>
      <c r="AC21" s="1170">
        <v>16556</v>
      </c>
      <c r="AD21" s="1170">
        <v>26706</v>
      </c>
      <c r="AE21" s="1170">
        <v>33201</v>
      </c>
      <c r="AF21" s="1165">
        <v>5944</v>
      </c>
      <c r="AG21" s="1165">
        <v>10109</v>
      </c>
      <c r="AH21" s="1165">
        <v>13853</v>
      </c>
      <c r="AI21" s="1165">
        <v>20435</v>
      </c>
      <c r="AJ21" s="1164">
        <v>3649</v>
      </c>
      <c r="AK21" s="1164">
        <v>7669.5</v>
      </c>
      <c r="AL21" s="1164">
        <v>13570</v>
      </c>
      <c r="AM21" s="1164">
        <v>25031</v>
      </c>
      <c r="AN21" s="1164">
        <v>6238</v>
      </c>
      <c r="AO21" s="1164">
        <v>9506.0000000020009</v>
      </c>
      <c r="AP21" s="1164">
        <v>14016</v>
      </c>
      <c r="AQ21" s="1164">
        <v>19534</v>
      </c>
      <c r="AR21" s="1164">
        <v>2424</v>
      </c>
      <c r="AS21" s="1168">
        <v>15974</v>
      </c>
      <c r="AT21" s="1168">
        <v>22476</v>
      </c>
      <c r="AU21" s="1168">
        <v>28248</v>
      </c>
      <c r="AV21" s="1168">
        <v>3234</v>
      </c>
      <c r="AW21" s="1168">
        <v>2852</v>
      </c>
      <c r="AX21" s="1424"/>
      <c r="AY21" s="1424"/>
      <c r="AZ21" s="1424"/>
      <c r="BA21" s="1424"/>
      <c r="BB21" s="1424"/>
      <c r="BC21" s="1424"/>
      <c r="BD21" s="1424"/>
      <c r="BE21" s="1424"/>
      <c r="BF21" s="1424"/>
      <c r="BG21" s="1424"/>
      <c r="BH21" s="1424"/>
      <c r="BI21" s="1424"/>
      <c r="BJ21" s="1424"/>
      <c r="BK21" s="2216"/>
      <c r="XFB21" s="1139"/>
      <c r="XFC21" s="1139">
        <v>743</v>
      </c>
      <c r="XFD21" s="1166" t="s">
        <v>40</v>
      </c>
    </row>
    <row r="22" spans="1:63 16382:16384" ht="12.95" customHeight="1">
      <c r="A22" s="1653"/>
      <c r="B22" s="1139" t="str">
        <f>INDEX(tblTrans[[English]:[Polski]],MATCH(XFC22,tblTrans[ID],0),LangSelID)</f>
        <v>net profit</v>
      </c>
      <c r="C22" s="1166" t="s">
        <v>40</v>
      </c>
      <c r="D22" s="1165">
        <v>5586</v>
      </c>
      <c r="E22" s="1165">
        <v>8975</v>
      </c>
      <c r="F22" s="1165">
        <v>12229</v>
      </c>
      <c r="G22" s="1165">
        <v>11608</v>
      </c>
      <c r="H22" s="1165">
        <v>4949</v>
      </c>
      <c r="I22" s="1165">
        <v>10698</v>
      </c>
      <c r="J22" s="1165">
        <v>14814</v>
      </c>
      <c r="K22" s="1165">
        <v>20850</v>
      </c>
      <c r="L22" s="1165">
        <v>9954</v>
      </c>
      <c r="M22" s="1165">
        <v>25026</v>
      </c>
      <c r="N22" s="1165">
        <v>34814</v>
      </c>
      <c r="O22" s="1165">
        <v>43110</v>
      </c>
      <c r="P22" s="1164">
        <v>8535</v>
      </c>
      <c r="Q22" s="1165">
        <v>12132</v>
      </c>
      <c r="R22" s="1165">
        <v>15928</v>
      </c>
      <c r="S22" s="1165">
        <v>20624</v>
      </c>
      <c r="T22" s="1165">
        <v>3401</v>
      </c>
      <c r="U22" s="1165">
        <v>13574</v>
      </c>
      <c r="V22" s="1165">
        <v>22471</v>
      </c>
      <c r="W22" s="1165">
        <v>34203</v>
      </c>
      <c r="X22" s="1170">
        <v>7334</v>
      </c>
      <c r="Y22" s="1170">
        <v>13623</v>
      </c>
      <c r="Z22" s="1170">
        <v>21653</v>
      </c>
      <c r="AA22" s="1170">
        <v>29849</v>
      </c>
      <c r="AB22" s="1170">
        <v>5677</v>
      </c>
      <c r="AC22" s="1170">
        <v>13395</v>
      </c>
      <c r="AD22" s="1174">
        <v>21661</v>
      </c>
      <c r="AE22" s="1170">
        <v>26824</v>
      </c>
      <c r="AF22" s="1165">
        <v>5131</v>
      </c>
      <c r="AG22" s="1165">
        <v>8441</v>
      </c>
      <c r="AH22" s="1165">
        <v>11681</v>
      </c>
      <c r="AI22" s="1165">
        <v>16886</v>
      </c>
      <c r="AJ22" s="1164">
        <v>2237</v>
      </c>
      <c r="AK22" s="1164">
        <v>6094.5</v>
      </c>
      <c r="AL22" s="1164">
        <v>10214</v>
      </c>
      <c r="AM22" s="1164">
        <v>19409</v>
      </c>
      <c r="AN22" s="1164">
        <v>4981</v>
      </c>
      <c r="AO22" s="1164">
        <v>7568.0000000020009</v>
      </c>
      <c r="AP22" s="1164">
        <v>11163</v>
      </c>
      <c r="AQ22" s="1164">
        <v>15560</v>
      </c>
      <c r="AR22" s="1164">
        <v>1509</v>
      </c>
      <c r="AS22" s="1168">
        <v>12419</v>
      </c>
      <c r="AT22" s="1168">
        <v>17646</v>
      </c>
      <c r="AU22" s="1168">
        <v>22320</v>
      </c>
      <c r="AV22" s="1168">
        <v>2519</v>
      </c>
      <c r="AW22" s="1168">
        <v>1581</v>
      </c>
      <c r="AX22" s="1424"/>
      <c r="AY22" s="1424"/>
      <c r="AZ22" s="1424"/>
      <c r="BA22" s="1424"/>
      <c r="BB22" s="1424"/>
      <c r="BC22" s="1424"/>
      <c r="BD22" s="1424"/>
      <c r="BE22" s="1424"/>
      <c r="BF22" s="1424"/>
      <c r="BG22" s="1424"/>
      <c r="BH22" s="1424"/>
      <c r="BI22" s="1424"/>
      <c r="BJ22" s="1424"/>
      <c r="XFB22" s="1139"/>
      <c r="XFC22" s="1139">
        <v>744</v>
      </c>
      <c r="XFD22" s="1166" t="s">
        <v>40</v>
      </c>
    </row>
    <row r="23" spans="1:63 16382:16384" ht="12.95" customHeight="1">
      <c r="A23" s="1653"/>
      <c r="B23" s="1139" t="str">
        <f>INDEX(tblTrans[[English]:[Polski]],MATCH(XFC23,tblTrans[ID],0),LangSelID)</f>
        <v>trading volume (cumulative)</v>
      </c>
      <c r="C23" s="1161"/>
      <c r="D23" s="1139"/>
      <c r="E23" s="1139"/>
      <c r="F23" s="1139"/>
      <c r="G23" s="1139"/>
      <c r="H23" s="1139"/>
      <c r="I23" s="1139"/>
      <c r="J23" s="1139"/>
      <c r="K23" s="1139"/>
      <c r="L23" s="1139"/>
      <c r="M23" s="1139"/>
      <c r="N23" s="1139"/>
      <c r="O23" s="1139"/>
      <c r="P23" s="1139"/>
      <c r="Q23" s="1139"/>
      <c r="R23" s="1139"/>
      <c r="S23" s="1139"/>
      <c r="T23" s="1139"/>
      <c r="U23" s="1139"/>
      <c r="V23" s="1139"/>
      <c r="W23" s="1139"/>
      <c r="X23" s="1174"/>
      <c r="Y23" s="1174"/>
      <c r="Z23" s="1174"/>
      <c r="AA23" s="1174"/>
      <c r="AB23" s="1174"/>
      <c r="AC23" s="1174"/>
      <c r="AD23" s="1170"/>
      <c r="AE23" s="1139"/>
      <c r="AF23" s="1139"/>
      <c r="AG23" s="1139"/>
      <c r="AH23" s="1139"/>
      <c r="AI23" s="1139"/>
      <c r="AJ23" s="1139"/>
      <c r="AK23" s="1139"/>
      <c r="AL23" s="1139"/>
      <c r="AM23" s="1139"/>
      <c r="AN23" s="1139"/>
      <c r="AO23" s="1139"/>
      <c r="AP23" s="1139"/>
      <c r="AQ23" s="1139"/>
      <c r="AR23" s="1139"/>
      <c r="AS23" s="1167"/>
      <c r="AT23" s="1167"/>
      <c r="AU23" s="1167"/>
      <c r="AV23" s="1173"/>
      <c r="AW23" s="1173"/>
      <c r="AX23" s="1173"/>
      <c r="AY23" s="1173"/>
      <c r="AZ23" s="1173"/>
      <c r="BA23" s="1173"/>
      <c r="BB23" s="1173"/>
      <c r="BC23" s="1173"/>
      <c r="BD23" s="1173"/>
      <c r="BE23" s="1173"/>
      <c r="BF23" s="1173"/>
      <c r="BG23" s="1173"/>
      <c r="BH23" s="1173"/>
      <c r="BI23" s="1173"/>
      <c r="BJ23" s="1173"/>
      <c r="XFB23" s="1139"/>
      <c r="XFC23" s="1139">
        <v>745</v>
      </c>
      <c r="XFD23" s="1161"/>
    </row>
    <row r="24" spans="1:63 16382:16384" ht="12.95" customHeight="1">
      <c r="A24" s="1653"/>
      <c r="B24" s="1179" t="str">
        <f>INDEX(tblTrans[[English]:[Polski]],MATCH(XFC24,tblTrans[ID],0),LangSelID)</f>
        <v>equities</v>
      </c>
      <c r="C24" s="1166" t="str">
        <f>INDEX(tblTrans[[English]:[Polski]],MATCH(XFD24,tblTrans[ID],0),LangSelID)</f>
        <v>PLN M</v>
      </c>
      <c r="D24" s="1165">
        <v>1674.55</v>
      </c>
      <c r="E24" s="1165">
        <v>2783.11</v>
      </c>
      <c r="F24" s="1165">
        <v>4640.75</v>
      </c>
      <c r="G24" s="1165">
        <v>7356.13</v>
      </c>
      <c r="H24" s="1165">
        <v>4170.97</v>
      </c>
      <c r="I24" s="1165">
        <v>9376.1200000000008</v>
      </c>
      <c r="J24" s="1165">
        <v>13668.54</v>
      </c>
      <c r="K24" s="1165">
        <v>19791</v>
      </c>
      <c r="L24" s="1165">
        <v>7766</v>
      </c>
      <c r="M24" s="1165">
        <v>16711</v>
      </c>
      <c r="N24" s="1164">
        <v>24384</v>
      </c>
      <c r="O24" s="1164">
        <v>31434</v>
      </c>
      <c r="P24" s="1165">
        <v>5866</v>
      </c>
      <c r="Q24" s="1165">
        <v>9454.89</v>
      </c>
      <c r="R24" s="1165">
        <v>13839.98</v>
      </c>
      <c r="S24" s="1165">
        <f>17457</f>
        <v>17457</v>
      </c>
      <c r="T24" s="1165">
        <v>4589.6000000000004</v>
      </c>
      <c r="U24" s="1165">
        <v>11169.85</v>
      </c>
      <c r="V24" s="1165">
        <v>18455.37</v>
      </c>
      <c r="W24" s="1165">
        <v>25728.82</v>
      </c>
      <c r="X24" s="1170">
        <v>7069.71</v>
      </c>
      <c r="Y24" s="1170">
        <v>13030.09</v>
      </c>
      <c r="Z24" s="1170">
        <v>19372.45</v>
      </c>
      <c r="AA24" s="1170">
        <v>25687.93</v>
      </c>
      <c r="AB24" s="1170">
        <v>6776.83</v>
      </c>
      <c r="AC24" s="1170">
        <v>12652</v>
      </c>
      <c r="AD24" s="1170">
        <v>20415</v>
      </c>
      <c r="AE24" s="1170">
        <v>26390.12</v>
      </c>
      <c r="AF24" s="1170">
        <v>5995.76</v>
      </c>
      <c r="AG24" s="1170">
        <v>10414.73</v>
      </c>
      <c r="AH24" s="1170">
        <v>15744.47</v>
      </c>
      <c r="AI24" s="1170">
        <v>20481.310000000001</v>
      </c>
      <c r="AJ24" s="1163">
        <v>5175</v>
      </c>
      <c r="AK24" s="1163">
        <v>10625</v>
      </c>
      <c r="AL24" s="1163">
        <v>15538</v>
      </c>
      <c r="AM24" s="1163">
        <v>20270.900000000001</v>
      </c>
      <c r="AN24" s="1163">
        <v>4907</v>
      </c>
      <c r="AO24" s="1163">
        <v>8489</v>
      </c>
      <c r="AP24" s="1163" t="s">
        <v>808</v>
      </c>
      <c r="AQ24" s="1163" t="s">
        <v>807</v>
      </c>
      <c r="AR24" s="1163">
        <v>5668</v>
      </c>
      <c r="AS24" s="1162">
        <v>11838</v>
      </c>
      <c r="AT24" s="1162">
        <v>17228</v>
      </c>
      <c r="AU24" s="1162">
        <v>21891.040000000001</v>
      </c>
      <c r="AV24" s="1162">
        <v>3701.3</v>
      </c>
      <c r="AW24" s="1162">
        <v>7383.34</v>
      </c>
      <c r="AX24" s="1162">
        <v>12457.6</v>
      </c>
      <c r="AY24" s="1162">
        <v>18478.14</v>
      </c>
      <c r="AZ24" s="1162">
        <v>7211.4800000000005</v>
      </c>
      <c r="BA24" s="1162">
        <v>16267.71</v>
      </c>
      <c r="BB24" s="1162">
        <v>22126.45</v>
      </c>
      <c r="BC24" s="1162">
        <v>28527.599999999999</v>
      </c>
      <c r="BD24" s="1162">
        <v>4611.71</v>
      </c>
      <c r="BE24" s="1162">
        <v>10583.779999999999</v>
      </c>
      <c r="BF24" s="1162">
        <v>14177.399999999998</v>
      </c>
      <c r="BG24" s="1162">
        <v>17519.899999999998</v>
      </c>
      <c r="BH24" s="1162">
        <v>4134.0999999999995</v>
      </c>
      <c r="BI24" s="1162">
        <f>3029.89+BH24</f>
        <v>7163.99</v>
      </c>
      <c r="BJ24" s="1162">
        <v>10138.36</v>
      </c>
      <c r="XFB24" s="1139"/>
      <c r="XFC24" s="1179">
        <v>746</v>
      </c>
      <c r="XFD24" s="1166">
        <v>706</v>
      </c>
    </row>
    <row r="25" spans="1:63 16382:16384" ht="12.95" customHeight="1">
      <c r="A25" s="1653"/>
      <c r="B25" s="1179" t="str">
        <f>INDEX(tblTrans[[English]:[Polski]],MATCH(XFC25,tblTrans[ID],0),LangSelID)</f>
        <v>bonds</v>
      </c>
      <c r="C25" s="1166" t="str">
        <f>INDEX(tblTrans[[English]:[Polski]],MATCH(XFD25,tblTrans[ID],0),LangSelID)</f>
        <v>PLN M</v>
      </c>
      <c r="D25" s="1165">
        <v>18.739999999999998</v>
      </c>
      <c r="E25" s="1165">
        <v>38.82</v>
      </c>
      <c r="F25" s="1165">
        <v>65.84</v>
      </c>
      <c r="G25" s="1165">
        <v>82.5</v>
      </c>
      <c r="H25" s="1165">
        <v>21.56</v>
      </c>
      <c r="I25" s="1165">
        <v>54.85</v>
      </c>
      <c r="J25" s="1165">
        <v>93.69</v>
      </c>
      <c r="K25" s="1165">
        <v>166</v>
      </c>
      <c r="L25" s="1165">
        <v>19</v>
      </c>
      <c r="M25" s="1165">
        <v>53</v>
      </c>
      <c r="N25" s="1164">
        <v>76</v>
      </c>
      <c r="O25" s="1164">
        <v>97</v>
      </c>
      <c r="P25" s="1165">
        <v>30</v>
      </c>
      <c r="Q25" s="1165">
        <v>62.64</v>
      </c>
      <c r="R25" s="1165">
        <v>108.77</v>
      </c>
      <c r="S25" s="1165">
        <v>238.4</v>
      </c>
      <c r="T25" s="1165">
        <v>47.6</v>
      </c>
      <c r="U25" s="1165">
        <v>72.349999999999994</v>
      </c>
      <c r="V25" s="1165">
        <v>103.18</v>
      </c>
      <c r="W25" s="1165">
        <v>141.94</v>
      </c>
      <c r="X25" s="1170">
        <v>32.700000000000003</v>
      </c>
      <c r="Y25" s="1170">
        <v>106.39</v>
      </c>
      <c r="Z25" s="1170">
        <v>125.38</v>
      </c>
      <c r="AA25" s="1170">
        <v>151.30000000000001</v>
      </c>
      <c r="AB25" s="1170">
        <v>25.7</v>
      </c>
      <c r="AC25" s="1170">
        <v>40.92</v>
      </c>
      <c r="AD25" s="1170">
        <v>62.99</v>
      </c>
      <c r="AE25" s="1170">
        <v>72.13</v>
      </c>
      <c r="AF25" s="1170">
        <v>11.55</v>
      </c>
      <c r="AG25" s="1170">
        <v>23.62</v>
      </c>
      <c r="AH25" s="1170">
        <v>34.51</v>
      </c>
      <c r="AI25" s="1170">
        <v>42.07</v>
      </c>
      <c r="AJ25" s="1163">
        <v>12</v>
      </c>
      <c r="AK25" s="1163">
        <v>24</v>
      </c>
      <c r="AL25" s="1163">
        <v>33</v>
      </c>
      <c r="AM25" s="1163">
        <v>44.05</v>
      </c>
      <c r="AN25" s="1163">
        <v>7.85</v>
      </c>
      <c r="AO25" s="1163">
        <v>18.850000000000001</v>
      </c>
      <c r="AP25" s="1163">
        <v>41</v>
      </c>
      <c r="AQ25" s="1163">
        <v>74</v>
      </c>
      <c r="AR25" s="1163">
        <v>21</v>
      </c>
      <c r="AS25" s="1162">
        <v>40</v>
      </c>
      <c r="AT25" s="1162">
        <v>86</v>
      </c>
      <c r="AU25" s="1162">
        <v>154.19999999999999</v>
      </c>
      <c r="AV25" s="1162">
        <v>38.86</v>
      </c>
      <c r="AW25" s="1162">
        <v>74.86</v>
      </c>
      <c r="AX25" s="1162">
        <v>145.26999999999998</v>
      </c>
      <c r="AY25" s="1162">
        <v>238.98999999999998</v>
      </c>
      <c r="AZ25" s="1162">
        <v>38.090000000000003</v>
      </c>
      <c r="BA25" s="1162">
        <v>91.460000000000008</v>
      </c>
      <c r="BB25" s="1162">
        <v>164.87</v>
      </c>
      <c r="BC25" s="1162">
        <v>259.14</v>
      </c>
      <c r="BD25" s="1162">
        <v>99.36</v>
      </c>
      <c r="BE25" s="1162">
        <v>172.95999999999998</v>
      </c>
      <c r="BF25" s="1162">
        <v>236.95</v>
      </c>
      <c r="BG25" s="1162">
        <v>281.53999999999996</v>
      </c>
      <c r="BH25" s="1162">
        <v>21.6</v>
      </c>
      <c r="BI25" s="1162">
        <f>32.4+BH25</f>
        <v>54</v>
      </c>
      <c r="BJ25" s="1162">
        <v>96.28</v>
      </c>
      <c r="XFB25" s="1139"/>
      <c r="XFC25" s="1179">
        <v>747</v>
      </c>
      <c r="XFD25" s="1166">
        <v>706</v>
      </c>
    </row>
    <row r="26" spans="1:63 16382:16384" ht="12.95" customHeight="1">
      <c r="A26" s="1653"/>
      <c r="B26" s="1179" t="str">
        <f>INDEX(tblTrans[[English]:[Polski]],MATCH(XFC26,tblTrans[ID],0),LangSelID)</f>
        <v>futures</v>
      </c>
      <c r="C26" s="1166" t="str">
        <f>INDEX(tblTrans[[English]:[Polski]],MATCH(XFD26,tblTrans[ID],0),LangSelID)</f>
        <v>pcs.</v>
      </c>
      <c r="D26" s="1165">
        <v>258826</v>
      </c>
      <c r="E26" s="1165">
        <v>496648</v>
      </c>
      <c r="F26" s="1165">
        <v>887032</v>
      </c>
      <c r="G26" s="1165">
        <v>1287846</v>
      </c>
      <c r="H26" s="1165">
        <v>447429</v>
      </c>
      <c r="I26" s="1165">
        <v>925242</v>
      </c>
      <c r="J26" s="1165">
        <v>1322522</v>
      </c>
      <c r="K26" s="1165">
        <v>1698722</v>
      </c>
      <c r="L26" s="1165">
        <v>541105</v>
      </c>
      <c r="M26" s="1165">
        <v>915497</v>
      </c>
      <c r="N26" s="1165">
        <v>1546905</v>
      </c>
      <c r="O26" s="1165">
        <v>2186317</v>
      </c>
      <c r="P26" s="1165">
        <v>756271</v>
      </c>
      <c r="Q26" s="1165">
        <v>1377974</v>
      </c>
      <c r="R26" s="1165">
        <v>2025464</v>
      </c>
      <c r="S26" s="1165">
        <f>2847.7*1000</f>
        <v>2847700</v>
      </c>
      <c r="T26" s="1165">
        <v>869122</v>
      </c>
      <c r="U26" s="1165">
        <v>2022373</v>
      </c>
      <c r="V26" s="1165">
        <v>3223240</v>
      </c>
      <c r="W26" s="1165">
        <v>4201253</v>
      </c>
      <c r="X26" s="1170">
        <v>1083961</v>
      </c>
      <c r="Y26" s="1170">
        <v>2050950</v>
      </c>
      <c r="Z26" s="1170">
        <v>2936139</v>
      </c>
      <c r="AA26" s="1170">
        <v>3918721</v>
      </c>
      <c r="AB26" s="1170">
        <v>1072377</v>
      </c>
      <c r="AC26" s="1170">
        <v>1884691</v>
      </c>
      <c r="AD26" s="1170">
        <v>3088205</v>
      </c>
      <c r="AE26" s="1170">
        <v>4020025</v>
      </c>
      <c r="AF26" s="1170">
        <v>770503</v>
      </c>
      <c r="AG26" s="1170">
        <v>1677449</v>
      </c>
      <c r="AH26" s="1170">
        <v>2522510</v>
      </c>
      <c r="AI26" s="1170">
        <v>3292774</v>
      </c>
      <c r="AJ26" s="1163">
        <v>958617</v>
      </c>
      <c r="AK26" s="1163">
        <v>2140510</v>
      </c>
      <c r="AL26" s="1163">
        <v>3271065</v>
      </c>
      <c r="AM26" s="1163">
        <v>4051481</v>
      </c>
      <c r="AN26" s="1163">
        <v>1057615</v>
      </c>
      <c r="AO26" s="1163">
        <v>1774069</v>
      </c>
      <c r="AP26" s="1163" t="s">
        <v>806</v>
      </c>
      <c r="AQ26" s="1163" t="s">
        <v>805</v>
      </c>
      <c r="AR26" s="1163" t="s">
        <v>804</v>
      </c>
      <c r="AS26" s="1162" t="s">
        <v>803</v>
      </c>
      <c r="AT26" s="1162" t="s">
        <v>936</v>
      </c>
      <c r="AU26" s="1162">
        <v>2477343</v>
      </c>
      <c r="AV26" s="1162">
        <v>498517</v>
      </c>
      <c r="AW26" s="1162">
        <v>975136</v>
      </c>
      <c r="AX26" s="1162">
        <v>1361222</v>
      </c>
      <c r="AY26" s="1162">
        <v>1870011</v>
      </c>
      <c r="AZ26" s="1162">
        <v>508792</v>
      </c>
      <c r="BA26" s="1162">
        <v>938490</v>
      </c>
      <c r="BB26" s="1162">
        <v>1334321</v>
      </c>
      <c r="BC26" s="1162">
        <v>1747271</v>
      </c>
      <c r="BD26" s="1162">
        <v>675160</v>
      </c>
      <c r="BE26" s="1162">
        <v>1398722</v>
      </c>
      <c r="BF26" s="1162">
        <v>1807038</v>
      </c>
      <c r="BG26" s="1162">
        <v>2460320</v>
      </c>
      <c r="BH26" s="1162">
        <v>377874</v>
      </c>
      <c r="BI26" s="1162">
        <f>342695+BH26</f>
        <v>720569</v>
      </c>
      <c r="BJ26" s="1162">
        <v>1393249</v>
      </c>
      <c r="XFB26" s="1139"/>
      <c r="XFC26" s="1179">
        <v>748</v>
      </c>
      <c r="XFD26" s="1166">
        <v>708</v>
      </c>
    </row>
    <row r="27" spans="1:63 16382:16384" ht="12.95" customHeight="1">
      <c r="A27" s="1653"/>
      <c r="B27" s="1179" t="str">
        <f>INDEX(tblTrans[[English]:[Polski]],MATCH(XFC27,tblTrans[ID],0),LangSelID)</f>
        <v>options</v>
      </c>
      <c r="C27" s="1166" t="str">
        <f>INDEX(tblTrans[[English]:[Polski]],MATCH(XFD27,tblTrans[ID],0),LangSelID)</f>
        <v>pcs.</v>
      </c>
      <c r="D27" s="1165">
        <v>26966</v>
      </c>
      <c r="E27" s="1165">
        <v>48796</v>
      </c>
      <c r="F27" s="1165">
        <v>94484</v>
      </c>
      <c r="G27" s="1165">
        <v>161979</v>
      </c>
      <c r="H27" s="1165">
        <v>83709</v>
      </c>
      <c r="I27" s="1165">
        <v>153923</v>
      </c>
      <c r="J27" s="1165">
        <v>200088</v>
      </c>
      <c r="K27" s="1165">
        <v>235410</v>
      </c>
      <c r="L27" s="1165">
        <v>63426</v>
      </c>
      <c r="M27" s="1165">
        <v>100511</v>
      </c>
      <c r="N27" s="1165">
        <v>152608</v>
      </c>
      <c r="O27" s="1165">
        <v>196842</v>
      </c>
      <c r="P27" s="1165">
        <v>46415</v>
      </c>
      <c r="Q27" s="1165">
        <v>85863</v>
      </c>
      <c r="R27" s="1165">
        <v>135521</v>
      </c>
      <c r="S27" s="1165">
        <f>185.6*1000</f>
        <v>185600</v>
      </c>
      <c r="T27" s="1165">
        <v>56265</v>
      </c>
      <c r="U27" s="1165">
        <v>127358</v>
      </c>
      <c r="V27" s="1165">
        <v>203626</v>
      </c>
      <c r="W27" s="1165">
        <v>281605</v>
      </c>
      <c r="X27" s="1170">
        <v>135816</v>
      </c>
      <c r="Y27" s="1170">
        <v>226460</v>
      </c>
      <c r="Z27" s="1170">
        <v>258603</v>
      </c>
      <c r="AA27" s="1170">
        <v>286837</v>
      </c>
      <c r="AB27" s="1170">
        <v>24654</v>
      </c>
      <c r="AC27" s="1170">
        <v>48929</v>
      </c>
      <c r="AD27" s="1170">
        <v>81288</v>
      </c>
      <c r="AE27" s="1170">
        <v>95229</v>
      </c>
      <c r="AF27" s="1170">
        <v>15015</v>
      </c>
      <c r="AG27" s="1170">
        <v>46210</v>
      </c>
      <c r="AH27" s="1170">
        <v>133130</v>
      </c>
      <c r="AI27" s="1170">
        <v>239933</v>
      </c>
      <c r="AJ27" s="1163">
        <v>64264</v>
      </c>
      <c r="AK27" s="1163">
        <v>163643</v>
      </c>
      <c r="AL27" s="1163">
        <v>253236</v>
      </c>
      <c r="AM27" s="1163">
        <v>311433</v>
      </c>
      <c r="AN27" s="1163">
        <v>53794</v>
      </c>
      <c r="AO27" s="1163">
        <v>88278</v>
      </c>
      <c r="AP27" s="1163" t="s">
        <v>802</v>
      </c>
      <c r="AQ27" s="1163" t="s">
        <v>801</v>
      </c>
      <c r="AR27" s="1163" t="s">
        <v>800</v>
      </c>
      <c r="AS27" s="1162">
        <v>57685</v>
      </c>
      <c r="AT27" s="1162" t="s">
        <v>937</v>
      </c>
      <c r="AU27" s="1162">
        <v>107688</v>
      </c>
      <c r="AV27" s="1162">
        <v>19828</v>
      </c>
      <c r="AW27" s="1162">
        <v>35445</v>
      </c>
      <c r="AX27" s="1162">
        <v>53510</v>
      </c>
      <c r="AY27" s="1162">
        <v>73480</v>
      </c>
      <c r="AZ27" s="1162">
        <v>15650</v>
      </c>
      <c r="BA27" s="1162">
        <v>34871</v>
      </c>
      <c r="BB27" s="1162">
        <v>58139</v>
      </c>
      <c r="BC27" s="1162">
        <v>77985</v>
      </c>
      <c r="BD27" s="1162">
        <v>23216</v>
      </c>
      <c r="BE27" s="1162">
        <v>40935</v>
      </c>
      <c r="BF27" s="1162">
        <v>55571</v>
      </c>
      <c r="BG27" s="1162">
        <v>70052</v>
      </c>
      <c r="BH27" s="1162">
        <v>8884</v>
      </c>
      <c r="BI27" s="1162">
        <f>9815+BH27</f>
        <v>18699</v>
      </c>
      <c r="BJ27" s="1162">
        <v>31877</v>
      </c>
      <c r="XFB27" s="1139"/>
      <c r="XFC27" s="1179">
        <v>749</v>
      </c>
      <c r="XFD27" s="1166">
        <v>708</v>
      </c>
    </row>
    <row r="28" spans="1:63 16382:16384" ht="12.95" customHeight="1">
      <c r="A28" s="1653"/>
      <c r="B28" s="1139" t="str">
        <f>INDEX(tblTrans[[English]:[Polski]],MATCH(XFC28,tblTrans[ID],0),LangSelID)</f>
        <v>market share/position (quarterly)</v>
      </c>
      <c r="C28" s="1166"/>
      <c r="D28" s="1139"/>
      <c r="E28" s="1139"/>
      <c r="F28" s="1139"/>
      <c r="G28" s="1139"/>
      <c r="H28" s="1139"/>
      <c r="I28" s="1139"/>
      <c r="J28" s="1139"/>
      <c r="K28" s="1139"/>
      <c r="L28" s="1139"/>
      <c r="M28" s="1139"/>
      <c r="N28" s="1139"/>
      <c r="O28" s="1139"/>
      <c r="P28" s="1139"/>
      <c r="Q28" s="1139"/>
      <c r="R28" s="1139"/>
      <c r="S28" s="1139"/>
      <c r="T28" s="1139"/>
      <c r="U28" s="1139"/>
      <c r="V28" s="1139"/>
      <c r="W28" s="1139"/>
      <c r="X28" s="1174"/>
      <c r="Y28" s="1174"/>
      <c r="Z28" s="1174"/>
      <c r="AA28" s="1139"/>
      <c r="AB28" s="1139"/>
      <c r="AC28" s="1139"/>
      <c r="AD28" s="1178"/>
      <c r="AE28" s="1139"/>
      <c r="AF28" s="1139"/>
      <c r="AG28" s="1139"/>
      <c r="AH28" s="1139"/>
      <c r="AI28" s="1139"/>
      <c r="AJ28" s="1139"/>
      <c r="AK28" s="1139"/>
      <c r="AL28" s="1139"/>
      <c r="AM28" s="1139"/>
      <c r="AN28" s="1139"/>
      <c r="AO28" s="1158"/>
      <c r="AP28" s="1158"/>
      <c r="AQ28" s="1158"/>
      <c r="AR28" s="1158"/>
      <c r="AS28" s="1193"/>
      <c r="AT28" s="1193"/>
      <c r="AU28" s="1193"/>
      <c r="AV28" s="1193"/>
      <c r="AW28" s="1193"/>
      <c r="AX28" s="1193"/>
      <c r="AY28" s="1193"/>
      <c r="AZ28" s="1193"/>
      <c r="BA28" s="1193"/>
      <c r="BB28" s="1193"/>
      <c r="BC28" s="1193"/>
      <c r="BD28" s="1193"/>
      <c r="BE28" s="1193"/>
      <c r="BF28" s="1193"/>
      <c r="BG28" s="1193"/>
      <c r="BH28" s="1193"/>
      <c r="BI28" s="1193"/>
      <c r="BJ28" s="1193"/>
      <c r="XFB28" s="1139"/>
      <c r="XFC28" s="1139">
        <v>750</v>
      </c>
      <c r="XFD28" s="1166"/>
    </row>
    <row r="29" spans="1:63 16382:16384" ht="12.95" customHeight="1">
      <c r="A29" s="1657"/>
      <c r="B29" s="1179" t="str">
        <f>INDEX(tblTrans[[English]:[Polski]],MATCH(XFC29,tblTrans[ID],0),LangSelID)</f>
        <v>equities</v>
      </c>
      <c r="C29" s="1166" t="s">
        <v>614</v>
      </c>
      <c r="D29" s="1190">
        <v>0.04</v>
      </c>
      <c r="E29" s="1190">
        <v>3.7999999999999999E-2</v>
      </c>
      <c r="F29" s="1190">
        <v>3.6999999999999998E-2</v>
      </c>
      <c r="G29" s="1179" t="s">
        <v>798</v>
      </c>
      <c r="H29" s="1179" t="s">
        <v>797</v>
      </c>
      <c r="I29" s="1179" t="s">
        <v>790</v>
      </c>
      <c r="J29" s="1179" t="s">
        <v>796</v>
      </c>
      <c r="K29" s="1179" t="s">
        <v>795</v>
      </c>
      <c r="L29" s="1179" t="s">
        <v>794</v>
      </c>
      <c r="M29" s="1178" t="s">
        <v>793</v>
      </c>
      <c r="N29" s="1183" t="s">
        <v>792</v>
      </c>
      <c r="O29" s="1192" t="s">
        <v>791</v>
      </c>
      <c r="P29" s="1178" t="s">
        <v>790</v>
      </c>
      <c r="Q29" s="1190" t="s">
        <v>789</v>
      </c>
      <c r="R29" s="1189" t="s">
        <v>788</v>
      </c>
      <c r="S29" s="1179" t="s">
        <v>787</v>
      </c>
      <c r="T29" s="1179" t="s">
        <v>786</v>
      </c>
      <c r="U29" s="1179" t="s">
        <v>785</v>
      </c>
      <c r="V29" s="1179" t="s">
        <v>784</v>
      </c>
      <c r="W29" s="1179" t="s">
        <v>784</v>
      </c>
      <c r="X29" s="1178" t="s">
        <v>783</v>
      </c>
      <c r="Y29" s="1178" t="s">
        <v>781</v>
      </c>
      <c r="Z29" s="1178" t="s">
        <v>782</v>
      </c>
      <c r="AA29" s="1178" t="s">
        <v>781</v>
      </c>
      <c r="AB29" s="1178" t="s">
        <v>780</v>
      </c>
      <c r="AC29" s="1178" t="s">
        <v>779</v>
      </c>
      <c r="AD29" s="1178" t="s">
        <v>778</v>
      </c>
      <c r="AE29" s="1178" t="s">
        <v>777</v>
      </c>
      <c r="AF29" s="1178" t="s">
        <v>776</v>
      </c>
      <c r="AG29" s="1178" t="s">
        <v>775</v>
      </c>
      <c r="AH29" s="1178" t="s">
        <v>774</v>
      </c>
      <c r="AI29" s="1178" t="s">
        <v>773</v>
      </c>
      <c r="AJ29" s="1178" t="s">
        <v>672</v>
      </c>
      <c r="AK29" s="1191" t="s">
        <v>772</v>
      </c>
      <c r="AL29" s="1179" t="s">
        <v>771</v>
      </c>
      <c r="AM29" s="1179" t="s">
        <v>770</v>
      </c>
      <c r="AN29" s="1179" t="s">
        <v>769</v>
      </c>
      <c r="AO29" s="1188" t="s">
        <v>768</v>
      </c>
      <c r="AP29" s="1188" t="s">
        <v>767</v>
      </c>
      <c r="AQ29" s="1188" t="s">
        <v>766</v>
      </c>
      <c r="AR29" s="1188" t="s">
        <v>765</v>
      </c>
      <c r="AS29" s="1187" t="s">
        <v>764</v>
      </c>
      <c r="AT29" s="1187" t="s">
        <v>938</v>
      </c>
      <c r="AU29" s="1187" t="s">
        <v>1558</v>
      </c>
      <c r="AV29" s="1187" t="s">
        <v>1566</v>
      </c>
      <c r="AW29" s="1187" t="s">
        <v>1595</v>
      </c>
      <c r="AX29" s="1187" t="s">
        <v>1618</v>
      </c>
      <c r="AY29" s="1187" t="s">
        <v>1626</v>
      </c>
      <c r="AZ29" s="1187" t="s">
        <v>1641</v>
      </c>
      <c r="BA29" s="1187" t="s">
        <v>1655</v>
      </c>
      <c r="BB29" s="1187" t="s">
        <v>1675</v>
      </c>
      <c r="BC29" s="1187" t="s">
        <v>1684</v>
      </c>
      <c r="BD29" s="1187" t="s">
        <v>1690</v>
      </c>
      <c r="BE29" s="1187" t="s">
        <v>1840</v>
      </c>
      <c r="BF29" s="1187" t="s">
        <v>1844</v>
      </c>
      <c r="BG29" s="1187" t="s">
        <v>1859</v>
      </c>
      <c r="BH29" s="1187" t="s">
        <v>1923</v>
      </c>
      <c r="BI29" s="1187" t="s">
        <v>1941</v>
      </c>
      <c r="BJ29" s="1187" t="s">
        <v>1947</v>
      </c>
      <c r="BK29" s="1517"/>
      <c r="XFB29" s="1180"/>
      <c r="XFC29" s="1179">
        <v>751</v>
      </c>
      <c r="XFD29" s="1166" t="s">
        <v>614</v>
      </c>
    </row>
    <row r="30" spans="1:63 16382:16384" ht="12.95" customHeight="1">
      <c r="A30" s="1657"/>
      <c r="B30" s="1179" t="str">
        <f>INDEX(tblTrans[[English]:[Polski]],MATCH(XFC30,tblTrans[ID],0),LangSelID)</f>
        <v>bonds</v>
      </c>
      <c r="C30" s="1166" t="s">
        <v>614</v>
      </c>
      <c r="D30" s="1190">
        <v>1.7000000000000001E-2</v>
      </c>
      <c r="E30" s="1190">
        <v>1.7000000000000001E-2</v>
      </c>
      <c r="F30" s="1190">
        <v>1.7999999999999999E-2</v>
      </c>
      <c r="G30" s="1179" t="s">
        <v>762</v>
      </c>
      <c r="H30" s="1179" t="s">
        <v>761</v>
      </c>
      <c r="I30" s="1179" t="s">
        <v>760</v>
      </c>
      <c r="J30" s="1179" t="s">
        <v>759</v>
      </c>
      <c r="K30" s="1179" t="s">
        <v>758</v>
      </c>
      <c r="L30" s="1179" t="s">
        <v>740</v>
      </c>
      <c r="M30" s="1178" t="s">
        <v>757</v>
      </c>
      <c r="N30" s="1183" t="s">
        <v>756</v>
      </c>
      <c r="O30" s="1183" t="s">
        <v>755</v>
      </c>
      <c r="P30" s="1178" t="s">
        <v>754</v>
      </c>
      <c r="Q30" s="1190" t="s">
        <v>753</v>
      </c>
      <c r="R30" s="1189" t="s">
        <v>752</v>
      </c>
      <c r="S30" s="1179" t="s">
        <v>751</v>
      </c>
      <c r="T30" s="1179" t="s">
        <v>750</v>
      </c>
      <c r="U30" s="1179" t="s">
        <v>749</v>
      </c>
      <c r="V30" s="1179" t="s">
        <v>749</v>
      </c>
      <c r="W30" s="1179" t="s">
        <v>748</v>
      </c>
      <c r="X30" s="1178" t="s">
        <v>747</v>
      </c>
      <c r="Y30" s="1178" t="s">
        <v>746</v>
      </c>
      <c r="Z30" s="1178" t="s">
        <v>745</v>
      </c>
      <c r="AA30" s="1178" t="s">
        <v>745</v>
      </c>
      <c r="AB30" s="1178" t="s">
        <v>744</v>
      </c>
      <c r="AC30" s="1178" t="s">
        <v>743</v>
      </c>
      <c r="AD30" s="1178" t="s">
        <v>742</v>
      </c>
      <c r="AE30" s="1178" t="s">
        <v>741</v>
      </c>
      <c r="AF30" s="1178" t="s">
        <v>736</v>
      </c>
      <c r="AG30" s="1178" t="s">
        <v>740</v>
      </c>
      <c r="AH30" s="1178" t="s">
        <v>739</v>
      </c>
      <c r="AI30" s="1178" t="s">
        <v>738</v>
      </c>
      <c r="AJ30" s="1178" t="s">
        <v>737</v>
      </c>
      <c r="AK30" s="1178" t="s">
        <v>736</v>
      </c>
      <c r="AL30" s="1179" t="s">
        <v>735</v>
      </c>
      <c r="AM30" s="1179" t="s">
        <v>734</v>
      </c>
      <c r="AN30" s="1179" t="s">
        <v>733</v>
      </c>
      <c r="AO30" s="1188" t="s">
        <v>732</v>
      </c>
      <c r="AP30" s="1188" t="s">
        <v>731</v>
      </c>
      <c r="AQ30" s="1188" t="s">
        <v>730</v>
      </c>
      <c r="AR30" s="1188" t="s">
        <v>729</v>
      </c>
      <c r="AS30" s="1187" t="s">
        <v>728</v>
      </c>
      <c r="AT30" s="1187" t="s">
        <v>939</v>
      </c>
      <c r="AU30" s="1187" t="s">
        <v>1559</v>
      </c>
      <c r="AV30" s="1187" t="s">
        <v>1567</v>
      </c>
      <c r="AW30" s="1187" t="s">
        <v>1592</v>
      </c>
      <c r="AX30" s="1187" t="s">
        <v>1617</v>
      </c>
      <c r="AY30" s="1187" t="s">
        <v>1625</v>
      </c>
      <c r="AZ30" s="1187" t="s">
        <v>1642</v>
      </c>
      <c r="BA30" s="1187" t="s">
        <v>1656</v>
      </c>
      <c r="BB30" s="1187" t="s">
        <v>1680</v>
      </c>
      <c r="BC30" s="1187" t="s">
        <v>1683</v>
      </c>
      <c r="BD30" s="1187" t="s">
        <v>1691</v>
      </c>
      <c r="BE30" s="1187" t="s">
        <v>1839</v>
      </c>
      <c r="BF30" s="1187" t="s">
        <v>1593</v>
      </c>
      <c r="BG30" s="1187" t="s">
        <v>1858</v>
      </c>
      <c r="BH30" s="1187" t="s">
        <v>1924</v>
      </c>
      <c r="BI30" s="1187" t="s">
        <v>1942</v>
      </c>
      <c r="BJ30" s="1187" t="s">
        <v>1948</v>
      </c>
      <c r="BK30" s="1517"/>
      <c r="XFB30" s="1180"/>
      <c r="XFC30" s="1179">
        <v>752</v>
      </c>
      <c r="XFD30" s="1166" t="s">
        <v>614</v>
      </c>
    </row>
    <row r="31" spans="1:63 16382:16384" ht="12.95" customHeight="1">
      <c r="A31" s="1657"/>
      <c r="B31" s="1179" t="str">
        <f>INDEX(tblTrans[[English]:[Polski]],MATCH(XFC31,tblTrans[ID],0),LangSelID)</f>
        <v>futures</v>
      </c>
      <c r="C31" s="1166" t="s">
        <v>614</v>
      </c>
      <c r="D31" s="1190">
        <v>0.111</v>
      </c>
      <c r="E31" s="1190">
        <v>0.114</v>
      </c>
      <c r="F31" s="1190">
        <v>0.115</v>
      </c>
      <c r="G31" s="1179" t="s">
        <v>726</v>
      </c>
      <c r="H31" s="1179" t="s">
        <v>725</v>
      </c>
      <c r="I31" s="1179" t="s">
        <v>724</v>
      </c>
      <c r="J31" s="1179" t="s">
        <v>723</v>
      </c>
      <c r="K31" s="1179" t="s">
        <v>722</v>
      </c>
      <c r="L31" s="1179" t="s">
        <v>721</v>
      </c>
      <c r="M31" s="1178" t="s">
        <v>720</v>
      </c>
      <c r="N31" s="1183" t="s">
        <v>719</v>
      </c>
      <c r="O31" s="1183" t="s">
        <v>718</v>
      </c>
      <c r="P31" s="1178" t="s">
        <v>717</v>
      </c>
      <c r="Q31" s="1190" t="s">
        <v>716</v>
      </c>
      <c r="R31" s="1189" t="s">
        <v>715</v>
      </c>
      <c r="S31" s="1179" t="s">
        <v>714</v>
      </c>
      <c r="T31" s="1179" t="s">
        <v>613</v>
      </c>
      <c r="U31" s="1179" t="s">
        <v>612</v>
      </c>
      <c r="V31" s="1179" t="s">
        <v>612</v>
      </c>
      <c r="W31" s="1179" t="s">
        <v>713</v>
      </c>
      <c r="X31" s="1178" t="s">
        <v>611</v>
      </c>
      <c r="Y31" s="1178" t="s">
        <v>712</v>
      </c>
      <c r="Z31" s="1178" t="s">
        <v>711</v>
      </c>
      <c r="AA31" s="1178" t="s">
        <v>710</v>
      </c>
      <c r="AB31" s="1178" t="s">
        <v>709</v>
      </c>
      <c r="AC31" s="1178" t="s">
        <v>707</v>
      </c>
      <c r="AD31" s="1178" t="s">
        <v>708</v>
      </c>
      <c r="AE31" s="1178" t="s">
        <v>707</v>
      </c>
      <c r="AF31" s="1178" t="s">
        <v>706</v>
      </c>
      <c r="AG31" s="1178" t="s">
        <v>705</v>
      </c>
      <c r="AH31" s="1178" t="s">
        <v>704</v>
      </c>
      <c r="AI31" s="1178" t="s">
        <v>703</v>
      </c>
      <c r="AJ31" s="1178" t="s">
        <v>702</v>
      </c>
      <c r="AK31" s="1182" t="s">
        <v>701</v>
      </c>
      <c r="AL31" s="1179" t="s">
        <v>700</v>
      </c>
      <c r="AM31" s="1179" t="s">
        <v>699</v>
      </c>
      <c r="AN31" s="1179" t="s">
        <v>698</v>
      </c>
      <c r="AO31" s="1188" t="s">
        <v>697</v>
      </c>
      <c r="AP31" s="1188" t="s">
        <v>696</v>
      </c>
      <c r="AQ31" s="1188" t="s">
        <v>695</v>
      </c>
      <c r="AR31" s="1188" t="s">
        <v>694</v>
      </c>
      <c r="AS31" s="1187" t="s">
        <v>693</v>
      </c>
      <c r="AT31" s="1187" t="s">
        <v>940</v>
      </c>
      <c r="AU31" s="1187" t="s">
        <v>1560</v>
      </c>
      <c r="AV31" s="1187" t="s">
        <v>1568</v>
      </c>
      <c r="AW31" s="1187" t="s">
        <v>1593</v>
      </c>
      <c r="AX31" s="1187" t="s">
        <v>1616</v>
      </c>
      <c r="AY31" s="1187" t="s">
        <v>1624</v>
      </c>
      <c r="AZ31" s="1187" t="s">
        <v>1643</v>
      </c>
      <c r="BA31" s="1187" t="s">
        <v>1657</v>
      </c>
      <c r="BB31" s="1187" t="s">
        <v>1674</v>
      </c>
      <c r="BC31" s="1187" t="s">
        <v>1682</v>
      </c>
      <c r="BD31" s="1187" t="s">
        <v>1692</v>
      </c>
      <c r="BE31" s="1187" t="s">
        <v>1838</v>
      </c>
      <c r="BF31" s="1187" t="s">
        <v>1845</v>
      </c>
      <c r="BG31" s="1187" t="s">
        <v>1857</v>
      </c>
      <c r="BH31" s="1187" t="s">
        <v>1925</v>
      </c>
      <c r="BI31" s="1187" t="s">
        <v>1944</v>
      </c>
      <c r="BJ31" s="1187" t="s">
        <v>1673</v>
      </c>
      <c r="BK31" s="1517"/>
      <c r="XFB31" s="1180"/>
      <c r="XFC31" s="1179">
        <v>753</v>
      </c>
      <c r="XFD31" s="1166" t="s">
        <v>614</v>
      </c>
    </row>
    <row r="32" spans="1:63 16382:16384" ht="12.95" customHeight="1">
      <c r="A32" s="1657"/>
      <c r="B32" s="1179" t="str">
        <f>INDEX(tblTrans[[English]:[Polski]],MATCH(XFC32,tblTrans[ID],0),LangSelID)</f>
        <v>options</v>
      </c>
      <c r="C32" s="1166" t="s">
        <v>614</v>
      </c>
      <c r="D32" s="1190">
        <v>0.36</v>
      </c>
      <c r="E32" s="1190">
        <v>0.35899999999999999</v>
      </c>
      <c r="F32" s="1190">
        <v>0.32200000000000001</v>
      </c>
      <c r="G32" s="1179" t="s">
        <v>691</v>
      </c>
      <c r="H32" s="1179" t="s">
        <v>690</v>
      </c>
      <c r="I32" s="1179" t="s">
        <v>689</v>
      </c>
      <c r="J32" s="1179" t="s">
        <v>688</v>
      </c>
      <c r="K32" s="1179" t="s">
        <v>687</v>
      </c>
      <c r="L32" s="1179" t="s">
        <v>686</v>
      </c>
      <c r="M32" s="1178" t="s">
        <v>685</v>
      </c>
      <c r="N32" s="1183" t="s">
        <v>684</v>
      </c>
      <c r="O32" s="1183" t="s">
        <v>683</v>
      </c>
      <c r="P32" s="1178" t="s">
        <v>682</v>
      </c>
      <c r="Q32" s="1190" t="s">
        <v>681</v>
      </c>
      <c r="R32" s="1189" t="s">
        <v>680</v>
      </c>
      <c r="S32" s="1179" t="s">
        <v>679</v>
      </c>
      <c r="T32" s="1179" t="s">
        <v>678</v>
      </c>
      <c r="U32" s="1179" t="s">
        <v>677</v>
      </c>
      <c r="V32" s="1179" t="s">
        <v>677</v>
      </c>
      <c r="W32" s="1179" t="s">
        <v>676</v>
      </c>
      <c r="X32" s="1178" t="s">
        <v>675</v>
      </c>
      <c r="Y32" s="1178" t="s">
        <v>674</v>
      </c>
      <c r="Z32" s="1178" t="s">
        <v>673</v>
      </c>
      <c r="AA32" s="1178" t="s">
        <v>649</v>
      </c>
      <c r="AB32" s="1178" t="s">
        <v>672</v>
      </c>
      <c r="AC32" s="1178" t="s">
        <v>669</v>
      </c>
      <c r="AD32" s="1178" t="s">
        <v>671</v>
      </c>
      <c r="AE32" s="1178" t="s">
        <v>670</v>
      </c>
      <c r="AF32" s="1178" t="s">
        <v>669</v>
      </c>
      <c r="AG32" s="1178" t="s">
        <v>668</v>
      </c>
      <c r="AH32" s="1178" t="s">
        <v>667</v>
      </c>
      <c r="AI32" s="1178" t="s">
        <v>666</v>
      </c>
      <c r="AJ32" s="1178" t="s">
        <v>665</v>
      </c>
      <c r="AK32" s="1178" t="s">
        <v>664</v>
      </c>
      <c r="AL32" s="1179" t="s">
        <v>663</v>
      </c>
      <c r="AM32" s="1179" t="s">
        <v>662</v>
      </c>
      <c r="AN32" s="1179" t="s">
        <v>661</v>
      </c>
      <c r="AO32" s="1188" t="s">
        <v>660</v>
      </c>
      <c r="AP32" s="1188" t="s">
        <v>659</v>
      </c>
      <c r="AQ32" s="1188" t="s">
        <v>658</v>
      </c>
      <c r="AR32" s="1188" t="s">
        <v>657</v>
      </c>
      <c r="AS32" s="1187" t="s">
        <v>656</v>
      </c>
      <c r="AT32" s="1187" t="s">
        <v>941</v>
      </c>
      <c r="AU32" s="1187" t="s">
        <v>1561</v>
      </c>
      <c r="AV32" s="1187" t="s">
        <v>1569</v>
      </c>
      <c r="AW32" s="1187" t="s">
        <v>1594</v>
      </c>
      <c r="AX32" s="1187" t="s">
        <v>1615</v>
      </c>
      <c r="AY32" s="1187" t="s">
        <v>1623</v>
      </c>
      <c r="AZ32" s="1187" t="s">
        <v>1644</v>
      </c>
      <c r="BA32" s="1187" t="s">
        <v>1658</v>
      </c>
      <c r="BB32" s="1187" t="s">
        <v>1673</v>
      </c>
      <c r="BC32" s="1187" t="s">
        <v>1681</v>
      </c>
      <c r="BD32" s="1187" t="s">
        <v>1693</v>
      </c>
      <c r="BE32" s="1187" t="s">
        <v>1837</v>
      </c>
      <c r="BF32" s="1187" t="s">
        <v>1846</v>
      </c>
      <c r="BG32" s="1187" t="s">
        <v>1594</v>
      </c>
      <c r="BH32" s="1187" t="s">
        <v>1926</v>
      </c>
      <c r="BI32" s="1187" t="s">
        <v>1943</v>
      </c>
      <c r="BJ32" s="1187" t="s">
        <v>1949</v>
      </c>
      <c r="BK32" s="1517"/>
      <c r="XFB32" s="1180"/>
      <c r="XFC32" s="1179">
        <v>754</v>
      </c>
      <c r="XFD32" s="1166" t="s">
        <v>614</v>
      </c>
    </row>
    <row r="33" spans="1:64 16382:16384" ht="12.95" customHeight="1">
      <c r="A33" s="1654"/>
      <c r="B33" s="1139"/>
      <c r="C33" s="1177"/>
      <c r="D33" s="1139"/>
      <c r="E33" s="1139"/>
      <c r="F33" s="1139"/>
      <c r="G33" s="1139"/>
      <c r="H33" s="1139"/>
      <c r="I33" s="1139"/>
      <c r="J33" s="1139"/>
      <c r="K33" s="1174"/>
      <c r="L33" s="1139"/>
      <c r="M33" s="1139"/>
      <c r="N33" s="1139"/>
      <c r="O33" s="1139"/>
      <c r="P33" s="1139"/>
      <c r="Q33" s="1139"/>
      <c r="R33" s="1139"/>
      <c r="S33" s="1139"/>
      <c r="T33" s="1139"/>
      <c r="U33" s="1139"/>
      <c r="V33" s="1139"/>
      <c r="W33" s="1139"/>
      <c r="X33" s="1174"/>
      <c r="Y33" s="1174"/>
      <c r="Z33" s="1139"/>
      <c r="AA33" s="1139"/>
      <c r="AB33" s="1139"/>
      <c r="AC33" s="1139"/>
      <c r="AD33" s="1139"/>
      <c r="AE33" s="1139"/>
      <c r="AF33" s="1139"/>
      <c r="AG33" s="1139"/>
      <c r="AH33" s="1139"/>
      <c r="AI33" s="1139"/>
      <c r="AJ33" s="1139"/>
      <c r="AK33" s="1139"/>
      <c r="AL33" s="1139"/>
      <c r="AM33" s="1139"/>
      <c r="AN33" s="1139"/>
      <c r="AO33" s="1139"/>
      <c r="AP33" s="1139"/>
      <c r="AQ33" s="1139"/>
      <c r="AR33" s="1139"/>
      <c r="AS33" s="1173"/>
      <c r="AT33" s="1173"/>
      <c r="AU33" s="1173"/>
      <c r="AV33" s="1173"/>
      <c r="AW33" s="1173"/>
      <c r="AX33" s="1173"/>
      <c r="AY33" s="1173"/>
      <c r="AZ33" s="1173"/>
      <c r="BA33" s="1173"/>
      <c r="BB33" s="1173"/>
      <c r="BC33" s="1173"/>
      <c r="BD33" s="1173"/>
      <c r="BE33" s="1173"/>
      <c r="BF33" s="1173"/>
      <c r="BG33" s="1173"/>
      <c r="BH33" s="1173"/>
      <c r="BI33" s="1173"/>
      <c r="BJ33" s="1173"/>
      <c r="XFB33" s="1139"/>
      <c r="XFC33" s="1139"/>
      <c r="XFD33" s="1177"/>
    </row>
    <row r="34" spans="1:64 16382:16384" ht="12.95" customHeight="1">
      <c r="A34" s="1175" t="str">
        <f>INDEX(tblTrans[[English]:[Polski]],MATCH(XFB34,tblTrans[ID],0),LangSelID)</f>
        <v>mFaktoring</v>
      </c>
      <c r="B34" s="1175"/>
      <c r="C34" s="1176"/>
      <c r="D34" s="1151"/>
      <c r="E34" s="1151"/>
      <c r="F34" s="1151"/>
      <c r="G34" s="1151"/>
      <c r="H34" s="1151"/>
      <c r="I34" s="1151"/>
      <c r="J34" s="1151"/>
      <c r="K34" s="1151"/>
      <c r="L34" s="1151"/>
      <c r="M34" s="1151"/>
      <c r="N34" s="1151"/>
      <c r="O34" s="1151"/>
      <c r="P34" s="1151"/>
      <c r="Q34" s="1151"/>
      <c r="R34" s="1151"/>
      <c r="S34" s="1151"/>
      <c r="T34" s="1151"/>
      <c r="U34" s="1151"/>
      <c r="V34" s="1151"/>
      <c r="W34" s="1151"/>
      <c r="X34" s="1172"/>
      <c r="Y34" s="1172"/>
      <c r="Z34" s="1151"/>
      <c r="AA34" s="1151"/>
      <c r="AB34" s="1151"/>
      <c r="AC34" s="1151"/>
      <c r="AD34" s="1151"/>
      <c r="AE34" s="1151"/>
      <c r="AF34" s="1151"/>
      <c r="AG34" s="1151"/>
      <c r="AH34" s="1151"/>
      <c r="AI34" s="1151"/>
      <c r="AJ34" s="1151"/>
      <c r="AK34" s="1151"/>
      <c r="AL34" s="1151"/>
      <c r="AM34" s="1151"/>
      <c r="AN34" s="1151"/>
      <c r="AO34" s="1151"/>
      <c r="AP34" s="1151"/>
      <c r="AQ34" s="1151"/>
      <c r="AR34" s="1151"/>
      <c r="AS34" s="1150"/>
      <c r="AT34" s="1150"/>
      <c r="AU34" s="1150"/>
      <c r="AV34" s="1150"/>
      <c r="AW34" s="1150"/>
      <c r="AX34" s="1150"/>
      <c r="AY34" s="1150"/>
      <c r="AZ34" s="1150"/>
      <c r="BA34" s="1150"/>
      <c r="BB34" s="1150"/>
      <c r="BC34" s="1150"/>
      <c r="BD34" s="1150"/>
      <c r="BE34" s="1150"/>
      <c r="BF34" s="1150"/>
      <c r="BG34" s="1150"/>
      <c r="BH34" s="1150"/>
      <c r="BI34" s="1150"/>
      <c r="BJ34" s="1150"/>
      <c r="XFB34" s="1175">
        <v>765</v>
      </c>
      <c r="XFC34" s="1175"/>
      <c r="XFD34" s="1176"/>
    </row>
    <row r="35" spans="1:64 16382:16384" ht="12.95" customHeight="1">
      <c r="A35" s="1655"/>
      <c r="B35" s="1139" t="str">
        <f>INDEX(tblTrans[[English]:[Polski]],MATCH(XFC35,tblTrans[ID],0),LangSelID)</f>
        <v>pre tax profit</v>
      </c>
      <c r="C35" s="1166" t="s">
        <v>40</v>
      </c>
      <c r="D35" s="1165">
        <v>2045</v>
      </c>
      <c r="E35" s="1165">
        <v>4446</v>
      </c>
      <c r="F35" s="1165">
        <v>6902</v>
      </c>
      <c r="G35" s="1165">
        <v>9587</v>
      </c>
      <c r="H35" s="1165">
        <v>2143</v>
      </c>
      <c r="I35" s="1165">
        <v>5454</v>
      </c>
      <c r="J35" s="1165">
        <v>8479</v>
      </c>
      <c r="K35" s="1170">
        <v>11531</v>
      </c>
      <c r="L35" s="1165">
        <v>2535</v>
      </c>
      <c r="M35" s="1185">
        <v>5616</v>
      </c>
      <c r="N35" s="1165">
        <v>8841</v>
      </c>
      <c r="O35" s="1165">
        <v>12578</v>
      </c>
      <c r="P35" s="1165">
        <v>3075</v>
      </c>
      <c r="Q35" s="1165">
        <v>6312</v>
      </c>
      <c r="R35" s="1165">
        <v>9777</v>
      </c>
      <c r="S35" s="1165">
        <v>12456</v>
      </c>
      <c r="T35" s="1165">
        <v>2507</v>
      </c>
      <c r="U35" s="1165">
        <v>4873</v>
      </c>
      <c r="V35" s="1165">
        <v>7860</v>
      </c>
      <c r="W35" s="1165">
        <v>6455</v>
      </c>
      <c r="X35" s="1185">
        <v>2081</v>
      </c>
      <c r="Y35" s="1185">
        <v>5116</v>
      </c>
      <c r="Z35" s="1185">
        <v>8246</v>
      </c>
      <c r="AA35" s="1185">
        <v>11990</v>
      </c>
      <c r="AB35" s="1185">
        <v>3754</v>
      </c>
      <c r="AC35" s="1185">
        <v>8030</v>
      </c>
      <c r="AD35" s="1185">
        <v>12335</v>
      </c>
      <c r="AE35" s="1185">
        <v>18735</v>
      </c>
      <c r="AF35" s="1165">
        <v>4314</v>
      </c>
      <c r="AG35" s="1165">
        <v>9053</v>
      </c>
      <c r="AH35" s="1165">
        <v>14032</v>
      </c>
      <c r="AI35" s="1164">
        <v>17994</v>
      </c>
      <c r="AJ35" s="1164">
        <v>3486</v>
      </c>
      <c r="AK35" s="1164">
        <v>7952</v>
      </c>
      <c r="AL35" s="1164">
        <v>13069</v>
      </c>
      <c r="AM35" s="1164">
        <v>18510</v>
      </c>
      <c r="AN35" s="1164">
        <v>4759</v>
      </c>
      <c r="AO35" s="1164">
        <v>8746</v>
      </c>
      <c r="AP35" s="1164">
        <v>14121</v>
      </c>
      <c r="AQ35" s="1164">
        <v>20031</v>
      </c>
      <c r="AR35" s="1164">
        <v>4883</v>
      </c>
      <c r="AS35" s="1168">
        <v>2804</v>
      </c>
      <c r="AT35" s="1168">
        <v>-17023</v>
      </c>
      <c r="AU35" s="1168">
        <v>-22242</v>
      </c>
      <c r="AV35" s="1168">
        <v>6210</v>
      </c>
      <c r="AW35" s="1168">
        <v>11162</v>
      </c>
      <c r="AX35" s="1168">
        <v>12588</v>
      </c>
      <c r="AY35" s="1168">
        <v>15141</v>
      </c>
      <c r="AZ35" s="1168">
        <v>2218</v>
      </c>
      <c r="BA35" s="1168">
        <v>5256</v>
      </c>
      <c r="BB35" s="1168">
        <v>9063</v>
      </c>
      <c r="BC35" s="1168">
        <v>14686</v>
      </c>
      <c r="BD35" s="1168">
        <v>5454</v>
      </c>
      <c r="BE35" s="1168">
        <v>11839</v>
      </c>
      <c r="BF35" s="1168">
        <v>13148</v>
      </c>
      <c r="BG35" s="1168">
        <v>21021</v>
      </c>
      <c r="BH35" s="1168">
        <v>6959</v>
      </c>
      <c r="BI35" s="1168">
        <f>8170+BH35</f>
        <v>15129</v>
      </c>
      <c r="BJ35" s="1168">
        <f>4513+BI35</f>
        <v>19642</v>
      </c>
      <c r="XFB35" s="1139"/>
      <c r="XFC35" s="1139">
        <v>766</v>
      </c>
      <c r="XFD35" s="1166" t="s">
        <v>40</v>
      </c>
    </row>
    <row r="36" spans="1:64 16382:16384" ht="12.95" customHeight="1">
      <c r="A36" s="1653"/>
      <c r="B36" s="1139" t="str">
        <f>INDEX(tblTrans[[English]:[Polski]],MATCH(XFC36,tblTrans[ID],0),LangSelID)</f>
        <v>net profit</v>
      </c>
      <c r="C36" s="1166" t="s">
        <v>40</v>
      </c>
      <c r="D36" s="1165">
        <v>1579</v>
      </c>
      <c r="E36" s="1165">
        <v>3434</v>
      </c>
      <c r="F36" s="1165">
        <v>5411</v>
      </c>
      <c r="G36" s="1165">
        <v>7642</v>
      </c>
      <c r="H36" s="1165">
        <v>1730</v>
      </c>
      <c r="I36" s="1165">
        <v>4437</v>
      </c>
      <c r="J36" s="1165">
        <v>6858</v>
      </c>
      <c r="K36" s="1170">
        <v>9339</v>
      </c>
      <c r="L36" s="1165">
        <v>1948</v>
      </c>
      <c r="M36" s="1185">
        <v>4341</v>
      </c>
      <c r="N36" s="1165">
        <v>6893</v>
      </c>
      <c r="O36" s="1165">
        <v>9904</v>
      </c>
      <c r="P36" s="1165">
        <v>2439</v>
      </c>
      <c r="Q36" s="1165">
        <v>4979</v>
      </c>
      <c r="R36" s="1165">
        <v>7627</v>
      </c>
      <c r="S36" s="1165">
        <v>9420</v>
      </c>
      <c r="T36" s="1165">
        <v>1894</v>
      </c>
      <c r="U36" s="1165">
        <v>3556</v>
      </c>
      <c r="V36" s="1165">
        <v>5777</v>
      </c>
      <c r="W36" s="1165">
        <v>3494</v>
      </c>
      <c r="X36" s="1185">
        <v>1594</v>
      </c>
      <c r="Y36" s="1185">
        <v>4005</v>
      </c>
      <c r="Z36" s="1185">
        <v>6518</v>
      </c>
      <c r="AA36" s="1185">
        <v>9560</v>
      </c>
      <c r="AB36" s="1185">
        <v>3149</v>
      </c>
      <c r="AC36" s="1185">
        <v>6615</v>
      </c>
      <c r="AD36" s="1185">
        <v>9961</v>
      </c>
      <c r="AE36" s="1185">
        <v>15077</v>
      </c>
      <c r="AF36" s="1165">
        <v>3344</v>
      </c>
      <c r="AG36" s="1165">
        <v>7064</v>
      </c>
      <c r="AH36" s="1165">
        <v>11090</v>
      </c>
      <c r="AI36" s="1164">
        <v>14114</v>
      </c>
      <c r="AJ36" s="1164">
        <v>2716</v>
      </c>
      <c r="AK36" s="1164">
        <v>6322</v>
      </c>
      <c r="AL36" s="1164">
        <v>10436</v>
      </c>
      <c r="AM36" s="1164">
        <v>14793</v>
      </c>
      <c r="AN36" s="1164">
        <v>3824</v>
      </c>
      <c r="AO36" s="1164">
        <v>6920</v>
      </c>
      <c r="AP36" s="1164">
        <v>11094</v>
      </c>
      <c r="AQ36" s="1164">
        <v>15791</v>
      </c>
      <c r="AR36" s="1164">
        <v>3704</v>
      </c>
      <c r="AS36" s="1168">
        <v>393</v>
      </c>
      <c r="AT36" s="1168">
        <v>-20657</v>
      </c>
      <c r="AU36" s="1168">
        <v>-27124</v>
      </c>
      <c r="AV36" s="1168">
        <v>5296</v>
      </c>
      <c r="AW36" s="1168">
        <v>9087</v>
      </c>
      <c r="AX36" s="1168">
        <v>9671</v>
      </c>
      <c r="AY36" s="1168">
        <v>11342</v>
      </c>
      <c r="AZ36" s="1168">
        <v>1771</v>
      </c>
      <c r="BA36" s="1168">
        <v>4220</v>
      </c>
      <c r="BB36" s="1168">
        <v>7347</v>
      </c>
      <c r="BC36" s="1168">
        <v>12081</v>
      </c>
      <c r="BD36" s="1168">
        <v>4520</v>
      </c>
      <c r="BE36" s="1168">
        <v>9842</v>
      </c>
      <c r="BF36" s="1168">
        <v>10028</v>
      </c>
      <c r="BG36" s="1168">
        <v>16609</v>
      </c>
      <c r="BH36" s="1168">
        <v>5739</v>
      </c>
      <c r="BI36" s="1168">
        <f>6515+BH36</f>
        <v>12254</v>
      </c>
      <c r="BJ36" s="1168">
        <f>3045+BI36</f>
        <v>15299</v>
      </c>
      <c r="XFB36" s="1139"/>
      <c r="XFC36" s="1139">
        <v>767</v>
      </c>
      <c r="XFD36" s="1166" t="s">
        <v>40</v>
      </c>
    </row>
    <row r="37" spans="1:64 16382:16384" ht="12.95" customHeight="1">
      <c r="A37" s="1653"/>
      <c r="B37" s="1139" t="str">
        <f>INDEX(tblTrans[[English]:[Polski]],MATCH(XFC37,tblTrans[ID],0),LangSelID)</f>
        <v>sales</v>
      </c>
      <c r="C37" s="1166" t="s">
        <v>40</v>
      </c>
      <c r="D37" s="1165">
        <v>521671.29893999995</v>
      </c>
      <c r="E37" s="1165">
        <v>1114551.0946</v>
      </c>
      <c r="F37" s="1165">
        <v>1732972.93518</v>
      </c>
      <c r="G37" s="1165">
        <v>2416218.7514200001</v>
      </c>
      <c r="H37" s="1165">
        <v>602634.34808999998</v>
      </c>
      <c r="I37" s="1165">
        <v>1351520.2351500001</v>
      </c>
      <c r="J37" s="1165">
        <v>2101441.99113</v>
      </c>
      <c r="K37" s="1170">
        <v>2904973</v>
      </c>
      <c r="L37" s="1165">
        <v>815025.20302000002</v>
      </c>
      <c r="M37" s="1184">
        <v>1700475.2126</v>
      </c>
      <c r="N37" s="1165">
        <v>2534347.7579899998</v>
      </c>
      <c r="O37" s="1165">
        <v>3351358.3530300003</v>
      </c>
      <c r="P37" s="1165">
        <v>775549.05134000001</v>
      </c>
      <c r="Q37" s="1165">
        <v>1631044.4808800002</v>
      </c>
      <c r="R37" s="1165">
        <v>2563537.3259999999</v>
      </c>
      <c r="S37" s="1165">
        <v>3451239.7258700002</v>
      </c>
      <c r="T37" s="1165">
        <v>782278.08716</v>
      </c>
      <c r="U37" s="1165">
        <v>1785496</v>
      </c>
      <c r="V37" s="1165">
        <v>2948980.1293900004</v>
      </c>
      <c r="W37" s="1165">
        <v>4129286.8001000006</v>
      </c>
      <c r="X37" s="1184">
        <v>985265</v>
      </c>
      <c r="Y37" s="1184">
        <v>2117195.5058499998</v>
      </c>
      <c r="Z37" s="1184">
        <v>3188838</v>
      </c>
      <c r="AA37" s="1184">
        <v>4460785</v>
      </c>
      <c r="AB37" s="1184">
        <v>1107592</v>
      </c>
      <c r="AC37" s="1184">
        <v>2415601</v>
      </c>
      <c r="AD37" s="1184">
        <v>4004104</v>
      </c>
      <c r="AE37" s="1184">
        <v>5934769</v>
      </c>
      <c r="AF37" s="1184">
        <v>1800483</v>
      </c>
      <c r="AG37" s="1184">
        <v>3544641</v>
      </c>
      <c r="AH37" s="1184">
        <v>5315325</v>
      </c>
      <c r="AI37" s="1184">
        <v>7154739.6811449993</v>
      </c>
      <c r="AJ37" s="1184">
        <v>1709085</v>
      </c>
      <c r="AK37" s="1184">
        <v>3539297</v>
      </c>
      <c r="AL37" s="1184">
        <v>5742220</v>
      </c>
      <c r="AM37" s="1184">
        <v>7999067</v>
      </c>
      <c r="AN37" s="1184">
        <v>1925458</v>
      </c>
      <c r="AO37" s="1184">
        <v>4008883</v>
      </c>
      <c r="AP37" s="1184">
        <v>6276665</v>
      </c>
      <c r="AQ37" s="1184">
        <v>9045000</v>
      </c>
      <c r="AR37" s="1184">
        <v>2571180</v>
      </c>
      <c r="AS37" s="1184">
        <v>5003000</v>
      </c>
      <c r="AT37" s="1184">
        <v>7505000</v>
      </c>
      <c r="AU37" s="1184">
        <v>10412000</v>
      </c>
      <c r="AV37" s="1184">
        <v>2631000</v>
      </c>
      <c r="AW37" s="1184">
        <v>5451000</v>
      </c>
      <c r="AX37" s="1184">
        <v>8476000</v>
      </c>
      <c r="AY37" s="1184">
        <v>11607000</v>
      </c>
      <c r="AZ37" s="1184">
        <v>2922000</v>
      </c>
      <c r="BA37" s="1184">
        <v>6045000</v>
      </c>
      <c r="BB37" s="1184">
        <v>9552000</v>
      </c>
      <c r="BC37" s="1184">
        <v>13738000</v>
      </c>
      <c r="BD37" s="1184">
        <v>3916000</v>
      </c>
      <c r="BE37" s="1184">
        <v>8473000</v>
      </c>
      <c r="BF37" s="1184">
        <v>13618000</v>
      </c>
      <c r="BG37" s="1184">
        <v>19171000</v>
      </c>
      <c r="BH37" s="1184">
        <v>5006000</v>
      </c>
      <c r="BI37" s="1184">
        <f>5677000+BH37</f>
        <v>10683000</v>
      </c>
      <c r="BJ37" s="1184">
        <f>BI37+5417000</f>
        <v>16100000</v>
      </c>
      <c r="XFB37" s="1139"/>
      <c r="XFC37" s="1139">
        <v>768</v>
      </c>
      <c r="XFD37" s="1166" t="s">
        <v>40</v>
      </c>
    </row>
    <row r="38" spans="1:64 16382:16384" ht="12.95" customHeight="1">
      <c r="A38" s="1657"/>
      <c r="B38" s="1139" t="str">
        <f>INDEX(tblTrans[[English]:[Polski]],MATCH(XFC38,tblTrans[ID],0),LangSelID)</f>
        <v>market share/position</v>
      </c>
      <c r="C38" s="1166" t="s">
        <v>614</v>
      </c>
      <c r="D38" s="1151"/>
      <c r="E38" s="1151"/>
      <c r="F38" s="1179" t="s">
        <v>648</v>
      </c>
      <c r="G38" s="1179" t="s">
        <v>650</v>
      </c>
      <c r="H38" s="1179" t="s">
        <v>647</v>
      </c>
      <c r="I38" s="1179" t="s">
        <v>650</v>
      </c>
      <c r="J38" s="1179" t="s">
        <v>651</v>
      </c>
      <c r="K38" s="1179" t="s">
        <v>650</v>
      </c>
      <c r="L38" s="1179" t="s">
        <v>649</v>
      </c>
      <c r="M38" s="1179" t="s">
        <v>648</v>
      </c>
      <c r="N38" s="1179" t="s">
        <v>647</v>
      </c>
      <c r="O38" s="1179" t="s">
        <v>646</v>
      </c>
      <c r="P38" s="1179" t="s">
        <v>645</v>
      </c>
      <c r="Q38" s="1179" t="s">
        <v>644</v>
      </c>
      <c r="R38" s="1179" t="s">
        <v>644</v>
      </c>
      <c r="S38" s="1179" t="s">
        <v>643</v>
      </c>
      <c r="T38" s="1179" t="s">
        <v>642</v>
      </c>
      <c r="U38" s="1179" t="s">
        <v>641</v>
      </c>
      <c r="V38" s="1179" t="s">
        <v>640</v>
      </c>
      <c r="W38" s="1179" t="s">
        <v>639</v>
      </c>
      <c r="X38" s="1179" t="s">
        <v>638</v>
      </c>
      <c r="Y38" s="1183" t="s">
        <v>637</v>
      </c>
      <c r="Z38" s="1183" t="s">
        <v>636</v>
      </c>
      <c r="AA38" s="1183" t="s">
        <v>635</v>
      </c>
      <c r="AB38" s="1183" t="s">
        <v>634</v>
      </c>
      <c r="AC38" s="1183" t="s">
        <v>633</v>
      </c>
      <c r="AD38" s="1183" t="s">
        <v>632</v>
      </c>
      <c r="AE38" s="1183" t="s">
        <v>628</v>
      </c>
      <c r="AF38" s="1183" t="s">
        <v>631</v>
      </c>
      <c r="AG38" s="1183" t="s">
        <v>630</v>
      </c>
      <c r="AH38" s="1182" t="s">
        <v>629</v>
      </c>
      <c r="AI38" s="1182" t="s">
        <v>628</v>
      </c>
      <c r="AJ38" s="1182" t="s">
        <v>627</v>
      </c>
      <c r="AK38" s="1182" t="s">
        <v>626</v>
      </c>
      <c r="AL38" s="1179" t="s">
        <v>625</v>
      </c>
      <c r="AM38" s="1179" t="s">
        <v>624</v>
      </c>
      <c r="AN38" s="1179" t="s">
        <v>623</v>
      </c>
      <c r="AO38" s="1178" t="s">
        <v>622</v>
      </c>
      <c r="AP38" s="1178" t="s">
        <v>621</v>
      </c>
      <c r="AQ38" s="1178" t="s">
        <v>620</v>
      </c>
      <c r="AR38" s="1178" t="s">
        <v>619</v>
      </c>
      <c r="AS38" s="1181" t="s">
        <v>618</v>
      </c>
      <c r="AT38" s="1181" t="s">
        <v>942</v>
      </c>
      <c r="AU38" s="1181" t="s">
        <v>942</v>
      </c>
      <c r="AV38" s="1181" t="s">
        <v>1570</v>
      </c>
      <c r="AW38" s="1181" t="s">
        <v>1598</v>
      </c>
      <c r="AX38" s="1181" t="s">
        <v>1614</v>
      </c>
      <c r="AY38" s="1181" t="s">
        <v>1629</v>
      </c>
      <c r="AZ38" s="1181" t="s">
        <v>1835</v>
      </c>
      <c r="BA38" s="1181" t="s">
        <v>1645</v>
      </c>
      <c r="BB38" s="1181" t="s">
        <v>1664</v>
      </c>
      <c r="BC38" s="1181" t="s">
        <v>1598</v>
      </c>
      <c r="BD38" s="1187" t="s">
        <v>1598</v>
      </c>
      <c r="BE38" s="1187" t="s">
        <v>1836</v>
      </c>
      <c r="BF38" s="1187" t="s">
        <v>1850</v>
      </c>
      <c r="BG38" s="1187" t="s">
        <v>1856</v>
      </c>
      <c r="BH38" s="1187" t="s">
        <v>1922</v>
      </c>
      <c r="BI38" s="1187" t="s">
        <v>1933</v>
      </c>
      <c r="BJ38" s="1187" t="s">
        <v>1950</v>
      </c>
      <c r="BK38" s="2215"/>
      <c r="BL38" s="1517"/>
      <c r="XFB38" s="1180"/>
      <c r="XFC38" s="1139">
        <v>769</v>
      </c>
      <c r="XFD38" s="1166" t="s">
        <v>614</v>
      </c>
    </row>
    <row r="39" spans="1:64 16382:16384" ht="12.95" customHeight="1">
      <c r="A39" s="1654"/>
      <c r="B39" s="1139"/>
      <c r="C39" s="1177"/>
      <c r="D39" s="1139"/>
      <c r="E39" s="1139"/>
      <c r="F39" s="1139"/>
      <c r="G39" s="1139"/>
      <c r="H39" s="1139"/>
      <c r="I39" s="1139"/>
      <c r="J39" s="1139"/>
      <c r="K39" s="1139"/>
      <c r="L39" s="1139"/>
      <c r="M39" s="1139"/>
      <c r="N39" s="1139"/>
      <c r="O39" s="1139"/>
      <c r="P39" s="1139"/>
      <c r="Q39" s="1139"/>
      <c r="R39" s="1139"/>
      <c r="S39" s="1139"/>
      <c r="T39" s="1139"/>
      <c r="U39" s="1139"/>
      <c r="V39" s="1139"/>
      <c r="W39" s="1139"/>
      <c r="X39" s="1174"/>
      <c r="Y39" s="1174"/>
      <c r="Z39" s="1139"/>
      <c r="AA39" s="1139"/>
      <c r="AB39" s="1139"/>
      <c r="AC39" s="1139"/>
      <c r="AD39" s="1139"/>
      <c r="AE39" s="1139"/>
      <c r="AF39" s="1139"/>
      <c r="AG39" s="1139"/>
      <c r="AH39" s="1139"/>
      <c r="AI39" s="1139"/>
      <c r="AJ39" s="1139"/>
      <c r="AK39" s="1139"/>
      <c r="AL39" s="1139"/>
      <c r="AM39" s="1139"/>
      <c r="AN39" s="1139"/>
      <c r="AO39" s="1139"/>
      <c r="AP39" s="1139"/>
      <c r="AQ39" s="1139"/>
      <c r="AR39" s="1139"/>
      <c r="AS39" s="1173"/>
      <c r="AT39" s="1173"/>
      <c r="AU39" s="1173"/>
      <c r="AV39" s="1173"/>
      <c r="AW39" s="1173"/>
      <c r="AX39" s="1173"/>
      <c r="AY39" s="1173"/>
      <c r="AZ39" s="1173"/>
      <c r="BA39" s="1173"/>
      <c r="BB39" s="1173"/>
      <c r="BC39" s="1173"/>
      <c r="BD39" s="1173"/>
      <c r="BE39" s="1173"/>
      <c r="BF39" s="1173"/>
      <c r="BG39" s="1173"/>
      <c r="BH39" s="1173"/>
      <c r="BI39" s="1173"/>
      <c r="BJ39" s="1173"/>
      <c r="BK39" s="2215"/>
      <c r="XFB39" s="1139"/>
      <c r="XFC39" s="1139"/>
      <c r="XFD39" s="1177"/>
    </row>
    <row r="40" spans="1:64 16382:16384" ht="12.95" customHeight="1">
      <c r="A40" s="1175" t="str">
        <f>INDEX(tblTrans[[English]:[Polski]],MATCH(XFB40,tblTrans[ID],0),LangSelID)</f>
        <v>mLocum</v>
      </c>
      <c r="B40" s="1175"/>
      <c r="C40" s="1176"/>
      <c r="D40" s="1151"/>
      <c r="E40" s="1151"/>
      <c r="F40" s="1151"/>
      <c r="G40" s="1151"/>
      <c r="H40" s="1151"/>
      <c r="I40" s="1151"/>
      <c r="J40" s="1151"/>
      <c r="K40" s="1151"/>
      <c r="L40" s="1151"/>
      <c r="M40" s="1151"/>
      <c r="N40" s="1151"/>
      <c r="O40" s="1151"/>
      <c r="P40" s="1151"/>
      <c r="Q40" s="1151"/>
      <c r="R40" s="1151"/>
      <c r="S40" s="1151"/>
      <c r="T40" s="1151"/>
      <c r="U40" s="1151"/>
      <c r="V40" s="1151"/>
      <c r="W40" s="1151"/>
      <c r="X40" s="1172"/>
      <c r="Y40" s="1172"/>
      <c r="Z40" s="1151"/>
      <c r="AA40" s="1151"/>
      <c r="AB40" s="1151"/>
      <c r="AC40" s="1151"/>
      <c r="AD40" s="1151"/>
      <c r="AE40" s="1151"/>
      <c r="AF40" s="1151"/>
      <c r="AG40" s="1151"/>
      <c r="AH40" s="1151"/>
      <c r="AI40" s="1151"/>
      <c r="AJ40" s="1151"/>
      <c r="AK40" s="1151"/>
      <c r="AL40" s="1151"/>
      <c r="AM40" s="1151"/>
      <c r="AN40" s="1151"/>
      <c r="AO40" s="1151"/>
      <c r="AP40" s="1151"/>
      <c r="AQ40" s="1151"/>
      <c r="AR40" s="1151"/>
      <c r="AS40" s="1150"/>
      <c r="AT40" s="1150"/>
      <c r="AU40" s="1150"/>
      <c r="AV40" s="1150"/>
      <c r="AW40" s="1150"/>
      <c r="AX40" s="1150"/>
      <c r="AY40" s="1150"/>
      <c r="AZ40" s="1150"/>
      <c r="BA40" s="1150"/>
      <c r="BB40" s="1150"/>
      <c r="BC40" s="1150"/>
      <c r="BD40" s="1150"/>
      <c r="BE40" s="1150"/>
      <c r="BF40" s="1150"/>
      <c r="BG40" s="1150"/>
      <c r="BH40" s="1150"/>
      <c r="BI40" s="1150"/>
      <c r="BJ40" s="1150"/>
      <c r="BK40" s="2216" t="s">
        <v>1672</v>
      </c>
      <c r="XFB40" s="1175">
        <v>778</v>
      </c>
      <c r="XFC40" s="1175"/>
      <c r="XFD40" s="1176"/>
    </row>
    <row r="41" spans="1:64 16382:16384" ht="12.95" customHeight="1">
      <c r="A41" s="1655"/>
      <c r="B41" s="1139" t="str">
        <f>INDEX(tblTrans[[English]:[Polski]],MATCH(XFC41,tblTrans[ID],0),LangSelID)</f>
        <v>pre tax profit</v>
      </c>
      <c r="C41" s="1166" t="s">
        <v>40</v>
      </c>
      <c r="D41" s="1139">
        <v>-67</v>
      </c>
      <c r="E41" s="1139">
        <v>-1018</v>
      </c>
      <c r="F41" s="1139">
        <v>-1798</v>
      </c>
      <c r="G41" s="1165">
        <v>6823</v>
      </c>
      <c r="H41" s="1165">
        <v>4366</v>
      </c>
      <c r="I41" s="1165">
        <v>17633</v>
      </c>
      <c r="J41" s="1165">
        <v>18130</v>
      </c>
      <c r="K41" s="1165">
        <v>18029</v>
      </c>
      <c r="L41" s="1165">
        <v>4101</v>
      </c>
      <c r="M41" s="1165">
        <v>6828</v>
      </c>
      <c r="N41" s="1165">
        <v>10020</v>
      </c>
      <c r="O41" s="1165">
        <v>47398</v>
      </c>
      <c r="P41" s="1165">
        <v>34114</v>
      </c>
      <c r="Q41" s="1165">
        <v>39851</v>
      </c>
      <c r="R41" s="1165">
        <v>39180</v>
      </c>
      <c r="S41" s="1165">
        <v>36678</v>
      </c>
      <c r="T41" s="1165">
        <v>19336</v>
      </c>
      <c r="U41" s="1165">
        <v>23100</v>
      </c>
      <c r="V41" s="1165">
        <v>36619</v>
      </c>
      <c r="W41" s="1165">
        <v>37924</v>
      </c>
      <c r="X41" s="1170">
        <v>1450</v>
      </c>
      <c r="Y41" s="1170">
        <v>6202</v>
      </c>
      <c r="Z41" s="1170">
        <v>6491</v>
      </c>
      <c r="AA41" s="1170">
        <v>7607</v>
      </c>
      <c r="AB41" s="1170">
        <v>412</v>
      </c>
      <c r="AC41" s="1170">
        <v>1082</v>
      </c>
      <c r="AD41" s="1170">
        <v>5700</v>
      </c>
      <c r="AE41" s="1170">
        <v>12470</v>
      </c>
      <c r="AF41" s="1170">
        <v>599</v>
      </c>
      <c r="AG41" s="1170">
        <v>1227</v>
      </c>
      <c r="AH41" s="1170">
        <v>312</v>
      </c>
      <c r="AI41" s="1170">
        <v>3801</v>
      </c>
      <c r="AJ41" s="1170">
        <v>4144</v>
      </c>
      <c r="AK41" s="1170">
        <v>6982</v>
      </c>
      <c r="AL41" s="1163">
        <v>12617</v>
      </c>
      <c r="AM41" s="1163">
        <v>16199</v>
      </c>
      <c r="AN41" s="1163">
        <v>6056</v>
      </c>
      <c r="AO41" s="1163">
        <v>15177</v>
      </c>
      <c r="AP41" s="1163">
        <v>17159</v>
      </c>
      <c r="AQ41" s="1163">
        <v>16711</v>
      </c>
      <c r="AR41" s="1163">
        <v>8710</v>
      </c>
      <c r="AS41" s="1162">
        <v>11107</v>
      </c>
      <c r="AT41" s="1162">
        <v>18642</v>
      </c>
      <c r="AU41" s="1162">
        <v>17900</v>
      </c>
      <c r="AV41" s="1162">
        <v>10745</v>
      </c>
      <c r="AW41" s="1162">
        <v>15076</v>
      </c>
      <c r="AX41" s="1162">
        <v>16416</v>
      </c>
      <c r="AY41" s="1162">
        <v>18273</v>
      </c>
      <c r="AZ41" s="1162">
        <v>936</v>
      </c>
      <c r="BA41" s="1162">
        <v>22126</v>
      </c>
      <c r="BB41" s="1424"/>
      <c r="BC41" s="1424"/>
      <c r="BD41" s="1424"/>
      <c r="BE41" s="1424"/>
      <c r="BF41" s="1424"/>
      <c r="BG41" s="1424"/>
      <c r="BH41" s="1424"/>
      <c r="BI41" s="1424"/>
      <c r="BJ41" s="1424"/>
      <c r="BK41" s="2215"/>
      <c r="XFB41" s="1139"/>
      <c r="XFC41" s="1139">
        <v>779</v>
      </c>
      <c r="XFD41" s="1166" t="s">
        <v>40</v>
      </c>
    </row>
    <row r="42" spans="1:64 16382:16384" ht="12.95" customHeight="1">
      <c r="A42" s="1653"/>
      <c r="B42" s="1139" t="str">
        <f>INDEX(tblTrans[[English]:[Polski]],MATCH(XFC42,tblTrans[ID],0),LangSelID)</f>
        <v>net profit</v>
      </c>
      <c r="C42" s="1166" t="s">
        <v>40</v>
      </c>
      <c r="D42" s="1139">
        <v>-246</v>
      </c>
      <c r="E42" s="1139">
        <v>-1108</v>
      </c>
      <c r="F42" s="1139">
        <v>-1902</v>
      </c>
      <c r="G42" s="1165">
        <v>5494</v>
      </c>
      <c r="H42" s="1165">
        <v>3525</v>
      </c>
      <c r="I42" s="1165">
        <v>14212</v>
      </c>
      <c r="J42" s="1165">
        <v>14645</v>
      </c>
      <c r="K42" s="1165">
        <v>14582</v>
      </c>
      <c r="L42" s="1165">
        <v>3297</v>
      </c>
      <c r="M42" s="1165">
        <v>5518</v>
      </c>
      <c r="N42" s="1165">
        <v>8096</v>
      </c>
      <c r="O42" s="1165">
        <v>38034</v>
      </c>
      <c r="P42" s="1165">
        <v>27272</v>
      </c>
      <c r="Q42" s="1165">
        <v>32378</v>
      </c>
      <c r="R42" s="1165">
        <v>31707</v>
      </c>
      <c r="S42" s="1165">
        <v>29496</v>
      </c>
      <c r="T42" s="1165">
        <v>18236</v>
      </c>
      <c r="U42" s="1165">
        <v>21281</v>
      </c>
      <c r="V42" s="1165">
        <v>35885</v>
      </c>
      <c r="W42" s="1165">
        <v>36937</v>
      </c>
      <c r="X42" s="1170">
        <v>1170</v>
      </c>
      <c r="Y42" s="1170">
        <v>5082</v>
      </c>
      <c r="Z42" s="1170">
        <v>5311</v>
      </c>
      <c r="AA42" s="1170">
        <v>6207</v>
      </c>
      <c r="AB42" s="1170">
        <v>352</v>
      </c>
      <c r="AC42" s="1170">
        <v>922</v>
      </c>
      <c r="AD42" s="1170">
        <v>4826</v>
      </c>
      <c r="AE42" s="1170">
        <v>10303</v>
      </c>
      <c r="AF42" s="1170">
        <v>481</v>
      </c>
      <c r="AG42" s="1170">
        <v>863</v>
      </c>
      <c r="AH42" s="1170">
        <v>106</v>
      </c>
      <c r="AI42" s="1170">
        <v>2906</v>
      </c>
      <c r="AJ42" s="1170">
        <v>3324</v>
      </c>
      <c r="AK42" s="1170">
        <v>5594</v>
      </c>
      <c r="AL42" s="1163">
        <v>10119</v>
      </c>
      <c r="AM42" s="1163">
        <v>13007</v>
      </c>
      <c r="AN42" s="1163">
        <v>4893</v>
      </c>
      <c r="AO42" s="1163">
        <v>12253</v>
      </c>
      <c r="AP42" s="1163">
        <v>13778</v>
      </c>
      <c r="AQ42" s="1163">
        <v>13201</v>
      </c>
      <c r="AR42" s="1163">
        <v>7039</v>
      </c>
      <c r="AS42" s="1162">
        <v>8964</v>
      </c>
      <c r="AT42" s="1162">
        <v>15029</v>
      </c>
      <c r="AU42" s="1162">
        <v>14402</v>
      </c>
      <c r="AV42" s="1162">
        <v>8612</v>
      </c>
      <c r="AW42" s="1162">
        <v>12067</v>
      </c>
      <c r="AX42" s="1162">
        <v>13172</v>
      </c>
      <c r="AY42" s="1162">
        <v>14702</v>
      </c>
      <c r="AZ42" s="1162">
        <v>733</v>
      </c>
      <c r="BA42" s="1162">
        <v>17834</v>
      </c>
      <c r="BB42" s="1424"/>
      <c r="BC42" s="1424"/>
      <c r="BD42" s="1424"/>
      <c r="BE42" s="1424"/>
      <c r="BF42" s="1424"/>
      <c r="BG42" s="1424"/>
      <c r="BH42" s="1424"/>
      <c r="BI42" s="1424"/>
      <c r="BJ42" s="1424"/>
      <c r="BK42" s="2215"/>
      <c r="XFB42" s="1139"/>
      <c r="XFC42" s="1139">
        <v>780</v>
      </c>
      <c r="XFD42" s="1166" t="s">
        <v>40</v>
      </c>
    </row>
    <row r="43" spans="1:64 16382:16384" ht="12.95" customHeight="1">
      <c r="A43" s="1654"/>
      <c r="B43" s="1139"/>
      <c r="C43" s="1166"/>
      <c r="D43" s="1139"/>
      <c r="E43" s="1139"/>
      <c r="F43" s="1139"/>
      <c r="G43" s="1139"/>
      <c r="H43" s="1139"/>
      <c r="I43" s="1139"/>
      <c r="J43" s="1139"/>
      <c r="K43" s="1139"/>
      <c r="L43" s="1139"/>
      <c r="M43" s="1139"/>
      <c r="N43" s="1139"/>
      <c r="O43" s="1139"/>
      <c r="P43" s="1139"/>
      <c r="Q43" s="1139"/>
      <c r="R43" s="1139"/>
      <c r="S43" s="1139"/>
      <c r="T43" s="1139"/>
      <c r="U43" s="1139"/>
      <c r="V43" s="1139"/>
      <c r="W43" s="1139"/>
      <c r="X43" s="1174"/>
      <c r="Y43" s="1174"/>
      <c r="Z43" s="1139"/>
      <c r="AA43" s="1139"/>
      <c r="AB43" s="1139"/>
      <c r="AC43" s="1139"/>
      <c r="AD43" s="1139"/>
      <c r="AE43" s="1139"/>
      <c r="AF43" s="1139"/>
      <c r="AG43" s="1139"/>
      <c r="AH43" s="1139"/>
      <c r="AI43" s="1139"/>
      <c r="AJ43" s="1139"/>
      <c r="AK43" s="1139"/>
      <c r="AL43" s="1139"/>
      <c r="AM43" s="1139"/>
      <c r="AN43" s="1139"/>
      <c r="AO43" s="1139"/>
      <c r="AP43" s="1139"/>
      <c r="AQ43" s="1139"/>
      <c r="AR43" s="1139"/>
      <c r="AS43" s="1173"/>
      <c r="AT43" s="1173"/>
      <c r="AU43" s="1173"/>
      <c r="AV43" s="1173"/>
      <c r="AW43" s="1173"/>
      <c r="AX43" s="1173"/>
      <c r="AY43" s="1173"/>
      <c r="AZ43" s="1173"/>
      <c r="BA43" s="1173"/>
      <c r="BB43" s="1173"/>
      <c r="BC43" s="1173"/>
      <c r="BD43" s="1173"/>
      <c r="BE43" s="1173"/>
      <c r="BF43" s="1173"/>
      <c r="BG43" s="1173"/>
      <c r="BH43" s="1173"/>
      <c r="BI43" s="1173"/>
      <c r="BJ43" s="1173"/>
      <c r="BK43" s="2215"/>
      <c r="XFB43" s="1139"/>
      <c r="XFC43" s="1139"/>
      <c r="XFD43" s="1166"/>
    </row>
    <row r="44" spans="1:64 16382:16384" ht="12.95" customHeight="1">
      <c r="A44" s="1175" t="str">
        <f>INDEX(tblTrans[[English]:[Polski]],MATCH(XFB44,tblTrans[ID],0),LangSelID)</f>
        <v>mCentrum Operacji</v>
      </c>
      <c r="B44" s="1175"/>
      <c r="C44" s="1151"/>
      <c r="D44" s="1151"/>
      <c r="E44" s="1151"/>
      <c r="F44" s="1151"/>
      <c r="G44" s="1151"/>
      <c r="H44" s="1151"/>
      <c r="I44" s="1151"/>
      <c r="J44" s="1151"/>
      <c r="K44" s="1151"/>
      <c r="L44" s="1151"/>
      <c r="M44" s="1151"/>
      <c r="N44" s="1151"/>
      <c r="O44" s="1151"/>
      <c r="P44" s="1151"/>
      <c r="Q44" s="1151"/>
      <c r="R44" s="1151"/>
      <c r="S44" s="1151"/>
      <c r="T44" s="1151"/>
      <c r="U44" s="1151"/>
      <c r="V44" s="1151"/>
      <c r="W44" s="1151"/>
      <c r="X44" s="1172"/>
      <c r="Y44" s="1172"/>
      <c r="Z44" s="1151"/>
      <c r="AA44" s="1151"/>
      <c r="AB44" s="1151"/>
      <c r="AC44" s="1151"/>
      <c r="AD44" s="1151"/>
      <c r="AE44" s="1151"/>
      <c r="AF44" s="1151"/>
      <c r="AG44" s="1151"/>
      <c r="AH44" s="1151"/>
      <c r="AI44" s="1151"/>
      <c r="AJ44" s="1151"/>
      <c r="AK44" s="1151"/>
      <c r="AL44" s="1151"/>
      <c r="AM44" s="1151"/>
      <c r="AN44" s="1151"/>
      <c r="AO44" s="1151"/>
      <c r="AP44" s="1151"/>
      <c r="AQ44" s="1151"/>
      <c r="AR44" s="1151"/>
      <c r="AS44" s="1150"/>
      <c r="AT44" s="1150"/>
      <c r="AU44" s="1150"/>
      <c r="AV44" s="1150"/>
      <c r="AW44" s="1150"/>
      <c r="AX44" s="1150"/>
      <c r="AY44" s="1150"/>
      <c r="AZ44" s="1150"/>
      <c r="BA44" s="1150"/>
      <c r="BB44" s="1150"/>
      <c r="BC44" s="1150"/>
      <c r="BD44" s="1150"/>
      <c r="BE44" s="1150"/>
      <c r="BF44" s="1150"/>
      <c r="BG44" s="1150"/>
      <c r="BH44" s="1150"/>
      <c r="BI44" s="1150"/>
      <c r="BJ44" s="1150"/>
      <c r="BK44" s="2216" t="s">
        <v>1946</v>
      </c>
      <c r="XFB44" s="1175">
        <v>781</v>
      </c>
      <c r="XFC44" s="1175"/>
      <c r="XFD44" s="1151"/>
    </row>
    <row r="45" spans="1:64 16382:16384" ht="12.95" customHeight="1">
      <c r="A45" s="1655"/>
      <c r="B45" s="1139" t="str">
        <f>INDEX(tblTrans[[English]:[Polski]],MATCH(XFC45,tblTrans[ID],0),LangSelID)</f>
        <v>pre tax profit</v>
      </c>
      <c r="C45" s="1166" t="s">
        <v>40</v>
      </c>
      <c r="D45" s="1139">
        <v>364</v>
      </c>
      <c r="E45" s="1139">
        <v>1065</v>
      </c>
      <c r="F45" s="1139">
        <v>778</v>
      </c>
      <c r="G45" s="1139">
        <v>487</v>
      </c>
      <c r="H45" s="1139">
        <v>207</v>
      </c>
      <c r="I45" s="1139">
        <v>371</v>
      </c>
      <c r="J45" s="1139">
        <v>575</v>
      </c>
      <c r="K45" s="1139">
        <v>691</v>
      </c>
      <c r="L45" s="1139">
        <v>266</v>
      </c>
      <c r="M45" s="1139">
        <v>508</v>
      </c>
      <c r="N45" s="1139">
        <v>740</v>
      </c>
      <c r="O45" s="1139">
        <v>793</v>
      </c>
      <c r="P45" s="1139">
        <v>-11</v>
      </c>
      <c r="Q45" s="1139">
        <v>712</v>
      </c>
      <c r="R45" s="1139">
        <v>1195</v>
      </c>
      <c r="S45" s="1139">
        <v>383</v>
      </c>
      <c r="T45" s="1139">
        <v>-731</v>
      </c>
      <c r="U45" s="1139">
        <v>-11</v>
      </c>
      <c r="V45" s="1139">
        <v>223</v>
      </c>
      <c r="W45" s="1139">
        <v>889</v>
      </c>
      <c r="X45" s="1174">
        <v>665</v>
      </c>
      <c r="Y45" s="1170">
        <v>1457</v>
      </c>
      <c r="Z45" s="1170">
        <v>3188</v>
      </c>
      <c r="AA45" s="1170">
        <v>3635</v>
      </c>
      <c r="AB45" s="1170">
        <v>13</v>
      </c>
      <c r="AC45" s="1170">
        <v>-222</v>
      </c>
      <c r="AD45" s="1170">
        <v>782</v>
      </c>
      <c r="AE45" s="1170">
        <v>697</v>
      </c>
      <c r="AF45" s="1170">
        <v>11403</v>
      </c>
      <c r="AG45" s="1170">
        <v>11461</v>
      </c>
      <c r="AH45" s="1170">
        <v>11417</v>
      </c>
      <c r="AI45" s="1170">
        <v>11273</v>
      </c>
      <c r="AJ45" s="1163">
        <v>-214</v>
      </c>
      <c r="AK45" s="1163">
        <v>36</v>
      </c>
      <c r="AL45" s="1163">
        <v>500</v>
      </c>
      <c r="AM45" s="1163">
        <v>490</v>
      </c>
      <c r="AN45" s="1163">
        <v>291</v>
      </c>
      <c r="AO45" s="1163">
        <v>832.95999996699902</v>
      </c>
      <c r="AP45" s="1163">
        <v>-2480.2900000220006</v>
      </c>
      <c r="AQ45" s="1163">
        <v>-5494</v>
      </c>
      <c r="AR45" s="1163">
        <v>377.79999999999927</v>
      </c>
      <c r="AS45" s="1162">
        <v>1075</v>
      </c>
      <c r="AT45" s="1162">
        <v>649</v>
      </c>
      <c r="AU45" s="1162">
        <v>50</v>
      </c>
      <c r="AV45" s="1162">
        <v>-374.99864198399882</v>
      </c>
      <c r="AW45" s="1162">
        <v>-971</v>
      </c>
      <c r="AX45" s="1162">
        <v>-964</v>
      </c>
      <c r="AY45" s="1162">
        <v>-59</v>
      </c>
      <c r="AZ45" s="1162">
        <v>-60</v>
      </c>
      <c r="BA45" s="1162">
        <v>466</v>
      </c>
      <c r="BB45" s="1162">
        <v>854</v>
      </c>
      <c r="BC45" s="1162">
        <v>8081</v>
      </c>
      <c r="BD45" s="1162">
        <v>3956.9699999989989</v>
      </c>
      <c r="BE45" s="1162">
        <v>3901.9499999999989</v>
      </c>
      <c r="BF45" s="1162">
        <v>3830</v>
      </c>
      <c r="BG45" s="1162">
        <v>3488.5500000009997</v>
      </c>
      <c r="BH45" s="1162">
        <v>-138.5</v>
      </c>
      <c r="BI45" s="1162">
        <f>-242.41+BH45</f>
        <v>-380.90999999999997</v>
      </c>
      <c r="BJ45" s="1162">
        <f>-6.19+BI45</f>
        <v>-387.09999999999997</v>
      </c>
      <c r="BK45" s="2215"/>
      <c r="XFB45" s="1139"/>
      <c r="XFC45" s="1139">
        <v>782</v>
      </c>
      <c r="XFD45" s="1166" t="s">
        <v>40</v>
      </c>
    </row>
    <row r="46" spans="1:64 16382:16384" ht="12.95" customHeight="1">
      <c r="A46" s="1653"/>
      <c r="B46" s="1139" t="str">
        <f>INDEX(tblTrans[[English]:[Polski]],MATCH(XFC46,tblTrans[ID],0),LangSelID)</f>
        <v>net profit</v>
      </c>
      <c r="C46" s="1166" t="s">
        <v>40</v>
      </c>
      <c r="D46" s="1139">
        <v>352</v>
      </c>
      <c r="E46" s="1139">
        <v>863</v>
      </c>
      <c r="F46" s="1139">
        <v>506</v>
      </c>
      <c r="G46" s="1139">
        <v>283</v>
      </c>
      <c r="H46" s="1139">
        <v>151</v>
      </c>
      <c r="I46" s="1139">
        <v>312</v>
      </c>
      <c r="J46" s="1139">
        <v>441</v>
      </c>
      <c r="K46" s="1139">
        <v>436</v>
      </c>
      <c r="L46" s="1139">
        <v>67</v>
      </c>
      <c r="M46" s="1139">
        <v>256</v>
      </c>
      <c r="N46" s="1139">
        <v>349</v>
      </c>
      <c r="O46" s="1139">
        <v>292</v>
      </c>
      <c r="P46" s="1139">
        <v>0</v>
      </c>
      <c r="Q46" s="1139">
        <v>623</v>
      </c>
      <c r="R46" s="1139">
        <v>824</v>
      </c>
      <c r="S46" s="1139">
        <v>566</v>
      </c>
      <c r="T46" s="1139">
        <v>-598</v>
      </c>
      <c r="U46" s="1139">
        <v>-202</v>
      </c>
      <c r="V46" s="1139">
        <v>8</v>
      </c>
      <c r="W46" s="1139">
        <v>776</v>
      </c>
      <c r="X46" s="1174">
        <v>360</v>
      </c>
      <c r="Y46" s="1170">
        <v>1011</v>
      </c>
      <c r="Z46" s="1170">
        <v>2310</v>
      </c>
      <c r="AA46" s="1170">
        <v>2898</v>
      </c>
      <c r="AB46" s="1170">
        <v>10</v>
      </c>
      <c r="AC46" s="1170">
        <v>-167</v>
      </c>
      <c r="AD46" s="1170">
        <v>595</v>
      </c>
      <c r="AE46" s="1170">
        <v>531</v>
      </c>
      <c r="AF46" s="1170">
        <v>9145</v>
      </c>
      <c r="AG46" s="1170">
        <v>9192</v>
      </c>
      <c r="AH46" s="1170">
        <v>9156</v>
      </c>
      <c r="AI46" s="1170">
        <v>8975</v>
      </c>
      <c r="AJ46" s="1163">
        <v>-171</v>
      </c>
      <c r="AK46" s="1163">
        <v>-9</v>
      </c>
      <c r="AL46" s="1163">
        <v>399</v>
      </c>
      <c r="AM46" s="1163">
        <v>312</v>
      </c>
      <c r="AN46" s="1163">
        <v>233</v>
      </c>
      <c r="AO46" s="1163">
        <v>576.95999996699902</v>
      </c>
      <c r="AP46" s="1163">
        <v>-1885.2900000220006</v>
      </c>
      <c r="AQ46" s="1163">
        <v>-4517</v>
      </c>
      <c r="AR46" s="1163">
        <v>301.79999999999927</v>
      </c>
      <c r="AS46" s="1162">
        <v>856</v>
      </c>
      <c r="AT46" s="1162">
        <v>519</v>
      </c>
      <c r="AU46" s="1162">
        <v>-64</v>
      </c>
      <c r="AV46" s="1162">
        <v>-480.99864198399882</v>
      </c>
      <c r="AW46" s="1162">
        <v>-936</v>
      </c>
      <c r="AX46" s="1162">
        <v>-933</v>
      </c>
      <c r="AY46" s="1162">
        <v>-321</v>
      </c>
      <c r="AZ46" s="1162">
        <v>-48</v>
      </c>
      <c r="BA46" s="1162">
        <v>362</v>
      </c>
      <c r="BB46" s="1162">
        <v>665</v>
      </c>
      <c r="BC46" s="1162">
        <v>6435</v>
      </c>
      <c r="BD46" s="1162">
        <v>3100.9699999989989</v>
      </c>
      <c r="BE46" s="1162">
        <v>2924.9499999999989</v>
      </c>
      <c r="BF46" s="1162">
        <v>2853</v>
      </c>
      <c r="BG46" s="1162">
        <v>2512</v>
      </c>
      <c r="BH46" s="1162">
        <v>-138.5</v>
      </c>
      <c r="BI46" s="1162">
        <f>-242.41+BH46</f>
        <v>-380.90999999999997</v>
      </c>
      <c r="BJ46" s="1162">
        <f>-6.19+BI46</f>
        <v>-387.09999999999997</v>
      </c>
      <c r="BK46" s="2215"/>
      <c r="XFB46" s="1139"/>
      <c r="XFC46" s="1139">
        <v>783</v>
      </c>
      <c r="XFD46" s="1166" t="s">
        <v>40</v>
      </c>
    </row>
    <row r="47" spans="1:64 16382:16384" ht="12.95" customHeight="1">
      <c r="A47" s="1654"/>
      <c r="B47" s="1139"/>
      <c r="C47" s="1166"/>
      <c r="D47" s="1139"/>
      <c r="E47" s="1139"/>
      <c r="F47" s="1139"/>
      <c r="G47" s="1139"/>
      <c r="H47" s="1139"/>
      <c r="I47" s="1139"/>
      <c r="J47" s="1139"/>
      <c r="K47" s="1139"/>
      <c r="L47" s="1139"/>
      <c r="M47" s="1139"/>
      <c r="N47" s="1139"/>
      <c r="O47" s="1139"/>
      <c r="P47" s="1139"/>
      <c r="Q47" s="1139"/>
      <c r="R47" s="1139"/>
      <c r="S47" s="1139"/>
      <c r="T47" s="1139"/>
      <c r="U47" s="1139"/>
      <c r="V47" s="1139"/>
      <c r="W47" s="1139"/>
      <c r="X47" s="1174"/>
      <c r="Y47" s="1174"/>
      <c r="Z47" s="1139"/>
      <c r="AA47" s="1139"/>
      <c r="AB47" s="1139"/>
      <c r="AC47" s="1139"/>
      <c r="AD47" s="1139"/>
      <c r="AE47" s="1139"/>
      <c r="AF47" s="1139"/>
      <c r="AG47" s="1139"/>
      <c r="AH47" s="1139"/>
      <c r="AI47" s="1139"/>
      <c r="AJ47" s="1139"/>
      <c r="AK47" s="1139"/>
      <c r="AL47" s="1139"/>
      <c r="AM47" s="1139"/>
      <c r="AN47" s="1139"/>
      <c r="AO47" s="1139"/>
      <c r="AP47" s="1139"/>
      <c r="AQ47" s="1139"/>
      <c r="AR47" s="1139"/>
      <c r="AS47" s="1173"/>
      <c r="AT47" s="1173"/>
      <c r="AU47" s="1173"/>
      <c r="AV47" s="1173"/>
      <c r="AW47" s="1173"/>
      <c r="AX47" s="1173"/>
      <c r="AY47" s="1173"/>
      <c r="AZ47" s="1173"/>
      <c r="BA47" s="1173"/>
      <c r="BB47" s="1173"/>
      <c r="BC47" s="1173"/>
      <c r="BD47" s="1173"/>
      <c r="BE47" s="1173"/>
      <c r="BF47" s="1173"/>
      <c r="BG47" s="1173"/>
      <c r="BH47" s="1173"/>
      <c r="BI47" s="1173"/>
      <c r="BJ47" s="1173"/>
      <c r="XFB47" s="1139"/>
      <c r="XFC47" s="1139"/>
      <c r="XFD47" s="1166"/>
    </row>
    <row r="48" spans="1:64 16382:16384" ht="12.95" customHeight="1">
      <c r="A48" s="2557" t="str">
        <f>INDEX(tblTrans[[English]:[Polski]],MATCH(XFB48,tblTrans[ID],0),LangSelID)</f>
        <v>currency exchange rate
(average on NBP's average monthly rates of three months from respective quarter)</v>
      </c>
      <c r="B48" s="2557" t="e">
        <f>INDEX(tblTrans[[English]:[Polski]],MATCH(XFC48,tblTrans[ID],0),LangSelID)</f>
        <v>#N/A</v>
      </c>
      <c r="C48" s="1161"/>
      <c r="D48" s="1160"/>
      <c r="E48" s="1160"/>
      <c r="F48" s="1160"/>
      <c r="G48" s="1160"/>
      <c r="H48" s="1160"/>
      <c r="I48" s="1160"/>
      <c r="J48" s="1160"/>
      <c r="K48" s="1157"/>
      <c r="L48" s="1157"/>
      <c r="M48" s="1157"/>
      <c r="N48" s="1157"/>
      <c r="O48" s="1157"/>
      <c r="P48" s="1157"/>
      <c r="Q48" s="1157"/>
      <c r="R48" s="1160"/>
      <c r="S48" s="1160"/>
      <c r="T48" s="1160"/>
      <c r="U48" s="1157"/>
      <c r="V48" s="1157"/>
      <c r="W48" s="1157"/>
      <c r="X48" s="1159"/>
      <c r="Y48" s="1159"/>
      <c r="Z48" s="1157"/>
      <c r="AA48" s="1157"/>
      <c r="AB48" s="1157"/>
      <c r="AC48" s="1157"/>
      <c r="AD48" s="1158"/>
      <c r="AE48" s="1157"/>
      <c r="AF48" s="1157"/>
      <c r="AG48" s="1157"/>
      <c r="AH48" s="1157"/>
      <c r="AI48" s="1157"/>
      <c r="AJ48" s="1157"/>
      <c r="AK48" s="1157"/>
      <c r="AL48" s="1157"/>
      <c r="AM48" s="1157"/>
      <c r="AN48" s="1157"/>
      <c r="AO48" s="1156"/>
      <c r="AP48" s="1156"/>
      <c r="AQ48" s="1156"/>
      <c r="AR48" s="1156"/>
      <c r="AS48" s="1156"/>
      <c r="AT48" s="1156"/>
      <c r="AU48" s="1156"/>
      <c r="AV48" s="1156"/>
      <c r="AW48" s="1156"/>
      <c r="AX48" s="1156"/>
      <c r="AY48" s="1156"/>
      <c r="AZ48" s="1156"/>
      <c r="BA48" s="1156"/>
      <c r="BB48" s="1156"/>
      <c r="BC48" s="1156"/>
      <c r="BD48" s="1156"/>
      <c r="BE48" s="1156"/>
      <c r="BF48" s="1156"/>
      <c r="BG48" s="1156"/>
      <c r="BH48" s="1156"/>
      <c r="BI48" s="1156"/>
      <c r="BJ48" s="1156"/>
      <c r="XFB48" s="2557">
        <v>791</v>
      </c>
      <c r="XFC48" s="2557"/>
      <c r="XFD48" s="1161"/>
    </row>
    <row r="49" spans="1:62" ht="12.95" customHeight="1">
      <c r="A49" s="2176"/>
      <c r="B49" s="1154" t="s">
        <v>601</v>
      </c>
      <c r="C49" s="1153"/>
      <c r="D49" s="1152">
        <v>4.0152999999999999</v>
      </c>
      <c r="E49" s="1152">
        <v>4.0804999999999998</v>
      </c>
      <c r="F49" s="1152">
        <v>4.0583</v>
      </c>
      <c r="G49" s="1152">
        <v>4.0232999999999999</v>
      </c>
      <c r="H49" s="1152">
        <v>3.8456000000000001</v>
      </c>
      <c r="I49" s="1152">
        <v>3.9001999999999999</v>
      </c>
      <c r="J49" s="1152">
        <v>3.9171</v>
      </c>
      <c r="K49" s="1152">
        <v>3.8990999999999998</v>
      </c>
      <c r="L49" s="1152">
        <v>3.9062999999999999</v>
      </c>
      <c r="M49" s="1152">
        <v>3.8485999999999998</v>
      </c>
      <c r="N49" s="1152">
        <v>3.8313999999999999</v>
      </c>
      <c r="O49" s="1152">
        <v>3.7768000000000002</v>
      </c>
      <c r="P49" s="1152">
        <v>3.5573999999999999</v>
      </c>
      <c r="Q49" s="1152">
        <v>3.4775999999999998</v>
      </c>
      <c r="R49" s="1152">
        <v>3.4083000000000001</v>
      </c>
      <c r="S49" s="1152">
        <v>3.5320999999999998</v>
      </c>
      <c r="T49" s="1152">
        <v>4.5994000000000002</v>
      </c>
      <c r="U49" s="1152">
        <v>4.5183999999999997</v>
      </c>
      <c r="V49" s="1152">
        <v>4.3993000000000002</v>
      </c>
      <c r="W49" s="1152">
        <v>4.3406000000000002</v>
      </c>
      <c r="X49" s="1152">
        <v>3.9668999999999999</v>
      </c>
      <c r="Y49" s="1152">
        <v>4.0042</v>
      </c>
      <c r="Z49" s="1152">
        <v>4.0026999999999999</v>
      </c>
      <c r="AA49" s="1152">
        <v>4.0044000000000004</v>
      </c>
      <c r="AB49" s="1152">
        <v>3.9742000000000002</v>
      </c>
      <c r="AC49" s="1152">
        <v>3.9672999999999998</v>
      </c>
      <c r="AD49" s="1152">
        <v>4.0412999999999997</v>
      </c>
      <c r="AE49" s="1152">
        <v>4.1401000000000003</v>
      </c>
      <c r="AF49" s="1152">
        <v>4.1749999999999998</v>
      </c>
      <c r="AG49" s="1152">
        <v>4.2245999999999997</v>
      </c>
      <c r="AH49" s="1152">
        <v>4.1947999999999999</v>
      </c>
      <c r="AI49" s="1152">
        <v>4.1736000000000004</v>
      </c>
      <c r="AJ49" s="1152">
        <v>4.1738</v>
      </c>
      <c r="AK49" s="1152">
        <v>4.2139499999999996</v>
      </c>
      <c r="AL49" s="1152">
        <v>4.2163000000000004</v>
      </c>
      <c r="AM49" s="1152">
        <v>4.1471999999999998</v>
      </c>
      <c r="AN49" s="1152">
        <v>4.1894</v>
      </c>
      <c r="AO49" s="1152">
        <v>4.1608999999999998</v>
      </c>
      <c r="AP49" s="1152">
        <v>4.1755000000000004</v>
      </c>
      <c r="AQ49" s="1152">
        <v>4.2622999999999998</v>
      </c>
      <c r="AR49" s="1152">
        <v>4.0890000000000004</v>
      </c>
      <c r="AS49" s="1155">
        <v>4.1943999999999999</v>
      </c>
      <c r="AT49" s="1155">
        <v>4.2385999999999999</v>
      </c>
      <c r="AU49" s="1155">
        <v>4.2614999999999998</v>
      </c>
      <c r="AV49" s="1155">
        <v>4.2683999999999997</v>
      </c>
      <c r="AW49" s="1155">
        <v>4.4255000000000004</v>
      </c>
      <c r="AX49" s="1155">
        <v>4.3120000000000003</v>
      </c>
      <c r="AY49" s="1155">
        <v>4.4240000000000004</v>
      </c>
      <c r="AZ49" s="1155">
        <v>4.2198000000000002</v>
      </c>
      <c r="BA49" s="1155">
        <v>4.2264999999999997</v>
      </c>
      <c r="BB49" s="1155">
        <v>4.3090999999999999</v>
      </c>
      <c r="BC49" s="1155">
        <v>4.1708999999999996</v>
      </c>
      <c r="BD49" s="1155">
        <v>4.2084999999999999</v>
      </c>
      <c r="BE49" s="1155">
        <v>4.3616000000000001</v>
      </c>
      <c r="BF49" s="1155">
        <v>4.2713999999999999</v>
      </c>
      <c r="BG49" s="1155">
        <v>4.3</v>
      </c>
      <c r="BH49" s="1155">
        <v>4.3013000000000003</v>
      </c>
      <c r="BI49" s="1155">
        <v>4.2519999999999998</v>
      </c>
      <c r="BJ49" s="1155">
        <v>4.3735999999999997</v>
      </c>
    </row>
    <row r="50" spans="1:62" ht="12.95" customHeight="1">
      <c r="A50" s="2177"/>
      <c r="B50" s="1154" t="s">
        <v>600</v>
      </c>
      <c r="C50" s="1153"/>
      <c r="D50" s="1152">
        <v>0.1341</v>
      </c>
      <c r="E50" s="1152">
        <v>0.13539999999999999</v>
      </c>
      <c r="F50" s="1152">
        <v>0.13519999999999999</v>
      </c>
      <c r="G50" s="1152">
        <v>0.13489999999999999</v>
      </c>
      <c r="H50" s="1152">
        <v>0.1353</v>
      </c>
      <c r="I50" s="1152">
        <v>0.13739999999999999</v>
      </c>
      <c r="J50" s="1152">
        <v>0.13800000000000001</v>
      </c>
      <c r="K50" s="1152">
        <v>0.13800000000000001</v>
      </c>
      <c r="L50" s="1152">
        <v>0.13850000000000001</v>
      </c>
      <c r="M50" s="1152">
        <v>0.13600000000000001</v>
      </c>
      <c r="N50" s="1152">
        <v>0.13619999999999999</v>
      </c>
      <c r="O50" s="1152">
        <v>0.1361</v>
      </c>
      <c r="P50" s="1152">
        <v>0.1394</v>
      </c>
      <c r="Q50" s="1152">
        <v>0.1384</v>
      </c>
      <c r="R50" s="1152">
        <v>0.13780000000000001</v>
      </c>
      <c r="S50" s="1152">
        <v>0.1411</v>
      </c>
      <c r="T50" s="1152" t="s">
        <v>599</v>
      </c>
      <c r="U50" s="1152">
        <v>0.16669999999999999</v>
      </c>
      <c r="V50" s="1152">
        <v>0.1658</v>
      </c>
      <c r="W50" s="1152">
        <v>0.16389999999999999</v>
      </c>
      <c r="X50" s="1152">
        <v>0.1532</v>
      </c>
      <c r="Y50" s="1152">
        <v>0.15559999999999999</v>
      </c>
      <c r="Z50" s="1152">
        <v>0.15759999999999999</v>
      </c>
      <c r="AA50" s="1152">
        <v>0.1585</v>
      </c>
      <c r="AB50" s="1152">
        <v>0.1628</v>
      </c>
      <c r="AC50" s="1152">
        <v>0.1628</v>
      </c>
      <c r="AD50" s="1152">
        <v>0.16600000000000001</v>
      </c>
      <c r="AE50" s="1152">
        <v>0.16819999999999999</v>
      </c>
      <c r="AF50" s="1152">
        <v>0.1673</v>
      </c>
      <c r="AG50" s="1152">
        <v>0.16789999999999999</v>
      </c>
      <c r="AH50" s="1152">
        <v>0.1668</v>
      </c>
      <c r="AI50" s="1152">
        <v>0.1661</v>
      </c>
      <c r="AJ50" s="1152">
        <v>0.16259999999999999</v>
      </c>
      <c r="AK50" s="1152">
        <v>0.16368333333333332</v>
      </c>
      <c r="AL50" s="1152">
        <v>0.1641</v>
      </c>
      <c r="AM50" s="1152">
        <v>0.15129999999999999</v>
      </c>
      <c r="AN50" s="1152">
        <v>0.1527</v>
      </c>
      <c r="AO50" s="1152">
        <v>0.1515</v>
      </c>
      <c r="AP50" s="1152">
        <v>0.15179999999999999</v>
      </c>
      <c r="AQ50" s="1152">
        <v>0.1537</v>
      </c>
      <c r="AR50" s="1152">
        <v>0.151</v>
      </c>
      <c r="AS50" s="1155">
        <v>0.15379999999999999</v>
      </c>
      <c r="AT50" s="1155">
        <v>0.156</v>
      </c>
      <c r="AU50" s="1155">
        <v>0.15770000000000001</v>
      </c>
      <c r="AV50" s="1155">
        <v>0.1578</v>
      </c>
      <c r="AW50" s="1155">
        <v>0.1636</v>
      </c>
      <c r="AX50" s="1155">
        <v>0.15959999999999999</v>
      </c>
      <c r="AY50" s="1155">
        <v>0.16370000000000001</v>
      </c>
      <c r="AZ50" s="1155">
        <v>0.15590000000000001</v>
      </c>
      <c r="BA50" s="1155">
        <v>0.16109999999999999</v>
      </c>
      <c r="BB50" s="1155">
        <v>0.16550000000000001</v>
      </c>
      <c r="BC50" s="1155">
        <v>0.16320000000000001</v>
      </c>
      <c r="BD50" s="1155">
        <v>0.16589999999999999</v>
      </c>
      <c r="BE50" s="1155">
        <v>0.16830000000000001</v>
      </c>
      <c r="BF50" s="1155">
        <v>0.16639999999999999</v>
      </c>
      <c r="BG50" s="1155">
        <v>0.1673</v>
      </c>
      <c r="BH50" s="1155">
        <v>0.1666</v>
      </c>
      <c r="BI50" s="1155">
        <v>0.16719999999999999</v>
      </c>
      <c r="BJ50" s="1155">
        <v>0.16930000000000001</v>
      </c>
    </row>
    <row r="51" spans="1:62" ht="25.5" customHeight="1">
      <c r="A51" s="1658"/>
      <c r="BH51" s="1096"/>
    </row>
    <row r="52" spans="1:62" ht="25.5" customHeight="1">
      <c r="BH52" s="1096"/>
    </row>
    <row r="53" spans="1:62" ht="25.5" customHeight="1"/>
    <row r="54" spans="1:62" ht="25.5" customHeight="1"/>
    <row r="55" spans="1:62" ht="25.5" customHeight="1"/>
    <row r="56" spans="1:62" ht="25.5" customHeight="1"/>
    <row r="57" spans="1:62" ht="25.5" customHeight="1">
      <c r="AD57" s="1149"/>
    </row>
    <row r="58" spans="1:62" ht="25.5" customHeight="1"/>
    <row r="59" spans="1:62" ht="25.5" customHeight="1"/>
    <row r="60" spans="1:62" ht="25.5" customHeight="1"/>
    <row r="61" spans="1:62" ht="25.5" customHeight="1"/>
    <row r="62" spans="1:62" ht="25.5" customHeight="1"/>
    <row r="63" spans="1:62" ht="25.5" customHeight="1"/>
    <row r="64" spans="1:62" ht="25.5" customHeight="1"/>
    <row r="65" ht="25.5" customHeight="1"/>
    <row r="66" ht="25.5" customHeight="1"/>
    <row r="67" ht="25.5" customHeight="1"/>
    <row r="1048542" spans="4:62" hidden="1">
      <c r="D1048542" s="1096">
        <v>882</v>
      </c>
      <c r="E1048542" s="1096">
        <v>883</v>
      </c>
      <c r="F1048542" s="1096">
        <v>884</v>
      </c>
      <c r="G1048542" s="1096">
        <v>885</v>
      </c>
      <c r="H1048542" s="1096">
        <v>886</v>
      </c>
      <c r="I1048542" s="1096">
        <v>887</v>
      </c>
      <c r="J1048542" s="1096">
        <v>888</v>
      </c>
      <c r="K1048542" s="1096">
        <v>889</v>
      </c>
      <c r="L1048542" s="1096">
        <v>890</v>
      </c>
      <c r="M1048542" s="1096">
        <v>891</v>
      </c>
      <c r="N1048542" s="1096">
        <v>892</v>
      </c>
      <c r="O1048542" s="1096">
        <v>893</v>
      </c>
      <c r="P1048542" s="1096">
        <v>894</v>
      </c>
      <c r="Q1048542" s="1096">
        <v>895</v>
      </c>
      <c r="R1048542" s="1096">
        <v>896</v>
      </c>
      <c r="S1048542" s="1096">
        <v>897</v>
      </c>
      <c r="T1048542" s="1096">
        <v>898</v>
      </c>
      <c r="U1048542" s="1096">
        <v>899</v>
      </c>
      <c r="V1048542" s="1096">
        <v>900</v>
      </c>
      <c r="W1048542" s="1096">
        <v>901</v>
      </c>
      <c r="X1048542" s="1096">
        <v>902</v>
      </c>
      <c r="Y1048542" s="1096">
        <v>903</v>
      </c>
      <c r="Z1048542" s="1096">
        <v>904</v>
      </c>
      <c r="AA1048542" s="1096">
        <v>905</v>
      </c>
      <c r="AB1048542" s="1096">
        <v>906</v>
      </c>
      <c r="AC1048542" s="1096">
        <v>907</v>
      </c>
      <c r="AD1048542" s="1096">
        <v>908</v>
      </c>
      <c r="AE1048542" s="1096">
        <v>909</v>
      </c>
      <c r="AF1048542" s="1096">
        <v>910</v>
      </c>
      <c r="AG1048542" s="1096">
        <v>911</v>
      </c>
      <c r="AH1048542" s="1096">
        <v>912</v>
      </c>
      <c r="AI1048542" s="1096">
        <v>913</v>
      </c>
      <c r="AJ1048542" s="1096">
        <v>914</v>
      </c>
      <c r="AK1048542" s="1096">
        <v>915</v>
      </c>
      <c r="AL1048542" s="1096">
        <v>916</v>
      </c>
      <c r="AM1048542" s="1096">
        <v>917</v>
      </c>
      <c r="AN1048542" s="1096">
        <v>918</v>
      </c>
      <c r="AO1048542" s="1096">
        <v>919</v>
      </c>
      <c r="AP1048542" s="1096">
        <v>920</v>
      </c>
      <c r="AQ1048542" s="1096">
        <v>921</v>
      </c>
      <c r="AR1048542" s="1096">
        <v>922</v>
      </c>
      <c r="AS1048542" s="1096">
        <v>923</v>
      </c>
      <c r="AT1048542" s="1096">
        <v>924</v>
      </c>
      <c r="AU1048542" s="1096">
        <v>930</v>
      </c>
      <c r="AV1048542" s="1096">
        <v>931</v>
      </c>
      <c r="AW1048542" s="1096">
        <v>933</v>
      </c>
      <c r="AX1048542" s="1096">
        <v>942</v>
      </c>
      <c r="AY1048542" s="1096">
        <v>947</v>
      </c>
      <c r="AZ1048542" s="1096">
        <v>950</v>
      </c>
      <c r="BA1048542" s="1096">
        <v>951</v>
      </c>
      <c r="BB1048542" s="1096">
        <v>952</v>
      </c>
      <c r="BC1048542" s="1096">
        <v>953</v>
      </c>
      <c r="BD1048542" s="1096">
        <v>954</v>
      </c>
      <c r="BE1048542" s="1096">
        <v>955</v>
      </c>
      <c r="BF1048542" s="1096">
        <v>956</v>
      </c>
      <c r="BG1048542" s="1096">
        <v>957</v>
      </c>
      <c r="BH1048542" s="2215">
        <v>1091</v>
      </c>
      <c r="BI1048542" s="2215">
        <v>1092</v>
      </c>
      <c r="BJ1048542" s="1096">
        <v>1093</v>
      </c>
    </row>
    <row r="1048543" spans="4:62" hidden="1"/>
    <row r="1048544" spans="4:62" hidden="1"/>
    <row r="1048545" hidden="1"/>
    <row r="1048546" hidden="1"/>
    <row r="1048547" hidden="1"/>
    <row r="1048548" hidden="1"/>
    <row r="1048549" hidden="1"/>
    <row r="1048550" hidden="1"/>
    <row r="1048551" hidden="1"/>
    <row r="1048552" hidden="1"/>
    <row r="1048553" hidden="1"/>
    <row r="1048554" hidden="1"/>
    <row r="1048555" hidden="1"/>
    <row r="1048556" hidden="1"/>
    <row r="1048557" hidden="1"/>
    <row r="1048558" hidden="1"/>
    <row r="1048559" hidden="1"/>
    <row r="1048560" hidden="1"/>
    <row r="1048561" hidden="1"/>
    <row r="1048562" hidden="1"/>
    <row r="1048563" hidden="1"/>
    <row r="1048564" hidden="1"/>
    <row r="1048565" hidden="1"/>
    <row r="1048566" hidden="1"/>
    <row r="1048567" hidden="1"/>
    <row r="1048568" hidden="1"/>
    <row r="1048569" hidden="1"/>
    <row r="1048570" hidden="1"/>
    <row r="1048571" hidden="1"/>
    <row r="1048572" hidden="1"/>
    <row r="1048573" hidden="1"/>
    <row r="1048574" hidden="1"/>
    <row r="1048575" hidden="1"/>
    <row r="1048576" hidden="1"/>
  </sheetData>
  <mergeCells count="6">
    <mergeCell ref="XFB48:XFC48"/>
    <mergeCell ref="XFB1:XFD1"/>
    <mergeCell ref="XFB2:XFD2"/>
    <mergeCell ref="A2:C2"/>
    <mergeCell ref="A1:C1"/>
    <mergeCell ref="A48:B48"/>
  </mergeCells>
  <printOptions horizontalCentered="1"/>
  <pageMargins left="0.15748031496062992" right="0.23622047244094491" top="0.31496062992125984" bottom="0.43307086614173229" header="0.51181102362204722" footer="0.51181102362204722"/>
  <pageSetup paperSize="9" scale="2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1048576"/>
  <sheetViews>
    <sheetView zoomScaleNormal="100" workbookViewId="0">
      <pane xSplit="3" ySplit="1" topLeftCell="AJ2" activePane="bottomRight" state="frozen"/>
      <selection pane="topRight" activeCell="D1" sqref="D1"/>
      <selection pane="bottomLeft" activeCell="A2" sqref="A2"/>
      <selection pane="bottomRight" activeCell="AP1" sqref="AP1"/>
    </sheetView>
  </sheetViews>
  <sheetFormatPr defaultRowHeight="12.75"/>
  <cols>
    <col min="1" max="1" width="9.140625" style="1096"/>
    <col min="2" max="2" width="44.28515625" style="1096" bestFit="1" customWidth="1"/>
    <col min="3" max="3" width="12.5703125" style="1096" customWidth="1"/>
    <col min="4" max="4" width="9" style="1096" customWidth="1"/>
    <col min="5" max="5" width="11.140625" style="1096" customWidth="1"/>
    <col min="6" max="6" width="12.28515625" style="1096" customWidth="1"/>
    <col min="7" max="7" width="11.42578125" style="1096" customWidth="1"/>
    <col min="8" max="8" width="11.5703125" style="1096" customWidth="1"/>
    <col min="9" max="9" width="11" style="1096" customWidth="1"/>
    <col min="10" max="10" width="13" style="1096" customWidth="1"/>
    <col min="11" max="11" width="12.28515625" style="1096" bestFit="1" customWidth="1"/>
    <col min="12" max="12" width="11.140625" style="1096" bestFit="1" customWidth="1"/>
    <col min="13" max="13" width="12" style="1096" bestFit="1" customWidth="1"/>
    <col min="14" max="14" width="12.85546875" style="1096" bestFit="1" customWidth="1"/>
    <col min="15" max="15" width="12.28515625" style="1096" bestFit="1" customWidth="1"/>
    <col min="16" max="16" width="11.140625" style="1096" bestFit="1" customWidth="1"/>
    <col min="17" max="17" width="12" style="1096" bestFit="1" customWidth="1"/>
    <col min="18" max="18" width="12.85546875" style="1096" bestFit="1" customWidth="1"/>
    <col min="19" max="19" width="12.28515625" style="1096" bestFit="1" customWidth="1"/>
    <col min="20" max="20" width="11.140625" style="1096" bestFit="1" customWidth="1"/>
    <col min="21" max="21" width="12" style="1096" bestFit="1" customWidth="1"/>
    <col min="22" max="22" width="12.85546875" style="1096" bestFit="1" customWidth="1"/>
    <col min="23" max="23" width="12.28515625" style="1096" bestFit="1" customWidth="1"/>
    <col min="24" max="24" width="11.140625" style="1096" bestFit="1" customWidth="1"/>
    <col min="25" max="25" width="12" style="1096" bestFit="1" customWidth="1"/>
    <col min="26" max="26" width="12.85546875" style="1096" bestFit="1" customWidth="1"/>
    <col min="27" max="27" width="12.28515625" style="1096" bestFit="1" customWidth="1"/>
    <col min="28" max="28" width="11.140625" style="1096" bestFit="1" customWidth="1"/>
    <col min="29" max="29" width="12" style="1096" bestFit="1" customWidth="1"/>
    <col min="30" max="30" width="12.85546875" style="1096" bestFit="1" customWidth="1"/>
    <col min="31" max="31" width="12.28515625" style="1096" bestFit="1" customWidth="1"/>
    <col min="32" max="32" width="11.140625" style="1096" bestFit="1" customWidth="1"/>
    <col min="33" max="33" width="12" style="1096" bestFit="1" customWidth="1"/>
    <col min="34" max="34" width="12.85546875" style="1096" bestFit="1" customWidth="1"/>
    <col min="35" max="35" width="12.28515625" style="1096" bestFit="1" customWidth="1"/>
    <col min="36" max="36" width="11.140625" style="1096" bestFit="1" customWidth="1"/>
    <col min="37" max="37" width="12" style="1096" bestFit="1" customWidth="1"/>
    <col min="38" max="38" width="12.85546875" style="1096" bestFit="1" customWidth="1"/>
    <col min="39" max="39" width="12.28515625" style="1096" bestFit="1" customWidth="1"/>
    <col min="40" max="40" width="11.140625" style="1096" bestFit="1" customWidth="1"/>
    <col min="41" max="41" width="12" style="1096" bestFit="1" customWidth="1"/>
    <col min="42" max="16350" width="9.140625" style="1096"/>
    <col min="16351" max="16351" width="11" style="1096" bestFit="1" customWidth="1"/>
    <col min="16352" max="16352" width="44.28515625" style="1096" bestFit="1" customWidth="1"/>
    <col min="16353" max="16353" width="8.85546875" style="1096" bestFit="1" customWidth="1"/>
    <col min="16354" max="16354" width="39.140625" style="1096" bestFit="1" customWidth="1"/>
    <col min="16355" max="16384" width="9.140625" style="1096"/>
  </cols>
  <sheetData>
    <row r="1" spans="1:41 16351:16384" s="1025" customFormat="1" ht="19.5" customHeight="1">
      <c r="A1" s="2516" t="str">
        <f>INDEX(tblTrans[[English]:[Polski]],MATCH(XDW1,tblTrans[ID],0),LangSelID)</f>
        <v>end of quarter data YTD</v>
      </c>
      <c r="B1" s="2517" t="e">
        <f>INDEX(tblTrans[[English]:[Polski]],MATCH(XEW1,tblTrans[ID],0),LangSelID)</f>
        <v>#N/A</v>
      </c>
      <c r="C1" s="2518" t="e">
        <f>INDEX(tblTrans[[English]:[Polski]],MATCH(XEX1,tblTrans[ID],0),LangSelID)</f>
        <v>#N/A</v>
      </c>
      <c r="D1" s="1095" t="str">
        <f>INDEX(tblTrans[[English]:[Polski]],MATCH(D1048576,tblTrans[ID],0),LangSelID)</f>
        <v>Q1 2005</v>
      </c>
      <c r="E1" s="1095" t="str">
        <f>INDEX(tblTrans[[English]:[Polski]],MATCH(E1048576,tblTrans[ID],0),LangSelID)</f>
        <v>Q2 2005</v>
      </c>
      <c r="F1" s="1095" t="str">
        <f>INDEX(tblTrans[[English]:[Polski]],MATCH(F1048576,tblTrans[ID],0),LangSelID)</f>
        <v>Q3 2005</v>
      </c>
      <c r="G1" s="1095" t="str">
        <f>INDEX(tblTrans[[English]:[Polski]],MATCH(G1048576,tblTrans[ID],0),LangSelID)</f>
        <v>Q4 2005</v>
      </c>
      <c r="H1" s="1095" t="str">
        <f>INDEX(tblTrans[[English]:[Polski]],MATCH(H1048576,tblTrans[ID],0),LangSelID)</f>
        <v>Q1 2006</v>
      </c>
      <c r="I1" s="1095" t="str">
        <f>INDEX(tblTrans[[English]:[Polski]],MATCH(I1048576,tblTrans[ID],0),LangSelID)</f>
        <v>Q2 2006</v>
      </c>
      <c r="J1" s="1095" t="str">
        <f>INDEX(tblTrans[[English]:[Polski]],MATCH(J1048576,tblTrans[ID],0),LangSelID)</f>
        <v>Q3 2006</v>
      </c>
      <c r="K1" s="1095" t="str">
        <f>INDEX(tblTrans[[English]:[Polski]],MATCH(K1048576,tblTrans[ID],0),LangSelID)</f>
        <v>Q4 2006</v>
      </c>
      <c r="L1" s="1095" t="str">
        <f>INDEX(tblTrans[[English]:[Polski]],MATCH(L1048576,tblTrans[ID],0),LangSelID)</f>
        <v>Q1 2007</v>
      </c>
      <c r="M1" s="1095" t="str">
        <f>INDEX(tblTrans[[English]:[Polski]],MATCH(M1048576,tblTrans[ID],0),LangSelID)</f>
        <v>Q2 2007</v>
      </c>
      <c r="N1" s="1095" t="str">
        <f>INDEX(tblTrans[[English]:[Polski]],MATCH(N1048576,tblTrans[ID],0),LangSelID)</f>
        <v>Q3 2007</v>
      </c>
      <c r="O1" s="1095" t="str">
        <f>INDEX(tblTrans[[English]:[Polski]],MATCH(O1048576,tblTrans[ID],0),LangSelID)</f>
        <v>Q4 2007</v>
      </c>
      <c r="P1" s="1095" t="str">
        <f>INDEX(tblTrans[[English]:[Polski]],MATCH(P1048576,tblTrans[ID],0),LangSelID)</f>
        <v>Q1 2008</v>
      </c>
      <c r="Q1" s="1095" t="str">
        <f>INDEX(tblTrans[[English]:[Polski]],MATCH(Q1048576,tblTrans[ID],0),LangSelID)</f>
        <v>Q2 2008</v>
      </c>
      <c r="R1" s="1095" t="str">
        <f>INDEX(tblTrans[[English]:[Polski]],MATCH(R1048576,tblTrans[ID],0),LangSelID)</f>
        <v>Q3 2008</v>
      </c>
      <c r="S1" s="1095" t="str">
        <f>INDEX(tblTrans[[English]:[Polski]],MATCH(S1048576,tblTrans[ID],0),LangSelID)</f>
        <v>Q4 2008</v>
      </c>
      <c r="T1" s="1095" t="str">
        <f>INDEX(tblTrans[[English]:[Polski]],MATCH(T1048576,tblTrans[ID],0),LangSelID)</f>
        <v>Q1 2009</v>
      </c>
      <c r="U1" s="1095" t="str">
        <f>INDEX(tblTrans[[English]:[Polski]],MATCH(U1048576,tblTrans[ID],0),LangSelID)</f>
        <v>Q2 2009</v>
      </c>
      <c r="V1" s="1095" t="str">
        <f>INDEX(tblTrans[[English]:[Polski]],MATCH(V1048576,tblTrans[ID],0),LangSelID)</f>
        <v>Q3 2009</v>
      </c>
      <c r="W1" s="1095" t="str">
        <f>INDEX(tblTrans[[English]:[Polski]],MATCH(W1048576,tblTrans[ID],0),LangSelID)</f>
        <v>Q4 2009</v>
      </c>
      <c r="X1" s="1095" t="str">
        <f>INDEX(tblTrans[[English]:[Polski]],MATCH(X1048576,tblTrans[ID],0),LangSelID)</f>
        <v>Q1 2010</v>
      </c>
      <c r="Y1" s="1095" t="str">
        <f>INDEX(tblTrans[[English]:[Polski]],MATCH(Y1048576,tblTrans[ID],0),LangSelID)</f>
        <v>Q2 2010</v>
      </c>
      <c r="Z1" s="1095" t="str">
        <f>INDEX(tblTrans[[English]:[Polski]],MATCH(Z1048576,tblTrans[ID],0),LangSelID)</f>
        <v>Q3 2010</v>
      </c>
      <c r="AA1" s="1095" t="str">
        <f>INDEX(tblTrans[[English]:[Polski]],MATCH(AA1048576,tblTrans[ID],0),LangSelID)</f>
        <v>Q4 2010</v>
      </c>
      <c r="AB1" s="1095" t="str">
        <f>INDEX(tblTrans[[English]:[Polski]],MATCH(AB1048576,tblTrans[ID],0),LangSelID)</f>
        <v>Q1 2011</v>
      </c>
      <c r="AC1" s="1095" t="str">
        <f>INDEX(tblTrans[[English]:[Polski]],MATCH(AC1048576,tblTrans[ID],0),LangSelID)</f>
        <v>Q2 2011</v>
      </c>
      <c r="AD1" s="1095" t="str">
        <f>INDEX(tblTrans[[English]:[Polski]],MATCH(AD1048576,tblTrans[ID],0),LangSelID)</f>
        <v>Q3 2011</v>
      </c>
      <c r="AE1" s="1095" t="str">
        <f>INDEX(tblTrans[[English]:[Polski]],MATCH(AE1048576,tblTrans[ID],0),LangSelID)</f>
        <v>Q4 2011</v>
      </c>
      <c r="AF1" s="1095" t="str">
        <f>INDEX(tblTrans[[English]:[Polski]],MATCH(AF1048576,tblTrans[ID],0),LangSelID)</f>
        <v>Q1 2012</v>
      </c>
      <c r="AG1" s="1095" t="str">
        <f>INDEX(tblTrans[[English]:[Polski]],MATCH(AG1048576,tblTrans[ID],0),LangSelID)</f>
        <v>Q2 2012</v>
      </c>
      <c r="AH1" s="1095" t="str">
        <f>INDEX(tblTrans[[English]:[Polski]],MATCH(AH1048576,tblTrans[ID],0),LangSelID)</f>
        <v>Q3 2012</v>
      </c>
      <c r="AI1" s="1095" t="str">
        <f>INDEX(tblTrans[[English]:[Polski]],MATCH(AI1048576,tblTrans[ID],0),LangSelID)</f>
        <v>Q4 2012</v>
      </c>
      <c r="AJ1" s="1095" t="str">
        <f>INDEX(tblTrans[[English]:[Polski]],MATCH(AJ1048576,tblTrans[ID],0),LangSelID)</f>
        <v>Q1 2013</v>
      </c>
      <c r="AK1" s="1095" t="str">
        <f>INDEX(tblTrans[[English]:[Polski]],MATCH(AK1048576,tblTrans[ID],0),LangSelID)</f>
        <v>Q2 2013</v>
      </c>
      <c r="AL1" s="1095" t="str">
        <f>INDEX(tblTrans[[English]:[Polski]],MATCH(AL1048576,tblTrans[ID],0),LangSelID)</f>
        <v>Q3 2013</v>
      </c>
      <c r="AM1" s="1095" t="str">
        <f>INDEX(tblTrans[[English]:[Polski]],MATCH(AM1048576,tblTrans[ID],0),LangSelID)</f>
        <v>Q4 2013</v>
      </c>
      <c r="AN1" s="1095" t="str">
        <f>INDEX(tblTrans[[English]:[Polski]],MATCH(AN1048576,tblTrans[ID],0),LangSelID)</f>
        <v>Q1 2014</v>
      </c>
      <c r="AO1" s="1285" t="str">
        <f>INDEX(tblTrans[[English]:[Polski]],MATCH(AO1048576,tblTrans[ID],0),LangSelID)</f>
        <v>Q2 2014</v>
      </c>
      <c r="XDW1" s="1025">
        <v>792</v>
      </c>
    </row>
    <row r="2" spans="1:41 16351:16384" s="1025" customFormat="1" ht="16.5" customHeight="1">
      <c r="A2" s="2519" t="str">
        <f>INDEX(tblTrans[[English]:[Polski]],MATCH(XDW2,tblTrans[ID],0),LangSelID)</f>
        <v>Retail Banking Business Line</v>
      </c>
      <c r="B2" s="2520" t="e">
        <f>INDEX(tblTrans[[English]:[Polski]],MATCH(XEW2,tblTrans[ID],0),LangSelID)</f>
        <v>#N/A</v>
      </c>
      <c r="C2" s="2521" t="e">
        <f>INDEX(tblTrans[[English]:[Polski]],MATCH(XEX2,tblTrans[ID],0),LangSelID)</f>
        <v>#N/A</v>
      </c>
      <c r="D2" s="1094"/>
      <c r="E2" s="1094"/>
      <c r="F2" s="1094"/>
      <c r="G2" s="1094"/>
      <c r="H2" s="1094"/>
      <c r="I2" s="1094"/>
      <c r="J2" s="1094"/>
      <c r="K2" s="1094"/>
      <c r="L2" s="1094"/>
      <c r="M2" s="1094"/>
      <c r="N2" s="1094"/>
      <c r="O2" s="1094"/>
      <c r="P2" s="1094"/>
      <c r="Q2" s="1094"/>
      <c r="R2" s="1094"/>
      <c r="S2" s="1094"/>
      <c r="T2" s="1094"/>
      <c r="U2" s="1094"/>
      <c r="V2" s="1094"/>
      <c r="W2" s="1094"/>
      <c r="X2" s="1094"/>
      <c r="Y2" s="1094"/>
      <c r="Z2" s="1094"/>
      <c r="AA2" s="1094"/>
      <c r="AB2" s="1094"/>
      <c r="AC2" s="1094"/>
      <c r="AD2" s="1094"/>
      <c r="AE2" s="1094"/>
      <c r="AF2" s="1094"/>
      <c r="AG2" s="1094"/>
      <c r="AH2" s="1094"/>
      <c r="AI2" s="1094"/>
      <c r="AJ2" s="1094"/>
      <c r="AK2" s="1094"/>
      <c r="AL2" s="1094"/>
      <c r="AM2" s="1094"/>
      <c r="AN2" s="1094"/>
      <c r="AO2" s="1284"/>
      <c r="XDW2" s="2519">
        <v>793</v>
      </c>
      <c r="XDX2" s="2520"/>
      <c r="XDY2" s="2521"/>
      <c r="XDZ2" s="1094"/>
      <c r="XEA2" s="1094"/>
      <c r="XEB2" s="1094"/>
      <c r="XEC2" s="1094"/>
      <c r="XED2" s="1094"/>
      <c r="XEE2" s="1094"/>
      <c r="XEF2" s="1094"/>
      <c r="XEG2" s="1094"/>
      <c r="XEH2" s="1094"/>
      <c r="XEI2" s="1094"/>
      <c r="XEJ2" s="1094"/>
      <c r="XEK2" s="1094"/>
      <c r="XEL2" s="1094"/>
      <c r="XEM2" s="1094"/>
      <c r="XEN2" s="1094"/>
      <c r="XEO2" s="1094"/>
      <c r="XEP2" s="1094"/>
      <c r="XEQ2" s="1094"/>
      <c r="XER2" s="1094"/>
      <c r="XES2" s="1094"/>
      <c r="XET2" s="1094"/>
      <c r="XEU2" s="1094"/>
      <c r="XEV2" s="1094"/>
      <c r="XEW2" s="1094"/>
      <c r="XEX2" s="1094"/>
      <c r="XEY2" s="1094"/>
      <c r="XEZ2" s="1094"/>
      <c r="XFA2" s="1094"/>
      <c r="XFB2" s="1094"/>
      <c r="XFC2" s="1094"/>
      <c r="XFD2" s="1094"/>
    </row>
    <row r="3" spans="1:41 16351:16384" ht="25.5">
      <c r="A3" s="1105"/>
      <c r="B3" s="1242" t="str">
        <f>INDEX(tblTrans[[English]:[Polski]],MATCH(XDX3,tblTrans[ID],0),LangSelID)</f>
        <v>mortgage loans - individuals (Poland)                 
(balance-sheet)</v>
      </c>
      <c r="C3" s="1114" t="str">
        <f>INDEX(tblTrans[[English]:[Polski]],MATCH(XDY3,tblTrans[ID],0),LangSelID)</f>
        <v>PLN B</v>
      </c>
      <c r="D3" s="1238"/>
      <c r="E3" s="1238"/>
      <c r="F3" s="1238"/>
      <c r="G3" s="1238"/>
      <c r="H3" s="1276">
        <v>3.6</v>
      </c>
      <c r="I3" s="1276">
        <v>4.5999999999999996</v>
      </c>
      <c r="J3" s="1276">
        <v>5.7</v>
      </c>
      <c r="K3" s="1276">
        <v>6.7</v>
      </c>
      <c r="L3" s="1276">
        <v>7.8</v>
      </c>
      <c r="M3" s="1276">
        <v>8.6999999999999993</v>
      </c>
      <c r="N3" s="1276">
        <v>9.9</v>
      </c>
      <c r="O3" s="1276">
        <v>10.7</v>
      </c>
      <c r="P3" s="1276">
        <v>12.2</v>
      </c>
      <c r="Q3" s="1276">
        <v>13.13</v>
      </c>
      <c r="R3" s="1276">
        <v>15.39</v>
      </c>
      <c r="S3" s="1276">
        <v>20.75</v>
      </c>
      <c r="T3" s="1276">
        <v>23.16</v>
      </c>
      <c r="U3" s="1276">
        <v>22.23</v>
      </c>
      <c r="V3" s="1276">
        <v>21.46</v>
      </c>
      <c r="W3" s="1276">
        <v>21.4</v>
      </c>
      <c r="X3" s="1275">
        <v>21.06</v>
      </c>
      <c r="Y3" s="1276">
        <v>24.5</v>
      </c>
      <c r="Z3" s="1276">
        <v>23.7</v>
      </c>
      <c r="AA3" s="1276">
        <v>24.8</v>
      </c>
      <c r="AB3" s="1276">
        <v>24.4</v>
      </c>
      <c r="AC3" s="1276">
        <v>26.1</v>
      </c>
      <c r="AD3" s="1276">
        <v>28.7</v>
      </c>
      <c r="AE3" s="1276">
        <v>29</v>
      </c>
      <c r="AF3" s="1276">
        <v>27.7</v>
      </c>
      <c r="AG3" s="1276">
        <v>28.6</v>
      </c>
      <c r="AH3" s="1276">
        <v>27.5</v>
      </c>
      <c r="AI3" s="1276">
        <v>27.2</v>
      </c>
      <c r="AJ3" s="1105">
        <v>27.3</v>
      </c>
      <c r="AK3" s="1105">
        <v>27.6</v>
      </c>
      <c r="AL3" s="1283">
        <v>27</v>
      </c>
      <c r="AM3" s="1283">
        <v>26.46</v>
      </c>
      <c r="AN3" s="1283">
        <v>26.612500498999999</v>
      </c>
      <c r="AO3" s="1282">
        <v>26.700790242</v>
      </c>
      <c r="XDW3" s="1105"/>
      <c r="XDX3" s="1242">
        <v>794</v>
      </c>
      <c r="XDY3" s="1114">
        <v>879</v>
      </c>
      <c r="XDZ3" s="1238"/>
      <c r="XEA3" s="1238"/>
      <c r="XEB3" s="1238"/>
      <c r="XEC3" s="1238"/>
      <c r="XED3" s="1276">
        <v>3.6</v>
      </c>
      <c r="XEE3" s="1276">
        <v>4.5999999999999996</v>
      </c>
      <c r="XEF3" s="1276">
        <v>5.7</v>
      </c>
      <c r="XEG3" s="1276">
        <v>6.7</v>
      </c>
      <c r="XEH3" s="1276">
        <v>7.8</v>
      </c>
      <c r="XEI3" s="1276">
        <v>8.6999999999999993</v>
      </c>
      <c r="XEJ3" s="1276">
        <v>9.9</v>
      </c>
      <c r="XEK3" s="1276">
        <v>10.7</v>
      </c>
      <c r="XEL3" s="1276">
        <v>12.2</v>
      </c>
      <c r="XEM3" s="1276">
        <v>13.13</v>
      </c>
      <c r="XEN3" s="1276">
        <v>15.39</v>
      </c>
      <c r="XEO3" s="1276">
        <v>20.75</v>
      </c>
      <c r="XEP3" s="1276">
        <v>23.16</v>
      </c>
      <c r="XEQ3" s="1276">
        <v>22.23</v>
      </c>
      <c r="XER3" s="1276">
        <v>21.46</v>
      </c>
      <c r="XES3" s="1276">
        <v>21.4</v>
      </c>
      <c r="XET3" s="1275">
        <v>21.06</v>
      </c>
      <c r="XEU3" s="1276">
        <v>24.5</v>
      </c>
      <c r="XEV3" s="1276">
        <v>23.7</v>
      </c>
      <c r="XEW3" s="1276">
        <v>24.8</v>
      </c>
      <c r="XEX3" s="1276">
        <v>24.4</v>
      </c>
      <c r="XEY3" s="1276">
        <v>26.1</v>
      </c>
      <c r="XEZ3" s="1276">
        <v>28.7</v>
      </c>
      <c r="XFA3" s="1276">
        <v>29</v>
      </c>
      <c r="XFB3" s="1276">
        <v>27.7</v>
      </c>
      <c r="XFC3" s="1276">
        <v>28.6</v>
      </c>
      <c r="XFD3" s="1276">
        <v>27.5</v>
      </c>
    </row>
    <row r="4" spans="1:41 16351:16384">
      <c r="A4" s="1221"/>
      <c r="B4" s="1221" t="str">
        <f>INDEX(tblTrans[[English]:[Polski]],MATCH(XDX4,tblTrans[ID],0),LangSelID)</f>
        <v>therein: FX loans</v>
      </c>
      <c r="C4" s="1114" t="str">
        <f>INDEX(tblTrans[[English]:[Polski]],MATCH(XDY4,tblTrans[ID],0),LangSelID)</f>
        <v>PLN B</v>
      </c>
      <c r="D4" s="1238"/>
      <c r="E4" s="1238"/>
      <c r="F4" s="1238"/>
      <c r="G4" s="1238"/>
      <c r="H4" s="1279">
        <v>3</v>
      </c>
      <c r="I4" s="1279">
        <v>4</v>
      </c>
      <c r="J4" s="1279">
        <v>5</v>
      </c>
      <c r="K4" s="1281">
        <v>5.8</v>
      </c>
      <c r="L4" s="1281">
        <v>6.7</v>
      </c>
      <c r="M4" s="1279">
        <v>7.2</v>
      </c>
      <c r="N4" s="1280">
        <v>8.1</v>
      </c>
      <c r="O4" s="1279">
        <v>8.5</v>
      </c>
      <c r="P4" s="1280">
        <v>9.9</v>
      </c>
      <c r="Q4" s="1280">
        <v>10.76</v>
      </c>
      <c r="R4" s="1279">
        <v>13.07</v>
      </c>
      <c r="S4" s="1280">
        <v>18.399999999999999</v>
      </c>
      <c r="T4" s="1279">
        <v>20.8</v>
      </c>
      <c r="U4" s="1278">
        <v>19.88</v>
      </c>
      <c r="V4" s="1278">
        <v>19.12</v>
      </c>
      <c r="W4" s="1278">
        <v>19.100000000000001</v>
      </c>
      <c r="X4" s="1278">
        <v>18.79</v>
      </c>
      <c r="Y4" s="1278">
        <v>22.25</v>
      </c>
      <c r="Z4" s="1278">
        <v>21.43</v>
      </c>
      <c r="AA4" s="1221">
        <v>22.5</v>
      </c>
      <c r="AB4" s="1278">
        <v>22</v>
      </c>
      <c r="AC4" s="1221">
        <v>23.5</v>
      </c>
      <c r="AD4" s="1278">
        <v>26</v>
      </c>
      <c r="AE4" s="1278">
        <v>26.2</v>
      </c>
      <c r="AF4" s="1278">
        <v>24.6</v>
      </c>
      <c r="AG4" s="1278">
        <v>25.2</v>
      </c>
      <c r="AH4" s="1221">
        <v>24.1</v>
      </c>
      <c r="AI4" s="1278">
        <v>23.5</v>
      </c>
      <c r="AJ4" s="1221">
        <v>23.6</v>
      </c>
      <c r="AK4" s="1221">
        <v>23.8</v>
      </c>
      <c r="AL4" s="1221">
        <v>23.1</v>
      </c>
      <c r="AM4" s="1221">
        <v>22.3</v>
      </c>
      <c r="AN4" s="1221">
        <v>22.2</v>
      </c>
      <c r="AO4" s="1277">
        <v>21.85</v>
      </c>
      <c r="XDW4" s="1221"/>
      <c r="XDX4" s="1221">
        <v>795</v>
      </c>
      <c r="XDY4" s="1114">
        <v>879</v>
      </c>
      <c r="XDZ4" s="1238"/>
      <c r="XEA4" s="1238"/>
      <c r="XEB4" s="1238"/>
      <c r="XEC4" s="1238"/>
      <c r="XED4" s="1279">
        <v>3</v>
      </c>
      <c r="XEE4" s="1279">
        <v>4</v>
      </c>
      <c r="XEF4" s="1279">
        <v>5</v>
      </c>
      <c r="XEG4" s="1281">
        <v>5.8</v>
      </c>
      <c r="XEH4" s="1281">
        <v>6.7</v>
      </c>
      <c r="XEI4" s="1279">
        <v>7.2</v>
      </c>
      <c r="XEJ4" s="1280">
        <v>8.1</v>
      </c>
      <c r="XEK4" s="1279">
        <v>8.5</v>
      </c>
      <c r="XEL4" s="1280">
        <v>9.9</v>
      </c>
      <c r="XEM4" s="1280">
        <v>10.76</v>
      </c>
      <c r="XEN4" s="1279">
        <v>13.07</v>
      </c>
      <c r="XEO4" s="1280">
        <v>18.399999999999999</v>
      </c>
      <c r="XEP4" s="1279">
        <v>20.8</v>
      </c>
      <c r="XEQ4" s="1278">
        <v>19.88</v>
      </c>
      <c r="XER4" s="1278">
        <v>19.12</v>
      </c>
      <c r="XES4" s="1278">
        <v>19.100000000000001</v>
      </c>
      <c r="XET4" s="1278">
        <v>18.79</v>
      </c>
      <c r="XEU4" s="1278">
        <v>22.25</v>
      </c>
      <c r="XEV4" s="1278">
        <v>21.43</v>
      </c>
      <c r="XEW4" s="1221">
        <v>22.5</v>
      </c>
      <c r="XEX4" s="1278">
        <v>22</v>
      </c>
      <c r="XEY4" s="1221">
        <v>23.5</v>
      </c>
      <c r="XEZ4" s="1278">
        <v>26</v>
      </c>
      <c r="XFA4" s="1278">
        <v>26.2</v>
      </c>
      <c r="XFB4" s="1278">
        <v>24.6</v>
      </c>
      <c r="XFC4" s="1278">
        <v>25.2</v>
      </c>
      <c r="XFD4" s="1221">
        <v>24.1</v>
      </c>
    </row>
    <row r="5" spans="1:41 16351:16384" ht="25.5">
      <c r="A5" s="1120"/>
      <c r="B5" s="1242" t="str">
        <f>INDEX(tblTrans[[English]:[Polski]],MATCH(XDX5,tblTrans[ID],0),LangSelID)</f>
        <v>NPL of mortgage loans  - individuals (Poland)</v>
      </c>
      <c r="C5" s="1114" t="s">
        <v>571</v>
      </c>
      <c r="D5" s="1238"/>
      <c r="E5" s="1238"/>
      <c r="F5" s="1238"/>
      <c r="G5" s="1238"/>
      <c r="H5" s="1276">
        <v>0.75</v>
      </c>
      <c r="I5" s="1276">
        <v>0.6</v>
      </c>
      <c r="J5" s="1276">
        <v>0.5</v>
      </c>
      <c r="K5" s="1276">
        <v>0.5</v>
      </c>
      <c r="L5" s="1276">
        <v>0.4</v>
      </c>
      <c r="M5" s="1276">
        <v>0.4</v>
      </c>
      <c r="N5" s="1276">
        <v>0.4</v>
      </c>
      <c r="O5" s="1276">
        <v>0.4</v>
      </c>
      <c r="P5" s="1276">
        <v>0.3</v>
      </c>
      <c r="Q5" s="1276">
        <v>0.36</v>
      </c>
      <c r="R5" s="1276">
        <v>0.34</v>
      </c>
      <c r="S5" s="1276">
        <v>0.31</v>
      </c>
      <c r="T5" s="1276">
        <v>0.37</v>
      </c>
      <c r="U5" s="1275">
        <v>0.43</v>
      </c>
      <c r="V5" s="1275">
        <v>0.47</v>
      </c>
      <c r="W5" s="1275">
        <v>0.52</v>
      </c>
      <c r="X5" s="1275">
        <v>0.66</v>
      </c>
      <c r="Y5" s="1275">
        <v>0.74</v>
      </c>
      <c r="Z5" s="1275">
        <v>0.82</v>
      </c>
      <c r="AA5" s="1275">
        <v>0.84</v>
      </c>
      <c r="AB5" s="1275">
        <v>0.96</v>
      </c>
      <c r="AC5" s="1275">
        <v>1.1299999999999999</v>
      </c>
      <c r="AD5" s="1275">
        <v>1.1399999999999999</v>
      </c>
      <c r="AE5" s="1120">
        <v>1.2</v>
      </c>
      <c r="AF5" s="1120">
        <v>1.4</v>
      </c>
      <c r="AG5" s="1120">
        <v>1.5</v>
      </c>
      <c r="AH5" s="1120">
        <v>1.7</v>
      </c>
      <c r="AI5" s="1120">
        <v>1.8</v>
      </c>
      <c r="AJ5" s="1120">
        <v>1.8</v>
      </c>
      <c r="AK5" s="1120">
        <v>1.9</v>
      </c>
      <c r="AL5" s="1120">
        <v>2.1</v>
      </c>
      <c r="AM5" s="1120">
        <v>2.2000000000000002</v>
      </c>
      <c r="AN5" s="1120">
        <v>2.2000000000000002</v>
      </c>
      <c r="AO5" s="1274">
        <v>2.2999999999999998</v>
      </c>
      <c r="XDW5" s="1120"/>
      <c r="XDX5" s="1242">
        <v>796</v>
      </c>
      <c r="XDY5" s="1114" t="s">
        <v>571</v>
      </c>
      <c r="XDZ5" s="1238"/>
      <c r="XEA5" s="1238"/>
      <c r="XEB5" s="1238"/>
      <c r="XEC5" s="1238"/>
      <c r="XED5" s="1276">
        <v>0.75</v>
      </c>
      <c r="XEE5" s="1276">
        <v>0.6</v>
      </c>
      <c r="XEF5" s="1276">
        <v>0.5</v>
      </c>
      <c r="XEG5" s="1276">
        <v>0.5</v>
      </c>
      <c r="XEH5" s="1276">
        <v>0.4</v>
      </c>
      <c r="XEI5" s="1276">
        <v>0.4</v>
      </c>
      <c r="XEJ5" s="1276">
        <v>0.4</v>
      </c>
      <c r="XEK5" s="1276">
        <v>0.4</v>
      </c>
      <c r="XEL5" s="1276">
        <v>0.3</v>
      </c>
      <c r="XEM5" s="1276">
        <v>0.36</v>
      </c>
      <c r="XEN5" s="1276">
        <v>0.34</v>
      </c>
      <c r="XEO5" s="1276">
        <v>0.31</v>
      </c>
      <c r="XEP5" s="1276">
        <v>0.37</v>
      </c>
      <c r="XEQ5" s="1275">
        <v>0.43</v>
      </c>
      <c r="XER5" s="1275">
        <v>0.47</v>
      </c>
      <c r="XES5" s="1275">
        <v>0.52</v>
      </c>
      <c r="XET5" s="1275">
        <v>0.66</v>
      </c>
      <c r="XEU5" s="1275">
        <v>0.74</v>
      </c>
      <c r="XEV5" s="1275">
        <v>0.82</v>
      </c>
      <c r="XEW5" s="1275">
        <v>0.84</v>
      </c>
      <c r="XEX5" s="1275">
        <v>0.96</v>
      </c>
      <c r="XEY5" s="1275">
        <v>1.1299999999999999</v>
      </c>
      <c r="XEZ5" s="1275">
        <v>1.1399999999999999</v>
      </c>
      <c r="XFA5" s="1120">
        <v>1.2</v>
      </c>
      <c r="XFB5" s="1120">
        <v>1.4</v>
      </c>
      <c r="XFC5" s="1120">
        <v>1.5</v>
      </c>
      <c r="XFD5" s="1120">
        <v>1.7</v>
      </c>
    </row>
    <row r="6" spans="1:41 16351:16384">
      <c r="A6" s="1105"/>
      <c r="B6" s="1273"/>
      <c r="C6" s="1114"/>
      <c r="D6" s="1105"/>
      <c r="E6" s="1105"/>
      <c r="F6" s="1105"/>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58"/>
      <c r="AK6" s="1158"/>
      <c r="AL6" s="1158"/>
      <c r="AM6" s="1158"/>
      <c r="AN6" s="1158"/>
      <c r="AO6" s="1272"/>
      <c r="XDW6" s="1105"/>
      <c r="XDX6" s="1273"/>
      <c r="XDY6" s="1114"/>
      <c r="XDZ6" s="1105"/>
      <c r="XEA6" s="1105"/>
      <c r="XEB6" s="1105"/>
      <c r="XEC6" s="1105"/>
      <c r="XED6" s="1105"/>
      <c r="XEE6" s="1105"/>
      <c r="XEF6" s="1105"/>
      <c r="XEG6" s="1105"/>
      <c r="XEH6" s="1105"/>
      <c r="XEI6" s="1105"/>
      <c r="XEJ6" s="1105"/>
      <c r="XEK6" s="1105"/>
      <c r="XEL6" s="1105"/>
      <c r="XEM6" s="1105"/>
      <c r="XEN6" s="1105"/>
      <c r="XEO6" s="1105"/>
      <c r="XEP6" s="1105"/>
      <c r="XEQ6" s="1105"/>
      <c r="XER6" s="1105"/>
      <c r="XES6" s="1105"/>
      <c r="XET6" s="1105"/>
      <c r="XEU6" s="1105"/>
      <c r="XEV6" s="1105"/>
      <c r="XEW6" s="1105"/>
      <c r="XEX6" s="1105"/>
      <c r="XEY6" s="1105"/>
      <c r="XEZ6" s="1105"/>
      <c r="XFA6" s="1105"/>
      <c r="XFB6" s="1105"/>
      <c r="XFC6" s="1105"/>
      <c r="XFD6" s="1105"/>
    </row>
    <row r="7" spans="1:41 16351:16384">
      <c r="A7" s="2564" t="str">
        <f>INDEX(tblTrans[[English]:[Polski]],MATCH(XDW7,tblTrans[ID],0),LangSelID)</f>
        <v>Retail Banking (Poland)</v>
      </c>
      <c r="B7" s="2565" t="e">
        <f>INDEX(tblTrans[[English]:[Polski]],MATCH(XEW7,tblTrans[ID],0),LangSelID)</f>
        <v>#N/A</v>
      </c>
      <c r="C7" s="2566" t="e">
        <f>INDEX(tblTrans[[English]:[Polski]],MATCH(XEX7,tblTrans[ID],0),LangSelID)</f>
        <v>#N/A</v>
      </c>
      <c r="D7" s="1238"/>
      <c r="E7" s="1238"/>
      <c r="F7" s="1238"/>
      <c r="G7" s="1238"/>
      <c r="H7" s="1238"/>
      <c r="I7" s="1238"/>
      <c r="J7" s="1238"/>
      <c r="K7" s="1238"/>
      <c r="L7" s="1238"/>
      <c r="M7" s="1238"/>
      <c r="N7" s="1238"/>
      <c r="O7" s="1238"/>
      <c r="P7" s="1238"/>
      <c r="Q7" s="1238"/>
      <c r="R7" s="1238"/>
      <c r="S7" s="1238"/>
      <c r="T7" s="1238"/>
      <c r="U7" s="1238"/>
      <c r="V7" s="1238"/>
      <c r="W7" s="1238"/>
      <c r="X7" s="1238"/>
      <c r="Y7" s="1238"/>
      <c r="Z7" s="1238"/>
      <c r="AA7" s="1238"/>
      <c r="AB7" s="1238"/>
      <c r="AC7" s="1238"/>
      <c r="AD7" s="1238"/>
      <c r="AE7" s="1238"/>
      <c r="AF7" s="1219"/>
      <c r="AG7" s="1219"/>
      <c r="AH7" s="1219"/>
      <c r="AI7" s="1219"/>
      <c r="AJ7" s="1171"/>
      <c r="AK7" s="1171"/>
      <c r="AL7" s="1171"/>
      <c r="AM7" s="1171"/>
      <c r="AN7" s="1171"/>
      <c r="AO7" s="1234"/>
      <c r="XDW7" s="2564">
        <v>797</v>
      </c>
      <c r="XDX7" s="2565"/>
      <c r="XDY7" s="2566"/>
      <c r="XDZ7" s="1238"/>
      <c r="XEA7" s="1238"/>
      <c r="XEB7" s="1238"/>
      <c r="XEC7" s="1238"/>
      <c r="XED7" s="1238"/>
      <c r="XEE7" s="1238"/>
      <c r="XEF7" s="1238"/>
      <c r="XEG7" s="1238"/>
      <c r="XEH7" s="1238"/>
      <c r="XEI7" s="1238"/>
      <c r="XEJ7" s="1238"/>
      <c r="XEK7" s="1238"/>
      <c r="XEL7" s="1238"/>
      <c r="XEM7" s="1238"/>
      <c r="XEN7" s="1238"/>
      <c r="XEO7" s="1238"/>
      <c r="XEP7" s="1238"/>
      <c r="XEQ7" s="1238"/>
      <c r="XER7" s="1238"/>
      <c r="XES7" s="1238"/>
      <c r="XET7" s="1238"/>
      <c r="XEU7" s="1238"/>
      <c r="XEV7" s="1238"/>
      <c r="XEW7" s="1238"/>
      <c r="XEX7" s="1238"/>
      <c r="XEY7" s="1238"/>
      <c r="XEZ7" s="1238"/>
      <c r="XFA7" s="1238"/>
      <c r="XFB7" s="1219"/>
      <c r="XFC7" s="1219"/>
      <c r="XFD7" s="1219"/>
    </row>
    <row r="8" spans="1:41 16351:16384">
      <c r="A8" s="1252"/>
      <c r="B8" s="1247" t="str">
        <f>INDEX(tblTrans[[English]:[Polski]],MATCH(XDX8,tblTrans[ID],0),LangSelID)</f>
        <v>number of accounts</v>
      </c>
      <c r="C8" s="1220" t="str">
        <f>INDEX(tblTrans[[English]:[Polski]],MATCH(XDY8,tblTrans[ID],0),LangSelID)</f>
        <v>thou.</v>
      </c>
      <c r="D8" s="1238"/>
      <c r="E8" s="1238"/>
      <c r="F8" s="1238"/>
      <c r="G8" s="1238"/>
      <c r="H8" s="1238"/>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58">
        <v>2844</v>
      </c>
      <c r="AG8" s="1165">
        <v>2877</v>
      </c>
      <c r="AH8" s="1165">
        <v>2914</v>
      </c>
      <c r="AI8" s="1164">
        <v>2964</v>
      </c>
      <c r="AJ8" s="1164">
        <v>3016.14</v>
      </c>
      <c r="AK8" s="1164">
        <v>3047.6009999999997</v>
      </c>
      <c r="AL8" s="1164">
        <v>3085.6639999999998</v>
      </c>
      <c r="AM8" s="1164">
        <v>3128.8199999999997</v>
      </c>
      <c r="AN8" s="1164">
        <v>3176.2280000000001</v>
      </c>
      <c r="AO8" s="1257">
        <v>3228.223</v>
      </c>
      <c r="XDW8" s="1252"/>
      <c r="XDX8" s="1247">
        <v>798</v>
      </c>
      <c r="XDY8" s="1220">
        <v>705</v>
      </c>
      <c r="XDZ8" s="1238"/>
      <c r="XEA8" s="1238"/>
      <c r="XEB8" s="1238"/>
      <c r="XEC8" s="1238"/>
      <c r="XED8" s="1238"/>
      <c r="XEE8" s="1238"/>
      <c r="XEF8" s="1238"/>
      <c r="XEG8" s="1238"/>
      <c r="XEH8" s="1238"/>
      <c r="XEI8" s="1238"/>
      <c r="XEJ8" s="1238"/>
      <c r="XEK8" s="1238"/>
      <c r="XEL8" s="1238"/>
      <c r="XEM8" s="1238"/>
      <c r="XEN8" s="1238"/>
      <c r="XEO8" s="1238"/>
      <c r="XEP8" s="1238"/>
      <c r="XEQ8" s="1238"/>
      <c r="XER8" s="1238"/>
      <c r="XES8" s="1238"/>
      <c r="XET8" s="1238"/>
      <c r="XEU8" s="1238"/>
      <c r="XEV8" s="1238"/>
      <c r="XEW8" s="1238"/>
      <c r="XEX8" s="1238"/>
      <c r="XEY8" s="1238"/>
      <c r="XEZ8" s="1238"/>
      <c r="XFA8" s="1238"/>
      <c r="XFB8" s="1258">
        <v>2844</v>
      </c>
      <c r="XFC8" s="1165">
        <v>2877</v>
      </c>
      <c r="XFD8" s="1165">
        <v>2914</v>
      </c>
    </row>
    <row r="9" spans="1:41 16351:16384">
      <c r="A9" s="1105"/>
      <c r="B9" s="1224" t="str">
        <f>INDEX(tblTrans[[English]:[Polski]],MATCH(XDX9,tblTrans[ID],0),LangSelID)</f>
        <v>number of customers</v>
      </c>
      <c r="C9" s="1226" t="str">
        <f>INDEX(tblTrans[[English]:[Polski]],MATCH(XDY9,tblTrans[ID],0),LangSelID)</f>
        <v>thou.</v>
      </c>
      <c r="D9" s="1238"/>
      <c r="E9" s="1238"/>
      <c r="F9" s="1238"/>
      <c r="G9" s="1238"/>
      <c r="H9" s="1238"/>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58">
        <v>3409</v>
      </c>
      <c r="AG9" s="1165">
        <v>3447</v>
      </c>
      <c r="AH9" s="1165">
        <v>3487</v>
      </c>
      <c r="AI9" s="1165">
        <v>3528</v>
      </c>
      <c r="AJ9" s="1165">
        <v>3588</v>
      </c>
      <c r="AK9" s="1165">
        <v>3621</v>
      </c>
      <c r="AL9" s="1165">
        <v>3664</v>
      </c>
      <c r="AM9" s="1165">
        <v>3695.3419999999996</v>
      </c>
      <c r="AN9" s="1165">
        <v>3739.07</v>
      </c>
      <c r="AO9" s="1260">
        <v>3786.0720000000001</v>
      </c>
      <c r="XDW9" s="1105"/>
      <c r="XDX9" s="1224">
        <v>799</v>
      </c>
      <c r="XDY9" s="1226">
        <v>705</v>
      </c>
      <c r="XDZ9" s="1238"/>
      <c r="XEA9" s="1238"/>
      <c r="XEB9" s="1238"/>
      <c r="XEC9" s="1238"/>
      <c r="XED9" s="1238"/>
      <c r="XEE9" s="1238"/>
      <c r="XEF9" s="1238"/>
      <c r="XEG9" s="1238"/>
      <c r="XEH9" s="1238"/>
      <c r="XEI9" s="1238"/>
      <c r="XEJ9" s="1238"/>
      <c r="XEK9" s="1238"/>
      <c r="XEL9" s="1238"/>
      <c r="XEM9" s="1238"/>
      <c r="XEN9" s="1238"/>
      <c r="XEO9" s="1238"/>
      <c r="XEP9" s="1238"/>
      <c r="XEQ9" s="1238"/>
      <c r="XER9" s="1238"/>
      <c r="XES9" s="1238"/>
      <c r="XET9" s="1238"/>
      <c r="XEU9" s="1238"/>
      <c r="XEV9" s="1238"/>
      <c r="XEW9" s="1238"/>
      <c r="XEX9" s="1238"/>
      <c r="XEY9" s="1238"/>
      <c r="XEZ9" s="1238"/>
      <c r="XFA9" s="1238"/>
      <c r="XFB9" s="1258">
        <v>3409</v>
      </c>
      <c r="XFC9" s="1165">
        <v>3447</v>
      </c>
      <c r="XFD9" s="1165">
        <v>3487</v>
      </c>
    </row>
    <row r="10" spans="1:41 16351:16384">
      <c r="A10" s="1217"/>
      <c r="B10" s="1221" t="str">
        <f>INDEX(tblTrans[[English]:[Polski]],MATCH(XDX10,tblTrans[ID],0),LangSelID)</f>
        <v>therein: microfirms</v>
      </c>
      <c r="C10" s="1226" t="str">
        <f>INDEX(tblTrans[[English]:[Polski]],MATCH(XDY10,tblTrans[ID],0),LangSelID)</f>
        <v>thou.</v>
      </c>
      <c r="D10" s="1238"/>
      <c r="E10" s="1238"/>
      <c r="F10" s="1238"/>
      <c r="G10" s="1238"/>
      <c r="H10" s="1238"/>
      <c r="I10" s="1238"/>
      <c r="J10" s="1238"/>
      <c r="K10" s="1238"/>
      <c r="L10" s="1238"/>
      <c r="M10" s="1238"/>
      <c r="N10" s="1238"/>
      <c r="O10" s="1238"/>
      <c r="P10" s="1238"/>
      <c r="Q10" s="1238"/>
      <c r="R10" s="1238"/>
      <c r="S10" s="1238"/>
      <c r="T10" s="1238"/>
      <c r="U10" s="1238"/>
      <c r="V10" s="1238"/>
      <c r="W10" s="1238"/>
      <c r="X10" s="1238"/>
      <c r="Y10" s="1238"/>
      <c r="Z10" s="1238"/>
      <c r="AA10" s="1238"/>
      <c r="AB10" s="1238"/>
      <c r="AC10" s="1238"/>
      <c r="AD10" s="1238"/>
      <c r="AE10" s="1238"/>
      <c r="AF10" s="1271">
        <v>414.70000000000005</v>
      </c>
      <c r="AG10" s="1270">
        <v>418.2</v>
      </c>
      <c r="AH10" s="1270">
        <v>422.2</v>
      </c>
      <c r="AI10" s="1269">
        <v>425.6</v>
      </c>
      <c r="AJ10" s="1269">
        <v>434.8</v>
      </c>
      <c r="AK10" s="1269">
        <v>436.3</v>
      </c>
      <c r="AL10" s="1180">
        <v>441</v>
      </c>
      <c r="AM10" s="1180">
        <v>444</v>
      </c>
      <c r="AN10" s="1180">
        <v>451.51900000000001</v>
      </c>
      <c r="AO10" s="1268">
        <v>455.36700000000002</v>
      </c>
      <c r="XDW10" s="1217"/>
      <c r="XDX10" s="1221">
        <v>800</v>
      </c>
      <c r="XDY10" s="1226">
        <v>705</v>
      </c>
      <c r="XDZ10" s="1238"/>
      <c r="XEA10" s="1238"/>
      <c r="XEB10" s="1238"/>
      <c r="XEC10" s="1238"/>
      <c r="XED10" s="1238"/>
      <c r="XEE10" s="1238"/>
      <c r="XEF10" s="1238"/>
      <c r="XEG10" s="1238"/>
      <c r="XEH10" s="1238"/>
      <c r="XEI10" s="1238"/>
      <c r="XEJ10" s="1238"/>
      <c r="XEK10" s="1238"/>
      <c r="XEL10" s="1238"/>
      <c r="XEM10" s="1238"/>
      <c r="XEN10" s="1238"/>
      <c r="XEO10" s="1238"/>
      <c r="XEP10" s="1238"/>
      <c r="XEQ10" s="1238"/>
      <c r="XER10" s="1238"/>
      <c r="XES10" s="1238"/>
      <c r="XET10" s="1238"/>
      <c r="XEU10" s="1238"/>
      <c r="XEV10" s="1238"/>
      <c r="XEW10" s="1238"/>
      <c r="XEX10" s="1238"/>
      <c r="XEY10" s="1238"/>
      <c r="XEZ10" s="1238"/>
      <c r="XFA10" s="1238"/>
      <c r="XFB10" s="1271">
        <v>414.70000000000005</v>
      </c>
      <c r="XFC10" s="1270">
        <v>418.2</v>
      </c>
      <c r="XFD10" s="1270">
        <v>422.2</v>
      </c>
    </row>
    <row r="11" spans="1:41 16351:16384">
      <c r="A11" s="1105"/>
      <c r="B11" s="1224" t="str">
        <f>INDEX(tblTrans[[English]:[Polski]],MATCH(XDX11,tblTrans[ID],0),LangSelID)</f>
        <v>total number of cards</v>
      </c>
      <c r="C11" s="1226" t="str">
        <f>INDEX(tblTrans[[English]:[Polski]],MATCH(XDY11,tblTrans[ID],0),LangSelID)</f>
        <v>pcs. '000</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58">
        <v>4799.8999999999996</v>
      </c>
      <c r="AG11" s="1165">
        <v>5005</v>
      </c>
      <c r="AH11" s="1165">
        <v>5217.1000000000004</v>
      </c>
      <c r="AI11" s="1165">
        <v>5485.4</v>
      </c>
      <c r="AJ11" s="1165">
        <v>5731.9</v>
      </c>
      <c r="AK11" s="1165">
        <v>6169.7999999999993</v>
      </c>
      <c r="AL11" s="1165">
        <v>6312</v>
      </c>
      <c r="AM11" s="1165">
        <v>6441.28</v>
      </c>
      <c r="AN11" s="1165">
        <v>6608.299</v>
      </c>
      <c r="AO11" s="1260">
        <f>AO12+AO13</f>
        <v>6791.3729999999996</v>
      </c>
      <c r="XDW11" s="1105"/>
      <c r="XDX11" s="1224">
        <v>801</v>
      </c>
      <c r="XDY11" s="1226">
        <v>880</v>
      </c>
      <c r="XDZ11" s="1238"/>
      <c r="XEA11" s="1238"/>
      <c r="XEB11" s="1238"/>
      <c r="XEC11" s="1238"/>
      <c r="XED11" s="1238"/>
      <c r="XEE11" s="1238"/>
      <c r="XEF11" s="1238"/>
      <c r="XEG11" s="1238"/>
      <c r="XEH11" s="1238"/>
      <c r="XEI11" s="1238"/>
      <c r="XEJ11" s="1238"/>
      <c r="XEK11" s="1238"/>
      <c r="XEL11" s="1238"/>
      <c r="XEM11" s="1238"/>
      <c r="XEN11" s="1238"/>
      <c r="XEO11" s="1238"/>
      <c r="XEP11" s="1238"/>
      <c r="XEQ11" s="1238"/>
      <c r="XER11" s="1238"/>
      <c r="XES11" s="1238"/>
      <c r="XET11" s="1238"/>
      <c r="XEU11" s="1238"/>
      <c r="XEV11" s="1238"/>
      <c r="XEW11" s="1238"/>
      <c r="XEX11" s="1238"/>
      <c r="XEY11" s="1238"/>
      <c r="XEZ11" s="1238"/>
      <c r="XFA11" s="1238"/>
      <c r="XFB11" s="1258">
        <v>4799.8999999999996</v>
      </c>
      <c r="XFC11" s="1165">
        <v>5005</v>
      </c>
      <c r="XFD11" s="1165">
        <v>5217.1000000000004</v>
      </c>
    </row>
    <row r="12" spans="1:41 16351:16384">
      <c r="A12" s="1217"/>
      <c r="B12" s="1221" t="str">
        <f>INDEX(tblTrans[[English]:[Polski]],MATCH(XDX12,tblTrans[ID],0),LangSelID)</f>
        <v>number of debit cards</v>
      </c>
      <c r="C12" s="1226" t="str">
        <f>INDEX(tblTrans[[English]:[Polski]],MATCH(XDY12,tblTrans[ID],0),LangSelID)</f>
        <v>pcs. '000</v>
      </c>
      <c r="D12" s="1238"/>
      <c r="E12" s="1238"/>
      <c r="F12" s="1238"/>
      <c r="G12" s="1238"/>
      <c r="H12" s="1238"/>
      <c r="I12" s="1238"/>
      <c r="J12" s="1238"/>
      <c r="K12" s="1238"/>
      <c r="L12" s="1238"/>
      <c r="M12" s="1238"/>
      <c r="N12" s="1238"/>
      <c r="O12" s="1238"/>
      <c r="P12" s="1238"/>
      <c r="Q12" s="1238"/>
      <c r="R12" s="1238"/>
      <c r="S12" s="1238"/>
      <c r="T12" s="1238"/>
      <c r="U12" s="1238"/>
      <c r="V12" s="1238"/>
      <c r="W12" s="1238"/>
      <c r="X12" s="1238"/>
      <c r="Y12" s="1238"/>
      <c r="Z12" s="1238"/>
      <c r="AA12" s="1238"/>
      <c r="AB12" s="1238"/>
      <c r="AC12" s="1238"/>
      <c r="AD12" s="1238"/>
      <c r="AE12" s="1238"/>
      <c r="AF12" s="1271">
        <v>4151.5</v>
      </c>
      <c r="AG12" s="1270">
        <v>4342.3</v>
      </c>
      <c r="AH12" s="1269">
        <v>4535.5</v>
      </c>
      <c r="AI12" s="1269">
        <v>4783.5</v>
      </c>
      <c r="AJ12" s="1269">
        <v>5014</v>
      </c>
      <c r="AK12" s="1269">
        <v>5438.4</v>
      </c>
      <c r="AL12" s="1269">
        <v>5567</v>
      </c>
      <c r="AM12" s="1269">
        <v>5683.5639999999994</v>
      </c>
      <c r="AN12" s="1269">
        <v>5836.7629999999999</v>
      </c>
      <c r="AO12" s="1268">
        <v>6006.1329999999998</v>
      </c>
      <c r="XDW12" s="1217"/>
      <c r="XDX12" s="1221">
        <v>802</v>
      </c>
      <c r="XDY12" s="1226">
        <v>880</v>
      </c>
      <c r="XDZ12" s="1238"/>
      <c r="XEA12" s="1238"/>
      <c r="XEB12" s="1238"/>
      <c r="XEC12" s="1238"/>
      <c r="XED12" s="1238"/>
      <c r="XEE12" s="1238"/>
      <c r="XEF12" s="1238"/>
      <c r="XEG12" s="1238"/>
      <c r="XEH12" s="1238"/>
      <c r="XEI12" s="1238"/>
      <c r="XEJ12" s="1238"/>
      <c r="XEK12" s="1238"/>
      <c r="XEL12" s="1238"/>
      <c r="XEM12" s="1238"/>
      <c r="XEN12" s="1238"/>
      <c r="XEO12" s="1238"/>
      <c r="XEP12" s="1238"/>
      <c r="XEQ12" s="1238"/>
      <c r="XER12" s="1238"/>
      <c r="XES12" s="1238"/>
      <c r="XET12" s="1238"/>
      <c r="XEU12" s="1238"/>
      <c r="XEV12" s="1238"/>
      <c r="XEW12" s="1238"/>
      <c r="XEX12" s="1238"/>
      <c r="XEY12" s="1238"/>
      <c r="XEZ12" s="1238"/>
      <c r="XFA12" s="1238"/>
      <c r="XFB12" s="1271">
        <v>4151.5</v>
      </c>
      <c r="XFC12" s="1270">
        <v>4342.3</v>
      </c>
      <c r="XFD12" s="1269">
        <v>4535.5</v>
      </c>
    </row>
    <row r="13" spans="1:41 16351:16384">
      <c r="A13" s="1217"/>
      <c r="B13" s="1221" t="str">
        <f>INDEX(tblTrans[[English]:[Polski]],MATCH(XDX13,tblTrans[ID],0),LangSelID)</f>
        <v>number of credit cards</v>
      </c>
      <c r="C13" s="1226" t="str">
        <f>INDEX(tblTrans[[English]:[Polski]],MATCH(XDY13,tblTrans[ID],0),LangSelID)</f>
        <v>pcs. '000</v>
      </c>
      <c r="D13" s="1238"/>
      <c r="E13" s="1238"/>
      <c r="F13" s="1238"/>
      <c r="G13" s="1238"/>
      <c r="H13" s="1238"/>
      <c r="I13" s="1238"/>
      <c r="J13" s="1238"/>
      <c r="K13" s="1238"/>
      <c r="L13" s="1238"/>
      <c r="M13" s="1238"/>
      <c r="N13" s="1238"/>
      <c r="O13" s="1238"/>
      <c r="P13" s="1238"/>
      <c r="Q13" s="1238"/>
      <c r="R13" s="1238"/>
      <c r="S13" s="1238"/>
      <c r="T13" s="1238"/>
      <c r="U13" s="1238"/>
      <c r="V13" s="1238"/>
      <c r="W13" s="1238"/>
      <c r="X13" s="2567" t="str">
        <f>INDEX(tblTrans[[English]:[Polski]],MATCH(XET13,tblTrans[ID],0),LangSelID)</f>
        <v>Starting from 2012 mBank (Poland) and Multibank are presented in total as Retail Banking (Poland) (including Private Banking)</v>
      </c>
      <c r="Y13" s="2568" t="e">
        <f>INDEX(tblTrans[[English]:[Polski]],MATCH(XEU13,tblTrans[ID],0),LangSelID)</f>
        <v>#N/A</v>
      </c>
      <c r="Z13" s="2568" t="e">
        <f>INDEX(tblTrans[[English]:[Polski]],MATCH(XEV13,tblTrans[ID],0),LangSelID)</f>
        <v>#N/A</v>
      </c>
      <c r="AA13" s="2568" t="e">
        <f>INDEX(tblTrans[[English]:[Polski]],MATCH(XEW13,tblTrans[ID],0),LangSelID)</f>
        <v>#N/A</v>
      </c>
      <c r="AB13" s="2568" t="e">
        <f>INDEX(tblTrans[[English]:[Polski]],MATCH(XEX13,tblTrans[ID],0),LangSelID)</f>
        <v>#N/A</v>
      </c>
      <c r="AC13" s="2568" t="e">
        <f>INDEX(tblTrans[[English]:[Polski]],MATCH(XEY13,tblTrans[ID],0),LangSelID)</f>
        <v>#N/A</v>
      </c>
      <c r="AD13" s="2568" t="e">
        <f>INDEX(tblTrans[[English]:[Polski]],MATCH(XEZ13,tblTrans[ID],0),LangSelID)</f>
        <v>#N/A</v>
      </c>
      <c r="AE13" s="2569" t="e">
        <f>INDEX(tblTrans[[English]:[Polski]],MATCH(XFA13,tblTrans[ID],0),LangSelID)</f>
        <v>#N/A</v>
      </c>
      <c r="AF13" s="1271">
        <v>648.40000000000009</v>
      </c>
      <c r="AG13" s="1270">
        <v>662.7</v>
      </c>
      <c r="AH13" s="1270">
        <v>681.6</v>
      </c>
      <c r="AI13" s="1269">
        <v>701.9</v>
      </c>
      <c r="AJ13" s="1269">
        <v>717.9</v>
      </c>
      <c r="AK13" s="1269">
        <v>731.4</v>
      </c>
      <c r="AL13" s="1269">
        <v>745</v>
      </c>
      <c r="AM13" s="1269">
        <v>757.71600000000001</v>
      </c>
      <c r="AN13" s="1269">
        <v>771.53600000000006</v>
      </c>
      <c r="AO13" s="1268">
        <v>785.24</v>
      </c>
      <c r="XDW13" s="1217"/>
      <c r="XDX13" s="1221">
        <v>803</v>
      </c>
      <c r="XDY13" s="1226">
        <v>880</v>
      </c>
      <c r="XDZ13" s="1238"/>
      <c r="XEA13" s="1238"/>
      <c r="XEB13" s="1238"/>
      <c r="XEC13" s="1238"/>
      <c r="XED13" s="1238"/>
      <c r="XEE13" s="1238"/>
      <c r="XEF13" s="1238"/>
      <c r="XEG13" s="1238"/>
      <c r="XEH13" s="1238"/>
      <c r="XEI13" s="1238"/>
      <c r="XEJ13" s="1238"/>
      <c r="XEK13" s="1238"/>
      <c r="XEL13" s="1238"/>
      <c r="XEM13" s="1238"/>
      <c r="XEN13" s="1238"/>
      <c r="XEO13" s="1238"/>
      <c r="XEP13" s="1238"/>
      <c r="XEQ13" s="1238"/>
      <c r="XER13" s="1238"/>
      <c r="XES13" s="1238"/>
      <c r="XET13" s="2567">
        <v>878</v>
      </c>
      <c r="XEU13" s="2568"/>
      <c r="XEV13" s="2568"/>
      <c r="XEW13" s="2568"/>
      <c r="XEX13" s="2568"/>
      <c r="XEY13" s="2568"/>
      <c r="XEZ13" s="2568"/>
      <c r="XFA13" s="2569"/>
      <c r="XFB13" s="1271">
        <v>648.40000000000009</v>
      </c>
      <c r="XFC13" s="1270">
        <v>662.7</v>
      </c>
      <c r="XFD13" s="1270">
        <v>681.6</v>
      </c>
    </row>
    <row r="14" spans="1:41 16351:16384">
      <c r="A14" s="1105"/>
      <c r="B14" s="1224" t="str">
        <f>INDEX(tblTrans[[English]:[Polski]],MATCH(XDX14,tblTrans[ID],0),LangSelID)</f>
        <v>total deposits</v>
      </c>
      <c r="C14" s="1226" t="str">
        <f>INDEX(tblTrans[[English]:[Polski]],MATCH(XDY14,tblTrans[ID],0),LangSelID)</f>
        <v>PLN M</v>
      </c>
      <c r="D14" s="1238"/>
      <c r="E14" s="1238"/>
      <c r="F14" s="1238"/>
      <c r="G14" s="1238"/>
      <c r="H14" s="1238"/>
      <c r="I14" s="1238"/>
      <c r="J14" s="1238"/>
      <c r="K14" s="1238"/>
      <c r="L14" s="1238"/>
      <c r="M14" s="1238"/>
      <c r="N14" s="1238"/>
      <c r="O14" s="1238"/>
      <c r="P14" s="1238"/>
      <c r="Q14" s="1238"/>
      <c r="R14" s="1238"/>
      <c r="S14" s="1238"/>
      <c r="T14" s="1238"/>
      <c r="U14" s="1238"/>
      <c r="V14" s="1238"/>
      <c r="W14" s="1238"/>
      <c r="X14" s="2567" t="e">
        <f>INDEX(tblTrans[[English]:[Polski]],MATCH(XET14,tblTrans[ID],0),LangSelID)</f>
        <v>#N/A</v>
      </c>
      <c r="Y14" s="2568" t="e">
        <f>INDEX(tblTrans[[English]:[Polski]],MATCH(XEU14,tblTrans[ID],0),LangSelID)</f>
        <v>#N/A</v>
      </c>
      <c r="Z14" s="2568" t="e">
        <f>INDEX(tblTrans[[English]:[Polski]],MATCH(XEV14,tblTrans[ID],0),LangSelID)</f>
        <v>#N/A</v>
      </c>
      <c r="AA14" s="2568" t="e">
        <f>INDEX(tblTrans[[English]:[Polski]],MATCH(XEW14,tblTrans[ID],0),LangSelID)</f>
        <v>#N/A</v>
      </c>
      <c r="AB14" s="2568" t="e">
        <f>INDEX(tblTrans[[English]:[Polski]],MATCH(XEX14,tblTrans[ID],0),LangSelID)</f>
        <v>#N/A</v>
      </c>
      <c r="AC14" s="2568" t="e">
        <f>INDEX(tblTrans[[English]:[Polski]],MATCH(XEY14,tblTrans[ID],0),LangSelID)</f>
        <v>#N/A</v>
      </c>
      <c r="AD14" s="2568" t="e">
        <f>INDEX(tblTrans[[English]:[Polski]],MATCH(XEZ14,tblTrans[ID],0),LangSelID)</f>
        <v>#N/A</v>
      </c>
      <c r="AE14" s="2569" t="e">
        <f>INDEX(tblTrans[[English]:[Polski]],MATCH(XFA14,tblTrans[ID],0),LangSelID)</f>
        <v>#N/A</v>
      </c>
      <c r="AF14" s="1258">
        <v>23029.1</v>
      </c>
      <c r="AG14" s="1165">
        <v>23928.5</v>
      </c>
      <c r="AH14" s="1165">
        <v>25372.7</v>
      </c>
      <c r="AI14" s="1165">
        <v>29473.116862139999</v>
      </c>
      <c r="AJ14" s="1165">
        <v>29879.964596180005</v>
      </c>
      <c r="AK14" s="1165">
        <v>28237.916122680002</v>
      </c>
      <c r="AL14" s="1165">
        <v>27195.065255860001</v>
      </c>
      <c r="AM14" s="1165">
        <v>29047.713263730002</v>
      </c>
      <c r="AN14" s="1165">
        <v>29537.76823125</v>
      </c>
      <c r="AO14" s="1260">
        <v>30082.929288179992</v>
      </c>
      <c r="XDW14" s="1105"/>
      <c r="XDX14" s="1224">
        <v>804</v>
      </c>
      <c r="XDY14" s="1226">
        <v>706</v>
      </c>
      <c r="XDZ14" s="1238"/>
      <c r="XEA14" s="1238"/>
      <c r="XEB14" s="1238"/>
      <c r="XEC14" s="1238"/>
      <c r="XED14" s="1238"/>
      <c r="XEE14" s="1238"/>
      <c r="XEF14" s="1238"/>
      <c r="XEG14" s="1238"/>
      <c r="XEH14" s="1238"/>
      <c r="XEI14" s="1238"/>
      <c r="XEJ14" s="1238"/>
      <c r="XEK14" s="1238"/>
      <c r="XEL14" s="1238"/>
      <c r="XEM14" s="1238"/>
      <c r="XEN14" s="1238"/>
      <c r="XEO14" s="1238"/>
      <c r="XEP14" s="1238"/>
      <c r="XEQ14" s="1238"/>
      <c r="XER14" s="1238"/>
      <c r="XES14" s="1238"/>
      <c r="XET14" s="2567"/>
      <c r="XEU14" s="2568"/>
      <c r="XEV14" s="2568"/>
      <c r="XEW14" s="2568"/>
      <c r="XEX14" s="2568"/>
      <c r="XEY14" s="2568"/>
      <c r="XEZ14" s="2568"/>
      <c r="XFA14" s="2569"/>
      <c r="XFB14" s="1258">
        <v>23029.1</v>
      </c>
      <c r="XFC14" s="1165">
        <v>23928.5</v>
      </c>
      <c r="XFD14" s="1165">
        <v>25372.7</v>
      </c>
    </row>
    <row r="15" spans="1:41 16351:16384">
      <c r="A15" s="1105"/>
      <c r="B15" s="1224" t="str">
        <f>INDEX(tblTrans[[English]:[Polski]],MATCH(XDX15,tblTrans[ID],0),LangSelID)</f>
        <v>total loans</v>
      </c>
      <c r="C15" s="1226" t="str">
        <f>INDEX(tblTrans[[English]:[Polski]],MATCH(XDY15,tblTrans[ID],0),LangSelID)</f>
        <v>PLN M</v>
      </c>
      <c r="D15" s="1238"/>
      <c r="E15" s="1238"/>
      <c r="F15" s="1238"/>
      <c r="G15" s="1238"/>
      <c r="H15" s="1238"/>
      <c r="I15" s="1238"/>
      <c r="J15" s="1238"/>
      <c r="K15" s="1238"/>
      <c r="L15" s="1238"/>
      <c r="M15" s="1238"/>
      <c r="N15" s="1238"/>
      <c r="O15" s="1238"/>
      <c r="P15" s="1238"/>
      <c r="Q15" s="1238"/>
      <c r="R15" s="1238"/>
      <c r="S15" s="1238"/>
      <c r="T15" s="1238"/>
      <c r="U15" s="1238"/>
      <c r="V15" s="1238"/>
      <c r="W15" s="1238"/>
      <c r="X15" s="2567" t="e">
        <f>INDEX(tblTrans[[English]:[Polski]],MATCH(XET15,tblTrans[ID],0),LangSelID)</f>
        <v>#N/A</v>
      </c>
      <c r="Y15" s="2568" t="e">
        <f>INDEX(tblTrans[[English]:[Polski]],MATCH(XEU15,tblTrans[ID],0),LangSelID)</f>
        <v>#N/A</v>
      </c>
      <c r="Z15" s="2568" t="e">
        <f>INDEX(tblTrans[[English]:[Polski]],MATCH(XEV15,tblTrans[ID],0),LangSelID)</f>
        <v>#N/A</v>
      </c>
      <c r="AA15" s="2568" t="e">
        <f>INDEX(tblTrans[[English]:[Polski]],MATCH(XEW15,tblTrans[ID],0),LangSelID)</f>
        <v>#N/A</v>
      </c>
      <c r="AB15" s="2568" t="e">
        <f>INDEX(tblTrans[[English]:[Polski]],MATCH(XEX15,tblTrans[ID],0),LangSelID)</f>
        <v>#N/A</v>
      </c>
      <c r="AC15" s="2568" t="e">
        <f>INDEX(tblTrans[[English]:[Polski]],MATCH(XEY15,tblTrans[ID],0),LangSelID)</f>
        <v>#N/A</v>
      </c>
      <c r="AD15" s="2568" t="e">
        <f>INDEX(tblTrans[[English]:[Polski]],MATCH(XEZ15,tblTrans[ID],0),LangSelID)</f>
        <v>#N/A</v>
      </c>
      <c r="AE15" s="2569" t="e">
        <f>INDEX(tblTrans[[English]:[Polski]],MATCH(XFA15,tblTrans[ID],0),LangSelID)</f>
        <v>#N/A</v>
      </c>
      <c r="AF15" s="1258">
        <v>34672.400000000001</v>
      </c>
      <c r="AG15" s="1165">
        <v>35920.9</v>
      </c>
      <c r="AH15" s="1165">
        <v>35180.1</v>
      </c>
      <c r="AI15" s="1165">
        <v>35507.544656489998</v>
      </c>
      <c r="AJ15" s="1165">
        <v>35796.891731409996</v>
      </c>
      <c r="AK15" s="1165">
        <v>36516.001783560001</v>
      </c>
      <c r="AL15" s="1165">
        <v>36311.946866850005</v>
      </c>
      <c r="AM15" s="1165">
        <v>35783.073287270003</v>
      </c>
      <c r="AN15" s="1165">
        <v>36276.735559720008</v>
      </c>
      <c r="AO15" s="1260">
        <v>36718.830689110007</v>
      </c>
      <c r="XDW15" s="1105"/>
      <c r="XDX15" s="1224">
        <v>805</v>
      </c>
      <c r="XDY15" s="1226">
        <v>706</v>
      </c>
      <c r="XDZ15" s="1238"/>
      <c r="XEA15" s="1238"/>
      <c r="XEB15" s="1238"/>
      <c r="XEC15" s="1238"/>
      <c r="XED15" s="1238"/>
      <c r="XEE15" s="1238"/>
      <c r="XEF15" s="1238"/>
      <c r="XEG15" s="1238"/>
      <c r="XEH15" s="1238"/>
      <c r="XEI15" s="1238"/>
      <c r="XEJ15" s="1238"/>
      <c r="XEK15" s="1238"/>
      <c r="XEL15" s="1238"/>
      <c r="XEM15" s="1238"/>
      <c r="XEN15" s="1238"/>
      <c r="XEO15" s="1238"/>
      <c r="XEP15" s="1238"/>
      <c r="XEQ15" s="1238"/>
      <c r="XER15" s="1238"/>
      <c r="XES15" s="1238"/>
      <c r="XET15" s="2567"/>
      <c r="XEU15" s="2568"/>
      <c r="XEV15" s="2568"/>
      <c r="XEW15" s="2568"/>
      <c r="XEX15" s="2568"/>
      <c r="XEY15" s="2568"/>
      <c r="XEZ15" s="2568"/>
      <c r="XFA15" s="2569"/>
      <c r="XFB15" s="1258">
        <v>34672.400000000001</v>
      </c>
      <c r="XFC15" s="1165">
        <v>35920.9</v>
      </c>
      <c r="XFD15" s="1165">
        <v>35180.1</v>
      </c>
    </row>
    <row r="16" spans="1:41 16351:16384" ht="25.5">
      <c r="A16" s="1105"/>
      <c r="B16" s="1242" t="str">
        <f>INDEX(tblTrans[[English]:[Polski]],MATCH(XDX16,tblTrans[ID],0),LangSelID)</f>
        <v>value of mortgage loans
(cumulative)</v>
      </c>
      <c r="C16" s="1226" t="str">
        <f>INDEX(tblTrans[[English]:[Polski]],MATCH(XDY16,tblTrans[ID],0),LangSelID)</f>
        <v>PLN M</v>
      </c>
      <c r="D16" s="1238"/>
      <c r="E16" s="1238"/>
      <c r="F16" s="1238"/>
      <c r="G16" s="1238"/>
      <c r="H16" s="1238"/>
      <c r="I16" s="1238"/>
      <c r="J16" s="1238"/>
      <c r="K16" s="1238"/>
      <c r="L16" s="1238"/>
      <c r="M16" s="1238"/>
      <c r="N16" s="1238"/>
      <c r="O16" s="1238"/>
      <c r="P16" s="1238"/>
      <c r="Q16" s="1238"/>
      <c r="R16" s="1238"/>
      <c r="S16" s="1238"/>
      <c r="T16" s="1238"/>
      <c r="U16" s="1238"/>
      <c r="V16" s="1238"/>
      <c r="W16" s="1238"/>
      <c r="X16" s="2567" t="e">
        <f>INDEX(tblTrans[[English]:[Polski]],MATCH(XET16,tblTrans[ID],0),LangSelID)</f>
        <v>#N/A</v>
      </c>
      <c r="Y16" s="2568" t="e">
        <f>INDEX(tblTrans[[English]:[Polski]],MATCH(XEU16,tblTrans[ID],0),LangSelID)</f>
        <v>#N/A</v>
      </c>
      <c r="Z16" s="2568" t="e">
        <f>INDEX(tblTrans[[English]:[Polski]],MATCH(XEV16,tblTrans[ID],0),LangSelID)</f>
        <v>#N/A</v>
      </c>
      <c r="AA16" s="2568" t="e">
        <f>INDEX(tblTrans[[English]:[Polski]],MATCH(XEW16,tblTrans[ID],0),LangSelID)</f>
        <v>#N/A</v>
      </c>
      <c r="AB16" s="2568" t="e">
        <f>INDEX(tblTrans[[English]:[Polski]],MATCH(XEX16,tblTrans[ID],0),LangSelID)</f>
        <v>#N/A</v>
      </c>
      <c r="AC16" s="2568" t="e">
        <f>INDEX(tblTrans[[English]:[Polski]],MATCH(XEY16,tblTrans[ID],0),LangSelID)</f>
        <v>#N/A</v>
      </c>
      <c r="AD16" s="2568" t="e">
        <f>INDEX(tblTrans[[English]:[Polski]],MATCH(XEZ16,tblTrans[ID],0),LangSelID)</f>
        <v>#N/A</v>
      </c>
      <c r="AE16" s="2569" t="e">
        <f>INDEX(tblTrans[[English]:[Polski]],MATCH(XFA16,tblTrans[ID],0),LangSelID)</f>
        <v>#N/A</v>
      </c>
      <c r="AF16" s="1264">
        <v>29599.9</v>
      </c>
      <c r="AG16" s="1262">
        <v>30583.699999999997</v>
      </c>
      <c r="AH16" s="1262">
        <v>29535.5</v>
      </c>
      <c r="AI16" s="1262">
        <v>29209.9</v>
      </c>
      <c r="AJ16" s="1262">
        <v>29577.1402204062</v>
      </c>
      <c r="AK16" s="1262">
        <v>29976.353044919997</v>
      </c>
      <c r="AL16" s="1262">
        <v>29455.339261590001</v>
      </c>
      <c r="AM16" s="1262">
        <v>28915.824146090003</v>
      </c>
      <c r="AN16" s="1262">
        <v>29119.066517210005</v>
      </c>
      <c r="AO16" s="1261">
        <v>29188.366168040007</v>
      </c>
      <c r="XDW16" s="1105"/>
      <c r="XDX16" s="1242">
        <v>806</v>
      </c>
      <c r="XDY16" s="1226">
        <v>706</v>
      </c>
      <c r="XDZ16" s="1238"/>
      <c r="XEA16" s="1238"/>
      <c r="XEB16" s="1238"/>
      <c r="XEC16" s="1238"/>
      <c r="XED16" s="1238"/>
      <c r="XEE16" s="1238"/>
      <c r="XEF16" s="1238"/>
      <c r="XEG16" s="1238"/>
      <c r="XEH16" s="1238"/>
      <c r="XEI16" s="1238"/>
      <c r="XEJ16" s="1238"/>
      <c r="XEK16" s="1238"/>
      <c r="XEL16" s="1238"/>
      <c r="XEM16" s="1238"/>
      <c r="XEN16" s="1238"/>
      <c r="XEO16" s="1238"/>
      <c r="XEP16" s="1238"/>
      <c r="XEQ16" s="1238"/>
      <c r="XER16" s="1238"/>
      <c r="XES16" s="1238"/>
      <c r="XET16" s="2567"/>
      <c r="XEU16" s="2568"/>
      <c r="XEV16" s="2568"/>
      <c r="XEW16" s="2568"/>
      <c r="XEX16" s="2568"/>
      <c r="XEY16" s="2568"/>
      <c r="XEZ16" s="2568"/>
      <c r="XFA16" s="2569"/>
      <c r="XFB16" s="1264">
        <v>29599.9</v>
      </c>
      <c r="XFC16" s="1262">
        <v>30583.699999999997</v>
      </c>
      <c r="XFD16" s="1262">
        <v>29535.5</v>
      </c>
    </row>
    <row r="17" spans="1:41 16351:16384" ht="25.5">
      <c r="A17" s="1105"/>
      <c r="B17" s="1242" t="str">
        <f>INDEX(tblTrans[[English]:[Polski]],MATCH(XDX17,tblTrans[ID],0),LangSelID)</f>
        <v>value of mortgage loans 
(balance-sheet growth)</v>
      </c>
      <c r="C17" s="1226" t="str">
        <f>INDEX(tblTrans[[English]:[Polski]],MATCH(XDY17,tblTrans[ID],0),LangSelID)</f>
        <v>PLN M</v>
      </c>
      <c r="D17" s="1238"/>
      <c r="E17" s="1238"/>
      <c r="F17" s="1238"/>
      <c r="G17" s="1238"/>
      <c r="H17" s="1238"/>
      <c r="I17" s="1238"/>
      <c r="J17" s="1238"/>
      <c r="K17" s="1238"/>
      <c r="L17" s="1238"/>
      <c r="M17" s="1238"/>
      <c r="N17" s="1238"/>
      <c r="O17" s="1238"/>
      <c r="P17" s="1238"/>
      <c r="Q17" s="1238"/>
      <c r="R17" s="1238"/>
      <c r="S17" s="1238"/>
      <c r="T17" s="1238"/>
      <c r="U17" s="1238"/>
      <c r="V17" s="1238"/>
      <c r="W17" s="1238"/>
      <c r="X17" s="2567" t="e">
        <f>INDEX(tblTrans[[English]:[Polski]],MATCH(XET17,tblTrans[ID],0),LangSelID)</f>
        <v>#N/A</v>
      </c>
      <c r="Y17" s="2568" t="e">
        <f>INDEX(tblTrans[[English]:[Polski]],MATCH(XEU17,tblTrans[ID],0),LangSelID)</f>
        <v>#N/A</v>
      </c>
      <c r="Z17" s="2568" t="e">
        <f>INDEX(tblTrans[[English]:[Polski]],MATCH(XEV17,tblTrans[ID],0),LangSelID)</f>
        <v>#N/A</v>
      </c>
      <c r="AA17" s="2568" t="e">
        <f>INDEX(tblTrans[[English]:[Polski]],MATCH(XEW17,tblTrans[ID],0),LangSelID)</f>
        <v>#N/A</v>
      </c>
      <c r="AB17" s="2568" t="e">
        <f>INDEX(tblTrans[[English]:[Polski]],MATCH(XEX17,tblTrans[ID],0),LangSelID)</f>
        <v>#N/A</v>
      </c>
      <c r="AC17" s="2568" t="e">
        <f>INDEX(tblTrans[[English]:[Polski]],MATCH(XEY17,tblTrans[ID],0),LangSelID)</f>
        <v>#N/A</v>
      </c>
      <c r="AD17" s="2568" t="e">
        <f>INDEX(tblTrans[[English]:[Polski]],MATCH(XEZ17,tblTrans[ID],0),LangSelID)</f>
        <v>#N/A</v>
      </c>
      <c r="AE17" s="2569" t="e">
        <f>INDEX(tblTrans[[English]:[Polski]],MATCH(XFA17,tblTrans[ID],0),LangSelID)</f>
        <v>#N/A</v>
      </c>
      <c r="AF17" s="1267">
        <v>-1288.3999999999996</v>
      </c>
      <c r="AG17" s="1265">
        <v>983.79999999999745</v>
      </c>
      <c r="AH17" s="1265">
        <v>-1048.1999999999971</v>
      </c>
      <c r="AI17" s="1265">
        <v>-325.59999999999854</v>
      </c>
      <c r="AJ17" s="1265">
        <v>93.241170646197133</v>
      </c>
      <c r="AK17" s="1265">
        <v>399.21282451379739</v>
      </c>
      <c r="AL17" s="1262">
        <v>-521.01378332999593</v>
      </c>
      <c r="AM17" s="1262">
        <f>AM16-AL16</f>
        <v>-539.5151154999985</v>
      </c>
      <c r="AN17" s="1262">
        <f>AN16-AM16</f>
        <v>203.24237112000264</v>
      </c>
      <c r="AO17" s="1261">
        <f>AO16-AN16</f>
        <v>69.299650830002065</v>
      </c>
      <c r="XDW17" s="1105"/>
      <c r="XDX17" s="1242">
        <v>807</v>
      </c>
      <c r="XDY17" s="1226">
        <v>706</v>
      </c>
      <c r="XDZ17" s="1238"/>
      <c r="XEA17" s="1238"/>
      <c r="XEB17" s="1238"/>
      <c r="XEC17" s="1238"/>
      <c r="XED17" s="1238"/>
      <c r="XEE17" s="1238"/>
      <c r="XEF17" s="1238"/>
      <c r="XEG17" s="1238"/>
      <c r="XEH17" s="1238"/>
      <c r="XEI17" s="1238"/>
      <c r="XEJ17" s="1238"/>
      <c r="XEK17" s="1238"/>
      <c r="XEL17" s="1238"/>
      <c r="XEM17" s="1238"/>
      <c r="XEN17" s="1238"/>
      <c r="XEO17" s="1238"/>
      <c r="XEP17" s="1238"/>
      <c r="XEQ17" s="1238"/>
      <c r="XER17" s="1238"/>
      <c r="XES17" s="1238"/>
      <c r="XET17" s="2567"/>
      <c r="XEU17" s="2568"/>
      <c r="XEV17" s="2568"/>
      <c r="XEW17" s="2568"/>
      <c r="XEX17" s="2568"/>
      <c r="XEY17" s="2568"/>
      <c r="XEZ17" s="2568"/>
      <c r="XFA17" s="2569"/>
      <c r="XFB17" s="1267">
        <v>-1288.3999999999996</v>
      </c>
      <c r="XFC17" s="1265">
        <v>983.79999999999745</v>
      </c>
      <c r="XFD17" s="1265">
        <v>-1048.1999999999971</v>
      </c>
    </row>
    <row r="18" spans="1:41 16351:16384" ht="25.5">
      <c r="A18" s="1105"/>
      <c r="B18" s="1242" t="str">
        <f>INDEX(tblTrans[[English]:[Polski]],MATCH(XDX18,tblTrans[ID],0),LangSelID)</f>
        <v>value of mortgage loans - individuals
(quarterly sales)</v>
      </c>
      <c r="C18" s="1226" t="str">
        <f>INDEX(tblTrans[[English]:[Polski]],MATCH(XDY18,tblTrans[ID],0),LangSelID)</f>
        <v>PLN M</v>
      </c>
      <c r="D18" s="1238"/>
      <c r="E18" s="1238"/>
      <c r="F18" s="1238"/>
      <c r="G18" s="1238"/>
      <c r="H18" s="1238"/>
      <c r="I18" s="1238"/>
      <c r="J18" s="1238"/>
      <c r="K18" s="1238"/>
      <c r="L18" s="1238"/>
      <c r="M18" s="1238"/>
      <c r="N18" s="1238"/>
      <c r="O18" s="1238"/>
      <c r="P18" s="1238"/>
      <c r="Q18" s="1238"/>
      <c r="R18" s="1238"/>
      <c r="S18" s="1238"/>
      <c r="T18" s="1238"/>
      <c r="U18" s="1238"/>
      <c r="V18" s="1238"/>
      <c r="W18" s="1238"/>
      <c r="X18" s="2567" t="e">
        <f>INDEX(tblTrans[[English]:[Polski]],MATCH(XET18,tblTrans[ID],0),LangSelID)</f>
        <v>#N/A</v>
      </c>
      <c r="Y18" s="2568" t="e">
        <f>INDEX(tblTrans[[English]:[Polski]],MATCH(XEU18,tblTrans[ID],0),LangSelID)</f>
        <v>#N/A</v>
      </c>
      <c r="Z18" s="2568" t="e">
        <f>INDEX(tblTrans[[English]:[Polski]],MATCH(XEV18,tblTrans[ID],0),LangSelID)</f>
        <v>#N/A</v>
      </c>
      <c r="AA18" s="2568" t="e">
        <f>INDEX(tblTrans[[English]:[Polski]],MATCH(XEW18,tblTrans[ID],0),LangSelID)</f>
        <v>#N/A</v>
      </c>
      <c r="AB18" s="2568" t="e">
        <f>INDEX(tblTrans[[English]:[Polski]],MATCH(XEX18,tblTrans[ID],0),LangSelID)</f>
        <v>#N/A</v>
      </c>
      <c r="AC18" s="2568" t="e">
        <f>INDEX(tblTrans[[English]:[Polski]],MATCH(XEY18,tblTrans[ID],0),LangSelID)</f>
        <v>#N/A</v>
      </c>
      <c r="AD18" s="2568" t="e">
        <f>INDEX(tblTrans[[English]:[Polski]],MATCH(XEZ18,tblTrans[ID],0),LangSelID)</f>
        <v>#N/A</v>
      </c>
      <c r="AE18" s="2569" t="e">
        <f>INDEX(tblTrans[[English]:[Polski]],MATCH(XFA18,tblTrans[ID],0),LangSelID)</f>
        <v>#N/A</v>
      </c>
      <c r="AF18" s="1264">
        <v>438.8</v>
      </c>
      <c r="AG18" s="1265">
        <v>516.5</v>
      </c>
      <c r="AH18" s="1265">
        <v>272.60000000000002</v>
      </c>
      <c r="AI18" s="1262">
        <v>96.6</v>
      </c>
      <c r="AJ18" s="1262">
        <v>98.6</v>
      </c>
      <c r="AK18" s="1266">
        <v>171</v>
      </c>
      <c r="AL18" s="1262">
        <v>266.06</v>
      </c>
      <c r="AM18" s="1262">
        <v>344.6</v>
      </c>
      <c r="AN18" s="1262">
        <v>318</v>
      </c>
      <c r="AO18" s="1261">
        <v>422</v>
      </c>
      <c r="XDW18" s="1105"/>
      <c r="XDX18" s="1242">
        <v>808</v>
      </c>
      <c r="XDY18" s="1226">
        <v>706</v>
      </c>
      <c r="XDZ18" s="1238"/>
      <c r="XEA18" s="1238"/>
      <c r="XEB18" s="1238"/>
      <c r="XEC18" s="1238"/>
      <c r="XED18" s="1238"/>
      <c r="XEE18" s="1238"/>
      <c r="XEF18" s="1238"/>
      <c r="XEG18" s="1238"/>
      <c r="XEH18" s="1238"/>
      <c r="XEI18" s="1238"/>
      <c r="XEJ18" s="1238"/>
      <c r="XEK18" s="1238"/>
      <c r="XEL18" s="1238"/>
      <c r="XEM18" s="1238"/>
      <c r="XEN18" s="1238"/>
      <c r="XEO18" s="1238"/>
      <c r="XEP18" s="1238"/>
      <c r="XEQ18" s="1238"/>
      <c r="XER18" s="1238"/>
      <c r="XES18" s="1238"/>
      <c r="XET18" s="2567"/>
      <c r="XEU18" s="2568"/>
      <c r="XEV18" s="2568"/>
      <c r="XEW18" s="2568"/>
      <c r="XEX18" s="2568"/>
      <c r="XEY18" s="2568"/>
      <c r="XEZ18" s="2568"/>
      <c r="XFA18" s="2569"/>
      <c r="XFB18" s="1264">
        <v>438.8</v>
      </c>
      <c r="XFC18" s="1265">
        <v>516.5</v>
      </c>
      <c r="XFD18" s="1265">
        <v>272.60000000000002</v>
      </c>
    </row>
    <row r="19" spans="1:41 16351:16384" ht="25.5">
      <c r="A19" s="1105"/>
      <c r="B19" s="1242" t="str">
        <f>INDEX(tblTrans[[English]:[Polski]],MATCH(XDX19,tblTrans[ID],0),LangSelID)</f>
        <v>Mutual Funds Supermarket (SFI) + Saving Center (AuM - cumulative)</v>
      </c>
      <c r="C19" s="1226" t="str">
        <f>INDEX(tblTrans[[English]:[Polski]],MATCH(XDY19,tblTrans[ID],0),LangSelID)</f>
        <v>PLN M</v>
      </c>
      <c r="D19" s="1238"/>
      <c r="E19" s="1238"/>
      <c r="F19" s="1238"/>
      <c r="G19" s="1238"/>
      <c r="H19" s="1238"/>
      <c r="I19" s="1238"/>
      <c r="J19" s="1238"/>
      <c r="K19" s="1238"/>
      <c r="L19" s="1238"/>
      <c r="M19" s="1238"/>
      <c r="N19" s="1238"/>
      <c r="O19" s="1238"/>
      <c r="P19" s="1238"/>
      <c r="Q19" s="1238"/>
      <c r="R19" s="1238"/>
      <c r="S19" s="1238"/>
      <c r="T19" s="1238"/>
      <c r="U19" s="1238"/>
      <c r="V19" s="1238"/>
      <c r="W19" s="1238"/>
      <c r="X19" s="1238"/>
      <c r="Y19" s="1238"/>
      <c r="Z19" s="1238"/>
      <c r="AA19" s="1238"/>
      <c r="AB19" s="1238"/>
      <c r="AC19" s="1238"/>
      <c r="AD19" s="1238"/>
      <c r="AE19" s="1238"/>
      <c r="AF19" s="1264">
        <v>1806.1</v>
      </c>
      <c r="AG19" s="1265">
        <v>1668.6999999999998</v>
      </c>
      <c r="AH19" s="1265">
        <v>1628</v>
      </c>
      <c r="AI19" s="1262">
        <v>2655</v>
      </c>
      <c r="AJ19" s="1262">
        <v>3017.6021382100007</v>
      </c>
      <c r="AK19" s="1262">
        <v>3558</v>
      </c>
      <c r="AL19" s="1262">
        <v>4001.7335676799999</v>
      </c>
      <c r="AM19" s="1165">
        <v>4489.3340135803273</v>
      </c>
      <c r="AN19" s="1165">
        <v>4604.8085974600062</v>
      </c>
      <c r="AO19" s="1261">
        <v>4874.4063032941831</v>
      </c>
      <c r="XDW19" s="1105"/>
      <c r="XDX19" s="1242">
        <v>809</v>
      </c>
      <c r="XDY19" s="1226">
        <v>706</v>
      </c>
      <c r="XDZ19" s="1238"/>
      <c r="XEA19" s="1238"/>
      <c r="XEB19" s="1238"/>
      <c r="XEC19" s="1238"/>
      <c r="XED19" s="1238"/>
      <c r="XEE19" s="1238"/>
      <c r="XEF19" s="1238"/>
      <c r="XEG19" s="1238"/>
      <c r="XEH19" s="1238"/>
      <c r="XEI19" s="1238"/>
      <c r="XEJ19" s="1238"/>
      <c r="XEK19" s="1238"/>
      <c r="XEL19" s="1238"/>
      <c r="XEM19" s="1238"/>
      <c r="XEN19" s="1238"/>
      <c r="XEO19" s="1238"/>
      <c r="XEP19" s="1238"/>
      <c r="XEQ19" s="1238"/>
      <c r="XER19" s="1238"/>
      <c r="XES19" s="1238"/>
      <c r="XET19" s="1238"/>
      <c r="XEU19" s="1238"/>
      <c r="XEV19" s="1238"/>
      <c r="XEW19" s="1238"/>
      <c r="XEX19" s="1238"/>
      <c r="XEY19" s="1238"/>
      <c r="XEZ19" s="1238"/>
      <c r="XFA19" s="1238"/>
      <c r="XFB19" s="1264">
        <v>1806.1</v>
      </c>
      <c r="XFC19" s="1265">
        <v>1668.6999999999998</v>
      </c>
      <c r="XFD19" s="1265">
        <v>1628</v>
      </c>
    </row>
    <row r="20" spans="1:41 16351:16384">
      <c r="A20" s="1105"/>
      <c r="B20" s="1242" t="str">
        <f>INDEX(tblTrans[[English]:[Polski]],MATCH(XDX20,tblTrans[ID],0),LangSelID)</f>
        <v>SFI + Saving Center (quarterly gross sales)</v>
      </c>
      <c r="C20" s="1226" t="str">
        <f>INDEX(tblTrans[[English]:[Polski]],MATCH(XDY20,tblTrans[ID],0),LangSelID)</f>
        <v>PLN M</v>
      </c>
      <c r="D20" s="1238"/>
      <c r="E20" s="1238"/>
      <c r="F20" s="1238"/>
      <c r="G20" s="1238"/>
      <c r="H20" s="1238"/>
      <c r="I20" s="1238"/>
      <c r="J20" s="1238"/>
      <c r="K20" s="1238"/>
      <c r="L20" s="1238"/>
      <c r="M20" s="1238"/>
      <c r="N20" s="1238"/>
      <c r="O20" s="1238"/>
      <c r="P20" s="1238"/>
      <c r="Q20" s="1238"/>
      <c r="R20" s="1238"/>
      <c r="S20" s="1238"/>
      <c r="T20" s="1238"/>
      <c r="U20" s="1238"/>
      <c r="V20" s="1238"/>
      <c r="W20" s="1238"/>
      <c r="X20" s="1238"/>
      <c r="Y20" s="1238"/>
      <c r="Z20" s="1238"/>
      <c r="AA20" s="1238"/>
      <c r="AB20" s="1238"/>
      <c r="AC20" s="1238"/>
      <c r="AD20" s="1238"/>
      <c r="AE20" s="1238"/>
      <c r="AF20" s="1264">
        <v>567.4</v>
      </c>
      <c r="AG20" s="1263">
        <v>456.9</v>
      </c>
      <c r="AH20" s="1263">
        <v>451</v>
      </c>
      <c r="AI20" s="1262">
        <v>431.9</v>
      </c>
      <c r="AJ20" s="1262">
        <v>624.79999999999995</v>
      </c>
      <c r="AK20" s="1262">
        <v>1095.7</v>
      </c>
      <c r="AL20" s="1262">
        <v>878</v>
      </c>
      <c r="AM20" s="1262">
        <v>1019</v>
      </c>
      <c r="AN20" s="1262">
        <v>1059</v>
      </c>
      <c r="AO20" s="1261">
        <v>833.83505193000019</v>
      </c>
      <c r="XDW20" s="1105"/>
      <c r="XDX20" s="1242">
        <v>810</v>
      </c>
      <c r="XDY20" s="1226">
        <v>706</v>
      </c>
      <c r="XDZ20" s="1238"/>
      <c r="XEA20" s="1238"/>
      <c r="XEB20" s="1238"/>
      <c r="XEC20" s="1238"/>
      <c r="XED20" s="1238"/>
      <c r="XEE20" s="1238"/>
      <c r="XEF20" s="1238"/>
      <c r="XEG20" s="1238"/>
      <c r="XEH20" s="1238"/>
      <c r="XEI20" s="1238"/>
      <c r="XEJ20" s="1238"/>
      <c r="XEK20" s="1238"/>
      <c r="XEL20" s="1238"/>
      <c r="XEM20" s="1238"/>
      <c r="XEN20" s="1238"/>
      <c r="XEO20" s="1238"/>
      <c r="XEP20" s="1238"/>
      <c r="XEQ20" s="1238"/>
      <c r="XER20" s="1238"/>
      <c r="XES20" s="1238"/>
      <c r="XET20" s="1238"/>
      <c r="XEU20" s="1238"/>
      <c r="XEV20" s="1238"/>
      <c r="XEW20" s="1238"/>
      <c r="XEX20" s="1238"/>
      <c r="XEY20" s="1238"/>
      <c r="XEZ20" s="1238"/>
      <c r="XFA20" s="1238"/>
      <c r="XFB20" s="1264">
        <v>567.4</v>
      </c>
      <c r="XFC20" s="1263">
        <v>456.9</v>
      </c>
      <c r="XFD20" s="1263">
        <v>451</v>
      </c>
    </row>
    <row r="21" spans="1:41 16351:16384">
      <c r="A21" s="1105"/>
      <c r="B21" s="1224" t="str">
        <f>INDEX(tblTrans[[English]:[Polski]],MATCH(XDX21,tblTrans[ID],0),LangSelID)</f>
        <v>number of brokerage accounts 
(brokerage accounts)</v>
      </c>
      <c r="C21" s="1220" t="str">
        <f>INDEX(tblTrans[[English]:[Polski]],MATCH(XDY21,tblTrans[ID],0),LangSelID)</f>
        <v>pcs.</v>
      </c>
      <c r="D21" s="1238"/>
      <c r="E21" s="1238"/>
      <c r="F21" s="1238"/>
      <c r="G21" s="1238"/>
      <c r="H21" s="1238"/>
      <c r="I21" s="1238"/>
      <c r="J21" s="1238"/>
      <c r="K21" s="1238"/>
      <c r="L21" s="1238"/>
      <c r="M21" s="1238"/>
      <c r="N21" s="1238"/>
      <c r="O21" s="1238"/>
      <c r="P21" s="1238"/>
      <c r="Q21" s="1238"/>
      <c r="R21" s="1238"/>
      <c r="S21" s="1238"/>
      <c r="T21" s="1238"/>
      <c r="U21" s="1238"/>
      <c r="V21" s="1238"/>
      <c r="W21" s="1238"/>
      <c r="X21" s="1238"/>
      <c r="Y21" s="1238"/>
      <c r="Z21" s="1238"/>
      <c r="AA21" s="1238"/>
      <c r="AB21" s="1238"/>
      <c r="AC21" s="1238"/>
      <c r="AD21" s="1238"/>
      <c r="AE21" s="1238"/>
      <c r="AF21" s="1258">
        <v>233768</v>
      </c>
      <c r="AG21" s="1165">
        <v>233700</v>
      </c>
      <c r="AH21" s="1165">
        <v>233755</v>
      </c>
      <c r="AI21" s="1165">
        <v>234352</v>
      </c>
      <c r="AJ21" s="1165">
        <v>235501</v>
      </c>
      <c r="AK21" s="1165">
        <v>235973</v>
      </c>
      <c r="AL21" s="1165">
        <v>237225</v>
      </c>
      <c r="AM21" s="1165">
        <v>241146</v>
      </c>
      <c r="AN21" s="1165">
        <v>243356</v>
      </c>
      <c r="AO21" s="1260">
        <v>244057</v>
      </c>
      <c r="XDW21" s="1105"/>
      <c r="XDX21" s="1224">
        <v>811</v>
      </c>
      <c r="XDY21" s="1220">
        <v>708</v>
      </c>
      <c r="XDZ21" s="1238"/>
      <c r="XEA21" s="1238"/>
      <c r="XEB21" s="1238"/>
      <c r="XEC21" s="1238"/>
      <c r="XED21" s="1238"/>
      <c r="XEE21" s="1238"/>
      <c r="XEF21" s="1238"/>
      <c r="XEG21" s="1238"/>
      <c r="XEH21" s="1238"/>
      <c r="XEI21" s="1238"/>
      <c r="XEJ21" s="1238"/>
      <c r="XEK21" s="1238"/>
      <c r="XEL21" s="1238"/>
      <c r="XEM21" s="1238"/>
      <c r="XEN21" s="1238"/>
      <c r="XEO21" s="1238"/>
      <c r="XEP21" s="1238"/>
      <c r="XEQ21" s="1238"/>
      <c r="XER21" s="1238"/>
      <c r="XES21" s="1238"/>
      <c r="XET21" s="1238"/>
      <c r="XEU21" s="1238"/>
      <c r="XEV21" s="1238"/>
      <c r="XEW21" s="1238"/>
      <c r="XEX21" s="1238"/>
      <c r="XEY21" s="1238"/>
      <c r="XEZ21" s="1238"/>
      <c r="XFA21" s="1238"/>
      <c r="XFB21" s="1258">
        <v>233768</v>
      </c>
      <c r="XFC21" s="1165">
        <v>233700</v>
      </c>
      <c r="XFD21" s="1165">
        <v>233755</v>
      </c>
    </row>
    <row r="22" spans="1:41 16351:16384">
      <c r="A22" s="1105"/>
      <c r="B22" s="1224" t="str">
        <f>INDEX(tblTrans[[English]:[Polski]],MATCH(XDX22,tblTrans[ID],0),LangSelID)</f>
        <v>number of mKiosks</v>
      </c>
      <c r="C22" s="1226" t="str">
        <f>INDEX(tblTrans[[English]:[Polski]],MATCH(XDY22,tblTrans[ID],0),LangSelID)</f>
        <v>pcs.</v>
      </c>
      <c r="D22" s="1238"/>
      <c r="E22" s="1238"/>
      <c r="F22" s="1238"/>
      <c r="G22" s="1238"/>
      <c r="H22" s="1238"/>
      <c r="I22" s="1238"/>
      <c r="J22" s="1238"/>
      <c r="K22" s="1238"/>
      <c r="L22" s="1238"/>
      <c r="M22" s="1238"/>
      <c r="N22" s="1238"/>
      <c r="O22" s="1238"/>
      <c r="P22" s="1238"/>
      <c r="Q22" s="1238"/>
      <c r="R22" s="1238"/>
      <c r="S22" s="1238"/>
      <c r="T22" s="1238"/>
      <c r="U22" s="1238"/>
      <c r="V22" s="1238"/>
      <c r="W22" s="1238"/>
      <c r="X22" s="1238"/>
      <c r="Y22" s="1238"/>
      <c r="Z22" s="1238"/>
      <c r="AA22" s="1238"/>
      <c r="AB22" s="1238"/>
      <c r="AC22" s="1238"/>
      <c r="AD22" s="1238"/>
      <c r="AE22" s="1238"/>
      <c r="AF22" s="1258">
        <v>62</v>
      </c>
      <c r="AG22" s="1165">
        <v>62</v>
      </c>
      <c r="AH22" s="1165">
        <v>62</v>
      </c>
      <c r="AI22" s="1165">
        <v>62</v>
      </c>
      <c r="AJ22" s="1165">
        <v>62</v>
      </c>
      <c r="AK22" s="1165">
        <v>61</v>
      </c>
      <c r="AL22" s="1165">
        <v>62</v>
      </c>
      <c r="AM22" s="1165">
        <v>63</v>
      </c>
      <c r="AN22" s="1165">
        <v>62</v>
      </c>
      <c r="AO22" s="1260">
        <v>62</v>
      </c>
      <c r="XDW22" s="1105"/>
      <c r="XDX22" s="1224">
        <v>812</v>
      </c>
      <c r="XDY22" s="1226">
        <v>708</v>
      </c>
      <c r="XDZ22" s="1238"/>
      <c r="XEA22" s="1238"/>
      <c r="XEB22" s="1238"/>
      <c r="XEC22" s="1238"/>
      <c r="XED22" s="1238"/>
      <c r="XEE22" s="1238"/>
      <c r="XEF22" s="1238"/>
      <c r="XEG22" s="1238"/>
      <c r="XEH22" s="1238"/>
      <c r="XEI22" s="1238"/>
      <c r="XEJ22" s="1238"/>
      <c r="XEK22" s="1238"/>
      <c r="XEL22" s="1238"/>
      <c r="XEM22" s="1238"/>
      <c r="XEN22" s="1238"/>
      <c r="XEO22" s="1238"/>
      <c r="XEP22" s="1238"/>
      <c r="XEQ22" s="1238"/>
      <c r="XER22" s="1238"/>
      <c r="XES22" s="1238"/>
      <c r="XET22" s="1238"/>
      <c r="XEU22" s="1238"/>
      <c r="XEV22" s="1238"/>
      <c r="XEW22" s="1238"/>
      <c r="XEX22" s="1238"/>
      <c r="XEY22" s="1238"/>
      <c r="XEZ22" s="1238"/>
      <c r="XFA22" s="1238"/>
      <c r="XFB22" s="1258">
        <v>62</v>
      </c>
      <c r="XFC22" s="1165">
        <v>62</v>
      </c>
      <c r="XFD22" s="1165">
        <v>62</v>
      </c>
    </row>
    <row r="23" spans="1:41 16351:16384">
      <c r="A23" s="1105"/>
      <c r="B23" s="1224" t="str">
        <f>INDEX(tblTrans[[English]:[Polski]],MATCH(XDX23,tblTrans[ID],0),LangSelID)</f>
        <v>number of CFs (Financial Centers)</v>
      </c>
      <c r="C23" s="1226" t="str">
        <f>INDEX(tblTrans[[English]:[Polski]],MATCH(XDY23,tblTrans[ID],0),LangSelID)</f>
        <v>pcs.</v>
      </c>
      <c r="D23" s="1238"/>
      <c r="E23" s="1238"/>
      <c r="F23" s="1238"/>
      <c r="G23" s="1238"/>
      <c r="H23" s="1238"/>
      <c r="I23" s="1238"/>
      <c r="J23" s="1238"/>
      <c r="K23" s="1238"/>
      <c r="L23" s="1238"/>
      <c r="M23" s="1238"/>
      <c r="N23" s="1238"/>
      <c r="O23" s="1238"/>
      <c r="P23" s="1238"/>
      <c r="Q23" s="1238"/>
      <c r="R23" s="1238"/>
      <c r="S23" s="1238"/>
      <c r="T23" s="1238"/>
      <c r="U23" s="1238"/>
      <c r="V23" s="1238"/>
      <c r="W23" s="1238"/>
      <c r="X23" s="1238"/>
      <c r="Y23" s="1238"/>
      <c r="Z23" s="1238"/>
      <c r="AA23" s="1238"/>
      <c r="AB23" s="1238"/>
      <c r="AC23" s="1238"/>
      <c r="AD23" s="1238"/>
      <c r="AE23" s="1238"/>
      <c r="AF23" s="1258">
        <v>25</v>
      </c>
      <c r="AG23" s="1165">
        <v>25</v>
      </c>
      <c r="AH23" s="1165">
        <v>27</v>
      </c>
      <c r="AI23" s="1165">
        <v>26</v>
      </c>
      <c r="AJ23" s="1165">
        <v>23</v>
      </c>
      <c r="AK23" s="1165">
        <v>23</v>
      </c>
      <c r="AL23" s="1165">
        <v>24</v>
      </c>
      <c r="AM23" s="1165">
        <v>24</v>
      </c>
      <c r="AN23" s="1165">
        <v>24</v>
      </c>
      <c r="AO23" s="1260">
        <v>24</v>
      </c>
      <c r="XDW23" s="1105"/>
      <c r="XDX23" s="1224">
        <v>813</v>
      </c>
      <c r="XDY23" s="1226">
        <v>708</v>
      </c>
      <c r="XDZ23" s="1238"/>
      <c r="XEA23" s="1238"/>
      <c r="XEB23" s="1238"/>
      <c r="XEC23" s="1238"/>
      <c r="XED23" s="1238"/>
      <c r="XEE23" s="1238"/>
      <c r="XEF23" s="1238"/>
      <c r="XEG23" s="1238"/>
      <c r="XEH23" s="1238"/>
      <c r="XEI23" s="1238"/>
      <c r="XEJ23" s="1238"/>
      <c r="XEK23" s="1238"/>
      <c r="XEL23" s="1238"/>
      <c r="XEM23" s="1238"/>
      <c r="XEN23" s="1238"/>
      <c r="XEO23" s="1238"/>
      <c r="XEP23" s="1238"/>
      <c r="XEQ23" s="1238"/>
      <c r="XER23" s="1238"/>
      <c r="XES23" s="1238"/>
      <c r="XET23" s="1238"/>
      <c r="XEU23" s="1238"/>
      <c r="XEV23" s="1238"/>
      <c r="XEW23" s="1238"/>
      <c r="XEX23" s="1238"/>
      <c r="XEY23" s="1238"/>
      <c r="XEZ23" s="1238"/>
      <c r="XFA23" s="1238"/>
      <c r="XFB23" s="1258">
        <v>25</v>
      </c>
      <c r="XFC23" s="1165">
        <v>25</v>
      </c>
      <c r="XFD23" s="1165">
        <v>27</v>
      </c>
    </row>
    <row r="24" spans="1:41 16351:16384">
      <c r="A24" s="1105"/>
      <c r="B24" s="1224" t="str">
        <f>INDEX(tblTrans[[English]:[Polski]],MATCH(XDX24,tblTrans[ID],0),LangSelID)</f>
        <v>number of Partner mKiosk</v>
      </c>
      <c r="C24" s="1220" t="str">
        <f>INDEX(tblTrans[[English]:[Polski]],MATCH(XDY24,tblTrans[ID],0),LangSelID)</f>
        <v>pcs.</v>
      </c>
      <c r="D24" s="1238"/>
      <c r="E24" s="1238"/>
      <c r="F24" s="1238"/>
      <c r="G24" s="1238"/>
      <c r="H24" s="1238"/>
      <c r="I24" s="1238"/>
      <c r="J24" s="1238"/>
      <c r="K24" s="1238"/>
      <c r="L24" s="1238"/>
      <c r="M24" s="1238"/>
      <c r="N24" s="1238"/>
      <c r="O24" s="1238"/>
      <c r="P24" s="1238"/>
      <c r="Q24" s="1238"/>
      <c r="R24" s="1238"/>
      <c r="S24" s="1238"/>
      <c r="T24" s="1238"/>
      <c r="U24" s="1238"/>
      <c r="V24" s="1238"/>
      <c r="W24" s="1238"/>
      <c r="X24" s="1238"/>
      <c r="Y24" s="1238"/>
      <c r="Z24" s="1238"/>
      <c r="AA24" s="1238"/>
      <c r="AB24" s="1238"/>
      <c r="AC24" s="1238"/>
      <c r="AD24" s="1238"/>
      <c r="AE24" s="1238"/>
      <c r="AF24" s="1258">
        <v>10</v>
      </c>
      <c r="AG24" s="1165">
        <v>8</v>
      </c>
      <c r="AH24" s="1165">
        <v>8</v>
      </c>
      <c r="AI24" s="1165">
        <v>6</v>
      </c>
      <c r="AJ24" s="1165">
        <v>5</v>
      </c>
      <c r="AK24" s="1165">
        <v>6</v>
      </c>
      <c r="AL24" s="1165">
        <v>6</v>
      </c>
      <c r="AM24" s="1165">
        <v>6</v>
      </c>
      <c r="AN24" s="1165">
        <v>5</v>
      </c>
      <c r="AO24" s="1260">
        <v>5</v>
      </c>
      <c r="XDW24" s="1105"/>
      <c r="XDX24" s="1224">
        <v>814</v>
      </c>
      <c r="XDY24" s="1220">
        <v>708</v>
      </c>
      <c r="XDZ24" s="1238"/>
      <c r="XEA24" s="1238"/>
      <c r="XEB24" s="1238"/>
      <c r="XEC24" s="1238"/>
      <c r="XED24" s="1238"/>
      <c r="XEE24" s="1238"/>
      <c r="XEF24" s="1238"/>
      <c r="XEG24" s="1238"/>
      <c r="XEH24" s="1238"/>
      <c r="XEI24" s="1238"/>
      <c r="XEJ24" s="1238"/>
      <c r="XEK24" s="1238"/>
      <c r="XEL24" s="1238"/>
      <c r="XEM24" s="1238"/>
      <c r="XEN24" s="1238"/>
      <c r="XEO24" s="1238"/>
      <c r="XEP24" s="1238"/>
      <c r="XEQ24" s="1238"/>
      <c r="XER24" s="1238"/>
      <c r="XES24" s="1238"/>
      <c r="XET24" s="1238"/>
      <c r="XEU24" s="1238"/>
      <c r="XEV24" s="1238"/>
      <c r="XEW24" s="1238"/>
      <c r="XEX24" s="1238"/>
      <c r="XEY24" s="1238"/>
      <c r="XEZ24" s="1238"/>
      <c r="XFA24" s="1238"/>
      <c r="XFB24" s="1258">
        <v>10</v>
      </c>
      <c r="XFC24" s="1165">
        <v>8</v>
      </c>
      <c r="XFD24" s="1165">
        <v>8</v>
      </c>
    </row>
    <row r="25" spans="1:41 16351:16384">
      <c r="A25" s="1105"/>
      <c r="B25" s="1224" t="str">
        <f>INDEX(tblTrans[[English]:[Polski]],MATCH(XDX25,tblTrans[ID],0),LangSelID)</f>
        <v>number of CUFs (Financial Services Centers)</v>
      </c>
      <c r="C25" s="1226" t="str">
        <f>INDEX(tblTrans[[English]:[Polski]],MATCH(XDY25,tblTrans[ID],0),LangSelID)</f>
        <v>pcs.</v>
      </c>
      <c r="D25" s="1238"/>
      <c r="E25" s="1238"/>
      <c r="F25" s="1238"/>
      <c r="G25" s="1238"/>
      <c r="H25" s="1238"/>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c r="AF25" s="1259">
        <v>73</v>
      </c>
      <c r="AG25" s="1139">
        <v>71</v>
      </c>
      <c r="AH25" s="1139">
        <v>71</v>
      </c>
      <c r="AI25" s="1165">
        <v>71</v>
      </c>
      <c r="AJ25" s="1164">
        <v>71</v>
      </c>
      <c r="AK25" s="1164">
        <v>71</v>
      </c>
      <c r="AL25" s="1164">
        <v>71</v>
      </c>
      <c r="AM25" s="1164">
        <v>71</v>
      </c>
      <c r="AN25" s="1164">
        <v>70</v>
      </c>
      <c r="AO25" s="1257">
        <v>71</v>
      </c>
      <c r="XDW25" s="1105"/>
      <c r="XDX25" s="1224">
        <v>815</v>
      </c>
      <c r="XDY25" s="1226">
        <v>708</v>
      </c>
      <c r="XDZ25" s="1238"/>
      <c r="XEA25" s="1238"/>
      <c r="XEB25" s="1238"/>
      <c r="XEC25" s="1238"/>
      <c r="XED25" s="1238"/>
      <c r="XEE25" s="1238"/>
      <c r="XEF25" s="1238"/>
      <c r="XEG25" s="1238"/>
      <c r="XEH25" s="1238"/>
      <c r="XEI25" s="1238"/>
      <c r="XEJ25" s="1238"/>
      <c r="XEK25" s="1238"/>
      <c r="XEL25" s="1238"/>
      <c r="XEM25" s="1238"/>
      <c r="XEN25" s="1238"/>
      <c r="XEO25" s="1238"/>
      <c r="XEP25" s="1238"/>
      <c r="XEQ25" s="1238"/>
      <c r="XER25" s="1238"/>
      <c r="XES25" s="1238"/>
      <c r="XET25" s="1238"/>
      <c r="XEU25" s="1238"/>
      <c r="XEV25" s="1238"/>
      <c r="XEW25" s="1238"/>
      <c r="XEX25" s="1238"/>
      <c r="XEY25" s="1238"/>
      <c r="XEZ25" s="1238"/>
      <c r="XFA25" s="1238"/>
      <c r="XFB25" s="1259">
        <v>73</v>
      </c>
      <c r="XFC25" s="1139">
        <v>71</v>
      </c>
      <c r="XFD25" s="1139">
        <v>71</v>
      </c>
    </row>
    <row r="26" spans="1:41 16351:16384">
      <c r="A26" s="1105"/>
      <c r="B26" s="1224" t="str">
        <f>INDEX(tblTrans[[English]:[Polski]],MATCH(XDX26,tblTrans[ID],0),LangSelID)</f>
        <v>number of partner outlets</v>
      </c>
      <c r="C26" s="1226" t="str">
        <f>INDEX(tblTrans[[English]:[Polski]],MATCH(XDY26,tblTrans[ID],0),LangSelID)</f>
        <v>pcs.</v>
      </c>
      <c r="D26" s="1238"/>
      <c r="E26" s="1238"/>
      <c r="F26" s="1238"/>
      <c r="G26" s="1238"/>
      <c r="H26" s="1238"/>
      <c r="I26" s="1238"/>
      <c r="J26" s="1238"/>
      <c r="K26" s="1238"/>
      <c r="L26" s="1238"/>
      <c r="M26" s="1238"/>
      <c r="N26" s="1238"/>
      <c r="O26" s="1238"/>
      <c r="P26" s="1238"/>
      <c r="Q26" s="1238"/>
      <c r="R26" s="1238"/>
      <c r="S26" s="1238"/>
      <c r="T26" s="1238"/>
      <c r="U26" s="1238"/>
      <c r="V26" s="1238"/>
      <c r="W26" s="1238"/>
      <c r="X26" s="1238"/>
      <c r="Y26" s="1238"/>
      <c r="Z26" s="1238"/>
      <c r="AA26" s="1238"/>
      <c r="AB26" s="1238"/>
      <c r="AC26" s="1238"/>
      <c r="AD26" s="1238"/>
      <c r="AE26" s="1238"/>
      <c r="AF26" s="1258">
        <v>61</v>
      </c>
      <c r="AG26" s="1139">
        <v>62</v>
      </c>
      <c r="AH26" s="1139">
        <v>62</v>
      </c>
      <c r="AI26" s="1165">
        <v>62</v>
      </c>
      <c r="AJ26" s="1164">
        <v>62</v>
      </c>
      <c r="AK26" s="1165">
        <v>62</v>
      </c>
      <c r="AL26" s="1164">
        <v>62</v>
      </c>
      <c r="AM26" s="1164">
        <v>62</v>
      </c>
      <c r="AN26" s="1164">
        <v>62</v>
      </c>
      <c r="AO26" s="1257">
        <v>61</v>
      </c>
      <c r="XDW26" s="1105"/>
      <c r="XDX26" s="1224">
        <v>816</v>
      </c>
      <c r="XDY26" s="1226">
        <v>708</v>
      </c>
      <c r="XDZ26" s="1238"/>
      <c r="XEA26" s="1238"/>
      <c r="XEB26" s="1238"/>
      <c r="XEC26" s="1238"/>
      <c r="XED26" s="1238"/>
      <c r="XEE26" s="1238"/>
      <c r="XEF26" s="1238"/>
      <c r="XEG26" s="1238"/>
      <c r="XEH26" s="1238"/>
      <c r="XEI26" s="1238"/>
      <c r="XEJ26" s="1238"/>
      <c r="XEK26" s="1238"/>
      <c r="XEL26" s="1238"/>
      <c r="XEM26" s="1238"/>
      <c r="XEN26" s="1238"/>
      <c r="XEO26" s="1238"/>
      <c r="XEP26" s="1238"/>
      <c r="XEQ26" s="1238"/>
      <c r="XER26" s="1238"/>
      <c r="XES26" s="1238"/>
      <c r="XET26" s="1238"/>
      <c r="XEU26" s="1238"/>
      <c r="XEV26" s="1238"/>
      <c r="XEW26" s="1238"/>
      <c r="XEX26" s="1238"/>
      <c r="XEY26" s="1238"/>
      <c r="XEZ26" s="1238"/>
      <c r="XFA26" s="1238"/>
      <c r="XFB26" s="1258">
        <v>61</v>
      </c>
      <c r="XFC26" s="1139">
        <v>62</v>
      </c>
      <c r="XFD26" s="1139">
        <v>62</v>
      </c>
    </row>
    <row r="27" spans="1:41 16351:16384">
      <c r="A27" s="1105"/>
      <c r="B27" s="1224"/>
      <c r="C27" s="1114"/>
      <c r="D27" s="1255"/>
      <c r="E27" s="1255"/>
      <c r="F27" s="1255"/>
      <c r="G27" s="1255"/>
      <c r="H27" s="1255"/>
      <c r="I27" s="1255"/>
      <c r="J27" s="1255"/>
      <c r="K27" s="1255"/>
      <c r="L27" s="1255"/>
      <c r="M27" s="1256"/>
      <c r="N27" s="1255"/>
      <c r="O27" s="1255"/>
      <c r="P27" s="1255"/>
      <c r="Q27" s="1255"/>
      <c r="R27" s="1255"/>
      <c r="S27" s="1255"/>
      <c r="T27" s="1255"/>
      <c r="U27" s="1255"/>
      <c r="V27" s="1255"/>
      <c r="W27" s="1255"/>
      <c r="X27" s="1255"/>
      <c r="Y27" s="1255"/>
      <c r="Z27" s="1255"/>
      <c r="AA27" s="1255"/>
      <c r="AB27" s="1255"/>
      <c r="AC27" s="1255"/>
      <c r="AD27" s="1255"/>
      <c r="AE27" s="1255"/>
      <c r="AF27" s="1105"/>
      <c r="AG27" s="1105"/>
      <c r="AH27" s="1105"/>
      <c r="AI27" s="1105"/>
      <c r="AJ27" s="1105"/>
      <c r="AK27" s="1105"/>
      <c r="AL27" s="1105"/>
      <c r="AM27" s="1105"/>
      <c r="AN27" s="1105"/>
      <c r="AO27" s="1254"/>
      <c r="XDW27" s="1105"/>
      <c r="XDX27" s="1224"/>
      <c r="XDY27" s="1114"/>
      <c r="XDZ27" s="1255"/>
      <c r="XEA27" s="1255"/>
      <c r="XEB27" s="1255"/>
      <c r="XEC27" s="1255"/>
      <c r="XED27" s="1255"/>
      <c r="XEE27" s="1255"/>
      <c r="XEF27" s="1255"/>
      <c r="XEG27" s="1255"/>
      <c r="XEH27" s="1255"/>
      <c r="XEI27" s="1256"/>
      <c r="XEJ27" s="1255"/>
      <c r="XEK27" s="1255"/>
      <c r="XEL27" s="1255"/>
      <c r="XEM27" s="1255"/>
      <c r="XEN27" s="1255"/>
      <c r="XEO27" s="1255"/>
      <c r="XEP27" s="1255"/>
      <c r="XEQ27" s="1255"/>
      <c r="XER27" s="1255"/>
      <c r="XES27" s="1255"/>
      <c r="XET27" s="1255"/>
      <c r="XEU27" s="1255"/>
      <c r="XEV27" s="1255"/>
      <c r="XEW27" s="1255"/>
      <c r="XEX27" s="1255"/>
      <c r="XEY27" s="1255"/>
      <c r="XEZ27" s="1255"/>
      <c r="XFA27" s="1255"/>
      <c r="XFB27" s="1105"/>
      <c r="XFC27" s="1105"/>
      <c r="XFD27" s="1105"/>
    </row>
    <row r="28" spans="1:41 16351:16384">
      <c r="A28" s="2564" t="str">
        <f>INDEX(tblTrans[[English]:[Polski]],MATCH(XDW28,tblTrans[ID],0),LangSelID)</f>
        <v>mBank (Poland)</v>
      </c>
      <c r="B28" s="2565" t="e">
        <f>INDEX(tblTrans[[English]:[Polski]],MATCH(XEW28,tblTrans[ID],0),LangSelID)</f>
        <v>#N/A</v>
      </c>
      <c r="C28" s="2566" t="e">
        <f>INDEX(tblTrans[[English]:[Polski]],MATCH(XEX28,tblTrans[ID],0),LangSelID)</f>
        <v>#N/A</v>
      </c>
      <c r="D28" s="1238"/>
      <c r="E28" s="1238"/>
      <c r="F28" s="1238"/>
      <c r="G28" s="1238"/>
      <c r="H28" s="1238"/>
      <c r="I28" s="1238"/>
      <c r="J28" s="1238"/>
      <c r="K28" s="1238"/>
      <c r="L28" s="1238"/>
      <c r="M28" s="1238"/>
      <c r="N28" s="1238"/>
      <c r="O28" s="1238"/>
      <c r="P28" s="1238"/>
      <c r="Q28" s="1238"/>
      <c r="R28" s="1238"/>
      <c r="S28" s="1238"/>
      <c r="T28" s="2564"/>
      <c r="U28" s="2565"/>
      <c r="V28" s="2566"/>
      <c r="W28" s="2564"/>
      <c r="X28" s="2565"/>
      <c r="Y28" s="2566"/>
      <c r="Z28" s="2564"/>
      <c r="AA28" s="2565"/>
      <c r="AB28" s="2566"/>
      <c r="AC28" s="2564"/>
      <c r="AD28" s="2565"/>
      <c r="AE28" s="2566"/>
      <c r="AF28" s="2564"/>
      <c r="AG28" s="2565"/>
      <c r="AH28" s="2566"/>
      <c r="AI28" s="2564"/>
      <c r="AJ28" s="2565"/>
      <c r="AK28" s="2566"/>
      <c r="AL28" s="2564"/>
      <c r="AM28" s="2565"/>
      <c r="AN28" s="1238"/>
      <c r="AO28" s="1239"/>
      <c r="XDW28" s="2564">
        <v>817</v>
      </c>
      <c r="XDX28" s="2565"/>
      <c r="XDY28" s="2566"/>
      <c r="XDZ28" s="1238"/>
      <c r="XEA28" s="1238"/>
      <c r="XEB28" s="1238"/>
      <c r="XEC28" s="1238"/>
      <c r="XED28" s="1238"/>
      <c r="XEE28" s="1238"/>
      <c r="XEF28" s="1238"/>
      <c r="XEG28" s="1238"/>
      <c r="XEH28" s="1238"/>
      <c r="XEI28" s="1238"/>
      <c r="XEJ28" s="1238"/>
      <c r="XEK28" s="1238"/>
      <c r="XEL28" s="1238"/>
      <c r="XEM28" s="1238"/>
      <c r="XEN28" s="1238"/>
      <c r="XEO28" s="1238"/>
      <c r="XEP28" s="2564"/>
      <c r="XEQ28" s="2565"/>
      <c r="XER28" s="2566"/>
      <c r="XES28" s="2564"/>
      <c r="XET28" s="2565"/>
      <c r="XEU28" s="2566"/>
      <c r="XEV28" s="2564"/>
      <c r="XEW28" s="2565"/>
      <c r="XEX28" s="2566"/>
      <c r="XEY28" s="2564"/>
      <c r="XEZ28" s="2565"/>
      <c r="XFA28" s="2566"/>
      <c r="XFB28" s="2564"/>
      <c r="XFC28" s="2565"/>
      <c r="XFD28" s="2566"/>
    </row>
    <row r="29" spans="1:41 16351:16384">
      <c r="A29" s="1247"/>
      <c r="B29" s="1247" t="str">
        <f>INDEX(tblTrans[[English]:[Polski]],MATCH(XDX29,tblTrans[ID],0),LangSelID)</f>
        <v>number of accounts</v>
      </c>
      <c r="C29" s="1240" t="str">
        <f>INDEX(tblTrans[[English]:[Polski]],MATCH(XDY29,tblTrans[ID],0),LangSelID)</f>
        <v>thou.</v>
      </c>
      <c r="D29" s="1124">
        <v>1107</v>
      </c>
      <c r="E29" s="1124">
        <v>1146</v>
      </c>
      <c r="F29" s="1124">
        <v>1231</v>
      </c>
      <c r="G29" s="1124">
        <v>1323.8</v>
      </c>
      <c r="H29" s="1124">
        <v>1423.8</v>
      </c>
      <c r="I29" s="1124">
        <v>1509</v>
      </c>
      <c r="J29" s="1124">
        <v>1601.2</v>
      </c>
      <c r="K29" s="1124">
        <v>1703.1</v>
      </c>
      <c r="L29" s="1124">
        <v>1825</v>
      </c>
      <c r="M29" s="1124">
        <v>1921</v>
      </c>
      <c r="N29" s="1124">
        <v>2029</v>
      </c>
      <c r="O29" s="1124">
        <v>2172</v>
      </c>
      <c r="P29" s="1124">
        <v>2323</v>
      </c>
      <c r="Q29" s="1124">
        <v>2466</v>
      </c>
      <c r="R29" s="1124">
        <v>2636</v>
      </c>
      <c r="S29" s="1124">
        <v>2848.7</v>
      </c>
      <c r="T29" s="1124">
        <v>2984</v>
      </c>
      <c r="U29" s="1124">
        <v>3098.36</v>
      </c>
      <c r="V29" s="1124">
        <v>3264</v>
      </c>
      <c r="W29" s="1124">
        <v>3480</v>
      </c>
      <c r="X29" s="1124">
        <v>3709</v>
      </c>
      <c r="Y29" s="1124">
        <v>3832.0410000000002</v>
      </c>
      <c r="Z29" s="1124">
        <v>3956.3</v>
      </c>
      <c r="AA29" s="1124">
        <v>2235</v>
      </c>
      <c r="AB29" s="1124">
        <v>2296</v>
      </c>
      <c r="AC29" s="1124">
        <v>2343</v>
      </c>
      <c r="AD29" s="1124">
        <v>2374</v>
      </c>
      <c r="AE29" s="1124">
        <v>2406</v>
      </c>
      <c r="AF29" s="1253"/>
      <c r="AG29" s="1238"/>
      <c r="AH29" s="1238"/>
      <c r="AI29" s="1238"/>
      <c r="AJ29" s="1238"/>
      <c r="AK29" s="1238"/>
      <c r="AL29" s="1238"/>
      <c r="AM29" s="1238"/>
      <c r="AN29" s="1238"/>
      <c r="AO29" s="1239"/>
      <c r="XDW29" s="1247"/>
      <c r="XDX29" s="1247">
        <v>818</v>
      </c>
      <c r="XDY29" s="1240">
        <v>705</v>
      </c>
      <c r="XDZ29" s="1124">
        <v>1107</v>
      </c>
      <c r="XEA29" s="1124">
        <v>1146</v>
      </c>
      <c r="XEB29" s="1124">
        <v>1231</v>
      </c>
      <c r="XEC29" s="1124">
        <v>1323.8</v>
      </c>
      <c r="XED29" s="1124">
        <v>1423.8</v>
      </c>
      <c r="XEE29" s="1124">
        <v>1509</v>
      </c>
      <c r="XEF29" s="1124">
        <v>1601.2</v>
      </c>
      <c r="XEG29" s="1124">
        <v>1703.1</v>
      </c>
      <c r="XEH29" s="1124">
        <v>1825</v>
      </c>
      <c r="XEI29" s="1124">
        <v>1921</v>
      </c>
      <c r="XEJ29" s="1124">
        <v>2029</v>
      </c>
      <c r="XEK29" s="1124">
        <v>2172</v>
      </c>
      <c r="XEL29" s="1124">
        <v>2323</v>
      </c>
      <c r="XEM29" s="1124">
        <v>2466</v>
      </c>
      <c r="XEN29" s="1124">
        <v>2636</v>
      </c>
      <c r="XEO29" s="1124">
        <v>2848.7</v>
      </c>
      <c r="XEP29" s="1124">
        <v>2984</v>
      </c>
      <c r="XEQ29" s="1124">
        <v>3098.36</v>
      </c>
      <c r="XER29" s="1124">
        <v>3264</v>
      </c>
      <c r="XES29" s="1124">
        <v>3480</v>
      </c>
      <c r="XET29" s="1124">
        <v>3709</v>
      </c>
      <c r="XEU29" s="1124">
        <v>3832.0410000000002</v>
      </c>
      <c r="XEV29" s="1124">
        <v>3956.3</v>
      </c>
      <c r="XEW29" s="1124">
        <v>2235</v>
      </c>
      <c r="XEX29" s="1124">
        <v>2296</v>
      </c>
      <c r="XEY29" s="1124">
        <v>2343</v>
      </c>
      <c r="XEZ29" s="1124">
        <v>2374</v>
      </c>
      <c r="XFA29" s="1124">
        <v>2406</v>
      </c>
      <c r="XFB29" s="1253"/>
      <c r="XFC29" s="1238"/>
      <c r="XFD29" s="1238"/>
    </row>
    <row r="30" spans="1:41 16351:16384">
      <c r="A30" s="1252"/>
      <c r="B30" s="1247" t="str">
        <f>INDEX(tblTrans[[English]:[Polski]],MATCH(XDX30,tblTrans[ID],0),LangSelID)</f>
        <v>number of customers</v>
      </c>
      <c r="C30" s="1240" t="str">
        <f>INDEX(tblTrans[[English]:[Polski]],MATCH(XDY30,tblTrans[ID],0),LangSelID)</f>
        <v>thou.</v>
      </c>
      <c r="D30" s="1133">
        <v>828</v>
      </c>
      <c r="E30" s="1133">
        <v>885</v>
      </c>
      <c r="F30" s="1133">
        <v>945</v>
      </c>
      <c r="G30" s="1133">
        <v>1015</v>
      </c>
      <c r="H30" s="1133">
        <v>1091</v>
      </c>
      <c r="I30" s="1133">
        <v>1155</v>
      </c>
      <c r="J30" s="1133">
        <v>1219</v>
      </c>
      <c r="K30" s="1127">
        <v>1289.5</v>
      </c>
      <c r="L30" s="1127">
        <v>1375</v>
      </c>
      <c r="M30" s="1127">
        <v>1447</v>
      </c>
      <c r="N30" s="1124">
        <v>1525</v>
      </c>
      <c r="O30" s="1124">
        <v>1629</v>
      </c>
      <c r="P30" s="1124">
        <v>1732</v>
      </c>
      <c r="Q30" s="1124">
        <v>1834</v>
      </c>
      <c r="R30" s="1124">
        <v>1952</v>
      </c>
      <c r="S30" s="1124">
        <v>2035</v>
      </c>
      <c r="T30" s="1124">
        <v>2120</v>
      </c>
      <c r="U30" s="1124">
        <v>2154.6750000000002</v>
      </c>
      <c r="V30" s="1124">
        <v>2212</v>
      </c>
      <c r="W30" s="1124">
        <v>2296</v>
      </c>
      <c r="X30" s="1124">
        <v>2371</v>
      </c>
      <c r="Y30" s="1124">
        <v>2436.0830000000001</v>
      </c>
      <c r="Z30" s="1124">
        <v>2510.6999999999998</v>
      </c>
      <c r="AA30" s="1124">
        <v>2580.9</v>
      </c>
      <c r="AB30" s="1124">
        <v>2644.2</v>
      </c>
      <c r="AC30" s="1124">
        <v>2688.3</v>
      </c>
      <c r="AD30" s="1124">
        <v>2718.9</v>
      </c>
      <c r="AE30" s="1126">
        <v>2751.7</v>
      </c>
      <c r="AF30" s="1238"/>
      <c r="AG30" s="1238"/>
      <c r="AH30" s="1238"/>
      <c r="AI30" s="1238"/>
      <c r="AJ30" s="1238"/>
      <c r="AK30" s="1238"/>
      <c r="AL30" s="1238"/>
      <c r="AM30" s="1238"/>
      <c r="AN30" s="1238"/>
      <c r="AO30" s="1239"/>
      <c r="XDW30" s="1252"/>
      <c r="XDX30" s="1247">
        <v>819</v>
      </c>
      <c r="XDY30" s="1240">
        <v>705</v>
      </c>
      <c r="XDZ30" s="1133">
        <v>828</v>
      </c>
      <c r="XEA30" s="1133">
        <v>885</v>
      </c>
      <c r="XEB30" s="1133">
        <v>945</v>
      </c>
      <c r="XEC30" s="1133">
        <v>1015</v>
      </c>
      <c r="XED30" s="1133">
        <v>1091</v>
      </c>
      <c r="XEE30" s="1133">
        <v>1155</v>
      </c>
      <c r="XEF30" s="1133">
        <v>1219</v>
      </c>
      <c r="XEG30" s="1127">
        <v>1289.5</v>
      </c>
      <c r="XEH30" s="1127">
        <v>1375</v>
      </c>
      <c r="XEI30" s="1127">
        <v>1447</v>
      </c>
      <c r="XEJ30" s="1124">
        <v>1525</v>
      </c>
      <c r="XEK30" s="1124">
        <v>1629</v>
      </c>
      <c r="XEL30" s="1124">
        <v>1732</v>
      </c>
      <c r="XEM30" s="1124">
        <v>1834</v>
      </c>
      <c r="XEN30" s="1124">
        <v>1952</v>
      </c>
      <c r="XEO30" s="1124">
        <v>2035</v>
      </c>
      <c r="XEP30" s="1124">
        <v>2120</v>
      </c>
      <c r="XEQ30" s="1124">
        <v>2154.6750000000002</v>
      </c>
      <c r="XER30" s="1124">
        <v>2212</v>
      </c>
      <c r="XES30" s="1124">
        <v>2296</v>
      </c>
      <c r="XET30" s="1124">
        <v>2371</v>
      </c>
      <c r="XEU30" s="1124">
        <v>2436.0830000000001</v>
      </c>
      <c r="XEV30" s="1124">
        <v>2510.6999999999998</v>
      </c>
      <c r="XEW30" s="1124">
        <v>2580.9</v>
      </c>
      <c r="XEX30" s="1124">
        <v>2644.2</v>
      </c>
      <c r="XEY30" s="1124">
        <v>2688.3</v>
      </c>
      <c r="XEZ30" s="1124">
        <v>2718.9</v>
      </c>
      <c r="XFA30" s="1126">
        <v>2751.7</v>
      </c>
      <c r="XFB30" s="1238"/>
      <c r="XFC30" s="1238"/>
      <c r="XFD30" s="1238"/>
    </row>
    <row r="31" spans="1:41 16351:16384">
      <c r="A31" s="1105"/>
      <c r="B31" s="1224" t="str">
        <f>INDEX(tblTrans[[English]:[Polski]],MATCH(XDX31,tblTrans[ID],0),LangSelID)</f>
        <v>therein: microfirms</v>
      </c>
      <c r="C31" s="1114" t="str">
        <f>INDEX(tblTrans[[English]:[Polski]],MATCH(XDY31,tblTrans[ID],0),LangSelID)</f>
        <v>thou.</v>
      </c>
      <c r="D31" s="1124">
        <v>83</v>
      </c>
      <c r="E31" s="1124">
        <v>90</v>
      </c>
      <c r="F31" s="1124">
        <v>96</v>
      </c>
      <c r="G31" s="1124">
        <v>104</v>
      </c>
      <c r="H31" s="1124">
        <v>114</v>
      </c>
      <c r="I31" s="1124">
        <v>121</v>
      </c>
      <c r="J31" s="1124">
        <v>128</v>
      </c>
      <c r="K31" s="1127">
        <v>134.80000000000001</v>
      </c>
      <c r="L31" s="1124">
        <v>144</v>
      </c>
      <c r="M31" s="1123">
        <v>151</v>
      </c>
      <c r="N31" s="1124">
        <v>160</v>
      </c>
      <c r="O31" s="1123">
        <v>173</v>
      </c>
      <c r="P31" s="1123">
        <v>186</v>
      </c>
      <c r="Q31" s="1123">
        <v>197</v>
      </c>
      <c r="R31" s="1123">
        <v>221</v>
      </c>
      <c r="S31" s="1131">
        <v>238</v>
      </c>
      <c r="T31" s="1131">
        <v>250</v>
      </c>
      <c r="U31" s="1131">
        <v>257.221</v>
      </c>
      <c r="V31" s="1123">
        <v>257</v>
      </c>
      <c r="W31" s="1124">
        <v>265</v>
      </c>
      <c r="X31" s="1124">
        <v>273</v>
      </c>
      <c r="Y31" s="1123">
        <v>279.72399999999999</v>
      </c>
      <c r="Z31" s="1123">
        <v>286.10000000000002</v>
      </c>
      <c r="AA31" s="1123">
        <v>292.10000000000002</v>
      </c>
      <c r="AB31" s="1123">
        <v>297.7</v>
      </c>
      <c r="AC31" s="1123">
        <v>300.5</v>
      </c>
      <c r="AD31" s="1123">
        <v>304.8</v>
      </c>
      <c r="AE31" s="1122">
        <v>308.60000000000002</v>
      </c>
      <c r="AF31" s="1238"/>
      <c r="AG31" s="1238"/>
      <c r="AH31" s="1238"/>
      <c r="AI31" s="1238"/>
      <c r="AJ31" s="1238"/>
      <c r="AK31" s="1238"/>
      <c r="AL31" s="1238"/>
      <c r="AM31" s="1238"/>
      <c r="AN31" s="1238"/>
      <c r="AO31" s="1239"/>
      <c r="XDW31" s="1105"/>
      <c r="XDX31" s="1224">
        <v>820</v>
      </c>
      <c r="XDY31" s="1114">
        <v>705</v>
      </c>
      <c r="XDZ31" s="1124">
        <v>83</v>
      </c>
      <c r="XEA31" s="1124">
        <v>90</v>
      </c>
      <c r="XEB31" s="1124">
        <v>96</v>
      </c>
      <c r="XEC31" s="1124">
        <v>104</v>
      </c>
      <c r="XED31" s="1124">
        <v>114</v>
      </c>
      <c r="XEE31" s="1124">
        <v>121</v>
      </c>
      <c r="XEF31" s="1124">
        <v>128</v>
      </c>
      <c r="XEG31" s="1127">
        <v>134.80000000000001</v>
      </c>
      <c r="XEH31" s="1124">
        <v>144</v>
      </c>
      <c r="XEI31" s="1123">
        <v>151</v>
      </c>
      <c r="XEJ31" s="1124">
        <v>160</v>
      </c>
      <c r="XEK31" s="1123">
        <v>173</v>
      </c>
      <c r="XEL31" s="1123">
        <v>186</v>
      </c>
      <c r="XEM31" s="1123">
        <v>197</v>
      </c>
      <c r="XEN31" s="1123">
        <v>221</v>
      </c>
      <c r="XEO31" s="1131">
        <v>238</v>
      </c>
      <c r="XEP31" s="1131">
        <v>250</v>
      </c>
      <c r="XEQ31" s="1131">
        <v>257.221</v>
      </c>
      <c r="XER31" s="1123">
        <v>257</v>
      </c>
      <c r="XES31" s="1124">
        <v>265</v>
      </c>
      <c r="XET31" s="1124">
        <v>273</v>
      </c>
      <c r="XEU31" s="1123">
        <v>279.72399999999999</v>
      </c>
      <c r="XEV31" s="1123">
        <v>286.10000000000002</v>
      </c>
      <c r="XEW31" s="1123">
        <v>292.10000000000002</v>
      </c>
      <c r="XEX31" s="1123">
        <v>297.7</v>
      </c>
      <c r="XEY31" s="1123">
        <v>300.5</v>
      </c>
      <c r="XEZ31" s="1123">
        <v>304.8</v>
      </c>
      <c r="XFA31" s="1122">
        <v>308.60000000000002</v>
      </c>
      <c r="XFB31" s="1238"/>
      <c r="XFC31" s="1238"/>
      <c r="XFD31" s="1238"/>
    </row>
    <row r="32" spans="1:41 16351:16384">
      <c r="A32" s="1217"/>
      <c r="B32" s="1221" t="str">
        <f>INDEX(tblTrans[[English]:[Polski]],MATCH(XDX32,tblTrans[ID],0),LangSelID)</f>
        <v>total number of cards</v>
      </c>
      <c r="C32" s="1114" t="str">
        <f>INDEX(tblTrans[[English]:[Polski]],MATCH(XDY32,tblTrans[ID],0),LangSelID)</f>
        <v>pcs. '000</v>
      </c>
      <c r="D32" s="1217">
        <f t="shared" ref="D32:K32" si="0">D33+D34</f>
        <v>440.8</v>
      </c>
      <c r="E32" s="1217">
        <f t="shared" si="0"/>
        <v>483.2</v>
      </c>
      <c r="F32" s="1217">
        <f t="shared" si="0"/>
        <v>526</v>
      </c>
      <c r="G32" s="1217">
        <f t="shared" si="0"/>
        <v>581</v>
      </c>
      <c r="H32" s="1217">
        <f t="shared" si="0"/>
        <v>635.20000000000005</v>
      </c>
      <c r="I32" s="1217">
        <f t="shared" si="0"/>
        <v>705.69999999999993</v>
      </c>
      <c r="J32" s="1217">
        <f t="shared" si="0"/>
        <v>755.7</v>
      </c>
      <c r="K32" s="1218">
        <f t="shared" si="0"/>
        <v>873.59999999999991</v>
      </c>
      <c r="L32" s="1217">
        <v>967</v>
      </c>
      <c r="M32" s="1218">
        <v>1050</v>
      </c>
      <c r="N32" s="1225">
        <v>1139</v>
      </c>
      <c r="O32" s="1248">
        <v>1272</v>
      </c>
      <c r="P32" s="1217">
        <v>1392</v>
      </c>
      <c r="Q32" s="1217">
        <v>1513</v>
      </c>
      <c r="R32" s="1217">
        <v>1649</v>
      </c>
      <c r="S32" s="1217">
        <v>1805</v>
      </c>
      <c r="T32" s="1217">
        <v>1956</v>
      </c>
      <c r="U32" s="1218">
        <f>U33+U34</f>
        <v>2076.1410000000001</v>
      </c>
      <c r="V32" s="1218">
        <v>2184</v>
      </c>
      <c r="W32" s="1229">
        <f>W33+W34</f>
        <v>2307</v>
      </c>
      <c r="X32" s="1217">
        <v>2427.9740000000002</v>
      </c>
      <c r="Y32" s="1228">
        <f>SUM(Y33:Y34)</f>
        <v>2531.0390000000002</v>
      </c>
      <c r="Z32" s="1228">
        <v>2651.8</v>
      </c>
      <c r="AA32" s="1228">
        <v>2763.5</v>
      </c>
      <c r="AB32" s="1228">
        <v>3012</v>
      </c>
      <c r="AC32" s="1228">
        <v>3186.4</v>
      </c>
      <c r="AD32" s="1228">
        <f>SUM(AD33:AD34)</f>
        <v>3375.1</v>
      </c>
      <c r="AE32" s="1251">
        <f>SUM(AE33:AE34)</f>
        <v>3573</v>
      </c>
      <c r="AF32" s="1238"/>
      <c r="AG32" s="1238"/>
      <c r="AH32" s="1238"/>
      <c r="AI32" s="1238"/>
      <c r="AJ32" s="1238"/>
      <c r="AK32" s="1238"/>
      <c r="AL32" s="1238"/>
      <c r="AM32" s="1238"/>
      <c r="AN32" s="1238"/>
      <c r="AO32" s="1239"/>
      <c r="XDW32" s="1217"/>
      <c r="XDX32" s="1221">
        <v>821</v>
      </c>
      <c r="XDY32" s="1114">
        <v>880</v>
      </c>
      <c r="XDZ32" s="1217">
        <f t="shared" ref="XDZ32:XEG32" si="1">XDZ33+XDZ34</f>
        <v>440.8</v>
      </c>
      <c r="XEA32" s="1217">
        <f t="shared" si="1"/>
        <v>483.2</v>
      </c>
      <c r="XEB32" s="1217">
        <f t="shared" si="1"/>
        <v>526</v>
      </c>
      <c r="XEC32" s="1217">
        <f t="shared" si="1"/>
        <v>581</v>
      </c>
      <c r="XED32" s="1217">
        <f t="shared" si="1"/>
        <v>635.20000000000005</v>
      </c>
      <c r="XEE32" s="1217">
        <f t="shared" si="1"/>
        <v>705.69999999999993</v>
      </c>
      <c r="XEF32" s="1217">
        <f t="shared" si="1"/>
        <v>755.7</v>
      </c>
      <c r="XEG32" s="1218">
        <f t="shared" si="1"/>
        <v>873.59999999999991</v>
      </c>
      <c r="XEH32" s="1217">
        <v>967</v>
      </c>
      <c r="XEI32" s="1218">
        <v>1050</v>
      </c>
      <c r="XEJ32" s="1225">
        <v>1139</v>
      </c>
      <c r="XEK32" s="1248">
        <v>1272</v>
      </c>
      <c r="XEL32" s="1217">
        <v>1392</v>
      </c>
      <c r="XEM32" s="1217">
        <v>1513</v>
      </c>
      <c r="XEN32" s="1217">
        <v>1649</v>
      </c>
      <c r="XEO32" s="1217">
        <v>1805</v>
      </c>
      <c r="XEP32" s="1217">
        <v>1956</v>
      </c>
      <c r="XEQ32" s="1218">
        <f>XEQ33+XEQ34</f>
        <v>2076.1410000000001</v>
      </c>
      <c r="XER32" s="1218">
        <v>2184</v>
      </c>
      <c r="XES32" s="1229">
        <f>XES33+XES34</f>
        <v>2307</v>
      </c>
      <c r="XET32" s="1217">
        <v>2427.9740000000002</v>
      </c>
      <c r="XEU32" s="1228">
        <f>SUM(XEU33:XEU34)</f>
        <v>2531.0390000000002</v>
      </c>
      <c r="XEV32" s="1228">
        <v>2651.8</v>
      </c>
      <c r="XEW32" s="1228">
        <v>2763.5</v>
      </c>
      <c r="XEX32" s="1228">
        <v>3012</v>
      </c>
      <c r="XEY32" s="1228">
        <v>3186.4</v>
      </c>
      <c r="XEZ32" s="1228">
        <f>SUM(XEZ33:XEZ34)</f>
        <v>3375.1</v>
      </c>
      <c r="XFA32" s="1251">
        <f>SUM(XFA33:XFA34)</f>
        <v>3573</v>
      </c>
      <c r="XFB32" s="1238"/>
      <c r="XFC32" s="1238"/>
      <c r="XFD32" s="1238"/>
    </row>
    <row r="33" spans="1:41 16351:16384">
      <c r="A33" s="1105"/>
      <c r="B33" s="1224" t="str">
        <f>INDEX(tblTrans[[English]:[Polski]],MATCH(XDX33,tblTrans[ID],0),LangSelID)</f>
        <v>number of debit cards</v>
      </c>
      <c r="C33" s="1114" t="str">
        <f>INDEX(tblTrans[[English]:[Polski]],MATCH(XDY33,tblTrans[ID],0),LangSelID)</f>
        <v>pcs. '000</v>
      </c>
      <c r="D33" s="1124">
        <v>414</v>
      </c>
      <c r="E33" s="1124">
        <v>452</v>
      </c>
      <c r="F33" s="1124">
        <v>488</v>
      </c>
      <c r="G33" s="1124">
        <v>532.29999999999995</v>
      </c>
      <c r="H33" s="1124">
        <v>578.70000000000005</v>
      </c>
      <c r="I33" s="1124">
        <v>639.9</v>
      </c>
      <c r="J33" s="1124">
        <v>681.2</v>
      </c>
      <c r="K33" s="1124">
        <v>782.3</v>
      </c>
      <c r="L33" s="1131">
        <v>859.3</v>
      </c>
      <c r="M33" s="1123">
        <v>928</v>
      </c>
      <c r="N33" s="1124">
        <v>1000</v>
      </c>
      <c r="O33" s="1123">
        <v>1110</v>
      </c>
      <c r="P33" s="1123">
        <v>1213.2</v>
      </c>
      <c r="Q33" s="1123">
        <v>1315</v>
      </c>
      <c r="R33" s="1123">
        <v>1427</v>
      </c>
      <c r="S33" s="1123">
        <v>1545</v>
      </c>
      <c r="T33" s="1123">
        <v>1663</v>
      </c>
      <c r="U33" s="1123">
        <v>1759.6</v>
      </c>
      <c r="V33" s="1123">
        <v>1853</v>
      </c>
      <c r="W33" s="1124">
        <v>1965</v>
      </c>
      <c r="X33" s="1124">
        <v>2069.9870000000001</v>
      </c>
      <c r="Y33" s="1123">
        <v>2158.0920000000001</v>
      </c>
      <c r="Z33" s="1123">
        <v>2267.6</v>
      </c>
      <c r="AA33" s="1123">
        <v>2369.1</v>
      </c>
      <c r="AB33" s="1123">
        <v>2604.3000000000002</v>
      </c>
      <c r="AC33" s="1123">
        <v>2767.8</v>
      </c>
      <c r="AD33" s="1123">
        <v>2947</v>
      </c>
      <c r="AE33" s="1122">
        <v>3135.6</v>
      </c>
      <c r="AF33" s="1238"/>
      <c r="AG33" s="1238"/>
      <c r="AH33" s="1238"/>
      <c r="AI33" s="1238"/>
      <c r="AJ33" s="1238"/>
      <c r="AK33" s="1238"/>
      <c r="AL33" s="1238"/>
      <c r="AM33" s="1238"/>
      <c r="AN33" s="1238"/>
      <c r="AO33" s="1239"/>
      <c r="XDW33" s="1105"/>
      <c r="XDX33" s="1224">
        <v>822</v>
      </c>
      <c r="XDY33" s="1114">
        <v>880</v>
      </c>
      <c r="XDZ33" s="1124">
        <v>414</v>
      </c>
      <c r="XEA33" s="1124">
        <v>452</v>
      </c>
      <c r="XEB33" s="1124">
        <v>488</v>
      </c>
      <c r="XEC33" s="1124">
        <v>532.29999999999995</v>
      </c>
      <c r="XED33" s="1124">
        <v>578.70000000000005</v>
      </c>
      <c r="XEE33" s="1124">
        <v>639.9</v>
      </c>
      <c r="XEF33" s="1124">
        <v>681.2</v>
      </c>
      <c r="XEG33" s="1124">
        <v>782.3</v>
      </c>
      <c r="XEH33" s="1131">
        <v>859.3</v>
      </c>
      <c r="XEI33" s="1123">
        <v>928</v>
      </c>
      <c r="XEJ33" s="1124">
        <v>1000</v>
      </c>
      <c r="XEK33" s="1123">
        <v>1110</v>
      </c>
      <c r="XEL33" s="1123">
        <v>1213.2</v>
      </c>
      <c r="XEM33" s="1123">
        <v>1315</v>
      </c>
      <c r="XEN33" s="1123">
        <v>1427</v>
      </c>
      <c r="XEO33" s="1123">
        <v>1545</v>
      </c>
      <c r="XEP33" s="1123">
        <v>1663</v>
      </c>
      <c r="XEQ33" s="1123">
        <v>1759.6</v>
      </c>
      <c r="XER33" s="1123">
        <v>1853</v>
      </c>
      <c r="XES33" s="1124">
        <v>1965</v>
      </c>
      <c r="XET33" s="1124">
        <v>2069.9870000000001</v>
      </c>
      <c r="XEU33" s="1123">
        <v>2158.0920000000001</v>
      </c>
      <c r="XEV33" s="1123">
        <v>2267.6</v>
      </c>
      <c r="XEW33" s="1123">
        <v>2369.1</v>
      </c>
      <c r="XEX33" s="1123">
        <v>2604.3000000000002</v>
      </c>
      <c r="XEY33" s="1123">
        <v>2767.8</v>
      </c>
      <c r="XEZ33" s="1123">
        <v>2947</v>
      </c>
      <c r="XFA33" s="1122">
        <v>3135.6</v>
      </c>
      <c r="XFB33" s="1238"/>
      <c r="XFC33" s="1238"/>
      <c r="XFD33" s="1238"/>
    </row>
    <row r="34" spans="1:41 16351:16384">
      <c r="A34" s="1217"/>
      <c r="B34" s="1221" t="str">
        <f>INDEX(tblTrans[[English]:[Polski]],MATCH(XDX34,tblTrans[ID],0),LangSelID)</f>
        <v>number of credit cards</v>
      </c>
      <c r="C34" s="1114" t="str">
        <f>INDEX(tblTrans[[English]:[Polski]],MATCH(XDY34,tblTrans[ID],0),LangSelID)</f>
        <v>pcs. '000</v>
      </c>
      <c r="D34" s="1225">
        <v>26.8</v>
      </c>
      <c r="E34" s="1225">
        <v>31.2</v>
      </c>
      <c r="F34" s="1225">
        <v>38</v>
      </c>
      <c r="G34" s="1225">
        <v>48.7</v>
      </c>
      <c r="H34" s="1225">
        <v>56.5</v>
      </c>
      <c r="I34" s="1225">
        <v>65.8</v>
      </c>
      <c r="J34" s="1225">
        <v>74.5</v>
      </c>
      <c r="K34" s="1225">
        <v>91.3</v>
      </c>
      <c r="L34" s="1225">
        <v>107.5</v>
      </c>
      <c r="M34" s="1225">
        <v>122</v>
      </c>
      <c r="N34" s="1225">
        <v>139</v>
      </c>
      <c r="O34" s="1217">
        <v>162</v>
      </c>
      <c r="P34" s="1228">
        <v>179</v>
      </c>
      <c r="Q34" s="1228">
        <v>198</v>
      </c>
      <c r="R34" s="1228">
        <v>222</v>
      </c>
      <c r="S34" s="1233">
        <v>260</v>
      </c>
      <c r="T34" s="1233">
        <v>293</v>
      </c>
      <c r="U34" s="1233">
        <v>316.541</v>
      </c>
      <c r="V34" s="1233">
        <v>331</v>
      </c>
      <c r="W34" s="1233">
        <v>342</v>
      </c>
      <c r="X34" s="1233">
        <v>357.98700000000002</v>
      </c>
      <c r="Y34" s="1228">
        <v>372.947</v>
      </c>
      <c r="Z34" s="1228">
        <v>384.2</v>
      </c>
      <c r="AA34" s="1228">
        <v>394.4</v>
      </c>
      <c r="AB34" s="1228">
        <v>407.2</v>
      </c>
      <c r="AC34" s="1228">
        <v>418.6</v>
      </c>
      <c r="AD34" s="1228">
        <v>428.1</v>
      </c>
      <c r="AE34" s="1251">
        <v>437.4</v>
      </c>
      <c r="AF34" s="1238"/>
      <c r="AG34" s="1238"/>
      <c r="AH34" s="1238"/>
      <c r="AI34" s="1238"/>
      <c r="AJ34" s="1238"/>
      <c r="AK34" s="1238"/>
      <c r="AL34" s="1238"/>
      <c r="AM34" s="1238"/>
      <c r="AN34" s="1238"/>
      <c r="AO34" s="1239"/>
      <c r="XDW34" s="1217"/>
      <c r="XDX34" s="1221">
        <v>823</v>
      </c>
      <c r="XDY34" s="1114">
        <v>880</v>
      </c>
      <c r="XDZ34" s="1225">
        <v>26.8</v>
      </c>
      <c r="XEA34" s="1225">
        <v>31.2</v>
      </c>
      <c r="XEB34" s="1225">
        <v>38</v>
      </c>
      <c r="XEC34" s="1225">
        <v>48.7</v>
      </c>
      <c r="XED34" s="1225">
        <v>56.5</v>
      </c>
      <c r="XEE34" s="1225">
        <v>65.8</v>
      </c>
      <c r="XEF34" s="1225">
        <v>74.5</v>
      </c>
      <c r="XEG34" s="1225">
        <v>91.3</v>
      </c>
      <c r="XEH34" s="1225">
        <v>107.5</v>
      </c>
      <c r="XEI34" s="1225">
        <v>122</v>
      </c>
      <c r="XEJ34" s="1225">
        <v>139</v>
      </c>
      <c r="XEK34" s="1217">
        <v>162</v>
      </c>
      <c r="XEL34" s="1228">
        <v>179</v>
      </c>
      <c r="XEM34" s="1228">
        <v>198</v>
      </c>
      <c r="XEN34" s="1228">
        <v>222</v>
      </c>
      <c r="XEO34" s="1233">
        <v>260</v>
      </c>
      <c r="XEP34" s="1233">
        <v>293</v>
      </c>
      <c r="XEQ34" s="1233">
        <v>316.541</v>
      </c>
      <c r="XER34" s="1233">
        <v>331</v>
      </c>
      <c r="XES34" s="1233">
        <v>342</v>
      </c>
      <c r="XET34" s="1233">
        <v>357.98700000000002</v>
      </c>
      <c r="XEU34" s="1228">
        <v>372.947</v>
      </c>
      <c r="XEV34" s="1228">
        <v>384.2</v>
      </c>
      <c r="XEW34" s="1228">
        <v>394.4</v>
      </c>
      <c r="XEX34" s="1228">
        <v>407.2</v>
      </c>
      <c r="XEY34" s="1228">
        <v>418.6</v>
      </c>
      <c r="XEZ34" s="1228">
        <v>428.1</v>
      </c>
      <c r="XFA34" s="1251">
        <v>437.4</v>
      </c>
      <c r="XFB34" s="1238"/>
      <c r="XFC34" s="1238"/>
      <c r="XFD34" s="1238"/>
    </row>
    <row r="35" spans="1:41 16351:16384">
      <c r="A35" s="1217"/>
      <c r="B35" s="1221" t="str">
        <f>INDEX(tblTrans[[English]:[Polski]],MATCH(XDX35,tblTrans[ID],0),LangSelID)</f>
        <v>total deposits</v>
      </c>
      <c r="C35" s="1226" t="str">
        <f>INDEX(tblTrans[[English]:[Polski]],MATCH(XDY35,tblTrans[ID],0),LangSelID)</f>
        <v>PLN M</v>
      </c>
      <c r="D35" s="1225">
        <v>3408</v>
      </c>
      <c r="E35" s="1225">
        <v>3618</v>
      </c>
      <c r="F35" s="1225">
        <v>3776</v>
      </c>
      <c r="G35" s="1225">
        <v>4035</v>
      </c>
      <c r="H35" s="1225">
        <v>4372</v>
      </c>
      <c r="I35" s="1225">
        <v>4701.6000000000004</v>
      </c>
      <c r="J35" s="1225">
        <v>4972</v>
      </c>
      <c r="K35" s="1225">
        <v>5314</v>
      </c>
      <c r="L35" s="1225">
        <v>5930</v>
      </c>
      <c r="M35" s="1225">
        <v>5915</v>
      </c>
      <c r="N35" s="1225">
        <v>6665</v>
      </c>
      <c r="O35" s="1217">
        <v>7630</v>
      </c>
      <c r="P35" s="1228">
        <v>8831</v>
      </c>
      <c r="Q35" s="1228">
        <v>9593</v>
      </c>
      <c r="R35" s="1228">
        <v>10361</v>
      </c>
      <c r="S35" s="1233">
        <v>10896</v>
      </c>
      <c r="T35" s="1233">
        <v>10453</v>
      </c>
      <c r="U35" s="1233">
        <v>11023.841</v>
      </c>
      <c r="V35" s="1233">
        <v>11485</v>
      </c>
      <c r="W35" s="1233">
        <v>12709</v>
      </c>
      <c r="X35" s="1233">
        <v>13770</v>
      </c>
      <c r="Y35" s="1228">
        <v>13973.110818209998</v>
      </c>
      <c r="Z35" s="1228">
        <v>13836.4</v>
      </c>
      <c r="AA35" s="1228">
        <v>14340.9</v>
      </c>
      <c r="AB35" s="1228">
        <v>14739.9</v>
      </c>
      <c r="AC35" s="1228">
        <v>14584</v>
      </c>
      <c r="AD35" s="1228">
        <v>14666.6</v>
      </c>
      <c r="AE35" s="1251">
        <v>15214.4</v>
      </c>
      <c r="AF35" s="1238"/>
      <c r="AG35" s="1238"/>
      <c r="AH35" s="1238"/>
      <c r="AI35" s="1238"/>
      <c r="AJ35" s="1238"/>
      <c r="AK35" s="1238"/>
      <c r="AL35" s="1238"/>
      <c r="AM35" s="1238"/>
      <c r="AN35" s="1238"/>
      <c r="AO35" s="1239"/>
      <c r="XDW35" s="1217"/>
      <c r="XDX35" s="1221">
        <v>824</v>
      </c>
      <c r="XDY35" s="1226">
        <v>706</v>
      </c>
      <c r="XDZ35" s="1225">
        <v>3408</v>
      </c>
      <c r="XEA35" s="1225">
        <v>3618</v>
      </c>
      <c r="XEB35" s="1225">
        <v>3776</v>
      </c>
      <c r="XEC35" s="1225">
        <v>4035</v>
      </c>
      <c r="XED35" s="1225">
        <v>4372</v>
      </c>
      <c r="XEE35" s="1225">
        <v>4701.6000000000004</v>
      </c>
      <c r="XEF35" s="1225">
        <v>4972</v>
      </c>
      <c r="XEG35" s="1225">
        <v>5314</v>
      </c>
      <c r="XEH35" s="1225">
        <v>5930</v>
      </c>
      <c r="XEI35" s="1225">
        <v>5915</v>
      </c>
      <c r="XEJ35" s="1225">
        <v>6665</v>
      </c>
      <c r="XEK35" s="1217">
        <v>7630</v>
      </c>
      <c r="XEL35" s="1228">
        <v>8831</v>
      </c>
      <c r="XEM35" s="1228">
        <v>9593</v>
      </c>
      <c r="XEN35" s="1228">
        <v>10361</v>
      </c>
      <c r="XEO35" s="1233">
        <v>10896</v>
      </c>
      <c r="XEP35" s="1233">
        <v>10453</v>
      </c>
      <c r="XEQ35" s="1233">
        <v>11023.841</v>
      </c>
      <c r="XER35" s="1233">
        <v>11485</v>
      </c>
      <c r="XES35" s="1233">
        <v>12709</v>
      </c>
      <c r="XET35" s="1233">
        <v>13770</v>
      </c>
      <c r="XEU35" s="1228">
        <v>13973.110818209998</v>
      </c>
      <c r="XEV35" s="1228">
        <v>13836.4</v>
      </c>
      <c r="XEW35" s="1228">
        <v>14340.9</v>
      </c>
      <c r="XEX35" s="1228">
        <v>14739.9</v>
      </c>
      <c r="XEY35" s="1228">
        <v>14584</v>
      </c>
      <c r="XEZ35" s="1228">
        <v>14666.6</v>
      </c>
      <c r="XFA35" s="1251">
        <v>15214.4</v>
      </c>
      <c r="XFB35" s="1238"/>
      <c r="XFC35" s="1238"/>
      <c r="XFD35" s="1238"/>
    </row>
    <row r="36" spans="1:41 16351:16384">
      <c r="A36" s="1105"/>
      <c r="B36" s="1224" t="str">
        <f>INDEX(tblTrans[[English]:[Polski]],MATCH(XDX36,tblTrans[ID],0),LangSelID)</f>
        <v>total loans</v>
      </c>
      <c r="C36" s="1226" t="str">
        <f>INDEX(tblTrans[[English]:[Polski]],MATCH(XDY36,tblTrans[ID],0),LangSelID)</f>
        <v>PLN M</v>
      </c>
      <c r="D36" s="1124">
        <v>623</v>
      </c>
      <c r="E36" s="1124">
        <v>777.4</v>
      </c>
      <c r="F36" s="1124">
        <v>965</v>
      </c>
      <c r="G36" s="1124">
        <v>1140</v>
      </c>
      <c r="H36" s="1124">
        <v>1397</v>
      </c>
      <c r="I36" s="1124">
        <v>1952.9</v>
      </c>
      <c r="J36" s="1124">
        <v>2514</v>
      </c>
      <c r="K36" s="1124">
        <v>3043.2</v>
      </c>
      <c r="L36" s="1124">
        <v>3653</v>
      </c>
      <c r="M36" s="1124">
        <v>4183</v>
      </c>
      <c r="N36" s="1124">
        <v>4894</v>
      </c>
      <c r="O36" s="1123">
        <v>5399</v>
      </c>
      <c r="P36" s="1123">
        <v>6234</v>
      </c>
      <c r="Q36" s="1123">
        <v>6868</v>
      </c>
      <c r="R36" s="1123">
        <v>8215</v>
      </c>
      <c r="S36" s="1223">
        <v>10903</v>
      </c>
      <c r="T36" s="1223">
        <v>12207</v>
      </c>
      <c r="U36" s="1223">
        <v>11966.707259000001</v>
      </c>
      <c r="V36" s="1223">
        <v>11747</v>
      </c>
      <c r="W36" s="1223">
        <v>11758</v>
      </c>
      <c r="X36" s="1223">
        <v>11714</v>
      </c>
      <c r="Y36" s="1123">
        <v>13389.078553600006</v>
      </c>
      <c r="Z36" s="1123">
        <v>13161.1</v>
      </c>
      <c r="AA36" s="1123">
        <v>13679.5</v>
      </c>
      <c r="AB36" s="1123">
        <v>13565.3</v>
      </c>
      <c r="AC36" s="1123">
        <v>14076.3</v>
      </c>
      <c r="AD36" s="1123">
        <v>15297.9</v>
      </c>
      <c r="AE36" s="1122">
        <v>15430.8</v>
      </c>
      <c r="AF36" s="1238"/>
      <c r="AG36" s="1238"/>
      <c r="AH36" s="1238"/>
      <c r="AI36" s="1238"/>
      <c r="AJ36" s="1238"/>
      <c r="AK36" s="1238"/>
      <c r="AL36" s="1238"/>
      <c r="AM36" s="1238"/>
      <c r="AN36" s="1238"/>
      <c r="AO36" s="1239"/>
      <c r="XDW36" s="1105"/>
      <c r="XDX36" s="1224">
        <v>825</v>
      </c>
      <c r="XDY36" s="1226">
        <v>706</v>
      </c>
      <c r="XDZ36" s="1124">
        <v>623</v>
      </c>
      <c r="XEA36" s="1124">
        <v>777.4</v>
      </c>
      <c r="XEB36" s="1124">
        <v>965</v>
      </c>
      <c r="XEC36" s="1124">
        <v>1140</v>
      </c>
      <c r="XED36" s="1124">
        <v>1397</v>
      </c>
      <c r="XEE36" s="1124">
        <v>1952.9</v>
      </c>
      <c r="XEF36" s="1124">
        <v>2514</v>
      </c>
      <c r="XEG36" s="1124">
        <v>3043.2</v>
      </c>
      <c r="XEH36" s="1124">
        <v>3653</v>
      </c>
      <c r="XEI36" s="1124">
        <v>4183</v>
      </c>
      <c r="XEJ36" s="1124">
        <v>4894</v>
      </c>
      <c r="XEK36" s="1123">
        <v>5399</v>
      </c>
      <c r="XEL36" s="1123">
        <v>6234</v>
      </c>
      <c r="XEM36" s="1123">
        <v>6868</v>
      </c>
      <c r="XEN36" s="1123">
        <v>8215</v>
      </c>
      <c r="XEO36" s="1223">
        <v>10903</v>
      </c>
      <c r="XEP36" s="1223">
        <v>12207</v>
      </c>
      <c r="XEQ36" s="1223">
        <v>11966.707259000001</v>
      </c>
      <c r="XER36" s="1223">
        <v>11747</v>
      </c>
      <c r="XES36" s="1223">
        <v>11758</v>
      </c>
      <c r="XET36" s="1223">
        <v>11714</v>
      </c>
      <c r="XEU36" s="1123">
        <v>13389.078553600006</v>
      </c>
      <c r="XEV36" s="1123">
        <v>13161.1</v>
      </c>
      <c r="XEW36" s="1123">
        <v>13679.5</v>
      </c>
      <c r="XEX36" s="1123">
        <v>13565.3</v>
      </c>
      <c r="XEY36" s="1123">
        <v>14076.3</v>
      </c>
      <c r="XEZ36" s="1123">
        <v>15297.9</v>
      </c>
      <c r="XFA36" s="1122">
        <v>15430.8</v>
      </c>
      <c r="XFB36" s="1238"/>
      <c r="XFC36" s="1238"/>
      <c r="XFD36" s="1238"/>
    </row>
    <row r="37" spans="1:41 16351:16384">
      <c r="A37" s="1105"/>
      <c r="B37" s="1224" t="str">
        <f>INDEX(tblTrans[[English]:[Polski]],MATCH(XDX37,tblTrans[ID],0),LangSelID)</f>
        <v>value of mortgage loans
(cumulative)</v>
      </c>
      <c r="C37" s="1226" t="str">
        <f>INDEX(tblTrans[[English]:[Polski]],MATCH(XDY37,tblTrans[ID],0),LangSelID)</f>
        <v>PLN M</v>
      </c>
      <c r="D37" s="1124">
        <v>474.2</v>
      </c>
      <c r="E37" s="1124">
        <v>587</v>
      </c>
      <c r="F37" s="1124">
        <v>741</v>
      </c>
      <c r="G37" s="1124">
        <v>884</v>
      </c>
      <c r="H37" s="1124">
        <v>1115</v>
      </c>
      <c r="I37" s="1124">
        <v>1625.7</v>
      </c>
      <c r="J37" s="1124">
        <v>2140</v>
      </c>
      <c r="K37" s="1124">
        <v>2623.2</v>
      </c>
      <c r="L37" s="1124">
        <v>3159.32</v>
      </c>
      <c r="M37" s="1124">
        <v>3566</v>
      </c>
      <c r="N37" s="1124">
        <v>4160</v>
      </c>
      <c r="O37" s="1123">
        <v>4541</v>
      </c>
      <c r="P37" s="1123">
        <v>5232</v>
      </c>
      <c r="Q37" s="1123">
        <v>5649</v>
      </c>
      <c r="R37" s="1123">
        <v>6751</v>
      </c>
      <c r="S37" s="1223">
        <v>9160</v>
      </c>
      <c r="T37" s="1223">
        <v>10284</v>
      </c>
      <c r="U37" s="1223">
        <v>9900.6022300000004</v>
      </c>
      <c r="V37" s="1223">
        <v>9589</v>
      </c>
      <c r="W37" s="1223">
        <v>9606</v>
      </c>
      <c r="X37" s="1223">
        <v>9474.8099914400027</v>
      </c>
      <c r="Y37" s="1123">
        <v>11019.635981260008</v>
      </c>
      <c r="Z37" s="1123">
        <v>10658.4</v>
      </c>
      <c r="AA37" s="1123">
        <v>11151.5</v>
      </c>
      <c r="AB37" s="1123">
        <v>10961.6</v>
      </c>
      <c r="AC37" s="1123">
        <v>11683.3</v>
      </c>
      <c r="AD37" s="1123">
        <v>12793.2</v>
      </c>
      <c r="AE37" s="1122">
        <v>12886.6</v>
      </c>
      <c r="AF37" s="1238"/>
      <c r="AG37" s="1238"/>
      <c r="AH37" s="1238"/>
      <c r="AI37" s="1238"/>
      <c r="AJ37" s="1238"/>
      <c r="AK37" s="1238"/>
      <c r="AL37" s="1238"/>
      <c r="AM37" s="1238"/>
      <c r="AN37" s="1238"/>
      <c r="AO37" s="1239"/>
      <c r="XDW37" s="1105"/>
      <c r="XDX37" s="1224">
        <v>826</v>
      </c>
      <c r="XDY37" s="1226">
        <v>706</v>
      </c>
      <c r="XDZ37" s="1124">
        <v>474.2</v>
      </c>
      <c r="XEA37" s="1124">
        <v>587</v>
      </c>
      <c r="XEB37" s="1124">
        <v>741</v>
      </c>
      <c r="XEC37" s="1124">
        <v>884</v>
      </c>
      <c r="XED37" s="1124">
        <v>1115</v>
      </c>
      <c r="XEE37" s="1124">
        <v>1625.7</v>
      </c>
      <c r="XEF37" s="1124">
        <v>2140</v>
      </c>
      <c r="XEG37" s="1124">
        <v>2623.2</v>
      </c>
      <c r="XEH37" s="1124">
        <v>3159.32</v>
      </c>
      <c r="XEI37" s="1124">
        <v>3566</v>
      </c>
      <c r="XEJ37" s="1124">
        <v>4160</v>
      </c>
      <c r="XEK37" s="1123">
        <v>4541</v>
      </c>
      <c r="XEL37" s="1123">
        <v>5232</v>
      </c>
      <c r="XEM37" s="1123">
        <v>5649</v>
      </c>
      <c r="XEN37" s="1123">
        <v>6751</v>
      </c>
      <c r="XEO37" s="1223">
        <v>9160</v>
      </c>
      <c r="XEP37" s="1223">
        <v>10284</v>
      </c>
      <c r="XEQ37" s="1223">
        <v>9900.6022300000004</v>
      </c>
      <c r="XER37" s="1223">
        <v>9589</v>
      </c>
      <c r="XES37" s="1223">
        <v>9606</v>
      </c>
      <c r="XET37" s="1223">
        <v>9474.8099914400027</v>
      </c>
      <c r="XEU37" s="1123">
        <v>11019.635981260008</v>
      </c>
      <c r="XEV37" s="1123">
        <v>10658.4</v>
      </c>
      <c r="XEW37" s="1123">
        <v>11151.5</v>
      </c>
      <c r="XEX37" s="1123">
        <v>10961.6</v>
      </c>
      <c r="XEY37" s="1123">
        <v>11683.3</v>
      </c>
      <c r="XEZ37" s="1123">
        <v>12793.2</v>
      </c>
      <c r="XFA37" s="1122">
        <v>12886.6</v>
      </c>
      <c r="XFB37" s="1238"/>
      <c r="XFC37" s="1238"/>
      <c r="XFD37" s="1238"/>
    </row>
    <row r="38" spans="1:41 16351:16384" ht="25.5">
      <c r="A38" s="1105"/>
      <c r="B38" s="1242" t="str">
        <f>INDEX(tblTrans[[English]:[Polski]],MATCH(XDX38,tblTrans[ID],0),LangSelID)</f>
        <v>value of mortgage loans 
(balance-sheet growth)</v>
      </c>
      <c r="C38" s="1226" t="str">
        <f>INDEX(tblTrans[[English]:[Polski]],MATCH(XDY38,tblTrans[ID],0),LangSelID)</f>
        <v>PLN M</v>
      </c>
      <c r="D38" s="1124">
        <v>105.6</v>
      </c>
      <c r="E38" s="1124">
        <v>112.8</v>
      </c>
      <c r="F38" s="1124">
        <v>154</v>
      </c>
      <c r="G38" s="1124">
        <v>143</v>
      </c>
      <c r="H38" s="1124">
        <v>231</v>
      </c>
      <c r="I38" s="1124">
        <v>511</v>
      </c>
      <c r="J38" s="1124">
        <v>514</v>
      </c>
      <c r="K38" s="1124">
        <v>483.7</v>
      </c>
      <c r="L38" s="1124">
        <v>536.1</v>
      </c>
      <c r="M38" s="1124">
        <v>407</v>
      </c>
      <c r="N38" s="1124">
        <v>594</v>
      </c>
      <c r="O38" s="1123">
        <v>380</v>
      </c>
      <c r="P38" s="1123">
        <v>691</v>
      </c>
      <c r="Q38" s="1123">
        <v>417</v>
      </c>
      <c r="R38" s="1123">
        <v>1102</v>
      </c>
      <c r="S38" s="1223">
        <v>2409</v>
      </c>
      <c r="T38" s="1223">
        <v>1124</v>
      </c>
      <c r="U38" s="1223">
        <v>-383.39776999999958</v>
      </c>
      <c r="V38" s="1223">
        <v>-312</v>
      </c>
      <c r="W38" s="1223">
        <f t="shared" ref="W38:AB38" si="2">W37-V37</f>
        <v>17</v>
      </c>
      <c r="X38" s="1223">
        <f t="shared" si="2"/>
        <v>-131.1900085599973</v>
      </c>
      <c r="Y38" s="1123">
        <f t="shared" si="2"/>
        <v>1544.8259898200049</v>
      </c>
      <c r="Z38" s="1123">
        <f t="shared" si="2"/>
        <v>-361.23598126000797</v>
      </c>
      <c r="AA38" s="1123">
        <f t="shared" si="2"/>
        <v>493.10000000000036</v>
      </c>
      <c r="AB38" s="1123">
        <f t="shared" si="2"/>
        <v>-189.89999999999964</v>
      </c>
      <c r="AC38" s="1123">
        <v>721.7</v>
      </c>
      <c r="AD38" s="1123">
        <f>AD37-AC37</f>
        <v>1109.9000000000015</v>
      </c>
      <c r="AE38" s="1122">
        <f>AE37-AD37</f>
        <v>93.399999999999636</v>
      </c>
      <c r="AF38" s="1238"/>
      <c r="AG38" s="1238"/>
      <c r="AH38" s="1238"/>
      <c r="AI38" s="1238"/>
      <c r="AJ38" s="1238"/>
      <c r="AK38" s="1238"/>
      <c r="AL38" s="1238"/>
      <c r="AM38" s="1238"/>
      <c r="AN38" s="1238"/>
      <c r="AO38" s="1239"/>
      <c r="XDW38" s="1105"/>
      <c r="XDX38" s="1224">
        <v>827</v>
      </c>
      <c r="XDY38" s="1226">
        <v>706</v>
      </c>
      <c r="XDZ38" s="1124">
        <v>105.6</v>
      </c>
      <c r="XEA38" s="1124">
        <v>112.8</v>
      </c>
      <c r="XEB38" s="1124">
        <v>154</v>
      </c>
      <c r="XEC38" s="1124">
        <v>143</v>
      </c>
      <c r="XED38" s="1124">
        <v>231</v>
      </c>
      <c r="XEE38" s="1124">
        <v>511</v>
      </c>
      <c r="XEF38" s="1124">
        <v>514</v>
      </c>
      <c r="XEG38" s="1124">
        <v>483.7</v>
      </c>
      <c r="XEH38" s="1124">
        <v>536.1</v>
      </c>
      <c r="XEI38" s="1124">
        <v>407</v>
      </c>
      <c r="XEJ38" s="1124">
        <v>594</v>
      </c>
      <c r="XEK38" s="1123">
        <v>380</v>
      </c>
      <c r="XEL38" s="1123">
        <v>691</v>
      </c>
      <c r="XEM38" s="1123">
        <v>417</v>
      </c>
      <c r="XEN38" s="1123">
        <v>1102</v>
      </c>
      <c r="XEO38" s="1223">
        <v>2409</v>
      </c>
      <c r="XEP38" s="1223">
        <v>1124</v>
      </c>
      <c r="XEQ38" s="1223">
        <v>-383.39776999999958</v>
      </c>
      <c r="XER38" s="1223">
        <v>-312</v>
      </c>
      <c r="XES38" s="1223">
        <f t="shared" ref="XES38:XEX38" si="3">XES37-XER37</f>
        <v>17</v>
      </c>
      <c r="XET38" s="1223">
        <f t="shared" si="3"/>
        <v>-131.1900085599973</v>
      </c>
      <c r="XEU38" s="1123">
        <f t="shared" si="3"/>
        <v>1544.8259898200049</v>
      </c>
      <c r="XEV38" s="1123">
        <f t="shared" si="3"/>
        <v>-361.23598126000797</v>
      </c>
      <c r="XEW38" s="1123">
        <f t="shared" si="3"/>
        <v>493.10000000000036</v>
      </c>
      <c r="XEX38" s="1123">
        <f t="shared" si="3"/>
        <v>-189.89999999999964</v>
      </c>
      <c r="XEY38" s="1123">
        <v>721.7</v>
      </c>
      <c r="XEZ38" s="1123">
        <f>XEZ37-XEY37</f>
        <v>1109.9000000000015</v>
      </c>
      <c r="XFA38" s="1122">
        <f>XFA37-XEZ37</f>
        <v>93.399999999999636</v>
      </c>
      <c r="XFB38" s="1238"/>
      <c r="XFC38" s="1238"/>
      <c r="XFD38" s="1238"/>
    </row>
    <row r="39" spans="1:41 16351:16384" ht="25.5">
      <c r="A39" s="1105"/>
      <c r="B39" s="1242" t="str">
        <f>INDEX(tblTrans[[English]:[Polski]],MATCH(XDX39,tblTrans[ID],0),LangSelID)</f>
        <v>value of mortgage loans - individuals
(quarterly sales)</v>
      </c>
      <c r="C39" s="1226" t="str">
        <f>INDEX(tblTrans[[English]:[Polski]],MATCH(XDY39,tblTrans[ID],0),LangSelID)</f>
        <v>PLN M</v>
      </c>
      <c r="D39" s="1124">
        <v>118</v>
      </c>
      <c r="E39" s="1124">
        <v>147</v>
      </c>
      <c r="F39" s="1124">
        <v>202</v>
      </c>
      <c r="G39" s="1124">
        <v>167</v>
      </c>
      <c r="H39" s="1124">
        <v>304</v>
      </c>
      <c r="I39" s="1124">
        <v>587</v>
      </c>
      <c r="J39" s="1124">
        <v>687</v>
      </c>
      <c r="K39" s="1124">
        <v>707.7</v>
      </c>
      <c r="L39" s="1124">
        <v>598</v>
      </c>
      <c r="M39" s="1123">
        <v>602</v>
      </c>
      <c r="N39" s="1124">
        <v>677</v>
      </c>
      <c r="O39" s="1105">
        <v>627</v>
      </c>
      <c r="P39" s="1123">
        <v>653</v>
      </c>
      <c r="Q39" s="1123">
        <v>867</v>
      </c>
      <c r="R39" s="1123">
        <v>1011</v>
      </c>
      <c r="S39" s="1223">
        <v>614</v>
      </c>
      <c r="T39" s="1223">
        <v>239</v>
      </c>
      <c r="U39" s="1223">
        <v>157.80000000000001</v>
      </c>
      <c r="V39" s="1223">
        <v>151</v>
      </c>
      <c r="W39" s="1223">
        <v>188</v>
      </c>
      <c r="X39" s="1223">
        <v>189</v>
      </c>
      <c r="Y39" s="1223">
        <v>290</v>
      </c>
      <c r="Z39" s="1223">
        <v>219.2</v>
      </c>
      <c r="AA39" s="1223">
        <v>126.7</v>
      </c>
      <c r="AB39" s="1223">
        <v>268</v>
      </c>
      <c r="AC39" s="1223">
        <v>280</v>
      </c>
      <c r="AD39" s="1223">
        <v>230</v>
      </c>
      <c r="AE39" s="1243">
        <v>217</v>
      </c>
      <c r="AF39" s="1238"/>
      <c r="AG39" s="1238"/>
      <c r="AH39" s="1238"/>
      <c r="AI39" s="1238"/>
      <c r="AJ39" s="1238"/>
      <c r="AK39" s="1238"/>
      <c r="AL39" s="1238"/>
      <c r="AM39" s="1238"/>
      <c r="AN39" s="1238"/>
      <c r="AO39" s="1239"/>
      <c r="XDW39" s="1105"/>
      <c r="XDX39" s="1224">
        <v>828</v>
      </c>
      <c r="XDY39" s="1226">
        <v>706</v>
      </c>
      <c r="XDZ39" s="1124">
        <v>118</v>
      </c>
      <c r="XEA39" s="1124">
        <v>147</v>
      </c>
      <c r="XEB39" s="1124">
        <v>202</v>
      </c>
      <c r="XEC39" s="1124">
        <v>167</v>
      </c>
      <c r="XED39" s="1124">
        <v>304</v>
      </c>
      <c r="XEE39" s="1124">
        <v>587</v>
      </c>
      <c r="XEF39" s="1124">
        <v>687</v>
      </c>
      <c r="XEG39" s="1124">
        <v>707.7</v>
      </c>
      <c r="XEH39" s="1124">
        <v>598</v>
      </c>
      <c r="XEI39" s="1123">
        <v>602</v>
      </c>
      <c r="XEJ39" s="1124">
        <v>677</v>
      </c>
      <c r="XEK39" s="1105">
        <v>627</v>
      </c>
      <c r="XEL39" s="1123">
        <v>653</v>
      </c>
      <c r="XEM39" s="1123">
        <v>867</v>
      </c>
      <c r="XEN39" s="1123">
        <v>1011</v>
      </c>
      <c r="XEO39" s="1223">
        <v>614</v>
      </c>
      <c r="XEP39" s="1223">
        <v>239</v>
      </c>
      <c r="XEQ39" s="1223">
        <v>157.80000000000001</v>
      </c>
      <c r="XER39" s="1223">
        <v>151</v>
      </c>
      <c r="XES39" s="1223">
        <v>188</v>
      </c>
      <c r="XET39" s="1223">
        <v>189</v>
      </c>
      <c r="XEU39" s="1223">
        <v>290</v>
      </c>
      <c r="XEV39" s="1223">
        <v>219.2</v>
      </c>
      <c r="XEW39" s="1223">
        <v>126.7</v>
      </c>
      <c r="XEX39" s="1223">
        <v>268</v>
      </c>
      <c r="XEY39" s="1223">
        <v>280</v>
      </c>
      <c r="XEZ39" s="1223">
        <v>230</v>
      </c>
      <c r="XFA39" s="1243">
        <v>217</v>
      </c>
      <c r="XFB39" s="1238"/>
      <c r="XFC39" s="1238"/>
      <c r="XFD39" s="1238"/>
    </row>
    <row r="40" spans="1:41 16351:16384" ht="25.5">
      <c r="A40" s="1105"/>
      <c r="B40" s="1242" t="str">
        <f>INDEX(tblTrans[[English]:[Polski]],MATCH(XDX40,tblTrans[ID],0),LangSelID)</f>
        <v>Mutual Funds Supermarket (SFI)
(AuM - cumulative)</v>
      </c>
      <c r="C40" s="1226" t="str">
        <f>INDEX(tblTrans[[English]:[Polski]],MATCH(XDY40,tblTrans[ID],0),LangSelID)</f>
        <v>PLN M</v>
      </c>
      <c r="D40" s="1111">
        <v>390</v>
      </c>
      <c r="E40" s="1111">
        <v>418.7</v>
      </c>
      <c r="F40" s="1111">
        <v>500.4</v>
      </c>
      <c r="G40" s="1124">
        <v>581</v>
      </c>
      <c r="H40" s="1124">
        <v>770</v>
      </c>
      <c r="I40" s="1124">
        <v>831.2</v>
      </c>
      <c r="J40" s="1105">
        <v>956</v>
      </c>
      <c r="K40" s="1111">
        <v>1215.2</v>
      </c>
      <c r="L40" s="1124">
        <v>1528.7</v>
      </c>
      <c r="M40" s="1124">
        <v>2191</v>
      </c>
      <c r="N40" s="1124">
        <v>2058</v>
      </c>
      <c r="O40" s="1105">
        <v>1856</v>
      </c>
      <c r="P40" s="1223">
        <v>1420</v>
      </c>
      <c r="Q40" s="1223">
        <v>1212</v>
      </c>
      <c r="R40" s="1223">
        <v>1061</v>
      </c>
      <c r="S40" s="1223">
        <v>819</v>
      </c>
      <c r="T40" s="1223">
        <v>811</v>
      </c>
      <c r="U40" s="1223">
        <v>979.20192999999995</v>
      </c>
      <c r="V40" s="1223">
        <v>1199.5</v>
      </c>
      <c r="W40" s="1223">
        <v>1299</v>
      </c>
      <c r="X40" s="1105">
        <v>1452</v>
      </c>
      <c r="Y40" s="1123">
        <v>1462.14650908</v>
      </c>
      <c r="Z40" s="1123">
        <v>1570.5</v>
      </c>
      <c r="AA40" s="1123">
        <v>1685</v>
      </c>
      <c r="AB40" s="1123">
        <v>1695.6</v>
      </c>
      <c r="AC40" s="1123">
        <v>1658.5</v>
      </c>
      <c r="AD40" s="1123">
        <v>1329.5</v>
      </c>
      <c r="AE40" s="1122">
        <v>1260.5</v>
      </c>
      <c r="AF40" s="1238"/>
      <c r="AG40" s="1238"/>
      <c r="AH40" s="1238"/>
      <c r="AI40" s="1238"/>
      <c r="AJ40" s="1238"/>
      <c r="AK40" s="1238"/>
      <c r="AL40" s="1238"/>
      <c r="AM40" s="1238"/>
      <c r="AN40" s="1238"/>
      <c r="AO40" s="1239"/>
      <c r="XDW40" s="1105"/>
      <c r="XDX40" s="1224">
        <v>829</v>
      </c>
      <c r="XDY40" s="1226">
        <v>706</v>
      </c>
      <c r="XDZ40" s="1111">
        <v>390</v>
      </c>
      <c r="XEA40" s="1111">
        <v>418.7</v>
      </c>
      <c r="XEB40" s="1111">
        <v>500.4</v>
      </c>
      <c r="XEC40" s="1124">
        <v>581</v>
      </c>
      <c r="XED40" s="1124">
        <v>770</v>
      </c>
      <c r="XEE40" s="1124">
        <v>831.2</v>
      </c>
      <c r="XEF40" s="1105">
        <v>956</v>
      </c>
      <c r="XEG40" s="1111">
        <v>1215.2</v>
      </c>
      <c r="XEH40" s="1124">
        <v>1528.7</v>
      </c>
      <c r="XEI40" s="1124">
        <v>2191</v>
      </c>
      <c r="XEJ40" s="1124">
        <v>2058</v>
      </c>
      <c r="XEK40" s="1105">
        <v>1856</v>
      </c>
      <c r="XEL40" s="1223">
        <v>1420</v>
      </c>
      <c r="XEM40" s="1223">
        <v>1212</v>
      </c>
      <c r="XEN40" s="1223">
        <v>1061</v>
      </c>
      <c r="XEO40" s="1223">
        <v>819</v>
      </c>
      <c r="XEP40" s="1223">
        <v>811</v>
      </c>
      <c r="XEQ40" s="1223">
        <v>979.20192999999995</v>
      </c>
      <c r="XER40" s="1223">
        <v>1199.5</v>
      </c>
      <c r="XES40" s="1223">
        <v>1299</v>
      </c>
      <c r="XET40" s="1105">
        <v>1452</v>
      </c>
      <c r="XEU40" s="1123">
        <v>1462.14650908</v>
      </c>
      <c r="XEV40" s="1123">
        <v>1570.5</v>
      </c>
      <c r="XEW40" s="1123">
        <v>1685</v>
      </c>
      <c r="XEX40" s="1123">
        <v>1695.6</v>
      </c>
      <c r="XEY40" s="1123">
        <v>1658.5</v>
      </c>
      <c r="XEZ40" s="1123">
        <v>1329.5</v>
      </c>
      <c r="XFA40" s="1122">
        <v>1260.5</v>
      </c>
      <c r="XFB40" s="1238"/>
      <c r="XFC40" s="1238"/>
      <c r="XFD40" s="1238"/>
    </row>
    <row r="41" spans="1:41 16351:16384" ht="25.5">
      <c r="A41" s="1105"/>
      <c r="B41" s="1242" t="str">
        <f>INDEX(tblTrans[[English]:[Polski]],MATCH(XDX41,tblTrans[ID],0),LangSelID)</f>
        <v>SFI 
(quarterly gross sales)</v>
      </c>
      <c r="C41" s="1226" t="str">
        <f>INDEX(tblTrans[[English]:[Polski]],MATCH(XDY41,tblTrans[ID],0),LangSelID)</f>
        <v>PLN M</v>
      </c>
      <c r="D41" s="1124">
        <v>154.9</v>
      </c>
      <c r="E41" s="1124">
        <v>118.3</v>
      </c>
      <c r="F41" s="1124">
        <v>217.2</v>
      </c>
      <c r="G41" s="1124">
        <v>223.7</v>
      </c>
      <c r="H41" s="1124">
        <v>386.8</v>
      </c>
      <c r="I41" s="1124">
        <v>400</v>
      </c>
      <c r="J41" s="1124">
        <v>295</v>
      </c>
      <c r="K41" s="1124">
        <v>521.4</v>
      </c>
      <c r="L41" s="1124">
        <v>645</v>
      </c>
      <c r="M41" s="1123">
        <v>901</v>
      </c>
      <c r="N41" s="1124">
        <v>768</v>
      </c>
      <c r="O41" s="1123">
        <v>391</v>
      </c>
      <c r="P41" s="1123">
        <v>190</v>
      </c>
      <c r="Q41" s="1123">
        <v>98</v>
      </c>
      <c r="R41" s="1123">
        <v>114</v>
      </c>
      <c r="S41" s="1223">
        <v>124</v>
      </c>
      <c r="T41" s="1223">
        <v>117</v>
      </c>
      <c r="U41" s="1223">
        <v>187.9</v>
      </c>
      <c r="V41" s="1223">
        <v>270</v>
      </c>
      <c r="W41" s="1223">
        <v>250</v>
      </c>
      <c r="X41" s="1223">
        <v>275</v>
      </c>
      <c r="Y41" s="1123">
        <v>303</v>
      </c>
      <c r="Z41" s="1123">
        <v>425</v>
      </c>
      <c r="AA41" s="1123">
        <v>305.7</v>
      </c>
      <c r="AB41" s="1123">
        <v>745.8</v>
      </c>
      <c r="AC41" s="1123">
        <v>501.4</v>
      </c>
      <c r="AD41" s="1123">
        <v>614</v>
      </c>
      <c r="AE41" s="1122">
        <v>378.9</v>
      </c>
      <c r="AF41" s="1238"/>
      <c r="AG41" s="1238"/>
      <c r="AH41" s="1238"/>
      <c r="AI41" s="1238"/>
      <c r="AJ41" s="1238"/>
      <c r="AK41" s="1238"/>
      <c r="AL41" s="1238"/>
      <c r="AM41" s="1238"/>
      <c r="AN41" s="1238"/>
      <c r="AO41" s="1239"/>
      <c r="XDW41" s="1105"/>
      <c r="XDX41" s="1224">
        <v>830</v>
      </c>
      <c r="XDY41" s="1226">
        <v>706</v>
      </c>
      <c r="XDZ41" s="1124">
        <v>154.9</v>
      </c>
      <c r="XEA41" s="1124">
        <v>118.3</v>
      </c>
      <c r="XEB41" s="1124">
        <v>217.2</v>
      </c>
      <c r="XEC41" s="1124">
        <v>223.7</v>
      </c>
      <c r="XED41" s="1124">
        <v>386.8</v>
      </c>
      <c r="XEE41" s="1124">
        <v>400</v>
      </c>
      <c r="XEF41" s="1124">
        <v>295</v>
      </c>
      <c r="XEG41" s="1124">
        <v>521.4</v>
      </c>
      <c r="XEH41" s="1124">
        <v>645</v>
      </c>
      <c r="XEI41" s="1123">
        <v>901</v>
      </c>
      <c r="XEJ41" s="1124">
        <v>768</v>
      </c>
      <c r="XEK41" s="1123">
        <v>391</v>
      </c>
      <c r="XEL41" s="1123">
        <v>190</v>
      </c>
      <c r="XEM41" s="1123">
        <v>98</v>
      </c>
      <c r="XEN41" s="1123">
        <v>114</v>
      </c>
      <c r="XEO41" s="1223">
        <v>124</v>
      </c>
      <c r="XEP41" s="1223">
        <v>117</v>
      </c>
      <c r="XEQ41" s="1223">
        <v>187.9</v>
      </c>
      <c r="XER41" s="1223">
        <v>270</v>
      </c>
      <c r="XES41" s="1223">
        <v>250</v>
      </c>
      <c r="XET41" s="1223">
        <v>275</v>
      </c>
      <c r="XEU41" s="1123">
        <v>303</v>
      </c>
      <c r="XEV41" s="1123">
        <v>425</v>
      </c>
      <c r="XEW41" s="1123">
        <v>305.7</v>
      </c>
      <c r="XEX41" s="1123">
        <v>745.8</v>
      </c>
      <c r="XEY41" s="1123">
        <v>501.4</v>
      </c>
      <c r="XEZ41" s="1123">
        <v>614</v>
      </c>
      <c r="XFA41" s="1122">
        <v>378.9</v>
      </c>
      <c r="XFB41" s="1238"/>
      <c r="XFC41" s="1238"/>
      <c r="XFD41" s="1238"/>
    </row>
    <row r="42" spans="1:41 16351:16384" ht="25.5">
      <c r="A42" s="1105"/>
      <c r="B42" s="1242" t="str">
        <f>INDEX(tblTrans[[English]:[Polski]],MATCH(XDX42,tblTrans[ID],0),LangSelID)</f>
        <v>number of eMakler accounts 
(brokerage accounts)</v>
      </c>
      <c r="C42" s="1114" t="str">
        <f>INDEX(tblTrans[[English]:[Polski]],MATCH(XDY42,tblTrans[ID],0),LangSelID)</f>
        <v>pcs.</v>
      </c>
      <c r="D42" s="2570" t="str">
        <f>INDEX(tblTrans[[English]:[Polski]],MATCH(XDZ42,tblTrans[ID],0),LangSelID)</f>
        <v>the service offered since 25.07.2005</v>
      </c>
      <c r="E42" s="2571" t="e">
        <f>INDEX(tblTrans[[English]:[Polski]],MATCH(XEA42,tblTrans[ID],0),LangSelID)</f>
        <v>#N/A</v>
      </c>
      <c r="F42" s="1124">
        <v>8421</v>
      </c>
      <c r="G42" s="1124">
        <v>12384</v>
      </c>
      <c r="H42" s="1124">
        <v>17250</v>
      </c>
      <c r="I42" s="1124">
        <v>23600</v>
      </c>
      <c r="J42" s="1124">
        <v>28086</v>
      </c>
      <c r="K42" s="1124">
        <v>34227</v>
      </c>
      <c r="L42" s="1124">
        <v>46140</v>
      </c>
      <c r="M42" s="1124">
        <v>62348</v>
      </c>
      <c r="N42" s="1124">
        <v>73675</v>
      </c>
      <c r="O42" s="1105">
        <v>82959</v>
      </c>
      <c r="P42" s="1223">
        <v>89971</v>
      </c>
      <c r="Q42" s="1223">
        <v>95501</v>
      </c>
      <c r="R42" s="1223">
        <v>104004</v>
      </c>
      <c r="S42" s="1223">
        <v>114837</v>
      </c>
      <c r="T42" s="1223">
        <v>122914</v>
      </c>
      <c r="U42" s="1223">
        <v>130750</v>
      </c>
      <c r="V42" s="1223">
        <v>137305</v>
      </c>
      <c r="W42" s="1223">
        <v>144879</v>
      </c>
      <c r="X42" s="1105">
        <v>151096</v>
      </c>
      <c r="Y42" s="1123">
        <v>174270</v>
      </c>
      <c r="Z42" s="1123">
        <v>177644</v>
      </c>
      <c r="AA42" s="1123">
        <v>189112</v>
      </c>
      <c r="AB42" s="1123">
        <v>192439</v>
      </c>
      <c r="AC42" s="1123">
        <v>197794</v>
      </c>
      <c r="AD42" s="1123">
        <v>199789</v>
      </c>
      <c r="AE42" s="1122">
        <v>200650</v>
      </c>
      <c r="AF42" s="1238"/>
      <c r="AG42" s="1238"/>
      <c r="AH42" s="1238"/>
      <c r="AI42" s="1238"/>
      <c r="AJ42" s="1238"/>
      <c r="AK42" s="1238"/>
      <c r="AL42" s="1238"/>
      <c r="AM42" s="1238"/>
      <c r="AN42" s="1238"/>
      <c r="AO42" s="1239"/>
      <c r="XDW42" s="1105"/>
      <c r="XDX42" s="1224">
        <v>831</v>
      </c>
      <c r="XDY42" s="1114">
        <v>708</v>
      </c>
      <c r="XDZ42" s="2570">
        <v>874</v>
      </c>
      <c r="XEA42" s="2571"/>
      <c r="XEB42" s="1124">
        <v>8421</v>
      </c>
      <c r="XEC42" s="1124">
        <v>12384</v>
      </c>
      <c r="XED42" s="1124">
        <v>17250</v>
      </c>
      <c r="XEE42" s="1124">
        <v>23600</v>
      </c>
      <c r="XEF42" s="1124">
        <v>28086</v>
      </c>
      <c r="XEG42" s="1124">
        <v>34227</v>
      </c>
      <c r="XEH42" s="1124">
        <v>46140</v>
      </c>
      <c r="XEI42" s="1124">
        <v>62348</v>
      </c>
      <c r="XEJ42" s="1124">
        <v>73675</v>
      </c>
      <c r="XEK42" s="1105">
        <v>82959</v>
      </c>
      <c r="XEL42" s="1223">
        <v>89971</v>
      </c>
      <c r="XEM42" s="1223">
        <v>95501</v>
      </c>
      <c r="XEN42" s="1223">
        <v>104004</v>
      </c>
      <c r="XEO42" s="1223">
        <v>114837</v>
      </c>
      <c r="XEP42" s="1223">
        <v>122914</v>
      </c>
      <c r="XEQ42" s="1223">
        <v>130750</v>
      </c>
      <c r="XER42" s="1223">
        <v>137305</v>
      </c>
      <c r="XES42" s="1223">
        <v>144879</v>
      </c>
      <c r="XET42" s="1105">
        <v>151096</v>
      </c>
      <c r="XEU42" s="1123">
        <v>174270</v>
      </c>
      <c r="XEV42" s="1123">
        <v>177644</v>
      </c>
      <c r="XEW42" s="1123">
        <v>189112</v>
      </c>
      <c r="XEX42" s="1123">
        <v>192439</v>
      </c>
      <c r="XEY42" s="1123">
        <v>197794</v>
      </c>
      <c r="XEZ42" s="1123">
        <v>199789</v>
      </c>
      <c r="XFA42" s="1122">
        <v>200650</v>
      </c>
      <c r="XFB42" s="1238"/>
      <c r="XFC42" s="1238"/>
      <c r="XFD42" s="1238"/>
    </row>
    <row r="43" spans="1:41 16351:16384">
      <c r="A43" s="1105"/>
      <c r="B43" s="1224" t="str">
        <f>INDEX(tblTrans[[English]:[Polski]],MATCH(XDX43,tblTrans[ID],0),LangSelID)</f>
        <v>number of mKiosks</v>
      </c>
      <c r="C43" s="1240" t="str">
        <f>INDEX(tblTrans[[English]:[Polski]],MATCH(XDY43,tblTrans[ID],0),LangSelID)</f>
        <v>pcs.</v>
      </c>
      <c r="D43" s="1124">
        <v>21</v>
      </c>
      <c r="E43" s="1124">
        <v>22</v>
      </c>
      <c r="F43" s="1124">
        <v>28</v>
      </c>
      <c r="G43" s="1124">
        <v>40</v>
      </c>
      <c r="H43" s="1124">
        <v>42</v>
      </c>
      <c r="I43" s="1124">
        <v>46</v>
      </c>
      <c r="J43" s="1124">
        <v>47</v>
      </c>
      <c r="K43" s="1124">
        <v>50</v>
      </c>
      <c r="L43" s="1124">
        <v>52</v>
      </c>
      <c r="M43" s="1124">
        <v>56</v>
      </c>
      <c r="N43" s="1124">
        <v>58</v>
      </c>
      <c r="O43" s="1123">
        <v>61</v>
      </c>
      <c r="P43" s="1223">
        <v>61</v>
      </c>
      <c r="Q43" s="1223">
        <v>64</v>
      </c>
      <c r="R43" s="1223">
        <v>65</v>
      </c>
      <c r="S43" s="1223">
        <v>68</v>
      </c>
      <c r="T43" s="1223">
        <v>68</v>
      </c>
      <c r="U43" s="1223">
        <v>67</v>
      </c>
      <c r="V43" s="1223">
        <v>66</v>
      </c>
      <c r="W43" s="1223">
        <v>65</v>
      </c>
      <c r="X43" s="1223">
        <v>65</v>
      </c>
      <c r="Y43" s="1123">
        <v>65</v>
      </c>
      <c r="Z43" s="1123">
        <v>65</v>
      </c>
      <c r="AA43" s="1123">
        <v>65</v>
      </c>
      <c r="AB43" s="1123">
        <v>65</v>
      </c>
      <c r="AC43" s="1123">
        <v>63</v>
      </c>
      <c r="AD43" s="1123">
        <v>62</v>
      </c>
      <c r="AE43" s="1122">
        <v>62</v>
      </c>
      <c r="AF43" s="1238"/>
      <c r="AG43" s="1238"/>
      <c r="AH43" s="1238"/>
      <c r="AI43" s="1238"/>
      <c r="AJ43" s="1238"/>
      <c r="AK43" s="1238"/>
      <c r="AL43" s="1238"/>
      <c r="AM43" s="1238"/>
      <c r="AN43" s="1238"/>
      <c r="AO43" s="1239"/>
      <c r="XDW43" s="1105"/>
      <c r="XDX43" s="1224">
        <v>832</v>
      </c>
      <c r="XDY43" s="1240">
        <v>708</v>
      </c>
      <c r="XDZ43" s="1124">
        <v>21</v>
      </c>
      <c r="XEA43" s="1124">
        <v>22</v>
      </c>
      <c r="XEB43" s="1124">
        <v>28</v>
      </c>
      <c r="XEC43" s="1124">
        <v>40</v>
      </c>
      <c r="XED43" s="1124">
        <v>42</v>
      </c>
      <c r="XEE43" s="1124">
        <v>46</v>
      </c>
      <c r="XEF43" s="1124">
        <v>47</v>
      </c>
      <c r="XEG43" s="1124">
        <v>50</v>
      </c>
      <c r="XEH43" s="1124">
        <v>52</v>
      </c>
      <c r="XEI43" s="1124">
        <v>56</v>
      </c>
      <c r="XEJ43" s="1124">
        <v>58</v>
      </c>
      <c r="XEK43" s="1123">
        <v>61</v>
      </c>
      <c r="XEL43" s="1223">
        <v>61</v>
      </c>
      <c r="XEM43" s="1223">
        <v>64</v>
      </c>
      <c r="XEN43" s="1223">
        <v>65</v>
      </c>
      <c r="XEO43" s="1223">
        <v>68</v>
      </c>
      <c r="XEP43" s="1223">
        <v>68</v>
      </c>
      <c r="XEQ43" s="1223">
        <v>67</v>
      </c>
      <c r="XER43" s="1223">
        <v>66</v>
      </c>
      <c r="XES43" s="1223">
        <v>65</v>
      </c>
      <c r="XET43" s="1223">
        <v>65</v>
      </c>
      <c r="XEU43" s="1123">
        <v>65</v>
      </c>
      <c r="XEV43" s="1123">
        <v>65</v>
      </c>
      <c r="XEW43" s="1123">
        <v>65</v>
      </c>
      <c r="XEX43" s="1123">
        <v>65</v>
      </c>
      <c r="XEY43" s="1123">
        <v>63</v>
      </c>
      <c r="XEZ43" s="1123">
        <v>62</v>
      </c>
      <c r="XFA43" s="1122">
        <v>62</v>
      </c>
      <c r="XFB43" s="1238"/>
      <c r="XFC43" s="1238"/>
      <c r="XFD43" s="1238"/>
    </row>
    <row r="44" spans="1:41 16351:16384">
      <c r="A44" s="1105"/>
      <c r="B44" s="1224" t="str">
        <f>INDEX(tblTrans[[English]:[Polski]],MATCH(XDX44,tblTrans[ID],0),LangSelID)</f>
        <v>number of CFs (Financial Centers)</v>
      </c>
      <c r="C44" s="1114" t="str">
        <f>INDEX(tblTrans[[English]:[Polski]],MATCH(XDY44,tblTrans[ID],0),LangSelID)</f>
        <v>pcs.</v>
      </c>
      <c r="D44" s="1111">
        <v>13</v>
      </c>
      <c r="E44" s="1105">
        <v>15</v>
      </c>
      <c r="F44" s="1105">
        <v>14</v>
      </c>
      <c r="G44" s="1105">
        <v>14</v>
      </c>
      <c r="H44" s="1105">
        <v>14</v>
      </c>
      <c r="I44" s="1123">
        <v>15</v>
      </c>
      <c r="J44" s="1105">
        <v>15</v>
      </c>
      <c r="K44" s="1105">
        <v>15</v>
      </c>
      <c r="L44" s="1124">
        <v>15</v>
      </c>
      <c r="M44" s="1124">
        <v>15</v>
      </c>
      <c r="N44" s="1124">
        <v>15</v>
      </c>
      <c r="O44" s="1105">
        <v>15</v>
      </c>
      <c r="P44" s="1124">
        <v>15</v>
      </c>
      <c r="Q44" s="1124">
        <v>16</v>
      </c>
      <c r="R44" s="1124">
        <v>16</v>
      </c>
      <c r="S44" s="1223">
        <v>16</v>
      </c>
      <c r="T44" s="1223">
        <v>21</v>
      </c>
      <c r="U44" s="1223">
        <v>21</v>
      </c>
      <c r="V44" s="1223">
        <v>21</v>
      </c>
      <c r="W44" s="1223">
        <v>23</v>
      </c>
      <c r="X44" s="1105">
        <v>23</v>
      </c>
      <c r="Y44" s="1123">
        <v>23</v>
      </c>
      <c r="Z44" s="1123">
        <v>24</v>
      </c>
      <c r="AA44" s="1123">
        <v>24</v>
      </c>
      <c r="AB44" s="1123">
        <v>25</v>
      </c>
      <c r="AC44" s="1123">
        <v>25</v>
      </c>
      <c r="AD44" s="1123">
        <v>25</v>
      </c>
      <c r="AE44" s="1122">
        <v>25</v>
      </c>
      <c r="AF44" s="1238"/>
      <c r="AG44" s="1238"/>
      <c r="AH44" s="1238"/>
      <c r="AI44" s="1238"/>
      <c r="AJ44" s="1238"/>
      <c r="AK44" s="1238"/>
      <c r="AL44" s="1238"/>
      <c r="AM44" s="1238"/>
      <c r="AN44" s="1238"/>
      <c r="AO44" s="1239"/>
      <c r="XDW44" s="1105"/>
      <c r="XDX44" s="1224">
        <v>833</v>
      </c>
      <c r="XDY44" s="1114">
        <v>708</v>
      </c>
      <c r="XDZ44" s="1111">
        <v>13</v>
      </c>
      <c r="XEA44" s="1105">
        <v>15</v>
      </c>
      <c r="XEB44" s="1105">
        <v>14</v>
      </c>
      <c r="XEC44" s="1105">
        <v>14</v>
      </c>
      <c r="XED44" s="1105">
        <v>14</v>
      </c>
      <c r="XEE44" s="1123">
        <v>15</v>
      </c>
      <c r="XEF44" s="1105">
        <v>15</v>
      </c>
      <c r="XEG44" s="1105">
        <v>15</v>
      </c>
      <c r="XEH44" s="1124">
        <v>15</v>
      </c>
      <c r="XEI44" s="1124">
        <v>15</v>
      </c>
      <c r="XEJ44" s="1124">
        <v>15</v>
      </c>
      <c r="XEK44" s="1105">
        <v>15</v>
      </c>
      <c r="XEL44" s="1124">
        <v>15</v>
      </c>
      <c r="XEM44" s="1124">
        <v>16</v>
      </c>
      <c r="XEN44" s="1124">
        <v>16</v>
      </c>
      <c r="XEO44" s="1223">
        <v>16</v>
      </c>
      <c r="XEP44" s="1223">
        <v>21</v>
      </c>
      <c r="XEQ44" s="1223">
        <v>21</v>
      </c>
      <c r="XER44" s="1223">
        <v>21</v>
      </c>
      <c r="XES44" s="1223">
        <v>23</v>
      </c>
      <c r="XET44" s="1105">
        <v>23</v>
      </c>
      <c r="XEU44" s="1123">
        <v>23</v>
      </c>
      <c r="XEV44" s="1123">
        <v>24</v>
      </c>
      <c r="XEW44" s="1123">
        <v>24</v>
      </c>
      <c r="XEX44" s="1123">
        <v>25</v>
      </c>
      <c r="XEY44" s="1123">
        <v>25</v>
      </c>
      <c r="XEZ44" s="1123">
        <v>25</v>
      </c>
      <c r="XFA44" s="1122">
        <v>25</v>
      </c>
      <c r="XFB44" s="1238"/>
      <c r="XFC44" s="1238"/>
      <c r="XFD44" s="1238"/>
    </row>
    <row r="45" spans="1:41 16351:16384">
      <c r="A45" s="1105"/>
      <c r="B45" s="1224" t="str">
        <f>INDEX(tblTrans[[English]:[Polski]],MATCH(XDX45,tblTrans[ID],0),LangSelID)</f>
        <v>number of Partner mKiosk</v>
      </c>
      <c r="C45" s="1114" t="str">
        <f>INDEX(tblTrans[[English]:[Polski]],MATCH(XDY45,tblTrans[ID],0),LangSelID)</f>
        <v>pcs.</v>
      </c>
      <c r="D45" s="1250" t="str">
        <f>INDEX(tblTrans[[English]:[Polski]],MATCH(XDZ45,tblTrans[ID],0),LangSelID)</f>
        <v>the service offered since June 2007</v>
      </c>
      <c r="E45" s="1250"/>
      <c r="F45" s="1250"/>
      <c r="G45" s="1250"/>
      <c r="H45" s="1250"/>
      <c r="I45" s="1249"/>
      <c r="J45" s="1250"/>
      <c r="K45" s="1250"/>
      <c r="L45" s="1249"/>
      <c r="M45" s="1124">
        <v>4</v>
      </c>
      <c r="N45" s="1124">
        <v>10</v>
      </c>
      <c r="O45" s="1105">
        <v>27</v>
      </c>
      <c r="P45" s="1124">
        <v>41</v>
      </c>
      <c r="Q45" s="1124">
        <v>56</v>
      </c>
      <c r="R45" s="1124">
        <v>63</v>
      </c>
      <c r="S45" s="1223">
        <v>77</v>
      </c>
      <c r="T45" s="1223">
        <v>81</v>
      </c>
      <c r="U45" s="1223">
        <v>82</v>
      </c>
      <c r="V45" s="1223">
        <v>63</v>
      </c>
      <c r="W45" s="1223">
        <v>54</v>
      </c>
      <c r="X45" s="1105">
        <v>46</v>
      </c>
      <c r="Y45" s="1123">
        <v>42</v>
      </c>
      <c r="Z45" s="1123">
        <v>33</v>
      </c>
      <c r="AA45" s="1123">
        <v>26</v>
      </c>
      <c r="AB45" s="1123">
        <v>21</v>
      </c>
      <c r="AC45" s="1123">
        <v>18</v>
      </c>
      <c r="AD45" s="1123">
        <v>13</v>
      </c>
      <c r="AE45" s="1122">
        <v>10</v>
      </c>
      <c r="AF45" s="1238"/>
      <c r="AG45" s="1238"/>
      <c r="AH45" s="1238"/>
      <c r="AI45" s="1238"/>
      <c r="AJ45" s="1238"/>
      <c r="AK45" s="1238"/>
      <c r="AL45" s="1238"/>
      <c r="AM45" s="1238"/>
      <c r="AN45" s="1238"/>
      <c r="AO45" s="1239"/>
      <c r="XDW45" s="1105"/>
      <c r="XDX45" s="1224">
        <v>834</v>
      </c>
      <c r="XDY45" s="1114">
        <v>708</v>
      </c>
      <c r="XDZ45" s="1250">
        <v>875</v>
      </c>
      <c r="XEA45" s="1250"/>
      <c r="XEB45" s="1250"/>
      <c r="XEC45" s="1250"/>
      <c r="XED45" s="1250"/>
      <c r="XEE45" s="1249"/>
      <c r="XEF45" s="1250"/>
      <c r="XEG45" s="1250"/>
      <c r="XEH45" s="1249"/>
      <c r="XEI45" s="1124">
        <v>4</v>
      </c>
      <c r="XEJ45" s="1124">
        <v>10</v>
      </c>
      <c r="XEK45" s="1105">
        <v>27</v>
      </c>
      <c r="XEL45" s="1124">
        <v>41</v>
      </c>
      <c r="XEM45" s="1124">
        <v>56</v>
      </c>
      <c r="XEN45" s="1124">
        <v>63</v>
      </c>
      <c r="XEO45" s="1223">
        <v>77</v>
      </c>
      <c r="XEP45" s="1223">
        <v>81</v>
      </c>
      <c r="XEQ45" s="1223">
        <v>82</v>
      </c>
      <c r="XER45" s="1223">
        <v>63</v>
      </c>
      <c r="XES45" s="1223">
        <v>54</v>
      </c>
      <c r="XET45" s="1105">
        <v>46</v>
      </c>
      <c r="XEU45" s="1123">
        <v>42</v>
      </c>
      <c r="XEV45" s="1123">
        <v>33</v>
      </c>
      <c r="XEW45" s="1123">
        <v>26</v>
      </c>
      <c r="XEX45" s="1123">
        <v>21</v>
      </c>
      <c r="XEY45" s="1123">
        <v>18</v>
      </c>
      <c r="XEZ45" s="1123">
        <v>13</v>
      </c>
      <c r="XFA45" s="1122">
        <v>10</v>
      </c>
      <c r="XFB45" s="1238"/>
      <c r="XFC45" s="1238"/>
      <c r="XFD45" s="1238"/>
    </row>
    <row r="46" spans="1:41 16351:16384">
      <c r="A46" s="1105"/>
      <c r="B46" s="1224"/>
      <c r="C46" s="1240"/>
      <c r="D46" s="1248"/>
      <c r="E46" s="1248"/>
      <c r="F46" s="1248"/>
      <c r="G46" s="1111"/>
      <c r="H46" s="1111"/>
      <c r="I46" s="1111"/>
      <c r="J46" s="1111"/>
      <c r="K46" s="1111"/>
      <c r="L46" s="1111"/>
      <c r="M46" s="1105"/>
      <c r="N46" s="1124"/>
      <c r="O46" s="1105"/>
      <c r="P46" s="1105"/>
      <c r="Q46" s="1105"/>
      <c r="R46" s="1105"/>
      <c r="S46" s="1223"/>
      <c r="T46" s="1223"/>
      <c r="U46" s="1223"/>
      <c r="V46" s="1223"/>
      <c r="W46" s="1223"/>
      <c r="X46" s="1105"/>
      <c r="Y46" s="1123"/>
      <c r="Z46" s="1123"/>
      <c r="AA46" s="1123"/>
      <c r="AB46" s="1123"/>
      <c r="AC46" s="1123"/>
      <c r="AD46" s="1123"/>
      <c r="AE46" s="1122"/>
      <c r="AF46" s="1238"/>
      <c r="AG46" s="1238"/>
      <c r="AH46" s="1238"/>
      <c r="AI46" s="1238"/>
      <c r="AJ46" s="1238"/>
      <c r="AK46" s="1238"/>
      <c r="AL46" s="1238"/>
      <c r="AM46" s="1238"/>
      <c r="AN46" s="1238"/>
      <c r="AO46" s="1237"/>
      <c r="XDW46" s="1105"/>
      <c r="XDX46" s="1224"/>
      <c r="XDY46" s="1240"/>
      <c r="XDZ46" s="1248"/>
      <c r="XEA46" s="1248"/>
      <c r="XEB46" s="1248"/>
      <c r="XEC46" s="1111"/>
      <c r="XED46" s="1111"/>
      <c r="XEE46" s="1111"/>
      <c r="XEF46" s="1111"/>
      <c r="XEG46" s="1111"/>
      <c r="XEH46" s="1111"/>
      <c r="XEI46" s="1105"/>
      <c r="XEJ46" s="1124"/>
      <c r="XEK46" s="1105"/>
      <c r="XEL46" s="1105"/>
      <c r="XEM46" s="1105"/>
      <c r="XEN46" s="1105"/>
      <c r="XEO46" s="1223"/>
      <c r="XEP46" s="1223"/>
      <c r="XEQ46" s="1223"/>
      <c r="XER46" s="1223"/>
      <c r="XES46" s="1223"/>
      <c r="XET46" s="1105"/>
      <c r="XEU46" s="1123"/>
      <c r="XEV46" s="1123"/>
      <c r="XEW46" s="1123"/>
      <c r="XEX46" s="1123"/>
      <c r="XEY46" s="1123"/>
      <c r="XEZ46" s="1123"/>
      <c r="XFA46" s="1122"/>
      <c r="XFB46" s="1238"/>
      <c r="XFC46" s="1238"/>
      <c r="XFD46" s="1238"/>
    </row>
    <row r="47" spans="1:41 16351:16384">
      <c r="A47" s="2572" t="str">
        <f>INDEX(tblTrans[[English]:[Polski]],MATCH(XDW47,tblTrans[ID],0),LangSelID)</f>
        <v>MultiBank</v>
      </c>
      <c r="B47" s="2572" t="e">
        <f>INDEX(tblTrans[[English]:[Polski]],MATCH(XDX47,tblTrans[ID],0),LangSelID)</f>
        <v>#N/A</v>
      </c>
      <c r="C47" s="2572"/>
      <c r="D47" s="2572"/>
      <c r="E47" s="2572"/>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1113"/>
      <c r="AH47" s="1238"/>
      <c r="AI47" s="1238"/>
      <c r="AJ47" s="1238"/>
      <c r="AK47" s="1238"/>
      <c r="AL47" s="1238"/>
      <c r="AM47" s="1238"/>
      <c r="AN47" s="1238"/>
      <c r="AO47" s="1237"/>
      <c r="XDW47" s="2572">
        <v>835</v>
      </c>
      <c r="XDX47" s="2572"/>
      <c r="XDY47" s="2572"/>
      <c r="XDZ47" s="2572"/>
      <c r="XEA47" s="2572"/>
      <c r="XEB47" s="2572"/>
      <c r="XEC47" s="2572"/>
      <c r="XED47" s="2572"/>
      <c r="XEE47" s="2572"/>
      <c r="XEF47" s="2572"/>
      <c r="XEG47" s="2572"/>
      <c r="XEH47" s="2572"/>
      <c r="XEI47" s="2572"/>
      <c r="XEJ47" s="2572"/>
      <c r="XEK47" s="2572"/>
      <c r="XEL47" s="2572"/>
      <c r="XEM47" s="2572"/>
      <c r="XEN47" s="2572"/>
      <c r="XEO47" s="2572"/>
      <c r="XEP47" s="2572"/>
      <c r="XEQ47" s="2572"/>
      <c r="XER47" s="2572"/>
      <c r="XES47" s="2572"/>
      <c r="XET47" s="2572"/>
      <c r="XEU47" s="2572"/>
      <c r="XEV47" s="2572"/>
      <c r="XEW47" s="2572"/>
      <c r="XEX47" s="2572"/>
      <c r="XEY47" s="2572"/>
      <c r="XEZ47" s="2572"/>
      <c r="XFA47" s="2572"/>
      <c r="XFB47" s="2572"/>
      <c r="XFC47" s="1329"/>
      <c r="XFD47" s="1238"/>
    </row>
    <row r="48" spans="1:41 16351:16384">
      <c r="A48" s="1247"/>
      <c r="B48" s="1247" t="str">
        <f>INDEX(tblTrans[[English]:[Polski]],MATCH(XDX48,tblTrans[ID],0),LangSelID)</f>
        <v>number of accounts</v>
      </c>
      <c r="C48" s="1240" t="str">
        <f>INDEX(tblTrans[[English]:[Polski]],MATCH(XDY48,tblTrans[ID],0),LangSelID)</f>
        <v>thou.</v>
      </c>
      <c r="D48" s="1134">
        <v>130</v>
      </c>
      <c r="E48" s="1134">
        <v>139.6</v>
      </c>
      <c r="F48" s="1134">
        <v>149.6</v>
      </c>
      <c r="G48" s="1134">
        <v>161.5</v>
      </c>
      <c r="H48" s="1134">
        <v>175</v>
      </c>
      <c r="I48" s="1134">
        <v>185.6</v>
      </c>
      <c r="J48" s="1134">
        <v>198.6</v>
      </c>
      <c r="K48" s="1134">
        <v>210.9</v>
      </c>
      <c r="L48" s="1134">
        <v>222.2</v>
      </c>
      <c r="M48" s="1134">
        <v>232</v>
      </c>
      <c r="N48" s="1134">
        <v>242</v>
      </c>
      <c r="O48" s="1134">
        <v>253</v>
      </c>
      <c r="P48" s="1134">
        <v>264</v>
      </c>
      <c r="Q48" s="1134">
        <v>276</v>
      </c>
      <c r="R48" s="1134">
        <v>292</v>
      </c>
      <c r="S48" s="1134">
        <v>315</v>
      </c>
      <c r="T48" s="1134">
        <v>329</v>
      </c>
      <c r="U48" s="1134">
        <v>344.31200000000001</v>
      </c>
      <c r="V48" s="1134">
        <v>358</v>
      </c>
      <c r="W48" s="1134">
        <v>373</v>
      </c>
      <c r="X48" s="1134">
        <v>387</v>
      </c>
      <c r="Y48" s="1134">
        <v>397.57799999999997</v>
      </c>
      <c r="Z48" s="1134">
        <v>391.7</v>
      </c>
      <c r="AA48" s="1134">
        <v>386.1</v>
      </c>
      <c r="AB48" s="1134">
        <v>384.6</v>
      </c>
      <c r="AC48" s="1134">
        <v>385.3</v>
      </c>
      <c r="AD48" s="1134">
        <v>387</v>
      </c>
      <c r="AE48" s="1134">
        <v>388.6</v>
      </c>
      <c r="AF48" s="1238"/>
      <c r="AG48" s="1238"/>
      <c r="AH48" s="1238"/>
      <c r="AI48" s="1238"/>
      <c r="AJ48" s="1238"/>
      <c r="AK48" s="1238"/>
      <c r="AL48" s="1238"/>
      <c r="AM48" s="1238"/>
      <c r="AN48" s="1238"/>
      <c r="AO48" s="1239"/>
      <c r="XDW48" s="1247"/>
      <c r="XDX48" s="1247">
        <v>836</v>
      </c>
      <c r="XDY48" s="1240">
        <v>705</v>
      </c>
      <c r="XDZ48" s="1134">
        <v>130</v>
      </c>
      <c r="XEA48" s="1134">
        <v>139.6</v>
      </c>
      <c r="XEB48" s="1134">
        <v>149.6</v>
      </c>
      <c r="XEC48" s="1134">
        <v>161.5</v>
      </c>
      <c r="XED48" s="1134">
        <v>175</v>
      </c>
      <c r="XEE48" s="1134">
        <v>185.6</v>
      </c>
      <c r="XEF48" s="1134">
        <v>198.6</v>
      </c>
      <c r="XEG48" s="1134">
        <v>210.9</v>
      </c>
      <c r="XEH48" s="1134">
        <v>222.2</v>
      </c>
      <c r="XEI48" s="1134">
        <v>232</v>
      </c>
      <c r="XEJ48" s="1134">
        <v>242</v>
      </c>
      <c r="XEK48" s="1134">
        <v>253</v>
      </c>
      <c r="XEL48" s="1134">
        <v>264</v>
      </c>
      <c r="XEM48" s="1134">
        <v>276</v>
      </c>
      <c r="XEN48" s="1134">
        <v>292</v>
      </c>
      <c r="XEO48" s="1134">
        <v>315</v>
      </c>
      <c r="XEP48" s="1134">
        <v>329</v>
      </c>
      <c r="XEQ48" s="1134">
        <v>344.31200000000001</v>
      </c>
      <c r="XER48" s="1134">
        <v>358</v>
      </c>
      <c r="XES48" s="1134">
        <v>373</v>
      </c>
      <c r="XET48" s="1134">
        <v>387</v>
      </c>
      <c r="XEU48" s="1134">
        <v>397.57799999999997</v>
      </c>
      <c r="XEV48" s="1134">
        <v>391.7</v>
      </c>
      <c r="XEW48" s="1134">
        <v>386.1</v>
      </c>
      <c r="XEX48" s="1134">
        <v>384.6</v>
      </c>
      <c r="XEY48" s="1134">
        <v>385.3</v>
      </c>
      <c r="XEZ48" s="1134">
        <v>387</v>
      </c>
      <c r="XFA48" s="1134">
        <v>388.6</v>
      </c>
      <c r="XFB48" s="1238"/>
      <c r="XFC48" s="1238"/>
      <c r="XFD48" s="1238"/>
    </row>
    <row r="49" spans="1:41 16351:16384">
      <c r="A49" s="1105"/>
      <c r="B49" s="1224" t="str">
        <f>INDEX(tblTrans[[English]:[Polski]],MATCH(XDX49,tblTrans[ID],0),LangSelID)</f>
        <v>number of customers</v>
      </c>
      <c r="C49" s="1114" t="str">
        <f>INDEX(tblTrans[[English]:[Polski]],MATCH(XDY49,tblTrans[ID],0),LangSelID)</f>
        <v>thou.</v>
      </c>
      <c r="D49" s="1133">
        <v>208.4</v>
      </c>
      <c r="E49" s="1133">
        <v>224.6</v>
      </c>
      <c r="F49" s="1133">
        <v>240.7</v>
      </c>
      <c r="G49" s="1127">
        <v>262.7</v>
      </c>
      <c r="H49" s="1127">
        <v>283.2</v>
      </c>
      <c r="I49" s="1127">
        <v>300.89999999999998</v>
      </c>
      <c r="J49" s="1133">
        <v>317.89999999999998</v>
      </c>
      <c r="K49" s="1133">
        <v>336.6</v>
      </c>
      <c r="L49" s="1124">
        <v>353.9</v>
      </c>
      <c r="M49" s="1127">
        <v>371</v>
      </c>
      <c r="N49" s="1127">
        <v>391</v>
      </c>
      <c r="O49" s="1105">
        <v>409</v>
      </c>
      <c r="P49" s="1127">
        <v>427</v>
      </c>
      <c r="Q49" s="1127">
        <v>448</v>
      </c>
      <c r="R49" s="1127">
        <v>463</v>
      </c>
      <c r="S49" s="1223">
        <v>493</v>
      </c>
      <c r="T49" s="1223">
        <v>512</v>
      </c>
      <c r="U49" s="1223">
        <v>530.91999999999996</v>
      </c>
      <c r="V49" s="1223">
        <v>550</v>
      </c>
      <c r="W49" s="1223">
        <v>570</v>
      </c>
      <c r="X49" s="1105">
        <v>588</v>
      </c>
      <c r="Y49" s="1246">
        <v>603.15300000000002</v>
      </c>
      <c r="Z49" s="1131">
        <v>592.4</v>
      </c>
      <c r="AA49" s="1131">
        <v>592</v>
      </c>
      <c r="AB49" s="1131">
        <v>594.5</v>
      </c>
      <c r="AC49" s="1131">
        <v>599.6</v>
      </c>
      <c r="AD49" s="1131">
        <v>603.29999999999995</v>
      </c>
      <c r="AE49" s="1241">
        <v>609.70000000000005</v>
      </c>
      <c r="AF49" s="1238"/>
      <c r="AG49" s="1238"/>
      <c r="AH49" s="1238"/>
      <c r="AI49" s="1238"/>
      <c r="AJ49" s="1238"/>
      <c r="AK49" s="1238"/>
      <c r="AL49" s="1238"/>
      <c r="AM49" s="1238"/>
      <c r="AN49" s="1238"/>
      <c r="AO49" s="1239"/>
      <c r="XDW49" s="1105"/>
      <c r="XDX49" s="1224">
        <v>837</v>
      </c>
      <c r="XDY49" s="1114">
        <v>705</v>
      </c>
      <c r="XDZ49" s="1133">
        <v>208.4</v>
      </c>
      <c r="XEA49" s="1133">
        <v>224.6</v>
      </c>
      <c r="XEB49" s="1133">
        <v>240.7</v>
      </c>
      <c r="XEC49" s="1127">
        <v>262.7</v>
      </c>
      <c r="XED49" s="1127">
        <v>283.2</v>
      </c>
      <c r="XEE49" s="1127">
        <v>300.89999999999998</v>
      </c>
      <c r="XEF49" s="1133">
        <v>317.89999999999998</v>
      </c>
      <c r="XEG49" s="1133">
        <v>336.6</v>
      </c>
      <c r="XEH49" s="1124">
        <v>353.9</v>
      </c>
      <c r="XEI49" s="1127">
        <v>371</v>
      </c>
      <c r="XEJ49" s="1127">
        <v>391</v>
      </c>
      <c r="XEK49" s="1105">
        <v>409</v>
      </c>
      <c r="XEL49" s="1127">
        <v>427</v>
      </c>
      <c r="XEM49" s="1127">
        <v>448</v>
      </c>
      <c r="XEN49" s="1127">
        <v>463</v>
      </c>
      <c r="XEO49" s="1223">
        <v>493</v>
      </c>
      <c r="XEP49" s="1223">
        <v>512</v>
      </c>
      <c r="XEQ49" s="1223">
        <v>530.91999999999996</v>
      </c>
      <c r="XER49" s="1223">
        <v>550</v>
      </c>
      <c r="XES49" s="1223">
        <v>570</v>
      </c>
      <c r="XET49" s="1105">
        <v>588</v>
      </c>
      <c r="XEU49" s="1246">
        <v>603.15300000000002</v>
      </c>
      <c r="XEV49" s="1131">
        <v>592.4</v>
      </c>
      <c r="XEW49" s="1131">
        <v>592</v>
      </c>
      <c r="XEX49" s="1131">
        <v>594.5</v>
      </c>
      <c r="XEY49" s="1131">
        <v>599.6</v>
      </c>
      <c r="XEZ49" s="1131">
        <v>603.29999999999995</v>
      </c>
      <c r="XFA49" s="1241">
        <v>609.70000000000005</v>
      </c>
      <c r="XFB49" s="1238"/>
      <c r="XFC49" s="1238"/>
      <c r="XFD49" s="1238"/>
    </row>
    <row r="50" spans="1:41 16351:16384">
      <c r="A50" s="1105"/>
      <c r="B50" s="1224" t="str">
        <f>INDEX(tblTrans[[English]:[Polski]],MATCH(XDX50,tblTrans[ID],0),LangSelID)</f>
        <v>therein: microfirms</v>
      </c>
      <c r="C50" s="1114" t="str">
        <f>INDEX(tblTrans[[English]:[Polski]],MATCH(XDY50,tblTrans[ID],0),LangSelID)</f>
        <v>thou.</v>
      </c>
      <c r="D50" s="1124">
        <v>31</v>
      </c>
      <c r="E50" s="1124">
        <v>34</v>
      </c>
      <c r="F50" s="1124">
        <v>36</v>
      </c>
      <c r="G50" s="1124">
        <v>39</v>
      </c>
      <c r="H50" s="1124">
        <v>43</v>
      </c>
      <c r="I50" s="1124">
        <v>46</v>
      </c>
      <c r="J50" s="1124">
        <v>48</v>
      </c>
      <c r="K50" s="1123">
        <v>50.8</v>
      </c>
      <c r="L50" s="1123">
        <v>53</v>
      </c>
      <c r="M50" s="1123">
        <v>55</v>
      </c>
      <c r="N50" s="1123">
        <v>59</v>
      </c>
      <c r="O50" s="1105">
        <v>62</v>
      </c>
      <c r="P50" s="1123">
        <v>65</v>
      </c>
      <c r="Q50" s="1123">
        <v>68</v>
      </c>
      <c r="R50" s="1123">
        <v>71</v>
      </c>
      <c r="S50" s="1223">
        <v>74</v>
      </c>
      <c r="T50" s="1223">
        <v>78</v>
      </c>
      <c r="U50" s="1223">
        <v>81.989000000000004</v>
      </c>
      <c r="V50" s="1223">
        <v>86</v>
      </c>
      <c r="W50" s="1223">
        <v>91</v>
      </c>
      <c r="X50" s="1105">
        <v>94</v>
      </c>
      <c r="Y50" s="1123">
        <v>96.265000000000001</v>
      </c>
      <c r="Z50" s="1131">
        <v>96.8</v>
      </c>
      <c r="AA50" s="1131">
        <v>97.6</v>
      </c>
      <c r="AB50" s="1131">
        <v>98</v>
      </c>
      <c r="AC50" s="1131">
        <v>98.8</v>
      </c>
      <c r="AD50" s="1131">
        <v>99.7</v>
      </c>
      <c r="AE50" s="1241">
        <v>100.7</v>
      </c>
      <c r="AF50" s="1238"/>
      <c r="AG50" s="1238"/>
      <c r="AH50" s="1238"/>
      <c r="AI50" s="1238"/>
      <c r="AJ50" s="1238"/>
      <c r="AK50" s="1238"/>
      <c r="AL50" s="1238"/>
      <c r="AM50" s="1238"/>
      <c r="AN50" s="1238"/>
      <c r="AO50" s="1239"/>
      <c r="XDW50" s="1105"/>
      <c r="XDX50" s="1224">
        <v>838</v>
      </c>
      <c r="XDY50" s="1114">
        <v>705</v>
      </c>
      <c r="XDZ50" s="1124">
        <v>31</v>
      </c>
      <c r="XEA50" s="1124">
        <v>34</v>
      </c>
      <c r="XEB50" s="1124">
        <v>36</v>
      </c>
      <c r="XEC50" s="1124">
        <v>39</v>
      </c>
      <c r="XED50" s="1124">
        <v>43</v>
      </c>
      <c r="XEE50" s="1124">
        <v>46</v>
      </c>
      <c r="XEF50" s="1124">
        <v>48</v>
      </c>
      <c r="XEG50" s="1123">
        <v>50.8</v>
      </c>
      <c r="XEH50" s="1123">
        <v>53</v>
      </c>
      <c r="XEI50" s="1123">
        <v>55</v>
      </c>
      <c r="XEJ50" s="1123">
        <v>59</v>
      </c>
      <c r="XEK50" s="1105">
        <v>62</v>
      </c>
      <c r="XEL50" s="1123">
        <v>65</v>
      </c>
      <c r="XEM50" s="1123">
        <v>68</v>
      </c>
      <c r="XEN50" s="1123">
        <v>71</v>
      </c>
      <c r="XEO50" s="1223">
        <v>74</v>
      </c>
      <c r="XEP50" s="1223">
        <v>78</v>
      </c>
      <c r="XEQ50" s="1223">
        <v>81.989000000000004</v>
      </c>
      <c r="XER50" s="1223">
        <v>86</v>
      </c>
      <c r="XES50" s="1223">
        <v>91</v>
      </c>
      <c r="XET50" s="1105">
        <v>94</v>
      </c>
      <c r="XEU50" s="1123">
        <v>96.265000000000001</v>
      </c>
      <c r="XEV50" s="1131">
        <v>96.8</v>
      </c>
      <c r="XEW50" s="1131">
        <v>97.6</v>
      </c>
      <c r="XEX50" s="1131">
        <v>98</v>
      </c>
      <c r="XEY50" s="1131">
        <v>98.8</v>
      </c>
      <c r="XEZ50" s="1131">
        <v>99.7</v>
      </c>
      <c r="XFA50" s="1241">
        <v>100.7</v>
      </c>
      <c r="XFB50" s="1238"/>
      <c r="XFC50" s="1238"/>
      <c r="XFD50" s="1238"/>
    </row>
    <row r="51" spans="1:41 16351:16384">
      <c r="A51" s="1217"/>
      <c r="B51" s="1221" t="str">
        <f>INDEX(tblTrans[[English]:[Polski]],MATCH(XDX51,tblTrans[ID],0),LangSelID)</f>
        <v>total number of cards</v>
      </c>
      <c r="C51" s="1114" t="str">
        <f>INDEX(tblTrans[[English]:[Polski]],MATCH(XDY51,tblTrans[ID],0),LangSelID)</f>
        <v>pcs. '000</v>
      </c>
      <c r="D51" s="1217">
        <f t="shared" ref="D51:K51" si="4">D52+D53</f>
        <v>133.80000000000001</v>
      </c>
      <c r="E51" s="1217">
        <f t="shared" si="4"/>
        <v>146.9</v>
      </c>
      <c r="F51" s="1217">
        <f t="shared" si="4"/>
        <v>158.30000000000001</v>
      </c>
      <c r="G51" s="1217">
        <f t="shared" si="4"/>
        <v>168.5</v>
      </c>
      <c r="H51" s="1217">
        <f t="shared" si="4"/>
        <v>181.20000000000002</v>
      </c>
      <c r="I51" s="1217">
        <f t="shared" si="4"/>
        <v>277.3</v>
      </c>
      <c r="J51" s="1217">
        <f t="shared" si="4"/>
        <v>302.8</v>
      </c>
      <c r="K51" s="1218">
        <f t="shared" si="4"/>
        <v>324.29999999999995</v>
      </c>
      <c r="L51" s="1217">
        <v>351</v>
      </c>
      <c r="M51" s="1228">
        <v>376</v>
      </c>
      <c r="N51" s="1228">
        <v>405</v>
      </c>
      <c r="O51" s="1217">
        <v>433</v>
      </c>
      <c r="P51" s="1217">
        <v>466</v>
      </c>
      <c r="Q51" s="1217">
        <v>502</v>
      </c>
      <c r="R51" s="1217">
        <v>542</v>
      </c>
      <c r="S51" s="1233">
        <v>575</v>
      </c>
      <c r="T51" s="1233">
        <v>609</v>
      </c>
      <c r="U51" s="1233">
        <f>U52+U53</f>
        <v>638.99099999999999</v>
      </c>
      <c r="V51" s="1233">
        <v>666</v>
      </c>
      <c r="W51" s="1233">
        <f>W52+W53</f>
        <v>698</v>
      </c>
      <c r="X51" s="1217">
        <v>728.43200000000002</v>
      </c>
      <c r="Y51" s="1228">
        <f>SUM(Y52:Y53)</f>
        <v>756.63799999999992</v>
      </c>
      <c r="Z51" s="1218">
        <v>794.3</v>
      </c>
      <c r="AA51" s="1218">
        <v>831.8</v>
      </c>
      <c r="AB51" s="1218">
        <v>873</v>
      </c>
      <c r="AC51" s="1218">
        <v>914.1</v>
      </c>
      <c r="AD51" s="1218">
        <f>SUM(AD52:AD53)</f>
        <v>987.30000000000007</v>
      </c>
      <c r="AE51" s="1245">
        <f>SUM(AE52:AE53)</f>
        <v>1045.8</v>
      </c>
      <c r="AF51" s="1238"/>
      <c r="AG51" s="1238"/>
      <c r="AH51" s="1238"/>
      <c r="AI51" s="1238"/>
      <c r="AJ51" s="1238"/>
      <c r="AK51" s="1238"/>
      <c r="AL51" s="1238"/>
      <c r="AM51" s="1238"/>
      <c r="AN51" s="1238"/>
      <c r="AO51" s="1239"/>
      <c r="XDW51" s="1217"/>
      <c r="XDX51" s="1221">
        <v>839</v>
      </c>
      <c r="XDY51" s="1114">
        <v>880</v>
      </c>
      <c r="XDZ51" s="1217">
        <f t="shared" ref="XDZ51:XEG51" si="5">XDZ52+XDZ53</f>
        <v>133.80000000000001</v>
      </c>
      <c r="XEA51" s="1217">
        <f t="shared" si="5"/>
        <v>146.9</v>
      </c>
      <c r="XEB51" s="1217">
        <f t="shared" si="5"/>
        <v>158.30000000000001</v>
      </c>
      <c r="XEC51" s="1217">
        <f t="shared" si="5"/>
        <v>168.5</v>
      </c>
      <c r="XED51" s="1217">
        <f t="shared" si="5"/>
        <v>181.20000000000002</v>
      </c>
      <c r="XEE51" s="1217">
        <f t="shared" si="5"/>
        <v>277.3</v>
      </c>
      <c r="XEF51" s="1217">
        <f t="shared" si="5"/>
        <v>302.8</v>
      </c>
      <c r="XEG51" s="1218">
        <f t="shared" si="5"/>
        <v>324.29999999999995</v>
      </c>
      <c r="XEH51" s="1217">
        <v>351</v>
      </c>
      <c r="XEI51" s="1228">
        <v>376</v>
      </c>
      <c r="XEJ51" s="1228">
        <v>405</v>
      </c>
      <c r="XEK51" s="1217">
        <v>433</v>
      </c>
      <c r="XEL51" s="1217">
        <v>466</v>
      </c>
      <c r="XEM51" s="1217">
        <v>502</v>
      </c>
      <c r="XEN51" s="1217">
        <v>542</v>
      </c>
      <c r="XEO51" s="1233">
        <v>575</v>
      </c>
      <c r="XEP51" s="1233">
        <v>609</v>
      </c>
      <c r="XEQ51" s="1233">
        <f>XEQ52+XEQ53</f>
        <v>638.99099999999999</v>
      </c>
      <c r="XER51" s="1233">
        <v>666</v>
      </c>
      <c r="XES51" s="1233">
        <f>XES52+XES53</f>
        <v>698</v>
      </c>
      <c r="XET51" s="1217">
        <v>728.43200000000002</v>
      </c>
      <c r="XEU51" s="1228">
        <f>SUM(XEU52:XEU53)</f>
        <v>756.63799999999992</v>
      </c>
      <c r="XEV51" s="1218">
        <v>794.3</v>
      </c>
      <c r="XEW51" s="1218">
        <v>831.8</v>
      </c>
      <c r="XEX51" s="1218">
        <v>873</v>
      </c>
      <c r="XEY51" s="1218">
        <v>914.1</v>
      </c>
      <c r="XEZ51" s="1218">
        <f>SUM(XEZ52:XEZ53)</f>
        <v>987.30000000000007</v>
      </c>
      <c r="XFA51" s="1245">
        <f>SUM(XFA52:XFA53)</f>
        <v>1045.8</v>
      </c>
      <c r="XFB51" s="1238"/>
      <c r="XFC51" s="1238"/>
      <c r="XFD51" s="1238"/>
    </row>
    <row r="52" spans="1:41 16351:16384">
      <c r="A52" s="1105"/>
      <c r="B52" s="1224" t="str">
        <f>INDEX(tblTrans[[English]:[Polski]],MATCH(XDX52,tblTrans[ID],0),LangSelID)</f>
        <v>number of debit cards</v>
      </c>
      <c r="C52" s="1114" t="str">
        <f>INDEX(tblTrans[[English]:[Polski]],MATCH(XDY52,tblTrans[ID],0),LangSelID)</f>
        <v>pcs. '000</v>
      </c>
      <c r="D52" s="1124">
        <v>111.2</v>
      </c>
      <c r="E52" s="1124">
        <v>120.8</v>
      </c>
      <c r="F52" s="1124">
        <v>129.80000000000001</v>
      </c>
      <c r="G52" s="1124">
        <v>137.30000000000001</v>
      </c>
      <c r="H52" s="1124">
        <v>148.80000000000001</v>
      </c>
      <c r="I52" s="1124">
        <v>224.2</v>
      </c>
      <c r="J52" s="1124">
        <v>245.9</v>
      </c>
      <c r="K52" s="1124">
        <v>263.89999999999998</v>
      </c>
      <c r="L52" s="1105">
        <v>284.60000000000002</v>
      </c>
      <c r="M52" s="1124">
        <v>303</v>
      </c>
      <c r="N52" s="1124">
        <v>324</v>
      </c>
      <c r="O52" s="1105">
        <v>345</v>
      </c>
      <c r="P52" s="1124">
        <v>369</v>
      </c>
      <c r="Q52" s="1124">
        <v>394</v>
      </c>
      <c r="R52" s="1124">
        <v>422</v>
      </c>
      <c r="S52" s="1123">
        <v>443</v>
      </c>
      <c r="T52" s="1123">
        <v>468</v>
      </c>
      <c r="U52" s="1123">
        <v>492.38099999999997</v>
      </c>
      <c r="V52" s="1123">
        <v>515</v>
      </c>
      <c r="W52" s="1124">
        <v>541</v>
      </c>
      <c r="X52" s="1124">
        <v>566.51499999999999</v>
      </c>
      <c r="Y52" s="1123">
        <v>590.28599999999994</v>
      </c>
      <c r="Z52" s="1124">
        <v>622.4</v>
      </c>
      <c r="AA52" s="1124">
        <v>655.7</v>
      </c>
      <c r="AB52" s="1124">
        <v>692.6</v>
      </c>
      <c r="AC52" s="1124">
        <v>729.3</v>
      </c>
      <c r="AD52" s="1124">
        <v>798.2</v>
      </c>
      <c r="AE52" s="1126">
        <v>852.7</v>
      </c>
      <c r="AF52" s="1238"/>
      <c r="AG52" s="1238"/>
      <c r="AH52" s="1238"/>
      <c r="AI52" s="1238"/>
      <c r="AJ52" s="1238"/>
      <c r="AK52" s="1238"/>
      <c r="AL52" s="1238"/>
      <c r="AM52" s="1238"/>
      <c r="AN52" s="1238"/>
      <c r="AO52" s="1239"/>
      <c r="XDW52" s="1105"/>
      <c r="XDX52" s="1224">
        <v>840</v>
      </c>
      <c r="XDY52" s="1114">
        <v>880</v>
      </c>
      <c r="XDZ52" s="1124">
        <v>111.2</v>
      </c>
      <c r="XEA52" s="1124">
        <v>120.8</v>
      </c>
      <c r="XEB52" s="1124">
        <v>129.80000000000001</v>
      </c>
      <c r="XEC52" s="1124">
        <v>137.30000000000001</v>
      </c>
      <c r="XED52" s="1124">
        <v>148.80000000000001</v>
      </c>
      <c r="XEE52" s="1124">
        <v>224.2</v>
      </c>
      <c r="XEF52" s="1124">
        <v>245.9</v>
      </c>
      <c r="XEG52" s="1124">
        <v>263.89999999999998</v>
      </c>
      <c r="XEH52" s="1105">
        <v>284.60000000000002</v>
      </c>
      <c r="XEI52" s="1124">
        <v>303</v>
      </c>
      <c r="XEJ52" s="1124">
        <v>324</v>
      </c>
      <c r="XEK52" s="1105">
        <v>345</v>
      </c>
      <c r="XEL52" s="1124">
        <v>369</v>
      </c>
      <c r="XEM52" s="1124">
        <v>394</v>
      </c>
      <c r="XEN52" s="1124">
        <v>422</v>
      </c>
      <c r="XEO52" s="1123">
        <v>443</v>
      </c>
      <c r="XEP52" s="1123">
        <v>468</v>
      </c>
      <c r="XEQ52" s="1123">
        <v>492.38099999999997</v>
      </c>
      <c r="XER52" s="1123">
        <v>515</v>
      </c>
      <c r="XES52" s="1124">
        <v>541</v>
      </c>
      <c r="XET52" s="1124">
        <v>566.51499999999999</v>
      </c>
      <c r="XEU52" s="1123">
        <v>590.28599999999994</v>
      </c>
      <c r="XEV52" s="1124">
        <v>622.4</v>
      </c>
      <c r="XEW52" s="1124">
        <v>655.7</v>
      </c>
      <c r="XEX52" s="1124">
        <v>692.6</v>
      </c>
      <c r="XEY52" s="1124">
        <v>729.3</v>
      </c>
      <c r="XEZ52" s="1124">
        <v>798.2</v>
      </c>
      <c r="XFA52" s="1126">
        <v>852.7</v>
      </c>
      <c r="XFB52" s="1238"/>
      <c r="XFC52" s="1238"/>
      <c r="XFD52" s="1238"/>
    </row>
    <row r="53" spans="1:41 16351:16384">
      <c r="A53" s="1217"/>
      <c r="B53" s="1221" t="str">
        <f>INDEX(tblTrans[[English]:[Polski]],MATCH(XDX53,tblTrans[ID],0),LangSelID)</f>
        <v>number of credit cards</v>
      </c>
      <c r="C53" s="1114" t="str">
        <f>INDEX(tblTrans[[English]:[Polski]],MATCH(XDY53,tblTrans[ID],0),LangSelID)</f>
        <v>pcs. '000</v>
      </c>
      <c r="D53" s="1225">
        <v>22.6</v>
      </c>
      <c r="E53" s="1225">
        <v>26.1</v>
      </c>
      <c r="F53" s="1225">
        <v>28.5</v>
      </c>
      <c r="G53" s="1225">
        <v>31.2</v>
      </c>
      <c r="H53" s="1225">
        <v>32.4</v>
      </c>
      <c r="I53" s="1225">
        <v>53.1</v>
      </c>
      <c r="J53" s="1225">
        <v>56.9</v>
      </c>
      <c r="K53" s="1225">
        <v>60.4</v>
      </c>
      <c r="L53" s="1225">
        <v>65.900000000000006</v>
      </c>
      <c r="M53" s="1225">
        <v>73</v>
      </c>
      <c r="N53" s="1225">
        <v>81</v>
      </c>
      <c r="O53" s="1217">
        <v>89</v>
      </c>
      <c r="P53" s="1225">
        <v>97</v>
      </c>
      <c r="Q53" s="1225">
        <v>108</v>
      </c>
      <c r="R53" s="1225">
        <v>120</v>
      </c>
      <c r="S53" s="1233">
        <v>132</v>
      </c>
      <c r="T53" s="1233">
        <v>141</v>
      </c>
      <c r="U53" s="1233">
        <v>146.61000000000001</v>
      </c>
      <c r="V53" s="1233">
        <v>151</v>
      </c>
      <c r="W53" s="1233">
        <v>157</v>
      </c>
      <c r="X53" s="1233">
        <v>161.917</v>
      </c>
      <c r="Y53" s="1228">
        <v>166.352</v>
      </c>
      <c r="Z53" s="1233">
        <v>171.9</v>
      </c>
      <c r="AA53" s="1233">
        <v>176.1</v>
      </c>
      <c r="AB53" s="1233">
        <v>180.1</v>
      </c>
      <c r="AC53" s="1233">
        <v>184.8</v>
      </c>
      <c r="AD53" s="1233">
        <v>189.1</v>
      </c>
      <c r="AE53" s="1244">
        <v>193.1</v>
      </c>
      <c r="AF53" s="1238"/>
      <c r="AG53" s="1238"/>
      <c r="AH53" s="1238"/>
      <c r="AI53" s="1238"/>
      <c r="AJ53" s="1238"/>
      <c r="AK53" s="1238"/>
      <c r="AL53" s="1238"/>
      <c r="AM53" s="1238"/>
      <c r="AN53" s="1238"/>
      <c r="AO53" s="1239"/>
      <c r="XDW53" s="1217"/>
      <c r="XDX53" s="1221">
        <v>841</v>
      </c>
      <c r="XDY53" s="1114">
        <v>880</v>
      </c>
      <c r="XDZ53" s="1225">
        <v>22.6</v>
      </c>
      <c r="XEA53" s="1225">
        <v>26.1</v>
      </c>
      <c r="XEB53" s="1225">
        <v>28.5</v>
      </c>
      <c r="XEC53" s="1225">
        <v>31.2</v>
      </c>
      <c r="XED53" s="1225">
        <v>32.4</v>
      </c>
      <c r="XEE53" s="1225">
        <v>53.1</v>
      </c>
      <c r="XEF53" s="1225">
        <v>56.9</v>
      </c>
      <c r="XEG53" s="1225">
        <v>60.4</v>
      </c>
      <c r="XEH53" s="1225">
        <v>65.900000000000006</v>
      </c>
      <c r="XEI53" s="1225">
        <v>73</v>
      </c>
      <c r="XEJ53" s="1225">
        <v>81</v>
      </c>
      <c r="XEK53" s="1217">
        <v>89</v>
      </c>
      <c r="XEL53" s="1225">
        <v>97</v>
      </c>
      <c r="XEM53" s="1225">
        <v>108</v>
      </c>
      <c r="XEN53" s="1225">
        <v>120</v>
      </c>
      <c r="XEO53" s="1233">
        <v>132</v>
      </c>
      <c r="XEP53" s="1233">
        <v>141</v>
      </c>
      <c r="XEQ53" s="1233">
        <v>146.61000000000001</v>
      </c>
      <c r="XER53" s="1233">
        <v>151</v>
      </c>
      <c r="XES53" s="1233">
        <v>157</v>
      </c>
      <c r="XET53" s="1233">
        <v>161.917</v>
      </c>
      <c r="XEU53" s="1228">
        <v>166.352</v>
      </c>
      <c r="XEV53" s="1233">
        <v>171.9</v>
      </c>
      <c r="XEW53" s="1233">
        <v>176.1</v>
      </c>
      <c r="XEX53" s="1233">
        <v>180.1</v>
      </c>
      <c r="XEY53" s="1233">
        <v>184.8</v>
      </c>
      <c r="XEZ53" s="1233">
        <v>189.1</v>
      </c>
      <c r="XFA53" s="1244">
        <v>193.1</v>
      </c>
      <c r="XFB53" s="1238"/>
      <c r="XFC53" s="1238"/>
      <c r="XFD53" s="1238"/>
    </row>
    <row r="54" spans="1:41 16351:16384">
      <c r="A54" s="1217"/>
      <c r="B54" s="1221" t="str">
        <f>INDEX(tblTrans[[English]:[Polski]],MATCH(XDX54,tblTrans[ID],0),LangSelID)</f>
        <v>total deposits</v>
      </c>
      <c r="C54" s="1226" t="str">
        <f>INDEX(tblTrans[[English]:[Polski]],MATCH(XDY54,tblTrans[ID],0),LangSelID)</f>
        <v>PLN M</v>
      </c>
      <c r="D54" s="1225">
        <v>761</v>
      </c>
      <c r="E54" s="1225">
        <v>846</v>
      </c>
      <c r="F54" s="1225">
        <v>929</v>
      </c>
      <c r="G54" s="1225">
        <v>1099</v>
      </c>
      <c r="H54" s="1225">
        <v>1210.5</v>
      </c>
      <c r="I54" s="1225">
        <v>1373.6</v>
      </c>
      <c r="J54" s="1225">
        <v>1532</v>
      </c>
      <c r="K54" s="1225">
        <v>1754</v>
      </c>
      <c r="L54" s="1225">
        <v>1982.7</v>
      </c>
      <c r="M54" s="1225">
        <v>2038</v>
      </c>
      <c r="N54" s="1225">
        <v>2379</v>
      </c>
      <c r="O54" s="1217">
        <v>2733</v>
      </c>
      <c r="P54" s="1225">
        <v>3131</v>
      </c>
      <c r="Q54" s="1225">
        <v>3364</v>
      </c>
      <c r="R54" s="1225">
        <v>3661</v>
      </c>
      <c r="S54" s="1233">
        <v>4434</v>
      </c>
      <c r="T54" s="1233">
        <v>3824</v>
      </c>
      <c r="U54" s="1233">
        <v>4001.6884498300001</v>
      </c>
      <c r="V54" s="1233">
        <v>4482</v>
      </c>
      <c r="W54" s="1233">
        <v>5249</v>
      </c>
      <c r="X54" s="1233">
        <v>5679</v>
      </c>
      <c r="Y54" s="1228">
        <v>5508.1521407399996</v>
      </c>
      <c r="Z54" s="1233">
        <v>5165.8</v>
      </c>
      <c r="AA54" s="1233">
        <v>5093.3</v>
      </c>
      <c r="AB54" s="1233">
        <v>5008.8</v>
      </c>
      <c r="AC54" s="1124">
        <v>4747.5</v>
      </c>
      <c r="AD54" s="1233">
        <v>5089.5</v>
      </c>
      <c r="AE54" s="1244">
        <v>5958.9</v>
      </c>
      <c r="AF54" s="1238"/>
      <c r="AG54" s="1238"/>
      <c r="AH54" s="1238"/>
      <c r="AI54" s="1238"/>
      <c r="AJ54" s="1238"/>
      <c r="AK54" s="1238"/>
      <c r="AL54" s="1238"/>
      <c r="AM54" s="1238"/>
      <c r="AN54" s="1238"/>
      <c r="AO54" s="1239"/>
      <c r="XDW54" s="1217"/>
      <c r="XDX54" s="1221">
        <v>842</v>
      </c>
      <c r="XDY54" s="1226">
        <v>706</v>
      </c>
      <c r="XDZ54" s="1225">
        <v>761</v>
      </c>
      <c r="XEA54" s="1225">
        <v>846</v>
      </c>
      <c r="XEB54" s="1225">
        <v>929</v>
      </c>
      <c r="XEC54" s="1225">
        <v>1099</v>
      </c>
      <c r="XED54" s="1225">
        <v>1210.5</v>
      </c>
      <c r="XEE54" s="1225">
        <v>1373.6</v>
      </c>
      <c r="XEF54" s="1225">
        <v>1532</v>
      </c>
      <c r="XEG54" s="1225">
        <v>1754</v>
      </c>
      <c r="XEH54" s="1225">
        <v>1982.7</v>
      </c>
      <c r="XEI54" s="1225">
        <v>2038</v>
      </c>
      <c r="XEJ54" s="1225">
        <v>2379</v>
      </c>
      <c r="XEK54" s="1217">
        <v>2733</v>
      </c>
      <c r="XEL54" s="1225">
        <v>3131</v>
      </c>
      <c r="XEM54" s="1225">
        <v>3364</v>
      </c>
      <c r="XEN54" s="1225">
        <v>3661</v>
      </c>
      <c r="XEO54" s="1233">
        <v>4434</v>
      </c>
      <c r="XEP54" s="1233">
        <v>3824</v>
      </c>
      <c r="XEQ54" s="1233">
        <v>4001.6884498300001</v>
      </c>
      <c r="XER54" s="1233">
        <v>4482</v>
      </c>
      <c r="XES54" s="1233">
        <v>5249</v>
      </c>
      <c r="XET54" s="1233">
        <v>5679</v>
      </c>
      <c r="XEU54" s="1228">
        <v>5508.1521407399996</v>
      </c>
      <c r="XEV54" s="1233">
        <v>5165.8</v>
      </c>
      <c r="XEW54" s="1233">
        <v>5093.3</v>
      </c>
      <c r="XEX54" s="1233">
        <v>5008.8</v>
      </c>
      <c r="XEY54" s="1124">
        <v>4747.5</v>
      </c>
      <c r="XEZ54" s="1233">
        <v>5089.5</v>
      </c>
      <c r="XFA54" s="1244">
        <v>5958.9</v>
      </c>
      <c r="XFB54" s="1238"/>
      <c r="XFC54" s="1238"/>
      <c r="XFD54" s="1238"/>
    </row>
    <row r="55" spans="1:41 16351:16384">
      <c r="A55" s="1105"/>
      <c r="B55" s="1224" t="str">
        <f>INDEX(tblTrans[[English]:[Polski]],MATCH(XDX55,tblTrans[ID],0),LangSelID)</f>
        <v>total loans</v>
      </c>
      <c r="C55" s="1226" t="str">
        <f>INDEX(tblTrans[[English]:[Polski]],MATCH(XDY55,tblTrans[ID],0),LangSelID)</f>
        <v>PLN M</v>
      </c>
      <c r="D55" s="1124">
        <v>2001.6</v>
      </c>
      <c r="E55" s="1124">
        <v>2292</v>
      </c>
      <c r="F55" s="1124">
        <v>2570</v>
      </c>
      <c r="G55" s="1124">
        <v>2886.7</v>
      </c>
      <c r="H55" s="1124">
        <v>3257.9</v>
      </c>
      <c r="I55" s="1124">
        <v>3946.8</v>
      </c>
      <c r="J55" s="1124">
        <v>4589.3999999999996</v>
      </c>
      <c r="K55" s="1124">
        <v>5187.75</v>
      </c>
      <c r="L55" s="1124">
        <v>5927.6</v>
      </c>
      <c r="M55" s="1124">
        <v>6503</v>
      </c>
      <c r="N55" s="1124">
        <v>7280</v>
      </c>
      <c r="O55" s="1123">
        <v>7739</v>
      </c>
      <c r="P55" s="1123">
        <v>8712</v>
      </c>
      <c r="Q55" s="1123">
        <v>9461</v>
      </c>
      <c r="R55" s="1123">
        <v>10849</v>
      </c>
      <c r="S55" s="1223">
        <v>14094</v>
      </c>
      <c r="T55" s="1223">
        <v>15712</v>
      </c>
      <c r="U55" s="1223">
        <v>15351.800999999999</v>
      </c>
      <c r="V55" s="1223">
        <v>15021</v>
      </c>
      <c r="W55" s="1223">
        <v>15023</v>
      </c>
      <c r="X55" s="1223">
        <v>14916</v>
      </c>
      <c r="Y55" s="1123">
        <v>17054.425438909999</v>
      </c>
      <c r="Z55" s="1223">
        <v>16730.3</v>
      </c>
      <c r="AA55" s="1223">
        <v>17396.8</v>
      </c>
      <c r="AB55" s="1223">
        <v>17282.7</v>
      </c>
      <c r="AC55" s="1223">
        <v>18432.900000000001</v>
      </c>
      <c r="AD55" s="1223">
        <v>20018.099999999999</v>
      </c>
      <c r="AE55" s="1243">
        <v>20308.400000000001</v>
      </c>
      <c r="AF55" s="1238"/>
      <c r="AG55" s="1238"/>
      <c r="AH55" s="1238"/>
      <c r="AI55" s="1238"/>
      <c r="AJ55" s="1238"/>
      <c r="AK55" s="1238"/>
      <c r="AL55" s="1238"/>
      <c r="AM55" s="1238"/>
      <c r="AN55" s="1238"/>
      <c r="AO55" s="1239"/>
      <c r="XDW55" s="1105"/>
      <c r="XDX55" s="1224">
        <v>843</v>
      </c>
      <c r="XDY55" s="1226">
        <v>706</v>
      </c>
      <c r="XDZ55" s="1124">
        <v>2001.6</v>
      </c>
      <c r="XEA55" s="1124">
        <v>2292</v>
      </c>
      <c r="XEB55" s="1124">
        <v>2570</v>
      </c>
      <c r="XEC55" s="1124">
        <v>2886.7</v>
      </c>
      <c r="XED55" s="1124">
        <v>3257.9</v>
      </c>
      <c r="XEE55" s="1124">
        <v>3946.8</v>
      </c>
      <c r="XEF55" s="1124">
        <v>4589.3999999999996</v>
      </c>
      <c r="XEG55" s="1124">
        <v>5187.75</v>
      </c>
      <c r="XEH55" s="1124">
        <v>5927.6</v>
      </c>
      <c r="XEI55" s="1124">
        <v>6503</v>
      </c>
      <c r="XEJ55" s="1124">
        <v>7280</v>
      </c>
      <c r="XEK55" s="1123">
        <v>7739</v>
      </c>
      <c r="XEL55" s="1123">
        <v>8712</v>
      </c>
      <c r="XEM55" s="1123">
        <v>9461</v>
      </c>
      <c r="XEN55" s="1123">
        <v>10849</v>
      </c>
      <c r="XEO55" s="1223">
        <v>14094</v>
      </c>
      <c r="XEP55" s="1223">
        <v>15712</v>
      </c>
      <c r="XEQ55" s="1223">
        <v>15351.800999999999</v>
      </c>
      <c r="XER55" s="1223">
        <v>15021</v>
      </c>
      <c r="XES55" s="1223">
        <v>15023</v>
      </c>
      <c r="XET55" s="1223">
        <v>14916</v>
      </c>
      <c r="XEU55" s="1123">
        <v>17054.425438909999</v>
      </c>
      <c r="XEV55" s="1223">
        <v>16730.3</v>
      </c>
      <c r="XEW55" s="1223">
        <v>17396.8</v>
      </c>
      <c r="XEX55" s="1223">
        <v>17282.7</v>
      </c>
      <c r="XEY55" s="1223">
        <v>18432.900000000001</v>
      </c>
      <c r="XEZ55" s="1223">
        <v>20018.099999999999</v>
      </c>
      <c r="XFA55" s="1243">
        <v>20308.400000000001</v>
      </c>
      <c r="XFB55" s="1238"/>
      <c r="XFC55" s="1238"/>
      <c r="XFD55" s="1238"/>
    </row>
    <row r="56" spans="1:41 16351:16384">
      <c r="A56" s="1105"/>
      <c r="B56" s="1224" t="str">
        <f>INDEX(tblTrans[[English]:[Polski]],MATCH(XDX56,tblTrans[ID],0),LangSelID)</f>
        <v>value of mortgage loans
(cumulative)</v>
      </c>
      <c r="C56" s="1226" t="str">
        <f>INDEX(tblTrans[[English]:[Polski]],MATCH(XDY56,tblTrans[ID],0),LangSelID)</f>
        <v>PLN M</v>
      </c>
      <c r="D56" s="1124">
        <v>1654.2</v>
      </c>
      <c r="E56" s="1124">
        <v>1880</v>
      </c>
      <c r="F56" s="1124">
        <v>2121</v>
      </c>
      <c r="G56" s="1124">
        <v>2391.6999999999998</v>
      </c>
      <c r="H56" s="1124">
        <v>2717.6</v>
      </c>
      <c r="I56" s="1124">
        <v>3334.7</v>
      </c>
      <c r="J56" s="1124">
        <v>3909</v>
      </c>
      <c r="K56" s="1124">
        <v>4411.7</v>
      </c>
      <c r="L56" s="1124">
        <v>5069.2</v>
      </c>
      <c r="M56" s="1124">
        <v>5522</v>
      </c>
      <c r="N56" s="1124">
        <v>6193</v>
      </c>
      <c r="O56" s="1123">
        <v>6560</v>
      </c>
      <c r="P56" s="1123">
        <v>7405</v>
      </c>
      <c r="Q56" s="1123">
        <v>7979</v>
      </c>
      <c r="R56" s="1123">
        <v>9198</v>
      </c>
      <c r="S56" s="1223">
        <v>12187</v>
      </c>
      <c r="T56" s="1223">
        <v>13530</v>
      </c>
      <c r="U56" s="1223">
        <v>13022.387161000001</v>
      </c>
      <c r="V56" s="1223">
        <v>12587</v>
      </c>
      <c r="W56" s="1223">
        <v>12528</v>
      </c>
      <c r="X56" s="1223">
        <v>13163.7</v>
      </c>
      <c r="Y56" s="1123">
        <v>15204.5</v>
      </c>
      <c r="Z56" s="1223">
        <v>14740.8</v>
      </c>
      <c r="AA56" s="1223">
        <v>15332.7</v>
      </c>
      <c r="AB56" s="1223">
        <v>15155.1</v>
      </c>
      <c r="AC56" s="1223">
        <v>16252.4</v>
      </c>
      <c r="AD56" s="1223">
        <v>17761.900000000001</v>
      </c>
      <c r="AE56" s="1243">
        <v>18001.7</v>
      </c>
      <c r="AF56" s="1238"/>
      <c r="AG56" s="1238"/>
      <c r="AH56" s="1238"/>
      <c r="AI56" s="1238"/>
      <c r="AJ56" s="1238"/>
      <c r="AK56" s="1238"/>
      <c r="AL56" s="1238"/>
      <c r="AM56" s="1238"/>
      <c r="AN56" s="1238"/>
      <c r="AO56" s="1239"/>
      <c r="XDW56" s="1105"/>
      <c r="XDX56" s="1224">
        <v>844</v>
      </c>
      <c r="XDY56" s="1226">
        <v>706</v>
      </c>
      <c r="XDZ56" s="1124">
        <v>1654.2</v>
      </c>
      <c r="XEA56" s="1124">
        <v>1880</v>
      </c>
      <c r="XEB56" s="1124">
        <v>2121</v>
      </c>
      <c r="XEC56" s="1124">
        <v>2391.6999999999998</v>
      </c>
      <c r="XED56" s="1124">
        <v>2717.6</v>
      </c>
      <c r="XEE56" s="1124">
        <v>3334.7</v>
      </c>
      <c r="XEF56" s="1124">
        <v>3909</v>
      </c>
      <c r="XEG56" s="1124">
        <v>4411.7</v>
      </c>
      <c r="XEH56" s="1124">
        <v>5069.2</v>
      </c>
      <c r="XEI56" s="1124">
        <v>5522</v>
      </c>
      <c r="XEJ56" s="1124">
        <v>6193</v>
      </c>
      <c r="XEK56" s="1123">
        <v>6560</v>
      </c>
      <c r="XEL56" s="1123">
        <v>7405</v>
      </c>
      <c r="XEM56" s="1123">
        <v>7979</v>
      </c>
      <c r="XEN56" s="1123">
        <v>9198</v>
      </c>
      <c r="XEO56" s="1223">
        <v>12187</v>
      </c>
      <c r="XEP56" s="1223">
        <v>13530</v>
      </c>
      <c r="XEQ56" s="1223">
        <v>13022.387161000001</v>
      </c>
      <c r="XER56" s="1223">
        <v>12587</v>
      </c>
      <c r="XES56" s="1223">
        <v>12528</v>
      </c>
      <c r="XET56" s="1223">
        <v>13163.7</v>
      </c>
      <c r="XEU56" s="1123">
        <v>15204.5</v>
      </c>
      <c r="XEV56" s="1223">
        <v>14740.8</v>
      </c>
      <c r="XEW56" s="1223">
        <v>15332.7</v>
      </c>
      <c r="XEX56" s="1223">
        <v>15155.1</v>
      </c>
      <c r="XEY56" s="1223">
        <v>16252.4</v>
      </c>
      <c r="XEZ56" s="1223">
        <v>17761.900000000001</v>
      </c>
      <c r="XFA56" s="1243">
        <v>18001.7</v>
      </c>
      <c r="XFB56" s="1238"/>
      <c r="XFC56" s="1238"/>
      <c r="XFD56" s="1238"/>
    </row>
    <row r="57" spans="1:41 16351:16384" ht="25.5">
      <c r="A57" s="1105"/>
      <c r="B57" s="1242" t="str">
        <f>INDEX(tblTrans[[English]:[Polski]],MATCH(XDX57,tblTrans[ID],0),LangSelID)</f>
        <v>value of mortgage loans 
(balance-sheet growth)</v>
      </c>
      <c r="C57" s="1226" t="str">
        <f>INDEX(tblTrans[[English]:[Polski]],MATCH(XDY57,tblTrans[ID],0),LangSelID)</f>
        <v>PLN M</v>
      </c>
      <c r="D57" s="1124">
        <v>189.3</v>
      </c>
      <c r="E57" s="1124">
        <v>226</v>
      </c>
      <c r="F57" s="1124">
        <v>241</v>
      </c>
      <c r="G57" s="1124">
        <v>271</v>
      </c>
      <c r="H57" s="1124">
        <v>325.89999999999998</v>
      </c>
      <c r="I57" s="1124">
        <v>617.1</v>
      </c>
      <c r="J57" s="1124">
        <v>574.29999999999995</v>
      </c>
      <c r="K57" s="1124">
        <v>502.7</v>
      </c>
      <c r="L57" s="1124">
        <v>657.5</v>
      </c>
      <c r="M57" s="1124">
        <v>453</v>
      </c>
      <c r="N57" s="1124">
        <v>670</v>
      </c>
      <c r="O57" s="1123">
        <v>368</v>
      </c>
      <c r="P57" s="1123">
        <v>845</v>
      </c>
      <c r="Q57" s="1123">
        <v>574</v>
      </c>
      <c r="R57" s="1123">
        <v>1219</v>
      </c>
      <c r="S57" s="1223">
        <v>2989</v>
      </c>
      <c r="T57" s="1223">
        <v>1343</v>
      </c>
      <c r="U57" s="1223">
        <v>-507.91283899999871</v>
      </c>
      <c r="V57" s="1223">
        <v>-435</v>
      </c>
      <c r="W57" s="1223">
        <f t="shared" ref="W57:AB57" si="6">W56-V56</f>
        <v>-59</v>
      </c>
      <c r="X57" s="1223">
        <f t="shared" si="6"/>
        <v>635.70000000000073</v>
      </c>
      <c r="Y57" s="1123">
        <f t="shared" si="6"/>
        <v>2040.7999999999993</v>
      </c>
      <c r="Z57" s="1223">
        <f t="shared" si="6"/>
        <v>-463.70000000000073</v>
      </c>
      <c r="AA57" s="1223">
        <f t="shared" si="6"/>
        <v>591.90000000000146</v>
      </c>
      <c r="AB57" s="1223">
        <f t="shared" si="6"/>
        <v>-177.60000000000036</v>
      </c>
      <c r="AC57" s="1223">
        <v>1097.3</v>
      </c>
      <c r="AD57" s="1223">
        <f>AD56-AC56</f>
        <v>1509.5000000000018</v>
      </c>
      <c r="AE57" s="1243">
        <f>AE56-AD56</f>
        <v>239.79999999999927</v>
      </c>
      <c r="AF57" s="1238"/>
      <c r="AG57" s="1238"/>
      <c r="AH57" s="1238"/>
      <c r="AI57" s="1238"/>
      <c r="AJ57" s="1238"/>
      <c r="AK57" s="1238"/>
      <c r="AL57" s="1238"/>
      <c r="AM57" s="1238"/>
      <c r="AN57" s="1238"/>
      <c r="AO57" s="1239"/>
      <c r="XDW57" s="1105"/>
      <c r="XDX57" s="1224">
        <v>845</v>
      </c>
      <c r="XDY57" s="1226">
        <v>706</v>
      </c>
      <c r="XDZ57" s="1124">
        <v>189.3</v>
      </c>
      <c r="XEA57" s="1124">
        <v>226</v>
      </c>
      <c r="XEB57" s="1124">
        <v>241</v>
      </c>
      <c r="XEC57" s="1124">
        <v>271</v>
      </c>
      <c r="XED57" s="1124">
        <v>325.89999999999998</v>
      </c>
      <c r="XEE57" s="1124">
        <v>617.1</v>
      </c>
      <c r="XEF57" s="1124">
        <v>574.29999999999995</v>
      </c>
      <c r="XEG57" s="1124">
        <v>502.7</v>
      </c>
      <c r="XEH57" s="1124">
        <v>657.5</v>
      </c>
      <c r="XEI57" s="1124">
        <v>453</v>
      </c>
      <c r="XEJ57" s="1124">
        <v>670</v>
      </c>
      <c r="XEK57" s="1123">
        <v>368</v>
      </c>
      <c r="XEL57" s="1123">
        <v>845</v>
      </c>
      <c r="XEM57" s="1123">
        <v>574</v>
      </c>
      <c r="XEN57" s="1123">
        <v>1219</v>
      </c>
      <c r="XEO57" s="1223">
        <v>2989</v>
      </c>
      <c r="XEP57" s="1223">
        <v>1343</v>
      </c>
      <c r="XEQ57" s="1223">
        <v>-507.91283899999871</v>
      </c>
      <c r="XER57" s="1223">
        <v>-435</v>
      </c>
      <c r="XES57" s="1223">
        <f t="shared" ref="XES57:XEX57" si="7">XES56-XER56</f>
        <v>-59</v>
      </c>
      <c r="XET57" s="1223">
        <f t="shared" si="7"/>
        <v>635.70000000000073</v>
      </c>
      <c r="XEU57" s="1123">
        <f t="shared" si="7"/>
        <v>2040.7999999999993</v>
      </c>
      <c r="XEV57" s="1223">
        <f t="shared" si="7"/>
        <v>-463.70000000000073</v>
      </c>
      <c r="XEW57" s="1223">
        <f t="shared" si="7"/>
        <v>591.90000000000146</v>
      </c>
      <c r="XEX57" s="1223">
        <f t="shared" si="7"/>
        <v>-177.60000000000036</v>
      </c>
      <c r="XEY57" s="1223">
        <v>1097.3</v>
      </c>
      <c r="XEZ57" s="1223">
        <f>XEZ56-XEY56</f>
        <v>1509.5000000000018</v>
      </c>
      <c r="XFA57" s="1243">
        <f>XFA56-XEZ56</f>
        <v>239.79999999999927</v>
      </c>
      <c r="XFB57" s="1238"/>
      <c r="XFC57" s="1238"/>
      <c r="XFD57" s="1238"/>
    </row>
    <row r="58" spans="1:41 16351:16384" ht="25.5">
      <c r="A58" s="1105"/>
      <c r="B58" s="1242" t="str">
        <f>INDEX(tblTrans[[English]:[Polski]],MATCH(XDX58,tblTrans[ID],0),LangSelID)</f>
        <v>value of mortgage loans - individuals
(quarterly sales)</v>
      </c>
      <c r="C58" s="1226" t="str">
        <f>INDEX(tblTrans[[English]:[Polski]],MATCH(XDY58,tblTrans[ID],0),LangSelID)</f>
        <v>PLN M</v>
      </c>
      <c r="D58" s="1124">
        <v>195.52</v>
      </c>
      <c r="E58" s="1123">
        <v>268.64999999999998</v>
      </c>
      <c r="F58" s="1123">
        <v>307.60000000000002</v>
      </c>
      <c r="G58" s="1124">
        <v>316.17</v>
      </c>
      <c r="H58" s="1124">
        <v>354.05</v>
      </c>
      <c r="I58" s="1124">
        <v>549.97</v>
      </c>
      <c r="J58" s="1124">
        <v>694.74</v>
      </c>
      <c r="K58" s="1124">
        <v>710</v>
      </c>
      <c r="L58" s="1124">
        <v>738.6</v>
      </c>
      <c r="M58" s="1124">
        <v>759</v>
      </c>
      <c r="N58" s="1124">
        <v>805</v>
      </c>
      <c r="O58" s="1105">
        <v>741</v>
      </c>
      <c r="P58" s="1123">
        <v>810</v>
      </c>
      <c r="Q58" s="1123">
        <v>1087</v>
      </c>
      <c r="R58" s="1123">
        <v>1136</v>
      </c>
      <c r="S58" s="1223">
        <v>854</v>
      </c>
      <c r="T58" s="1223">
        <v>373</v>
      </c>
      <c r="U58" s="1223">
        <v>284</v>
      </c>
      <c r="V58" s="1223">
        <v>157</v>
      </c>
      <c r="W58" s="1223">
        <v>232</v>
      </c>
      <c r="X58" s="1223">
        <v>270</v>
      </c>
      <c r="Y58" s="1223">
        <v>519</v>
      </c>
      <c r="Z58" s="1223">
        <v>386.4</v>
      </c>
      <c r="AA58" s="1223">
        <v>219.1</v>
      </c>
      <c r="AB58" s="1223">
        <v>358</v>
      </c>
      <c r="AC58" s="1223">
        <v>588</v>
      </c>
      <c r="AD58" s="1223">
        <v>390</v>
      </c>
      <c r="AE58" s="1243">
        <v>421</v>
      </c>
      <c r="AF58" s="1238"/>
      <c r="AG58" s="1238"/>
      <c r="AH58" s="1238"/>
      <c r="AI58" s="1238"/>
      <c r="AJ58" s="1238"/>
      <c r="AK58" s="1238"/>
      <c r="AL58" s="1238"/>
      <c r="AM58" s="1238"/>
      <c r="AN58" s="1238"/>
      <c r="AO58" s="1239"/>
      <c r="XDW58" s="1105"/>
      <c r="XDX58" s="1224">
        <v>846</v>
      </c>
      <c r="XDY58" s="1226">
        <v>706</v>
      </c>
      <c r="XDZ58" s="1124">
        <v>195.52</v>
      </c>
      <c r="XEA58" s="1123">
        <v>268.64999999999998</v>
      </c>
      <c r="XEB58" s="1123">
        <v>307.60000000000002</v>
      </c>
      <c r="XEC58" s="1124">
        <v>316.17</v>
      </c>
      <c r="XED58" s="1124">
        <v>354.05</v>
      </c>
      <c r="XEE58" s="1124">
        <v>549.97</v>
      </c>
      <c r="XEF58" s="1124">
        <v>694.74</v>
      </c>
      <c r="XEG58" s="1124">
        <v>710</v>
      </c>
      <c r="XEH58" s="1124">
        <v>738.6</v>
      </c>
      <c r="XEI58" s="1124">
        <v>759</v>
      </c>
      <c r="XEJ58" s="1124">
        <v>805</v>
      </c>
      <c r="XEK58" s="1105">
        <v>741</v>
      </c>
      <c r="XEL58" s="1123">
        <v>810</v>
      </c>
      <c r="XEM58" s="1123">
        <v>1087</v>
      </c>
      <c r="XEN58" s="1123">
        <v>1136</v>
      </c>
      <c r="XEO58" s="1223">
        <v>854</v>
      </c>
      <c r="XEP58" s="1223">
        <v>373</v>
      </c>
      <c r="XEQ58" s="1223">
        <v>284</v>
      </c>
      <c r="XER58" s="1223">
        <v>157</v>
      </c>
      <c r="XES58" s="1223">
        <v>232</v>
      </c>
      <c r="XET58" s="1223">
        <v>270</v>
      </c>
      <c r="XEU58" s="1223">
        <v>519</v>
      </c>
      <c r="XEV58" s="1223">
        <v>386.4</v>
      </c>
      <c r="XEW58" s="1223">
        <v>219.1</v>
      </c>
      <c r="XEX58" s="1223">
        <v>358</v>
      </c>
      <c r="XEY58" s="1223">
        <v>588</v>
      </c>
      <c r="XEZ58" s="1223">
        <v>390</v>
      </c>
      <c r="XFA58" s="1243">
        <v>421</v>
      </c>
      <c r="XFB58" s="1238"/>
      <c r="XFC58" s="1238"/>
      <c r="XFD58" s="1238"/>
    </row>
    <row r="59" spans="1:41 16351:16384" ht="38.25">
      <c r="A59" s="1105"/>
      <c r="B59" s="1242" t="str">
        <f>INDEX(tblTrans[[English]:[Polski]],MATCH(XDX59,tblTrans[ID],0),LangSelID)</f>
        <v>Saving Center - Investment Funds Supermarket
(AuM - cumulative)</v>
      </c>
      <c r="C59" s="1226" t="str">
        <f>INDEX(tblTrans[[English]:[Polski]],MATCH(XDY59,tblTrans[ID],0),LangSelID)</f>
        <v>PLN M</v>
      </c>
      <c r="D59" s="1134">
        <v>89.8</v>
      </c>
      <c r="E59" s="1131">
        <v>97.3</v>
      </c>
      <c r="F59" s="1131">
        <v>128.69999999999999</v>
      </c>
      <c r="G59" s="1134">
        <v>167.3</v>
      </c>
      <c r="H59" s="1131">
        <v>224.5</v>
      </c>
      <c r="I59" s="1134">
        <v>246.2</v>
      </c>
      <c r="J59" s="1134">
        <v>289</v>
      </c>
      <c r="K59" s="1111">
        <v>372.6</v>
      </c>
      <c r="L59" s="1124">
        <v>473</v>
      </c>
      <c r="M59" s="1124">
        <v>713</v>
      </c>
      <c r="N59" s="1124">
        <v>661</v>
      </c>
      <c r="O59" s="1105">
        <v>578</v>
      </c>
      <c r="P59" s="1223">
        <v>399</v>
      </c>
      <c r="Q59" s="1223">
        <v>324</v>
      </c>
      <c r="R59" s="1223">
        <v>277</v>
      </c>
      <c r="S59" s="1223">
        <v>205</v>
      </c>
      <c r="T59" s="1223">
        <v>206</v>
      </c>
      <c r="U59" s="1223">
        <v>252.9</v>
      </c>
      <c r="V59" s="1223">
        <v>312</v>
      </c>
      <c r="W59" s="1223">
        <v>342</v>
      </c>
      <c r="X59" s="1105">
        <v>389</v>
      </c>
      <c r="Y59" s="1123">
        <v>411.6</v>
      </c>
      <c r="Z59" s="1131">
        <v>488.9</v>
      </c>
      <c r="AA59" s="1131">
        <v>534</v>
      </c>
      <c r="AB59" s="1131">
        <v>534.34752094999999</v>
      </c>
      <c r="AC59" s="1131">
        <v>517.6</v>
      </c>
      <c r="AD59" s="1131">
        <v>411.8</v>
      </c>
      <c r="AE59" s="1241">
        <v>368.7</v>
      </c>
      <c r="AF59" s="1238"/>
      <c r="AG59" s="1238"/>
      <c r="AH59" s="1238"/>
      <c r="AI59" s="1238"/>
      <c r="AJ59" s="1238"/>
      <c r="AK59" s="1238"/>
      <c r="AL59" s="1238"/>
      <c r="AM59" s="1238"/>
      <c r="AN59" s="1238"/>
      <c r="AO59" s="1239"/>
      <c r="XDW59" s="1105"/>
      <c r="XDX59" s="1224">
        <v>847</v>
      </c>
      <c r="XDY59" s="1226">
        <v>706</v>
      </c>
      <c r="XDZ59" s="1134">
        <v>89.8</v>
      </c>
      <c r="XEA59" s="1131">
        <v>97.3</v>
      </c>
      <c r="XEB59" s="1131">
        <v>128.69999999999999</v>
      </c>
      <c r="XEC59" s="1134">
        <v>167.3</v>
      </c>
      <c r="XED59" s="1131">
        <v>224.5</v>
      </c>
      <c r="XEE59" s="1134">
        <v>246.2</v>
      </c>
      <c r="XEF59" s="1134">
        <v>289</v>
      </c>
      <c r="XEG59" s="1111">
        <v>372.6</v>
      </c>
      <c r="XEH59" s="1124">
        <v>473</v>
      </c>
      <c r="XEI59" s="1124">
        <v>713</v>
      </c>
      <c r="XEJ59" s="1124">
        <v>661</v>
      </c>
      <c r="XEK59" s="1105">
        <v>578</v>
      </c>
      <c r="XEL59" s="1223">
        <v>399</v>
      </c>
      <c r="XEM59" s="1223">
        <v>324</v>
      </c>
      <c r="XEN59" s="1223">
        <v>277</v>
      </c>
      <c r="XEO59" s="1223">
        <v>205</v>
      </c>
      <c r="XEP59" s="1223">
        <v>206</v>
      </c>
      <c r="XEQ59" s="1223">
        <v>252.9</v>
      </c>
      <c r="XER59" s="1223">
        <v>312</v>
      </c>
      <c r="XES59" s="1223">
        <v>342</v>
      </c>
      <c r="XET59" s="1105">
        <v>389</v>
      </c>
      <c r="XEU59" s="1123">
        <v>411.6</v>
      </c>
      <c r="XEV59" s="1131">
        <v>488.9</v>
      </c>
      <c r="XEW59" s="1131">
        <v>534</v>
      </c>
      <c r="XEX59" s="1131">
        <v>534.34752094999999</v>
      </c>
      <c r="XEY59" s="1131">
        <v>517.6</v>
      </c>
      <c r="XEZ59" s="1131">
        <v>411.8</v>
      </c>
      <c r="XFA59" s="1241">
        <v>368.7</v>
      </c>
      <c r="XFB59" s="1238"/>
      <c r="XFC59" s="1238"/>
      <c r="XFD59" s="1238"/>
    </row>
    <row r="60" spans="1:41 16351:16384" ht="25.5">
      <c r="A60" s="1105"/>
      <c r="B60" s="1242" t="str">
        <f>INDEX(tblTrans[[English]:[Polski]],MATCH(XDX60,tblTrans[ID],0),LangSelID)</f>
        <v>Saving Center
(quarterly gross sales)</v>
      </c>
      <c r="C60" s="1226" t="str">
        <f>INDEX(tblTrans[[English]:[Polski]],MATCH(XDY60,tblTrans[ID],0),LangSelID)</f>
        <v>PLN M</v>
      </c>
      <c r="D60" s="1127">
        <v>32.5</v>
      </c>
      <c r="E60" s="1124">
        <v>27.4</v>
      </c>
      <c r="F60" s="1124">
        <v>57.8</v>
      </c>
      <c r="G60" s="1124">
        <v>77.7</v>
      </c>
      <c r="H60" s="1124">
        <v>120</v>
      </c>
      <c r="I60" s="1124">
        <v>126.8</v>
      </c>
      <c r="J60" s="1124">
        <v>94.9</v>
      </c>
      <c r="K60" s="1124">
        <v>183</v>
      </c>
      <c r="L60" s="1124">
        <v>211</v>
      </c>
      <c r="M60" s="1124">
        <v>329</v>
      </c>
      <c r="N60" s="1124">
        <v>268</v>
      </c>
      <c r="O60" s="1105">
        <v>137</v>
      </c>
      <c r="P60" s="1123">
        <v>54</v>
      </c>
      <c r="Q60" s="1123">
        <v>22.631</v>
      </c>
      <c r="R60" s="1123">
        <v>21.52</v>
      </c>
      <c r="S60" s="1223">
        <v>29.004000000000001</v>
      </c>
      <c r="T60" s="1223">
        <v>44</v>
      </c>
      <c r="U60" s="1223">
        <v>54.9</v>
      </c>
      <c r="V60" s="1223">
        <v>78</v>
      </c>
      <c r="W60" s="1223">
        <v>86</v>
      </c>
      <c r="X60" s="1105">
        <v>95</v>
      </c>
      <c r="Y60" s="1123">
        <v>107</v>
      </c>
      <c r="Z60" s="1131">
        <v>121</v>
      </c>
      <c r="AA60" s="1131">
        <v>128</v>
      </c>
      <c r="AB60" s="1131">
        <v>101.9</v>
      </c>
      <c r="AC60" s="1131">
        <v>68.099999999999994</v>
      </c>
      <c r="AD60" s="1131">
        <v>60.6</v>
      </c>
      <c r="AE60" s="1241">
        <v>37</v>
      </c>
      <c r="AF60" s="1238"/>
      <c r="AG60" s="1238"/>
      <c r="AH60" s="1238"/>
      <c r="AI60" s="1238"/>
      <c r="AJ60" s="1238"/>
      <c r="AK60" s="1238"/>
      <c r="AL60" s="1238"/>
      <c r="AM60" s="1238"/>
      <c r="AN60" s="1238"/>
      <c r="AO60" s="1239"/>
      <c r="XDW60" s="1105"/>
      <c r="XDX60" s="1224">
        <v>848</v>
      </c>
      <c r="XDY60" s="1226">
        <v>706</v>
      </c>
      <c r="XDZ60" s="1127">
        <v>32.5</v>
      </c>
      <c r="XEA60" s="1124">
        <v>27.4</v>
      </c>
      <c r="XEB60" s="1124">
        <v>57.8</v>
      </c>
      <c r="XEC60" s="1124">
        <v>77.7</v>
      </c>
      <c r="XED60" s="1124">
        <v>120</v>
      </c>
      <c r="XEE60" s="1124">
        <v>126.8</v>
      </c>
      <c r="XEF60" s="1124">
        <v>94.9</v>
      </c>
      <c r="XEG60" s="1124">
        <v>183</v>
      </c>
      <c r="XEH60" s="1124">
        <v>211</v>
      </c>
      <c r="XEI60" s="1124">
        <v>329</v>
      </c>
      <c r="XEJ60" s="1124">
        <v>268</v>
      </c>
      <c r="XEK60" s="1105">
        <v>137</v>
      </c>
      <c r="XEL60" s="1123">
        <v>54</v>
      </c>
      <c r="XEM60" s="1123">
        <v>22.631</v>
      </c>
      <c r="XEN60" s="1123">
        <v>21.52</v>
      </c>
      <c r="XEO60" s="1223">
        <v>29.004000000000001</v>
      </c>
      <c r="XEP60" s="1223">
        <v>44</v>
      </c>
      <c r="XEQ60" s="1223">
        <v>54.9</v>
      </c>
      <c r="XER60" s="1223">
        <v>78</v>
      </c>
      <c r="XES60" s="1223">
        <v>86</v>
      </c>
      <c r="XET60" s="1105">
        <v>95</v>
      </c>
      <c r="XEU60" s="1123">
        <v>107</v>
      </c>
      <c r="XEV60" s="1131">
        <v>121</v>
      </c>
      <c r="XEW60" s="1131">
        <v>128</v>
      </c>
      <c r="XEX60" s="1131">
        <v>101.9</v>
      </c>
      <c r="XEY60" s="1131">
        <v>68.099999999999994</v>
      </c>
      <c r="XEZ60" s="1131">
        <v>60.6</v>
      </c>
      <c r="XFA60" s="1241">
        <v>37</v>
      </c>
      <c r="XFB60" s="1238"/>
      <c r="XFC60" s="1238"/>
      <c r="XFD60" s="1238"/>
    </row>
    <row r="61" spans="1:41 16351:16384">
      <c r="A61" s="1105"/>
      <c r="B61" s="1242" t="str">
        <f>INDEX(tblTrans[[English]:[Polski]],MATCH(XDX61,tblTrans[ID],0),LangSelID)</f>
        <v>number of brokerage accounts</v>
      </c>
      <c r="C61" s="1114" t="str">
        <f>INDEX(tblTrans[[English]:[Polski]],MATCH(XDY61,tblTrans[ID],0),LangSelID)</f>
        <v>pcs.</v>
      </c>
      <c r="D61" s="2575" t="str">
        <f>INDEX(tblTrans[[English]:[Polski]],MATCH(XDZ61,tblTrans[ID],0),LangSelID)</f>
        <v>the service offered since April 2006</v>
      </c>
      <c r="E61" s="2576" t="e">
        <f>INDEX(tblTrans[[English]:[Polski]],MATCH(XEA61,tblTrans[ID],0),LangSelID)</f>
        <v>#N/A</v>
      </c>
      <c r="F61" s="2576" t="e">
        <f>INDEX(tblTrans[[English]:[Polski]],MATCH(XEB61,tblTrans[ID],0),LangSelID)</f>
        <v>#N/A</v>
      </c>
      <c r="G61" s="2576" t="e">
        <f>INDEX(tblTrans[[English]:[Polski]],MATCH(XEC61,tblTrans[ID],0),LangSelID)</f>
        <v>#N/A</v>
      </c>
      <c r="H61" s="2577" t="e">
        <f>INDEX(tblTrans[[English]:[Polski]],MATCH(XED61,tblTrans[ID],0),LangSelID)</f>
        <v>#N/A</v>
      </c>
      <c r="I61" s="1124">
        <v>1575</v>
      </c>
      <c r="J61" s="1124">
        <v>2676</v>
      </c>
      <c r="K61" s="1124">
        <v>4417</v>
      </c>
      <c r="L61" s="1124">
        <v>6735</v>
      </c>
      <c r="M61" s="1124">
        <v>9408</v>
      </c>
      <c r="N61" s="1124">
        <v>10900</v>
      </c>
      <c r="O61" s="1105">
        <v>12400</v>
      </c>
      <c r="P61" s="1223">
        <v>13800</v>
      </c>
      <c r="Q61" s="1223">
        <v>15000</v>
      </c>
      <c r="R61" s="1223">
        <v>15668</v>
      </c>
      <c r="S61" s="1223">
        <v>17130</v>
      </c>
      <c r="T61" s="1223">
        <v>17850</v>
      </c>
      <c r="U61" s="1223">
        <v>18550</v>
      </c>
      <c r="V61" s="1223">
        <v>19055</v>
      </c>
      <c r="W61" s="1223">
        <v>20146</v>
      </c>
      <c r="X61" s="1105">
        <v>20514</v>
      </c>
      <c r="Y61" s="1123">
        <v>29294</v>
      </c>
      <c r="Z61" s="1111">
        <v>28873</v>
      </c>
      <c r="AA61" s="1111">
        <v>31373</v>
      </c>
      <c r="AB61" s="1131">
        <v>31231</v>
      </c>
      <c r="AC61" s="1131">
        <v>32591</v>
      </c>
      <c r="AD61" s="1131">
        <v>32725</v>
      </c>
      <c r="AE61" s="1241">
        <v>32799</v>
      </c>
      <c r="AF61" s="1238"/>
      <c r="AG61" s="1238"/>
      <c r="AH61" s="1238"/>
      <c r="AI61" s="1238"/>
      <c r="AJ61" s="1238"/>
      <c r="AK61" s="1238"/>
      <c r="AL61" s="1238"/>
      <c r="AM61" s="1238"/>
      <c r="AN61" s="1238"/>
      <c r="AO61" s="1239"/>
      <c r="XDW61" s="1105"/>
      <c r="XDX61" s="1224">
        <v>849</v>
      </c>
      <c r="XDY61" s="1114">
        <v>708</v>
      </c>
      <c r="XDZ61" s="2575">
        <v>876</v>
      </c>
      <c r="XEA61" s="2576"/>
      <c r="XEB61" s="2576"/>
      <c r="XEC61" s="2576"/>
      <c r="XED61" s="2577"/>
      <c r="XEE61" s="1124">
        <v>1575</v>
      </c>
      <c r="XEF61" s="1124">
        <v>2676</v>
      </c>
      <c r="XEG61" s="1124">
        <v>4417</v>
      </c>
      <c r="XEH61" s="1124">
        <v>6735</v>
      </c>
      <c r="XEI61" s="1124">
        <v>9408</v>
      </c>
      <c r="XEJ61" s="1124">
        <v>10900</v>
      </c>
      <c r="XEK61" s="1105">
        <v>12400</v>
      </c>
      <c r="XEL61" s="1223">
        <v>13800</v>
      </c>
      <c r="XEM61" s="1223">
        <v>15000</v>
      </c>
      <c r="XEN61" s="1223">
        <v>15668</v>
      </c>
      <c r="XEO61" s="1223">
        <v>17130</v>
      </c>
      <c r="XEP61" s="1223">
        <v>17850</v>
      </c>
      <c r="XEQ61" s="1223">
        <v>18550</v>
      </c>
      <c r="XER61" s="1223">
        <v>19055</v>
      </c>
      <c r="XES61" s="1223">
        <v>20146</v>
      </c>
      <c r="XET61" s="1105">
        <v>20514</v>
      </c>
      <c r="XEU61" s="1123">
        <v>29294</v>
      </c>
      <c r="XEV61" s="1111">
        <v>28873</v>
      </c>
      <c r="XEW61" s="1111">
        <v>31373</v>
      </c>
      <c r="XEX61" s="1131">
        <v>31231</v>
      </c>
      <c r="XEY61" s="1131">
        <v>32591</v>
      </c>
      <c r="XEZ61" s="1131">
        <v>32725</v>
      </c>
      <c r="XFA61" s="1241">
        <v>32799</v>
      </c>
      <c r="XFB61" s="1238"/>
      <c r="XFC61" s="1238"/>
      <c r="XFD61" s="1238"/>
    </row>
    <row r="62" spans="1:41 16351:16384">
      <c r="A62" s="1105"/>
      <c r="B62" s="1224" t="str">
        <f>INDEX(tblTrans[[English]:[Polski]],MATCH(XDX62,tblTrans[ID],0),LangSelID)</f>
        <v>number of CUFs (Financial Services Centers)</v>
      </c>
      <c r="C62" s="1240" t="str">
        <f>INDEX(tblTrans[[English]:[Polski]],MATCH(XDY62,tblTrans[ID],0),LangSelID)</f>
        <v>pcs.</v>
      </c>
      <c r="D62" s="1123">
        <v>35</v>
      </c>
      <c r="E62" s="1123">
        <v>34</v>
      </c>
      <c r="F62" s="1123">
        <v>34</v>
      </c>
      <c r="G62" s="1123">
        <v>38</v>
      </c>
      <c r="H62" s="1123">
        <v>44</v>
      </c>
      <c r="I62" s="1123">
        <v>45</v>
      </c>
      <c r="J62" s="1123">
        <v>46</v>
      </c>
      <c r="K62" s="1124">
        <v>46</v>
      </c>
      <c r="L62" s="1124">
        <v>52</v>
      </c>
      <c r="M62" s="1124">
        <v>57</v>
      </c>
      <c r="N62" s="1124">
        <v>57</v>
      </c>
      <c r="O62" s="1123">
        <v>65</v>
      </c>
      <c r="P62" s="1223">
        <v>67</v>
      </c>
      <c r="Q62" s="1223">
        <v>73</v>
      </c>
      <c r="R62" s="1223">
        <v>79</v>
      </c>
      <c r="S62" s="1223">
        <v>79</v>
      </c>
      <c r="T62" s="1223">
        <v>81</v>
      </c>
      <c r="U62" s="1223">
        <v>83</v>
      </c>
      <c r="V62" s="1223">
        <v>76</v>
      </c>
      <c r="W62" s="1223">
        <v>76</v>
      </c>
      <c r="X62" s="1223">
        <v>75</v>
      </c>
      <c r="Y62" s="1123">
        <v>72</v>
      </c>
      <c r="Z62" s="1123">
        <v>72</v>
      </c>
      <c r="AA62" s="1123">
        <v>72</v>
      </c>
      <c r="AB62" s="1123">
        <v>72</v>
      </c>
      <c r="AC62" s="1123">
        <v>72</v>
      </c>
      <c r="AD62" s="1123">
        <v>72</v>
      </c>
      <c r="AE62" s="1122">
        <v>74</v>
      </c>
      <c r="AF62" s="1238"/>
      <c r="AG62" s="1238"/>
      <c r="AH62" s="1238"/>
      <c r="AI62" s="1238"/>
      <c r="AJ62" s="1238"/>
      <c r="AK62" s="1238"/>
      <c r="AL62" s="1238"/>
      <c r="AM62" s="1238"/>
      <c r="AN62" s="1238"/>
      <c r="AO62" s="1239"/>
      <c r="XDW62" s="1105"/>
      <c r="XDX62" s="1224">
        <v>850</v>
      </c>
      <c r="XDY62" s="1240">
        <v>708</v>
      </c>
      <c r="XDZ62" s="1123">
        <v>35</v>
      </c>
      <c r="XEA62" s="1123">
        <v>34</v>
      </c>
      <c r="XEB62" s="1123">
        <v>34</v>
      </c>
      <c r="XEC62" s="1123">
        <v>38</v>
      </c>
      <c r="XED62" s="1123">
        <v>44</v>
      </c>
      <c r="XEE62" s="1123">
        <v>45</v>
      </c>
      <c r="XEF62" s="1123">
        <v>46</v>
      </c>
      <c r="XEG62" s="1124">
        <v>46</v>
      </c>
      <c r="XEH62" s="1124">
        <v>52</v>
      </c>
      <c r="XEI62" s="1124">
        <v>57</v>
      </c>
      <c r="XEJ62" s="1124">
        <v>57</v>
      </c>
      <c r="XEK62" s="1123">
        <v>65</v>
      </c>
      <c r="XEL62" s="1223">
        <v>67</v>
      </c>
      <c r="XEM62" s="1223">
        <v>73</v>
      </c>
      <c r="XEN62" s="1223">
        <v>79</v>
      </c>
      <c r="XEO62" s="1223">
        <v>79</v>
      </c>
      <c r="XEP62" s="1223">
        <v>81</v>
      </c>
      <c r="XEQ62" s="1223">
        <v>83</v>
      </c>
      <c r="XER62" s="1223">
        <v>76</v>
      </c>
      <c r="XES62" s="1223">
        <v>76</v>
      </c>
      <c r="XET62" s="1223">
        <v>75</v>
      </c>
      <c r="XEU62" s="1123">
        <v>72</v>
      </c>
      <c r="XEV62" s="1123">
        <v>72</v>
      </c>
      <c r="XEW62" s="1123">
        <v>72</v>
      </c>
      <c r="XEX62" s="1123">
        <v>72</v>
      </c>
      <c r="XEY62" s="1123">
        <v>72</v>
      </c>
      <c r="XEZ62" s="1123">
        <v>72</v>
      </c>
      <c r="XFA62" s="1122">
        <v>74</v>
      </c>
      <c r="XFB62" s="1238"/>
      <c r="XFC62" s="1238"/>
      <c r="XFD62" s="1238"/>
    </row>
    <row r="63" spans="1:41 16351:16384">
      <c r="A63" s="1105"/>
      <c r="B63" s="1224" t="str">
        <f>INDEX(tblTrans[[English]:[Polski]],MATCH(XDX63,tblTrans[ID],0),LangSelID)</f>
        <v>number of partner outlets</v>
      </c>
      <c r="C63" s="1114" t="str">
        <f>INDEX(tblTrans[[English]:[Polski]],MATCH(XDY63,tblTrans[ID],0),LangSelID)</f>
        <v>pcs.</v>
      </c>
      <c r="D63" s="1111">
        <v>17</v>
      </c>
      <c r="E63" s="1105">
        <v>23</v>
      </c>
      <c r="F63" s="1105">
        <v>27</v>
      </c>
      <c r="G63" s="1111">
        <v>34</v>
      </c>
      <c r="H63" s="1111">
        <v>38</v>
      </c>
      <c r="I63" s="1123">
        <v>38</v>
      </c>
      <c r="J63" s="1123">
        <v>38</v>
      </c>
      <c r="K63" s="1124">
        <v>38</v>
      </c>
      <c r="L63" s="1124">
        <v>41</v>
      </c>
      <c r="M63" s="1124">
        <v>44</v>
      </c>
      <c r="N63" s="1124">
        <v>44</v>
      </c>
      <c r="O63" s="1105">
        <v>44</v>
      </c>
      <c r="P63" s="1124">
        <v>46</v>
      </c>
      <c r="Q63" s="1124">
        <v>49</v>
      </c>
      <c r="R63" s="1124">
        <v>51</v>
      </c>
      <c r="S63" s="1223">
        <v>52</v>
      </c>
      <c r="T63" s="1223">
        <v>51</v>
      </c>
      <c r="U63" s="1223">
        <v>51</v>
      </c>
      <c r="V63" s="1223">
        <v>58</v>
      </c>
      <c r="W63" s="1223">
        <v>58</v>
      </c>
      <c r="X63" s="1105">
        <v>59</v>
      </c>
      <c r="Y63" s="1105">
        <v>61</v>
      </c>
      <c r="Z63" s="1105">
        <v>61</v>
      </c>
      <c r="AA63" s="1105">
        <v>61</v>
      </c>
      <c r="AB63" s="1105">
        <v>62</v>
      </c>
      <c r="AC63" s="1105">
        <v>62</v>
      </c>
      <c r="AD63" s="1105">
        <v>62</v>
      </c>
      <c r="AE63" s="1107">
        <v>61</v>
      </c>
      <c r="AF63" s="1238"/>
      <c r="AG63" s="1238"/>
      <c r="AH63" s="1238"/>
      <c r="AI63" s="1238"/>
      <c r="AJ63" s="1238"/>
      <c r="AK63" s="1238"/>
      <c r="AL63" s="1238"/>
      <c r="AM63" s="1238"/>
      <c r="AN63" s="1238"/>
      <c r="AO63" s="1239"/>
      <c r="XDW63" s="1105"/>
      <c r="XDX63" s="1224">
        <v>851</v>
      </c>
      <c r="XDY63" s="1114">
        <v>708</v>
      </c>
      <c r="XDZ63" s="1111">
        <v>17</v>
      </c>
      <c r="XEA63" s="1105">
        <v>23</v>
      </c>
      <c r="XEB63" s="1105">
        <v>27</v>
      </c>
      <c r="XEC63" s="1111">
        <v>34</v>
      </c>
      <c r="XED63" s="1111">
        <v>38</v>
      </c>
      <c r="XEE63" s="1123">
        <v>38</v>
      </c>
      <c r="XEF63" s="1123">
        <v>38</v>
      </c>
      <c r="XEG63" s="1124">
        <v>38</v>
      </c>
      <c r="XEH63" s="1124">
        <v>41</v>
      </c>
      <c r="XEI63" s="1124">
        <v>44</v>
      </c>
      <c r="XEJ63" s="1124">
        <v>44</v>
      </c>
      <c r="XEK63" s="1105">
        <v>44</v>
      </c>
      <c r="XEL63" s="1124">
        <v>46</v>
      </c>
      <c r="XEM63" s="1124">
        <v>49</v>
      </c>
      <c r="XEN63" s="1124">
        <v>51</v>
      </c>
      <c r="XEO63" s="1223">
        <v>52</v>
      </c>
      <c r="XEP63" s="1223">
        <v>51</v>
      </c>
      <c r="XEQ63" s="1223">
        <v>51</v>
      </c>
      <c r="XER63" s="1223">
        <v>58</v>
      </c>
      <c r="XES63" s="1223">
        <v>58</v>
      </c>
      <c r="XET63" s="1105">
        <v>59</v>
      </c>
      <c r="XEU63" s="1105">
        <v>61</v>
      </c>
      <c r="XEV63" s="1105">
        <v>61</v>
      </c>
      <c r="XEW63" s="1105">
        <v>61</v>
      </c>
      <c r="XEX63" s="1105">
        <v>62</v>
      </c>
      <c r="XEY63" s="1105">
        <v>62</v>
      </c>
      <c r="XEZ63" s="1105">
        <v>62</v>
      </c>
      <c r="XFA63" s="1107">
        <v>61</v>
      </c>
      <c r="XFB63" s="1238"/>
      <c r="XFC63" s="1238"/>
      <c r="XFD63" s="1238"/>
    </row>
    <row r="64" spans="1:41 16351:16384">
      <c r="A64" s="1105"/>
      <c r="B64" s="1224"/>
      <c r="C64" s="1114"/>
      <c r="D64" s="1111"/>
      <c r="E64" s="1105"/>
      <c r="F64" s="1105"/>
      <c r="G64" s="1111"/>
      <c r="H64" s="1105"/>
      <c r="I64" s="1123"/>
      <c r="J64" s="1123"/>
      <c r="K64" s="1124"/>
      <c r="L64" s="1124"/>
      <c r="M64" s="1124"/>
      <c r="N64" s="1124"/>
      <c r="O64" s="1105"/>
      <c r="P64" s="1124"/>
      <c r="Q64" s="1124"/>
      <c r="R64" s="1124"/>
      <c r="S64" s="1223"/>
      <c r="T64" s="1223"/>
      <c r="U64" s="1223"/>
      <c r="V64" s="1223"/>
      <c r="W64" s="1223"/>
      <c r="X64" s="1105"/>
      <c r="Y64" s="1105"/>
      <c r="Z64" s="1105"/>
      <c r="AA64" s="1105"/>
      <c r="AB64" s="1105"/>
      <c r="AC64" s="1105"/>
      <c r="AD64" s="1105"/>
      <c r="AE64" s="1107"/>
      <c r="AF64" s="1238"/>
      <c r="AG64" s="1238"/>
      <c r="AH64" s="1238"/>
      <c r="AI64" s="1238"/>
      <c r="AJ64" s="1238"/>
      <c r="AK64" s="1238"/>
      <c r="AL64" s="1238"/>
      <c r="AM64" s="1238"/>
      <c r="AN64" s="1238"/>
      <c r="AO64" s="1237"/>
      <c r="XDW64" s="1105"/>
      <c r="XDX64" s="1224"/>
      <c r="XDY64" s="1114"/>
      <c r="XDZ64" s="1111"/>
      <c r="XEA64" s="1105"/>
      <c r="XEB64" s="1105"/>
      <c r="XEC64" s="1111"/>
      <c r="XED64" s="1105"/>
      <c r="XEE64" s="1123"/>
      <c r="XEF64" s="1123"/>
      <c r="XEG64" s="1124"/>
      <c r="XEH64" s="1124"/>
      <c r="XEI64" s="1124"/>
      <c r="XEJ64" s="1124"/>
      <c r="XEK64" s="1105"/>
      <c r="XEL64" s="1124"/>
      <c r="XEM64" s="1124"/>
      <c r="XEN64" s="1124"/>
      <c r="XEO64" s="1223"/>
      <c r="XEP64" s="1223"/>
      <c r="XEQ64" s="1223"/>
      <c r="XER64" s="1223"/>
      <c r="XES64" s="1223"/>
      <c r="XET64" s="1105"/>
      <c r="XEU64" s="1105"/>
      <c r="XEV64" s="1105"/>
      <c r="XEW64" s="1105"/>
      <c r="XEX64" s="1105"/>
      <c r="XEY64" s="1105"/>
      <c r="XEZ64" s="1105"/>
      <c r="XFA64" s="1107"/>
      <c r="XFB64" s="1238"/>
      <c r="XFC64" s="1238"/>
      <c r="XFD64" s="1238"/>
    </row>
    <row r="65" spans="1:41 16351:16384">
      <c r="A65" s="2572" t="str">
        <f>INDEX(tblTrans[[English]:[Polski]],MATCH(XDW65,tblTrans[ID],0),LangSelID)</f>
        <v>mBank - foreign expansion</v>
      </c>
      <c r="B65" s="2572" t="e">
        <f>INDEX(tblTrans[[English]:[Polski]],MATCH(XDX65,tblTrans[ID],0),LangSelID)</f>
        <v>#N/A</v>
      </c>
      <c r="C65" s="1235"/>
      <c r="D65" s="1219"/>
      <c r="E65" s="1219"/>
      <c r="F65" s="1219"/>
      <c r="G65" s="1219"/>
      <c r="H65" s="1219"/>
      <c r="I65" s="1219"/>
      <c r="J65" s="1219"/>
      <c r="K65" s="1219"/>
      <c r="L65" s="1219"/>
      <c r="M65" s="1219"/>
      <c r="N65" s="1219"/>
      <c r="O65" s="1219"/>
      <c r="P65" s="1219"/>
      <c r="Q65" s="1219"/>
      <c r="R65" s="1219"/>
      <c r="S65" s="1219"/>
      <c r="T65" s="1219"/>
      <c r="U65" s="1219"/>
      <c r="V65" s="1219"/>
      <c r="W65" s="1219"/>
      <c r="X65" s="1219"/>
      <c r="Y65" s="1219"/>
      <c r="Z65" s="1219"/>
      <c r="AA65" s="1219"/>
      <c r="AB65" s="1219"/>
      <c r="AC65" s="1219"/>
      <c r="AD65" s="1219"/>
      <c r="AE65" s="1219"/>
      <c r="AF65" s="1219"/>
      <c r="AG65" s="1219"/>
      <c r="AH65" s="1219"/>
      <c r="AI65" s="1219"/>
      <c r="AJ65" s="1219"/>
      <c r="AK65" s="1219"/>
      <c r="AL65" s="1219"/>
      <c r="AM65" s="1219"/>
      <c r="AN65" s="1219"/>
      <c r="AO65" s="1234"/>
      <c r="XDW65" s="2572">
        <v>852</v>
      </c>
      <c r="XDX65" s="2572"/>
      <c r="XDY65" s="1235"/>
      <c r="XDZ65" s="1219"/>
      <c r="XEA65" s="1219"/>
      <c r="XEB65" s="1219"/>
      <c r="XEC65" s="1219"/>
      <c r="XED65" s="1219"/>
      <c r="XEE65" s="1219"/>
      <c r="XEF65" s="1219"/>
      <c r="XEG65" s="1219"/>
      <c r="XEH65" s="1219"/>
      <c r="XEI65" s="1219"/>
      <c r="XEJ65" s="1219"/>
      <c r="XEK65" s="1219"/>
      <c r="XEL65" s="1219"/>
      <c r="XEM65" s="1219"/>
      <c r="XEN65" s="1219"/>
      <c r="XEO65" s="1219"/>
      <c r="XEP65" s="1219"/>
      <c r="XEQ65" s="1219"/>
      <c r="XER65" s="1219"/>
      <c r="XES65" s="1219"/>
      <c r="XET65" s="1219"/>
      <c r="XEU65" s="1219"/>
      <c r="XEV65" s="1219"/>
      <c r="XEW65" s="1219"/>
      <c r="XEX65" s="1219"/>
      <c r="XEY65" s="1219"/>
      <c r="XEZ65" s="1219"/>
      <c r="XFA65" s="1219"/>
      <c r="XFB65" s="1219"/>
      <c r="XFC65" s="1219"/>
      <c r="XFD65" s="1219"/>
    </row>
    <row r="66" spans="1:41 16351:16384">
      <c r="A66" s="1105"/>
      <c r="B66" s="1224" t="str">
        <f>INDEX(tblTrans[[English]:[Polski]],MATCH(XDX66,tblTrans[ID],0),LangSelID)</f>
        <v>number of accounts</v>
      </c>
      <c r="C66" s="1226" t="str">
        <f>INDEX(tblTrans[[English]:[Polski]],MATCH(XDY66,tblTrans[ID],0),LangSelID)</f>
        <v>thou.</v>
      </c>
      <c r="D66" s="1219"/>
      <c r="E66" s="1219"/>
      <c r="F66" s="1219"/>
      <c r="G66" s="1219"/>
      <c r="H66" s="1219"/>
      <c r="I66" s="1219"/>
      <c r="J66" s="1219"/>
      <c r="K66" s="1219"/>
      <c r="L66" s="1219"/>
      <c r="M66" s="1219"/>
      <c r="N66" s="1219"/>
      <c r="O66" s="1131">
        <v>36.4</v>
      </c>
      <c r="P66" s="1124">
        <v>127.8</v>
      </c>
      <c r="Q66" s="1124">
        <v>210.5</v>
      </c>
      <c r="R66" s="1124">
        <v>301.39999999999998</v>
      </c>
      <c r="S66" s="1223">
        <v>389.3</v>
      </c>
      <c r="T66" s="1223">
        <f>T67+T68</f>
        <v>526.5</v>
      </c>
      <c r="U66" s="1223">
        <f>U67+U68</f>
        <v>623.56700000000001</v>
      </c>
      <c r="V66" s="1223">
        <v>694</v>
      </c>
      <c r="W66" s="1223">
        <f>W67+W68</f>
        <v>775.1</v>
      </c>
      <c r="X66" s="1223">
        <v>846.4</v>
      </c>
      <c r="Y66" s="1223">
        <v>879</v>
      </c>
      <c r="Z66" s="1223">
        <v>901.8</v>
      </c>
      <c r="AA66" s="1223">
        <v>440</v>
      </c>
      <c r="AB66" s="1223">
        <v>454</v>
      </c>
      <c r="AC66" s="1223">
        <v>466</v>
      </c>
      <c r="AD66" s="1223">
        <v>479</v>
      </c>
      <c r="AE66" s="1223">
        <v>491</v>
      </c>
      <c r="AF66" s="1223">
        <v>504</v>
      </c>
      <c r="AG66" s="1223">
        <v>515</v>
      </c>
      <c r="AH66" s="1223">
        <v>525</v>
      </c>
      <c r="AI66" s="1223">
        <v>537</v>
      </c>
      <c r="AJ66" s="1223">
        <v>569.09999999999991</v>
      </c>
      <c r="AK66" s="1223">
        <v>581.09999999999991</v>
      </c>
      <c r="AL66" s="1223">
        <v>592</v>
      </c>
      <c r="AM66" s="1223">
        <v>603</v>
      </c>
      <c r="AN66" s="1223">
        <v>618.60500000000002</v>
      </c>
      <c r="AO66" s="1222">
        <f>AO67+AO68</f>
        <v>636.20000000000005</v>
      </c>
      <c r="XDW66" s="1105"/>
      <c r="XDX66" s="1224">
        <v>853</v>
      </c>
      <c r="XDY66" s="1226">
        <v>705</v>
      </c>
      <c r="XDZ66" s="1219"/>
      <c r="XEA66" s="1219"/>
      <c r="XEB66" s="1219"/>
      <c r="XEC66" s="1219"/>
      <c r="XED66" s="1219"/>
      <c r="XEE66" s="1219"/>
      <c r="XEF66" s="1219"/>
      <c r="XEG66" s="1219"/>
      <c r="XEH66" s="1219"/>
      <c r="XEI66" s="1219"/>
      <c r="XEJ66" s="1219"/>
      <c r="XEK66" s="1131">
        <v>36.4</v>
      </c>
      <c r="XEL66" s="1124">
        <v>127.8</v>
      </c>
      <c r="XEM66" s="1124">
        <v>210.5</v>
      </c>
      <c r="XEN66" s="1124">
        <v>301.39999999999998</v>
      </c>
      <c r="XEO66" s="1223">
        <v>389.3</v>
      </c>
      <c r="XEP66" s="1223">
        <f>XEP67+XEP68</f>
        <v>526.5</v>
      </c>
      <c r="XEQ66" s="1223">
        <f>XEQ67+XEQ68</f>
        <v>623.56700000000001</v>
      </c>
      <c r="XER66" s="1223">
        <v>694</v>
      </c>
      <c r="XES66" s="1223">
        <f>XES67+XES68</f>
        <v>775.1</v>
      </c>
      <c r="XET66" s="1223">
        <v>846.4</v>
      </c>
      <c r="XEU66" s="1223">
        <v>879</v>
      </c>
      <c r="XEV66" s="1223">
        <v>901.8</v>
      </c>
      <c r="XEW66" s="1223">
        <v>440</v>
      </c>
      <c r="XEX66" s="1223">
        <v>454</v>
      </c>
      <c r="XEY66" s="1223">
        <v>466</v>
      </c>
      <c r="XEZ66" s="1223">
        <v>479</v>
      </c>
      <c r="XFA66" s="1223">
        <v>491</v>
      </c>
      <c r="XFB66" s="1223">
        <v>504</v>
      </c>
      <c r="XFC66" s="1223">
        <v>515</v>
      </c>
      <c r="XFD66" s="1223">
        <v>525</v>
      </c>
    </row>
    <row r="67" spans="1:41 16351:16384">
      <c r="A67" s="1217"/>
      <c r="B67" s="1221" t="str">
        <f>INDEX(tblTrans[[English]:[Polski]],MATCH(XDX67,tblTrans[ID],0),LangSelID)</f>
        <v>therein: Czech Rep.</v>
      </c>
      <c r="C67" s="1226" t="str">
        <f>INDEX(tblTrans[[English]:[Polski]],MATCH(XDY67,tblTrans[ID],0),LangSelID)</f>
        <v>thou.</v>
      </c>
      <c r="D67" s="1219"/>
      <c r="E67" s="1219"/>
      <c r="F67" s="1219"/>
      <c r="G67" s="1219"/>
      <c r="H67" s="1219"/>
      <c r="I67" s="1219"/>
      <c r="J67" s="1219"/>
      <c r="K67" s="1219"/>
      <c r="L67" s="1219"/>
      <c r="M67" s="1219"/>
      <c r="N67" s="1219"/>
      <c r="O67" s="1218">
        <v>24.4</v>
      </c>
      <c r="P67" s="1225">
        <v>94.8</v>
      </c>
      <c r="Q67" s="1228">
        <v>49.2</v>
      </c>
      <c r="R67" s="1225">
        <v>231.6</v>
      </c>
      <c r="S67" s="1233">
        <v>299</v>
      </c>
      <c r="T67" s="1233">
        <v>417.9</v>
      </c>
      <c r="U67" s="1233">
        <v>487.43900000000002</v>
      </c>
      <c r="V67" s="1233">
        <v>536</v>
      </c>
      <c r="W67" s="1233">
        <v>584.5</v>
      </c>
      <c r="X67" s="1233">
        <v>628.9</v>
      </c>
      <c r="Y67" s="1217">
        <v>655</v>
      </c>
      <c r="Z67" s="1233">
        <v>671.6</v>
      </c>
      <c r="AA67" s="1233">
        <v>325</v>
      </c>
      <c r="AB67" s="1233">
        <v>336</v>
      </c>
      <c r="AC67" s="1233">
        <v>345</v>
      </c>
      <c r="AD67" s="1233">
        <v>354</v>
      </c>
      <c r="AE67" s="1233">
        <v>363</v>
      </c>
      <c r="AF67" s="1233">
        <v>373</v>
      </c>
      <c r="AG67" s="1233">
        <v>380</v>
      </c>
      <c r="AH67" s="1233">
        <v>387</v>
      </c>
      <c r="AI67" s="1233">
        <v>396</v>
      </c>
      <c r="AJ67" s="1233">
        <v>415.9</v>
      </c>
      <c r="AK67" s="1233">
        <v>424.4</v>
      </c>
      <c r="AL67" s="1217">
        <v>432</v>
      </c>
      <c r="AM67" s="1217">
        <v>439</v>
      </c>
      <c r="AN67" s="1228">
        <v>447.25900000000001</v>
      </c>
      <c r="AO67" s="1232">
        <v>457.80200000000002</v>
      </c>
      <c r="XDW67" s="1217"/>
      <c r="XDX67" s="1221">
        <v>854</v>
      </c>
      <c r="XDY67" s="1226">
        <v>705</v>
      </c>
      <c r="XDZ67" s="1219"/>
      <c r="XEA67" s="1219"/>
      <c r="XEB67" s="1219"/>
      <c r="XEC67" s="1219"/>
      <c r="XED67" s="1219"/>
      <c r="XEE67" s="1219"/>
      <c r="XEF67" s="1219"/>
      <c r="XEG67" s="1219"/>
      <c r="XEH67" s="1219"/>
      <c r="XEI67" s="1219"/>
      <c r="XEJ67" s="1219"/>
      <c r="XEK67" s="1218">
        <v>24.4</v>
      </c>
      <c r="XEL67" s="1225">
        <v>94.8</v>
      </c>
      <c r="XEM67" s="1228">
        <v>49.2</v>
      </c>
      <c r="XEN67" s="1225">
        <v>231.6</v>
      </c>
      <c r="XEO67" s="1233">
        <v>299</v>
      </c>
      <c r="XEP67" s="1233">
        <v>417.9</v>
      </c>
      <c r="XEQ67" s="1233">
        <v>487.43900000000002</v>
      </c>
      <c r="XER67" s="1233">
        <v>536</v>
      </c>
      <c r="XES67" s="1233">
        <v>584.5</v>
      </c>
      <c r="XET67" s="1233">
        <v>628.9</v>
      </c>
      <c r="XEU67" s="1217">
        <v>655</v>
      </c>
      <c r="XEV67" s="1233">
        <v>671.6</v>
      </c>
      <c r="XEW67" s="1233">
        <v>325</v>
      </c>
      <c r="XEX67" s="1233">
        <v>336</v>
      </c>
      <c r="XEY67" s="1233">
        <v>345</v>
      </c>
      <c r="XEZ67" s="1233">
        <v>354</v>
      </c>
      <c r="XFA67" s="1233">
        <v>363</v>
      </c>
      <c r="XFB67" s="1233">
        <v>373</v>
      </c>
      <c r="XFC67" s="1233">
        <v>380</v>
      </c>
      <c r="XFD67" s="1233">
        <v>387</v>
      </c>
    </row>
    <row r="68" spans="1:41 16351:16384">
      <c r="A68" s="1217"/>
      <c r="B68" s="1221" t="str">
        <f>INDEX(tblTrans[[English]:[Polski]],MATCH(XDX68,tblTrans[ID],0),LangSelID)</f>
        <v>therein: Slovakia.</v>
      </c>
      <c r="C68" s="1226" t="str">
        <f>INDEX(tblTrans[[English]:[Polski]],MATCH(XDY68,tblTrans[ID],0),LangSelID)</f>
        <v>thou.</v>
      </c>
      <c r="D68" s="1219"/>
      <c r="E68" s="1219"/>
      <c r="F68" s="1219"/>
      <c r="G68" s="1219"/>
      <c r="H68" s="1219"/>
      <c r="I68" s="1219"/>
      <c r="J68" s="1219"/>
      <c r="K68" s="1219"/>
      <c r="L68" s="1219"/>
      <c r="M68" s="1219"/>
      <c r="N68" s="1219"/>
      <c r="O68" s="1218">
        <v>12</v>
      </c>
      <c r="P68" s="1225">
        <v>33</v>
      </c>
      <c r="Q68" s="1228">
        <v>161.30000000000001</v>
      </c>
      <c r="R68" s="1225">
        <v>69.7</v>
      </c>
      <c r="S68" s="1233">
        <v>90.3</v>
      </c>
      <c r="T68" s="1233">
        <v>108.6</v>
      </c>
      <c r="U68" s="1233">
        <v>136.12799999999999</v>
      </c>
      <c r="V68" s="1233">
        <v>158</v>
      </c>
      <c r="W68" s="1233">
        <v>190.6</v>
      </c>
      <c r="X68" s="1233">
        <v>217.5</v>
      </c>
      <c r="Y68" s="1217">
        <v>224</v>
      </c>
      <c r="Z68" s="1233">
        <v>230.2</v>
      </c>
      <c r="AA68" s="1233">
        <v>115</v>
      </c>
      <c r="AB68" s="1233">
        <v>119</v>
      </c>
      <c r="AC68" s="1233">
        <v>122</v>
      </c>
      <c r="AD68" s="1233">
        <v>125</v>
      </c>
      <c r="AE68" s="1233">
        <v>128</v>
      </c>
      <c r="AF68" s="1233">
        <v>132</v>
      </c>
      <c r="AG68" s="1233">
        <v>135</v>
      </c>
      <c r="AH68" s="1233">
        <v>138</v>
      </c>
      <c r="AI68" s="1233">
        <v>141</v>
      </c>
      <c r="AJ68" s="1233">
        <v>153.19999999999999</v>
      </c>
      <c r="AK68" s="1233">
        <v>156.69999999999999</v>
      </c>
      <c r="AL68" s="1217">
        <v>161</v>
      </c>
      <c r="AM68" s="1217">
        <v>165</v>
      </c>
      <c r="AN68" s="1228">
        <v>171.346</v>
      </c>
      <c r="AO68" s="1232">
        <v>178.398</v>
      </c>
      <c r="XDW68" s="1217"/>
      <c r="XDX68" s="1221">
        <v>855</v>
      </c>
      <c r="XDY68" s="1226">
        <v>705</v>
      </c>
      <c r="XDZ68" s="1219"/>
      <c r="XEA68" s="1219"/>
      <c r="XEB68" s="1219"/>
      <c r="XEC68" s="1219"/>
      <c r="XED68" s="1219"/>
      <c r="XEE68" s="1219"/>
      <c r="XEF68" s="1219"/>
      <c r="XEG68" s="1219"/>
      <c r="XEH68" s="1219"/>
      <c r="XEI68" s="1219"/>
      <c r="XEJ68" s="1219"/>
      <c r="XEK68" s="1218">
        <v>12</v>
      </c>
      <c r="XEL68" s="1225">
        <v>33</v>
      </c>
      <c r="XEM68" s="1228">
        <v>161.30000000000001</v>
      </c>
      <c r="XEN68" s="1225">
        <v>69.7</v>
      </c>
      <c r="XEO68" s="1233">
        <v>90.3</v>
      </c>
      <c r="XEP68" s="1233">
        <v>108.6</v>
      </c>
      <c r="XEQ68" s="1233">
        <v>136.12799999999999</v>
      </c>
      <c r="XER68" s="1233">
        <v>158</v>
      </c>
      <c r="XES68" s="1233">
        <v>190.6</v>
      </c>
      <c r="XET68" s="1233">
        <v>217.5</v>
      </c>
      <c r="XEU68" s="1217">
        <v>224</v>
      </c>
      <c r="XEV68" s="1233">
        <v>230.2</v>
      </c>
      <c r="XEW68" s="1233">
        <v>115</v>
      </c>
      <c r="XEX68" s="1233">
        <v>119</v>
      </c>
      <c r="XEY68" s="1233">
        <v>122</v>
      </c>
      <c r="XEZ68" s="1233">
        <v>125</v>
      </c>
      <c r="XFA68" s="1233">
        <v>128</v>
      </c>
      <c r="XFB68" s="1233">
        <v>132</v>
      </c>
      <c r="XFC68" s="1233">
        <v>135</v>
      </c>
      <c r="XFD68" s="1233">
        <v>138</v>
      </c>
    </row>
    <row r="69" spans="1:41 16351:16384">
      <c r="A69" s="1105"/>
      <c r="B69" s="1224" t="str">
        <f>INDEX(tblTrans[[English]:[Polski]],MATCH(XDX69,tblTrans[ID],0),LangSelID)</f>
        <v>number of customers</v>
      </c>
      <c r="C69" s="1226" t="str">
        <f>INDEX(tblTrans[[English]:[Polski]],MATCH(XDY69,tblTrans[ID],0),LangSelID)</f>
        <v>thou.</v>
      </c>
      <c r="D69" s="1219"/>
      <c r="E69" s="1219"/>
      <c r="F69" s="1219"/>
      <c r="G69" s="1219"/>
      <c r="H69" s="1219"/>
      <c r="I69" s="1219"/>
      <c r="J69" s="1219"/>
      <c r="K69" s="1219"/>
      <c r="L69" s="1219"/>
      <c r="M69" s="1219"/>
      <c r="N69" s="1219"/>
      <c r="O69" s="1231">
        <f t="shared" ref="O69:AI69" si="8">SUM(O70:O71)</f>
        <v>25.7</v>
      </c>
      <c r="P69" s="1231">
        <f t="shared" si="8"/>
        <v>85.4</v>
      </c>
      <c r="Q69" s="1231">
        <f t="shared" si="8"/>
        <v>134.4</v>
      </c>
      <c r="R69" s="1231">
        <f t="shared" si="8"/>
        <v>190.9</v>
      </c>
      <c r="S69" s="1231">
        <f t="shared" si="8"/>
        <v>247.1</v>
      </c>
      <c r="T69" s="1231">
        <f t="shared" si="8"/>
        <v>301.7</v>
      </c>
      <c r="U69" s="1231">
        <f t="shared" si="8"/>
        <v>333.5</v>
      </c>
      <c r="V69" s="1231">
        <f t="shared" si="8"/>
        <v>367.2</v>
      </c>
      <c r="W69" s="1231">
        <f t="shared" si="8"/>
        <v>406.3</v>
      </c>
      <c r="X69" s="1231">
        <f t="shared" si="8"/>
        <v>444.40000000000003</v>
      </c>
      <c r="Y69" s="1231">
        <f t="shared" si="8"/>
        <v>469.8</v>
      </c>
      <c r="Z69" s="1231">
        <f t="shared" si="8"/>
        <v>488.6</v>
      </c>
      <c r="AA69" s="1231">
        <f t="shared" si="8"/>
        <v>504.4</v>
      </c>
      <c r="AB69" s="1231">
        <f t="shared" si="8"/>
        <v>520.29999999999995</v>
      </c>
      <c r="AC69" s="1231">
        <f t="shared" si="8"/>
        <v>533</v>
      </c>
      <c r="AD69" s="1231">
        <f t="shared" si="8"/>
        <v>546.20000000000005</v>
      </c>
      <c r="AE69" s="1231">
        <f t="shared" si="8"/>
        <v>558.9</v>
      </c>
      <c r="AF69" s="1231">
        <f t="shared" si="8"/>
        <v>572.4</v>
      </c>
      <c r="AG69" s="1231">
        <f t="shared" si="8"/>
        <v>548</v>
      </c>
      <c r="AH69" s="1231">
        <f t="shared" si="8"/>
        <v>593.29999999999995</v>
      </c>
      <c r="AI69" s="1231">
        <f t="shared" si="8"/>
        <v>605.79999999999995</v>
      </c>
      <c r="AJ69" s="1231">
        <v>639.1</v>
      </c>
      <c r="AK69" s="1231">
        <v>647.90700000000004</v>
      </c>
      <c r="AL69" s="1231">
        <v>663</v>
      </c>
      <c r="AM69" s="1231">
        <v>673</v>
      </c>
      <c r="AN69" s="1231">
        <f>SUM(AN70:AN71)</f>
        <v>688.42600000000004</v>
      </c>
      <c r="AO69" s="1230">
        <f>SUM(AO70:AO71)</f>
        <v>704.245</v>
      </c>
      <c r="XDW69" s="1105"/>
      <c r="XDX69" s="1224">
        <v>856</v>
      </c>
      <c r="XDY69" s="1226">
        <v>705</v>
      </c>
      <c r="XDZ69" s="1219"/>
      <c r="XEA69" s="1219"/>
      <c r="XEB69" s="1219"/>
      <c r="XEC69" s="1219"/>
      <c r="XED69" s="1219"/>
      <c r="XEE69" s="1219"/>
      <c r="XEF69" s="1219"/>
      <c r="XEG69" s="1219"/>
      <c r="XEH69" s="1219"/>
      <c r="XEI69" s="1219"/>
      <c r="XEJ69" s="1219"/>
      <c r="XEK69" s="1231">
        <f t="shared" ref="XEK69:XFD69" si="9">SUM(XEK70:XEK71)</f>
        <v>25.7</v>
      </c>
      <c r="XEL69" s="1231">
        <f t="shared" si="9"/>
        <v>85.4</v>
      </c>
      <c r="XEM69" s="1231">
        <f t="shared" si="9"/>
        <v>134.4</v>
      </c>
      <c r="XEN69" s="1231">
        <f t="shared" si="9"/>
        <v>190.9</v>
      </c>
      <c r="XEO69" s="1231">
        <f t="shared" si="9"/>
        <v>247.1</v>
      </c>
      <c r="XEP69" s="1231">
        <f t="shared" si="9"/>
        <v>301.7</v>
      </c>
      <c r="XEQ69" s="1231">
        <f t="shared" si="9"/>
        <v>333.5</v>
      </c>
      <c r="XER69" s="1231">
        <f t="shared" si="9"/>
        <v>367.2</v>
      </c>
      <c r="XES69" s="1231">
        <f t="shared" si="9"/>
        <v>406.3</v>
      </c>
      <c r="XET69" s="1231">
        <f t="shared" si="9"/>
        <v>444.40000000000003</v>
      </c>
      <c r="XEU69" s="1231">
        <f t="shared" si="9"/>
        <v>469.8</v>
      </c>
      <c r="XEV69" s="1231">
        <f t="shared" si="9"/>
        <v>488.6</v>
      </c>
      <c r="XEW69" s="1231">
        <f t="shared" si="9"/>
        <v>504.4</v>
      </c>
      <c r="XEX69" s="1231">
        <f t="shared" si="9"/>
        <v>520.29999999999995</v>
      </c>
      <c r="XEY69" s="1231">
        <f t="shared" si="9"/>
        <v>533</v>
      </c>
      <c r="XEZ69" s="1231">
        <f t="shared" si="9"/>
        <v>546.20000000000005</v>
      </c>
      <c r="XFA69" s="1231">
        <f t="shared" si="9"/>
        <v>558.9</v>
      </c>
      <c r="XFB69" s="1231">
        <f t="shared" si="9"/>
        <v>572.4</v>
      </c>
      <c r="XFC69" s="1231">
        <f t="shared" si="9"/>
        <v>548</v>
      </c>
      <c r="XFD69" s="1231">
        <f t="shared" si="9"/>
        <v>593.29999999999995</v>
      </c>
    </row>
    <row r="70" spans="1:41 16351:16384">
      <c r="A70" s="1217"/>
      <c r="B70" s="1221" t="str">
        <f>INDEX(tblTrans[[English]:[Polski]],MATCH(XDX70,tblTrans[ID],0),LangSelID)</f>
        <v>therein: Czech Rep.</v>
      </c>
      <c r="C70" s="1226" t="str">
        <f>INDEX(tblTrans[[English]:[Polski]],MATCH(XDY70,tblTrans[ID],0),LangSelID)</f>
        <v>thou.</v>
      </c>
      <c r="D70" s="1219"/>
      <c r="E70" s="1219"/>
      <c r="F70" s="1219"/>
      <c r="G70" s="1219"/>
      <c r="H70" s="1219"/>
      <c r="I70" s="1219"/>
      <c r="J70" s="2578" t="str">
        <f>INDEX(tblTrans[[English]:[Polski]],MATCH(XEF70,tblTrans[ID],0),LangSelID)</f>
        <v>Business in the Czech Republic  and Slovakia launched on 25.11.2007</v>
      </c>
      <c r="K70" s="2579" t="e">
        <f>INDEX(tblTrans[[English]:[Polski]],MATCH(XEG70,tblTrans[ID],0),LangSelID)</f>
        <v>#N/A</v>
      </c>
      <c r="L70" s="2579" t="e">
        <f>INDEX(tblTrans[[English]:[Polski]],MATCH(XEH70,tblTrans[ID],0),LangSelID)</f>
        <v>#N/A</v>
      </c>
      <c r="M70" s="2579" t="e">
        <f>INDEX(tblTrans[[English]:[Polski]],MATCH(XEI70,tblTrans[ID],0),LangSelID)</f>
        <v>#N/A</v>
      </c>
      <c r="N70" s="2580" t="e">
        <f>INDEX(tblTrans[[English]:[Polski]],MATCH(XEJ70,tblTrans[ID],0),LangSelID)</f>
        <v>#N/A</v>
      </c>
      <c r="O70" s="1218">
        <v>17.5</v>
      </c>
      <c r="P70" s="1229">
        <v>62.7</v>
      </c>
      <c r="Q70" s="1218">
        <v>102</v>
      </c>
      <c r="R70" s="1229">
        <v>145.4</v>
      </c>
      <c r="S70" s="1218">
        <v>187.5</v>
      </c>
      <c r="T70" s="1218">
        <v>229</v>
      </c>
      <c r="U70" s="1218">
        <v>252</v>
      </c>
      <c r="V70" s="1218">
        <v>275.7</v>
      </c>
      <c r="W70" s="1218">
        <v>300.8</v>
      </c>
      <c r="X70" s="1218">
        <v>327.60000000000002</v>
      </c>
      <c r="Y70" s="1218">
        <v>346.5</v>
      </c>
      <c r="Z70" s="1218">
        <v>359.2</v>
      </c>
      <c r="AA70" s="1218">
        <v>369.7</v>
      </c>
      <c r="AB70" s="1218">
        <v>381.3</v>
      </c>
      <c r="AC70" s="1218">
        <v>390.8</v>
      </c>
      <c r="AD70" s="1218">
        <v>400.5</v>
      </c>
      <c r="AE70" s="1218">
        <v>409.9</v>
      </c>
      <c r="AF70" s="1218">
        <v>419.7</v>
      </c>
      <c r="AG70" s="1218">
        <v>401.2</v>
      </c>
      <c r="AH70" s="1218">
        <v>434.2</v>
      </c>
      <c r="AI70" s="1218">
        <v>443.2</v>
      </c>
      <c r="AJ70" s="1218">
        <v>464.2</v>
      </c>
      <c r="AK70" s="1218">
        <v>470.33300000000003</v>
      </c>
      <c r="AL70" s="1217">
        <v>480</v>
      </c>
      <c r="AM70" s="1217">
        <v>486</v>
      </c>
      <c r="AN70" s="1218">
        <v>494.54300000000001</v>
      </c>
      <c r="AO70" s="1227">
        <v>503.375</v>
      </c>
      <c r="XDW70" s="1217"/>
      <c r="XDX70" s="1221">
        <v>857</v>
      </c>
      <c r="XDY70" s="1226">
        <v>705</v>
      </c>
      <c r="XDZ70" s="1219"/>
      <c r="XEA70" s="1219"/>
      <c r="XEB70" s="1219"/>
      <c r="XEC70" s="1219"/>
      <c r="XED70" s="1219"/>
      <c r="XEE70" s="1219"/>
      <c r="XEF70" s="2578">
        <v>877</v>
      </c>
      <c r="XEG70" s="2579"/>
      <c r="XEH70" s="2579"/>
      <c r="XEI70" s="2579"/>
      <c r="XEJ70" s="2580"/>
      <c r="XEK70" s="1218">
        <v>17.5</v>
      </c>
      <c r="XEL70" s="1229">
        <v>62.7</v>
      </c>
      <c r="XEM70" s="1218">
        <v>102</v>
      </c>
      <c r="XEN70" s="1229">
        <v>145.4</v>
      </c>
      <c r="XEO70" s="1218">
        <v>187.5</v>
      </c>
      <c r="XEP70" s="1218">
        <v>229</v>
      </c>
      <c r="XEQ70" s="1218">
        <v>252</v>
      </c>
      <c r="XER70" s="1218">
        <v>275.7</v>
      </c>
      <c r="XES70" s="1218">
        <v>300.8</v>
      </c>
      <c r="XET70" s="1218">
        <v>327.60000000000002</v>
      </c>
      <c r="XEU70" s="1218">
        <v>346.5</v>
      </c>
      <c r="XEV70" s="1218">
        <v>359.2</v>
      </c>
      <c r="XEW70" s="1218">
        <v>369.7</v>
      </c>
      <c r="XEX70" s="1218">
        <v>381.3</v>
      </c>
      <c r="XEY70" s="1218">
        <v>390.8</v>
      </c>
      <c r="XEZ70" s="1218">
        <v>400.5</v>
      </c>
      <c r="XFA70" s="1218">
        <v>409.9</v>
      </c>
      <c r="XFB70" s="1218">
        <v>419.7</v>
      </c>
      <c r="XFC70" s="1218">
        <v>401.2</v>
      </c>
      <c r="XFD70" s="1218">
        <v>434.2</v>
      </c>
    </row>
    <row r="71" spans="1:41 16351:16384">
      <c r="A71" s="1217"/>
      <c r="B71" s="1221" t="str">
        <f>INDEX(tblTrans[[English]:[Polski]],MATCH(XDX71,tblTrans[ID],0),LangSelID)</f>
        <v>therein: Slovakia.</v>
      </c>
      <c r="C71" s="1226" t="str">
        <f>INDEX(tblTrans[[English]:[Polski]],MATCH(XDY71,tblTrans[ID],0),LangSelID)</f>
        <v>thou.</v>
      </c>
      <c r="D71" s="1219"/>
      <c r="E71" s="1219"/>
      <c r="F71" s="1219"/>
      <c r="G71" s="1219"/>
      <c r="H71" s="1219"/>
      <c r="I71" s="1219"/>
      <c r="J71" s="2581" t="e">
        <f>INDEX(tblTrans[[English]:[Polski]],MATCH(XEF71,tblTrans[ID],0),LangSelID)</f>
        <v>#N/A</v>
      </c>
      <c r="K71" s="2582" t="e">
        <f>INDEX(tblTrans[[English]:[Polski]],MATCH(XEG71,tblTrans[ID],0),LangSelID)</f>
        <v>#N/A</v>
      </c>
      <c r="L71" s="2582" t="e">
        <f>INDEX(tblTrans[[English]:[Polski]],MATCH(XEH71,tblTrans[ID],0),LangSelID)</f>
        <v>#N/A</v>
      </c>
      <c r="M71" s="2582" t="e">
        <f>INDEX(tblTrans[[English]:[Polski]],MATCH(XEI71,tblTrans[ID],0),LangSelID)</f>
        <v>#N/A</v>
      </c>
      <c r="N71" s="2583" t="e">
        <f>INDEX(tblTrans[[English]:[Polski]],MATCH(XEJ71,tblTrans[ID],0),LangSelID)</f>
        <v>#N/A</v>
      </c>
      <c r="O71" s="1218">
        <v>8.1999999999999993</v>
      </c>
      <c r="P71" s="1229">
        <v>22.7</v>
      </c>
      <c r="Q71" s="1218">
        <v>32.4</v>
      </c>
      <c r="R71" s="1229">
        <v>45.5</v>
      </c>
      <c r="S71" s="1218">
        <v>59.6</v>
      </c>
      <c r="T71" s="1218">
        <v>72.7</v>
      </c>
      <c r="U71" s="1218">
        <v>81.5</v>
      </c>
      <c r="V71" s="1218">
        <v>91.5</v>
      </c>
      <c r="W71" s="1218">
        <v>105.5</v>
      </c>
      <c r="X71" s="1218">
        <v>116.8</v>
      </c>
      <c r="Y71" s="1218">
        <v>123.3</v>
      </c>
      <c r="Z71" s="1218">
        <v>129.4</v>
      </c>
      <c r="AA71" s="1218">
        <v>134.69999999999999</v>
      </c>
      <c r="AB71" s="1218">
        <v>139</v>
      </c>
      <c r="AC71" s="1218">
        <v>142.19999999999999</v>
      </c>
      <c r="AD71" s="1218">
        <v>145.69999999999999</v>
      </c>
      <c r="AE71" s="1218">
        <v>149</v>
      </c>
      <c r="AF71" s="1218">
        <v>152.69999999999999</v>
      </c>
      <c r="AG71" s="1218">
        <v>146.80000000000001</v>
      </c>
      <c r="AH71" s="1218">
        <v>159.1</v>
      </c>
      <c r="AI71" s="1218">
        <v>162.6</v>
      </c>
      <c r="AJ71" s="1218">
        <v>174.9</v>
      </c>
      <c r="AK71" s="1218">
        <v>177.57400000000001</v>
      </c>
      <c r="AL71" s="1217">
        <v>183</v>
      </c>
      <c r="AM71" s="1217">
        <v>187</v>
      </c>
      <c r="AN71" s="1218">
        <v>193.88300000000001</v>
      </c>
      <c r="AO71" s="1227">
        <v>200.87</v>
      </c>
      <c r="XDW71" s="1217"/>
      <c r="XDX71" s="1221">
        <v>858</v>
      </c>
      <c r="XDY71" s="1226">
        <v>705</v>
      </c>
      <c r="XDZ71" s="1219"/>
      <c r="XEA71" s="1219"/>
      <c r="XEB71" s="1219"/>
      <c r="XEC71" s="1219"/>
      <c r="XED71" s="1219"/>
      <c r="XEE71" s="1219"/>
      <c r="XEF71" s="2581"/>
      <c r="XEG71" s="2582"/>
      <c r="XEH71" s="2582"/>
      <c r="XEI71" s="2582"/>
      <c r="XEJ71" s="2583"/>
      <c r="XEK71" s="1218">
        <v>8.1999999999999993</v>
      </c>
      <c r="XEL71" s="1229">
        <v>22.7</v>
      </c>
      <c r="XEM71" s="1218">
        <v>32.4</v>
      </c>
      <c r="XEN71" s="1229">
        <v>45.5</v>
      </c>
      <c r="XEO71" s="1218">
        <v>59.6</v>
      </c>
      <c r="XEP71" s="1218">
        <v>72.7</v>
      </c>
      <c r="XEQ71" s="1218">
        <v>81.5</v>
      </c>
      <c r="XER71" s="1218">
        <v>91.5</v>
      </c>
      <c r="XES71" s="1218">
        <v>105.5</v>
      </c>
      <c r="XET71" s="1218">
        <v>116.8</v>
      </c>
      <c r="XEU71" s="1218">
        <v>123.3</v>
      </c>
      <c r="XEV71" s="1218">
        <v>129.4</v>
      </c>
      <c r="XEW71" s="1218">
        <v>134.69999999999999</v>
      </c>
      <c r="XEX71" s="1218">
        <v>139</v>
      </c>
      <c r="XEY71" s="1218">
        <v>142.19999999999999</v>
      </c>
      <c r="XEZ71" s="1218">
        <v>145.69999999999999</v>
      </c>
      <c r="XFA71" s="1218">
        <v>149</v>
      </c>
      <c r="XFB71" s="1218">
        <v>152.69999999999999</v>
      </c>
      <c r="XFC71" s="1218">
        <v>146.80000000000001</v>
      </c>
      <c r="XFD71" s="1218">
        <v>159.1</v>
      </c>
    </row>
    <row r="72" spans="1:41 16351:16384">
      <c r="A72" s="1105"/>
      <c r="B72" s="1224" t="str">
        <f>INDEX(tblTrans[[English]:[Polski]],MATCH(XDX72,tblTrans[ID],0),LangSelID)</f>
        <v>total deposits</v>
      </c>
      <c r="C72" s="1226" t="str">
        <f>INDEX(tblTrans[[English]:[Polski]],MATCH(XDY72,tblTrans[ID],0),LangSelID)</f>
        <v>EUR M</v>
      </c>
      <c r="D72" s="1219"/>
      <c r="E72" s="1219"/>
      <c r="F72" s="1219"/>
      <c r="G72" s="1219"/>
      <c r="H72" s="1219"/>
      <c r="I72" s="1219"/>
      <c r="J72" s="2581" t="e">
        <f>INDEX(tblTrans[[English]:[Polski]],MATCH(XEF72,tblTrans[ID],0),LangSelID)</f>
        <v>#N/A</v>
      </c>
      <c r="K72" s="2582" t="e">
        <f>INDEX(tblTrans[[English]:[Polski]],MATCH(XEG72,tblTrans[ID],0),LangSelID)</f>
        <v>#N/A</v>
      </c>
      <c r="L72" s="2582" t="e">
        <f>INDEX(tblTrans[[English]:[Polski]],MATCH(XEH72,tblTrans[ID],0),LangSelID)</f>
        <v>#N/A</v>
      </c>
      <c r="M72" s="2582" t="e">
        <f>INDEX(tblTrans[[English]:[Polski]],MATCH(XEI72,tblTrans[ID],0),LangSelID)</f>
        <v>#N/A</v>
      </c>
      <c r="N72" s="2583" t="e">
        <f>INDEX(tblTrans[[English]:[Polski]],MATCH(XEJ72,tblTrans[ID],0),LangSelID)</f>
        <v>#N/A</v>
      </c>
      <c r="O72" s="1131">
        <v>8.4</v>
      </c>
      <c r="P72" s="1131">
        <v>236.4</v>
      </c>
      <c r="Q72" s="1123">
        <v>496.3</v>
      </c>
      <c r="R72" s="1131">
        <v>672.1</v>
      </c>
      <c r="S72" s="1131">
        <v>796</v>
      </c>
      <c r="T72" s="1223">
        <f>T73+T74</f>
        <v>815.69999999999993</v>
      </c>
      <c r="U72" s="1223">
        <f>U73+U74</f>
        <v>978.40800000000002</v>
      </c>
      <c r="V72" s="1223">
        <v>1077</v>
      </c>
      <c r="W72" s="1223">
        <f>W73+W74</f>
        <v>1139.2</v>
      </c>
      <c r="X72" s="1223">
        <v>1149</v>
      </c>
      <c r="Y72" s="1223">
        <v>1024</v>
      </c>
      <c r="Z72" s="1223">
        <v>990.6</v>
      </c>
      <c r="AA72" s="1223">
        <v>927.2</v>
      </c>
      <c r="AB72" s="1223">
        <v>911.4</v>
      </c>
      <c r="AC72" s="1223">
        <v>916.2</v>
      </c>
      <c r="AD72" s="1223">
        <f>SUM(AD73:AD74)</f>
        <v>872.2</v>
      </c>
      <c r="AE72" s="1223">
        <f>SUM(AE73:AE74)</f>
        <v>829</v>
      </c>
      <c r="AF72" s="1223">
        <f>SUM(AF73:AF74)</f>
        <v>866.2</v>
      </c>
      <c r="AG72" s="1223">
        <f>SUM(AG73:AG74)</f>
        <v>888.5</v>
      </c>
      <c r="AH72" s="1223">
        <v>918.54490463395041</v>
      </c>
      <c r="AI72" s="1223">
        <v>1072.5</v>
      </c>
      <c r="AJ72" s="1223">
        <v>1168.5999999999999</v>
      </c>
      <c r="AK72" s="1223">
        <v>1181.4000000000001</v>
      </c>
      <c r="AL72" s="1223">
        <v>1187</v>
      </c>
      <c r="AM72" s="1223">
        <v>1169</v>
      </c>
      <c r="AN72" s="1223">
        <f>AN73+AN74</f>
        <v>1167.2939734683277</v>
      </c>
      <c r="AO72" s="1222">
        <f>AO73+AO74</f>
        <v>1263.0938613068652</v>
      </c>
      <c r="XDW72" s="1105"/>
      <c r="XDX72" s="1224">
        <v>859</v>
      </c>
      <c r="XDY72" s="1226">
        <v>881</v>
      </c>
      <c r="XDZ72" s="1219"/>
      <c r="XEA72" s="1219"/>
      <c r="XEB72" s="1219"/>
      <c r="XEC72" s="1219"/>
      <c r="XED72" s="1219"/>
      <c r="XEE72" s="1219"/>
      <c r="XEF72" s="2581"/>
      <c r="XEG72" s="2582"/>
      <c r="XEH72" s="2582"/>
      <c r="XEI72" s="2582"/>
      <c r="XEJ72" s="2583"/>
      <c r="XEK72" s="1131">
        <v>8.4</v>
      </c>
      <c r="XEL72" s="1131">
        <v>236.4</v>
      </c>
      <c r="XEM72" s="1123">
        <v>496.3</v>
      </c>
      <c r="XEN72" s="1131">
        <v>672.1</v>
      </c>
      <c r="XEO72" s="1131">
        <v>796</v>
      </c>
      <c r="XEP72" s="1223">
        <f>XEP73+XEP74</f>
        <v>815.69999999999993</v>
      </c>
      <c r="XEQ72" s="1223">
        <f>XEQ73+XEQ74</f>
        <v>978.40800000000002</v>
      </c>
      <c r="XER72" s="1223">
        <v>1077</v>
      </c>
      <c r="XES72" s="1223">
        <f>XES73+XES74</f>
        <v>1139.2</v>
      </c>
      <c r="XET72" s="1223">
        <v>1149</v>
      </c>
      <c r="XEU72" s="1223">
        <v>1024</v>
      </c>
      <c r="XEV72" s="1223">
        <v>990.6</v>
      </c>
      <c r="XEW72" s="1223">
        <v>927.2</v>
      </c>
      <c r="XEX72" s="1223">
        <v>911.4</v>
      </c>
      <c r="XEY72" s="1223">
        <v>916.2</v>
      </c>
      <c r="XEZ72" s="1223">
        <f>SUM(XEZ73:XEZ74)</f>
        <v>872.2</v>
      </c>
      <c r="XFA72" s="1223">
        <f>SUM(XFA73:XFA74)</f>
        <v>829</v>
      </c>
      <c r="XFB72" s="1223">
        <f>SUM(XFB73:XFB74)</f>
        <v>866.2</v>
      </c>
      <c r="XFC72" s="1223">
        <f>SUM(XFC73:XFC74)</f>
        <v>888.5</v>
      </c>
      <c r="XFD72" s="1223">
        <v>918.54490463395041</v>
      </c>
    </row>
    <row r="73" spans="1:41 16351:16384">
      <c r="A73" s="1217"/>
      <c r="B73" s="1221" t="str">
        <f>INDEX(tblTrans[[English]:[Polski]],MATCH(XDX73,tblTrans[ID],0),LangSelID)</f>
        <v>therein: Czech Rep.</v>
      </c>
      <c r="C73" s="1226" t="str">
        <f>INDEX(tblTrans[[English]:[Polski]],MATCH(XDY73,tblTrans[ID],0),LangSelID)</f>
        <v>EUR M</v>
      </c>
      <c r="D73" s="1219"/>
      <c r="E73" s="1219"/>
      <c r="F73" s="1219"/>
      <c r="G73" s="1219"/>
      <c r="H73" s="1219"/>
      <c r="I73" s="1219"/>
      <c r="J73" s="2581" t="e">
        <f>INDEX(tblTrans[[English]:[Polski]],MATCH(XEF73,tblTrans[ID],0),LangSelID)</f>
        <v>#N/A</v>
      </c>
      <c r="K73" s="2582" t="e">
        <f>INDEX(tblTrans[[English]:[Polski]],MATCH(XEG73,tblTrans[ID],0),LangSelID)</f>
        <v>#N/A</v>
      </c>
      <c r="L73" s="2582" t="e">
        <f>INDEX(tblTrans[[English]:[Polski]],MATCH(XEH73,tblTrans[ID],0),LangSelID)</f>
        <v>#N/A</v>
      </c>
      <c r="M73" s="2582" t="e">
        <f>INDEX(tblTrans[[English]:[Polski]],MATCH(XEI73,tblTrans[ID],0),LangSelID)</f>
        <v>#N/A</v>
      </c>
      <c r="N73" s="2583" t="e">
        <f>INDEX(tblTrans[[English]:[Polski]],MATCH(XEJ73,tblTrans[ID],0),LangSelID)</f>
        <v>#N/A</v>
      </c>
      <c r="O73" s="1218">
        <v>4.3</v>
      </c>
      <c r="P73" s="1225">
        <v>181.3</v>
      </c>
      <c r="Q73" s="1228">
        <v>381.1</v>
      </c>
      <c r="R73" s="1225">
        <v>518.79999999999995</v>
      </c>
      <c r="S73" s="1218">
        <v>610.20000000000005</v>
      </c>
      <c r="T73" s="1218">
        <v>612.29999999999995</v>
      </c>
      <c r="U73" s="1218">
        <v>745.11900000000003</v>
      </c>
      <c r="V73" s="1218">
        <v>818</v>
      </c>
      <c r="W73" s="1218">
        <v>848.7</v>
      </c>
      <c r="X73" s="1217">
        <v>825</v>
      </c>
      <c r="Y73" s="1217">
        <v>719</v>
      </c>
      <c r="Z73" s="1218">
        <v>682.4</v>
      </c>
      <c r="AA73" s="1218">
        <v>630.1</v>
      </c>
      <c r="AB73" s="1218">
        <v>635.6</v>
      </c>
      <c r="AC73" s="1218">
        <v>656</v>
      </c>
      <c r="AD73" s="1218">
        <v>624.1</v>
      </c>
      <c r="AE73" s="1218">
        <v>593</v>
      </c>
      <c r="AF73" s="1218">
        <v>626.6</v>
      </c>
      <c r="AG73" s="1218">
        <v>620.20000000000005</v>
      </c>
      <c r="AH73" s="1218">
        <v>623.3992030739505</v>
      </c>
      <c r="AI73" s="1218">
        <v>726.7</v>
      </c>
      <c r="AJ73" s="1218">
        <v>784.8</v>
      </c>
      <c r="AK73" s="1218">
        <v>779.6</v>
      </c>
      <c r="AL73" s="1217">
        <v>769</v>
      </c>
      <c r="AM73" s="1217">
        <v>742</v>
      </c>
      <c r="AN73" s="1228">
        <v>739.73270820832761</v>
      </c>
      <c r="AO73" s="1232">
        <v>817.52180417686077</v>
      </c>
      <c r="XDW73" s="1217"/>
      <c r="XDX73" s="1221">
        <v>860</v>
      </c>
      <c r="XDY73" s="1226">
        <v>881</v>
      </c>
      <c r="XDZ73" s="1219"/>
      <c r="XEA73" s="1219"/>
      <c r="XEB73" s="1219"/>
      <c r="XEC73" s="1219"/>
      <c r="XED73" s="1219"/>
      <c r="XEE73" s="1219"/>
      <c r="XEF73" s="2581"/>
      <c r="XEG73" s="2582"/>
      <c r="XEH73" s="2582"/>
      <c r="XEI73" s="2582"/>
      <c r="XEJ73" s="2583"/>
      <c r="XEK73" s="1218">
        <v>4.3</v>
      </c>
      <c r="XEL73" s="1225">
        <v>181.3</v>
      </c>
      <c r="XEM73" s="1228">
        <v>381.1</v>
      </c>
      <c r="XEN73" s="1225">
        <v>518.79999999999995</v>
      </c>
      <c r="XEO73" s="1218">
        <v>610.20000000000005</v>
      </c>
      <c r="XEP73" s="1218">
        <v>612.29999999999995</v>
      </c>
      <c r="XEQ73" s="1218">
        <v>745.11900000000003</v>
      </c>
      <c r="XER73" s="1218">
        <v>818</v>
      </c>
      <c r="XES73" s="1218">
        <v>848.7</v>
      </c>
      <c r="XET73" s="1217">
        <v>825</v>
      </c>
      <c r="XEU73" s="1217">
        <v>719</v>
      </c>
      <c r="XEV73" s="1218">
        <v>682.4</v>
      </c>
      <c r="XEW73" s="1218">
        <v>630.1</v>
      </c>
      <c r="XEX73" s="1218">
        <v>635.6</v>
      </c>
      <c r="XEY73" s="1218">
        <v>656</v>
      </c>
      <c r="XEZ73" s="1218">
        <v>624.1</v>
      </c>
      <c r="XFA73" s="1218">
        <v>593</v>
      </c>
      <c r="XFB73" s="1218">
        <v>626.6</v>
      </c>
      <c r="XFC73" s="1218">
        <v>620.20000000000005</v>
      </c>
      <c r="XFD73" s="1218">
        <v>623.3992030739505</v>
      </c>
    </row>
    <row r="74" spans="1:41 16351:16384">
      <c r="A74" s="1217"/>
      <c r="B74" s="1221" t="str">
        <f>INDEX(tblTrans[[English]:[Polski]],MATCH(XDX74,tblTrans[ID],0),LangSelID)</f>
        <v>therein: Slovakia.</v>
      </c>
      <c r="C74" s="1226" t="str">
        <f>INDEX(tblTrans[[English]:[Polski]],MATCH(XDY74,tblTrans[ID],0),LangSelID)</f>
        <v>EUR M</v>
      </c>
      <c r="D74" s="1219"/>
      <c r="E74" s="1219"/>
      <c r="F74" s="1219"/>
      <c r="G74" s="1219"/>
      <c r="H74" s="1219"/>
      <c r="I74" s="1219"/>
      <c r="J74" s="2581" t="e">
        <f>INDEX(tblTrans[[English]:[Polski]],MATCH(XEF74,tblTrans[ID],0),LangSelID)</f>
        <v>#N/A</v>
      </c>
      <c r="K74" s="2582" t="e">
        <f>INDEX(tblTrans[[English]:[Polski]],MATCH(XEG74,tblTrans[ID],0),LangSelID)</f>
        <v>#N/A</v>
      </c>
      <c r="L74" s="2582" t="e">
        <f>INDEX(tblTrans[[English]:[Polski]],MATCH(XEH74,tblTrans[ID],0),LangSelID)</f>
        <v>#N/A</v>
      </c>
      <c r="M74" s="2582" t="e">
        <f>INDEX(tblTrans[[English]:[Polski]],MATCH(XEI74,tblTrans[ID],0),LangSelID)</f>
        <v>#N/A</v>
      </c>
      <c r="N74" s="2583" t="e">
        <f>INDEX(tblTrans[[English]:[Polski]],MATCH(XEJ74,tblTrans[ID],0),LangSelID)</f>
        <v>#N/A</v>
      </c>
      <c r="O74" s="1218">
        <v>4.0999999999999996</v>
      </c>
      <c r="P74" s="1225">
        <v>55.1</v>
      </c>
      <c r="Q74" s="1228">
        <v>115.2</v>
      </c>
      <c r="R74" s="1225">
        <v>153.30000000000001</v>
      </c>
      <c r="S74" s="1218">
        <v>185.8</v>
      </c>
      <c r="T74" s="1218">
        <v>203.4</v>
      </c>
      <c r="U74" s="1218">
        <v>233.28899999999999</v>
      </c>
      <c r="V74" s="1218">
        <v>259</v>
      </c>
      <c r="W74" s="1218">
        <v>290.5</v>
      </c>
      <c r="X74" s="1217">
        <v>324</v>
      </c>
      <c r="Y74" s="1217">
        <v>305</v>
      </c>
      <c r="Z74" s="1218">
        <v>308.2</v>
      </c>
      <c r="AA74" s="1218">
        <v>297.10000000000002</v>
      </c>
      <c r="AB74" s="1218">
        <v>275.8</v>
      </c>
      <c r="AC74" s="1218">
        <v>260.2</v>
      </c>
      <c r="AD74" s="1218">
        <v>248.1</v>
      </c>
      <c r="AE74" s="1218">
        <v>236</v>
      </c>
      <c r="AF74" s="1218">
        <v>239.6</v>
      </c>
      <c r="AG74" s="1218">
        <v>268.3</v>
      </c>
      <c r="AH74" s="1218">
        <v>295.14570156000002</v>
      </c>
      <c r="AI74" s="1218">
        <v>345.8</v>
      </c>
      <c r="AJ74" s="1218">
        <v>383.8</v>
      </c>
      <c r="AK74" s="1218">
        <v>401.8</v>
      </c>
      <c r="AL74" s="1217">
        <v>418</v>
      </c>
      <c r="AM74" s="1217">
        <v>427</v>
      </c>
      <c r="AN74" s="1218">
        <v>427.56126526000003</v>
      </c>
      <c r="AO74" s="1227">
        <v>445.57205713000428</v>
      </c>
      <c r="XDW74" s="1217"/>
      <c r="XDX74" s="1221">
        <v>861</v>
      </c>
      <c r="XDY74" s="1226">
        <v>881</v>
      </c>
      <c r="XDZ74" s="1219"/>
      <c r="XEA74" s="1219"/>
      <c r="XEB74" s="1219"/>
      <c r="XEC74" s="1219"/>
      <c r="XED74" s="1219"/>
      <c r="XEE74" s="1219"/>
      <c r="XEF74" s="2581"/>
      <c r="XEG74" s="2582"/>
      <c r="XEH74" s="2582"/>
      <c r="XEI74" s="2582"/>
      <c r="XEJ74" s="2583"/>
      <c r="XEK74" s="1218">
        <v>4.0999999999999996</v>
      </c>
      <c r="XEL74" s="1225">
        <v>55.1</v>
      </c>
      <c r="XEM74" s="1228">
        <v>115.2</v>
      </c>
      <c r="XEN74" s="1225">
        <v>153.30000000000001</v>
      </c>
      <c r="XEO74" s="1218">
        <v>185.8</v>
      </c>
      <c r="XEP74" s="1218">
        <v>203.4</v>
      </c>
      <c r="XEQ74" s="1218">
        <v>233.28899999999999</v>
      </c>
      <c r="XER74" s="1218">
        <v>259</v>
      </c>
      <c r="XES74" s="1218">
        <v>290.5</v>
      </c>
      <c r="XET74" s="1217">
        <v>324</v>
      </c>
      <c r="XEU74" s="1217">
        <v>305</v>
      </c>
      <c r="XEV74" s="1218">
        <v>308.2</v>
      </c>
      <c r="XEW74" s="1218">
        <v>297.10000000000002</v>
      </c>
      <c r="XEX74" s="1218">
        <v>275.8</v>
      </c>
      <c r="XEY74" s="1218">
        <v>260.2</v>
      </c>
      <c r="XEZ74" s="1218">
        <v>248.1</v>
      </c>
      <c r="XFA74" s="1218">
        <v>236</v>
      </c>
      <c r="XFB74" s="1218">
        <v>239.6</v>
      </c>
      <c r="XFC74" s="1218">
        <v>268.3</v>
      </c>
      <c r="XFD74" s="1218">
        <v>295.14570156000002</v>
      </c>
    </row>
    <row r="75" spans="1:41 16351:16384">
      <c r="A75" s="1105"/>
      <c r="B75" s="1224" t="str">
        <f>INDEX(tblTrans[[English]:[Polski]],MATCH(XDX75,tblTrans[ID],0),LangSelID)</f>
        <v>total loans</v>
      </c>
      <c r="C75" s="1226" t="str">
        <f>INDEX(tblTrans[[English]:[Polski]],MATCH(XDY75,tblTrans[ID],0),LangSelID)</f>
        <v>EUR M</v>
      </c>
      <c r="D75" s="1219"/>
      <c r="E75" s="1219"/>
      <c r="F75" s="1219"/>
      <c r="G75" s="1219"/>
      <c r="H75" s="1219"/>
      <c r="I75" s="1219"/>
      <c r="J75" s="2581" t="e">
        <f>INDEX(tblTrans[[English]:[Polski]],MATCH(XEF75,tblTrans[ID],0),LangSelID)</f>
        <v>#N/A</v>
      </c>
      <c r="K75" s="2582" t="e">
        <f>INDEX(tblTrans[[English]:[Polski]],MATCH(XEG75,tblTrans[ID],0),LangSelID)</f>
        <v>#N/A</v>
      </c>
      <c r="L75" s="2582" t="e">
        <f>INDEX(tblTrans[[English]:[Polski]],MATCH(XEH75,tblTrans[ID],0),LangSelID)</f>
        <v>#N/A</v>
      </c>
      <c r="M75" s="2582" t="e">
        <f>INDEX(tblTrans[[English]:[Polski]],MATCH(XEI75,tblTrans[ID],0),LangSelID)</f>
        <v>#N/A</v>
      </c>
      <c r="N75" s="2583" t="e">
        <f>INDEX(tblTrans[[English]:[Polski]],MATCH(XEJ75,tblTrans[ID],0),LangSelID)</f>
        <v>#N/A</v>
      </c>
      <c r="O75" s="1134">
        <v>1</v>
      </c>
      <c r="P75" s="1131">
        <v>5.4</v>
      </c>
      <c r="Q75" s="1123">
        <v>34.6</v>
      </c>
      <c r="R75" s="1131">
        <v>103.9</v>
      </c>
      <c r="S75" s="1131">
        <v>180.9</v>
      </c>
      <c r="T75" s="1223">
        <f>T76+T77</f>
        <v>215.6</v>
      </c>
      <c r="U75" s="1223">
        <f>U76+U77</f>
        <v>236.916</v>
      </c>
      <c r="V75" s="1223">
        <f>V76+V77</f>
        <v>252</v>
      </c>
      <c r="W75" s="1223">
        <f>W76+W77</f>
        <v>259</v>
      </c>
      <c r="X75" s="1223">
        <v>281</v>
      </c>
      <c r="Y75" s="1223">
        <v>311</v>
      </c>
      <c r="Z75" s="1223">
        <v>350.1</v>
      </c>
      <c r="AA75" s="1223">
        <v>356.6</v>
      </c>
      <c r="AB75" s="1223">
        <v>368.6</v>
      </c>
      <c r="AC75" s="1223">
        <v>381</v>
      </c>
      <c r="AD75" s="1223">
        <f>SUM(AD76:AD77)</f>
        <v>381.8</v>
      </c>
      <c r="AE75" s="1223">
        <f>SUM(AE76:AE77)</f>
        <v>376.20000000000005</v>
      </c>
      <c r="AF75" s="1223">
        <f>SUM(AF76:AF77)</f>
        <v>392.8</v>
      </c>
      <c r="AG75" s="1223">
        <f>SUM(AG76:AG77)</f>
        <v>392.4</v>
      </c>
      <c r="AH75" s="1223">
        <v>408.37351850154346</v>
      </c>
      <c r="AI75" s="1223">
        <v>430.2</v>
      </c>
      <c r="AJ75" s="1223">
        <v>451.70000000000005</v>
      </c>
      <c r="AK75" s="1231">
        <v>482.9</v>
      </c>
      <c r="AL75" s="1231">
        <v>504</v>
      </c>
      <c r="AM75" s="1231">
        <v>509</v>
      </c>
      <c r="AN75" s="1231">
        <f>AN76+AN77</f>
        <v>539.38312540000004</v>
      </c>
      <c r="AO75" s="1230">
        <f>AO76+AO77</f>
        <v>579.61693784289798</v>
      </c>
      <c r="XDW75" s="1105"/>
      <c r="XDX75" s="1224">
        <v>862</v>
      </c>
      <c r="XDY75" s="1226">
        <v>881</v>
      </c>
      <c r="XDZ75" s="1219"/>
      <c r="XEA75" s="1219"/>
      <c r="XEB75" s="1219"/>
      <c r="XEC75" s="1219"/>
      <c r="XED75" s="1219"/>
      <c r="XEE75" s="1219"/>
      <c r="XEF75" s="2581"/>
      <c r="XEG75" s="2582"/>
      <c r="XEH75" s="2582"/>
      <c r="XEI75" s="2582"/>
      <c r="XEJ75" s="2583"/>
      <c r="XEK75" s="1134">
        <v>1</v>
      </c>
      <c r="XEL75" s="1131">
        <v>5.4</v>
      </c>
      <c r="XEM75" s="1123">
        <v>34.6</v>
      </c>
      <c r="XEN75" s="1131">
        <v>103.9</v>
      </c>
      <c r="XEO75" s="1131">
        <v>180.9</v>
      </c>
      <c r="XEP75" s="1223">
        <f>XEP76+XEP77</f>
        <v>215.6</v>
      </c>
      <c r="XEQ75" s="1223">
        <f>XEQ76+XEQ77</f>
        <v>236.916</v>
      </c>
      <c r="XER75" s="1223">
        <f>XER76+XER77</f>
        <v>252</v>
      </c>
      <c r="XES75" s="1223">
        <f>XES76+XES77</f>
        <v>259</v>
      </c>
      <c r="XET75" s="1223">
        <v>281</v>
      </c>
      <c r="XEU75" s="1223">
        <v>311</v>
      </c>
      <c r="XEV75" s="1223">
        <v>350.1</v>
      </c>
      <c r="XEW75" s="1223">
        <v>356.6</v>
      </c>
      <c r="XEX75" s="1223">
        <v>368.6</v>
      </c>
      <c r="XEY75" s="1223">
        <v>381</v>
      </c>
      <c r="XEZ75" s="1223">
        <f>SUM(XEZ76:XEZ77)</f>
        <v>381.8</v>
      </c>
      <c r="XFA75" s="1223">
        <f>SUM(XFA76:XFA77)</f>
        <v>376.20000000000005</v>
      </c>
      <c r="XFB75" s="1223">
        <f>SUM(XFB76:XFB77)</f>
        <v>392.8</v>
      </c>
      <c r="XFC75" s="1223">
        <f>SUM(XFC76:XFC77)</f>
        <v>392.4</v>
      </c>
      <c r="XFD75" s="1223">
        <v>408.37351850154346</v>
      </c>
    </row>
    <row r="76" spans="1:41 16351:16384">
      <c r="A76" s="1217"/>
      <c r="B76" s="1221" t="str">
        <f>INDEX(tblTrans[[English]:[Polski]],MATCH(XDX76,tblTrans[ID],0),LangSelID)</f>
        <v>therein: Czech Rep.</v>
      </c>
      <c r="C76" s="1226" t="str">
        <f>INDEX(tblTrans[[English]:[Polski]],MATCH(XDY76,tblTrans[ID],0),LangSelID)</f>
        <v>EUR M</v>
      </c>
      <c r="D76" s="1219"/>
      <c r="E76" s="1219"/>
      <c r="F76" s="1219"/>
      <c r="G76" s="1219"/>
      <c r="H76" s="1219"/>
      <c r="I76" s="1219"/>
      <c r="J76" s="2581" t="e">
        <f>INDEX(tblTrans[[English]:[Polski]],MATCH(XEF76,tblTrans[ID],0),LangSelID)</f>
        <v>#N/A</v>
      </c>
      <c r="K76" s="2582" t="e">
        <f>INDEX(tblTrans[[English]:[Polski]],MATCH(XEG76,tblTrans[ID],0),LangSelID)</f>
        <v>#N/A</v>
      </c>
      <c r="L76" s="2582" t="e">
        <f>INDEX(tblTrans[[English]:[Polski]],MATCH(XEH76,tblTrans[ID],0),LangSelID)</f>
        <v>#N/A</v>
      </c>
      <c r="M76" s="2582" t="e">
        <f>INDEX(tblTrans[[English]:[Polski]],MATCH(XEI76,tblTrans[ID],0),LangSelID)</f>
        <v>#N/A</v>
      </c>
      <c r="N76" s="2583" t="e">
        <f>INDEX(tblTrans[[English]:[Polski]],MATCH(XEJ76,tblTrans[ID],0),LangSelID)</f>
        <v>#N/A</v>
      </c>
      <c r="O76" s="1229">
        <v>0</v>
      </c>
      <c r="P76" s="1225">
        <v>2.4</v>
      </c>
      <c r="Q76" s="1228">
        <v>19.399999999999999</v>
      </c>
      <c r="R76" s="1225">
        <v>62.6</v>
      </c>
      <c r="S76" s="1218">
        <v>108.8</v>
      </c>
      <c r="T76" s="1218">
        <v>132.1</v>
      </c>
      <c r="U76" s="1218">
        <v>152.072</v>
      </c>
      <c r="V76" s="1218">
        <v>167</v>
      </c>
      <c r="W76" s="1218">
        <v>173</v>
      </c>
      <c r="X76" s="1217">
        <v>195</v>
      </c>
      <c r="Y76" s="1217">
        <v>225</v>
      </c>
      <c r="Z76" s="1218">
        <v>265.8</v>
      </c>
      <c r="AA76" s="1218">
        <v>274.5</v>
      </c>
      <c r="AB76" s="1218">
        <v>289.2</v>
      </c>
      <c r="AC76" s="1218">
        <v>303.60000000000002</v>
      </c>
      <c r="AD76" s="1218">
        <v>307.5</v>
      </c>
      <c r="AE76" s="1218">
        <v>304.3</v>
      </c>
      <c r="AF76" s="1218">
        <v>322.8</v>
      </c>
      <c r="AG76" s="1218">
        <v>324.39999999999998</v>
      </c>
      <c r="AH76" s="1218">
        <v>341.20760999154345</v>
      </c>
      <c r="AI76" s="1218">
        <v>360.8</v>
      </c>
      <c r="AJ76" s="1218">
        <v>377.3</v>
      </c>
      <c r="AK76" s="1218">
        <v>400</v>
      </c>
      <c r="AL76" s="1217">
        <v>414</v>
      </c>
      <c r="AM76" s="1217">
        <v>410</v>
      </c>
      <c r="AN76" s="1218">
        <v>432</v>
      </c>
      <c r="AO76" s="1227">
        <v>457.13638798289793</v>
      </c>
      <c r="XDW76" s="1217"/>
      <c r="XDX76" s="1221">
        <v>863</v>
      </c>
      <c r="XDY76" s="1226">
        <v>881</v>
      </c>
      <c r="XDZ76" s="1219"/>
      <c r="XEA76" s="1219"/>
      <c r="XEB76" s="1219"/>
      <c r="XEC76" s="1219"/>
      <c r="XED76" s="1219"/>
      <c r="XEE76" s="1219"/>
      <c r="XEF76" s="2581"/>
      <c r="XEG76" s="2582"/>
      <c r="XEH76" s="2582"/>
      <c r="XEI76" s="2582"/>
      <c r="XEJ76" s="2583"/>
      <c r="XEK76" s="1229">
        <v>0</v>
      </c>
      <c r="XEL76" s="1225">
        <v>2.4</v>
      </c>
      <c r="XEM76" s="1228">
        <v>19.399999999999999</v>
      </c>
      <c r="XEN76" s="1225">
        <v>62.6</v>
      </c>
      <c r="XEO76" s="1218">
        <v>108.8</v>
      </c>
      <c r="XEP76" s="1218">
        <v>132.1</v>
      </c>
      <c r="XEQ76" s="1218">
        <v>152.072</v>
      </c>
      <c r="XER76" s="1218">
        <v>167</v>
      </c>
      <c r="XES76" s="1218">
        <v>173</v>
      </c>
      <c r="XET76" s="1217">
        <v>195</v>
      </c>
      <c r="XEU76" s="1217">
        <v>225</v>
      </c>
      <c r="XEV76" s="1218">
        <v>265.8</v>
      </c>
      <c r="XEW76" s="1218">
        <v>274.5</v>
      </c>
      <c r="XEX76" s="1218">
        <v>289.2</v>
      </c>
      <c r="XEY76" s="1218">
        <v>303.60000000000002</v>
      </c>
      <c r="XEZ76" s="1218">
        <v>307.5</v>
      </c>
      <c r="XFA76" s="1218">
        <v>304.3</v>
      </c>
      <c r="XFB76" s="1218">
        <v>322.8</v>
      </c>
      <c r="XFC76" s="1218">
        <v>324.39999999999998</v>
      </c>
      <c r="XFD76" s="1218">
        <v>341.20760999154345</v>
      </c>
    </row>
    <row r="77" spans="1:41 16351:16384">
      <c r="A77" s="1217"/>
      <c r="B77" s="1221" t="str">
        <f>INDEX(tblTrans[[English]:[Polski]],MATCH(XDX77,tblTrans[ID],0),LangSelID)</f>
        <v>therein: Slovakia.</v>
      </c>
      <c r="C77" s="1226" t="str">
        <f>INDEX(tblTrans[[English]:[Polski]],MATCH(XDY77,tblTrans[ID],0),LangSelID)</f>
        <v>EUR M</v>
      </c>
      <c r="D77" s="1219"/>
      <c r="E77" s="1219"/>
      <c r="F77" s="1219"/>
      <c r="G77" s="1219"/>
      <c r="H77" s="1219"/>
      <c r="I77" s="1219"/>
      <c r="J77" s="2584" t="e">
        <f>INDEX(tblTrans[[English]:[Polski]],MATCH(XEF77,tblTrans[ID],0),LangSelID)</f>
        <v>#N/A</v>
      </c>
      <c r="K77" s="2585" t="e">
        <f>INDEX(tblTrans[[English]:[Polski]],MATCH(XEG77,tblTrans[ID],0),LangSelID)</f>
        <v>#N/A</v>
      </c>
      <c r="L77" s="2585" t="e">
        <f>INDEX(tblTrans[[English]:[Polski]],MATCH(XEH77,tblTrans[ID],0),LangSelID)</f>
        <v>#N/A</v>
      </c>
      <c r="M77" s="2585" t="e">
        <f>INDEX(tblTrans[[English]:[Polski]],MATCH(XEI77,tblTrans[ID],0),LangSelID)</f>
        <v>#N/A</v>
      </c>
      <c r="N77" s="2586" t="e">
        <f>INDEX(tblTrans[[English]:[Polski]],MATCH(XEJ77,tblTrans[ID],0),LangSelID)</f>
        <v>#N/A</v>
      </c>
      <c r="O77" s="1229">
        <v>0.104</v>
      </c>
      <c r="P77" s="1225">
        <v>3</v>
      </c>
      <c r="Q77" s="1228">
        <v>15.2</v>
      </c>
      <c r="R77" s="1225">
        <v>41.3</v>
      </c>
      <c r="S77" s="1218">
        <v>72.099999999999994</v>
      </c>
      <c r="T77" s="1218">
        <v>83.5</v>
      </c>
      <c r="U77" s="1218">
        <v>84.843999999999994</v>
      </c>
      <c r="V77" s="1218">
        <v>85</v>
      </c>
      <c r="W77" s="1218">
        <v>86</v>
      </c>
      <c r="X77" s="1217">
        <v>86</v>
      </c>
      <c r="Y77" s="1217">
        <v>86</v>
      </c>
      <c r="Z77" s="1218">
        <v>84.3</v>
      </c>
      <c r="AA77" s="1218">
        <v>82.2</v>
      </c>
      <c r="AB77" s="1218">
        <v>79.3</v>
      </c>
      <c r="AC77" s="1218">
        <v>77.400000000000006</v>
      </c>
      <c r="AD77" s="1218">
        <v>74.3</v>
      </c>
      <c r="AE77" s="1218">
        <v>71.900000000000006</v>
      </c>
      <c r="AF77" s="1218">
        <v>70</v>
      </c>
      <c r="AG77" s="1218">
        <v>68</v>
      </c>
      <c r="AH77" s="1218">
        <v>67.165908510000008</v>
      </c>
      <c r="AI77" s="1218">
        <v>69.400000000000006</v>
      </c>
      <c r="AJ77" s="1218">
        <v>74.400000000000006</v>
      </c>
      <c r="AK77" s="1218">
        <v>82.9</v>
      </c>
      <c r="AL77" s="1217">
        <v>90</v>
      </c>
      <c r="AM77" s="1217">
        <v>99</v>
      </c>
      <c r="AN77" s="1218">
        <v>107.38312540000001</v>
      </c>
      <c r="AO77" s="1227">
        <v>122.48054986000005</v>
      </c>
      <c r="XDW77" s="1217"/>
      <c r="XDX77" s="1221">
        <v>864</v>
      </c>
      <c r="XDY77" s="1226">
        <v>881</v>
      </c>
      <c r="XDZ77" s="1219"/>
      <c r="XEA77" s="1219"/>
      <c r="XEB77" s="1219"/>
      <c r="XEC77" s="1219"/>
      <c r="XED77" s="1219"/>
      <c r="XEE77" s="1219"/>
      <c r="XEF77" s="2584"/>
      <c r="XEG77" s="2585"/>
      <c r="XEH77" s="2585"/>
      <c r="XEI77" s="2585"/>
      <c r="XEJ77" s="2586"/>
      <c r="XEK77" s="1229">
        <v>0.104</v>
      </c>
      <c r="XEL77" s="1225">
        <v>3</v>
      </c>
      <c r="XEM77" s="1228">
        <v>15.2</v>
      </c>
      <c r="XEN77" s="1225">
        <v>41.3</v>
      </c>
      <c r="XEO77" s="1218">
        <v>72.099999999999994</v>
      </c>
      <c r="XEP77" s="1218">
        <v>83.5</v>
      </c>
      <c r="XEQ77" s="1218">
        <v>84.843999999999994</v>
      </c>
      <c r="XER77" s="1218">
        <v>85</v>
      </c>
      <c r="XES77" s="1218">
        <v>86</v>
      </c>
      <c r="XET77" s="1217">
        <v>86</v>
      </c>
      <c r="XEU77" s="1217">
        <v>86</v>
      </c>
      <c r="XEV77" s="1218">
        <v>84.3</v>
      </c>
      <c r="XEW77" s="1218">
        <v>82.2</v>
      </c>
      <c r="XEX77" s="1218">
        <v>79.3</v>
      </c>
      <c r="XEY77" s="1218">
        <v>77.400000000000006</v>
      </c>
      <c r="XEZ77" s="1218">
        <v>74.3</v>
      </c>
      <c r="XFA77" s="1218">
        <v>71.900000000000006</v>
      </c>
      <c r="XFB77" s="1218">
        <v>70</v>
      </c>
      <c r="XFC77" s="1218">
        <v>68</v>
      </c>
      <c r="XFD77" s="1218">
        <v>67.165908510000008</v>
      </c>
    </row>
    <row r="78" spans="1:41 16351:16384">
      <c r="A78" s="1105"/>
      <c r="B78" s="1224" t="str">
        <f>INDEX(tblTrans[[English]:[Polski]],MATCH(XDX78,tblTrans[ID],0),LangSelID)</f>
        <v>number of CFs (Financial Centers)</v>
      </c>
      <c r="C78" s="1226" t="str">
        <f>INDEX(tblTrans[[English]:[Polski]],MATCH(XDY78,tblTrans[ID],0),LangSelID)</f>
        <v>pcs.</v>
      </c>
      <c r="D78" s="1219"/>
      <c r="E78" s="1219"/>
      <c r="F78" s="1219"/>
      <c r="G78" s="1219"/>
      <c r="H78" s="1219"/>
      <c r="I78" s="1219"/>
      <c r="J78" s="1219"/>
      <c r="K78" s="1219"/>
      <c r="L78" s="1219"/>
      <c r="M78" s="1219"/>
      <c r="N78" s="1219"/>
      <c r="O78" s="1131">
        <v>5</v>
      </c>
      <c r="P78" s="1131">
        <v>9</v>
      </c>
      <c r="Q78" s="1131">
        <v>12</v>
      </c>
      <c r="R78" s="1131">
        <v>15</v>
      </c>
      <c r="S78" s="1124">
        <v>16</v>
      </c>
      <c r="T78" s="1223">
        <f>T79+T80</f>
        <v>17</v>
      </c>
      <c r="U78" s="1223">
        <f>U79+U80</f>
        <v>17</v>
      </c>
      <c r="V78" s="1223">
        <f>V79+V80</f>
        <v>17</v>
      </c>
      <c r="W78" s="1223">
        <f>W79+W80</f>
        <v>17</v>
      </c>
      <c r="X78" s="1105">
        <v>13</v>
      </c>
      <c r="Y78" s="1217">
        <v>15</v>
      </c>
      <c r="Z78" s="1105">
        <v>15</v>
      </c>
      <c r="AA78" s="1105">
        <v>13</v>
      </c>
      <c r="AB78" s="1105">
        <v>13</v>
      </c>
      <c r="AC78" s="1105">
        <v>13</v>
      </c>
      <c r="AD78" s="1223">
        <f>SUM(AD79:AD80)</f>
        <v>13</v>
      </c>
      <c r="AE78" s="1223">
        <f>SUM(AE79:AE80)</f>
        <v>13</v>
      </c>
      <c r="AF78" s="1223">
        <f>SUM(AF79:AF80)</f>
        <v>13</v>
      </c>
      <c r="AG78" s="1223">
        <f>SUM(AG79:AG80)</f>
        <v>13</v>
      </c>
      <c r="AH78" s="1223">
        <v>13</v>
      </c>
      <c r="AI78" s="1223">
        <v>13</v>
      </c>
      <c r="AJ78" s="1223">
        <v>13</v>
      </c>
      <c r="AK78" s="1223">
        <v>13</v>
      </c>
      <c r="AL78" s="1223">
        <v>13</v>
      </c>
      <c r="AM78" s="1223">
        <v>13</v>
      </c>
      <c r="AN78" s="1223">
        <v>13</v>
      </c>
      <c r="AO78" s="1222">
        <v>13</v>
      </c>
      <c r="XDW78" s="1105"/>
      <c r="XDX78" s="1224">
        <v>865</v>
      </c>
      <c r="XDY78" s="1226">
        <v>708</v>
      </c>
      <c r="XDZ78" s="1219"/>
      <c r="XEA78" s="1219"/>
      <c r="XEB78" s="1219"/>
      <c r="XEC78" s="1219"/>
      <c r="XED78" s="1219"/>
      <c r="XEE78" s="1219"/>
      <c r="XEF78" s="1219"/>
      <c r="XEG78" s="1219"/>
      <c r="XEH78" s="1219"/>
      <c r="XEI78" s="1219"/>
      <c r="XEJ78" s="1219"/>
      <c r="XEK78" s="1131">
        <v>5</v>
      </c>
      <c r="XEL78" s="1131">
        <v>9</v>
      </c>
      <c r="XEM78" s="1131">
        <v>12</v>
      </c>
      <c r="XEN78" s="1131">
        <v>15</v>
      </c>
      <c r="XEO78" s="1124">
        <v>16</v>
      </c>
      <c r="XEP78" s="1223">
        <f>XEP79+XEP80</f>
        <v>17</v>
      </c>
      <c r="XEQ78" s="1223">
        <f>XEQ79+XEQ80</f>
        <v>17</v>
      </c>
      <c r="XER78" s="1223">
        <f>XER79+XER80</f>
        <v>17</v>
      </c>
      <c r="XES78" s="1223">
        <f>XES79+XES80</f>
        <v>17</v>
      </c>
      <c r="XET78" s="1105">
        <v>13</v>
      </c>
      <c r="XEU78" s="1217">
        <v>15</v>
      </c>
      <c r="XEV78" s="1105">
        <v>15</v>
      </c>
      <c r="XEW78" s="1105">
        <v>13</v>
      </c>
      <c r="XEX78" s="1105">
        <v>13</v>
      </c>
      <c r="XEY78" s="1105">
        <v>13</v>
      </c>
      <c r="XEZ78" s="1223">
        <f>SUM(XEZ79:XEZ80)</f>
        <v>13</v>
      </c>
      <c r="XFA78" s="1223">
        <f>SUM(XFA79:XFA80)</f>
        <v>13</v>
      </c>
      <c r="XFB78" s="1223">
        <f>SUM(XFB79:XFB80)</f>
        <v>13</v>
      </c>
      <c r="XFC78" s="1223">
        <f>SUM(XFC79:XFC80)</f>
        <v>13</v>
      </c>
      <c r="XFD78" s="1223">
        <v>13</v>
      </c>
    </row>
    <row r="79" spans="1:41 16351:16384">
      <c r="A79" s="1217"/>
      <c r="B79" s="1221" t="str">
        <f>INDEX(tblTrans[[English]:[Polski]],MATCH(XDX79,tblTrans[ID],0),LangSelID)</f>
        <v>therein: Czech Rep.</v>
      </c>
      <c r="C79" s="1220" t="str">
        <f>INDEX(tblTrans[[English]:[Polski]],MATCH(XDY79,tblTrans[ID],0),LangSelID)</f>
        <v>pcs.</v>
      </c>
      <c r="D79" s="1219"/>
      <c r="E79" s="1219"/>
      <c r="F79" s="1219"/>
      <c r="G79" s="1219"/>
      <c r="H79" s="1219"/>
      <c r="I79" s="1219"/>
      <c r="J79" s="1219"/>
      <c r="K79" s="1219"/>
      <c r="L79" s="1219"/>
      <c r="M79" s="1219"/>
      <c r="N79" s="1219"/>
      <c r="O79" s="1218">
        <v>3</v>
      </c>
      <c r="P79" s="1217">
        <v>6</v>
      </c>
      <c r="Q79" s="1217">
        <v>7</v>
      </c>
      <c r="R79" s="1217">
        <v>9</v>
      </c>
      <c r="S79" s="1225">
        <v>10</v>
      </c>
      <c r="T79" s="1225">
        <v>10</v>
      </c>
      <c r="U79" s="1225">
        <v>10</v>
      </c>
      <c r="V79" s="1225">
        <v>10</v>
      </c>
      <c r="W79" s="1225">
        <v>10</v>
      </c>
      <c r="X79" s="1217">
        <v>6</v>
      </c>
      <c r="Y79" s="1217">
        <v>9</v>
      </c>
      <c r="Z79" s="1217">
        <v>9</v>
      </c>
      <c r="AA79" s="1217">
        <v>9</v>
      </c>
      <c r="AB79" s="1217">
        <v>9</v>
      </c>
      <c r="AC79" s="1217">
        <v>9</v>
      </c>
      <c r="AD79" s="1217">
        <v>9</v>
      </c>
      <c r="AE79" s="1217">
        <v>9</v>
      </c>
      <c r="AF79" s="1217">
        <v>9</v>
      </c>
      <c r="AG79" s="1217">
        <v>9</v>
      </c>
      <c r="AH79" s="1217">
        <v>9</v>
      </c>
      <c r="AI79" s="1217">
        <v>9</v>
      </c>
      <c r="AJ79" s="1217">
        <v>9</v>
      </c>
      <c r="AK79" s="1217">
        <v>9</v>
      </c>
      <c r="AL79" s="1217">
        <v>9</v>
      </c>
      <c r="AM79" s="1217">
        <v>9</v>
      </c>
      <c r="AN79" s="1217">
        <v>9</v>
      </c>
      <c r="AO79" s="1216">
        <v>9</v>
      </c>
      <c r="XDW79" s="1217"/>
      <c r="XDX79" s="1221">
        <v>866</v>
      </c>
      <c r="XDY79" s="1220">
        <v>708</v>
      </c>
      <c r="XDZ79" s="1219"/>
      <c r="XEA79" s="1219"/>
      <c r="XEB79" s="1219"/>
      <c r="XEC79" s="1219"/>
      <c r="XED79" s="1219"/>
      <c r="XEE79" s="1219"/>
      <c r="XEF79" s="1219"/>
      <c r="XEG79" s="1219"/>
      <c r="XEH79" s="1219"/>
      <c r="XEI79" s="1219"/>
      <c r="XEJ79" s="1219"/>
      <c r="XEK79" s="1218">
        <v>3</v>
      </c>
      <c r="XEL79" s="1217">
        <v>6</v>
      </c>
      <c r="XEM79" s="1217">
        <v>7</v>
      </c>
      <c r="XEN79" s="1217">
        <v>9</v>
      </c>
      <c r="XEO79" s="1225">
        <v>10</v>
      </c>
      <c r="XEP79" s="1225">
        <v>10</v>
      </c>
      <c r="XEQ79" s="1225">
        <v>10</v>
      </c>
      <c r="XER79" s="1225">
        <v>10</v>
      </c>
      <c r="XES79" s="1225">
        <v>10</v>
      </c>
      <c r="XET79" s="1217">
        <v>6</v>
      </c>
      <c r="XEU79" s="1217">
        <v>9</v>
      </c>
      <c r="XEV79" s="1217">
        <v>9</v>
      </c>
      <c r="XEW79" s="1217">
        <v>9</v>
      </c>
      <c r="XEX79" s="1217">
        <v>9</v>
      </c>
      <c r="XEY79" s="1217">
        <v>9</v>
      </c>
      <c r="XEZ79" s="1217">
        <v>9</v>
      </c>
      <c r="XFA79" s="1217">
        <v>9</v>
      </c>
      <c r="XFB79" s="1217">
        <v>9</v>
      </c>
      <c r="XFC79" s="1217">
        <v>9</v>
      </c>
      <c r="XFD79" s="1217">
        <v>9</v>
      </c>
    </row>
    <row r="80" spans="1:41 16351:16384">
      <c r="A80" s="1217"/>
      <c r="B80" s="1221" t="str">
        <f>INDEX(tblTrans[[English]:[Polski]],MATCH(XDX80,tblTrans[ID],0),LangSelID)</f>
        <v>therein: Slovakia.</v>
      </c>
      <c r="C80" s="1220" t="str">
        <f>INDEX(tblTrans[[English]:[Polski]],MATCH(XDY80,tblTrans[ID],0),LangSelID)</f>
        <v>pcs.</v>
      </c>
      <c r="D80" s="1219"/>
      <c r="E80" s="1219"/>
      <c r="F80" s="1219"/>
      <c r="G80" s="1219"/>
      <c r="H80" s="1219"/>
      <c r="I80" s="1219"/>
      <c r="J80" s="1219"/>
      <c r="K80" s="1219"/>
      <c r="L80" s="1219"/>
      <c r="M80" s="1219"/>
      <c r="N80" s="1219"/>
      <c r="O80" s="1218">
        <v>2</v>
      </c>
      <c r="P80" s="1217">
        <v>3</v>
      </c>
      <c r="Q80" s="1217">
        <v>5</v>
      </c>
      <c r="R80" s="1217">
        <v>6</v>
      </c>
      <c r="S80" s="1225">
        <v>6</v>
      </c>
      <c r="T80" s="1225">
        <v>7</v>
      </c>
      <c r="U80" s="1225">
        <v>7</v>
      </c>
      <c r="V80" s="1225">
        <v>7</v>
      </c>
      <c r="W80" s="1225">
        <v>7</v>
      </c>
      <c r="X80" s="1217">
        <v>7</v>
      </c>
      <c r="Y80" s="1217">
        <v>6</v>
      </c>
      <c r="Z80" s="1217">
        <v>6</v>
      </c>
      <c r="AA80" s="1217">
        <v>4</v>
      </c>
      <c r="AB80" s="1217">
        <v>4</v>
      </c>
      <c r="AC80" s="1217">
        <v>4</v>
      </c>
      <c r="AD80" s="1217">
        <v>4</v>
      </c>
      <c r="AE80" s="1217">
        <v>4</v>
      </c>
      <c r="AF80" s="1217">
        <v>4</v>
      </c>
      <c r="AG80" s="1217">
        <v>4</v>
      </c>
      <c r="AH80" s="1217">
        <v>4</v>
      </c>
      <c r="AI80" s="1217">
        <v>4</v>
      </c>
      <c r="AJ80" s="1217">
        <v>4</v>
      </c>
      <c r="AK80" s="1217">
        <v>4</v>
      </c>
      <c r="AL80" s="1217">
        <v>4</v>
      </c>
      <c r="AM80" s="1217">
        <v>4</v>
      </c>
      <c r="AN80" s="1217">
        <v>4</v>
      </c>
      <c r="AO80" s="1216">
        <v>4</v>
      </c>
      <c r="XDW80" s="1217"/>
      <c r="XDX80" s="1221">
        <v>867</v>
      </c>
      <c r="XDY80" s="1220">
        <v>708</v>
      </c>
      <c r="XDZ80" s="1219"/>
      <c r="XEA80" s="1219"/>
      <c r="XEB80" s="1219"/>
      <c r="XEC80" s="1219"/>
      <c r="XED80" s="1219"/>
      <c r="XEE80" s="1219"/>
      <c r="XEF80" s="1219"/>
      <c r="XEG80" s="1219"/>
      <c r="XEH80" s="1219"/>
      <c r="XEI80" s="1219"/>
      <c r="XEJ80" s="1219"/>
      <c r="XEK80" s="1218">
        <v>2</v>
      </c>
      <c r="XEL80" s="1217">
        <v>3</v>
      </c>
      <c r="XEM80" s="1217">
        <v>5</v>
      </c>
      <c r="XEN80" s="1217">
        <v>6</v>
      </c>
      <c r="XEO80" s="1225">
        <v>6</v>
      </c>
      <c r="XEP80" s="1225">
        <v>7</v>
      </c>
      <c r="XEQ80" s="1225">
        <v>7</v>
      </c>
      <c r="XER80" s="1225">
        <v>7</v>
      </c>
      <c r="XES80" s="1225">
        <v>7</v>
      </c>
      <c r="XET80" s="1217">
        <v>7</v>
      </c>
      <c r="XEU80" s="1217">
        <v>6</v>
      </c>
      <c r="XEV80" s="1217">
        <v>6</v>
      </c>
      <c r="XEW80" s="1217">
        <v>4</v>
      </c>
      <c r="XEX80" s="1217">
        <v>4</v>
      </c>
      <c r="XEY80" s="1217">
        <v>4</v>
      </c>
      <c r="XEZ80" s="1217">
        <v>4</v>
      </c>
      <c r="XFA80" s="1217">
        <v>4</v>
      </c>
      <c r="XFB80" s="1217">
        <v>4</v>
      </c>
      <c r="XFC80" s="1217">
        <v>4</v>
      </c>
      <c r="XFD80" s="1217">
        <v>4</v>
      </c>
    </row>
    <row r="81" spans="1:41 16351:16384">
      <c r="A81" s="1105"/>
      <c r="B81" s="1224" t="str">
        <f>INDEX(tblTrans[[English]:[Polski]],MATCH(XDX81,tblTrans[ID],0),LangSelID)</f>
        <v>number of mKiosks</v>
      </c>
      <c r="C81" s="1220" t="str">
        <f>INDEX(tblTrans[[English]:[Polski]],MATCH(XDY81,tblTrans[ID],0),LangSelID)</f>
        <v>pcs.</v>
      </c>
      <c r="D81" s="1219"/>
      <c r="E81" s="1219"/>
      <c r="F81" s="1219"/>
      <c r="G81" s="1219"/>
      <c r="H81" s="1219"/>
      <c r="I81" s="1219"/>
      <c r="J81" s="1219"/>
      <c r="K81" s="1219"/>
      <c r="L81" s="1219"/>
      <c r="M81" s="1219"/>
      <c r="N81" s="1219"/>
      <c r="O81" s="1131">
        <v>8</v>
      </c>
      <c r="P81" s="1131">
        <v>16</v>
      </c>
      <c r="Q81" s="1131">
        <v>25</v>
      </c>
      <c r="R81" s="1131">
        <v>26</v>
      </c>
      <c r="S81" s="1124">
        <v>26</v>
      </c>
      <c r="T81" s="1223">
        <f>T82+T83</f>
        <v>26</v>
      </c>
      <c r="U81" s="1223">
        <f>U82+U83</f>
        <v>26</v>
      </c>
      <c r="V81" s="1223">
        <f>V82+V83</f>
        <v>26</v>
      </c>
      <c r="W81" s="1223">
        <f>W82+W83</f>
        <v>26</v>
      </c>
      <c r="X81" s="1105">
        <v>27</v>
      </c>
      <c r="Y81" s="1217">
        <v>20</v>
      </c>
      <c r="Z81" s="1105">
        <v>20</v>
      </c>
      <c r="AA81" s="1105">
        <v>22</v>
      </c>
      <c r="AB81" s="1105">
        <v>22</v>
      </c>
      <c r="AC81" s="1105">
        <v>22</v>
      </c>
      <c r="AD81" s="1223">
        <f>SUM(AD82:AD83)</f>
        <v>22</v>
      </c>
      <c r="AE81" s="1223">
        <f>SUM(AE82:AE83)</f>
        <v>22</v>
      </c>
      <c r="AF81" s="1223">
        <f>SUM(AF82:AF83)</f>
        <v>22</v>
      </c>
      <c r="AG81" s="1223">
        <f>SUM(AG82:AG83)</f>
        <v>22</v>
      </c>
      <c r="AH81" s="1223">
        <v>22</v>
      </c>
      <c r="AI81" s="1223">
        <v>22</v>
      </c>
      <c r="AJ81" s="1223">
        <v>22</v>
      </c>
      <c r="AK81" s="1223">
        <v>22</v>
      </c>
      <c r="AL81" s="1223">
        <v>22</v>
      </c>
      <c r="AM81" s="1223">
        <v>22</v>
      </c>
      <c r="AN81" s="1223">
        <v>22</v>
      </c>
      <c r="AO81" s="1222">
        <v>22</v>
      </c>
      <c r="XDW81" s="1105"/>
      <c r="XDX81" s="1224">
        <v>868</v>
      </c>
      <c r="XDY81" s="1220">
        <v>708</v>
      </c>
      <c r="XDZ81" s="1219"/>
      <c r="XEA81" s="1219"/>
      <c r="XEB81" s="1219"/>
      <c r="XEC81" s="1219"/>
      <c r="XED81" s="1219"/>
      <c r="XEE81" s="1219"/>
      <c r="XEF81" s="1219"/>
      <c r="XEG81" s="1219"/>
      <c r="XEH81" s="1219"/>
      <c r="XEI81" s="1219"/>
      <c r="XEJ81" s="1219"/>
      <c r="XEK81" s="1131">
        <v>8</v>
      </c>
      <c r="XEL81" s="1131">
        <v>16</v>
      </c>
      <c r="XEM81" s="1131">
        <v>25</v>
      </c>
      <c r="XEN81" s="1131">
        <v>26</v>
      </c>
      <c r="XEO81" s="1124">
        <v>26</v>
      </c>
      <c r="XEP81" s="1223">
        <f>XEP82+XEP83</f>
        <v>26</v>
      </c>
      <c r="XEQ81" s="1223">
        <f>XEQ82+XEQ83</f>
        <v>26</v>
      </c>
      <c r="XER81" s="1223">
        <f>XER82+XER83</f>
        <v>26</v>
      </c>
      <c r="XES81" s="1223">
        <f>XES82+XES83</f>
        <v>26</v>
      </c>
      <c r="XET81" s="1105">
        <v>27</v>
      </c>
      <c r="XEU81" s="1217">
        <v>20</v>
      </c>
      <c r="XEV81" s="1105">
        <v>20</v>
      </c>
      <c r="XEW81" s="1105">
        <v>22</v>
      </c>
      <c r="XEX81" s="1105">
        <v>22</v>
      </c>
      <c r="XEY81" s="1105">
        <v>22</v>
      </c>
      <c r="XEZ81" s="1223">
        <f>SUM(XEZ82:XEZ83)</f>
        <v>22</v>
      </c>
      <c r="XFA81" s="1223">
        <f>SUM(XFA82:XFA83)</f>
        <v>22</v>
      </c>
      <c r="XFB81" s="1223">
        <f>SUM(XFB82:XFB83)</f>
        <v>22</v>
      </c>
      <c r="XFC81" s="1223">
        <f>SUM(XFC82:XFC83)</f>
        <v>22</v>
      </c>
      <c r="XFD81" s="1223">
        <v>22</v>
      </c>
    </row>
    <row r="82" spans="1:41 16351:16384">
      <c r="A82" s="1217"/>
      <c r="B82" s="1221" t="str">
        <f>INDEX(tblTrans[[English]:[Polski]],MATCH(XDX82,tblTrans[ID],0),LangSelID)</f>
        <v>therein: Czech Rep.</v>
      </c>
      <c r="C82" s="1220" t="str">
        <f>INDEX(tblTrans[[English]:[Polski]],MATCH(XDY82,tblTrans[ID],0),LangSelID)</f>
        <v>pcs.</v>
      </c>
      <c r="D82" s="1219"/>
      <c r="E82" s="1219"/>
      <c r="F82" s="1219"/>
      <c r="G82" s="1219"/>
      <c r="H82" s="1219"/>
      <c r="I82" s="1219"/>
      <c r="J82" s="1219"/>
      <c r="K82" s="1219"/>
      <c r="L82" s="1219"/>
      <c r="M82" s="1219"/>
      <c r="N82" s="1219"/>
      <c r="O82" s="1218">
        <v>1</v>
      </c>
      <c r="P82" s="1217">
        <v>7</v>
      </c>
      <c r="Q82" s="1217">
        <v>16</v>
      </c>
      <c r="R82" s="1217">
        <v>17</v>
      </c>
      <c r="S82" s="1217">
        <v>17</v>
      </c>
      <c r="T82" s="1217">
        <v>17</v>
      </c>
      <c r="U82" s="1217">
        <v>17</v>
      </c>
      <c r="V82" s="1217">
        <v>17</v>
      </c>
      <c r="W82" s="1217">
        <v>17</v>
      </c>
      <c r="X82" s="1217">
        <v>17</v>
      </c>
      <c r="Y82" s="1217">
        <v>15</v>
      </c>
      <c r="Z82" s="1217">
        <v>15</v>
      </c>
      <c r="AA82" s="1217">
        <v>17</v>
      </c>
      <c r="AB82" s="1217">
        <v>17</v>
      </c>
      <c r="AC82" s="1217">
        <v>17</v>
      </c>
      <c r="AD82" s="1217">
        <v>17</v>
      </c>
      <c r="AE82" s="1217">
        <v>17</v>
      </c>
      <c r="AF82" s="1217">
        <v>17</v>
      </c>
      <c r="AG82" s="1217">
        <v>17</v>
      </c>
      <c r="AH82" s="1217">
        <v>17</v>
      </c>
      <c r="AI82" s="1217">
        <v>17</v>
      </c>
      <c r="AJ82" s="1217">
        <v>17</v>
      </c>
      <c r="AK82" s="1217">
        <v>17</v>
      </c>
      <c r="AL82" s="1217">
        <v>17</v>
      </c>
      <c r="AM82" s="1217">
        <v>17</v>
      </c>
      <c r="AN82" s="1217">
        <v>17</v>
      </c>
      <c r="AO82" s="1216">
        <v>17</v>
      </c>
      <c r="XDW82" s="1217"/>
      <c r="XDX82" s="1221">
        <v>869</v>
      </c>
      <c r="XDY82" s="1220">
        <v>708</v>
      </c>
      <c r="XDZ82" s="1219"/>
      <c r="XEA82" s="1219"/>
      <c r="XEB82" s="1219"/>
      <c r="XEC82" s="1219"/>
      <c r="XED82" s="1219"/>
      <c r="XEE82" s="1219"/>
      <c r="XEF82" s="1219"/>
      <c r="XEG82" s="1219"/>
      <c r="XEH82" s="1219"/>
      <c r="XEI82" s="1219"/>
      <c r="XEJ82" s="1219"/>
      <c r="XEK82" s="1218">
        <v>1</v>
      </c>
      <c r="XEL82" s="1217">
        <v>7</v>
      </c>
      <c r="XEM82" s="1217">
        <v>16</v>
      </c>
      <c r="XEN82" s="1217">
        <v>17</v>
      </c>
      <c r="XEO82" s="1217">
        <v>17</v>
      </c>
      <c r="XEP82" s="1217">
        <v>17</v>
      </c>
      <c r="XEQ82" s="1217">
        <v>17</v>
      </c>
      <c r="XER82" s="1217">
        <v>17</v>
      </c>
      <c r="XES82" s="1217">
        <v>17</v>
      </c>
      <c r="XET82" s="1217">
        <v>17</v>
      </c>
      <c r="XEU82" s="1217">
        <v>15</v>
      </c>
      <c r="XEV82" s="1217">
        <v>15</v>
      </c>
      <c r="XEW82" s="1217">
        <v>17</v>
      </c>
      <c r="XEX82" s="1217">
        <v>17</v>
      </c>
      <c r="XEY82" s="1217">
        <v>17</v>
      </c>
      <c r="XEZ82" s="1217">
        <v>17</v>
      </c>
      <c r="XFA82" s="1217">
        <v>17</v>
      </c>
      <c r="XFB82" s="1217">
        <v>17</v>
      </c>
      <c r="XFC82" s="1217">
        <v>17</v>
      </c>
      <c r="XFD82" s="1217">
        <v>17</v>
      </c>
    </row>
    <row r="83" spans="1:41 16351:16384">
      <c r="A83" s="1217"/>
      <c r="B83" s="1221" t="str">
        <f>INDEX(tblTrans[[English]:[Polski]],MATCH(XDX83,tblTrans[ID],0),LangSelID)</f>
        <v>therein: Slovakia.</v>
      </c>
      <c r="C83" s="1220" t="str">
        <f>INDEX(tblTrans[[English]:[Polski]],MATCH(XDY83,tblTrans[ID],0),LangSelID)</f>
        <v>pcs.</v>
      </c>
      <c r="D83" s="1219"/>
      <c r="E83" s="1219"/>
      <c r="F83" s="1219"/>
      <c r="G83" s="1219"/>
      <c r="H83" s="1219"/>
      <c r="I83" s="1219"/>
      <c r="J83" s="1219"/>
      <c r="K83" s="1219"/>
      <c r="L83" s="1219"/>
      <c r="M83" s="1219"/>
      <c r="N83" s="1219"/>
      <c r="O83" s="1218">
        <v>7</v>
      </c>
      <c r="P83" s="1217">
        <v>9</v>
      </c>
      <c r="Q83" s="1217">
        <v>9</v>
      </c>
      <c r="R83" s="1217">
        <v>9</v>
      </c>
      <c r="S83" s="1217">
        <v>9</v>
      </c>
      <c r="T83" s="1217">
        <v>9</v>
      </c>
      <c r="U83" s="1217">
        <v>9</v>
      </c>
      <c r="V83" s="1217">
        <v>9</v>
      </c>
      <c r="W83" s="1217">
        <v>9</v>
      </c>
      <c r="X83" s="1217">
        <v>10</v>
      </c>
      <c r="Y83" s="1217">
        <v>5</v>
      </c>
      <c r="Z83" s="1217">
        <v>5</v>
      </c>
      <c r="AA83" s="1217">
        <v>5</v>
      </c>
      <c r="AB83" s="1217">
        <v>5</v>
      </c>
      <c r="AC83" s="1217">
        <v>5</v>
      </c>
      <c r="AD83" s="1217">
        <v>5</v>
      </c>
      <c r="AE83" s="1217">
        <v>5</v>
      </c>
      <c r="AF83" s="1217">
        <v>5</v>
      </c>
      <c r="AG83" s="1217">
        <v>5</v>
      </c>
      <c r="AH83" s="1217">
        <v>5</v>
      </c>
      <c r="AI83" s="1217">
        <v>5</v>
      </c>
      <c r="AJ83" s="1217">
        <v>5</v>
      </c>
      <c r="AK83" s="1217">
        <v>5</v>
      </c>
      <c r="AL83" s="1217">
        <v>5</v>
      </c>
      <c r="AM83" s="1217">
        <v>5</v>
      </c>
      <c r="AN83" s="1217">
        <v>5</v>
      </c>
      <c r="AO83" s="1216">
        <v>5</v>
      </c>
      <c r="XDW83" s="1217"/>
      <c r="XDX83" s="1221">
        <v>870</v>
      </c>
      <c r="XDY83" s="1220">
        <v>708</v>
      </c>
      <c r="XDZ83" s="1219"/>
      <c r="XEA83" s="1219"/>
      <c r="XEB83" s="1219"/>
      <c r="XEC83" s="1219"/>
      <c r="XED83" s="1219"/>
      <c r="XEE83" s="1219"/>
      <c r="XEF83" s="1219"/>
      <c r="XEG83" s="1219"/>
      <c r="XEH83" s="1219"/>
      <c r="XEI83" s="1219"/>
      <c r="XEJ83" s="1219"/>
      <c r="XEK83" s="1218">
        <v>7</v>
      </c>
      <c r="XEL83" s="1217">
        <v>9</v>
      </c>
      <c r="XEM83" s="1217">
        <v>9</v>
      </c>
      <c r="XEN83" s="1217">
        <v>9</v>
      </c>
      <c r="XEO83" s="1217">
        <v>9</v>
      </c>
      <c r="XEP83" s="1217">
        <v>9</v>
      </c>
      <c r="XEQ83" s="1217">
        <v>9</v>
      </c>
      <c r="XER83" s="1217">
        <v>9</v>
      </c>
      <c r="XES83" s="1217">
        <v>9</v>
      </c>
      <c r="XET83" s="1217">
        <v>10</v>
      </c>
      <c r="XEU83" s="1217">
        <v>5</v>
      </c>
      <c r="XEV83" s="1217">
        <v>5</v>
      </c>
      <c r="XEW83" s="1217">
        <v>5</v>
      </c>
      <c r="XEX83" s="1217">
        <v>5</v>
      </c>
      <c r="XEY83" s="1217">
        <v>5</v>
      </c>
      <c r="XEZ83" s="1217">
        <v>5</v>
      </c>
      <c r="XFA83" s="1217">
        <v>5</v>
      </c>
      <c r="XFB83" s="1217">
        <v>5</v>
      </c>
      <c r="XFC83" s="1217">
        <v>5</v>
      </c>
      <c r="XFD83" s="1217">
        <v>5</v>
      </c>
    </row>
    <row r="84" spans="1:41 16351:16384" ht="14.25">
      <c r="A84" s="1214"/>
      <c r="B84" s="1214"/>
      <c r="C84" s="1214"/>
      <c r="D84" s="1214"/>
      <c r="E84" s="1214"/>
      <c r="F84" s="1214"/>
      <c r="G84" s="1214"/>
      <c r="H84" s="1214"/>
      <c r="I84" s="1214"/>
      <c r="J84" s="1214"/>
      <c r="K84" s="1214"/>
      <c r="L84" s="1214"/>
      <c r="M84" s="1214"/>
      <c r="N84" s="1214"/>
      <c r="O84" s="1214"/>
      <c r="P84" s="1214"/>
      <c r="Q84" s="1214"/>
      <c r="R84" s="1214"/>
      <c r="S84" s="1214"/>
      <c r="T84" s="1214"/>
      <c r="U84" s="1214"/>
      <c r="V84" s="1214"/>
      <c r="W84" s="1214"/>
      <c r="X84" s="1214"/>
      <c r="Y84" s="1214"/>
      <c r="Z84" s="1214"/>
      <c r="AA84" s="1214"/>
      <c r="AB84" s="1214"/>
      <c r="AC84" s="1214"/>
      <c r="AD84" s="1214"/>
      <c r="AE84" s="1214"/>
      <c r="AF84" s="1214"/>
      <c r="AG84" s="1214"/>
      <c r="AH84" s="1214"/>
      <c r="AI84" s="1214"/>
      <c r="AJ84" s="1214"/>
      <c r="AK84" s="1215"/>
      <c r="AL84" s="1214"/>
      <c r="AM84" s="1025"/>
      <c r="AN84" s="1025"/>
      <c r="AO84" s="1025"/>
      <c r="XDW84" s="1214"/>
      <c r="XDX84" s="1214"/>
      <c r="XDY84" s="1214"/>
      <c r="XDZ84" s="1214"/>
      <c r="XEA84" s="1214"/>
      <c r="XEB84" s="1214"/>
      <c r="XEC84" s="1214"/>
      <c r="XED84" s="1214"/>
      <c r="XEE84" s="1214"/>
      <c r="XEF84" s="1214"/>
      <c r="XEG84" s="1214"/>
      <c r="XEH84" s="1214"/>
      <c r="XEI84" s="1214"/>
      <c r="XEJ84" s="1214"/>
      <c r="XEK84" s="1214"/>
      <c r="XEL84" s="1214"/>
      <c r="XEM84" s="1214"/>
      <c r="XEN84" s="1214"/>
      <c r="XEO84" s="1214"/>
      <c r="XEP84" s="1214"/>
      <c r="XEQ84" s="1214"/>
      <c r="XER84" s="1214"/>
      <c r="XES84" s="1214"/>
      <c r="XET84" s="1214"/>
      <c r="XEU84" s="1214"/>
      <c r="XEV84" s="1214"/>
      <c r="XEW84" s="1214"/>
      <c r="XEX84" s="1214"/>
      <c r="XEY84" s="1214"/>
      <c r="XEZ84" s="1214"/>
      <c r="XFA84" s="1214"/>
      <c r="XFB84" s="1214"/>
      <c r="XFC84" s="1214"/>
      <c r="XFD84" s="1214"/>
    </row>
    <row r="85" spans="1:41 16351:16384">
      <c r="A85" s="1213" t="str">
        <f>INDEX(tblTrans[[English]:[Polski]],MATCH(XDW85,tblTrans[ID],0),LangSelID)</f>
        <v>Remarks:</v>
      </c>
      <c r="B85" s="1212"/>
      <c r="C85" s="1211"/>
      <c r="D85" s="1209"/>
      <c r="E85" s="1209"/>
      <c r="F85" s="1209"/>
      <c r="G85" s="1209"/>
      <c r="H85" s="1209"/>
      <c r="I85" s="1209"/>
      <c r="J85" s="1209"/>
      <c r="K85" s="1209"/>
      <c r="L85" s="1209"/>
      <c r="M85" s="1209"/>
      <c r="N85" s="1209"/>
      <c r="O85" s="1209"/>
      <c r="P85" s="1209"/>
      <c r="Q85" s="1209"/>
      <c r="R85" s="1209"/>
      <c r="S85" s="1209"/>
      <c r="T85" s="1209"/>
      <c r="U85" s="1209"/>
      <c r="V85" s="1209"/>
      <c r="W85" s="1209"/>
      <c r="X85" s="1209"/>
      <c r="Y85" s="1209"/>
      <c r="Z85" s="1209"/>
      <c r="AA85" s="1209"/>
      <c r="AB85" s="1209"/>
      <c r="AC85" s="1209"/>
      <c r="AD85" s="1209"/>
      <c r="AE85" s="1209"/>
      <c r="AF85" s="1209"/>
      <c r="AG85" s="1209"/>
      <c r="AH85" s="1209"/>
      <c r="AI85" s="1210"/>
      <c r="AJ85" s="1209"/>
      <c r="AK85" s="1209"/>
      <c r="AL85" s="1209"/>
      <c r="AM85" s="1025"/>
      <c r="AN85" s="1025"/>
      <c r="AO85" s="1025"/>
      <c r="XDW85" s="1213">
        <v>871</v>
      </c>
      <c r="XDX85" s="1212"/>
      <c r="XDY85" s="1211"/>
      <c r="XDZ85" s="1209"/>
      <c r="XEA85" s="1209"/>
      <c r="XEB85" s="1209"/>
      <c r="XEC85" s="1209"/>
      <c r="XED85" s="1209"/>
      <c r="XEE85" s="1209"/>
      <c r="XEF85" s="1209"/>
      <c r="XEG85" s="1209"/>
      <c r="XEH85" s="1209"/>
      <c r="XEI85" s="1209"/>
      <c r="XEJ85" s="1209"/>
      <c r="XEK85" s="1209"/>
      <c r="XEL85" s="1209"/>
      <c r="XEM85" s="1209"/>
      <c r="XEN85" s="1209"/>
      <c r="XEO85" s="1209"/>
      <c r="XEP85" s="1209"/>
      <c r="XEQ85" s="1209"/>
      <c r="XER85" s="1209"/>
      <c r="XES85" s="1209"/>
      <c r="XET85" s="1209"/>
      <c r="XEU85" s="1209"/>
      <c r="XEV85" s="1209"/>
      <c r="XEW85" s="1209"/>
      <c r="XEX85" s="1209"/>
      <c r="XEY85" s="1209"/>
      <c r="XEZ85" s="1209"/>
      <c r="XFA85" s="1209"/>
      <c r="XFB85" s="1209"/>
      <c r="XFC85" s="1209"/>
      <c r="XFD85" s="1209"/>
    </row>
    <row r="86" spans="1:41 16351:16384" ht="67.5" customHeight="1">
      <c r="A86" s="1208">
        <v>1</v>
      </c>
      <c r="B86" s="2573" t="str">
        <f>INDEX(tblTrans[[English]:[Polski]],MATCH(XDX86,tblTrans[ID],0),LangSelID)</f>
        <v>Historical data related to value of mortgage loans - individuals are restated to take account of changes in internal sales reporting methodology incl. migration of Private Banking client loans onto the retail banking platform for mBank Polska, Multibank and mBank-fooreign expansion starting from Q1 2011 and for Retail Banking (Poland) from Q1 2012</v>
      </c>
      <c r="C86" s="2573" t="e">
        <f>INDEX(tblTrans[[English]:[Polski]],MATCH(XDY86,tblTrans[ID],0),LangSelID)</f>
        <v>#N/A</v>
      </c>
      <c r="D86" s="1207"/>
      <c r="E86" s="1207"/>
      <c r="F86" s="1207"/>
      <c r="G86" s="1207"/>
      <c r="H86" s="1207"/>
      <c r="I86" s="1207"/>
      <c r="J86" s="1207"/>
      <c r="K86" s="1207"/>
      <c r="L86" s="1207"/>
      <c r="M86" s="1207"/>
      <c r="N86" s="1207"/>
      <c r="O86" s="1207"/>
      <c r="P86" s="1207"/>
      <c r="Q86" s="1207"/>
      <c r="R86" s="1207"/>
      <c r="S86" s="1207"/>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XDW86" s="1208">
        <v>1</v>
      </c>
      <c r="XDX86" s="2573">
        <v>872</v>
      </c>
      <c r="XDY86" s="2573"/>
      <c r="XDZ86" s="1207"/>
      <c r="XEA86" s="1207"/>
      <c r="XEB86" s="1207"/>
      <c r="XEC86" s="1207"/>
      <c r="XED86" s="1207"/>
      <c r="XEE86" s="1207"/>
      <c r="XEF86" s="1207"/>
      <c r="XEG86" s="1207"/>
      <c r="XEH86" s="1207"/>
      <c r="XEI86" s="1207"/>
      <c r="XEJ86" s="1207"/>
      <c r="XEK86" s="1207"/>
      <c r="XEL86" s="1207"/>
      <c r="XEM86" s="1207"/>
      <c r="XEN86" s="1207"/>
      <c r="XEO86" s="1207"/>
      <c r="XEP86" s="1207"/>
      <c r="XEQ86" s="1207"/>
      <c r="XER86" s="1207"/>
      <c r="XES86" s="1207"/>
      <c r="XET86" s="1207"/>
      <c r="XEU86" s="1207"/>
      <c r="XEV86" s="1207"/>
      <c r="XEW86" s="1207"/>
      <c r="XEX86" s="1207"/>
      <c r="XEY86" s="1207"/>
      <c r="XEZ86" s="1207"/>
      <c r="XFA86" s="1207"/>
      <c r="XFB86" s="1207"/>
      <c r="XFC86" s="1207"/>
      <c r="XFD86" s="1207"/>
    </row>
    <row r="87" spans="1:41 16351:16384">
      <c r="A87" s="1207"/>
      <c r="B87" s="1207"/>
      <c r="C87" s="1207"/>
      <c r="D87" s="1207"/>
      <c r="E87" s="1207"/>
      <c r="F87" s="1207"/>
      <c r="G87" s="1207"/>
      <c r="H87" s="1207"/>
      <c r="I87" s="1207"/>
      <c r="J87" s="1207"/>
      <c r="K87" s="1207"/>
      <c r="L87" s="1207"/>
      <c r="M87" s="1207"/>
      <c r="N87" s="1207"/>
      <c r="O87" s="1207"/>
      <c r="P87" s="1207"/>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XDW87" s="1207"/>
      <c r="XDX87" s="1207"/>
      <c r="XDY87" s="1207"/>
      <c r="XDZ87" s="1207"/>
      <c r="XEA87" s="1207"/>
      <c r="XEB87" s="1207"/>
      <c r="XEC87" s="1207"/>
      <c r="XED87" s="1207"/>
      <c r="XEE87" s="1207"/>
      <c r="XEF87" s="1207"/>
      <c r="XEG87" s="1207"/>
      <c r="XEH87" s="1207"/>
      <c r="XEI87" s="1207"/>
      <c r="XEJ87" s="1207"/>
      <c r="XEK87" s="1207"/>
      <c r="XEL87" s="1207"/>
      <c r="XEM87" s="1207"/>
      <c r="XEN87" s="1207"/>
      <c r="XEO87" s="1207"/>
      <c r="XEP87" s="1207"/>
      <c r="XEQ87" s="1207"/>
      <c r="XER87" s="1207"/>
      <c r="XES87" s="1207"/>
      <c r="XET87" s="1207"/>
      <c r="XEU87" s="1207"/>
      <c r="XEV87" s="1207"/>
      <c r="XEW87" s="1207"/>
      <c r="XEX87" s="1207"/>
      <c r="XEY87" s="1207"/>
      <c r="XEZ87" s="1207"/>
      <c r="XFA87" s="1207"/>
      <c r="XFB87" s="1207"/>
      <c r="XFC87" s="1207"/>
      <c r="XFD87" s="1207"/>
    </row>
    <row r="88" spans="1:41 16351:16384" ht="40.5" customHeight="1">
      <c r="A88" s="1206">
        <v>2</v>
      </c>
      <c r="B88" s="2574" t="str">
        <f>INDEX(tblTrans[[English]:[Polski]],MATCH(XDX88,tblTrans[ID],0),LangSelID)</f>
        <v>Historical data related to number of current accounts are restated for mBank Polska i mBank (Foreign expansion) starting from Q4 2010 and for Retail Banking (Poland) starting from Q1 2012</v>
      </c>
      <c r="C88" s="2574" t="e">
        <f>INDEX(tblTrans[[English]:[Polski]],MATCH(XDY88,tblTrans[ID],0),LangSelID)</f>
        <v>#N/A</v>
      </c>
      <c r="D88" s="1205"/>
      <c r="E88" s="1205"/>
      <c r="F88" s="1205"/>
      <c r="G88" s="1205"/>
      <c r="H88" s="1205"/>
      <c r="I88" s="1205"/>
      <c r="J88" s="1205"/>
      <c r="K88" s="1205"/>
      <c r="L88" s="1205"/>
      <c r="M88" s="1205"/>
      <c r="N88" s="1205"/>
      <c r="O88" s="1205"/>
      <c r="P88" s="1205"/>
      <c r="Q88" s="1205"/>
      <c r="R88" s="1205"/>
      <c r="S88" s="1205"/>
      <c r="T88" s="1205"/>
      <c r="U88" s="1205"/>
      <c r="V88" s="1205"/>
      <c r="W88" s="1205"/>
      <c r="X88" s="1205"/>
      <c r="Y88" s="1205"/>
      <c r="Z88" s="1205"/>
      <c r="AA88" s="1205"/>
      <c r="AB88" s="1205"/>
      <c r="AC88" s="1205"/>
      <c r="AD88" s="1205"/>
      <c r="AE88" s="1205"/>
      <c r="AF88" s="1205"/>
      <c r="AG88" s="1205"/>
      <c r="AH88" s="1205"/>
      <c r="AI88" s="1205"/>
      <c r="AJ88" s="1205"/>
      <c r="AK88" s="1205"/>
      <c r="AL88" s="1205"/>
      <c r="AM88" s="1205"/>
      <c r="AN88" s="1205"/>
      <c r="AO88" s="1205"/>
      <c r="XDW88" s="1206">
        <v>2</v>
      </c>
      <c r="XDX88" s="2574">
        <v>873</v>
      </c>
      <c r="XDY88" s="2574"/>
      <c r="XDZ88" s="1205"/>
      <c r="XEA88" s="1205"/>
      <c r="XEB88" s="1205"/>
      <c r="XEC88" s="1205"/>
      <c r="XED88" s="1205"/>
      <c r="XEE88" s="1205"/>
      <c r="XEF88" s="1205"/>
      <c r="XEG88" s="1205"/>
      <c r="XEH88" s="1205"/>
      <c r="XEI88" s="1205"/>
      <c r="XEJ88" s="1205"/>
      <c r="XEK88" s="1205"/>
      <c r="XEL88" s="1205"/>
      <c r="XEM88" s="1205"/>
      <c r="XEN88" s="1205"/>
      <c r="XEO88" s="1205"/>
      <c r="XEP88" s="1205"/>
      <c r="XEQ88" s="1205"/>
      <c r="XER88" s="1205"/>
      <c r="XES88" s="1205"/>
      <c r="XET88" s="1205"/>
      <c r="XEU88" s="1205"/>
      <c r="XEV88" s="1205"/>
      <c r="XEW88" s="1205"/>
      <c r="XEX88" s="1205"/>
      <c r="XEY88" s="1205"/>
      <c r="XEZ88" s="1205"/>
      <c r="XFA88" s="1205"/>
      <c r="XFB88" s="1205"/>
      <c r="XFC88" s="1205"/>
      <c r="XFD88" s="1205"/>
    </row>
    <row r="1048576" spans="4:41" hidden="1">
      <c r="D1048576" s="1096">
        <v>882</v>
      </c>
      <c r="E1048576" s="1096">
        <v>883</v>
      </c>
      <c r="F1048576" s="1096">
        <v>884</v>
      </c>
      <c r="G1048576" s="1096">
        <v>885</v>
      </c>
      <c r="H1048576" s="1096">
        <v>886</v>
      </c>
      <c r="I1048576" s="1096">
        <v>887</v>
      </c>
      <c r="J1048576" s="1096">
        <v>888</v>
      </c>
      <c r="K1048576" s="1096">
        <v>889</v>
      </c>
      <c r="L1048576" s="1096">
        <v>890</v>
      </c>
      <c r="M1048576" s="1096">
        <v>891</v>
      </c>
      <c r="N1048576" s="1096">
        <v>892</v>
      </c>
      <c r="O1048576" s="1096">
        <v>893</v>
      </c>
      <c r="P1048576" s="1096">
        <v>894</v>
      </c>
      <c r="Q1048576" s="1096">
        <v>895</v>
      </c>
      <c r="R1048576" s="1096">
        <v>896</v>
      </c>
      <c r="S1048576" s="1096">
        <v>897</v>
      </c>
      <c r="T1048576" s="1096">
        <v>898</v>
      </c>
      <c r="U1048576" s="1096">
        <v>899</v>
      </c>
      <c r="V1048576" s="1096">
        <v>900</v>
      </c>
      <c r="W1048576" s="1096">
        <v>901</v>
      </c>
      <c r="X1048576" s="1096">
        <v>902</v>
      </c>
      <c r="Y1048576" s="1096">
        <v>903</v>
      </c>
      <c r="Z1048576" s="1096">
        <v>904</v>
      </c>
      <c r="AA1048576" s="1096">
        <v>905</v>
      </c>
      <c r="AB1048576" s="1096">
        <v>906</v>
      </c>
      <c r="AC1048576" s="1096">
        <v>907</v>
      </c>
      <c r="AD1048576" s="1096">
        <v>908</v>
      </c>
      <c r="AE1048576" s="1096">
        <v>909</v>
      </c>
      <c r="AF1048576" s="1096">
        <v>910</v>
      </c>
      <c r="AG1048576" s="1096">
        <v>911</v>
      </c>
      <c r="AH1048576" s="1096">
        <v>912</v>
      </c>
      <c r="AI1048576" s="1096">
        <v>913</v>
      </c>
      <c r="AJ1048576" s="1096">
        <v>914</v>
      </c>
      <c r="AK1048576" s="1096">
        <v>915</v>
      </c>
      <c r="AL1048576" s="1096">
        <v>916</v>
      </c>
      <c r="AM1048576" s="1096">
        <v>917</v>
      </c>
      <c r="AN1048576" s="1096">
        <v>918</v>
      </c>
      <c r="AO1048576" s="1096">
        <v>919</v>
      </c>
    </row>
  </sheetData>
  <mergeCells count="65">
    <mergeCell ref="XDX86:XDY86"/>
    <mergeCell ref="XDX88:XDY88"/>
    <mergeCell ref="XEY47:XEZ47"/>
    <mergeCell ref="XFA47:XFB47"/>
    <mergeCell ref="XDZ61:XED61"/>
    <mergeCell ref="XDW65:XDX65"/>
    <mergeCell ref="XEF70:XEJ77"/>
    <mergeCell ref="XFB28:XFD28"/>
    <mergeCell ref="XDZ42:XEA42"/>
    <mergeCell ref="XDW47:XDX47"/>
    <mergeCell ref="XDY47:XDZ47"/>
    <mergeCell ref="XEA47:XEB47"/>
    <mergeCell ref="XEC47:XED47"/>
    <mergeCell ref="XEE47:XEF47"/>
    <mergeCell ref="XEG47:XEH47"/>
    <mergeCell ref="XEI47:XEJ47"/>
    <mergeCell ref="XEK47:XEL47"/>
    <mergeCell ref="XEM47:XEN47"/>
    <mergeCell ref="XEO47:XEP47"/>
    <mergeCell ref="XEQ47:XER47"/>
    <mergeCell ref="XES47:XET47"/>
    <mergeCell ref="XEU47:XEV47"/>
    <mergeCell ref="XEW47:XEX47"/>
    <mergeCell ref="XDW2:XDY2"/>
    <mergeCell ref="XDW7:XDY7"/>
    <mergeCell ref="XET13:XFA18"/>
    <mergeCell ref="XDW28:XDY28"/>
    <mergeCell ref="XEP28:XER28"/>
    <mergeCell ref="XES28:XEU28"/>
    <mergeCell ref="XEV28:XEX28"/>
    <mergeCell ref="XEY28:XFA28"/>
    <mergeCell ref="B86:C86"/>
    <mergeCell ref="B88:C88"/>
    <mergeCell ref="Y47:Z47"/>
    <mergeCell ref="AA47:AB47"/>
    <mergeCell ref="D61:H61"/>
    <mergeCell ref="A65:B65"/>
    <mergeCell ref="M47:N47"/>
    <mergeCell ref="O47:P47"/>
    <mergeCell ref="Q47:R47"/>
    <mergeCell ref="J70:N77"/>
    <mergeCell ref="AF28:AH28"/>
    <mergeCell ref="AI28:AK28"/>
    <mergeCell ref="AL28:AM28"/>
    <mergeCell ref="D42:E42"/>
    <mergeCell ref="A47:B47"/>
    <mergeCell ref="C47:D47"/>
    <mergeCell ref="E47:F47"/>
    <mergeCell ref="G47:H47"/>
    <mergeCell ref="I47:J47"/>
    <mergeCell ref="K47:L47"/>
    <mergeCell ref="AC47:AD47"/>
    <mergeCell ref="AE47:AF47"/>
    <mergeCell ref="S47:T47"/>
    <mergeCell ref="U47:V47"/>
    <mergeCell ref="W47:X47"/>
    <mergeCell ref="A1:C1"/>
    <mergeCell ref="A2:C2"/>
    <mergeCell ref="A7:C7"/>
    <mergeCell ref="X13:AE18"/>
    <mergeCell ref="A28:C28"/>
    <mergeCell ref="T28:V28"/>
    <mergeCell ref="W28:Y28"/>
    <mergeCell ref="Z28:AB28"/>
    <mergeCell ref="AC28:A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08"/>
  <sheetViews>
    <sheetView topLeftCell="A1080" workbookViewId="0">
      <selection activeCell="A1108" sqref="A1108"/>
    </sheetView>
  </sheetViews>
  <sheetFormatPr defaultRowHeight="12.75"/>
  <cols>
    <col min="3" max="3" width="63.42578125" customWidth="1"/>
    <col min="4" max="4" width="58.42578125" customWidth="1"/>
    <col min="6" max="6" width="9.5703125" customWidth="1"/>
  </cols>
  <sheetData>
    <row r="2" spans="2:9">
      <c r="B2" s="1294" t="s">
        <v>944</v>
      </c>
      <c r="C2" s="1294" t="s">
        <v>945</v>
      </c>
      <c r="D2" s="1294" t="s">
        <v>946</v>
      </c>
      <c r="F2" s="1294" t="s">
        <v>1009</v>
      </c>
      <c r="G2" s="1294" t="s">
        <v>1010</v>
      </c>
      <c r="I2" s="1294" t="s">
        <v>1011</v>
      </c>
    </row>
    <row r="3" spans="2:9">
      <c r="B3">
        <v>1</v>
      </c>
      <c r="C3" s="1294" t="s">
        <v>948</v>
      </c>
      <c r="D3" s="1294" t="s">
        <v>949</v>
      </c>
      <c r="F3">
        <v>1</v>
      </c>
      <c r="G3" s="1294" t="s">
        <v>945</v>
      </c>
      <c r="I3">
        <f>INDEX(tblLang[LangID],MATCH(LangSel,tblLang[Lang],0))</f>
        <v>2</v>
      </c>
    </row>
    <row r="4" spans="2:9">
      <c r="B4">
        <v>2</v>
      </c>
      <c r="C4" s="354" t="s">
        <v>947</v>
      </c>
      <c r="D4" s="354" t="s">
        <v>446</v>
      </c>
      <c r="F4">
        <v>2</v>
      </c>
      <c r="G4" s="1294" t="s">
        <v>946</v>
      </c>
    </row>
    <row r="5" spans="2:9">
      <c r="B5">
        <v>3</v>
      </c>
      <c r="C5" s="354" t="s">
        <v>950</v>
      </c>
      <c r="D5" s="354" t="s">
        <v>202</v>
      </c>
    </row>
    <row r="6" spans="2:9">
      <c r="B6">
        <v>4</v>
      </c>
      <c r="C6" s="354" t="s">
        <v>96</v>
      </c>
      <c r="D6" s="354" t="s">
        <v>449</v>
      </c>
    </row>
    <row r="7" spans="2:9">
      <c r="B7">
        <v>5</v>
      </c>
      <c r="C7" s="354" t="s">
        <v>951</v>
      </c>
      <c r="D7" s="354" t="s">
        <v>450</v>
      </c>
    </row>
    <row r="8" spans="2:9">
      <c r="B8">
        <v>6</v>
      </c>
      <c r="C8" s="354" t="s">
        <v>952</v>
      </c>
      <c r="D8" s="354" t="s">
        <v>452</v>
      </c>
    </row>
    <row r="9" spans="2:9">
      <c r="B9">
        <v>7</v>
      </c>
      <c r="C9" s="354" t="s">
        <v>953</v>
      </c>
      <c r="D9" s="354" t="s">
        <v>185</v>
      </c>
    </row>
    <row r="10" spans="2:9">
      <c r="B10">
        <v>8</v>
      </c>
      <c r="C10" s="354" t="s">
        <v>954</v>
      </c>
      <c r="D10" s="354" t="s">
        <v>455</v>
      </c>
    </row>
    <row r="11" spans="2:9">
      <c r="B11">
        <v>9</v>
      </c>
      <c r="C11" s="354" t="s">
        <v>955</v>
      </c>
      <c r="D11" s="354" t="s">
        <v>457</v>
      </c>
    </row>
    <row r="12" spans="2:9">
      <c r="B12">
        <v>10</v>
      </c>
      <c r="C12" s="354" t="s">
        <v>956</v>
      </c>
      <c r="D12" s="354" t="s">
        <v>190</v>
      </c>
    </row>
    <row r="13" spans="2:9">
      <c r="B13">
        <v>11</v>
      </c>
      <c r="C13" s="354" t="s">
        <v>957</v>
      </c>
      <c r="D13" s="354" t="s">
        <v>118</v>
      </c>
    </row>
    <row r="14" spans="2:9">
      <c r="B14">
        <v>12</v>
      </c>
      <c r="C14" s="354" t="s">
        <v>958</v>
      </c>
      <c r="D14" s="354" t="s">
        <v>495</v>
      </c>
    </row>
    <row r="15" spans="2:9">
      <c r="B15">
        <v>13</v>
      </c>
      <c r="C15" s="354" t="s">
        <v>959</v>
      </c>
      <c r="D15" s="354" t="s">
        <v>461</v>
      </c>
    </row>
    <row r="16" spans="2:9">
      <c r="B16">
        <v>14</v>
      </c>
      <c r="C16" s="354" t="s">
        <v>960</v>
      </c>
      <c r="D16" s="354" t="s">
        <v>193</v>
      </c>
    </row>
    <row r="17" spans="2:4">
      <c r="B17">
        <v>15</v>
      </c>
      <c r="C17" s="354" t="s">
        <v>1819</v>
      </c>
      <c r="D17" s="354" t="s">
        <v>268</v>
      </c>
    </row>
    <row r="18" spans="2:4">
      <c r="B18">
        <v>16</v>
      </c>
      <c r="C18" s="354" t="s">
        <v>961</v>
      </c>
      <c r="D18" s="354" t="s">
        <v>463</v>
      </c>
    </row>
    <row r="19" spans="2:4">
      <c r="B19">
        <v>17</v>
      </c>
      <c r="C19" s="354" t="s">
        <v>962</v>
      </c>
      <c r="D19" s="354" t="s">
        <v>465</v>
      </c>
    </row>
    <row r="20" spans="2:4">
      <c r="B20">
        <v>18</v>
      </c>
      <c r="C20" s="354" t="s">
        <v>963</v>
      </c>
      <c r="D20" s="354" t="s">
        <v>210</v>
      </c>
    </row>
    <row r="21" spans="2:4">
      <c r="B21">
        <v>19</v>
      </c>
      <c r="C21" s="354" t="s">
        <v>964</v>
      </c>
      <c r="D21" s="354" t="s">
        <v>468</v>
      </c>
    </row>
    <row r="22" spans="2:4">
      <c r="B22">
        <v>20</v>
      </c>
      <c r="C22" s="354" t="s">
        <v>965</v>
      </c>
      <c r="D22" s="354" t="s">
        <v>372</v>
      </c>
    </row>
    <row r="23" spans="2:4">
      <c r="B23">
        <v>21</v>
      </c>
      <c r="C23" s="354" t="s">
        <v>966</v>
      </c>
      <c r="D23" s="354" t="s">
        <v>471</v>
      </c>
    </row>
    <row r="24" spans="2:4">
      <c r="B24">
        <v>22</v>
      </c>
      <c r="C24" s="354" t="s">
        <v>967</v>
      </c>
      <c r="D24" s="354" t="s">
        <v>472</v>
      </c>
    </row>
    <row r="25" spans="2:4">
      <c r="B25">
        <v>23</v>
      </c>
      <c r="C25" s="354" t="s">
        <v>95</v>
      </c>
      <c r="D25" s="354" t="s">
        <v>95</v>
      </c>
    </row>
    <row r="26" spans="2:4">
      <c r="B26">
        <v>24</v>
      </c>
      <c r="C26" s="354" t="s">
        <v>968</v>
      </c>
      <c r="D26" s="354" t="s">
        <v>425</v>
      </c>
    </row>
    <row r="27" spans="2:4">
      <c r="B27">
        <v>25</v>
      </c>
      <c r="C27" s="354" t="s">
        <v>969</v>
      </c>
      <c r="D27" s="354" t="s">
        <v>476</v>
      </c>
    </row>
    <row r="28" spans="2:4">
      <c r="B28">
        <v>26</v>
      </c>
      <c r="C28" s="354" t="s">
        <v>970</v>
      </c>
      <c r="D28" s="354" t="s">
        <v>478</v>
      </c>
    </row>
    <row r="29" spans="2:4">
      <c r="B29">
        <v>27</v>
      </c>
      <c r="C29" s="354" t="s">
        <v>971</v>
      </c>
      <c r="D29" s="354" t="s">
        <v>135</v>
      </c>
    </row>
    <row r="30" spans="2:4">
      <c r="B30">
        <v>28</v>
      </c>
      <c r="C30" s="354" t="s">
        <v>972</v>
      </c>
      <c r="D30" s="354" t="s">
        <v>481</v>
      </c>
    </row>
    <row r="31" spans="2:4">
      <c r="B31">
        <v>29</v>
      </c>
      <c r="C31" s="354" t="s">
        <v>973</v>
      </c>
      <c r="D31" s="354" t="s">
        <v>483</v>
      </c>
    </row>
    <row r="32" spans="2:4">
      <c r="B32">
        <v>30</v>
      </c>
      <c r="C32" s="354" t="s">
        <v>974</v>
      </c>
      <c r="D32" s="354" t="s">
        <v>485</v>
      </c>
    </row>
    <row r="33" spans="2:4">
      <c r="B33">
        <v>31</v>
      </c>
      <c r="C33" s="354" t="s">
        <v>975</v>
      </c>
      <c r="D33" s="354" t="s">
        <v>486</v>
      </c>
    </row>
    <row r="34" spans="2:4">
      <c r="B34">
        <v>32</v>
      </c>
      <c r="C34" s="392" t="s">
        <v>990</v>
      </c>
      <c r="D34" s="392" t="s">
        <v>447</v>
      </c>
    </row>
    <row r="35" spans="2:4">
      <c r="B35">
        <v>33</v>
      </c>
      <c r="C35" s="392" t="s">
        <v>988</v>
      </c>
      <c r="D35" s="392" t="s">
        <v>448</v>
      </c>
    </row>
    <row r="36" spans="2:4">
      <c r="B36">
        <v>34</v>
      </c>
      <c r="C36" s="392" t="s">
        <v>991</v>
      </c>
      <c r="D36" s="392" t="s">
        <v>522</v>
      </c>
    </row>
    <row r="37" spans="2:4">
      <c r="B37">
        <v>35</v>
      </c>
      <c r="C37" s="392" t="s">
        <v>992</v>
      </c>
      <c r="D37" s="392" t="s">
        <v>451</v>
      </c>
    </row>
    <row r="38" spans="2:4" ht="25.5">
      <c r="B38">
        <v>36</v>
      </c>
      <c r="C38" s="392" t="s">
        <v>993</v>
      </c>
      <c r="D38" s="392" t="s">
        <v>453</v>
      </c>
    </row>
    <row r="39" spans="2:4">
      <c r="B39">
        <v>37</v>
      </c>
      <c r="C39" s="392" t="s">
        <v>994</v>
      </c>
      <c r="D39" s="392" t="s">
        <v>454</v>
      </c>
    </row>
    <row r="40" spans="2:4">
      <c r="B40">
        <v>38</v>
      </c>
      <c r="C40" s="392" t="s">
        <v>995</v>
      </c>
      <c r="D40" s="392" t="s">
        <v>456</v>
      </c>
    </row>
    <row r="41" spans="2:4">
      <c r="B41">
        <v>39</v>
      </c>
      <c r="C41" s="392" t="s">
        <v>996</v>
      </c>
      <c r="D41" s="392" t="s">
        <v>458</v>
      </c>
    </row>
    <row r="42" spans="2:4">
      <c r="B42">
        <v>40</v>
      </c>
      <c r="C42" s="392" t="s">
        <v>997</v>
      </c>
      <c r="D42" s="392" t="s">
        <v>459</v>
      </c>
    </row>
    <row r="43" spans="2:4" ht="25.5">
      <c r="B43">
        <v>41</v>
      </c>
      <c r="C43" s="392" t="s">
        <v>998</v>
      </c>
      <c r="D43" s="392" t="s">
        <v>460</v>
      </c>
    </row>
    <row r="44" spans="2:4">
      <c r="B44">
        <v>42</v>
      </c>
      <c r="C44" s="392" t="s">
        <v>999</v>
      </c>
      <c r="D44" s="392" t="s">
        <v>521</v>
      </c>
    </row>
    <row r="45" spans="2:4">
      <c r="B45">
        <v>43</v>
      </c>
      <c r="C45" s="392" t="s">
        <v>1000</v>
      </c>
      <c r="D45" s="392" t="s">
        <v>462</v>
      </c>
    </row>
    <row r="46" spans="2:4">
      <c r="B46">
        <v>44</v>
      </c>
      <c r="C46" s="392" t="s">
        <v>1001</v>
      </c>
      <c r="D46" s="392" t="s">
        <v>1882</v>
      </c>
    </row>
    <row r="47" spans="2:4" ht="25.5">
      <c r="B47">
        <v>45</v>
      </c>
      <c r="C47" s="392" t="s">
        <v>1820</v>
      </c>
      <c r="D47" s="392" t="s">
        <v>1821</v>
      </c>
    </row>
    <row r="48" spans="2:4">
      <c r="B48">
        <v>46</v>
      </c>
      <c r="C48" s="392" t="s">
        <v>1002</v>
      </c>
      <c r="D48" s="392" t="s">
        <v>464</v>
      </c>
    </row>
    <row r="49" spans="2:4" ht="25.5">
      <c r="B49">
        <v>47</v>
      </c>
      <c r="C49" s="392" t="s">
        <v>1003</v>
      </c>
      <c r="D49" s="392" t="s">
        <v>466</v>
      </c>
    </row>
    <row r="50" spans="2:4">
      <c r="B50">
        <v>48</v>
      </c>
      <c r="C50" s="392" t="s">
        <v>1081</v>
      </c>
      <c r="D50" s="392" t="s">
        <v>467</v>
      </c>
    </row>
    <row r="51" spans="2:4">
      <c r="B51">
        <v>49</v>
      </c>
      <c r="C51" s="392" t="s">
        <v>977</v>
      </c>
      <c r="D51" s="392" t="s">
        <v>469</v>
      </c>
    </row>
    <row r="52" spans="2:4">
      <c r="B52">
        <v>50</v>
      </c>
      <c r="C52" s="392" t="s">
        <v>978</v>
      </c>
      <c r="D52" s="392" t="s">
        <v>470</v>
      </c>
    </row>
    <row r="53" spans="2:4">
      <c r="B53">
        <v>51</v>
      </c>
      <c r="C53" s="392" t="s">
        <v>979</v>
      </c>
      <c r="D53" s="392" t="s">
        <v>367</v>
      </c>
    </row>
    <row r="54" spans="2:4">
      <c r="B54">
        <v>52</v>
      </c>
      <c r="C54" s="392" t="s">
        <v>980</v>
      </c>
      <c r="D54" s="392" t="s">
        <v>473</v>
      </c>
    </row>
    <row r="55" spans="2:4" ht="25.5">
      <c r="B55">
        <v>53</v>
      </c>
      <c r="C55" s="392" t="s">
        <v>981</v>
      </c>
      <c r="D55" s="392" t="s">
        <v>474</v>
      </c>
    </row>
    <row r="56" spans="2:4">
      <c r="B56">
        <v>54</v>
      </c>
      <c r="C56" s="392" t="s">
        <v>982</v>
      </c>
      <c r="D56" s="392" t="s">
        <v>475</v>
      </c>
    </row>
    <row r="57" spans="2:4" ht="38.25">
      <c r="B57">
        <v>55</v>
      </c>
      <c r="C57" s="392" t="s">
        <v>983</v>
      </c>
      <c r="D57" s="392" t="s">
        <v>477</v>
      </c>
    </row>
    <row r="58" spans="2:4" ht="25.5">
      <c r="B58">
        <v>56</v>
      </c>
      <c r="C58" s="392" t="s">
        <v>984</v>
      </c>
      <c r="D58" s="392" t="s">
        <v>479</v>
      </c>
    </row>
    <row r="59" spans="2:4" ht="25.5">
      <c r="B59">
        <v>57</v>
      </c>
      <c r="C59" s="392" t="s">
        <v>985</v>
      </c>
      <c r="D59" s="392" t="s">
        <v>480</v>
      </c>
    </row>
    <row r="60" spans="2:4" ht="25.5">
      <c r="B60">
        <v>58</v>
      </c>
      <c r="C60" s="392" t="s">
        <v>986</v>
      </c>
      <c r="D60" s="392" t="s">
        <v>482</v>
      </c>
    </row>
    <row r="61" spans="2:4" ht="25.5">
      <c r="B61">
        <v>59</v>
      </c>
      <c r="C61" s="392" t="s">
        <v>987</v>
      </c>
      <c r="D61" s="392" t="s">
        <v>484</v>
      </c>
    </row>
    <row r="62" spans="2:4">
      <c r="B62">
        <v>60</v>
      </c>
      <c r="C62" s="392" t="s">
        <v>988</v>
      </c>
      <c r="D62" s="392" t="s">
        <v>448</v>
      </c>
    </row>
    <row r="63" spans="2:4">
      <c r="B63">
        <v>61</v>
      </c>
      <c r="C63" s="392" t="s">
        <v>989</v>
      </c>
      <c r="D63" s="1288" t="s">
        <v>487</v>
      </c>
    </row>
    <row r="64" spans="2:4">
      <c r="B64">
        <v>62</v>
      </c>
      <c r="C64" s="1295" t="s">
        <v>976</v>
      </c>
      <c r="D64" s="1295" t="s">
        <v>1004</v>
      </c>
    </row>
    <row r="65" spans="2:4">
      <c r="B65">
        <v>63</v>
      </c>
      <c r="C65" s="354" t="s">
        <v>971</v>
      </c>
      <c r="D65" s="354" t="s">
        <v>135</v>
      </c>
    </row>
    <row r="66" spans="2:4">
      <c r="B66">
        <v>64</v>
      </c>
      <c r="C66" s="354" t="s">
        <v>969</v>
      </c>
      <c r="D66" s="354" t="s">
        <v>927</v>
      </c>
    </row>
    <row r="67" spans="2:4">
      <c r="B67">
        <v>65</v>
      </c>
      <c r="C67" s="354" t="s">
        <v>1005</v>
      </c>
      <c r="D67" s="354" t="s">
        <v>472</v>
      </c>
    </row>
    <row r="68" spans="2:4">
      <c r="B68">
        <v>66</v>
      </c>
      <c r="C68" s="1288" t="s">
        <v>1006</v>
      </c>
      <c r="D68" s="1288" t="s">
        <v>930</v>
      </c>
    </row>
    <row r="69" spans="2:4" ht="25.5">
      <c r="B69">
        <v>67</v>
      </c>
      <c r="C69" s="392" t="s">
        <v>1007</v>
      </c>
      <c r="D69" s="392" t="s">
        <v>929</v>
      </c>
    </row>
    <row r="70" spans="2:4">
      <c r="B70">
        <v>68</v>
      </c>
      <c r="C70" s="392" t="s">
        <v>1008</v>
      </c>
      <c r="D70" s="392" t="s">
        <v>928</v>
      </c>
    </row>
    <row r="71" spans="2:4" ht="45">
      <c r="B71">
        <v>69</v>
      </c>
      <c r="C71" s="396" t="s">
        <v>1013</v>
      </c>
      <c r="D71" s="396" t="s">
        <v>178</v>
      </c>
    </row>
    <row r="72" spans="2:4">
      <c r="B72">
        <v>70</v>
      </c>
      <c r="C72" s="1301" t="s">
        <v>1014</v>
      </c>
      <c r="D72" s="1301" t="s">
        <v>488</v>
      </c>
    </row>
    <row r="73" spans="2:4" ht="25.5">
      <c r="B73">
        <v>71</v>
      </c>
      <c r="C73" s="1301" t="s">
        <v>1015</v>
      </c>
      <c r="D73" s="1301" t="s">
        <v>1050</v>
      </c>
    </row>
    <row r="74" spans="2:4">
      <c r="B74">
        <v>72</v>
      </c>
      <c r="C74" s="1301" t="s">
        <v>1016</v>
      </c>
      <c r="D74" s="1301" t="s">
        <v>113</v>
      </c>
    </row>
    <row r="75" spans="2:4">
      <c r="B75">
        <v>73</v>
      </c>
      <c r="C75" s="1301" t="s">
        <v>1017</v>
      </c>
      <c r="D75" s="1301" t="s">
        <v>114</v>
      </c>
    </row>
    <row r="76" spans="2:4">
      <c r="B76">
        <v>74</v>
      </c>
      <c r="C76" s="1301" t="s">
        <v>1018</v>
      </c>
      <c r="D76" s="1301" t="s">
        <v>115</v>
      </c>
    </row>
    <row r="77" spans="2:4">
      <c r="B77">
        <v>75</v>
      </c>
      <c r="C77" s="1301" t="s">
        <v>1019</v>
      </c>
      <c r="D77" s="1301" t="s">
        <v>116</v>
      </c>
    </row>
    <row r="78" spans="2:4">
      <c r="B78">
        <v>76</v>
      </c>
      <c r="C78" s="1301" t="s">
        <v>1020</v>
      </c>
      <c r="D78" s="1301" t="s">
        <v>117</v>
      </c>
    </row>
    <row r="79" spans="2:4">
      <c r="B79">
        <v>77</v>
      </c>
      <c r="C79" s="1301" t="s">
        <v>1021</v>
      </c>
      <c r="D79" s="1301" t="s">
        <v>118</v>
      </c>
    </row>
    <row r="80" spans="2:4">
      <c r="B80">
        <v>78</v>
      </c>
      <c r="C80" s="1301" t="s">
        <v>1022</v>
      </c>
      <c r="D80" s="1301" t="s">
        <v>119</v>
      </c>
    </row>
    <row r="81" spans="2:4">
      <c r="B81">
        <v>79</v>
      </c>
      <c r="C81" s="1301" t="s">
        <v>1023</v>
      </c>
      <c r="D81" s="1301" t="s">
        <v>523</v>
      </c>
    </row>
    <row r="82" spans="2:4">
      <c r="B82">
        <v>80</v>
      </c>
      <c r="C82" s="1301" t="s">
        <v>1024</v>
      </c>
      <c r="D82" s="1301" t="s">
        <v>120</v>
      </c>
    </row>
    <row r="83" spans="2:4">
      <c r="B83">
        <v>81</v>
      </c>
      <c r="C83" s="1301" t="s">
        <v>1025</v>
      </c>
      <c r="D83" s="1301" t="s">
        <v>121</v>
      </c>
    </row>
    <row r="84" spans="2:4">
      <c r="B84">
        <v>82</v>
      </c>
      <c r="C84" s="1301" t="s">
        <v>1026</v>
      </c>
      <c r="D84" s="1301" t="s">
        <v>122</v>
      </c>
    </row>
    <row r="85" spans="2:4">
      <c r="B85">
        <v>83</v>
      </c>
      <c r="C85" s="1301" t="s">
        <v>1027</v>
      </c>
      <c r="D85" s="1301" t="s">
        <v>123</v>
      </c>
    </row>
    <row r="86" spans="2:4">
      <c r="B86">
        <v>84</v>
      </c>
      <c r="C86" s="1301" t="s">
        <v>1028</v>
      </c>
      <c r="D86" s="1301" t="s">
        <v>124</v>
      </c>
    </row>
    <row r="87" spans="2:4">
      <c r="B87">
        <v>85</v>
      </c>
      <c r="C87" s="1301" t="s">
        <v>1029</v>
      </c>
      <c r="D87" s="1301" t="s">
        <v>532</v>
      </c>
    </row>
    <row r="88" spans="2:4">
      <c r="B88">
        <v>86</v>
      </c>
      <c r="C88" s="1301" t="s">
        <v>1030</v>
      </c>
      <c r="D88" s="1301" t="s">
        <v>125</v>
      </c>
    </row>
    <row r="89" spans="2:4">
      <c r="B89">
        <v>87</v>
      </c>
      <c r="C89" s="1301" t="s">
        <v>1031</v>
      </c>
      <c r="D89" s="1301" t="s">
        <v>126</v>
      </c>
    </row>
    <row r="90" spans="2:4">
      <c r="B90">
        <v>88</v>
      </c>
      <c r="C90" s="1301" t="s">
        <v>1047</v>
      </c>
      <c r="D90" s="1301" t="s">
        <v>1049</v>
      </c>
    </row>
    <row r="91" spans="2:4">
      <c r="B91">
        <v>89</v>
      </c>
      <c r="C91" s="1301" t="s">
        <v>1032</v>
      </c>
      <c r="D91" s="1301" t="s">
        <v>127</v>
      </c>
    </row>
    <row r="92" spans="2:4">
      <c r="B92">
        <v>90</v>
      </c>
      <c r="C92" s="1301" t="s">
        <v>1750</v>
      </c>
      <c r="D92" s="1301" t="s">
        <v>1749</v>
      </c>
    </row>
    <row r="93" spans="2:4">
      <c r="B93">
        <v>91</v>
      </c>
      <c r="C93" s="1301" t="s">
        <v>1033</v>
      </c>
      <c r="D93" s="1301" t="s">
        <v>128</v>
      </c>
    </row>
    <row r="94" spans="2:4">
      <c r="B94">
        <v>92</v>
      </c>
      <c r="C94" s="1301" t="s">
        <v>1034</v>
      </c>
      <c r="D94" s="1301" t="s">
        <v>129</v>
      </c>
    </row>
    <row r="95" spans="2:4">
      <c r="B95">
        <v>93</v>
      </c>
      <c r="C95" s="1301" t="s">
        <v>1035</v>
      </c>
      <c r="D95" s="1301" t="s">
        <v>130</v>
      </c>
    </row>
    <row r="96" spans="2:4">
      <c r="B96">
        <v>94</v>
      </c>
      <c r="C96" s="1301" t="s">
        <v>1036</v>
      </c>
      <c r="D96" s="1301" t="s">
        <v>131</v>
      </c>
    </row>
    <row r="97" spans="2:4">
      <c r="B97">
        <v>95</v>
      </c>
      <c r="C97" s="1301" t="s">
        <v>1037</v>
      </c>
      <c r="D97" s="1301" t="s">
        <v>132</v>
      </c>
    </row>
    <row r="98" spans="2:4">
      <c r="B98">
        <v>96</v>
      </c>
      <c r="C98" s="1301" t="s">
        <v>1038</v>
      </c>
      <c r="D98" s="1301" t="s">
        <v>133</v>
      </c>
    </row>
    <row r="99" spans="2:4">
      <c r="B99">
        <v>97</v>
      </c>
      <c r="C99" s="1301" t="s">
        <v>1039</v>
      </c>
      <c r="D99" s="1301" t="s">
        <v>134</v>
      </c>
    </row>
    <row r="100" spans="2:4">
      <c r="B100">
        <v>98</v>
      </c>
      <c r="C100" s="1301" t="s">
        <v>971</v>
      </c>
      <c r="D100" s="1301" t="s">
        <v>135</v>
      </c>
    </row>
    <row r="101" spans="2:4">
      <c r="B101">
        <v>99</v>
      </c>
      <c r="C101" s="1301" t="s">
        <v>1040</v>
      </c>
      <c r="D101" s="1301" t="s">
        <v>136</v>
      </c>
    </row>
    <row r="102" spans="2:4">
      <c r="B102">
        <v>100</v>
      </c>
      <c r="C102" s="1301" t="s">
        <v>1041</v>
      </c>
      <c r="D102" s="1301" t="s">
        <v>137</v>
      </c>
    </row>
    <row r="103" spans="2:4">
      <c r="B103">
        <v>101</v>
      </c>
      <c r="C103" s="1301" t="s">
        <v>1042</v>
      </c>
      <c r="D103" s="1301" t="s">
        <v>138</v>
      </c>
    </row>
    <row r="104" spans="2:4">
      <c r="B104">
        <v>102</v>
      </c>
      <c r="C104" s="1301" t="s">
        <v>1043</v>
      </c>
      <c r="D104" s="1301" t="s">
        <v>139</v>
      </c>
    </row>
    <row r="105" spans="2:4">
      <c r="B105">
        <v>103</v>
      </c>
      <c r="C105" s="1301" t="s">
        <v>1044</v>
      </c>
      <c r="D105" s="1301" t="s">
        <v>140</v>
      </c>
    </row>
    <row r="106" spans="2:4">
      <c r="B106">
        <v>104</v>
      </c>
      <c r="C106" s="1301" t="s">
        <v>1041</v>
      </c>
      <c r="D106" s="1301" t="s">
        <v>137</v>
      </c>
    </row>
    <row r="107" spans="2:4">
      <c r="B107">
        <v>105</v>
      </c>
      <c r="C107" s="1301" t="s">
        <v>1042</v>
      </c>
      <c r="D107" s="1301" t="s">
        <v>138</v>
      </c>
    </row>
    <row r="108" spans="2:4" ht="25.5">
      <c r="B108">
        <v>106</v>
      </c>
      <c r="C108" s="1301" t="s">
        <v>1045</v>
      </c>
      <c r="D108" s="1301" t="s">
        <v>141</v>
      </c>
    </row>
    <row r="109" spans="2:4" ht="38.25">
      <c r="B109">
        <v>107</v>
      </c>
      <c r="C109" s="1301" t="s">
        <v>1048</v>
      </c>
      <c r="D109" s="1301" t="s">
        <v>142</v>
      </c>
    </row>
    <row r="110" spans="2:4" ht="38.25">
      <c r="B110" s="1302">
        <v>108</v>
      </c>
      <c r="C110" s="1303" t="s">
        <v>1046</v>
      </c>
      <c r="D110" s="1303" t="s">
        <v>143</v>
      </c>
    </row>
    <row r="111" spans="2:4" ht="12.75" customHeight="1">
      <c r="B111">
        <v>109</v>
      </c>
      <c r="C111" s="1301" t="s">
        <v>1013</v>
      </c>
      <c r="D111" s="1301" t="s">
        <v>178</v>
      </c>
    </row>
    <row r="112" spans="2:4">
      <c r="B112">
        <v>110</v>
      </c>
      <c r="C112" s="1301" t="s">
        <v>1051</v>
      </c>
      <c r="D112" s="1301" t="s">
        <v>1741</v>
      </c>
    </row>
    <row r="113" spans="2:4">
      <c r="B113">
        <v>111</v>
      </c>
      <c r="C113" s="1301" t="s">
        <v>1052</v>
      </c>
      <c r="D113" s="1301" t="s">
        <v>179</v>
      </c>
    </row>
    <row r="114" spans="2:4">
      <c r="B114">
        <v>112</v>
      </c>
      <c r="C114" s="1301" t="s">
        <v>1053</v>
      </c>
      <c r="D114" s="1301" t="s">
        <v>180</v>
      </c>
    </row>
    <row r="115" spans="2:4">
      <c r="B115">
        <v>113</v>
      </c>
      <c r="C115" s="1301" t="s">
        <v>1054</v>
      </c>
      <c r="D115" s="1301" t="s">
        <v>181</v>
      </c>
    </row>
    <row r="116" spans="2:4">
      <c r="B116">
        <v>114</v>
      </c>
      <c r="C116" s="1301" t="s">
        <v>1017</v>
      </c>
      <c r="D116" s="1301" t="s">
        <v>114</v>
      </c>
    </row>
    <row r="117" spans="2:4">
      <c r="B117">
        <v>115</v>
      </c>
      <c r="C117" s="1301" t="s">
        <v>1055</v>
      </c>
      <c r="D117" s="1301" t="s">
        <v>182</v>
      </c>
    </row>
    <row r="118" spans="2:4">
      <c r="B118">
        <v>116</v>
      </c>
      <c r="C118" s="1301" t="s">
        <v>1056</v>
      </c>
      <c r="D118" s="1301" t="s">
        <v>183</v>
      </c>
    </row>
    <row r="119" spans="2:4">
      <c r="B119">
        <v>117</v>
      </c>
      <c r="C119" s="1301" t="s">
        <v>1018</v>
      </c>
      <c r="D119" s="1301" t="s">
        <v>184</v>
      </c>
    </row>
    <row r="120" spans="2:4">
      <c r="B120">
        <v>118</v>
      </c>
      <c r="C120" s="1301" t="s">
        <v>1057</v>
      </c>
      <c r="D120" s="1301" t="s">
        <v>185</v>
      </c>
    </row>
    <row r="121" spans="2:4">
      <c r="B121">
        <v>119</v>
      </c>
      <c r="C121" s="1301" t="s">
        <v>1058</v>
      </c>
      <c r="D121" s="1301" t="s">
        <v>186</v>
      </c>
    </row>
    <row r="122" spans="2:4">
      <c r="B122">
        <v>120</v>
      </c>
      <c r="C122" s="1301" t="s">
        <v>1059</v>
      </c>
      <c r="D122" s="1301" t="s">
        <v>187</v>
      </c>
    </row>
    <row r="123" spans="2:4">
      <c r="B123">
        <v>121</v>
      </c>
      <c r="C123" s="1301" t="s">
        <v>1060</v>
      </c>
      <c r="D123" s="1301" t="s">
        <v>188</v>
      </c>
    </row>
    <row r="124" spans="2:4">
      <c r="B124">
        <v>122</v>
      </c>
      <c r="C124" s="1301" t="s">
        <v>1914</v>
      </c>
      <c r="D124" s="1301" t="s">
        <v>1913</v>
      </c>
    </row>
    <row r="125" spans="2:4">
      <c r="B125">
        <v>123</v>
      </c>
      <c r="C125" s="1301" t="s">
        <v>1062</v>
      </c>
      <c r="D125" s="1301" t="s">
        <v>190</v>
      </c>
    </row>
    <row r="126" spans="2:4" ht="25.5">
      <c r="B126">
        <v>124</v>
      </c>
      <c r="C126" s="1301" t="s">
        <v>1732</v>
      </c>
      <c r="D126" s="1301" t="s">
        <v>1752</v>
      </c>
    </row>
    <row r="127" spans="2:4">
      <c r="B127">
        <v>125</v>
      </c>
      <c r="C127" s="1301" t="s">
        <v>1064</v>
      </c>
      <c r="D127" s="1301" t="s">
        <v>192</v>
      </c>
    </row>
    <row r="128" spans="2:4">
      <c r="B128">
        <v>126</v>
      </c>
      <c r="C128" s="1301" t="s">
        <v>1065</v>
      </c>
      <c r="D128" s="1301" t="s">
        <v>1596</v>
      </c>
    </row>
    <row r="129" spans="2:4">
      <c r="B129">
        <v>127</v>
      </c>
      <c r="C129" s="1301" t="s">
        <v>1066</v>
      </c>
      <c r="D129" s="1301" t="s">
        <v>193</v>
      </c>
    </row>
    <row r="130" spans="2:4">
      <c r="B130">
        <v>128</v>
      </c>
      <c r="C130" s="1301" t="s">
        <v>1067</v>
      </c>
      <c r="D130" s="1301" t="s">
        <v>194</v>
      </c>
    </row>
    <row r="131" spans="2:4" ht="25.5">
      <c r="B131">
        <v>129</v>
      </c>
      <c r="C131" s="1301" t="s">
        <v>1068</v>
      </c>
      <c r="D131" s="1301" t="s">
        <v>9</v>
      </c>
    </row>
    <row r="132" spans="2:4">
      <c r="B132">
        <v>130</v>
      </c>
      <c r="C132" s="1301" t="s">
        <v>1069</v>
      </c>
      <c r="D132" s="1301" t="s">
        <v>195</v>
      </c>
    </row>
    <row r="133" spans="2:4">
      <c r="B133">
        <v>131</v>
      </c>
      <c r="C133" s="1301" t="s">
        <v>1070</v>
      </c>
      <c r="D133" s="1301" t="s">
        <v>196</v>
      </c>
    </row>
    <row r="134" spans="2:4" ht="25.5">
      <c r="B134">
        <v>132</v>
      </c>
      <c r="C134" s="1301" t="s">
        <v>1071</v>
      </c>
      <c r="D134" s="1301" t="s">
        <v>197</v>
      </c>
    </row>
    <row r="135" spans="2:4">
      <c r="B135">
        <v>133</v>
      </c>
      <c r="C135" s="1301" t="s">
        <v>1072</v>
      </c>
      <c r="D135" s="1301" t="s">
        <v>198</v>
      </c>
    </row>
    <row r="136" spans="2:4">
      <c r="B136">
        <v>134</v>
      </c>
      <c r="C136" s="1301" t="s">
        <v>1742</v>
      </c>
      <c r="D136" s="1301" t="s">
        <v>1747</v>
      </c>
    </row>
    <row r="137" spans="2:4">
      <c r="B137">
        <v>135</v>
      </c>
      <c r="C137" s="1301" t="s">
        <v>1070</v>
      </c>
      <c r="D137" s="1301" t="s">
        <v>196</v>
      </c>
    </row>
    <row r="138" spans="2:4" ht="25.5">
      <c r="B138">
        <v>136</v>
      </c>
      <c r="C138" s="1301" t="s">
        <v>1743</v>
      </c>
      <c r="D138" s="1301" t="s">
        <v>1748</v>
      </c>
    </row>
    <row r="139" spans="2:4" ht="25.5">
      <c r="B139">
        <v>137</v>
      </c>
      <c r="C139" s="1301" t="s">
        <v>1744</v>
      </c>
      <c r="D139" s="1301" t="s">
        <v>199</v>
      </c>
    </row>
    <row r="140" spans="2:4">
      <c r="B140">
        <v>138</v>
      </c>
      <c r="C140" s="1301" t="s">
        <v>1745</v>
      </c>
      <c r="D140" s="1301" t="s">
        <v>200</v>
      </c>
    </row>
    <row r="141" spans="2:4">
      <c r="B141" s="1302">
        <v>139</v>
      </c>
      <c r="C141" s="1303" t="s">
        <v>1746</v>
      </c>
      <c r="D141" s="1303" t="s">
        <v>201</v>
      </c>
    </row>
    <row r="142" spans="2:4">
      <c r="B142">
        <v>140</v>
      </c>
      <c r="C142" s="1301" t="s">
        <v>96</v>
      </c>
      <c r="D142" s="587" t="s">
        <v>257</v>
      </c>
    </row>
    <row r="143" spans="2:4">
      <c r="B143">
        <v>141</v>
      </c>
      <c r="C143" s="1301" t="s">
        <v>1073</v>
      </c>
      <c r="D143" s="574" t="s">
        <v>203</v>
      </c>
    </row>
    <row r="144" spans="2:4">
      <c r="B144" s="1302">
        <v>142</v>
      </c>
      <c r="C144" s="1301" t="s">
        <v>1074</v>
      </c>
      <c r="D144" s="618" t="s">
        <v>204</v>
      </c>
    </row>
    <row r="145" spans="2:4">
      <c r="B145">
        <v>143</v>
      </c>
      <c r="C145" s="1301" t="s">
        <v>1075</v>
      </c>
      <c r="D145" s="619" t="s">
        <v>205</v>
      </c>
    </row>
    <row r="146" spans="2:4">
      <c r="B146">
        <v>144</v>
      </c>
      <c r="C146" s="1301" t="s">
        <v>1076</v>
      </c>
      <c r="D146" s="619" t="s">
        <v>206</v>
      </c>
    </row>
    <row r="147" spans="2:4">
      <c r="B147" s="1302">
        <v>145</v>
      </c>
      <c r="C147" s="1301" t="s">
        <v>1077</v>
      </c>
      <c r="D147" s="619" t="s">
        <v>268</v>
      </c>
    </row>
    <row r="148" spans="2:4">
      <c r="B148">
        <v>146</v>
      </c>
      <c r="C148" s="1301" t="s">
        <v>1078</v>
      </c>
      <c r="D148" s="619" t="s">
        <v>207</v>
      </c>
    </row>
    <row r="149" spans="2:4">
      <c r="B149">
        <v>147</v>
      </c>
      <c r="C149" s="1301" t="s">
        <v>1079</v>
      </c>
      <c r="D149" s="619" t="s">
        <v>208</v>
      </c>
    </row>
    <row r="150" spans="2:4" ht="25.5">
      <c r="B150" s="1302">
        <v>148</v>
      </c>
      <c r="C150" s="1301" t="s">
        <v>1080</v>
      </c>
      <c r="D150" s="658" t="s">
        <v>209</v>
      </c>
    </row>
    <row r="151" spans="2:4">
      <c r="B151">
        <v>149</v>
      </c>
      <c r="C151" s="1301" t="s">
        <v>1081</v>
      </c>
      <c r="D151" s="619" t="s">
        <v>210</v>
      </c>
    </row>
    <row r="152" spans="2:4">
      <c r="B152">
        <v>150</v>
      </c>
      <c r="C152" s="1301" t="s">
        <v>1082</v>
      </c>
      <c r="D152" s="634" t="s">
        <v>211</v>
      </c>
    </row>
    <row r="153" spans="2:4">
      <c r="B153" s="1302">
        <v>151</v>
      </c>
      <c r="C153" s="1301" t="s">
        <v>1083</v>
      </c>
      <c r="D153" s="619" t="s">
        <v>212</v>
      </c>
    </row>
    <row r="154" spans="2:4">
      <c r="B154">
        <v>152</v>
      </c>
      <c r="C154" s="1301" t="s">
        <v>1084</v>
      </c>
      <c r="D154" s="619" t="s">
        <v>213</v>
      </c>
    </row>
    <row r="155" spans="2:4">
      <c r="B155">
        <v>153</v>
      </c>
      <c r="C155" s="1301" t="s">
        <v>1085</v>
      </c>
      <c r="D155" s="619" t="s">
        <v>214</v>
      </c>
    </row>
    <row r="156" spans="2:4">
      <c r="B156" s="1302">
        <v>154</v>
      </c>
      <c r="C156" s="1301" t="s">
        <v>1086</v>
      </c>
      <c r="D156" s="619" t="s">
        <v>215</v>
      </c>
    </row>
    <row r="157" spans="2:4">
      <c r="B157">
        <v>155</v>
      </c>
      <c r="C157" s="1301" t="s">
        <v>1920</v>
      </c>
      <c r="D157" s="619" t="s">
        <v>216</v>
      </c>
    </row>
    <row r="158" spans="2:4">
      <c r="B158">
        <v>156</v>
      </c>
      <c r="C158" s="1301" t="s">
        <v>1087</v>
      </c>
      <c r="D158" s="635" t="s">
        <v>217</v>
      </c>
    </row>
    <row r="159" spans="2:4">
      <c r="B159" s="1302">
        <v>157</v>
      </c>
      <c r="C159" s="1301" t="s">
        <v>1088</v>
      </c>
      <c r="D159" s="550" t="s">
        <v>218</v>
      </c>
    </row>
    <row r="160" spans="2:4">
      <c r="B160">
        <v>158</v>
      </c>
      <c r="C160" s="1301" t="s">
        <v>1089</v>
      </c>
      <c r="D160" s="594" t="s">
        <v>219</v>
      </c>
    </row>
    <row r="161" spans="2:4">
      <c r="B161">
        <v>159</v>
      </c>
      <c r="C161" s="1301" t="s">
        <v>1090</v>
      </c>
      <c r="D161" s="600" t="s">
        <v>220</v>
      </c>
    </row>
    <row r="162" spans="2:4">
      <c r="B162" s="1302">
        <v>160</v>
      </c>
      <c r="C162" s="1301" t="s">
        <v>1091</v>
      </c>
      <c r="D162" s="602" t="s">
        <v>221</v>
      </c>
    </row>
    <row r="163" spans="2:4" ht="25.5">
      <c r="B163">
        <v>161</v>
      </c>
      <c r="C163" s="1301" t="s">
        <v>1092</v>
      </c>
      <c r="D163" s="602" t="s">
        <v>222</v>
      </c>
    </row>
    <row r="164" spans="2:4">
      <c r="B164">
        <v>162</v>
      </c>
      <c r="C164" s="1301" t="s">
        <v>1093</v>
      </c>
      <c r="D164" s="602" t="s">
        <v>223</v>
      </c>
    </row>
    <row r="165" spans="2:4">
      <c r="B165" s="1302">
        <v>163</v>
      </c>
      <c r="C165" s="1301" t="s">
        <v>1094</v>
      </c>
      <c r="D165" s="602" t="s">
        <v>224</v>
      </c>
    </row>
    <row r="166" spans="2:4" ht="25.5">
      <c r="B166">
        <v>164</v>
      </c>
      <c r="C166" s="1301" t="s">
        <v>1080</v>
      </c>
      <c r="D166" s="604" t="s">
        <v>225</v>
      </c>
    </row>
    <row r="167" spans="2:4">
      <c r="B167">
        <v>165</v>
      </c>
      <c r="C167" s="1301" t="s">
        <v>1095</v>
      </c>
      <c r="D167" s="602" t="s">
        <v>226</v>
      </c>
    </row>
    <row r="168" spans="2:4">
      <c r="B168" s="1302">
        <v>166</v>
      </c>
      <c r="C168" s="1301" t="s">
        <v>1096</v>
      </c>
      <c r="D168" s="602" t="s">
        <v>227</v>
      </c>
    </row>
    <row r="169" spans="2:4">
      <c r="B169">
        <v>167</v>
      </c>
      <c r="C169" s="1301" t="s">
        <v>1097</v>
      </c>
      <c r="D169" s="602" t="s">
        <v>228</v>
      </c>
    </row>
    <row r="170" spans="2:4">
      <c r="B170">
        <v>168</v>
      </c>
      <c r="C170" s="1301" t="s">
        <v>957</v>
      </c>
      <c r="D170" s="602" t="s">
        <v>229</v>
      </c>
    </row>
    <row r="171" spans="2:4">
      <c r="B171" s="1302">
        <v>169</v>
      </c>
      <c r="C171" s="1301" t="s">
        <v>1098</v>
      </c>
      <c r="D171" s="602" t="s">
        <v>230</v>
      </c>
    </row>
    <row r="172" spans="2:4">
      <c r="B172">
        <v>170</v>
      </c>
      <c r="C172" s="1301" t="s">
        <v>1099</v>
      </c>
      <c r="D172" s="553" t="s">
        <v>231</v>
      </c>
    </row>
    <row r="173" spans="2:4">
      <c r="B173">
        <v>171</v>
      </c>
      <c r="C173" s="1301" t="s">
        <v>1100</v>
      </c>
      <c r="D173" s="550" t="s">
        <v>232</v>
      </c>
    </row>
    <row r="174" spans="2:4">
      <c r="B174" s="1302">
        <v>172</v>
      </c>
      <c r="C174" s="1301" t="s">
        <v>1101</v>
      </c>
      <c r="D174" s="412" t="s">
        <v>233</v>
      </c>
    </row>
    <row r="175" spans="2:4">
      <c r="B175">
        <v>173</v>
      </c>
      <c r="C175" s="1301" t="s">
        <v>1102</v>
      </c>
      <c r="D175" s="643" t="s">
        <v>234</v>
      </c>
    </row>
    <row r="176" spans="2:4">
      <c r="B176">
        <v>174</v>
      </c>
      <c r="C176" s="1301" t="s">
        <v>1103</v>
      </c>
      <c r="D176" s="643" t="s">
        <v>235</v>
      </c>
    </row>
    <row r="177" spans="2:4">
      <c r="B177" s="1302">
        <v>175</v>
      </c>
      <c r="C177" s="1307" t="s">
        <v>1104</v>
      </c>
      <c r="D177" s="606" t="s">
        <v>236</v>
      </c>
    </row>
    <row r="178" spans="2:4" ht="25.5">
      <c r="B178">
        <v>176</v>
      </c>
      <c r="C178" s="1307" t="s">
        <v>1105</v>
      </c>
      <c r="D178" s="608" t="s">
        <v>237</v>
      </c>
    </row>
    <row r="179" spans="2:4">
      <c r="B179">
        <v>177</v>
      </c>
      <c r="C179" s="1301" t="s">
        <v>1106</v>
      </c>
      <c r="D179" s="643" t="s">
        <v>238</v>
      </c>
    </row>
    <row r="180" spans="2:4">
      <c r="B180" s="1302">
        <v>178</v>
      </c>
      <c r="C180" s="1301" t="s">
        <v>1107</v>
      </c>
      <c r="D180" s="643" t="s">
        <v>239</v>
      </c>
    </row>
    <row r="181" spans="2:4">
      <c r="B181">
        <v>179</v>
      </c>
      <c r="C181" s="1301" t="s">
        <v>1108</v>
      </c>
      <c r="D181" s="643" t="s">
        <v>240</v>
      </c>
    </row>
    <row r="182" spans="2:4">
      <c r="B182">
        <v>180</v>
      </c>
      <c r="C182" s="1307" t="s">
        <v>1109</v>
      </c>
      <c r="D182" s="610" t="s">
        <v>241</v>
      </c>
    </row>
    <row r="183" spans="2:4">
      <c r="B183" s="1302">
        <v>181</v>
      </c>
      <c r="C183" s="1307" t="s">
        <v>1110</v>
      </c>
      <c r="D183" s="616" t="s">
        <v>242</v>
      </c>
    </row>
    <row r="184" spans="2:4">
      <c r="B184">
        <v>182</v>
      </c>
      <c r="C184" s="1301" t="s">
        <v>1111</v>
      </c>
      <c r="D184" s="550" t="s">
        <v>243</v>
      </c>
    </row>
    <row r="185" spans="2:4">
      <c r="B185">
        <v>183</v>
      </c>
      <c r="C185" s="1301" t="s">
        <v>1112</v>
      </c>
      <c r="D185" s="550" t="s">
        <v>244</v>
      </c>
    </row>
    <row r="186" spans="2:4">
      <c r="B186" s="1302">
        <v>184</v>
      </c>
      <c r="C186" s="1301" t="s">
        <v>1113</v>
      </c>
      <c r="D186" s="550" t="s">
        <v>245</v>
      </c>
    </row>
    <row r="187" spans="2:4">
      <c r="B187">
        <v>185</v>
      </c>
      <c r="C187" s="1303" t="s">
        <v>1114</v>
      </c>
      <c r="D187" s="649" t="s">
        <v>246</v>
      </c>
    </row>
    <row r="188" spans="2:4">
      <c r="B188">
        <v>186</v>
      </c>
      <c r="C188" s="1301" t="s">
        <v>1115</v>
      </c>
      <c r="D188" s="1301" t="s">
        <v>489</v>
      </c>
    </row>
    <row r="189" spans="2:4">
      <c r="B189">
        <v>187</v>
      </c>
      <c r="C189" s="1301" t="s">
        <v>1053</v>
      </c>
      <c r="D189" s="1301" t="s">
        <v>180</v>
      </c>
    </row>
    <row r="190" spans="2:4">
      <c r="B190">
        <v>188</v>
      </c>
      <c r="C190" s="1301" t="s">
        <v>1116</v>
      </c>
      <c r="D190" s="1301" t="s">
        <v>247</v>
      </c>
    </row>
    <row r="191" spans="2:4">
      <c r="B191">
        <v>189</v>
      </c>
      <c r="C191" s="1301" t="s">
        <v>1117</v>
      </c>
      <c r="D191" s="1301" t="s">
        <v>210</v>
      </c>
    </row>
    <row r="192" spans="2:4" ht="25.5">
      <c r="B192">
        <v>190</v>
      </c>
      <c r="C192" s="1301" t="s">
        <v>1118</v>
      </c>
      <c r="D192" s="1301" t="s">
        <v>248</v>
      </c>
    </row>
    <row r="193" spans="2:4">
      <c r="B193">
        <v>191</v>
      </c>
      <c r="C193" s="1301" t="s">
        <v>1119</v>
      </c>
      <c r="D193" s="1301" t="s">
        <v>249</v>
      </c>
    </row>
    <row r="194" spans="2:4" ht="25.5">
      <c r="B194">
        <v>192</v>
      </c>
      <c r="C194" s="1301" t="s">
        <v>1120</v>
      </c>
      <c r="D194" s="1301" t="s">
        <v>1729</v>
      </c>
    </row>
    <row r="195" spans="2:4" ht="25.5">
      <c r="B195">
        <v>193</v>
      </c>
      <c r="C195" s="1301" t="s">
        <v>1121</v>
      </c>
      <c r="D195" s="1301" t="s">
        <v>1751</v>
      </c>
    </row>
    <row r="196" spans="2:4">
      <c r="B196">
        <v>194</v>
      </c>
      <c r="C196" s="1301" t="s">
        <v>973</v>
      </c>
      <c r="D196" s="1301" t="s">
        <v>250</v>
      </c>
    </row>
    <row r="197" spans="2:4">
      <c r="B197">
        <v>195</v>
      </c>
      <c r="C197" s="1301" t="s">
        <v>1122</v>
      </c>
      <c r="D197" s="1301" t="s">
        <v>251</v>
      </c>
    </row>
    <row r="198" spans="2:4">
      <c r="B198">
        <v>196</v>
      </c>
      <c r="C198" s="1301" t="s">
        <v>1054</v>
      </c>
      <c r="D198" s="1301" t="s">
        <v>181</v>
      </c>
    </row>
    <row r="199" spans="2:4">
      <c r="B199">
        <v>197</v>
      </c>
      <c r="C199" s="1301" t="s">
        <v>1123</v>
      </c>
      <c r="D199" s="1301" t="s">
        <v>252</v>
      </c>
    </row>
    <row r="200" spans="2:4">
      <c r="B200">
        <v>198</v>
      </c>
      <c r="C200" s="1301" t="s">
        <v>1911</v>
      </c>
      <c r="D200" s="1301" t="s">
        <v>1909</v>
      </c>
    </row>
    <row r="201" spans="2:4">
      <c r="B201">
        <v>199</v>
      </c>
      <c r="C201" s="1301" t="s">
        <v>1912</v>
      </c>
      <c r="D201" s="1301" t="s">
        <v>1910</v>
      </c>
    </row>
    <row r="202" spans="2:4">
      <c r="B202">
        <v>200</v>
      </c>
      <c r="C202" s="1301" t="s">
        <v>1124</v>
      </c>
      <c r="D202" s="1301" t="s">
        <v>224</v>
      </c>
    </row>
    <row r="203" spans="2:4">
      <c r="B203">
        <v>201</v>
      </c>
      <c r="C203" s="1301" t="s">
        <v>1125</v>
      </c>
      <c r="D203" s="1301" t="s">
        <v>230</v>
      </c>
    </row>
    <row r="204" spans="2:4">
      <c r="B204">
        <v>202</v>
      </c>
      <c r="C204" s="1301" t="s">
        <v>973</v>
      </c>
      <c r="D204" s="1301" t="s">
        <v>250</v>
      </c>
    </row>
    <row r="205" spans="2:4">
      <c r="B205" s="1302">
        <v>203</v>
      </c>
      <c r="C205" s="1303" t="s">
        <v>1126</v>
      </c>
      <c r="D205" s="1303" t="s">
        <v>253</v>
      </c>
    </row>
    <row r="206" spans="2:4">
      <c r="B206">
        <v>204</v>
      </c>
      <c r="C206" s="1301" t="s">
        <v>1127</v>
      </c>
      <c r="D206" s="1301" t="s">
        <v>490</v>
      </c>
    </row>
    <row r="207" spans="2:4">
      <c r="B207">
        <v>205</v>
      </c>
      <c r="C207" s="1301" t="s">
        <v>1055</v>
      </c>
      <c r="D207" s="1301" t="s">
        <v>182</v>
      </c>
    </row>
    <row r="208" spans="2:4">
      <c r="B208">
        <v>206</v>
      </c>
      <c r="C208" s="1301" t="s">
        <v>1128</v>
      </c>
      <c r="D208" s="1301" t="s">
        <v>259</v>
      </c>
    </row>
    <row r="209" spans="2:4">
      <c r="B209">
        <v>207</v>
      </c>
      <c r="C209" s="1301" t="s">
        <v>1129</v>
      </c>
      <c r="D209" s="1301" t="s">
        <v>1934</v>
      </c>
    </row>
    <row r="210" spans="2:4" ht="38.25">
      <c r="B210">
        <v>208</v>
      </c>
      <c r="C210" s="1301" t="s">
        <v>1130</v>
      </c>
      <c r="D210" s="1301" t="s">
        <v>260</v>
      </c>
    </row>
    <row r="211" spans="2:4">
      <c r="B211">
        <v>209</v>
      </c>
      <c r="C211" s="1301" t="s">
        <v>1131</v>
      </c>
      <c r="D211" s="1301" t="s">
        <v>261</v>
      </c>
    </row>
    <row r="212" spans="2:4" ht="25.5">
      <c r="B212">
        <v>210</v>
      </c>
      <c r="C212" s="1301" t="s">
        <v>1132</v>
      </c>
      <c r="D212" s="1301" t="s">
        <v>1935</v>
      </c>
    </row>
    <row r="213" spans="2:4" ht="25.5">
      <c r="B213">
        <v>211</v>
      </c>
      <c r="C213" s="1301" t="s">
        <v>1133</v>
      </c>
      <c r="D213" s="1301" t="s">
        <v>526</v>
      </c>
    </row>
    <row r="214" spans="2:4">
      <c r="B214">
        <v>212</v>
      </c>
      <c r="C214" s="1301" t="s">
        <v>1134</v>
      </c>
      <c r="D214" s="1301" t="s">
        <v>262</v>
      </c>
    </row>
    <row r="215" spans="2:4">
      <c r="B215">
        <v>213</v>
      </c>
      <c r="C215" s="1301" t="s">
        <v>1135</v>
      </c>
      <c r="D215" s="1301" t="s">
        <v>263</v>
      </c>
    </row>
    <row r="216" spans="2:4">
      <c r="B216">
        <v>214</v>
      </c>
      <c r="C216" s="1301" t="s">
        <v>1136</v>
      </c>
      <c r="D216" s="1301" t="s">
        <v>1936</v>
      </c>
    </row>
    <row r="217" spans="2:4">
      <c r="B217">
        <v>215</v>
      </c>
      <c r="C217" s="1301" t="s">
        <v>973</v>
      </c>
      <c r="D217" s="1301" t="s">
        <v>250</v>
      </c>
    </row>
    <row r="218" spans="2:4" ht="25.5">
      <c r="B218">
        <v>216</v>
      </c>
      <c r="C218" s="1301" t="s">
        <v>1137</v>
      </c>
      <c r="D218" s="1301" t="s">
        <v>527</v>
      </c>
    </row>
    <row r="219" spans="2:4">
      <c r="B219">
        <v>217</v>
      </c>
      <c r="C219" s="1301" t="s">
        <v>1138</v>
      </c>
      <c r="D219" s="1301" t="s">
        <v>1937</v>
      </c>
    </row>
    <row r="220" spans="2:4">
      <c r="B220">
        <v>218</v>
      </c>
      <c r="C220" s="1301" t="s">
        <v>1139</v>
      </c>
      <c r="D220" s="1301" t="s">
        <v>264</v>
      </c>
    </row>
    <row r="221" spans="2:4">
      <c r="B221">
        <v>219</v>
      </c>
      <c r="C221" s="1301" t="s">
        <v>1056</v>
      </c>
      <c r="D221" s="1301" t="s">
        <v>183</v>
      </c>
    </row>
    <row r="222" spans="2:4">
      <c r="B222">
        <v>220</v>
      </c>
      <c r="C222" s="1301" t="s">
        <v>1140</v>
      </c>
      <c r="D222" s="1301" t="s">
        <v>1660</v>
      </c>
    </row>
    <row r="223" spans="2:4">
      <c r="B223">
        <v>221</v>
      </c>
      <c r="C223" s="1301" t="s">
        <v>1141</v>
      </c>
      <c r="D223" s="1301" t="s">
        <v>1659</v>
      </c>
    </row>
    <row r="224" spans="2:4">
      <c r="B224">
        <v>222</v>
      </c>
      <c r="C224" s="1301" t="s">
        <v>1142</v>
      </c>
      <c r="D224" s="1301" t="s">
        <v>1938</v>
      </c>
    </row>
    <row r="225" spans="2:4" ht="25.5">
      <c r="B225">
        <v>223</v>
      </c>
      <c r="C225" s="1301" t="s">
        <v>1143</v>
      </c>
      <c r="D225" s="1301" t="s">
        <v>1661</v>
      </c>
    </row>
    <row r="226" spans="2:4">
      <c r="B226">
        <v>224</v>
      </c>
      <c r="C226" s="1301" t="s">
        <v>1144</v>
      </c>
      <c r="D226" s="1301" t="s">
        <v>266</v>
      </c>
    </row>
    <row r="227" spans="2:4">
      <c r="B227">
        <v>225</v>
      </c>
      <c r="C227" s="1301" t="s">
        <v>1145</v>
      </c>
      <c r="D227" s="1301" t="s">
        <v>1937</v>
      </c>
    </row>
    <row r="228" spans="2:4">
      <c r="B228">
        <v>226</v>
      </c>
      <c r="C228" s="1301" t="s">
        <v>1146</v>
      </c>
      <c r="D228" s="1301" t="s">
        <v>512</v>
      </c>
    </row>
    <row r="229" spans="2:4">
      <c r="B229">
        <v>227</v>
      </c>
      <c r="C229" s="1301" t="s">
        <v>1147</v>
      </c>
      <c r="D229" s="1301" t="s">
        <v>267</v>
      </c>
    </row>
    <row r="230" spans="2:4">
      <c r="B230" s="1302">
        <v>228</v>
      </c>
      <c r="C230" s="1309" t="s">
        <v>1148</v>
      </c>
      <c r="D230" s="1309" t="s">
        <v>519</v>
      </c>
    </row>
    <row r="231" spans="2:4">
      <c r="B231">
        <v>229</v>
      </c>
      <c r="C231" s="1301" t="s">
        <v>953</v>
      </c>
      <c r="D231" s="1301" t="s">
        <v>491</v>
      </c>
    </row>
    <row r="232" spans="2:4">
      <c r="B232">
        <v>230</v>
      </c>
      <c r="C232" s="1301" t="s">
        <v>1077</v>
      </c>
      <c r="D232" s="1301" t="s">
        <v>268</v>
      </c>
    </row>
    <row r="233" spans="2:4">
      <c r="B233">
        <v>231</v>
      </c>
      <c r="C233" s="1301" t="s">
        <v>1149</v>
      </c>
      <c r="D233" s="1301" t="s">
        <v>269</v>
      </c>
    </row>
    <row r="234" spans="2:4">
      <c r="B234" s="1302">
        <v>232</v>
      </c>
      <c r="C234" s="1303" t="s">
        <v>1150</v>
      </c>
      <c r="D234" s="1303" t="s">
        <v>270</v>
      </c>
    </row>
    <row r="235" spans="2:4">
      <c r="B235">
        <v>233</v>
      </c>
      <c r="C235" s="1301" t="s">
        <v>1151</v>
      </c>
      <c r="D235" s="1301" t="s">
        <v>492</v>
      </c>
    </row>
    <row r="236" spans="2:4">
      <c r="B236">
        <v>234</v>
      </c>
      <c r="C236" s="1301" t="s">
        <v>1059</v>
      </c>
      <c r="D236" s="1301" t="s">
        <v>271</v>
      </c>
    </row>
    <row r="237" spans="2:4">
      <c r="B237">
        <v>235</v>
      </c>
      <c r="C237" s="1307" t="s">
        <v>1152</v>
      </c>
      <c r="D237" s="1307" t="s">
        <v>272</v>
      </c>
    </row>
    <row r="238" spans="2:4">
      <c r="B238">
        <v>236</v>
      </c>
      <c r="C238" s="1307" t="s">
        <v>1153</v>
      </c>
      <c r="D238" s="1307" t="s">
        <v>273</v>
      </c>
    </row>
    <row r="239" spans="2:4">
      <c r="B239">
        <v>237</v>
      </c>
      <c r="C239" s="1301" t="s">
        <v>1060</v>
      </c>
      <c r="D239" s="1301" t="s">
        <v>274</v>
      </c>
    </row>
    <row r="240" spans="2:4">
      <c r="B240">
        <v>238</v>
      </c>
      <c r="C240" s="1301" t="s">
        <v>1154</v>
      </c>
      <c r="D240" s="1301" t="s">
        <v>275</v>
      </c>
    </row>
    <row r="241" spans="2:4">
      <c r="B241">
        <v>239</v>
      </c>
      <c r="C241" s="1301" t="s">
        <v>1155</v>
      </c>
      <c r="D241" s="1301" t="s">
        <v>1710</v>
      </c>
    </row>
    <row r="242" spans="2:4">
      <c r="B242">
        <v>240</v>
      </c>
      <c r="C242" s="1301" t="s">
        <v>1156</v>
      </c>
      <c r="D242" s="1301" t="s">
        <v>276</v>
      </c>
    </row>
    <row r="243" spans="2:4">
      <c r="B243">
        <v>241</v>
      </c>
      <c r="C243" s="1301" t="s">
        <v>1157</v>
      </c>
      <c r="D243" s="1301" t="s">
        <v>277</v>
      </c>
    </row>
    <row r="244" spans="2:4">
      <c r="B244" s="1302">
        <v>242</v>
      </c>
      <c r="C244" s="1303" t="s">
        <v>1158</v>
      </c>
      <c r="D244" s="1303" t="s">
        <v>278</v>
      </c>
    </row>
    <row r="245" spans="2:4">
      <c r="B245">
        <v>243</v>
      </c>
      <c r="C245" s="1301" t="s">
        <v>1159</v>
      </c>
      <c r="D245" s="1301" t="s">
        <v>493</v>
      </c>
    </row>
    <row r="246" spans="2:4" ht="25.5">
      <c r="B246">
        <v>244</v>
      </c>
      <c r="C246" s="1301" t="s">
        <v>1160</v>
      </c>
      <c r="D246" s="1301" t="s">
        <v>279</v>
      </c>
    </row>
    <row r="247" spans="2:4" ht="25.5">
      <c r="B247">
        <v>245</v>
      </c>
      <c r="C247" s="1301" t="s">
        <v>1940</v>
      </c>
      <c r="D247" s="1301" t="s">
        <v>1939</v>
      </c>
    </row>
    <row r="248" spans="2:4" ht="38.25">
      <c r="B248">
        <v>246</v>
      </c>
      <c r="C248" s="1301" t="s">
        <v>1849</v>
      </c>
      <c r="D248" s="1301" t="s">
        <v>1848</v>
      </c>
    </row>
    <row r="249" spans="2:4">
      <c r="B249">
        <v>247</v>
      </c>
      <c r="C249" s="1301" t="s">
        <v>1161</v>
      </c>
      <c r="D249" s="1301" t="s">
        <v>280</v>
      </c>
    </row>
    <row r="250" spans="2:4" ht="51">
      <c r="B250" s="1302">
        <v>248</v>
      </c>
      <c r="C250" s="1303" t="s">
        <v>1162</v>
      </c>
      <c r="D250" s="1303" t="s">
        <v>933</v>
      </c>
    </row>
    <row r="251" spans="2:4">
      <c r="B251">
        <v>249</v>
      </c>
      <c r="C251" s="1301" t="s">
        <v>1163</v>
      </c>
      <c r="D251" s="1301" t="s">
        <v>494</v>
      </c>
    </row>
    <row r="252" spans="2:4" ht="25.5">
      <c r="B252">
        <v>250</v>
      </c>
      <c r="C252" s="1301" t="s">
        <v>1757</v>
      </c>
      <c r="D252" s="1301" t="s">
        <v>1753</v>
      </c>
    </row>
    <row r="253" spans="2:4" ht="25.5">
      <c r="B253">
        <v>251</v>
      </c>
      <c r="C253" s="1307" t="s">
        <v>1758</v>
      </c>
      <c r="D253" s="1307" t="s">
        <v>281</v>
      </c>
    </row>
    <row r="254" spans="2:4">
      <c r="B254">
        <v>252</v>
      </c>
      <c r="C254" s="1307" t="s">
        <v>1164</v>
      </c>
      <c r="D254" s="1307" t="s">
        <v>1754</v>
      </c>
    </row>
    <row r="255" spans="2:4" ht="25.5">
      <c r="B255">
        <v>253</v>
      </c>
      <c r="C255" s="1307" t="s">
        <v>1165</v>
      </c>
      <c r="D255" s="1307" t="s">
        <v>1755</v>
      </c>
    </row>
    <row r="256" spans="2:4">
      <c r="B256">
        <v>254</v>
      </c>
      <c r="C256" s="1301" t="s">
        <v>1166</v>
      </c>
      <c r="D256" s="1301" t="s">
        <v>282</v>
      </c>
    </row>
    <row r="257" spans="2:4">
      <c r="B257">
        <v>255</v>
      </c>
      <c r="C257" s="1301" t="s">
        <v>1167</v>
      </c>
      <c r="D257" s="1301" t="s">
        <v>283</v>
      </c>
    </row>
    <row r="258" spans="2:4" ht="25.5">
      <c r="B258">
        <v>256</v>
      </c>
      <c r="C258" s="1301" t="s">
        <v>1168</v>
      </c>
      <c r="D258" s="1301" t="s">
        <v>1756</v>
      </c>
    </row>
    <row r="259" spans="2:4">
      <c r="B259">
        <v>257</v>
      </c>
      <c r="C259" s="1301" t="s">
        <v>1169</v>
      </c>
      <c r="D259" s="1301" t="s">
        <v>284</v>
      </c>
    </row>
    <row r="260" spans="2:4">
      <c r="B260">
        <v>258</v>
      </c>
      <c r="C260" s="1301" t="s">
        <v>973</v>
      </c>
      <c r="D260" s="1301" t="s">
        <v>250</v>
      </c>
    </row>
    <row r="261" spans="2:4">
      <c r="B261" s="1302">
        <v>259</v>
      </c>
      <c r="C261" s="1303" t="s">
        <v>1170</v>
      </c>
      <c r="D261" s="1303" t="s">
        <v>285</v>
      </c>
    </row>
    <row r="262" spans="2:4" ht="25.5">
      <c r="B262">
        <v>260</v>
      </c>
      <c r="C262" s="1301" t="s">
        <v>1779</v>
      </c>
      <c r="D262" s="1301" t="s">
        <v>1752</v>
      </c>
    </row>
    <row r="263" spans="2:4">
      <c r="B263">
        <v>261</v>
      </c>
      <c r="C263" s="1301" t="s">
        <v>1171</v>
      </c>
      <c r="D263" s="1301" t="s">
        <v>286</v>
      </c>
    </row>
    <row r="264" spans="2:4">
      <c r="B264">
        <v>262</v>
      </c>
      <c r="C264" s="1301" t="s">
        <v>1172</v>
      </c>
      <c r="D264" s="1301" t="s">
        <v>502</v>
      </c>
    </row>
    <row r="265" spans="2:4">
      <c r="B265">
        <v>263</v>
      </c>
      <c r="C265" s="1301" t="s">
        <v>1173</v>
      </c>
      <c r="D265" s="1301" t="s">
        <v>287</v>
      </c>
    </row>
    <row r="266" spans="2:4">
      <c r="B266">
        <v>264</v>
      </c>
      <c r="C266" s="1301" t="s">
        <v>1174</v>
      </c>
      <c r="D266" s="1301" t="s">
        <v>503</v>
      </c>
    </row>
    <row r="267" spans="2:4">
      <c r="B267" s="1302">
        <v>265</v>
      </c>
      <c r="C267" s="1303" t="s">
        <v>1063</v>
      </c>
      <c r="D267" s="1303" t="s">
        <v>288</v>
      </c>
    </row>
    <row r="268" spans="2:4">
      <c r="B268">
        <v>266</v>
      </c>
      <c r="C268" s="1301" t="s">
        <v>958</v>
      </c>
      <c r="D268" s="1301" t="s">
        <v>495</v>
      </c>
    </row>
    <row r="269" spans="2:4">
      <c r="B269">
        <v>267</v>
      </c>
      <c r="C269" s="1301" t="s">
        <v>1175</v>
      </c>
      <c r="D269" s="1301" t="s">
        <v>290</v>
      </c>
    </row>
    <row r="270" spans="2:4">
      <c r="B270">
        <v>268</v>
      </c>
      <c r="C270" s="1301" t="s">
        <v>1176</v>
      </c>
      <c r="D270" s="1301" t="s">
        <v>291</v>
      </c>
    </row>
    <row r="271" spans="2:4">
      <c r="B271">
        <v>269</v>
      </c>
      <c r="C271" s="1307" t="s">
        <v>1831</v>
      </c>
      <c r="D271" s="1307" t="s">
        <v>1832</v>
      </c>
    </row>
    <row r="272" spans="2:4">
      <c r="B272">
        <v>270</v>
      </c>
      <c r="C272" s="1307" t="s">
        <v>1177</v>
      </c>
      <c r="D272" s="1307" t="s">
        <v>514</v>
      </c>
    </row>
    <row r="273" spans="2:4">
      <c r="B273">
        <v>271</v>
      </c>
      <c r="C273" s="1307" t="s">
        <v>1178</v>
      </c>
      <c r="D273" s="1307" t="s">
        <v>515</v>
      </c>
    </row>
    <row r="274" spans="2:4">
      <c r="B274">
        <v>272</v>
      </c>
      <c r="C274" s="1307" t="s">
        <v>1179</v>
      </c>
      <c r="D274" s="1307" t="s">
        <v>516</v>
      </c>
    </row>
    <row r="275" spans="2:4">
      <c r="B275">
        <v>273</v>
      </c>
      <c r="C275" s="1307" t="s">
        <v>1180</v>
      </c>
      <c r="D275" s="1307" t="s">
        <v>517</v>
      </c>
    </row>
    <row r="276" spans="2:4">
      <c r="B276">
        <v>274</v>
      </c>
      <c r="C276" s="1307" t="s">
        <v>1181</v>
      </c>
      <c r="D276" s="1307" t="s">
        <v>292</v>
      </c>
    </row>
    <row r="277" spans="2:4">
      <c r="B277">
        <v>275</v>
      </c>
      <c r="C277" s="1307" t="s">
        <v>1182</v>
      </c>
      <c r="D277" s="1307" t="s">
        <v>293</v>
      </c>
    </row>
    <row r="278" spans="2:4">
      <c r="B278">
        <v>276</v>
      </c>
      <c r="C278" s="1307" t="s">
        <v>1183</v>
      </c>
      <c r="D278" s="1307" t="s">
        <v>294</v>
      </c>
    </row>
    <row r="279" spans="2:4">
      <c r="B279">
        <v>277</v>
      </c>
      <c r="C279" s="1307" t="s">
        <v>973</v>
      </c>
      <c r="D279" s="1307" t="s">
        <v>250</v>
      </c>
    </row>
    <row r="280" spans="2:4">
      <c r="B280">
        <v>278</v>
      </c>
      <c r="C280" s="1301" t="s">
        <v>1184</v>
      </c>
      <c r="D280" s="1301" t="s">
        <v>295</v>
      </c>
    </row>
    <row r="281" spans="2:4">
      <c r="B281" s="1302">
        <v>279</v>
      </c>
      <c r="C281" s="1309" t="s">
        <v>1148</v>
      </c>
      <c r="D281" s="1309" t="s">
        <v>519</v>
      </c>
    </row>
    <row r="282" spans="2:4">
      <c r="B282">
        <v>280</v>
      </c>
      <c r="C282" s="1301" t="s">
        <v>1185</v>
      </c>
      <c r="D282" s="1301" t="s">
        <v>496</v>
      </c>
    </row>
    <row r="283" spans="2:4">
      <c r="B283">
        <v>281</v>
      </c>
      <c r="C283" s="1301" t="s">
        <v>1186</v>
      </c>
      <c r="D283" s="1301" t="s">
        <v>296</v>
      </c>
    </row>
    <row r="284" spans="2:4">
      <c r="B284">
        <v>282</v>
      </c>
      <c r="C284" s="1301" t="s">
        <v>1187</v>
      </c>
      <c r="D284" s="1301" t="s">
        <v>297</v>
      </c>
    </row>
    <row r="285" spans="2:4">
      <c r="B285">
        <v>283</v>
      </c>
      <c r="C285" s="1301" t="s">
        <v>1188</v>
      </c>
      <c r="D285" s="1301" t="s">
        <v>298</v>
      </c>
    </row>
    <row r="286" spans="2:4">
      <c r="B286">
        <v>284</v>
      </c>
      <c r="C286" s="1301" t="s">
        <v>1189</v>
      </c>
      <c r="D286" s="1301" t="s">
        <v>299</v>
      </c>
    </row>
    <row r="287" spans="2:4">
      <c r="B287">
        <v>285</v>
      </c>
      <c r="C287" s="1301" t="s">
        <v>1190</v>
      </c>
      <c r="D287" s="1301" t="s">
        <v>300</v>
      </c>
    </row>
    <row r="288" spans="2:4">
      <c r="B288" s="1302">
        <v>286</v>
      </c>
      <c r="C288" s="1303" t="s">
        <v>1191</v>
      </c>
      <c r="D288" s="1303" t="s">
        <v>301</v>
      </c>
    </row>
    <row r="289" spans="2:4">
      <c r="B289">
        <v>287</v>
      </c>
      <c r="C289" s="1301" t="s">
        <v>1192</v>
      </c>
      <c r="D289" s="1301" t="s">
        <v>497</v>
      </c>
    </row>
    <row r="290" spans="2:4" ht="25.5">
      <c r="B290">
        <v>288</v>
      </c>
      <c r="C290" s="1307" t="s">
        <v>1193</v>
      </c>
      <c r="D290" s="1307" t="s">
        <v>501</v>
      </c>
    </row>
    <row r="291" spans="2:4" ht="25.5">
      <c r="B291">
        <v>289</v>
      </c>
      <c r="C291" s="1307" t="s">
        <v>1761</v>
      </c>
      <c r="D291" s="1307" t="s">
        <v>302</v>
      </c>
    </row>
    <row r="292" spans="2:4" ht="25.5">
      <c r="B292">
        <v>290</v>
      </c>
      <c r="C292" s="1307" t="s">
        <v>1194</v>
      </c>
      <c r="D292" s="1307" t="s">
        <v>1759</v>
      </c>
    </row>
    <row r="293" spans="2:4" ht="25.5">
      <c r="B293">
        <v>291</v>
      </c>
      <c r="C293" s="1307" t="s">
        <v>1195</v>
      </c>
      <c r="D293" s="1307" t="s">
        <v>1760</v>
      </c>
    </row>
    <row r="294" spans="2:4">
      <c r="B294">
        <v>292</v>
      </c>
      <c r="C294" s="1307" t="s">
        <v>1196</v>
      </c>
      <c r="D294" s="1307" t="s">
        <v>303</v>
      </c>
    </row>
    <row r="295" spans="2:4">
      <c r="B295">
        <v>293</v>
      </c>
      <c r="C295" s="1307" t="s">
        <v>1197</v>
      </c>
      <c r="D295" s="1307" t="s">
        <v>304</v>
      </c>
    </row>
    <row r="296" spans="2:4">
      <c r="B296">
        <v>294</v>
      </c>
      <c r="C296" s="1307" t="s">
        <v>1198</v>
      </c>
      <c r="D296" s="1307" t="s">
        <v>305</v>
      </c>
    </row>
    <row r="297" spans="2:4">
      <c r="B297">
        <v>295</v>
      </c>
      <c r="C297" s="1301" t="s">
        <v>1199</v>
      </c>
      <c r="D297" s="1301" t="s">
        <v>306</v>
      </c>
    </row>
    <row r="298" spans="2:4">
      <c r="B298">
        <v>296</v>
      </c>
      <c r="C298" s="1301" t="s">
        <v>1200</v>
      </c>
      <c r="D298" s="1301" t="s">
        <v>307</v>
      </c>
    </row>
    <row r="299" spans="2:4">
      <c r="B299">
        <v>297</v>
      </c>
      <c r="C299" s="1301" t="s">
        <v>1066</v>
      </c>
      <c r="D299" s="1301" t="s">
        <v>308</v>
      </c>
    </row>
    <row r="300" spans="2:4">
      <c r="B300" s="1302">
        <v>298</v>
      </c>
      <c r="C300" s="1303" t="s">
        <v>1201</v>
      </c>
      <c r="D300" s="1303" t="s">
        <v>309</v>
      </c>
    </row>
    <row r="301" spans="2:4">
      <c r="B301">
        <v>299</v>
      </c>
      <c r="C301" s="1301" t="s">
        <v>1202</v>
      </c>
      <c r="D301" s="1301" t="s">
        <v>508</v>
      </c>
    </row>
    <row r="302" spans="2:4">
      <c r="B302">
        <v>300</v>
      </c>
      <c r="C302" s="1301" t="s">
        <v>1203</v>
      </c>
      <c r="D302" s="1301" t="s">
        <v>310</v>
      </c>
    </row>
    <row r="303" spans="2:4" ht="38.25">
      <c r="B303">
        <v>301</v>
      </c>
      <c r="C303" s="1307" t="s">
        <v>1204</v>
      </c>
      <c r="D303" s="1307" t="s">
        <v>1822</v>
      </c>
    </row>
    <row r="304" spans="2:4" ht="25.5">
      <c r="B304">
        <v>302</v>
      </c>
      <c r="C304" s="1301" t="s">
        <v>1205</v>
      </c>
      <c r="D304" s="1301" t="s">
        <v>311</v>
      </c>
    </row>
    <row r="305" spans="2:4" ht="38.25">
      <c r="B305">
        <v>303</v>
      </c>
      <c r="C305" s="1301" t="s">
        <v>1206</v>
      </c>
      <c r="D305" s="1301" t="s">
        <v>312</v>
      </c>
    </row>
    <row r="306" spans="2:4" ht="38.25">
      <c r="B306">
        <v>304</v>
      </c>
      <c r="C306" s="1307" t="s">
        <v>1206</v>
      </c>
      <c r="D306" s="1307" t="s">
        <v>1823</v>
      </c>
    </row>
    <row r="307" spans="2:4" ht="25.5">
      <c r="B307">
        <v>305</v>
      </c>
      <c r="C307" s="1301" t="s">
        <v>1207</v>
      </c>
      <c r="D307" s="1301" t="s">
        <v>313</v>
      </c>
    </row>
    <row r="308" spans="2:4">
      <c r="B308">
        <v>306</v>
      </c>
      <c r="C308" s="1307" t="s">
        <v>1208</v>
      </c>
      <c r="D308" s="1307" t="s">
        <v>314</v>
      </c>
    </row>
    <row r="309" spans="2:4" ht="25.5">
      <c r="B309">
        <v>307</v>
      </c>
      <c r="C309" s="1307" t="s">
        <v>1</v>
      </c>
      <c r="D309" s="1307" t="s">
        <v>1</v>
      </c>
    </row>
    <row r="310" spans="2:4" ht="25.5">
      <c r="B310">
        <v>308</v>
      </c>
      <c r="C310" s="1301" t="s">
        <v>2</v>
      </c>
      <c r="D310" s="1301" t="s">
        <v>2</v>
      </c>
    </row>
    <row r="311" spans="2:4">
      <c r="B311">
        <v>309</v>
      </c>
      <c r="C311" s="1301" t="s">
        <v>1209</v>
      </c>
      <c r="D311" s="1301" t="s">
        <v>315</v>
      </c>
    </row>
    <row r="312" spans="2:4">
      <c r="B312">
        <v>310</v>
      </c>
      <c r="C312" s="1307" t="s">
        <v>1210</v>
      </c>
      <c r="D312" s="1307" t="s">
        <v>316</v>
      </c>
    </row>
    <row r="313" spans="2:4">
      <c r="B313">
        <v>311</v>
      </c>
      <c r="C313" s="1301" t="s">
        <v>1211</v>
      </c>
      <c r="D313" s="1301" t="s">
        <v>317</v>
      </c>
    </row>
    <row r="314" spans="2:4">
      <c r="B314">
        <v>312</v>
      </c>
      <c r="C314" s="1301" t="s">
        <v>1212</v>
      </c>
      <c r="D314" s="1301" t="s">
        <v>318</v>
      </c>
    </row>
    <row r="315" spans="2:4" ht="25.5">
      <c r="B315">
        <v>313</v>
      </c>
      <c r="C315" s="1307" t="s">
        <v>1213</v>
      </c>
      <c r="D315" s="1307" t="s">
        <v>507</v>
      </c>
    </row>
    <row r="316" spans="2:4">
      <c r="B316">
        <v>314</v>
      </c>
      <c r="C316" s="1309" t="s">
        <v>1214</v>
      </c>
      <c r="D316" s="1309" t="s">
        <v>319</v>
      </c>
    </row>
    <row r="317" spans="2:4">
      <c r="B317">
        <v>315</v>
      </c>
      <c r="C317" s="1301" t="s">
        <v>961</v>
      </c>
      <c r="D317" s="1301" t="s">
        <v>463</v>
      </c>
    </row>
    <row r="318" spans="2:4">
      <c r="B318">
        <v>316</v>
      </c>
      <c r="C318" s="1301" t="s">
        <v>1215</v>
      </c>
      <c r="D318" s="1301" t="s">
        <v>320</v>
      </c>
    </row>
    <row r="319" spans="2:4">
      <c r="B319">
        <v>317</v>
      </c>
      <c r="C319" s="1301" t="s">
        <v>1216</v>
      </c>
      <c r="D319" s="1301" t="s">
        <v>321</v>
      </c>
    </row>
    <row r="320" spans="2:4">
      <c r="B320">
        <v>318</v>
      </c>
      <c r="C320" s="1301" t="s">
        <v>1217</v>
      </c>
      <c r="D320" s="1301" t="s">
        <v>322</v>
      </c>
    </row>
    <row r="321" spans="2:4">
      <c r="B321">
        <v>319</v>
      </c>
      <c r="C321" s="1301" t="s">
        <v>1218</v>
      </c>
      <c r="D321" s="1301" t="s">
        <v>323</v>
      </c>
    </row>
    <row r="322" spans="2:4">
      <c r="B322">
        <v>320</v>
      </c>
      <c r="C322" s="1301" t="s">
        <v>1219</v>
      </c>
      <c r="D322" s="1301" t="s">
        <v>324</v>
      </c>
    </row>
    <row r="323" spans="2:4">
      <c r="B323">
        <v>321</v>
      </c>
      <c r="C323" s="1301" t="s">
        <v>1216</v>
      </c>
      <c r="D323" s="1301" t="s">
        <v>321</v>
      </c>
    </row>
    <row r="324" spans="2:4">
      <c r="B324">
        <v>322</v>
      </c>
      <c r="C324" s="1301" t="s">
        <v>1220</v>
      </c>
      <c r="D324" s="1301" t="s">
        <v>325</v>
      </c>
    </row>
    <row r="325" spans="2:4">
      <c r="B325">
        <v>323</v>
      </c>
      <c r="C325" s="1301" t="s">
        <v>1221</v>
      </c>
      <c r="D325" s="1301" t="s">
        <v>326</v>
      </c>
    </row>
    <row r="326" spans="2:4">
      <c r="B326">
        <v>324</v>
      </c>
      <c r="C326" s="1301" t="s">
        <v>1222</v>
      </c>
      <c r="D326" s="1301" t="s">
        <v>327</v>
      </c>
    </row>
    <row r="327" spans="2:4">
      <c r="B327">
        <v>325</v>
      </c>
      <c r="C327" s="1301" t="s">
        <v>1223</v>
      </c>
      <c r="D327" s="1301" t="s">
        <v>328</v>
      </c>
    </row>
    <row r="328" spans="2:4">
      <c r="B328">
        <v>326</v>
      </c>
      <c r="C328" s="1301" t="s">
        <v>1224</v>
      </c>
      <c r="D328" s="1301" t="s">
        <v>329</v>
      </c>
    </row>
    <row r="329" spans="2:4">
      <c r="B329">
        <v>327</v>
      </c>
      <c r="C329" s="1301" t="s">
        <v>1225</v>
      </c>
      <c r="D329" s="1301" t="s">
        <v>330</v>
      </c>
    </row>
    <row r="330" spans="2:4">
      <c r="B330">
        <v>328</v>
      </c>
      <c r="C330" s="1301" t="s">
        <v>1226</v>
      </c>
      <c r="D330" s="1301" t="s">
        <v>331</v>
      </c>
    </row>
    <row r="331" spans="2:4">
      <c r="B331">
        <v>329</v>
      </c>
      <c r="C331" s="1301" t="s">
        <v>1227</v>
      </c>
      <c r="D331" s="1301" t="s">
        <v>332</v>
      </c>
    </row>
    <row r="332" spans="2:4" ht="25.5">
      <c r="B332">
        <v>330</v>
      </c>
      <c r="C332" s="1301" t="s">
        <v>1228</v>
      </c>
      <c r="D332" s="1301" t="s">
        <v>333</v>
      </c>
    </row>
    <row r="333" spans="2:4">
      <c r="B333" s="1302">
        <v>331</v>
      </c>
      <c r="C333" s="1303" t="s">
        <v>1229</v>
      </c>
      <c r="D333" s="1303" t="s">
        <v>334</v>
      </c>
    </row>
    <row r="334" spans="2:4">
      <c r="B334">
        <v>332</v>
      </c>
      <c r="C334" s="1301" t="s">
        <v>1230</v>
      </c>
      <c r="D334" s="1301" t="s">
        <v>498</v>
      </c>
    </row>
    <row r="335" spans="2:4">
      <c r="B335">
        <v>333</v>
      </c>
      <c r="C335" s="1301" t="s">
        <v>1806</v>
      </c>
      <c r="D335" s="1301" t="s">
        <v>1801</v>
      </c>
    </row>
    <row r="336" spans="2:4">
      <c r="B336">
        <v>334</v>
      </c>
      <c r="C336" s="1301" t="s">
        <v>1231</v>
      </c>
      <c r="D336" s="1301" t="s">
        <v>335</v>
      </c>
    </row>
    <row r="337" spans="2:4" ht="25.5">
      <c r="B337">
        <v>335</v>
      </c>
      <c r="C337" s="1301" t="s">
        <v>1807</v>
      </c>
      <c r="D337" s="1301" t="s">
        <v>1802</v>
      </c>
    </row>
    <row r="338" spans="2:4">
      <c r="B338">
        <v>336</v>
      </c>
      <c r="C338" s="1301" t="s">
        <v>1232</v>
      </c>
      <c r="D338" s="1301" t="s">
        <v>336</v>
      </c>
    </row>
    <row r="339" spans="2:4">
      <c r="B339">
        <v>337</v>
      </c>
      <c r="C339" s="1301" t="s">
        <v>1809</v>
      </c>
      <c r="D339" s="1301" t="s">
        <v>1803</v>
      </c>
    </row>
    <row r="340" spans="2:4">
      <c r="B340">
        <v>338</v>
      </c>
      <c r="C340" s="1301" t="s">
        <v>1231</v>
      </c>
      <c r="D340" s="1301" t="s">
        <v>335</v>
      </c>
    </row>
    <row r="341" spans="2:4" ht="25.5">
      <c r="B341">
        <v>339</v>
      </c>
      <c r="C341" s="1301" t="s">
        <v>1810</v>
      </c>
      <c r="D341" s="1301" t="s">
        <v>1804</v>
      </c>
    </row>
    <row r="342" spans="2:4">
      <c r="B342">
        <v>340</v>
      </c>
      <c r="C342" s="1301" t="s">
        <v>1232</v>
      </c>
      <c r="D342" s="1301" t="s">
        <v>336</v>
      </c>
    </row>
    <row r="343" spans="2:4">
      <c r="B343">
        <v>341</v>
      </c>
      <c r="C343" s="1301" t="s">
        <v>1233</v>
      </c>
      <c r="D343" s="1301" t="s">
        <v>337</v>
      </c>
    </row>
    <row r="344" spans="2:4">
      <c r="B344">
        <v>342</v>
      </c>
      <c r="C344" s="1301" t="s">
        <v>1234</v>
      </c>
      <c r="D344" s="1301" t="s">
        <v>127</v>
      </c>
    </row>
    <row r="345" spans="2:4" ht="25.5">
      <c r="B345">
        <v>343</v>
      </c>
      <c r="C345" s="1301" t="s">
        <v>1808</v>
      </c>
      <c r="D345" s="1301" t="s">
        <v>1805</v>
      </c>
    </row>
    <row r="346" spans="2:4" ht="25.5">
      <c r="B346">
        <v>344</v>
      </c>
      <c r="C346" s="1301" t="s">
        <v>1813</v>
      </c>
      <c r="D346" s="1301" t="s">
        <v>1811</v>
      </c>
    </row>
    <row r="347" spans="2:4">
      <c r="B347">
        <v>345</v>
      </c>
      <c r="C347" s="1301" t="s">
        <v>1231</v>
      </c>
      <c r="D347" s="1301" t="s">
        <v>335</v>
      </c>
    </row>
    <row r="348" spans="2:4" ht="25.5">
      <c r="B348">
        <v>346</v>
      </c>
      <c r="C348" s="1301" t="s">
        <v>1810</v>
      </c>
      <c r="D348" s="1301" t="s">
        <v>1804</v>
      </c>
    </row>
    <row r="349" spans="2:4">
      <c r="B349">
        <v>347</v>
      </c>
      <c r="C349" s="1301" t="s">
        <v>1232</v>
      </c>
      <c r="D349" s="1301" t="s">
        <v>336</v>
      </c>
    </row>
    <row r="350" spans="2:4">
      <c r="B350">
        <v>348</v>
      </c>
      <c r="C350" s="1301" t="s">
        <v>1235</v>
      </c>
      <c r="D350" s="1301" t="s">
        <v>338</v>
      </c>
    </row>
    <row r="351" spans="2:4">
      <c r="B351">
        <v>349</v>
      </c>
      <c r="C351" s="1301" t="s">
        <v>1236</v>
      </c>
      <c r="D351" s="1301" t="s">
        <v>339</v>
      </c>
    </row>
    <row r="352" spans="2:4" ht="25.5">
      <c r="B352">
        <v>350</v>
      </c>
      <c r="C352" s="1301" t="s">
        <v>1814</v>
      </c>
      <c r="D352" s="1301" t="s">
        <v>1812</v>
      </c>
    </row>
    <row r="353" spans="2:4">
      <c r="B353">
        <v>351</v>
      </c>
      <c r="C353" s="1301" t="s">
        <v>1231</v>
      </c>
      <c r="D353" s="1301" t="s">
        <v>335</v>
      </c>
    </row>
    <row r="354" spans="2:4" ht="25.5">
      <c r="B354">
        <v>352</v>
      </c>
      <c r="C354" s="1301" t="s">
        <v>1810</v>
      </c>
      <c r="D354" s="1301" t="s">
        <v>1804</v>
      </c>
    </row>
    <row r="355" spans="2:4">
      <c r="B355">
        <v>353</v>
      </c>
      <c r="C355" s="1301" t="s">
        <v>1232</v>
      </c>
      <c r="D355" s="1301" t="s">
        <v>336</v>
      </c>
    </row>
    <row r="356" spans="2:4">
      <c r="B356">
        <v>354</v>
      </c>
      <c r="C356" s="1301" t="s">
        <v>1237</v>
      </c>
      <c r="D356" s="1301" t="s">
        <v>340</v>
      </c>
    </row>
    <row r="357" spans="2:4">
      <c r="B357" s="1302">
        <v>355</v>
      </c>
      <c r="C357" s="1303" t="s">
        <v>1238</v>
      </c>
      <c r="D357" s="1303" t="s">
        <v>341</v>
      </c>
    </row>
    <row r="358" spans="2:4">
      <c r="B358">
        <v>356</v>
      </c>
      <c r="C358" s="1301" t="s">
        <v>1239</v>
      </c>
      <c r="D358" s="1301" t="s">
        <v>509</v>
      </c>
    </row>
    <row r="359" spans="2:4">
      <c r="B359">
        <v>357</v>
      </c>
      <c r="C359" s="1301" t="s">
        <v>1203</v>
      </c>
      <c r="D359" s="1301" t="s">
        <v>342</v>
      </c>
    </row>
    <row r="360" spans="2:4">
      <c r="B360">
        <v>358</v>
      </c>
      <c r="C360" s="1307" t="s">
        <v>1210</v>
      </c>
      <c r="D360" s="1307" t="s">
        <v>316</v>
      </c>
    </row>
    <row r="361" spans="2:4">
      <c r="B361">
        <v>359</v>
      </c>
      <c r="C361" s="1307" t="s">
        <v>1240</v>
      </c>
      <c r="D361" s="1307" t="s">
        <v>317</v>
      </c>
    </row>
    <row r="362" spans="2:4">
      <c r="B362">
        <v>360</v>
      </c>
      <c r="C362" s="1301" t="s">
        <v>1209</v>
      </c>
      <c r="D362" s="1301" t="s">
        <v>315</v>
      </c>
    </row>
    <row r="363" spans="2:4">
      <c r="B363">
        <v>361</v>
      </c>
      <c r="C363" s="1307" t="s">
        <v>1210</v>
      </c>
      <c r="D363" s="1307" t="s">
        <v>316</v>
      </c>
    </row>
    <row r="364" spans="2:4">
      <c r="B364">
        <v>362</v>
      </c>
      <c r="C364" s="1307" t="s">
        <v>1211</v>
      </c>
      <c r="D364" s="1307" t="s">
        <v>317</v>
      </c>
    </row>
    <row r="365" spans="2:4" ht="25.5">
      <c r="B365">
        <v>363</v>
      </c>
      <c r="C365" s="1301" t="s">
        <v>1241</v>
      </c>
      <c r="D365" s="1301" t="s">
        <v>343</v>
      </c>
    </row>
    <row r="366" spans="2:4">
      <c r="B366">
        <v>364</v>
      </c>
      <c r="C366" s="1307" t="s">
        <v>1242</v>
      </c>
      <c r="D366" s="1307" t="s">
        <v>344</v>
      </c>
    </row>
    <row r="367" spans="2:4">
      <c r="B367" s="1302">
        <v>365</v>
      </c>
      <c r="C367" s="1309" t="s">
        <v>1214</v>
      </c>
      <c r="D367" s="1309" t="s">
        <v>212</v>
      </c>
    </row>
    <row r="368" spans="2:4">
      <c r="B368">
        <v>366</v>
      </c>
      <c r="C368" s="1301" t="s">
        <v>964</v>
      </c>
      <c r="D368" s="1301" t="s">
        <v>468</v>
      </c>
    </row>
    <row r="369" spans="2:4">
      <c r="B369">
        <v>367</v>
      </c>
      <c r="C369" s="1301" t="s">
        <v>1243</v>
      </c>
      <c r="D369" s="1301" t="s">
        <v>345</v>
      </c>
    </row>
    <row r="370" spans="2:4">
      <c r="B370">
        <v>368</v>
      </c>
      <c r="C370" s="1301" t="s">
        <v>1244</v>
      </c>
      <c r="D370" s="1301" t="s">
        <v>346</v>
      </c>
    </row>
    <row r="371" spans="2:4">
      <c r="B371">
        <v>369</v>
      </c>
      <c r="C371" s="1301" t="s">
        <v>1245</v>
      </c>
      <c r="D371" s="1301" t="s">
        <v>347</v>
      </c>
    </row>
    <row r="372" spans="2:4">
      <c r="B372" s="1302">
        <v>370</v>
      </c>
      <c r="C372" s="1303" t="s">
        <v>1246</v>
      </c>
      <c r="D372" s="1303" t="s">
        <v>348</v>
      </c>
    </row>
    <row r="373" spans="2:4">
      <c r="B373">
        <v>371</v>
      </c>
      <c r="C373" s="1301" t="s">
        <v>1247</v>
      </c>
      <c r="D373" s="1301" t="s">
        <v>499</v>
      </c>
    </row>
    <row r="374" spans="2:4">
      <c r="B374">
        <v>372</v>
      </c>
      <c r="C374" s="1301" t="s">
        <v>1248</v>
      </c>
      <c r="D374" s="1301" t="s">
        <v>354</v>
      </c>
    </row>
    <row r="375" spans="2:4">
      <c r="B375">
        <v>373</v>
      </c>
      <c r="C375" s="1301" t="s">
        <v>1249</v>
      </c>
      <c r="D375" s="1301" t="s">
        <v>355</v>
      </c>
    </row>
    <row r="376" spans="2:4">
      <c r="B376">
        <v>374</v>
      </c>
      <c r="C376" s="1301" t="s">
        <v>1250</v>
      </c>
      <c r="D376" s="1301" t="s">
        <v>356</v>
      </c>
    </row>
    <row r="377" spans="2:4">
      <c r="B377">
        <v>375</v>
      </c>
      <c r="C377" s="1301" t="s">
        <v>1037</v>
      </c>
      <c r="D377" s="1301" t="s">
        <v>132</v>
      </c>
    </row>
    <row r="378" spans="2:4">
      <c r="B378">
        <v>376</v>
      </c>
      <c r="C378" s="1301" t="s">
        <v>1251</v>
      </c>
      <c r="D378" s="1301" t="s">
        <v>1662</v>
      </c>
    </row>
    <row r="379" spans="2:4">
      <c r="B379">
        <v>377</v>
      </c>
      <c r="C379" s="1301" t="s">
        <v>1252</v>
      </c>
      <c r="D379" s="1301" t="s">
        <v>357</v>
      </c>
    </row>
    <row r="380" spans="2:4">
      <c r="B380">
        <v>378</v>
      </c>
      <c r="C380" s="1301" t="s">
        <v>1253</v>
      </c>
      <c r="D380" s="1301" t="s">
        <v>358</v>
      </c>
    </row>
    <row r="381" spans="2:4">
      <c r="B381">
        <v>379</v>
      </c>
      <c r="C381" s="1301" t="s">
        <v>1254</v>
      </c>
      <c r="D381" s="1301" t="s">
        <v>349</v>
      </c>
    </row>
    <row r="382" spans="2:4">
      <c r="B382">
        <v>380</v>
      </c>
      <c r="C382" s="1301" t="s">
        <v>1255</v>
      </c>
      <c r="D382" s="1301" t="s">
        <v>350</v>
      </c>
    </row>
    <row r="383" spans="2:4">
      <c r="B383">
        <v>381</v>
      </c>
      <c r="C383" s="1301" t="s">
        <v>1256</v>
      </c>
      <c r="D383" s="1301" t="s">
        <v>531</v>
      </c>
    </row>
    <row r="384" spans="2:4">
      <c r="B384">
        <v>382</v>
      </c>
      <c r="C384" s="1301" t="s">
        <v>1257</v>
      </c>
      <c r="D384" s="1301" t="s">
        <v>351</v>
      </c>
    </row>
    <row r="385" spans="2:4">
      <c r="B385">
        <v>383</v>
      </c>
      <c r="C385" s="1301" t="s">
        <v>1258</v>
      </c>
      <c r="D385" s="1301" t="s">
        <v>352</v>
      </c>
    </row>
    <row r="386" spans="2:4">
      <c r="B386" s="1302">
        <v>384</v>
      </c>
      <c r="C386" s="1303" t="s">
        <v>1259</v>
      </c>
      <c r="D386" s="1303" t="s">
        <v>353</v>
      </c>
    </row>
    <row r="387" spans="2:4">
      <c r="B387">
        <v>385</v>
      </c>
      <c r="C387" s="1301" t="s">
        <v>1260</v>
      </c>
      <c r="D387" s="1301" t="s">
        <v>500</v>
      </c>
    </row>
    <row r="388" spans="2:4">
      <c r="B388">
        <v>386</v>
      </c>
      <c r="C388" s="1301" t="s">
        <v>1261</v>
      </c>
      <c r="D388" s="1301" t="s">
        <v>359</v>
      </c>
    </row>
    <row r="389" spans="2:4">
      <c r="B389">
        <v>387</v>
      </c>
      <c r="C389" s="1301" t="s">
        <v>1262</v>
      </c>
      <c r="D389" s="1301" t="s">
        <v>360</v>
      </c>
    </row>
    <row r="390" spans="2:4">
      <c r="B390">
        <v>388</v>
      </c>
      <c r="C390" s="1307" t="s">
        <v>1263</v>
      </c>
      <c r="D390" s="1307" t="s">
        <v>361</v>
      </c>
    </row>
    <row r="391" spans="2:4">
      <c r="B391">
        <v>389</v>
      </c>
      <c r="C391" s="1307" t="s">
        <v>1264</v>
      </c>
      <c r="D391" s="1307" t="s">
        <v>362</v>
      </c>
    </row>
    <row r="392" spans="2:4">
      <c r="B392">
        <v>390</v>
      </c>
      <c r="C392" s="1307" t="s">
        <v>1265</v>
      </c>
      <c r="D392" s="1307" t="s">
        <v>363</v>
      </c>
    </row>
    <row r="393" spans="2:4">
      <c r="B393">
        <v>391</v>
      </c>
      <c r="C393" s="1301" t="s">
        <v>1266</v>
      </c>
      <c r="D393" s="1301" t="s">
        <v>364</v>
      </c>
    </row>
    <row r="394" spans="2:4">
      <c r="B394">
        <v>392</v>
      </c>
      <c r="C394" s="1307" t="s">
        <v>1263</v>
      </c>
      <c r="D394" s="1307" t="s">
        <v>361</v>
      </c>
    </row>
    <row r="395" spans="2:4">
      <c r="B395">
        <v>393</v>
      </c>
      <c r="C395" s="1307" t="s">
        <v>1267</v>
      </c>
      <c r="D395" s="1307" t="s">
        <v>362</v>
      </c>
    </row>
    <row r="396" spans="2:4">
      <c r="B396">
        <v>394</v>
      </c>
      <c r="C396" s="1307" t="s">
        <v>1268</v>
      </c>
      <c r="D396" s="1307" t="s">
        <v>363</v>
      </c>
    </row>
    <row r="397" spans="2:4">
      <c r="B397">
        <v>395</v>
      </c>
      <c r="C397" s="1301" t="s">
        <v>1269</v>
      </c>
      <c r="D397" s="1301" t="s">
        <v>365</v>
      </c>
    </row>
    <row r="398" spans="2:4" ht="25.5">
      <c r="B398">
        <v>396</v>
      </c>
      <c r="C398" s="1301" t="s">
        <v>1270</v>
      </c>
      <c r="D398" s="1301" t="s">
        <v>207</v>
      </c>
    </row>
    <row r="399" spans="2:4">
      <c r="B399">
        <v>397</v>
      </c>
      <c r="C399" s="1301" t="s">
        <v>1271</v>
      </c>
      <c r="D399" s="1301" t="s">
        <v>275</v>
      </c>
    </row>
    <row r="400" spans="2:4">
      <c r="B400">
        <v>398</v>
      </c>
      <c r="C400" s="1301" t="s">
        <v>1272</v>
      </c>
      <c r="D400" s="1301" t="s">
        <v>366</v>
      </c>
    </row>
    <row r="401" spans="2:4">
      <c r="B401">
        <v>399</v>
      </c>
      <c r="C401" s="1301" t="s">
        <v>1273</v>
      </c>
      <c r="D401" s="1301" t="s">
        <v>276</v>
      </c>
    </row>
    <row r="402" spans="2:4">
      <c r="B402" s="1302">
        <v>400</v>
      </c>
      <c r="C402" s="1303" t="s">
        <v>1274</v>
      </c>
      <c r="D402" s="1303" t="s">
        <v>367</v>
      </c>
    </row>
    <row r="403" spans="2:4">
      <c r="B403" s="1302">
        <v>401</v>
      </c>
      <c r="C403" s="1303" t="s">
        <v>1275</v>
      </c>
      <c r="D403" s="457" t="s">
        <v>368</v>
      </c>
    </row>
    <row r="404" spans="2:4">
      <c r="B404" s="1302">
        <v>402</v>
      </c>
      <c r="C404" s="1303" t="s">
        <v>1276</v>
      </c>
      <c r="D404" s="458" t="s">
        <v>369</v>
      </c>
    </row>
    <row r="405" spans="2:4">
      <c r="B405" s="1302">
        <v>403</v>
      </c>
      <c r="C405" s="1303" t="s">
        <v>1277</v>
      </c>
      <c r="D405" s="458" t="s">
        <v>370</v>
      </c>
    </row>
    <row r="406" spans="2:4">
      <c r="B406" s="1302">
        <v>404</v>
      </c>
      <c r="C406" s="1303" t="s">
        <v>1278</v>
      </c>
      <c r="D406" s="1303" t="s">
        <v>520</v>
      </c>
    </row>
    <row r="407" spans="2:4" ht="12.75" customHeight="1">
      <c r="B407">
        <v>405</v>
      </c>
      <c r="C407" s="1301" t="s">
        <v>1279</v>
      </c>
      <c r="D407" s="1301" t="s">
        <v>402</v>
      </c>
    </row>
    <row r="408" spans="2:4">
      <c r="B408">
        <v>406</v>
      </c>
      <c r="C408" s="1301" t="s">
        <v>1586</v>
      </c>
      <c r="D408" s="1301" t="s">
        <v>1584</v>
      </c>
    </row>
    <row r="409" spans="2:4">
      <c r="B409">
        <v>407</v>
      </c>
      <c r="C409" s="1301" t="s">
        <v>1580</v>
      </c>
      <c r="D409" s="1301" t="s">
        <v>403</v>
      </c>
    </row>
    <row r="410" spans="2:4">
      <c r="B410">
        <v>408</v>
      </c>
      <c r="C410" s="1301" t="s">
        <v>1587</v>
      </c>
      <c r="D410" s="1301" t="s">
        <v>404</v>
      </c>
    </row>
    <row r="411" spans="2:4">
      <c r="B411">
        <v>409</v>
      </c>
      <c r="C411" s="1301" t="s">
        <v>1280</v>
      </c>
      <c r="D411" s="1301" t="s">
        <v>405</v>
      </c>
    </row>
    <row r="412" spans="2:4">
      <c r="B412">
        <v>410</v>
      </c>
      <c r="C412" s="1301" t="s">
        <v>1281</v>
      </c>
      <c r="D412" s="1301" t="s">
        <v>406</v>
      </c>
    </row>
    <row r="413" spans="2:4" ht="25.5">
      <c r="B413">
        <v>411</v>
      </c>
      <c r="C413" s="1301" t="s">
        <v>1282</v>
      </c>
      <c r="D413" s="1301" t="s">
        <v>407</v>
      </c>
    </row>
    <row r="414" spans="2:4">
      <c r="B414">
        <v>412</v>
      </c>
      <c r="C414" s="1301" t="s">
        <v>1283</v>
      </c>
      <c r="D414" s="1301" t="s">
        <v>408</v>
      </c>
    </row>
    <row r="415" spans="2:4">
      <c r="B415">
        <v>413</v>
      </c>
      <c r="C415" s="1301" t="s">
        <v>1284</v>
      </c>
      <c r="D415" s="1301" t="s">
        <v>518</v>
      </c>
    </row>
    <row r="416" spans="2:4">
      <c r="B416">
        <v>414</v>
      </c>
      <c r="C416" s="1301" t="s">
        <v>1285</v>
      </c>
      <c r="D416" s="1301" t="s">
        <v>409</v>
      </c>
    </row>
    <row r="417" spans="2:4">
      <c r="B417">
        <v>415</v>
      </c>
      <c r="C417" s="1301" t="s">
        <v>1286</v>
      </c>
      <c r="D417" s="1301" t="s">
        <v>410</v>
      </c>
    </row>
    <row r="418" spans="2:4">
      <c r="B418">
        <v>416</v>
      </c>
      <c r="C418" s="1301" t="s">
        <v>1287</v>
      </c>
      <c r="D418" s="1301" t="s">
        <v>243</v>
      </c>
    </row>
    <row r="419" spans="2:4">
      <c r="B419">
        <v>417</v>
      </c>
      <c r="C419" s="1301" t="s">
        <v>1588</v>
      </c>
      <c r="D419" s="1301" t="s">
        <v>411</v>
      </c>
    </row>
    <row r="420" spans="2:4">
      <c r="B420">
        <v>418</v>
      </c>
      <c r="C420" s="1301" t="s">
        <v>1288</v>
      </c>
      <c r="D420" s="1301" t="s">
        <v>412</v>
      </c>
    </row>
    <row r="421" spans="2:4">
      <c r="B421">
        <v>419</v>
      </c>
      <c r="C421" s="1301" t="s">
        <v>1289</v>
      </c>
      <c r="D421" s="1301" t="s">
        <v>413</v>
      </c>
    </row>
    <row r="422" spans="2:4">
      <c r="B422">
        <v>420</v>
      </c>
      <c r="C422" s="1301" t="s">
        <v>1290</v>
      </c>
      <c r="D422" s="1301" t="s">
        <v>414</v>
      </c>
    </row>
    <row r="423" spans="2:4" ht="25.5">
      <c r="B423">
        <v>421</v>
      </c>
      <c r="C423" s="1301" t="s">
        <v>1291</v>
      </c>
      <c r="D423" s="1301" t="s">
        <v>506</v>
      </c>
    </row>
    <row r="424" spans="2:4">
      <c r="B424">
        <v>422</v>
      </c>
      <c r="C424" s="1301" t="s">
        <v>1292</v>
      </c>
      <c r="D424" s="1301" t="s">
        <v>415</v>
      </c>
    </row>
    <row r="425" spans="2:4">
      <c r="B425">
        <v>423</v>
      </c>
      <c r="C425" s="1301" t="s">
        <v>1293</v>
      </c>
      <c r="D425" s="1301" t="s">
        <v>529</v>
      </c>
    </row>
    <row r="426" spans="2:4" ht="25.5">
      <c r="B426">
        <v>424</v>
      </c>
      <c r="C426" s="1301" t="s">
        <v>1294</v>
      </c>
      <c r="D426" s="1301" t="s">
        <v>528</v>
      </c>
    </row>
    <row r="427" spans="2:4">
      <c r="B427">
        <v>425</v>
      </c>
      <c r="C427" s="1301" t="s">
        <v>1295</v>
      </c>
      <c r="D427" s="1301" t="s">
        <v>530</v>
      </c>
    </row>
    <row r="428" spans="2:4">
      <c r="B428">
        <v>426</v>
      </c>
      <c r="C428" s="1301" t="s">
        <v>1296</v>
      </c>
      <c r="D428" s="1301" t="s">
        <v>417</v>
      </c>
    </row>
    <row r="429" spans="2:4" ht="25.5">
      <c r="B429">
        <v>427</v>
      </c>
      <c r="C429" s="1301" t="s">
        <v>1297</v>
      </c>
      <c r="D429" s="1301" t="s">
        <v>418</v>
      </c>
    </row>
    <row r="430" spans="2:4">
      <c r="B430">
        <v>428</v>
      </c>
      <c r="C430" s="1301" t="s">
        <v>1298</v>
      </c>
      <c r="D430" s="1301" t="s">
        <v>1298</v>
      </c>
    </row>
    <row r="431" spans="2:4">
      <c r="B431">
        <v>429</v>
      </c>
      <c r="C431" s="1301" t="s">
        <v>1299</v>
      </c>
      <c r="D431" s="1301" t="s">
        <v>1613</v>
      </c>
    </row>
    <row r="432" spans="2:4">
      <c r="B432">
        <v>430</v>
      </c>
      <c r="C432" s="1301" t="s">
        <v>1589</v>
      </c>
      <c r="D432" s="1301" t="s">
        <v>1585</v>
      </c>
    </row>
    <row r="433" spans="2:4">
      <c r="B433">
        <v>431</v>
      </c>
      <c r="C433" s="1301" t="s">
        <v>1590</v>
      </c>
      <c r="D433" s="1301" t="s">
        <v>419</v>
      </c>
    </row>
    <row r="434" spans="2:4">
      <c r="B434">
        <v>432</v>
      </c>
      <c r="C434" s="1301" t="s">
        <v>1300</v>
      </c>
      <c r="D434" s="1301" t="s">
        <v>420</v>
      </c>
    </row>
    <row r="435" spans="2:4">
      <c r="B435">
        <v>433</v>
      </c>
      <c r="C435" s="1301" t="s">
        <v>1301</v>
      </c>
      <c r="D435" s="1301" t="s">
        <v>421</v>
      </c>
    </row>
    <row r="436" spans="2:4">
      <c r="B436">
        <v>434</v>
      </c>
      <c r="C436" s="1301" t="s">
        <v>1302</v>
      </c>
      <c r="D436" s="1301" t="s">
        <v>230</v>
      </c>
    </row>
    <row r="437" spans="2:4">
      <c r="B437">
        <v>435</v>
      </c>
      <c r="C437" s="1301" t="s">
        <v>1591</v>
      </c>
      <c r="D437" s="1301" t="s">
        <v>422</v>
      </c>
    </row>
    <row r="438" spans="2:4">
      <c r="B438">
        <v>436</v>
      </c>
      <c r="C438" s="1301" t="s">
        <v>1295</v>
      </c>
      <c r="D438" s="1301" t="s">
        <v>416</v>
      </c>
    </row>
    <row r="439" spans="2:4" ht="25.5">
      <c r="B439">
        <v>437</v>
      </c>
      <c r="C439" s="1301" t="s">
        <v>1297</v>
      </c>
      <c r="D439" s="1301" t="s">
        <v>418</v>
      </c>
    </row>
    <row r="440" spans="2:4">
      <c r="B440">
        <v>438</v>
      </c>
      <c r="C440" s="1301" t="s">
        <v>1303</v>
      </c>
      <c r="D440" s="1301" t="s">
        <v>423</v>
      </c>
    </row>
    <row r="441" spans="2:4">
      <c r="B441">
        <v>439</v>
      </c>
      <c r="C441" s="1301" t="s">
        <v>1304</v>
      </c>
      <c r="D441" s="1301" t="s">
        <v>424</v>
      </c>
    </row>
    <row r="442" spans="2:4">
      <c r="B442">
        <v>440</v>
      </c>
      <c r="C442" s="1301" t="s">
        <v>968</v>
      </c>
      <c r="D442" s="1301" t="s">
        <v>425</v>
      </c>
    </row>
    <row r="443" spans="2:4">
      <c r="B443">
        <v>441</v>
      </c>
      <c r="C443" s="1301" t="s">
        <v>1583</v>
      </c>
      <c r="D443" s="1301" t="s">
        <v>426</v>
      </c>
    </row>
    <row r="444" spans="2:4" ht="127.5">
      <c r="B444" s="1302">
        <v>442</v>
      </c>
      <c r="C444" s="1303" t="s">
        <v>100</v>
      </c>
      <c r="D444" s="1303" t="s">
        <v>401</v>
      </c>
    </row>
    <row r="445" spans="2:4" ht="25.5">
      <c r="B445">
        <v>443</v>
      </c>
      <c r="C445" s="1301" t="s">
        <v>1305</v>
      </c>
      <c r="D445" s="1301" t="s">
        <v>398</v>
      </c>
    </row>
    <row r="446" spans="2:4">
      <c r="B446">
        <v>444</v>
      </c>
      <c r="C446" s="1301" t="s">
        <v>1306</v>
      </c>
      <c r="D446" s="1301" t="s">
        <v>397</v>
      </c>
    </row>
    <row r="447" spans="2:4">
      <c r="B447">
        <v>445</v>
      </c>
      <c r="C447" s="1301" t="s">
        <v>1307</v>
      </c>
      <c r="D447" s="1301" t="s">
        <v>371</v>
      </c>
    </row>
    <row r="448" spans="2:4">
      <c r="B448">
        <v>446</v>
      </c>
      <c r="C448" s="1301" t="s">
        <v>1308</v>
      </c>
      <c r="D448" s="1301" t="s">
        <v>372</v>
      </c>
    </row>
    <row r="449" spans="2:4">
      <c r="B449">
        <v>447</v>
      </c>
      <c r="C449" s="1301" t="s">
        <v>1309</v>
      </c>
      <c r="D449" s="1301" t="s">
        <v>373</v>
      </c>
    </row>
    <row r="450" spans="2:4">
      <c r="B450">
        <v>448</v>
      </c>
      <c r="C450" s="1301" t="s">
        <v>1310</v>
      </c>
      <c r="D450" s="1301" t="s">
        <v>374</v>
      </c>
    </row>
    <row r="451" spans="2:4">
      <c r="B451">
        <v>449</v>
      </c>
      <c r="C451" s="1301" t="s">
        <v>1311</v>
      </c>
      <c r="D451" s="1301" t="s">
        <v>375</v>
      </c>
    </row>
    <row r="452" spans="2:4">
      <c r="B452">
        <v>450</v>
      </c>
      <c r="C452" s="1301" t="s">
        <v>1312</v>
      </c>
      <c r="D452" s="1301" t="s">
        <v>240</v>
      </c>
    </row>
    <row r="453" spans="2:4">
      <c r="B453">
        <v>451</v>
      </c>
      <c r="C453" s="1301" t="s">
        <v>1286</v>
      </c>
      <c r="D453" s="1301" t="s">
        <v>376</v>
      </c>
    </row>
    <row r="454" spans="2:4">
      <c r="B454">
        <v>452</v>
      </c>
      <c r="C454" s="1301" t="s">
        <v>1313</v>
      </c>
      <c r="D454" s="1301" t="s">
        <v>243</v>
      </c>
    </row>
    <row r="455" spans="2:4">
      <c r="B455">
        <v>453</v>
      </c>
      <c r="C455" s="1301" t="s">
        <v>1314</v>
      </c>
      <c r="D455" s="1301" t="s">
        <v>377</v>
      </c>
    </row>
    <row r="456" spans="2:4">
      <c r="B456">
        <v>454</v>
      </c>
      <c r="C456" s="1301" t="s">
        <v>1315</v>
      </c>
      <c r="D456" s="1301" t="s">
        <v>378</v>
      </c>
    </row>
    <row r="457" spans="2:4">
      <c r="B457">
        <v>455</v>
      </c>
      <c r="C457" s="1301" t="s">
        <v>1085</v>
      </c>
      <c r="D457" s="1301" t="s">
        <v>214</v>
      </c>
    </row>
    <row r="458" spans="2:4">
      <c r="B458">
        <v>456</v>
      </c>
      <c r="C458" s="1301" t="s">
        <v>1316</v>
      </c>
      <c r="D458" s="1301" t="s">
        <v>379</v>
      </c>
    </row>
    <row r="459" spans="2:4">
      <c r="B459">
        <v>457</v>
      </c>
      <c r="C459" s="1301" t="s">
        <v>1317</v>
      </c>
      <c r="D459" s="1301" t="s">
        <v>380</v>
      </c>
    </row>
    <row r="460" spans="2:4">
      <c r="B460">
        <v>458</v>
      </c>
      <c r="C460" s="1301" t="s">
        <v>1318</v>
      </c>
      <c r="D460" s="1301" t="s">
        <v>381</v>
      </c>
    </row>
    <row r="461" spans="2:4">
      <c r="B461">
        <v>459</v>
      </c>
      <c r="C461" s="1301" t="s">
        <v>1319</v>
      </c>
      <c r="D461" s="1301" t="s">
        <v>382</v>
      </c>
    </row>
    <row r="462" spans="2:4">
      <c r="B462">
        <v>460</v>
      </c>
      <c r="C462" s="1301" t="s">
        <v>1320</v>
      </c>
      <c r="D462" s="1301" t="s">
        <v>383</v>
      </c>
    </row>
    <row r="463" spans="2:4">
      <c r="B463">
        <v>461</v>
      </c>
      <c r="C463" s="1301" t="s">
        <v>1321</v>
      </c>
      <c r="D463" s="1301" t="s">
        <v>384</v>
      </c>
    </row>
    <row r="464" spans="2:4">
      <c r="B464">
        <v>462</v>
      </c>
      <c r="C464" s="1301" t="s">
        <v>1322</v>
      </c>
      <c r="D464" s="1301" t="s">
        <v>385</v>
      </c>
    </row>
    <row r="465" spans="2:4">
      <c r="B465">
        <v>463</v>
      </c>
      <c r="C465" s="1301" t="s">
        <v>1318</v>
      </c>
      <c r="D465" s="1301" t="s">
        <v>381</v>
      </c>
    </row>
    <row r="466" spans="2:4">
      <c r="B466">
        <v>464</v>
      </c>
      <c r="C466" s="1301" t="s">
        <v>1323</v>
      </c>
      <c r="D466" s="1301" t="s">
        <v>386</v>
      </c>
    </row>
    <row r="467" spans="2:4">
      <c r="B467">
        <v>465</v>
      </c>
      <c r="C467" s="1301" t="s">
        <v>1324</v>
      </c>
      <c r="D467" s="1301" t="s">
        <v>387</v>
      </c>
    </row>
    <row r="468" spans="2:4">
      <c r="B468">
        <v>466</v>
      </c>
      <c r="C468" s="1301" t="s">
        <v>1325</v>
      </c>
      <c r="D468" s="1301" t="s">
        <v>388</v>
      </c>
    </row>
    <row r="469" spans="2:4">
      <c r="B469">
        <v>467</v>
      </c>
      <c r="C469" s="1301" t="s">
        <v>1326</v>
      </c>
      <c r="D469" s="1301" t="s">
        <v>389</v>
      </c>
    </row>
    <row r="470" spans="2:4">
      <c r="B470">
        <v>468</v>
      </c>
      <c r="C470" s="1301" t="s">
        <v>1327</v>
      </c>
      <c r="D470" s="1301" t="s">
        <v>390</v>
      </c>
    </row>
    <row r="471" spans="2:4">
      <c r="B471">
        <v>469</v>
      </c>
      <c r="C471" s="1301" t="s">
        <v>1321</v>
      </c>
      <c r="D471" s="1301" t="s">
        <v>384</v>
      </c>
    </row>
    <row r="472" spans="2:4">
      <c r="B472">
        <v>470</v>
      </c>
      <c r="C472" s="1301" t="s">
        <v>1328</v>
      </c>
      <c r="D472" s="1301" t="s">
        <v>391</v>
      </c>
    </row>
    <row r="473" spans="2:4">
      <c r="B473">
        <v>471</v>
      </c>
      <c r="C473" s="1301" t="s">
        <v>1329</v>
      </c>
      <c r="D473" s="1301" t="s">
        <v>392</v>
      </c>
    </row>
    <row r="474" spans="2:4">
      <c r="B474">
        <v>472</v>
      </c>
      <c r="C474" s="1301" t="s">
        <v>1330</v>
      </c>
      <c r="D474" s="1301" t="s">
        <v>393</v>
      </c>
    </row>
    <row r="475" spans="2:4">
      <c r="B475">
        <v>473</v>
      </c>
      <c r="C475" s="1301" t="s">
        <v>1313</v>
      </c>
      <c r="D475" s="1301" t="s">
        <v>243</v>
      </c>
    </row>
    <row r="476" spans="2:4">
      <c r="B476">
        <v>474</v>
      </c>
      <c r="C476" s="1301" t="s">
        <v>1331</v>
      </c>
      <c r="D476" s="1301" t="s">
        <v>388</v>
      </c>
    </row>
    <row r="477" spans="2:4">
      <c r="B477">
        <v>475</v>
      </c>
      <c r="C477" s="1301" t="s">
        <v>1332</v>
      </c>
      <c r="D477" s="1301" t="s">
        <v>394</v>
      </c>
    </row>
    <row r="478" spans="2:4">
      <c r="B478">
        <v>476</v>
      </c>
      <c r="C478" s="1301" t="s">
        <v>1333</v>
      </c>
      <c r="D478" s="1301" t="s">
        <v>395</v>
      </c>
    </row>
    <row r="479" spans="2:4">
      <c r="B479">
        <v>477</v>
      </c>
      <c r="C479" s="1301" t="s">
        <v>1334</v>
      </c>
      <c r="D479" s="1301" t="s">
        <v>396</v>
      </c>
    </row>
    <row r="480" spans="2:4">
      <c r="B480">
        <v>478</v>
      </c>
      <c r="C480" s="1301" t="s">
        <v>1335</v>
      </c>
      <c r="D480" s="1301" t="s">
        <v>399</v>
      </c>
    </row>
    <row r="481" spans="2:4">
      <c r="B481">
        <v>479</v>
      </c>
      <c r="C481" s="1301" t="s">
        <v>1336</v>
      </c>
      <c r="D481" s="1301" t="s">
        <v>400</v>
      </c>
    </row>
    <row r="482" spans="2:4">
      <c r="B482">
        <v>480</v>
      </c>
      <c r="C482" s="1301" t="s">
        <v>1337</v>
      </c>
      <c r="D482" s="1301" t="s">
        <v>246</v>
      </c>
    </row>
    <row r="483" spans="2:4" ht="127.5">
      <c r="B483" s="1302">
        <v>481</v>
      </c>
      <c r="C483" s="1303" t="s">
        <v>100</v>
      </c>
      <c r="D483" s="1303" t="s">
        <v>401</v>
      </c>
    </row>
    <row r="484" spans="2:4">
      <c r="B484" s="1302">
        <v>482</v>
      </c>
      <c r="C484" s="1303" t="s">
        <v>1338</v>
      </c>
      <c r="D484" s="1303" t="s">
        <v>1597</v>
      </c>
    </row>
    <row r="485" spans="2:4">
      <c r="B485">
        <v>483</v>
      </c>
      <c r="C485" s="1301" t="s">
        <v>1017</v>
      </c>
      <c r="D485" s="1301" t="s">
        <v>114</v>
      </c>
    </row>
    <row r="486" spans="2:4">
      <c r="B486" s="1302">
        <v>484</v>
      </c>
      <c r="C486" s="1301" t="s">
        <v>1339</v>
      </c>
      <c r="D486" s="1301" t="s">
        <v>184</v>
      </c>
    </row>
    <row r="487" spans="2:4">
      <c r="B487">
        <v>485</v>
      </c>
      <c r="C487" s="1301" t="s">
        <v>1057</v>
      </c>
      <c r="D487" s="1301" t="s">
        <v>185</v>
      </c>
    </row>
    <row r="488" spans="2:4">
      <c r="B488" s="1302">
        <v>486</v>
      </c>
      <c r="C488" s="1301" t="s">
        <v>1058</v>
      </c>
      <c r="D488" s="1301" t="s">
        <v>186</v>
      </c>
    </row>
    <row r="489" spans="2:4">
      <c r="B489">
        <v>487</v>
      </c>
      <c r="C489" s="1301" t="s">
        <v>1059</v>
      </c>
      <c r="D489" s="1301" t="s">
        <v>187</v>
      </c>
    </row>
    <row r="490" spans="2:4">
      <c r="B490" s="1302">
        <v>488</v>
      </c>
      <c r="C490" s="1301" t="s">
        <v>1060</v>
      </c>
      <c r="D490" s="1301" t="s">
        <v>188</v>
      </c>
    </row>
    <row r="491" spans="2:4">
      <c r="B491">
        <v>489</v>
      </c>
      <c r="C491" s="1301" t="s">
        <v>1061</v>
      </c>
      <c r="D491" s="1301" t="s">
        <v>189</v>
      </c>
    </row>
    <row r="492" spans="2:4">
      <c r="B492" s="1302">
        <v>490</v>
      </c>
      <c r="C492" s="1301" t="s">
        <v>1062</v>
      </c>
      <c r="D492" s="1301" t="s">
        <v>190</v>
      </c>
    </row>
    <row r="493" spans="2:4">
      <c r="B493">
        <v>491</v>
      </c>
      <c r="C493" s="1301" t="s">
        <v>1021</v>
      </c>
      <c r="D493" s="1301" t="s">
        <v>191</v>
      </c>
    </row>
    <row r="494" spans="2:4">
      <c r="B494" s="1302">
        <v>492</v>
      </c>
      <c r="C494" s="1301" t="s">
        <v>1064</v>
      </c>
      <c r="D494" s="1301" t="s">
        <v>192</v>
      </c>
    </row>
    <row r="495" spans="2:4">
      <c r="B495">
        <v>493</v>
      </c>
      <c r="C495" s="1301" t="s">
        <v>1065</v>
      </c>
      <c r="D495" s="1301" t="s">
        <v>1596</v>
      </c>
    </row>
    <row r="496" spans="2:4">
      <c r="B496" s="1302">
        <v>494</v>
      </c>
      <c r="C496" s="1301" t="s">
        <v>1340</v>
      </c>
      <c r="D496" s="1301" t="s">
        <v>427</v>
      </c>
    </row>
    <row r="497" spans="2:4">
      <c r="B497">
        <v>495</v>
      </c>
      <c r="C497" s="1301" t="s">
        <v>1066</v>
      </c>
      <c r="D497" s="1301" t="s">
        <v>193</v>
      </c>
    </row>
    <row r="498" spans="2:4">
      <c r="B498" s="1302">
        <v>496</v>
      </c>
      <c r="C498" s="1301" t="s">
        <v>1341</v>
      </c>
      <c r="D498" s="1301" t="s">
        <v>194</v>
      </c>
    </row>
    <row r="499" spans="2:4">
      <c r="B499">
        <v>497</v>
      </c>
      <c r="C499" s="1301" t="s">
        <v>1342</v>
      </c>
      <c r="D499" s="1301" t="s">
        <v>9</v>
      </c>
    </row>
    <row r="500" spans="2:4">
      <c r="B500" s="1302">
        <v>498</v>
      </c>
      <c r="C500" s="1301" t="s">
        <v>1022</v>
      </c>
      <c r="D500" s="1301" t="s">
        <v>428</v>
      </c>
    </row>
    <row r="501" spans="2:4">
      <c r="B501">
        <v>499</v>
      </c>
      <c r="C501" s="1301" t="s">
        <v>1070</v>
      </c>
      <c r="D501" s="1301" t="s">
        <v>196</v>
      </c>
    </row>
    <row r="502" spans="2:4">
      <c r="B502" s="1302">
        <v>500</v>
      </c>
      <c r="C502" s="1301" t="s">
        <v>1343</v>
      </c>
      <c r="D502" s="1301" t="s">
        <v>429</v>
      </c>
    </row>
    <row r="503" spans="2:4">
      <c r="B503">
        <v>501</v>
      </c>
      <c r="C503" s="1307" t="s">
        <v>1111</v>
      </c>
      <c r="D503" s="1307" t="s">
        <v>200</v>
      </c>
    </row>
    <row r="504" spans="2:4">
      <c r="B504" s="1302">
        <v>502</v>
      </c>
      <c r="C504" s="1301" t="s">
        <v>1344</v>
      </c>
      <c r="D504" s="1301" t="s">
        <v>201</v>
      </c>
    </row>
    <row r="505" spans="2:4" ht="38.25">
      <c r="B505">
        <v>503</v>
      </c>
      <c r="C505" s="1301" t="s">
        <v>1345</v>
      </c>
      <c r="D505" s="1301" t="s">
        <v>430</v>
      </c>
    </row>
    <row r="506" spans="2:4" ht="280.5">
      <c r="B506" s="1302">
        <v>504</v>
      </c>
      <c r="C506" s="1303" t="s">
        <v>1346</v>
      </c>
      <c r="D506" s="1303" t="s">
        <v>431</v>
      </c>
    </row>
    <row r="507" spans="2:4" ht="25.5">
      <c r="B507" s="1302">
        <v>505</v>
      </c>
      <c r="C507" s="1303" t="s">
        <v>1347</v>
      </c>
      <c r="D507" s="1303" t="s">
        <v>433</v>
      </c>
    </row>
    <row r="508" spans="2:4" ht="14.25" customHeight="1">
      <c r="B508">
        <v>506</v>
      </c>
      <c r="C508" s="1301" t="s">
        <v>1017</v>
      </c>
      <c r="D508" s="1301" t="s">
        <v>114</v>
      </c>
    </row>
    <row r="509" spans="2:4">
      <c r="B509" s="1302">
        <v>507</v>
      </c>
      <c r="C509" s="1301" t="s">
        <v>1339</v>
      </c>
      <c r="D509" s="1301" t="s">
        <v>184</v>
      </c>
    </row>
    <row r="510" spans="2:4">
      <c r="B510">
        <v>508</v>
      </c>
      <c r="C510" s="1301" t="s">
        <v>1057</v>
      </c>
      <c r="D510" s="1301" t="s">
        <v>185</v>
      </c>
    </row>
    <row r="511" spans="2:4">
      <c r="B511" s="1302">
        <v>509</v>
      </c>
      <c r="C511" s="1301" t="s">
        <v>1058</v>
      </c>
      <c r="D511" s="1301" t="s">
        <v>186</v>
      </c>
    </row>
    <row r="512" spans="2:4">
      <c r="B512">
        <v>510</v>
      </c>
      <c r="C512" s="1301" t="s">
        <v>1059</v>
      </c>
      <c r="D512" s="1301" t="s">
        <v>187</v>
      </c>
    </row>
    <row r="513" spans="2:4">
      <c r="B513" s="1302">
        <v>511</v>
      </c>
      <c r="C513" s="1301" t="s">
        <v>1060</v>
      </c>
      <c r="D513" s="1301" t="s">
        <v>188</v>
      </c>
    </row>
    <row r="514" spans="2:4">
      <c r="B514">
        <v>512</v>
      </c>
      <c r="C514" s="1301" t="s">
        <v>1061</v>
      </c>
      <c r="D514" s="1301" t="s">
        <v>189</v>
      </c>
    </row>
    <row r="515" spans="2:4">
      <c r="B515" s="1302">
        <v>513</v>
      </c>
      <c r="C515" s="1301" t="s">
        <v>1062</v>
      </c>
      <c r="D515" s="1301" t="s">
        <v>190</v>
      </c>
    </row>
    <row r="516" spans="2:4">
      <c r="B516">
        <v>514</v>
      </c>
      <c r="C516" s="1301" t="s">
        <v>1021</v>
      </c>
      <c r="D516" s="1301" t="s">
        <v>191</v>
      </c>
    </row>
    <row r="517" spans="2:4">
      <c r="B517" s="1302">
        <v>515</v>
      </c>
      <c r="C517" s="1301" t="s">
        <v>1064</v>
      </c>
      <c r="D517" s="1301" t="s">
        <v>192</v>
      </c>
    </row>
    <row r="518" spans="2:4">
      <c r="B518">
        <v>516</v>
      </c>
      <c r="C518" s="1301" t="s">
        <v>1065</v>
      </c>
      <c r="D518" s="1301" t="s">
        <v>1596</v>
      </c>
    </row>
    <row r="519" spans="2:4">
      <c r="B519" s="1302">
        <v>517</v>
      </c>
      <c r="C519" s="1301" t="s">
        <v>1340</v>
      </c>
      <c r="D519" s="1301" t="s">
        <v>427</v>
      </c>
    </row>
    <row r="520" spans="2:4">
      <c r="B520">
        <v>518</v>
      </c>
      <c r="C520" s="1301" t="s">
        <v>1066</v>
      </c>
      <c r="D520" s="1301" t="s">
        <v>193</v>
      </c>
    </row>
    <row r="521" spans="2:4">
      <c r="B521" s="1302">
        <v>519</v>
      </c>
      <c r="C521" s="1301" t="s">
        <v>1341</v>
      </c>
      <c r="D521" s="1301" t="s">
        <v>194</v>
      </c>
    </row>
    <row r="522" spans="2:4">
      <c r="B522">
        <v>520</v>
      </c>
      <c r="C522" s="1301" t="s">
        <v>1342</v>
      </c>
      <c r="D522" s="1301" t="s">
        <v>9</v>
      </c>
    </row>
    <row r="523" spans="2:4">
      <c r="B523" s="1302">
        <v>521</v>
      </c>
      <c r="C523" s="1301" t="s">
        <v>1022</v>
      </c>
      <c r="D523" s="1301" t="s">
        <v>428</v>
      </c>
    </row>
    <row r="524" spans="2:4">
      <c r="B524">
        <v>522</v>
      </c>
      <c r="C524" s="1301" t="s">
        <v>1070</v>
      </c>
      <c r="D524" s="1301" t="s">
        <v>196</v>
      </c>
    </row>
    <row r="525" spans="2:4">
      <c r="B525" s="1302">
        <v>523</v>
      </c>
      <c r="C525" s="1301" t="s">
        <v>1343</v>
      </c>
      <c r="D525" s="1301" t="s">
        <v>429</v>
      </c>
    </row>
    <row r="526" spans="2:4">
      <c r="B526">
        <v>524</v>
      </c>
      <c r="C526" s="1307" t="s">
        <v>1111</v>
      </c>
      <c r="D526" s="1307" t="s">
        <v>200</v>
      </c>
    </row>
    <row r="527" spans="2:4">
      <c r="B527" s="1302">
        <v>525</v>
      </c>
      <c r="C527" s="1301" t="s">
        <v>1344</v>
      </c>
      <c r="D527" s="1301" t="s">
        <v>201</v>
      </c>
    </row>
    <row r="528" spans="2:4" ht="38.25">
      <c r="B528">
        <v>526</v>
      </c>
      <c r="C528" s="1301" t="s">
        <v>1345</v>
      </c>
      <c r="D528" s="1301" t="s">
        <v>430</v>
      </c>
    </row>
    <row r="529" spans="2:4" ht="280.5">
      <c r="B529" s="1302">
        <v>527</v>
      </c>
      <c r="C529" s="1303" t="s">
        <v>1346</v>
      </c>
      <c r="D529" s="1303" t="s">
        <v>431</v>
      </c>
    </row>
    <row r="530" spans="2:4" ht="25.5">
      <c r="B530" s="1302">
        <v>528</v>
      </c>
      <c r="C530" s="1303" t="s">
        <v>1348</v>
      </c>
      <c r="D530" s="1303" t="s">
        <v>436</v>
      </c>
    </row>
    <row r="531" spans="2:4">
      <c r="B531">
        <v>529</v>
      </c>
      <c r="C531" s="618" t="s">
        <v>1017</v>
      </c>
      <c r="D531" s="618" t="s">
        <v>114</v>
      </c>
    </row>
    <row r="532" spans="2:4">
      <c r="B532" s="1302">
        <v>530</v>
      </c>
      <c r="C532" s="619" t="s">
        <v>1339</v>
      </c>
      <c r="D532" s="619" t="s">
        <v>184</v>
      </c>
    </row>
    <row r="533" spans="2:4">
      <c r="B533">
        <v>531</v>
      </c>
      <c r="C533" s="619" t="s">
        <v>1057</v>
      </c>
      <c r="D533" s="619" t="s">
        <v>185</v>
      </c>
    </row>
    <row r="534" spans="2:4">
      <c r="B534" s="1302">
        <v>532</v>
      </c>
      <c r="C534" s="964" t="s">
        <v>1058</v>
      </c>
      <c r="D534" s="964" t="s">
        <v>186</v>
      </c>
    </row>
    <row r="535" spans="2:4">
      <c r="B535">
        <v>533</v>
      </c>
      <c r="C535" s="965" t="s">
        <v>1059</v>
      </c>
      <c r="D535" s="965" t="s">
        <v>187</v>
      </c>
    </row>
    <row r="536" spans="2:4">
      <c r="B536" s="1302">
        <v>534</v>
      </c>
      <c r="C536" s="965" t="s">
        <v>1060</v>
      </c>
      <c r="D536" s="965" t="s">
        <v>188</v>
      </c>
    </row>
    <row r="537" spans="2:4">
      <c r="B537">
        <v>535</v>
      </c>
      <c r="C537" s="619" t="s">
        <v>1061</v>
      </c>
      <c r="D537" s="619" t="s">
        <v>189</v>
      </c>
    </row>
    <row r="538" spans="2:4">
      <c r="B538" s="1302">
        <v>536</v>
      </c>
      <c r="C538" s="619" t="s">
        <v>1062</v>
      </c>
      <c r="D538" s="619" t="s">
        <v>190</v>
      </c>
    </row>
    <row r="539" spans="2:4">
      <c r="B539">
        <v>537</v>
      </c>
      <c r="C539" s="1301" t="s">
        <v>1021</v>
      </c>
      <c r="D539" s="619" t="s">
        <v>191</v>
      </c>
    </row>
    <row r="540" spans="2:4">
      <c r="B540" s="1302">
        <v>538</v>
      </c>
      <c r="C540" s="1301" t="s">
        <v>1064</v>
      </c>
      <c r="D540" s="619" t="s">
        <v>192</v>
      </c>
    </row>
    <row r="541" spans="2:4">
      <c r="B541">
        <v>539</v>
      </c>
      <c r="C541" s="1301" t="s">
        <v>1065</v>
      </c>
      <c r="D541" s="619" t="s">
        <v>1596</v>
      </c>
    </row>
    <row r="542" spans="2:4">
      <c r="B542" s="1302">
        <v>540</v>
      </c>
      <c r="C542" s="1301" t="s">
        <v>1340</v>
      </c>
      <c r="D542" s="619" t="s">
        <v>427</v>
      </c>
    </row>
    <row r="543" spans="2:4">
      <c r="B543">
        <v>541</v>
      </c>
      <c r="C543" s="1301" t="s">
        <v>1066</v>
      </c>
      <c r="D543" s="966" t="s">
        <v>193</v>
      </c>
    </row>
    <row r="544" spans="2:4">
      <c r="B544" s="1302">
        <v>542</v>
      </c>
      <c r="C544" s="1301" t="s">
        <v>1341</v>
      </c>
      <c r="D544" s="550" t="s">
        <v>194</v>
      </c>
    </row>
    <row r="545" spans="2:4">
      <c r="B545">
        <v>543</v>
      </c>
      <c r="C545" s="1301" t="s">
        <v>1342</v>
      </c>
      <c r="D545" s="200" t="s">
        <v>9</v>
      </c>
    </row>
    <row r="546" spans="2:4">
      <c r="B546" s="1302">
        <v>544</v>
      </c>
      <c r="C546" s="1301" t="s">
        <v>1022</v>
      </c>
      <c r="D546" s="550" t="s">
        <v>428</v>
      </c>
    </row>
    <row r="547" spans="2:4" ht="14.25" customHeight="1">
      <c r="B547">
        <v>545</v>
      </c>
      <c r="C547" s="1301" t="s">
        <v>1070</v>
      </c>
      <c r="D547" s="200" t="s">
        <v>196</v>
      </c>
    </row>
    <row r="548" spans="2:4">
      <c r="B548" s="1302">
        <v>546</v>
      </c>
      <c r="C548" s="1301" t="s">
        <v>1343</v>
      </c>
      <c r="D548" s="550" t="s">
        <v>429</v>
      </c>
    </row>
    <row r="549" spans="2:4">
      <c r="B549">
        <v>547</v>
      </c>
      <c r="C549" s="1307" t="s">
        <v>1111</v>
      </c>
      <c r="D549" s="199" t="s">
        <v>200</v>
      </c>
    </row>
    <row r="550" spans="2:4">
      <c r="B550" s="1302">
        <v>548</v>
      </c>
      <c r="C550" s="1301" t="s">
        <v>1344</v>
      </c>
      <c r="D550" s="550" t="s">
        <v>201</v>
      </c>
    </row>
    <row r="551" spans="2:4" ht="38.25">
      <c r="B551" s="1302">
        <v>549</v>
      </c>
      <c r="C551" s="1303" t="s">
        <v>1345</v>
      </c>
      <c r="D551" s="981" t="s">
        <v>430</v>
      </c>
    </row>
    <row r="552" spans="2:4" ht="280.5">
      <c r="B552" s="1302">
        <v>550</v>
      </c>
      <c r="C552" s="1303" t="s">
        <v>1346</v>
      </c>
      <c r="D552" s="1303" t="s">
        <v>431</v>
      </c>
    </row>
    <row r="553" spans="2:4">
      <c r="B553" s="1302">
        <v>551</v>
      </c>
      <c r="C553" s="1303" t="s">
        <v>1349</v>
      </c>
      <c r="D553" s="1303" t="s">
        <v>437</v>
      </c>
    </row>
    <row r="554" spans="2:4" ht="25.5">
      <c r="B554" s="1302">
        <v>552</v>
      </c>
      <c r="C554" s="1303" t="s">
        <v>1350</v>
      </c>
      <c r="D554" s="1303" t="s">
        <v>435</v>
      </c>
    </row>
    <row r="555" spans="2:4">
      <c r="B555" s="1302">
        <v>553</v>
      </c>
      <c r="C555" s="1301" t="s">
        <v>1017</v>
      </c>
      <c r="D555" s="1301" t="s">
        <v>114</v>
      </c>
    </row>
    <row r="556" spans="2:4">
      <c r="B556" s="1302">
        <v>554</v>
      </c>
      <c r="C556" s="1301" t="s">
        <v>1339</v>
      </c>
      <c r="D556" s="1301" t="s">
        <v>184</v>
      </c>
    </row>
    <row r="557" spans="2:4">
      <c r="B557" s="1302">
        <v>555</v>
      </c>
      <c r="C557" s="1301" t="s">
        <v>1057</v>
      </c>
      <c r="D557" s="1301" t="s">
        <v>185</v>
      </c>
    </row>
    <row r="558" spans="2:4">
      <c r="B558" s="1302">
        <v>556</v>
      </c>
      <c r="C558" s="1301" t="s">
        <v>1058</v>
      </c>
      <c r="D558" s="1301" t="s">
        <v>186</v>
      </c>
    </row>
    <row r="559" spans="2:4">
      <c r="B559" s="1302">
        <v>557</v>
      </c>
      <c r="C559" s="1301" t="s">
        <v>1059</v>
      </c>
      <c r="D559" s="1301" t="s">
        <v>187</v>
      </c>
    </row>
    <row r="560" spans="2:4">
      <c r="B560" s="1302">
        <v>558</v>
      </c>
      <c r="C560" s="1301" t="s">
        <v>1060</v>
      </c>
      <c r="D560" s="1301" t="s">
        <v>188</v>
      </c>
    </row>
    <row r="561" spans="2:4">
      <c r="B561" s="1302">
        <v>559</v>
      </c>
      <c r="C561" s="1301" t="s">
        <v>1061</v>
      </c>
      <c r="D561" s="1301" t="s">
        <v>189</v>
      </c>
    </row>
    <row r="562" spans="2:4">
      <c r="B562" s="1302">
        <v>560</v>
      </c>
      <c r="C562" s="1301" t="s">
        <v>1062</v>
      </c>
      <c r="D562" s="1301" t="s">
        <v>190</v>
      </c>
    </row>
    <row r="563" spans="2:4">
      <c r="B563" s="1302">
        <v>561</v>
      </c>
      <c r="C563" s="1301" t="s">
        <v>1021</v>
      </c>
      <c r="D563" s="1301" t="s">
        <v>191</v>
      </c>
    </row>
    <row r="564" spans="2:4">
      <c r="B564" s="1302">
        <v>562</v>
      </c>
      <c r="C564" s="1301" t="s">
        <v>1064</v>
      </c>
      <c r="D564" s="1301" t="s">
        <v>192</v>
      </c>
    </row>
    <row r="565" spans="2:4">
      <c r="B565" s="1302">
        <v>563</v>
      </c>
      <c r="C565" s="1301" t="s">
        <v>1065</v>
      </c>
      <c r="D565" s="1301" t="s">
        <v>1596</v>
      </c>
    </row>
    <row r="566" spans="2:4">
      <c r="B566" s="1302">
        <v>564</v>
      </c>
      <c r="C566" s="1301" t="s">
        <v>1340</v>
      </c>
      <c r="D566" s="1301" t="s">
        <v>427</v>
      </c>
    </row>
    <row r="567" spans="2:4">
      <c r="B567" s="1302">
        <v>565</v>
      </c>
      <c r="C567" s="1301" t="s">
        <v>1066</v>
      </c>
      <c r="D567" s="1301" t="s">
        <v>193</v>
      </c>
    </row>
    <row r="568" spans="2:4">
      <c r="B568" s="1302">
        <v>566</v>
      </c>
      <c r="C568" s="1301" t="s">
        <v>1341</v>
      </c>
      <c r="D568" s="1301" t="s">
        <v>194</v>
      </c>
    </row>
    <row r="569" spans="2:4">
      <c r="B569" s="1302">
        <v>567</v>
      </c>
      <c r="C569" s="1301" t="s">
        <v>1342</v>
      </c>
      <c r="D569" s="1301" t="s">
        <v>9</v>
      </c>
    </row>
    <row r="570" spans="2:4">
      <c r="B570" s="1302">
        <v>568</v>
      </c>
      <c r="C570" s="1301" t="s">
        <v>1022</v>
      </c>
      <c r="D570" s="1301" t="s">
        <v>428</v>
      </c>
    </row>
    <row r="571" spans="2:4">
      <c r="B571" s="1302">
        <v>569</v>
      </c>
      <c r="C571" s="1301" t="s">
        <v>1070</v>
      </c>
      <c r="D571" s="1301" t="s">
        <v>196</v>
      </c>
    </row>
    <row r="572" spans="2:4">
      <c r="B572" s="1302">
        <v>570</v>
      </c>
      <c r="C572" s="1301" t="s">
        <v>1343</v>
      </c>
      <c r="D572" s="1301" t="s">
        <v>429</v>
      </c>
    </row>
    <row r="573" spans="2:4">
      <c r="B573" s="1302">
        <v>571</v>
      </c>
      <c r="C573" s="1307" t="s">
        <v>1111</v>
      </c>
      <c r="D573" s="1301" t="s">
        <v>200</v>
      </c>
    </row>
    <row r="574" spans="2:4">
      <c r="B574" s="1302">
        <v>572</v>
      </c>
      <c r="C574" s="1303" t="s">
        <v>1344</v>
      </c>
      <c r="D574" s="1303" t="s">
        <v>201</v>
      </c>
    </row>
    <row r="575" spans="2:4" ht="39.75" customHeight="1">
      <c r="B575" s="1302">
        <v>573</v>
      </c>
      <c r="C575" s="1303" t="s">
        <v>1345</v>
      </c>
      <c r="D575" s="981" t="s">
        <v>430</v>
      </c>
    </row>
    <row r="576" spans="2:4" ht="280.5">
      <c r="B576" s="1302">
        <v>574</v>
      </c>
      <c r="C576" s="1303" t="s">
        <v>1346</v>
      </c>
      <c r="D576" s="1303" t="s">
        <v>431</v>
      </c>
    </row>
    <row r="577" spans="2:4">
      <c r="B577" s="1302">
        <v>575</v>
      </c>
      <c r="C577" s="1333" t="s">
        <v>1359</v>
      </c>
      <c r="D577" s="1333" t="s">
        <v>483</v>
      </c>
    </row>
    <row r="578" spans="2:4">
      <c r="B578" s="1302">
        <v>576</v>
      </c>
      <c r="C578" s="1333" t="s">
        <v>1360</v>
      </c>
      <c r="D578" s="1333" t="s">
        <v>445</v>
      </c>
    </row>
    <row r="579" spans="2:4">
      <c r="B579" s="1302">
        <v>577</v>
      </c>
      <c r="C579" s="1333" t="s">
        <v>1073</v>
      </c>
      <c r="D579" s="534" t="s">
        <v>203</v>
      </c>
    </row>
    <row r="580" spans="2:4">
      <c r="B580" s="1302">
        <v>578</v>
      </c>
      <c r="C580" s="1333" t="s">
        <v>1074</v>
      </c>
      <c r="D580" s="967" t="s">
        <v>438</v>
      </c>
    </row>
    <row r="581" spans="2:4">
      <c r="B581" s="1302">
        <v>579</v>
      </c>
      <c r="C581" s="1333" t="s">
        <v>1076</v>
      </c>
      <c r="D581" s="968" t="s">
        <v>206</v>
      </c>
    </row>
    <row r="582" spans="2:4">
      <c r="B582" s="1302">
        <v>580</v>
      </c>
      <c r="C582" s="1333" t="s">
        <v>1077</v>
      </c>
      <c r="D582" s="968" t="s">
        <v>268</v>
      </c>
    </row>
    <row r="583" spans="2:4">
      <c r="B583" s="1302">
        <v>581</v>
      </c>
      <c r="C583" s="1333" t="s">
        <v>1078</v>
      </c>
      <c r="D583" s="968" t="s">
        <v>207</v>
      </c>
    </row>
    <row r="584" spans="2:4">
      <c r="B584" s="1302">
        <v>582</v>
      </c>
      <c r="C584" s="1333" t="s">
        <v>1079</v>
      </c>
      <c r="D584" s="968" t="s">
        <v>439</v>
      </c>
    </row>
    <row r="585" spans="2:4" ht="25.5">
      <c r="B585" s="1302">
        <v>583</v>
      </c>
      <c r="C585" s="1333" t="s">
        <v>1080</v>
      </c>
      <c r="D585" s="968" t="s">
        <v>440</v>
      </c>
    </row>
    <row r="586" spans="2:4">
      <c r="B586" s="1302">
        <v>584</v>
      </c>
      <c r="C586" s="1333" t="s">
        <v>1117</v>
      </c>
      <c r="D586" s="968" t="s">
        <v>210</v>
      </c>
    </row>
    <row r="587" spans="2:4">
      <c r="B587" s="1302">
        <v>585</v>
      </c>
      <c r="C587" s="1301" t="s">
        <v>1084</v>
      </c>
      <c r="D587" s="968" t="s">
        <v>1676</v>
      </c>
    </row>
    <row r="588" spans="2:4">
      <c r="B588" s="1302">
        <v>586</v>
      </c>
      <c r="C588" s="1333" t="s">
        <v>1351</v>
      </c>
      <c r="D588" s="968" t="s">
        <v>214</v>
      </c>
    </row>
    <row r="589" spans="2:4">
      <c r="B589" s="1302">
        <v>587</v>
      </c>
      <c r="C589" s="1333" t="s">
        <v>1086</v>
      </c>
      <c r="D589" s="968" t="s">
        <v>215</v>
      </c>
    </row>
    <row r="590" spans="2:4" ht="25.5">
      <c r="B590" s="1302">
        <v>588</v>
      </c>
      <c r="C590" s="1333" t="s">
        <v>1352</v>
      </c>
      <c r="D590" s="971" t="s">
        <v>441</v>
      </c>
    </row>
    <row r="591" spans="2:4">
      <c r="B591" s="1302">
        <v>589</v>
      </c>
      <c r="C591" s="1333" t="s">
        <v>1088</v>
      </c>
      <c r="D591" s="550" t="s">
        <v>218</v>
      </c>
    </row>
    <row r="592" spans="2:4">
      <c r="B592" s="1302">
        <v>590</v>
      </c>
      <c r="C592" s="1333" t="s">
        <v>1353</v>
      </c>
      <c r="D592" s="534" t="s">
        <v>442</v>
      </c>
    </row>
    <row r="593" spans="2:4">
      <c r="B593" s="1302">
        <v>591</v>
      </c>
      <c r="C593" s="1333" t="s">
        <v>1090</v>
      </c>
      <c r="D593" s="967" t="s">
        <v>220</v>
      </c>
    </row>
    <row r="594" spans="2:4">
      <c r="B594" s="1302">
        <v>592</v>
      </c>
      <c r="C594" s="1333" t="s">
        <v>1091</v>
      </c>
      <c r="D594" s="968" t="s">
        <v>221</v>
      </c>
    </row>
    <row r="595" spans="2:4">
      <c r="B595" s="1302">
        <v>593</v>
      </c>
      <c r="C595" s="1333" t="s">
        <v>1354</v>
      </c>
      <c r="D595" s="968" t="s">
        <v>222</v>
      </c>
    </row>
    <row r="596" spans="2:4">
      <c r="B596" s="1302">
        <v>594</v>
      </c>
      <c r="C596" s="1333" t="s">
        <v>1093</v>
      </c>
      <c r="D596" s="968" t="s">
        <v>223</v>
      </c>
    </row>
    <row r="597" spans="2:4">
      <c r="B597" s="1302">
        <v>595</v>
      </c>
      <c r="C597" s="1333" t="s">
        <v>1094</v>
      </c>
      <c r="D597" s="1333" t="s">
        <v>224</v>
      </c>
    </row>
    <row r="598" spans="2:4" ht="38.25">
      <c r="B598" s="1302">
        <v>596</v>
      </c>
      <c r="C598" s="1333" t="s">
        <v>1355</v>
      </c>
      <c r="D598" s="1333" t="s">
        <v>209</v>
      </c>
    </row>
    <row r="599" spans="2:4">
      <c r="B599" s="1302">
        <v>597</v>
      </c>
      <c r="C599" s="1333" t="s">
        <v>1098</v>
      </c>
      <c r="D599" s="1333" t="s">
        <v>230</v>
      </c>
    </row>
    <row r="600" spans="2:4">
      <c r="B600" s="1302">
        <v>598</v>
      </c>
      <c r="C600" s="1333" t="s">
        <v>1356</v>
      </c>
      <c r="D600" s="1333" t="s">
        <v>443</v>
      </c>
    </row>
    <row r="601" spans="2:4">
      <c r="B601" s="1302">
        <v>599</v>
      </c>
      <c r="C601" s="1333" t="s">
        <v>957</v>
      </c>
      <c r="D601" s="1333" t="s">
        <v>229</v>
      </c>
    </row>
    <row r="602" spans="2:4">
      <c r="B602" s="1302">
        <v>600</v>
      </c>
      <c r="C602" s="1333" t="s">
        <v>1100</v>
      </c>
      <c r="D602" s="1333" t="s">
        <v>232</v>
      </c>
    </row>
    <row r="603" spans="2:4">
      <c r="B603" s="1302">
        <v>601</v>
      </c>
      <c r="C603" s="1334" t="s">
        <v>1357</v>
      </c>
      <c r="D603" s="1333" t="s">
        <v>444</v>
      </c>
    </row>
    <row r="604" spans="2:4">
      <c r="B604" s="1302">
        <v>602</v>
      </c>
      <c r="C604" s="1333" t="s">
        <v>89</v>
      </c>
      <c r="D604" s="1333" t="s">
        <v>250</v>
      </c>
    </row>
    <row r="605" spans="2:4">
      <c r="B605" s="1302">
        <v>603</v>
      </c>
      <c r="C605" s="1333" t="s">
        <v>1358</v>
      </c>
      <c r="D605" s="1334" t="s">
        <v>289</v>
      </c>
    </row>
    <row r="606" spans="2:4">
      <c r="B606" s="1302">
        <v>604</v>
      </c>
      <c r="C606" s="1326" t="s">
        <v>971</v>
      </c>
      <c r="D606" s="1327" t="s">
        <v>577</v>
      </c>
    </row>
    <row r="607" spans="2:4">
      <c r="B607" s="1302">
        <v>605</v>
      </c>
      <c r="C607" s="1333" t="s">
        <v>1044</v>
      </c>
      <c r="D607" s="1055" t="s">
        <v>576</v>
      </c>
    </row>
    <row r="608" spans="2:4">
      <c r="B608" s="1302">
        <v>606</v>
      </c>
      <c r="C608" s="1333" t="s">
        <v>1361</v>
      </c>
      <c r="D608" s="1039" t="s">
        <v>574</v>
      </c>
    </row>
    <row r="609" spans="2:4">
      <c r="B609" s="1302">
        <v>607</v>
      </c>
      <c r="C609" s="1333" t="s">
        <v>1362</v>
      </c>
      <c r="D609" s="1036" t="s">
        <v>565</v>
      </c>
    </row>
    <row r="610" spans="2:4">
      <c r="B610" s="1302">
        <v>608</v>
      </c>
      <c r="C610" s="1333" t="s">
        <v>1363</v>
      </c>
      <c r="D610" s="1055" t="s">
        <v>544</v>
      </c>
    </row>
    <row r="611" spans="2:4">
      <c r="B611" s="1302">
        <v>609</v>
      </c>
      <c r="C611" s="1333" t="s">
        <v>1361</v>
      </c>
      <c r="D611" s="1052" t="s">
        <v>574</v>
      </c>
    </row>
    <row r="612" spans="2:4">
      <c r="B612" s="1302">
        <v>610</v>
      </c>
      <c r="C612" s="1333" t="s">
        <v>1364</v>
      </c>
      <c r="D612" s="1050" t="s">
        <v>543</v>
      </c>
    </row>
    <row r="613" spans="2:4">
      <c r="B613" s="1302">
        <v>611</v>
      </c>
      <c r="C613" s="1333" t="s">
        <v>1365</v>
      </c>
      <c r="D613" s="1073" t="s">
        <v>575</v>
      </c>
    </row>
    <row r="614" spans="2:4">
      <c r="B614" s="1302">
        <v>612</v>
      </c>
      <c r="C614" s="1333" t="s">
        <v>1366</v>
      </c>
      <c r="D614" s="1045" t="s">
        <v>542</v>
      </c>
    </row>
    <row r="615" spans="2:4">
      <c r="B615" s="1302">
        <v>613</v>
      </c>
      <c r="C615" s="1333" t="s">
        <v>1362</v>
      </c>
      <c r="D615" s="1052" t="s">
        <v>565</v>
      </c>
    </row>
    <row r="616" spans="2:4">
      <c r="B616" s="1302">
        <v>614</v>
      </c>
      <c r="C616" s="1333" t="s">
        <v>964</v>
      </c>
      <c r="D616" s="1055" t="s">
        <v>541</v>
      </c>
    </row>
    <row r="617" spans="2:4">
      <c r="B617" s="1302">
        <v>615</v>
      </c>
      <c r="C617" s="1333" t="s">
        <v>1361</v>
      </c>
      <c r="D617" s="1039" t="s">
        <v>574</v>
      </c>
    </row>
    <row r="618" spans="2:4">
      <c r="B618" s="1302">
        <v>616</v>
      </c>
      <c r="C618" s="1333" t="s">
        <v>1362</v>
      </c>
      <c r="D618" s="1036" t="s">
        <v>565</v>
      </c>
    </row>
    <row r="619" spans="2:4" ht="25.5">
      <c r="B619" s="1302">
        <v>617</v>
      </c>
      <c r="C619" s="1333" t="s">
        <v>1367</v>
      </c>
      <c r="D619" s="1092" t="s">
        <v>573</v>
      </c>
    </row>
    <row r="620" spans="2:4" ht="25.5">
      <c r="B620" s="1302">
        <v>618</v>
      </c>
      <c r="C620" s="1334" t="s">
        <v>1368</v>
      </c>
      <c r="D620" s="1088" t="s">
        <v>572</v>
      </c>
    </row>
    <row r="621" spans="2:4">
      <c r="B621">
        <v>619</v>
      </c>
      <c r="C621" s="1301" t="s">
        <v>1369</v>
      </c>
      <c r="D621" s="1301" t="s">
        <v>570</v>
      </c>
    </row>
    <row r="622" spans="2:4">
      <c r="B622">
        <v>620</v>
      </c>
      <c r="C622" s="1301" t="s">
        <v>1370</v>
      </c>
      <c r="D622" s="1301" t="s">
        <v>569</v>
      </c>
    </row>
    <row r="623" spans="2:4">
      <c r="B623">
        <v>621</v>
      </c>
      <c r="C623" s="1301" t="s">
        <v>1244</v>
      </c>
      <c r="D623" s="1301" t="s">
        <v>548</v>
      </c>
    </row>
    <row r="624" spans="2:4">
      <c r="B624">
        <v>622</v>
      </c>
      <c r="C624" s="1301" t="s">
        <v>1371</v>
      </c>
      <c r="D624" s="1301" t="s">
        <v>566</v>
      </c>
    </row>
    <row r="625" spans="2:4">
      <c r="B625">
        <v>623</v>
      </c>
      <c r="C625" s="1301" t="s">
        <v>1362</v>
      </c>
      <c r="D625" s="1301" t="s">
        <v>565</v>
      </c>
    </row>
    <row r="626" spans="2:4">
      <c r="B626">
        <v>624</v>
      </c>
      <c r="C626" s="1301" t="s">
        <v>1372</v>
      </c>
      <c r="D626" s="1301" t="s">
        <v>535</v>
      </c>
    </row>
    <row r="627" spans="2:4">
      <c r="B627">
        <v>625</v>
      </c>
      <c r="C627" s="1301" t="s">
        <v>1373</v>
      </c>
      <c r="D627" s="1301" t="s">
        <v>534</v>
      </c>
    </row>
    <row r="628" spans="2:4">
      <c r="B628">
        <v>626</v>
      </c>
      <c r="C628" s="1301" t="s">
        <v>560</v>
      </c>
      <c r="D628" s="1301" t="s">
        <v>560</v>
      </c>
    </row>
    <row r="629" spans="2:4">
      <c r="B629">
        <v>627</v>
      </c>
      <c r="C629" s="1301" t="s">
        <v>1374</v>
      </c>
      <c r="D629" s="1301" t="s">
        <v>568</v>
      </c>
    </row>
    <row r="630" spans="2:4">
      <c r="B630">
        <v>628</v>
      </c>
      <c r="C630" s="1301" t="s">
        <v>1375</v>
      </c>
      <c r="D630" s="1301" t="s">
        <v>567</v>
      </c>
    </row>
    <row r="631" spans="2:4">
      <c r="B631">
        <v>629</v>
      </c>
      <c r="C631" s="1301" t="s">
        <v>1244</v>
      </c>
      <c r="D631" s="1301" t="s">
        <v>548</v>
      </c>
    </row>
    <row r="632" spans="2:4">
      <c r="B632">
        <v>630</v>
      </c>
      <c r="C632" s="1301" t="s">
        <v>1371</v>
      </c>
      <c r="D632" s="1301" t="s">
        <v>566</v>
      </c>
    </row>
    <row r="633" spans="2:4">
      <c r="B633">
        <v>631</v>
      </c>
      <c r="C633" s="1301" t="s">
        <v>1362</v>
      </c>
      <c r="D633" s="1301" t="s">
        <v>565</v>
      </c>
    </row>
    <row r="634" spans="2:4">
      <c r="B634">
        <v>632</v>
      </c>
      <c r="C634" s="1301" t="s">
        <v>1372</v>
      </c>
      <c r="D634" s="1301" t="s">
        <v>535</v>
      </c>
    </row>
    <row r="635" spans="2:4">
      <c r="B635">
        <v>633</v>
      </c>
      <c r="C635" s="1301" t="s">
        <v>1373</v>
      </c>
      <c r="D635" s="1301" t="s">
        <v>534</v>
      </c>
    </row>
    <row r="636" spans="2:4">
      <c r="B636">
        <v>634</v>
      </c>
      <c r="C636" s="1301" t="s">
        <v>1376</v>
      </c>
      <c r="D636" s="1301" t="s">
        <v>564</v>
      </c>
    </row>
    <row r="637" spans="2:4">
      <c r="B637">
        <v>635</v>
      </c>
      <c r="C637" s="1301" t="s">
        <v>1044</v>
      </c>
      <c r="D637" s="1301" t="s">
        <v>549</v>
      </c>
    </row>
    <row r="638" spans="2:4">
      <c r="B638">
        <v>636</v>
      </c>
      <c r="C638" s="1301" t="s">
        <v>1377</v>
      </c>
      <c r="D638" s="1301" t="s">
        <v>1401</v>
      </c>
    </row>
    <row r="639" spans="2:4">
      <c r="B639">
        <v>637</v>
      </c>
      <c r="C639" s="1301" t="s">
        <v>1378</v>
      </c>
      <c r="D639" s="1301" t="s">
        <v>1402</v>
      </c>
    </row>
    <row r="640" spans="2:4">
      <c r="B640">
        <v>638</v>
      </c>
      <c r="C640" s="1301" t="s">
        <v>1379</v>
      </c>
      <c r="D640" s="1301" t="s">
        <v>546</v>
      </c>
    </row>
    <row r="641" spans="2:4">
      <c r="B641">
        <v>639</v>
      </c>
      <c r="C641" s="1301" t="s">
        <v>1380</v>
      </c>
      <c r="D641" s="1301" t="s">
        <v>563</v>
      </c>
    </row>
    <row r="642" spans="2:4">
      <c r="B642">
        <v>640</v>
      </c>
      <c r="C642" s="1301" t="s">
        <v>1381</v>
      </c>
      <c r="D642" s="1301" t="s">
        <v>562</v>
      </c>
    </row>
    <row r="643" spans="2:4">
      <c r="B643">
        <v>641</v>
      </c>
      <c r="C643" s="1301" t="s">
        <v>1382</v>
      </c>
      <c r="D643" s="1301" t="s">
        <v>265</v>
      </c>
    </row>
    <row r="644" spans="2:4">
      <c r="B644">
        <v>642</v>
      </c>
      <c r="C644" s="1301" t="s">
        <v>961</v>
      </c>
      <c r="D644" s="1301" t="s">
        <v>544</v>
      </c>
    </row>
    <row r="645" spans="2:4">
      <c r="B645">
        <v>643</v>
      </c>
      <c r="C645" s="1301" t="s">
        <v>1364</v>
      </c>
      <c r="D645" s="1301" t="s">
        <v>543</v>
      </c>
    </row>
    <row r="646" spans="2:4">
      <c r="B646">
        <v>644</v>
      </c>
      <c r="C646" s="1301" t="s">
        <v>1244</v>
      </c>
      <c r="D646" s="1301" t="s">
        <v>548</v>
      </c>
    </row>
    <row r="647" spans="2:4">
      <c r="B647">
        <v>645</v>
      </c>
      <c r="C647" s="1301" t="s">
        <v>1383</v>
      </c>
      <c r="D647" s="1301" t="s">
        <v>52</v>
      </c>
    </row>
    <row r="648" spans="2:4">
      <c r="B648">
        <v>646</v>
      </c>
      <c r="C648" s="1301" t="s">
        <v>1384</v>
      </c>
      <c r="D648" s="1301" t="s">
        <v>561</v>
      </c>
    </row>
    <row r="649" spans="2:4">
      <c r="B649">
        <v>647</v>
      </c>
      <c r="C649" s="1301" t="s">
        <v>1385</v>
      </c>
      <c r="D649" s="1301" t="s">
        <v>547</v>
      </c>
    </row>
    <row r="650" spans="2:4">
      <c r="B650">
        <v>648</v>
      </c>
      <c r="C650" s="1301" t="s">
        <v>560</v>
      </c>
      <c r="D650" s="1301" t="s">
        <v>560</v>
      </c>
    </row>
    <row r="651" spans="2:4">
      <c r="B651">
        <v>649</v>
      </c>
      <c r="C651" s="1301" t="s">
        <v>1366</v>
      </c>
      <c r="D651" s="1301" t="s">
        <v>542</v>
      </c>
    </row>
    <row r="652" spans="2:4">
      <c r="B652">
        <v>650</v>
      </c>
      <c r="C652" s="1301" t="s">
        <v>1244</v>
      </c>
      <c r="D652" s="1301" t="s">
        <v>548</v>
      </c>
    </row>
    <row r="653" spans="2:4">
      <c r="B653">
        <v>651</v>
      </c>
      <c r="C653" s="1301" t="s">
        <v>1385</v>
      </c>
      <c r="D653" s="1301" t="s">
        <v>547</v>
      </c>
    </row>
    <row r="654" spans="2:4">
      <c r="B654">
        <v>652</v>
      </c>
      <c r="C654" s="1301" t="s">
        <v>1386</v>
      </c>
      <c r="D654" s="1301" t="s">
        <v>931</v>
      </c>
    </row>
    <row r="655" spans="2:4">
      <c r="B655">
        <v>653</v>
      </c>
      <c r="C655" s="1301" t="s">
        <v>964</v>
      </c>
      <c r="D655" s="1301" t="s">
        <v>541</v>
      </c>
    </row>
    <row r="656" spans="2:4">
      <c r="B656">
        <v>654</v>
      </c>
      <c r="C656" s="1301" t="s">
        <v>1244</v>
      </c>
      <c r="D656" s="1301" t="s">
        <v>548</v>
      </c>
    </row>
    <row r="657" spans="2:4">
      <c r="B657">
        <v>655</v>
      </c>
      <c r="C657" s="1301" t="s">
        <v>1387</v>
      </c>
      <c r="D657" s="1301" t="s">
        <v>540</v>
      </c>
    </row>
    <row r="658" spans="2:4">
      <c r="B658">
        <v>656</v>
      </c>
      <c r="C658" s="1301" t="s">
        <v>1388</v>
      </c>
      <c r="D658" s="1301" t="s">
        <v>539</v>
      </c>
    </row>
    <row r="659" spans="2:4">
      <c r="B659">
        <v>657</v>
      </c>
      <c r="C659" s="1301" t="s">
        <v>1389</v>
      </c>
      <c r="D659" s="1301" t="s">
        <v>538</v>
      </c>
    </row>
    <row r="660" spans="2:4">
      <c r="B660">
        <v>658</v>
      </c>
      <c r="C660" s="1301" t="s">
        <v>1385</v>
      </c>
      <c r="D660" s="1301" t="s">
        <v>547</v>
      </c>
    </row>
    <row r="661" spans="2:4">
      <c r="B661">
        <v>659</v>
      </c>
      <c r="C661" s="1301" t="s">
        <v>1387</v>
      </c>
      <c r="D661" s="1301" t="s">
        <v>540</v>
      </c>
    </row>
    <row r="662" spans="2:4">
      <c r="B662">
        <v>660</v>
      </c>
      <c r="C662" s="1301" t="s">
        <v>1388</v>
      </c>
      <c r="D662" s="1301" t="s">
        <v>539</v>
      </c>
    </row>
    <row r="663" spans="2:4">
      <c r="B663">
        <v>661</v>
      </c>
      <c r="C663" s="1301" t="s">
        <v>1389</v>
      </c>
      <c r="D663" s="1301" t="s">
        <v>538</v>
      </c>
    </row>
    <row r="664" spans="2:4" ht="25.5">
      <c r="B664">
        <v>662</v>
      </c>
      <c r="C664" s="1301" t="s">
        <v>1390</v>
      </c>
      <c r="D664" s="1301" t="s">
        <v>558</v>
      </c>
    </row>
    <row r="665" spans="2:4" ht="25.5">
      <c r="B665">
        <v>663</v>
      </c>
      <c r="C665" s="1301" t="s">
        <v>1391</v>
      </c>
      <c r="D665" s="1301" t="s">
        <v>557</v>
      </c>
    </row>
    <row r="666" spans="2:4">
      <c r="B666">
        <v>664</v>
      </c>
      <c r="C666" s="1301" t="s">
        <v>1392</v>
      </c>
      <c r="D666" s="1301" t="s">
        <v>556</v>
      </c>
    </row>
    <row r="667" spans="2:4">
      <c r="B667">
        <v>665</v>
      </c>
      <c r="C667" s="1301" t="s">
        <v>1393</v>
      </c>
      <c r="D667" s="1301" t="s">
        <v>536</v>
      </c>
    </row>
    <row r="668" spans="2:4" ht="25.5">
      <c r="B668">
        <v>666</v>
      </c>
      <c r="C668" s="1301" t="s">
        <v>1631</v>
      </c>
      <c r="D668" s="1301" t="s">
        <v>1630</v>
      </c>
    </row>
    <row r="669" spans="2:4">
      <c r="B669">
        <v>667</v>
      </c>
      <c r="C669" s="1301" t="s">
        <v>1394</v>
      </c>
      <c r="D669" s="1301" t="s">
        <v>555</v>
      </c>
    </row>
    <row r="670" spans="2:4">
      <c r="B670">
        <v>668</v>
      </c>
      <c r="C670" s="1301" t="s">
        <v>1395</v>
      </c>
      <c r="D670" s="1301" t="s">
        <v>554</v>
      </c>
    </row>
    <row r="671" spans="2:4">
      <c r="B671">
        <v>669</v>
      </c>
      <c r="C671" s="1301" t="s">
        <v>1396</v>
      </c>
      <c r="D671" s="1301" t="s">
        <v>553</v>
      </c>
    </row>
    <row r="672" spans="2:4">
      <c r="B672">
        <v>670</v>
      </c>
      <c r="C672" s="1301" t="s">
        <v>1397</v>
      </c>
      <c r="D672" s="1301" t="s">
        <v>552</v>
      </c>
    </row>
    <row r="673" spans="2:4">
      <c r="B673">
        <v>671</v>
      </c>
      <c r="C673" s="1301" t="s">
        <v>1398</v>
      </c>
      <c r="D673" s="1301" t="s">
        <v>551</v>
      </c>
    </row>
    <row r="674" spans="2:4">
      <c r="B674">
        <v>672</v>
      </c>
      <c r="C674" s="1301" t="s">
        <v>1399</v>
      </c>
      <c r="D674" s="1301" t="s">
        <v>550</v>
      </c>
    </row>
    <row r="675" spans="2:4">
      <c r="B675">
        <v>673</v>
      </c>
      <c r="C675" s="1301" t="s">
        <v>1044</v>
      </c>
      <c r="D675" s="1301" t="s">
        <v>549</v>
      </c>
    </row>
    <row r="676" spans="2:4">
      <c r="B676">
        <v>674</v>
      </c>
      <c r="C676" s="1301" t="s">
        <v>1372</v>
      </c>
      <c r="D676" s="1301" t="s">
        <v>535</v>
      </c>
    </row>
    <row r="677" spans="2:4">
      <c r="B677">
        <v>675</v>
      </c>
      <c r="C677" s="1301" t="s">
        <v>1244</v>
      </c>
      <c r="D677" s="1301" t="s">
        <v>548</v>
      </c>
    </row>
    <row r="678" spans="2:4">
      <c r="B678">
        <v>676</v>
      </c>
      <c r="C678" s="1301" t="s">
        <v>1385</v>
      </c>
      <c r="D678" s="1301" t="s">
        <v>547</v>
      </c>
    </row>
    <row r="679" spans="2:4">
      <c r="B679">
        <v>677</v>
      </c>
      <c r="C679" s="1301" t="s">
        <v>1373</v>
      </c>
      <c r="D679" s="1301" t="s">
        <v>534</v>
      </c>
    </row>
    <row r="680" spans="2:4">
      <c r="B680">
        <v>678</v>
      </c>
      <c r="C680" s="1301" t="s">
        <v>1244</v>
      </c>
      <c r="D680" s="1301" t="s">
        <v>548</v>
      </c>
    </row>
    <row r="681" spans="2:4">
      <c r="B681">
        <v>679</v>
      </c>
      <c r="C681" s="1301" t="s">
        <v>1385</v>
      </c>
      <c r="D681" s="1301" t="s">
        <v>547</v>
      </c>
    </row>
    <row r="682" spans="2:4">
      <c r="B682">
        <v>680</v>
      </c>
      <c r="C682" s="1301" t="s">
        <v>1379</v>
      </c>
      <c r="D682" s="1301" t="s">
        <v>546</v>
      </c>
    </row>
    <row r="683" spans="2:4">
      <c r="B683">
        <v>681</v>
      </c>
      <c r="C683" s="1301" t="s">
        <v>1372</v>
      </c>
      <c r="D683" s="1301" t="s">
        <v>535</v>
      </c>
    </row>
    <row r="684" spans="2:4">
      <c r="B684">
        <v>682</v>
      </c>
      <c r="C684" s="1301" t="s">
        <v>1373</v>
      </c>
      <c r="D684" s="1301" t="s">
        <v>534</v>
      </c>
    </row>
    <row r="685" spans="2:4">
      <c r="B685">
        <v>683</v>
      </c>
      <c r="C685" s="1301" t="s">
        <v>961</v>
      </c>
      <c r="D685" s="1301" t="s">
        <v>544</v>
      </c>
    </row>
    <row r="686" spans="2:4">
      <c r="B686">
        <v>684</v>
      </c>
      <c r="C686" s="1301" t="s">
        <v>1372</v>
      </c>
      <c r="D686" s="1301" t="s">
        <v>535</v>
      </c>
    </row>
    <row r="687" spans="2:4">
      <c r="B687">
        <v>685</v>
      </c>
      <c r="C687" s="1301" t="s">
        <v>1364</v>
      </c>
      <c r="D687" s="1301" t="s">
        <v>543</v>
      </c>
    </row>
    <row r="688" spans="2:4">
      <c r="B688">
        <v>686</v>
      </c>
      <c r="C688" s="1301" t="s">
        <v>1366</v>
      </c>
      <c r="D688" s="1301" t="s">
        <v>542</v>
      </c>
    </row>
    <row r="689" spans="2:4">
      <c r="B689">
        <v>687</v>
      </c>
      <c r="C689" s="1301" t="s">
        <v>1373</v>
      </c>
      <c r="D689" s="1301" t="s">
        <v>534</v>
      </c>
    </row>
    <row r="690" spans="2:4">
      <c r="B690">
        <v>688</v>
      </c>
      <c r="C690" s="1301" t="s">
        <v>1364</v>
      </c>
      <c r="D690" s="1301" t="s">
        <v>543</v>
      </c>
    </row>
    <row r="691" spans="2:4">
      <c r="B691">
        <v>689</v>
      </c>
      <c r="C691" s="1301" t="s">
        <v>1366</v>
      </c>
      <c r="D691" s="1301" t="s">
        <v>542</v>
      </c>
    </row>
    <row r="692" spans="2:4">
      <c r="B692">
        <v>690</v>
      </c>
      <c r="C692" s="1301" t="s">
        <v>964</v>
      </c>
      <c r="D692" s="1301" t="s">
        <v>541</v>
      </c>
    </row>
    <row r="693" spans="2:4">
      <c r="B693">
        <v>691</v>
      </c>
      <c r="C693" s="1301" t="s">
        <v>1372</v>
      </c>
      <c r="D693" s="1301" t="s">
        <v>535</v>
      </c>
    </row>
    <row r="694" spans="2:4">
      <c r="B694">
        <v>692</v>
      </c>
      <c r="C694" s="1301" t="s">
        <v>1387</v>
      </c>
      <c r="D694" s="1301" t="s">
        <v>540</v>
      </c>
    </row>
    <row r="695" spans="2:4">
      <c r="B695">
        <v>693</v>
      </c>
      <c r="C695" s="1301" t="s">
        <v>1388</v>
      </c>
      <c r="D695" s="1301" t="s">
        <v>539</v>
      </c>
    </row>
    <row r="696" spans="2:4">
      <c r="B696">
        <v>694</v>
      </c>
      <c r="C696" s="1301" t="s">
        <v>1389</v>
      </c>
      <c r="D696" s="1301" t="s">
        <v>538</v>
      </c>
    </row>
    <row r="697" spans="2:4">
      <c r="B697">
        <v>695</v>
      </c>
      <c r="C697" s="1301" t="s">
        <v>1373</v>
      </c>
      <c r="D697" s="1301" t="s">
        <v>534</v>
      </c>
    </row>
    <row r="698" spans="2:4">
      <c r="B698">
        <v>696</v>
      </c>
      <c r="C698" s="1301" t="s">
        <v>1387</v>
      </c>
      <c r="D698" s="1301" t="s">
        <v>540</v>
      </c>
    </row>
    <row r="699" spans="2:4">
      <c r="B699">
        <v>697</v>
      </c>
      <c r="C699" s="1301" t="s">
        <v>1388</v>
      </c>
      <c r="D699" s="1301" t="s">
        <v>539</v>
      </c>
    </row>
    <row r="700" spans="2:4">
      <c r="B700">
        <v>698</v>
      </c>
      <c r="C700" s="1301" t="s">
        <v>1389</v>
      </c>
      <c r="D700" s="1301" t="s">
        <v>538</v>
      </c>
    </row>
    <row r="701" spans="2:4">
      <c r="B701">
        <v>699</v>
      </c>
      <c r="C701" s="1301" t="s">
        <v>1666</v>
      </c>
      <c r="D701" s="1301" t="s">
        <v>1665</v>
      </c>
    </row>
    <row r="702" spans="2:4">
      <c r="B702">
        <v>700</v>
      </c>
      <c r="C702" s="1301" t="s">
        <v>1400</v>
      </c>
      <c r="D702" s="1301" t="s">
        <v>535</v>
      </c>
    </row>
    <row r="703" spans="2:4">
      <c r="B703">
        <v>701</v>
      </c>
      <c r="C703" s="1301" t="s">
        <v>1373</v>
      </c>
      <c r="D703" s="1301" t="s">
        <v>534</v>
      </c>
    </row>
    <row r="704" spans="2:4">
      <c r="B704">
        <v>702</v>
      </c>
      <c r="C704" s="1301" t="s">
        <v>1393</v>
      </c>
      <c r="D704" s="1301" t="s">
        <v>536</v>
      </c>
    </row>
    <row r="705" spans="2:4">
      <c r="B705">
        <v>703</v>
      </c>
      <c r="C705" s="1301" t="s">
        <v>1372</v>
      </c>
      <c r="D705" s="1301" t="s">
        <v>535</v>
      </c>
    </row>
    <row r="706" spans="2:4">
      <c r="B706" s="1302">
        <v>704</v>
      </c>
      <c r="C706" s="1303" t="s">
        <v>1373</v>
      </c>
      <c r="D706" s="1303" t="s">
        <v>534</v>
      </c>
    </row>
    <row r="707" spans="2:4">
      <c r="B707" s="1335">
        <v>705</v>
      </c>
      <c r="C707" s="1330" t="s">
        <v>1403</v>
      </c>
      <c r="D707" s="1330" t="s">
        <v>545</v>
      </c>
    </row>
    <row r="708" spans="2:4">
      <c r="B708" s="1336">
        <v>706</v>
      </c>
      <c r="C708" s="1331" t="s">
        <v>1404</v>
      </c>
      <c r="D708" s="1331" t="s">
        <v>537</v>
      </c>
    </row>
    <row r="709" spans="2:4">
      <c r="B709" s="1335">
        <v>707</v>
      </c>
      <c r="C709" s="1330" t="s">
        <v>1405</v>
      </c>
      <c r="D709" s="1330" t="s">
        <v>559</v>
      </c>
    </row>
    <row r="710" spans="2:4">
      <c r="B710" s="1337">
        <v>708</v>
      </c>
      <c r="C710" s="1332" t="s">
        <v>1406</v>
      </c>
      <c r="D710" s="1332" t="s">
        <v>533</v>
      </c>
    </row>
    <row r="711" spans="2:4">
      <c r="B711">
        <v>709</v>
      </c>
      <c r="C711" s="1301" t="s">
        <v>1407</v>
      </c>
      <c r="D711" s="1301" t="s">
        <v>598</v>
      </c>
    </row>
    <row r="712" spans="2:4">
      <c r="B712">
        <v>710</v>
      </c>
      <c r="C712" s="1301" t="s">
        <v>1700</v>
      </c>
      <c r="D712" s="1301" t="s">
        <v>476</v>
      </c>
    </row>
    <row r="713" spans="2:4" ht="25.5">
      <c r="B713">
        <v>711</v>
      </c>
      <c r="C713" s="1301" t="s">
        <v>1701</v>
      </c>
      <c r="D713" s="1301" t="s">
        <v>1708</v>
      </c>
    </row>
    <row r="714" spans="2:4">
      <c r="B714">
        <v>712</v>
      </c>
      <c r="C714" s="1301" t="s">
        <v>1044</v>
      </c>
      <c r="D714" s="1301" t="s">
        <v>593</v>
      </c>
    </row>
    <row r="715" spans="2:4">
      <c r="B715">
        <v>713</v>
      </c>
      <c r="C715" s="1301" t="s">
        <v>1408</v>
      </c>
      <c r="D715" s="1301" t="s">
        <v>591</v>
      </c>
    </row>
    <row r="716" spans="2:4">
      <c r="B716">
        <v>714</v>
      </c>
      <c r="C716" s="1301" t="s">
        <v>1409</v>
      </c>
      <c r="D716" s="1301" t="s">
        <v>590</v>
      </c>
    </row>
    <row r="717" spans="2:4">
      <c r="B717">
        <v>715</v>
      </c>
      <c r="C717" s="1301" t="s">
        <v>1410</v>
      </c>
      <c r="D717" s="1301" t="s">
        <v>589</v>
      </c>
    </row>
    <row r="718" spans="2:4">
      <c r="B718">
        <v>716</v>
      </c>
      <c r="C718" s="1301" t="s">
        <v>1411</v>
      </c>
      <c r="D718" s="1301" t="s">
        <v>588</v>
      </c>
    </row>
    <row r="719" spans="2:4" ht="21.75" customHeight="1">
      <c r="B719">
        <v>717</v>
      </c>
      <c r="C719" s="1301" t="s">
        <v>1705</v>
      </c>
      <c r="D719" s="1301" t="s">
        <v>1702</v>
      </c>
    </row>
    <row r="720" spans="2:4" ht="12.75" customHeight="1">
      <c r="B720">
        <v>718</v>
      </c>
      <c r="C720" s="1301" t="s">
        <v>1707</v>
      </c>
      <c r="D720" s="1301" t="s">
        <v>1703</v>
      </c>
    </row>
    <row r="721" spans="2:4" ht="25.5">
      <c r="B721">
        <v>719</v>
      </c>
      <c r="C721" s="1301" t="s">
        <v>1706</v>
      </c>
      <c r="D721" s="1301" t="s">
        <v>1704</v>
      </c>
    </row>
    <row r="722" spans="2:4" ht="38.25">
      <c r="B722">
        <v>720</v>
      </c>
      <c r="C722" s="1301" t="s">
        <v>1412</v>
      </c>
      <c r="D722" s="1301" t="s">
        <v>583</v>
      </c>
    </row>
    <row r="723" spans="2:4" ht="63.75">
      <c r="B723">
        <v>721</v>
      </c>
      <c r="C723" s="1301" t="s">
        <v>1413</v>
      </c>
      <c r="D723" s="1301" t="s">
        <v>582</v>
      </c>
    </row>
    <row r="724" spans="2:4" ht="127.5">
      <c r="B724">
        <v>722</v>
      </c>
      <c r="C724" s="1301" t="s">
        <v>1414</v>
      </c>
      <c r="D724" s="1301" t="s">
        <v>581</v>
      </c>
    </row>
    <row r="725" spans="2:4" ht="33" customHeight="1">
      <c r="B725">
        <v>723</v>
      </c>
      <c r="C725" s="1301" t="s">
        <v>1415</v>
      </c>
      <c r="D725" s="1301" t="s">
        <v>580</v>
      </c>
    </row>
    <row r="726" spans="2:4" ht="114.75">
      <c r="B726" s="1302">
        <v>724</v>
      </c>
      <c r="C726" s="1303" t="s">
        <v>1416</v>
      </c>
      <c r="D726" s="1303" t="s">
        <v>578</v>
      </c>
    </row>
    <row r="727" spans="2:4" ht="12.75" customHeight="1">
      <c r="B727">
        <v>725</v>
      </c>
      <c r="C727" s="1301" t="s">
        <v>1442</v>
      </c>
      <c r="D727" s="1301" t="s">
        <v>1447</v>
      </c>
    </row>
    <row r="728" spans="2:4">
      <c r="B728">
        <v>726</v>
      </c>
      <c r="C728" s="1301" t="s">
        <v>1417</v>
      </c>
      <c r="D728" s="1301" t="s">
        <v>885</v>
      </c>
    </row>
    <row r="729" spans="2:4">
      <c r="B729">
        <v>727</v>
      </c>
      <c r="C729" s="1301" t="s">
        <v>1418</v>
      </c>
      <c r="D729" s="1301" t="s">
        <v>884</v>
      </c>
    </row>
    <row r="730" spans="2:4">
      <c r="B730">
        <v>728</v>
      </c>
      <c r="C730" s="1301" t="s">
        <v>1419</v>
      </c>
      <c r="D730" s="1301" t="s">
        <v>607</v>
      </c>
    </row>
    <row r="731" spans="2:4">
      <c r="B731">
        <v>729</v>
      </c>
      <c r="C731" s="1301" t="s">
        <v>1420</v>
      </c>
      <c r="D731" s="1301" t="s">
        <v>606</v>
      </c>
    </row>
    <row r="732" spans="2:4">
      <c r="B732">
        <v>730</v>
      </c>
      <c r="C732" s="1301" t="s">
        <v>1421</v>
      </c>
      <c r="D732" s="1301" t="s">
        <v>883</v>
      </c>
    </row>
    <row r="733" spans="2:4">
      <c r="B733">
        <v>731</v>
      </c>
      <c r="C733" s="1301" t="s">
        <v>1443</v>
      </c>
      <c r="D733" s="1301" t="s">
        <v>882</v>
      </c>
    </row>
    <row r="734" spans="2:4">
      <c r="B734">
        <v>732</v>
      </c>
      <c r="C734" s="1301" t="s">
        <v>881</v>
      </c>
      <c r="D734" s="1301" t="s">
        <v>881</v>
      </c>
    </row>
    <row r="735" spans="2:4">
      <c r="B735">
        <v>733</v>
      </c>
      <c r="C735" s="1301" t="s">
        <v>1419</v>
      </c>
      <c r="D735" s="1301" t="s">
        <v>607</v>
      </c>
    </row>
    <row r="736" spans="2:4">
      <c r="B736">
        <v>734</v>
      </c>
      <c r="C736" s="1301" t="s">
        <v>1422</v>
      </c>
      <c r="D736" s="1301" t="s">
        <v>606</v>
      </c>
    </row>
    <row r="737" spans="2:4">
      <c r="B737">
        <v>735</v>
      </c>
      <c r="C737" s="1301" t="s">
        <v>1423</v>
      </c>
      <c r="D737" s="1301" t="s">
        <v>880</v>
      </c>
    </row>
    <row r="738" spans="2:4">
      <c r="B738">
        <v>736</v>
      </c>
      <c r="C738" s="1301" t="s">
        <v>1424</v>
      </c>
      <c r="D738" s="1301" t="s">
        <v>879</v>
      </c>
    </row>
    <row r="739" spans="2:4">
      <c r="B739">
        <v>737</v>
      </c>
      <c r="C739" s="1301" t="s">
        <v>1425</v>
      </c>
      <c r="D739" s="1301" t="s">
        <v>878</v>
      </c>
    </row>
    <row r="740" spans="2:4">
      <c r="B740">
        <v>738</v>
      </c>
      <c r="C740" s="1301" t="s">
        <v>1555</v>
      </c>
      <c r="D740" s="1301" t="s">
        <v>1556</v>
      </c>
    </row>
    <row r="741" spans="2:4">
      <c r="B741">
        <v>739</v>
      </c>
      <c r="C741" s="1301" t="s">
        <v>1427</v>
      </c>
      <c r="D741" s="1301" t="s">
        <v>877</v>
      </c>
    </row>
    <row r="742" spans="2:4">
      <c r="B742">
        <v>740</v>
      </c>
      <c r="C742" s="1301" t="s">
        <v>1428</v>
      </c>
      <c r="D742" s="1301" t="s">
        <v>854</v>
      </c>
    </row>
    <row r="743" spans="2:4">
      <c r="B743">
        <v>741</v>
      </c>
      <c r="C743" s="1301" t="s">
        <v>1429</v>
      </c>
      <c r="D743" s="1301" t="s">
        <v>830</v>
      </c>
    </row>
    <row r="744" spans="2:4">
      <c r="B744">
        <v>742</v>
      </c>
      <c r="C744" s="1301" t="s">
        <v>1430</v>
      </c>
      <c r="D744" s="1301" t="s">
        <v>809</v>
      </c>
    </row>
    <row r="745" spans="2:4">
      <c r="B745">
        <v>743</v>
      </c>
      <c r="C745" s="1301" t="s">
        <v>1419</v>
      </c>
      <c r="D745" s="1301" t="s">
        <v>607</v>
      </c>
    </row>
    <row r="746" spans="2:4">
      <c r="B746">
        <v>744</v>
      </c>
      <c r="C746" s="1301" t="s">
        <v>1422</v>
      </c>
      <c r="D746" s="1301" t="s">
        <v>606</v>
      </c>
    </row>
    <row r="747" spans="2:4">
      <c r="B747">
        <v>745</v>
      </c>
      <c r="C747" s="1301" t="s">
        <v>1628</v>
      </c>
      <c r="D747" s="1301" t="s">
        <v>1627</v>
      </c>
    </row>
    <row r="748" spans="2:4">
      <c r="B748">
        <v>746</v>
      </c>
      <c r="C748" s="1301" t="s">
        <v>1431</v>
      </c>
      <c r="D748" s="1301" t="s">
        <v>799</v>
      </c>
    </row>
    <row r="749" spans="2:4">
      <c r="B749">
        <v>747</v>
      </c>
      <c r="C749" s="1301" t="s">
        <v>1432</v>
      </c>
      <c r="D749" s="1301" t="s">
        <v>763</v>
      </c>
    </row>
    <row r="750" spans="2:4">
      <c r="B750">
        <v>748</v>
      </c>
      <c r="C750" s="1301" t="s">
        <v>727</v>
      </c>
      <c r="D750" s="1301" t="s">
        <v>727</v>
      </c>
    </row>
    <row r="751" spans="2:4">
      <c r="B751">
        <v>749</v>
      </c>
      <c r="C751" s="1301" t="s">
        <v>1433</v>
      </c>
      <c r="D751" s="1301" t="s">
        <v>692</v>
      </c>
    </row>
    <row r="752" spans="2:4">
      <c r="B752">
        <v>750</v>
      </c>
      <c r="C752" s="1301" t="s">
        <v>1553</v>
      </c>
      <c r="D752" s="1301" t="s">
        <v>1554</v>
      </c>
    </row>
    <row r="753" spans="2:4">
      <c r="B753">
        <v>751</v>
      </c>
      <c r="C753" s="1301" t="s">
        <v>1434</v>
      </c>
      <c r="D753" s="1301" t="s">
        <v>799</v>
      </c>
    </row>
    <row r="754" spans="2:4">
      <c r="B754">
        <v>752</v>
      </c>
      <c r="C754" s="1301" t="s">
        <v>1435</v>
      </c>
      <c r="D754" s="1301" t="s">
        <v>763</v>
      </c>
    </row>
    <row r="755" spans="2:4">
      <c r="B755">
        <v>753</v>
      </c>
      <c r="C755" s="1301" t="s">
        <v>727</v>
      </c>
      <c r="D755" s="1301" t="s">
        <v>727</v>
      </c>
    </row>
    <row r="756" spans="2:4">
      <c r="B756">
        <v>754</v>
      </c>
      <c r="C756" s="1301" t="s">
        <v>1436</v>
      </c>
      <c r="D756" s="1301" t="s">
        <v>692</v>
      </c>
    </row>
    <row r="757" spans="2:4">
      <c r="B757">
        <v>755</v>
      </c>
      <c r="C757" s="1301" t="s">
        <v>655</v>
      </c>
      <c r="D757" s="1301" t="s">
        <v>655</v>
      </c>
    </row>
    <row r="758" spans="2:4">
      <c r="B758">
        <v>756</v>
      </c>
      <c r="C758" s="1301" t="s">
        <v>1419</v>
      </c>
      <c r="D758" s="1301" t="s">
        <v>607</v>
      </c>
    </row>
    <row r="759" spans="2:4">
      <c r="B759">
        <v>757</v>
      </c>
      <c r="C759" s="1301" t="s">
        <v>1422</v>
      </c>
      <c r="D759" s="1301" t="s">
        <v>606</v>
      </c>
    </row>
    <row r="760" spans="2:4">
      <c r="B760">
        <v>758</v>
      </c>
      <c r="C760" s="1301" t="s">
        <v>1437</v>
      </c>
      <c r="D760" s="1301" t="s">
        <v>654</v>
      </c>
    </row>
    <row r="761" spans="2:4">
      <c r="B761">
        <v>759</v>
      </c>
      <c r="C761" s="1301" t="s">
        <v>1426</v>
      </c>
      <c r="D761" s="1301" t="s">
        <v>615</v>
      </c>
    </row>
    <row r="762" spans="2:4">
      <c r="B762">
        <v>760</v>
      </c>
      <c r="C762" s="1301" t="s">
        <v>653</v>
      </c>
      <c r="D762" s="1301" t="s">
        <v>653</v>
      </c>
    </row>
    <row r="763" spans="2:4">
      <c r="B763">
        <v>761</v>
      </c>
      <c r="C763" s="1301" t="s">
        <v>1419</v>
      </c>
      <c r="D763" s="1301" t="s">
        <v>607</v>
      </c>
    </row>
    <row r="764" spans="2:4">
      <c r="B764">
        <v>762</v>
      </c>
      <c r="C764" s="1301" t="s">
        <v>1422</v>
      </c>
      <c r="D764" s="1301" t="s">
        <v>606</v>
      </c>
    </row>
    <row r="765" spans="2:4">
      <c r="B765">
        <v>763</v>
      </c>
      <c r="C765" s="1301" t="s">
        <v>1438</v>
      </c>
      <c r="D765" s="1301" t="s">
        <v>616</v>
      </c>
    </row>
    <row r="766" spans="2:4">
      <c r="B766">
        <v>764</v>
      </c>
      <c r="C766" s="1301" t="s">
        <v>1426</v>
      </c>
      <c r="D766" s="1301" t="s">
        <v>615</v>
      </c>
    </row>
    <row r="767" spans="2:4">
      <c r="B767">
        <v>765</v>
      </c>
      <c r="C767" s="1301" t="s">
        <v>1439</v>
      </c>
      <c r="D767" s="1301" t="s">
        <v>652</v>
      </c>
    </row>
    <row r="768" spans="2:4">
      <c r="B768">
        <v>766</v>
      </c>
      <c r="C768" s="1301" t="s">
        <v>1419</v>
      </c>
      <c r="D768" s="1301" t="s">
        <v>607</v>
      </c>
    </row>
    <row r="769" spans="2:4">
      <c r="B769">
        <v>767</v>
      </c>
      <c r="C769" s="1301" t="s">
        <v>1422</v>
      </c>
      <c r="D769" s="1301" t="s">
        <v>606</v>
      </c>
    </row>
    <row r="770" spans="2:4">
      <c r="B770">
        <v>768</v>
      </c>
      <c r="C770" s="1301" t="s">
        <v>1438</v>
      </c>
      <c r="D770" s="1301" t="s">
        <v>616</v>
      </c>
    </row>
    <row r="771" spans="2:4">
      <c r="B771">
        <v>769</v>
      </c>
      <c r="C771" s="1301" t="s">
        <v>1426</v>
      </c>
      <c r="D771" s="1301" t="s">
        <v>615</v>
      </c>
    </row>
    <row r="772" spans="2:4">
      <c r="B772">
        <v>770</v>
      </c>
      <c r="C772" s="1301" t="s">
        <v>617</v>
      </c>
      <c r="D772" s="1301" t="s">
        <v>617</v>
      </c>
    </row>
    <row r="773" spans="2:4">
      <c r="B773">
        <v>771</v>
      </c>
      <c r="C773" s="1301" t="s">
        <v>1419</v>
      </c>
      <c r="D773" s="1301" t="s">
        <v>607</v>
      </c>
    </row>
    <row r="774" spans="2:4">
      <c r="B774">
        <v>772</v>
      </c>
      <c r="C774" s="1301" t="s">
        <v>1422</v>
      </c>
      <c r="D774" s="1301" t="s">
        <v>606</v>
      </c>
    </row>
    <row r="775" spans="2:4">
      <c r="B775">
        <v>773</v>
      </c>
      <c r="C775" s="1301" t="s">
        <v>1438</v>
      </c>
      <c r="D775" s="1301" t="s">
        <v>616</v>
      </c>
    </row>
    <row r="776" spans="2:4">
      <c r="B776">
        <v>774</v>
      </c>
      <c r="C776" s="1301" t="s">
        <v>1426</v>
      </c>
      <c r="D776" s="1301" t="s">
        <v>615</v>
      </c>
    </row>
    <row r="777" spans="2:4">
      <c r="B777">
        <v>775</v>
      </c>
      <c r="C777" s="1301" t="s">
        <v>610</v>
      </c>
      <c r="D777" s="1301" t="s">
        <v>610</v>
      </c>
    </row>
    <row r="778" spans="2:4">
      <c r="B778">
        <v>776</v>
      </c>
      <c r="C778" s="1301" t="s">
        <v>1419</v>
      </c>
      <c r="D778" s="1301" t="s">
        <v>607</v>
      </c>
    </row>
    <row r="779" spans="2:4">
      <c r="B779">
        <v>777</v>
      </c>
      <c r="C779" s="1301" t="s">
        <v>1422</v>
      </c>
      <c r="D779" s="1301" t="s">
        <v>606</v>
      </c>
    </row>
    <row r="780" spans="2:4">
      <c r="B780">
        <v>778</v>
      </c>
      <c r="C780" s="1301" t="s">
        <v>1440</v>
      </c>
      <c r="D780" s="1301" t="s">
        <v>609</v>
      </c>
    </row>
    <row r="781" spans="2:4">
      <c r="B781">
        <v>779</v>
      </c>
      <c r="C781" s="1301" t="s">
        <v>1419</v>
      </c>
      <c r="D781" s="1301" t="s">
        <v>607</v>
      </c>
    </row>
    <row r="782" spans="2:4">
      <c r="B782">
        <v>780</v>
      </c>
      <c r="C782" s="1301" t="s">
        <v>1422</v>
      </c>
      <c r="D782" s="1301" t="s">
        <v>606</v>
      </c>
    </row>
    <row r="783" spans="2:4">
      <c r="B783">
        <v>781</v>
      </c>
      <c r="C783" s="1301" t="s">
        <v>608</v>
      </c>
      <c r="D783" s="1301" t="s">
        <v>608</v>
      </c>
    </row>
    <row r="784" spans="2:4">
      <c r="B784">
        <v>782</v>
      </c>
      <c r="C784" s="1301" t="s">
        <v>1419</v>
      </c>
      <c r="D784" s="1301" t="s">
        <v>607</v>
      </c>
    </row>
    <row r="785" spans="2:4">
      <c r="B785">
        <v>783</v>
      </c>
      <c r="C785" s="1301" t="s">
        <v>1422</v>
      </c>
      <c r="D785" s="1301" t="s">
        <v>606</v>
      </c>
    </row>
    <row r="786" spans="2:4" ht="12.75" customHeight="1">
      <c r="B786">
        <v>784</v>
      </c>
      <c r="C786" s="1301" t="s">
        <v>1444</v>
      </c>
      <c r="D786" s="1301" t="s">
        <v>1448</v>
      </c>
    </row>
    <row r="787" spans="2:4">
      <c r="B787">
        <v>785</v>
      </c>
      <c r="C787" s="1301" t="s">
        <v>1419</v>
      </c>
      <c r="D787" s="1301" t="s">
        <v>607</v>
      </c>
    </row>
    <row r="788" spans="2:4">
      <c r="B788">
        <v>786</v>
      </c>
      <c r="C788" s="1301" t="s">
        <v>1422</v>
      </c>
      <c r="D788" s="1301" t="s">
        <v>606</v>
      </c>
    </row>
    <row r="789" spans="2:4" ht="51">
      <c r="B789">
        <v>787</v>
      </c>
      <c r="C789" s="1301" t="s">
        <v>1445</v>
      </c>
      <c r="D789" s="1301" t="s">
        <v>1449</v>
      </c>
    </row>
    <row r="790" spans="2:4" ht="12.75" customHeight="1">
      <c r="B790">
        <v>788</v>
      </c>
      <c r="C790" s="1301" t="s">
        <v>1419</v>
      </c>
      <c r="D790" s="1301" t="s">
        <v>605</v>
      </c>
    </row>
    <row r="791" spans="2:4">
      <c r="B791">
        <v>789</v>
      </c>
      <c r="C791" s="1301" t="s">
        <v>1422</v>
      </c>
      <c r="D791" s="1301" t="s">
        <v>604</v>
      </c>
    </row>
    <row r="792" spans="2:4">
      <c r="B792">
        <v>790</v>
      </c>
      <c r="C792" s="1301" t="s">
        <v>1441</v>
      </c>
      <c r="D792" s="1301" t="s">
        <v>603</v>
      </c>
    </row>
    <row r="793" spans="2:4" ht="38.25">
      <c r="B793">
        <v>791</v>
      </c>
      <c r="C793" s="1301" t="s">
        <v>1446</v>
      </c>
      <c r="D793" s="1301" t="s">
        <v>602</v>
      </c>
    </row>
    <row r="794" spans="2:4" ht="12.75" customHeight="1">
      <c r="B794" s="1302">
        <v>792</v>
      </c>
      <c r="C794" s="1338" t="s">
        <v>1450</v>
      </c>
      <c r="D794" s="1339" t="s">
        <v>1477</v>
      </c>
    </row>
    <row r="795" spans="2:4">
      <c r="B795">
        <v>793</v>
      </c>
      <c r="C795" s="1301" t="s">
        <v>1451</v>
      </c>
      <c r="D795" s="1301" t="s">
        <v>577</v>
      </c>
    </row>
    <row r="796" spans="2:4" ht="25.5">
      <c r="B796">
        <v>794</v>
      </c>
      <c r="C796" s="1301" t="s">
        <v>1486</v>
      </c>
      <c r="D796" s="1301" t="s">
        <v>1498</v>
      </c>
    </row>
    <row r="797" spans="2:4">
      <c r="B797">
        <v>795</v>
      </c>
      <c r="C797" s="1301" t="s">
        <v>1365</v>
      </c>
      <c r="D797" s="1301" t="s">
        <v>925</v>
      </c>
    </row>
    <row r="798" spans="2:4" ht="25.5">
      <c r="B798">
        <v>796</v>
      </c>
      <c r="C798" s="1301" t="s">
        <v>1487</v>
      </c>
      <c r="D798" s="1301" t="s">
        <v>923</v>
      </c>
    </row>
    <row r="799" spans="2:4">
      <c r="B799">
        <v>797</v>
      </c>
      <c r="C799" s="1301" t="s">
        <v>1452</v>
      </c>
      <c r="D799" s="1301" t="s">
        <v>922</v>
      </c>
    </row>
    <row r="800" spans="2:4">
      <c r="B800">
        <v>798</v>
      </c>
      <c r="C800" s="1301" t="s">
        <v>1453</v>
      </c>
      <c r="D800" s="1301" t="s">
        <v>898</v>
      </c>
    </row>
    <row r="801" spans="2:4">
      <c r="B801">
        <v>799</v>
      </c>
      <c r="C801" s="1301" t="s">
        <v>1454</v>
      </c>
      <c r="D801" s="1301" t="s">
        <v>897</v>
      </c>
    </row>
    <row r="802" spans="2:4">
      <c r="B802">
        <v>800</v>
      </c>
      <c r="C802" s="1301" t="s">
        <v>1455</v>
      </c>
      <c r="D802" s="1301" t="s">
        <v>912</v>
      </c>
    </row>
    <row r="803" spans="2:4">
      <c r="B803">
        <v>801</v>
      </c>
      <c r="C803" s="1301" t="s">
        <v>1456</v>
      </c>
      <c r="D803" s="1301" t="s">
        <v>911</v>
      </c>
    </row>
    <row r="804" spans="2:4">
      <c r="B804">
        <v>802</v>
      </c>
      <c r="C804" s="1301" t="s">
        <v>1457</v>
      </c>
      <c r="D804" s="1301" t="s">
        <v>910</v>
      </c>
    </row>
    <row r="805" spans="2:4">
      <c r="B805">
        <v>803</v>
      </c>
      <c r="C805" s="1301" t="s">
        <v>1458</v>
      </c>
      <c r="D805" s="1301" t="s">
        <v>909</v>
      </c>
    </row>
    <row r="806" spans="2:4">
      <c r="B806">
        <v>804</v>
      </c>
      <c r="C806" s="1301" t="s">
        <v>1459</v>
      </c>
      <c r="D806" s="1301" t="s">
        <v>895</v>
      </c>
    </row>
    <row r="807" spans="2:4">
      <c r="B807">
        <v>805</v>
      </c>
      <c r="C807" s="1301" t="s">
        <v>1460</v>
      </c>
      <c r="D807" s="1301" t="s">
        <v>894</v>
      </c>
    </row>
    <row r="808" spans="2:4" ht="25.5">
      <c r="B808">
        <v>806</v>
      </c>
      <c r="C808" s="1301" t="s">
        <v>1488</v>
      </c>
      <c r="D808" s="1301" t="s">
        <v>907</v>
      </c>
    </row>
    <row r="809" spans="2:4" ht="25.5">
      <c r="B809">
        <v>807</v>
      </c>
      <c r="C809" s="1301" t="s">
        <v>1489</v>
      </c>
      <c r="D809" s="1301" t="s">
        <v>906</v>
      </c>
    </row>
    <row r="810" spans="2:4" ht="25.5">
      <c r="B810">
        <v>808</v>
      </c>
      <c r="C810" s="1301" t="s">
        <v>1490</v>
      </c>
      <c r="D810" s="1301" t="s">
        <v>905</v>
      </c>
    </row>
    <row r="811" spans="2:4" ht="38.25">
      <c r="B811">
        <v>809</v>
      </c>
      <c r="C811" s="1301" t="s">
        <v>1491</v>
      </c>
      <c r="D811" s="1301" t="s">
        <v>558</v>
      </c>
    </row>
    <row r="812" spans="2:4" ht="25.5">
      <c r="B812">
        <v>810</v>
      </c>
      <c r="C812" s="1301" t="s">
        <v>1492</v>
      </c>
      <c r="D812" s="1301" t="s">
        <v>920</v>
      </c>
    </row>
    <row r="813" spans="2:4" ht="25.5">
      <c r="B813">
        <v>811</v>
      </c>
      <c r="C813" s="1301" t="s">
        <v>1461</v>
      </c>
      <c r="D813" s="1301" t="s">
        <v>1499</v>
      </c>
    </row>
    <row r="814" spans="2:4">
      <c r="B814">
        <v>812</v>
      </c>
      <c r="C814" s="1301" t="s">
        <v>1462</v>
      </c>
      <c r="D814" s="1301" t="s">
        <v>891</v>
      </c>
    </row>
    <row r="815" spans="2:4">
      <c r="B815">
        <v>813</v>
      </c>
      <c r="C815" s="1301" t="s">
        <v>1463</v>
      </c>
      <c r="D815" s="1301" t="s">
        <v>892</v>
      </c>
    </row>
    <row r="816" spans="2:4">
      <c r="B816">
        <v>814</v>
      </c>
      <c r="C816" s="1301" t="s">
        <v>1464</v>
      </c>
      <c r="D816" s="1301" t="s">
        <v>915</v>
      </c>
    </row>
    <row r="817" spans="2:4">
      <c r="B817">
        <v>815</v>
      </c>
      <c r="C817" s="1301" t="s">
        <v>1465</v>
      </c>
      <c r="D817" s="1301" t="s">
        <v>901</v>
      </c>
    </row>
    <row r="818" spans="2:4">
      <c r="B818">
        <v>816</v>
      </c>
      <c r="C818" s="1301" t="s">
        <v>1466</v>
      </c>
      <c r="D818" s="1301" t="s">
        <v>900</v>
      </c>
    </row>
    <row r="819" spans="2:4">
      <c r="B819">
        <v>817</v>
      </c>
      <c r="C819" s="1301" t="s">
        <v>1467</v>
      </c>
      <c r="D819" s="1301" t="s">
        <v>919</v>
      </c>
    </row>
    <row r="820" spans="2:4">
      <c r="B820">
        <v>818</v>
      </c>
      <c r="C820" s="1301" t="s">
        <v>1453</v>
      </c>
      <c r="D820" s="1301" t="s">
        <v>898</v>
      </c>
    </row>
    <row r="821" spans="2:4">
      <c r="B821">
        <v>819</v>
      </c>
      <c r="C821" s="1301" t="s">
        <v>1454</v>
      </c>
      <c r="D821" s="1301" t="s">
        <v>897</v>
      </c>
    </row>
    <row r="822" spans="2:4">
      <c r="B822">
        <v>820</v>
      </c>
      <c r="C822" s="1301" t="s">
        <v>1455</v>
      </c>
      <c r="D822" s="1301" t="s">
        <v>912</v>
      </c>
    </row>
    <row r="823" spans="2:4">
      <c r="B823">
        <v>821</v>
      </c>
      <c r="C823" s="1301" t="s">
        <v>1456</v>
      </c>
      <c r="D823" s="1301" t="s">
        <v>911</v>
      </c>
    </row>
    <row r="824" spans="2:4">
      <c r="B824">
        <v>822</v>
      </c>
      <c r="C824" s="1301" t="s">
        <v>1457</v>
      </c>
      <c r="D824" s="1301" t="s">
        <v>910</v>
      </c>
    </row>
    <row r="825" spans="2:4">
      <c r="B825">
        <v>823</v>
      </c>
      <c r="C825" s="1301" t="s">
        <v>1458</v>
      </c>
      <c r="D825" s="1301" t="s">
        <v>909</v>
      </c>
    </row>
    <row r="826" spans="2:4">
      <c r="B826">
        <v>824</v>
      </c>
      <c r="C826" s="1301" t="s">
        <v>1459</v>
      </c>
      <c r="D826" s="1301" t="s">
        <v>895</v>
      </c>
    </row>
    <row r="827" spans="2:4">
      <c r="B827">
        <v>825</v>
      </c>
      <c r="C827" s="1301" t="s">
        <v>1460</v>
      </c>
      <c r="D827" s="1301" t="s">
        <v>894</v>
      </c>
    </row>
    <row r="828" spans="2:4" ht="25.5">
      <c r="B828">
        <v>826</v>
      </c>
      <c r="C828" s="1301" t="s">
        <v>1488</v>
      </c>
      <c r="D828" s="1301" t="s">
        <v>907</v>
      </c>
    </row>
    <row r="829" spans="2:4" ht="25.5">
      <c r="B829">
        <v>827</v>
      </c>
      <c r="C829" s="1301" t="s">
        <v>1489</v>
      </c>
      <c r="D829" s="1301" t="s">
        <v>906</v>
      </c>
    </row>
    <row r="830" spans="2:4" ht="25.5">
      <c r="B830">
        <v>828</v>
      </c>
      <c r="C830" s="1301" t="s">
        <v>1490</v>
      </c>
      <c r="D830" s="1301" t="s">
        <v>905</v>
      </c>
    </row>
    <row r="831" spans="2:4" ht="25.5">
      <c r="B831">
        <v>829</v>
      </c>
      <c r="C831" s="1301" t="s">
        <v>1493</v>
      </c>
      <c r="D831" s="1301" t="s">
        <v>918</v>
      </c>
    </row>
    <row r="832" spans="2:4" ht="25.5">
      <c r="B832">
        <v>830</v>
      </c>
      <c r="C832" s="1301" t="s">
        <v>1494</v>
      </c>
      <c r="D832" s="1301" t="s">
        <v>917</v>
      </c>
    </row>
    <row r="833" spans="2:4" ht="25.5">
      <c r="B833">
        <v>831</v>
      </c>
      <c r="C833" s="1301" t="s">
        <v>1468</v>
      </c>
      <c r="D833" s="1301" t="s">
        <v>1500</v>
      </c>
    </row>
    <row r="834" spans="2:4">
      <c r="B834">
        <v>832</v>
      </c>
      <c r="C834" s="1301" t="s">
        <v>1462</v>
      </c>
      <c r="D834" s="1301" t="s">
        <v>891</v>
      </c>
    </row>
    <row r="835" spans="2:4">
      <c r="B835">
        <v>833</v>
      </c>
      <c r="C835" s="1301" t="s">
        <v>1463</v>
      </c>
      <c r="D835" s="1301" t="s">
        <v>892</v>
      </c>
    </row>
    <row r="836" spans="2:4">
      <c r="B836">
        <v>834</v>
      </c>
      <c r="C836" s="1301" t="s">
        <v>1464</v>
      </c>
      <c r="D836" s="1301" t="s">
        <v>915</v>
      </c>
    </row>
    <row r="837" spans="2:4">
      <c r="B837">
        <v>835</v>
      </c>
      <c r="C837" s="1301" t="s">
        <v>913</v>
      </c>
      <c r="D837" s="1301" t="s">
        <v>913</v>
      </c>
    </row>
    <row r="838" spans="2:4">
      <c r="B838">
        <v>836</v>
      </c>
      <c r="C838" s="1301" t="s">
        <v>1469</v>
      </c>
      <c r="D838" s="1301" t="s">
        <v>898</v>
      </c>
    </row>
    <row r="839" spans="2:4">
      <c r="B839">
        <v>837</v>
      </c>
      <c r="C839" s="1301" t="s">
        <v>1454</v>
      </c>
      <c r="D839" s="1301" t="s">
        <v>897</v>
      </c>
    </row>
    <row r="840" spans="2:4">
      <c r="B840">
        <v>838</v>
      </c>
      <c r="C840" s="1301" t="s">
        <v>1455</v>
      </c>
      <c r="D840" s="1301" t="s">
        <v>912</v>
      </c>
    </row>
    <row r="841" spans="2:4">
      <c r="B841">
        <v>839</v>
      </c>
      <c r="C841" s="1301" t="s">
        <v>1470</v>
      </c>
      <c r="D841" s="1301" t="s">
        <v>911</v>
      </c>
    </row>
    <row r="842" spans="2:4">
      <c r="B842">
        <v>840</v>
      </c>
      <c r="C842" s="1301" t="s">
        <v>1471</v>
      </c>
      <c r="D842" s="1301" t="s">
        <v>910</v>
      </c>
    </row>
    <row r="843" spans="2:4">
      <c r="B843">
        <v>841</v>
      </c>
      <c r="C843" s="1301" t="s">
        <v>1472</v>
      </c>
      <c r="D843" s="1301" t="s">
        <v>909</v>
      </c>
    </row>
    <row r="844" spans="2:4">
      <c r="B844">
        <v>842</v>
      </c>
      <c r="C844" s="1301" t="s">
        <v>1459</v>
      </c>
      <c r="D844" s="1301" t="s">
        <v>895</v>
      </c>
    </row>
    <row r="845" spans="2:4">
      <c r="B845">
        <v>843</v>
      </c>
      <c r="C845" s="1301" t="s">
        <v>1460</v>
      </c>
      <c r="D845" s="1301" t="s">
        <v>894</v>
      </c>
    </row>
    <row r="846" spans="2:4" ht="25.5">
      <c r="B846">
        <v>844</v>
      </c>
      <c r="C846" s="1301" t="s">
        <v>1488</v>
      </c>
      <c r="D846" s="1301" t="s">
        <v>907</v>
      </c>
    </row>
    <row r="847" spans="2:4" ht="25.5">
      <c r="B847">
        <v>845</v>
      </c>
      <c r="C847" s="1301" t="s">
        <v>1489</v>
      </c>
      <c r="D847" s="1301" t="s">
        <v>906</v>
      </c>
    </row>
    <row r="848" spans="2:4" ht="25.5">
      <c r="B848">
        <v>846</v>
      </c>
      <c r="C848" s="1301" t="s">
        <v>1495</v>
      </c>
      <c r="D848" s="1301" t="s">
        <v>905</v>
      </c>
    </row>
    <row r="849" spans="2:4" ht="25.5">
      <c r="B849">
        <v>847</v>
      </c>
      <c r="C849" s="1301" t="s">
        <v>1496</v>
      </c>
      <c r="D849" s="1301" t="s">
        <v>1501</v>
      </c>
    </row>
    <row r="850" spans="2:4" ht="25.5">
      <c r="B850">
        <v>848</v>
      </c>
      <c r="C850" s="1301" t="s">
        <v>1497</v>
      </c>
      <c r="D850" s="1301" t="s">
        <v>904</v>
      </c>
    </row>
    <row r="851" spans="2:4">
      <c r="B851">
        <v>849</v>
      </c>
      <c r="C851" s="1301" t="s">
        <v>1473</v>
      </c>
      <c r="D851" s="1301" t="s">
        <v>903</v>
      </c>
    </row>
    <row r="852" spans="2:4">
      <c r="B852">
        <v>850</v>
      </c>
      <c r="C852" s="1301" t="s">
        <v>1465</v>
      </c>
      <c r="D852" s="1301" t="s">
        <v>901</v>
      </c>
    </row>
    <row r="853" spans="2:4">
      <c r="B853">
        <v>851</v>
      </c>
      <c r="C853" s="1301" t="s">
        <v>1466</v>
      </c>
      <c r="D853" s="1301" t="s">
        <v>900</v>
      </c>
    </row>
    <row r="854" spans="2:4">
      <c r="B854">
        <v>852</v>
      </c>
      <c r="C854" s="1301" t="s">
        <v>1474</v>
      </c>
      <c r="D854" s="1301" t="s">
        <v>899</v>
      </c>
    </row>
    <row r="855" spans="2:4">
      <c r="B855">
        <v>853</v>
      </c>
      <c r="C855" s="1301" t="s">
        <v>1453</v>
      </c>
      <c r="D855" s="1301" t="s">
        <v>898</v>
      </c>
    </row>
    <row r="856" spans="2:4">
      <c r="B856">
        <v>854</v>
      </c>
      <c r="C856" s="1301" t="s">
        <v>1475</v>
      </c>
      <c r="D856" s="1301" t="s">
        <v>890</v>
      </c>
    </row>
    <row r="857" spans="2:4">
      <c r="B857">
        <v>855</v>
      </c>
      <c r="C857" s="1301" t="s">
        <v>1476</v>
      </c>
      <c r="D857" s="1301" t="s">
        <v>889</v>
      </c>
    </row>
    <row r="858" spans="2:4">
      <c r="B858">
        <v>856</v>
      </c>
      <c r="C858" s="1301" t="s">
        <v>1454</v>
      </c>
      <c r="D858" s="1301" t="s">
        <v>897</v>
      </c>
    </row>
    <row r="859" spans="2:4">
      <c r="B859">
        <v>857</v>
      </c>
      <c r="C859" s="1301" t="s">
        <v>1475</v>
      </c>
      <c r="D859" s="1301" t="s">
        <v>890</v>
      </c>
    </row>
    <row r="860" spans="2:4">
      <c r="B860">
        <v>858</v>
      </c>
      <c r="C860" s="1301" t="s">
        <v>1476</v>
      </c>
      <c r="D860" s="1301" t="s">
        <v>889</v>
      </c>
    </row>
    <row r="861" spans="2:4">
      <c r="B861">
        <v>859</v>
      </c>
      <c r="C861" s="1301" t="s">
        <v>1459</v>
      </c>
      <c r="D861" s="1301" t="s">
        <v>895</v>
      </c>
    </row>
    <row r="862" spans="2:4">
      <c r="B862">
        <v>860</v>
      </c>
      <c r="C862" s="1301" t="s">
        <v>1475</v>
      </c>
      <c r="D862" s="1301" t="s">
        <v>890</v>
      </c>
    </row>
    <row r="863" spans="2:4">
      <c r="B863">
        <v>861</v>
      </c>
      <c r="C863" s="1301" t="s">
        <v>1476</v>
      </c>
      <c r="D863" s="1301" t="s">
        <v>889</v>
      </c>
    </row>
    <row r="864" spans="2:4">
      <c r="B864">
        <v>862</v>
      </c>
      <c r="C864" s="1301" t="s">
        <v>1460</v>
      </c>
      <c r="D864" s="1301" t="s">
        <v>894</v>
      </c>
    </row>
    <row r="865" spans="2:4">
      <c r="B865">
        <v>863</v>
      </c>
      <c r="C865" s="1301" t="s">
        <v>1475</v>
      </c>
      <c r="D865" s="1301" t="s">
        <v>890</v>
      </c>
    </row>
    <row r="866" spans="2:4">
      <c r="B866">
        <v>864</v>
      </c>
      <c r="C866" s="1301" t="s">
        <v>1476</v>
      </c>
      <c r="D866" s="1301" t="s">
        <v>889</v>
      </c>
    </row>
    <row r="867" spans="2:4">
      <c r="B867">
        <v>865</v>
      </c>
      <c r="C867" s="1301" t="s">
        <v>1463</v>
      </c>
      <c r="D867" s="1301" t="s">
        <v>892</v>
      </c>
    </row>
    <row r="868" spans="2:4">
      <c r="B868">
        <v>866</v>
      </c>
      <c r="C868" s="1301" t="s">
        <v>1475</v>
      </c>
      <c r="D868" s="1301" t="s">
        <v>890</v>
      </c>
    </row>
    <row r="869" spans="2:4">
      <c r="B869">
        <v>867</v>
      </c>
      <c r="C869" s="1301" t="s">
        <v>1476</v>
      </c>
      <c r="D869" s="1301" t="s">
        <v>889</v>
      </c>
    </row>
    <row r="870" spans="2:4">
      <c r="B870">
        <v>868</v>
      </c>
      <c r="C870" s="1301" t="s">
        <v>1464</v>
      </c>
      <c r="D870" s="1301" t="s">
        <v>891</v>
      </c>
    </row>
    <row r="871" spans="2:4">
      <c r="B871">
        <v>869</v>
      </c>
      <c r="C871" s="1301" t="s">
        <v>1475</v>
      </c>
      <c r="D871" s="1301" t="s">
        <v>890</v>
      </c>
    </row>
    <row r="872" spans="2:4">
      <c r="B872">
        <v>870</v>
      </c>
      <c r="C872" s="1301" t="s">
        <v>1476</v>
      </c>
      <c r="D872" s="1301" t="s">
        <v>889</v>
      </c>
    </row>
    <row r="873" spans="2:4">
      <c r="B873">
        <v>871</v>
      </c>
      <c r="C873" s="1301" t="s">
        <v>1478</v>
      </c>
      <c r="D873" s="1301" t="s">
        <v>888</v>
      </c>
    </row>
    <row r="874" spans="2:4" ht="89.25">
      <c r="B874">
        <v>872</v>
      </c>
      <c r="C874" s="1301" t="s">
        <v>1479</v>
      </c>
      <c r="D874" s="1301" t="s">
        <v>887</v>
      </c>
    </row>
    <row r="875" spans="2:4" ht="51">
      <c r="B875">
        <v>873</v>
      </c>
      <c r="C875" s="1301" t="s">
        <v>1480</v>
      </c>
      <c r="D875" s="1301" t="s">
        <v>886</v>
      </c>
    </row>
    <row r="876" spans="2:4">
      <c r="B876">
        <v>874</v>
      </c>
      <c r="C876" s="1301" t="s">
        <v>1481</v>
      </c>
      <c r="D876" s="1301" t="s">
        <v>916</v>
      </c>
    </row>
    <row r="877" spans="2:4">
      <c r="B877">
        <v>875</v>
      </c>
      <c r="C877" s="1301" t="s">
        <v>1482</v>
      </c>
      <c r="D877" s="1301" t="s">
        <v>914</v>
      </c>
    </row>
    <row r="878" spans="2:4">
      <c r="B878">
        <v>876</v>
      </c>
      <c r="C878" s="1301" t="s">
        <v>1483</v>
      </c>
      <c r="D878" s="1301" t="s">
        <v>902</v>
      </c>
    </row>
    <row r="879" spans="2:4" ht="12.75" customHeight="1">
      <c r="B879">
        <v>877</v>
      </c>
      <c r="C879" s="1301" t="s">
        <v>1484</v>
      </c>
      <c r="D879" s="1301" t="s">
        <v>896</v>
      </c>
    </row>
    <row r="880" spans="2:4" ht="12.75" customHeight="1">
      <c r="B880" s="1302">
        <v>878</v>
      </c>
      <c r="C880" s="1303" t="s">
        <v>1485</v>
      </c>
      <c r="D880" s="1303" t="s">
        <v>921</v>
      </c>
    </row>
    <row r="881" spans="2:4">
      <c r="B881" s="1302">
        <v>879</v>
      </c>
      <c r="C881" s="1303" t="s">
        <v>1502</v>
      </c>
      <c r="D881" s="1114" t="s">
        <v>924</v>
      </c>
    </row>
    <row r="882" spans="2:4">
      <c r="B882" s="1302">
        <v>880</v>
      </c>
      <c r="C882" s="1303" t="s">
        <v>1503</v>
      </c>
      <c r="D882" s="1226" t="s">
        <v>908</v>
      </c>
    </row>
    <row r="883" spans="2:4">
      <c r="B883" s="1302">
        <v>881</v>
      </c>
      <c r="C883" s="1303" t="s">
        <v>1504</v>
      </c>
      <c r="D883" s="1226" t="s">
        <v>893</v>
      </c>
    </row>
    <row r="884" spans="2:4">
      <c r="B884" s="1302">
        <v>882</v>
      </c>
      <c r="C884" s="1340" t="s">
        <v>1505</v>
      </c>
      <c r="D884" s="1333" t="s">
        <v>597</v>
      </c>
    </row>
    <row r="885" spans="2:4">
      <c r="B885" s="1302">
        <v>883</v>
      </c>
      <c r="C885" s="1340" t="s">
        <v>1506</v>
      </c>
      <c r="D885" s="1333" t="s">
        <v>596</v>
      </c>
    </row>
    <row r="886" spans="2:4">
      <c r="B886" s="1302">
        <v>884</v>
      </c>
      <c r="C886" s="1340" t="s">
        <v>1507</v>
      </c>
      <c r="D886" s="1333" t="s">
        <v>595</v>
      </c>
    </row>
    <row r="887" spans="2:4">
      <c r="B887" s="1302">
        <v>885</v>
      </c>
      <c r="C887" s="1340" t="s">
        <v>1508</v>
      </c>
      <c r="D887" s="1333" t="s">
        <v>594</v>
      </c>
    </row>
    <row r="888" spans="2:4">
      <c r="B888" s="1302">
        <v>886</v>
      </c>
      <c r="C888" s="1340" t="s">
        <v>1509</v>
      </c>
      <c r="D888" s="1333" t="s">
        <v>144</v>
      </c>
    </row>
    <row r="889" spans="2:4">
      <c r="B889" s="1302">
        <v>887</v>
      </c>
      <c r="C889" s="1340" t="s">
        <v>1510</v>
      </c>
      <c r="D889" s="1333" t="s">
        <v>145</v>
      </c>
    </row>
    <row r="890" spans="2:4">
      <c r="B890" s="1302">
        <v>888</v>
      </c>
      <c r="C890" s="1340" t="s">
        <v>1511</v>
      </c>
      <c r="D890" s="1333" t="s">
        <v>146</v>
      </c>
    </row>
    <row r="891" spans="2:4">
      <c r="B891" s="1302">
        <v>889</v>
      </c>
      <c r="C891" s="1340" t="s">
        <v>1512</v>
      </c>
      <c r="D891" s="1333" t="s">
        <v>147</v>
      </c>
    </row>
    <row r="892" spans="2:4">
      <c r="B892" s="1302">
        <v>890</v>
      </c>
      <c r="C892" s="1340" t="s">
        <v>1513</v>
      </c>
      <c r="D892" s="1333" t="s">
        <v>148</v>
      </c>
    </row>
    <row r="893" spans="2:4">
      <c r="B893" s="1302">
        <v>891</v>
      </c>
      <c r="C893" s="1340" t="s">
        <v>1514</v>
      </c>
      <c r="D893" s="1333" t="s">
        <v>149</v>
      </c>
    </row>
    <row r="894" spans="2:4">
      <c r="B894" s="1302">
        <v>892</v>
      </c>
      <c r="C894" s="1340" t="s">
        <v>1515</v>
      </c>
      <c r="D894" s="1333" t="s">
        <v>150</v>
      </c>
    </row>
    <row r="895" spans="2:4">
      <c r="B895" s="1302">
        <v>893</v>
      </c>
      <c r="C895" s="1341" t="s">
        <v>1516</v>
      </c>
      <c r="D895" s="1333" t="s">
        <v>151</v>
      </c>
    </row>
    <row r="896" spans="2:4">
      <c r="B896" s="1302">
        <v>894</v>
      </c>
      <c r="C896" s="1342" t="s">
        <v>1517</v>
      </c>
      <c r="D896" s="1333" t="s">
        <v>152</v>
      </c>
    </row>
    <row r="897" spans="2:4">
      <c r="B897" s="1302">
        <v>895</v>
      </c>
      <c r="C897" s="1340" t="s">
        <v>1518</v>
      </c>
      <c r="D897" s="1333" t="s">
        <v>153</v>
      </c>
    </row>
    <row r="898" spans="2:4">
      <c r="B898" s="1302">
        <v>896</v>
      </c>
      <c r="C898" s="1340" t="s">
        <v>1519</v>
      </c>
      <c r="D898" s="1333" t="s">
        <v>154</v>
      </c>
    </row>
    <row r="899" spans="2:4">
      <c r="B899" s="1302">
        <v>897</v>
      </c>
      <c r="C899" s="1340" t="s">
        <v>1520</v>
      </c>
      <c r="D899" s="1333" t="s">
        <v>155</v>
      </c>
    </row>
    <row r="900" spans="2:4">
      <c r="B900" s="1302">
        <v>898</v>
      </c>
      <c r="C900" s="1340" t="s">
        <v>1521</v>
      </c>
      <c r="D900" s="1333" t="s">
        <v>254</v>
      </c>
    </row>
    <row r="901" spans="2:4">
      <c r="B901" s="1302">
        <v>899</v>
      </c>
      <c r="C901" s="1340" t="s">
        <v>1522</v>
      </c>
      <c r="D901" s="1333" t="s">
        <v>156</v>
      </c>
    </row>
    <row r="902" spans="2:4">
      <c r="B902" s="1302">
        <v>900</v>
      </c>
      <c r="C902" s="1340" t="s">
        <v>1523</v>
      </c>
      <c r="D902" s="1333" t="s">
        <v>157</v>
      </c>
    </row>
    <row r="903" spans="2:4">
      <c r="B903" s="1302">
        <v>901</v>
      </c>
      <c r="C903" s="1340" t="s">
        <v>1524</v>
      </c>
      <c r="D903" s="1333" t="s">
        <v>158</v>
      </c>
    </row>
    <row r="904" spans="2:4">
      <c r="B904" s="1302">
        <v>902</v>
      </c>
      <c r="C904" s="1340" t="s">
        <v>1525</v>
      </c>
      <c r="D904" s="1333" t="s">
        <v>159</v>
      </c>
    </row>
    <row r="905" spans="2:4">
      <c r="B905" s="1302">
        <v>903</v>
      </c>
      <c r="C905" s="1340" t="s">
        <v>1526</v>
      </c>
      <c r="D905" s="1333" t="s">
        <v>160</v>
      </c>
    </row>
    <row r="906" spans="2:4">
      <c r="B906" s="1302">
        <v>904</v>
      </c>
      <c r="C906" s="1341" t="s">
        <v>1527</v>
      </c>
      <c r="D906" s="1333" t="s">
        <v>161</v>
      </c>
    </row>
    <row r="907" spans="2:4">
      <c r="B907" s="1302">
        <v>905</v>
      </c>
      <c r="C907" s="1342" t="s">
        <v>1528</v>
      </c>
      <c r="D907" s="1333" t="s">
        <v>162</v>
      </c>
    </row>
    <row r="908" spans="2:4">
      <c r="B908" s="1302">
        <v>906</v>
      </c>
      <c r="C908" s="1340" t="s">
        <v>1529</v>
      </c>
      <c r="D908" s="1333" t="s">
        <v>163</v>
      </c>
    </row>
    <row r="909" spans="2:4">
      <c r="B909" s="1302">
        <v>907</v>
      </c>
      <c r="C909" s="1340" t="s">
        <v>1530</v>
      </c>
      <c r="D909" s="1333" t="s">
        <v>164</v>
      </c>
    </row>
    <row r="910" spans="2:4">
      <c r="B910" s="1302">
        <v>908</v>
      </c>
      <c r="C910" s="1340" t="s">
        <v>1531</v>
      </c>
      <c r="D910" s="1333" t="s">
        <v>165</v>
      </c>
    </row>
    <row r="911" spans="2:4">
      <c r="B911" s="1302">
        <v>909</v>
      </c>
      <c r="C911" s="1341" t="s">
        <v>1532</v>
      </c>
      <c r="D911" s="1333" t="s">
        <v>166</v>
      </c>
    </row>
    <row r="912" spans="2:4">
      <c r="B912" s="1302">
        <v>910</v>
      </c>
      <c r="C912" s="1343" t="s">
        <v>1533</v>
      </c>
      <c r="D912" s="1333" t="s">
        <v>167</v>
      </c>
    </row>
    <row r="913" spans="2:4">
      <c r="B913" s="1302">
        <v>911</v>
      </c>
      <c r="C913" s="1340" t="s">
        <v>1534</v>
      </c>
      <c r="D913" s="1333" t="s">
        <v>168</v>
      </c>
    </row>
    <row r="914" spans="2:4">
      <c r="B914" s="1302">
        <v>912</v>
      </c>
      <c r="C914" s="1340" t="s">
        <v>1535</v>
      </c>
      <c r="D914" s="1333" t="s">
        <v>169</v>
      </c>
    </row>
    <row r="915" spans="2:4">
      <c r="B915" s="1302">
        <v>913</v>
      </c>
      <c r="C915" s="1341" t="s">
        <v>1536</v>
      </c>
      <c r="D915" s="1333" t="s">
        <v>170</v>
      </c>
    </row>
    <row r="916" spans="2:4">
      <c r="B916" s="1302">
        <v>914</v>
      </c>
      <c r="C916" s="1344" t="s">
        <v>1537</v>
      </c>
      <c r="D916" s="1333" t="s">
        <v>171</v>
      </c>
    </row>
    <row r="917" spans="2:4">
      <c r="B917" s="1302">
        <v>915</v>
      </c>
      <c r="C917" s="1340" t="s">
        <v>1538</v>
      </c>
      <c r="D917" s="1333" t="s">
        <v>172</v>
      </c>
    </row>
    <row r="918" spans="2:4">
      <c r="B918" s="1302">
        <v>916</v>
      </c>
      <c r="C918" s="1340" t="s">
        <v>1539</v>
      </c>
      <c r="D918" s="1333" t="s">
        <v>173</v>
      </c>
    </row>
    <row r="919" spans="2:4">
      <c r="B919" s="1302">
        <v>917</v>
      </c>
      <c r="C919" s="1341" t="s">
        <v>1540</v>
      </c>
      <c r="D919" s="1333" t="s">
        <v>174</v>
      </c>
    </row>
    <row r="920" spans="2:4">
      <c r="B920" s="1302">
        <v>918</v>
      </c>
      <c r="C920" s="1345" t="s">
        <v>1541</v>
      </c>
      <c r="D920" s="1333" t="s">
        <v>175</v>
      </c>
    </row>
    <row r="921" spans="2:4">
      <c r="B921" s="1302">
        <v>919</v>
      </c>
      <c r="C921" s="1346" t="s">
        <v>1542</v>
      </c>
      <c r="D921" s="1334" t="s">
        <v>176</v>
      </c>
    </row>
    <row r="922" spans="2:4">
      <c r="B922" s="1302">
        <v>920</v>
      </c>
      <c r="C922" s="1346" t="s">
        <v>1543</v>
      </c>
      <c r="D922" s="1333" t="s">
        <v>177</v>
      </c>
    </row>
    <row r="923" spans="2:4">
      <c r="B923" s="1302">
        <v>921</v>
      </c>
      <c r="C923" s="1346" t="s">
        <v>1544</v>
      </c>
      <c r="D923" s="1333" t="s">
        <v>504</v>
      </c>
    </row>
    <row r="924" spans="2:4">
      <c r="B924" s="1302">
        <v>922</v>
      </c>
      <c r="C924" s="1347" t="s">
        <v>1545</v>
      </c>
      <c r="D924" s="1333" t="s">
        <v>510</v>
      </c>
    </row>
    <row r="925" spans="2:4">
      <c r="B925" s="1302">
        <v>923</v>
      </c>
      <c r="C925" s="1347" t="s">
        <v>1546</v>
      </c>
      <c r="D925" s="1333" t="s">
        <v>524</v>
      </c>
    </row>
    <row r="926" spans="2:4">
      <c r="B926" s="1302">
        <v>924</v>
      </c>
      <c r="C926" s="1347" t="s">
        <v>1547</v>
      </c>
      <c r="D926" s="1334" t="s">
        <v>926</v>
      </c>
    </row>
    <row r="927" spans="2:4" ht="25.5">
      <c r="B927" s="1302">
        <v>925</v>
      </c>
      <c r="C927" s="1334" t="s">
        <v>1350</v>
      </c>
      <c r="D927" s="1349" t="s">
        <v>258</v>
      </c>
    </row>
    <row r="928" spans="2:4" ht="25.5">
      <c r="B928" s="1302">
        <v>926</v>
      </c>
      <c r="C928" s="1334" t="s">
        <v>1548</v>
      </c>
      <c r="D928" s="1334" t="s">
        <v>256</v>
      </c>
    </row>
    <row r="929" spans="2:9" ht="38.25">
      <c r="B929" s="1302">
        <v>927</v>
      </c>
      <c r="C929" s="1303" t="s">
        <v>97</v>
      </c>
      <c r="D929" s="1303" t="s">
        <v>255</v>
      </c>
    </row>
    <row r="930" spans="2:9" ht="38.25">
      <c r="B930">
        <v>928</v>
      </c>
      <c r="C930" s="1301" t="s">
        <v>1549</v>
      </c>
      <c r="D930" s="1301" t="s">
        <v>432</v>
      </c>
      <c r="E930" s="1348"/>
      <c r="F930" s="1348"/>
      <c r="G930" s="1348"/>
      <c r="H930" s="1348"/>
      <c r="I930" s="1348"/>
    </row>
    <row r="931" spans="2:9" ht="51">
      <c r="B931" s="1302">
        <v>929</v>
      </c>
      <c r="C931" s="1303" t="s">
        <v>1649</v>
      </c>
      <c r="D931" s="1303" t="s">
        <v>434</v>
      </c>
      <c r="E931" s="1348"/>
      <c r="F931" s="1348"/>
      <c r="G931" s="1348"/>
    </row>
    <row r="932" spans="2:9">
      <c r="B932" s="1302">
        <v>930</v>
      </c>
      <c r="C932" s="1346" t="s">
        <v>1550</v>
      </c>
      <c r="D932" s="1333" t="s">
        <v>1551</v>
      </c>
    </row>
    <row r="933" spans="2:9" ht="12.75" customHeight="1">
      <c r="B933" s="1302">
        <v>931</v>
      </c>
      <c r="C933" s="1347" t="s">
        <v>1652</v>
      </c>
      <c r="D933" s="1301" t="s">
        <v>1562</v>
      </c>
      <c r="E933" s="1350"/>
      <c r="F933" s="1350"/>
    </row>
    <row r="934" spans="2:9">
      <c r="B934" s="1302">
        <v>932</v>
      </c>
      <c r="C934" s="1303" t="s">
        <v>1564</v>
      </c>
      <c r="D934" s="1303" t="s">
        <v>1670</v>
      </c>
    </row>
    <row r="935" spans="2:9">
      <c r="B935" s="1302">
        <v>933</v>
      </c>
      <c r="C935" s="1347" t="s">
        <v>1653</v>
      </c>
      <c r="D935" s="1333" t="s">
        <v>1571</v>
      </c>
    </row>
    <row r="936" spans="2:9">
      <c r="B936" s="1302">
        <v>934</v>
      </c>
      <c r="C936" s="1374" t="s">
        <v>1573</v>
      </c>
      <c r="D936" s="1374" t="s">
        <v>1572</v>
      </c>
    </row>
    <row r="937" spans="2:9">
      <c r="B937" s="1302">
        <v>935</v>
      </c>
      <c r="C937" s="1374" t="s">
        <v>1580</v>
      </c>
      <c r="D937" s="1374" t="s">
        <v>1575</v>
      </c>
    </row>
    <row r="938" spans="2:9">
      <c r="B938" s="1302">
        <v>936</v>
      </c>
      <c r="C938" s="1374" t="s">
        <v>1581</v>
      </c>
      <c r="D938" s="1374" t="s">
        <v>1576</v>
      </c>
    </row>
    <row r="939" spans="2:9">
      <c r="B939" s="1302">
        <v>937</v>
      </c>
      <c r="C939" s="1374" t="s">
        <v>1303</v>
      </c>
      <c r="D939" s="1374" t="s">
        <v>1574</v>
      </c>
    </row>
    <row r="940" spans="2:9">
      <c r="B940" s="1302">
        <v>938</v>
      </c>
      <c r="C940" s="1374" t="s">
        <v>1304</v>
      </c>
      <c r="D940" s="1374" t="s">
        <v>424</v>
      </c>
    </row>
    <row r="941" spans="2:9">
      <c r="B941" s="1302">
        <v>939</v>
      </c>
      <c r="C941" s="1303" t="s">
        <v>1604</v>
      </c>
      <c r="D941" s="1374" t="s">
        <v>1577</v>
      </c>
    </row>
    <row r="942" spans="2:9">
      <c r="B942" s="1302">
        <v>940</v>
      </c>
      <c r="C942" s="1303" t="s">
        <v>1603</v>
      </c>
      <c r="D942" s="1303" t="s">
        <v>1602</v>
      </c>
    </row>
    <row r="943" spans="2:9">
      <c r="B943" s="1302">
        <v>941</v>
      </c>
      <c r="C943" s="1374" t="s">
        <v>1579</v>
      </c>
      <c r="D943" s="1374" t="s">
        <v>1578</v>
      </c>
    </row>
    <row r="944" spans="2:9">
      <c r="B944" s="1302">
        <v>942</v>
      </c>
      <c r="C944" s="1347" t="s">
        <v>1650</v>
      </c>
      <c r="D944" s="1301" t="s">
        <v>1600</v>
      </c>
    </row>
    <row r="945" spans="2:4">
      <c r="B945" s="1302">
        <v>943</v>
      </c>
      <c r="C945" s="1303" t="s">
        <v>1606</v>
      </c>
      <c r="D945" s="1303" t="s">
        <v>1605</v>
      </c>
    </row>
    <row r="946" spans="2:4">
      <c r="B946" s="1302">
        <v>944</v>
      </c>
      <c r="C946" s="1301" t="s">
        <v>1610</v>
      </c>
      <c r="D946" s="1301" t="s">
        <v>1608</v>
      </c>
    </row>
    <row r="947" spans="2:4">
      <c r="B947" s="1302">
        <v>945</v>
      </c>
      <c r="C947" s="1301" t="s">
        <v>1611</v>
      </c>
      <c r="D947" s="1301" t="s">
        <v>1609</v>
      </c>
    </row>
    <row r="948" spans="2:4">
      <c r="B948" s="1302">
        <v>946</v>
      </c>
      <c r="C948" s="1301" t="s">
        <v>1612</v>
      </c>
      <c r="D948" s="1301" t="s">
        <v>1607</v>
      </c>
    </row>
    <row r="949" spans="2:4">
      <c r="B949" s="1302">
        <v>947</v>
      </c>
      <c r="C949" s="1347" t="s">
        <v>1651</v>
      </c>
      <c r="D949" s="1301" t="s">
        <v>1619</v>
      </c>
    </row>
    <row r="950" spans="2:4">
      <c r="B950" s="1302">
        <v>948</v>
      </c>
      <c r="C950" s="1301" t="s">
        <v>1621</v>
      </c>
      <c r="D950" s="1301" t="s">
        <v>1622</v>
      </c>
    </row>
    <row r="951" spans="2:4" ht="109.5" customHeight="1">
      <c r="B951" s="1302">
        <v>949</v>
      </c>
      <c r="C951" s="1303" t="s">
        <v>1633</v>
      </c>
      <c r="D951" s="1303" t="s">
        <v>1632</v>
      </c>
    </row>
    <row r="952" spans="2:4">
      <c r="B952" s="1302">
        <v>950</v>
      </c>
      <c r="C952" s="1347" t="s">
        <v>1648</v>
      </c>
      <c r="D952" s="1301" t="s">
        <v>1638</v>
      </c>
    </row>
    <row r="953" spans="2:4">
      <c r="B953" s="1302">
        <v>951</v>
      </c>
      <c r="C953" s="1347" t="s">
        <v>1647</v>
      </c>
      <c r="D953" s="1301" t="s">
        <v>1646</v>
      </c>
    </row>
    <row r="954" spans="2:4">
      <c r="B954" s="1302">
        <v>952</v>
      </c>
      <c r="C954" s="1347" t="s">
        <v>1668</v>
      </c>
      <c r="D954" s="1301" t="s">
        <v>1669</v>
      </c>
    </row>
    <row r="955" spans="2:4">
      <c r="B955" s="1302">
        <v>953</v>
      </c>
      <c r="C955" s="1347" t="s">
        <v>1677</v>
      </c>
      <c r="D955" s="1301" t="s">
        <v>1678</v>
      </c>
    </row>
    <row r="956" spans="2:4">
      <c r="B956" s="1302">
        <v>954</v>
      </c>
      <c r="C956" s="1347" t="s">
        <v>1687</v>
      </c>
      <c r="D956" s="1301" t="s">
        <v>1688</v>
      </c>
    </row>
    <row r="957" spans="2:4">
      <c r="B957" s="1302">
        <v>955</v>
      </c>
      <c r="C957" s="1347" t="s">
        <v>1694</v>
      </c>
      <c r="D957" s="1301" t="s">
        <v>1697</v>
      </c>
    </row>
    <row r="958" spans="2:4">
      <c r="B958" s="1302">
        <v>956</v>
      </c>
      <c r="C958" s="1347" t="s">
        <v>1695</v>
      </c>
      <c r="D958" s="1301" t="s">
        <v>1698</v>
      </c>
    </row>
    <row r="959" spans="2:4">
      <c r="B959" s="1302">
        <v>957</v>
      </c>
      <c r="C959" s="1347" t="s">
        <v>1696</v>
      </c>
      <c r="D959" s="1301" t="s">
        <v>1699</v>
      </c>
    </row>
    <row r="960" spans="2:4">
      <c r="B960" s="1302">
        <v>958</v>
      </c>
      <c r="C960" s="1679" t="s">
        <v>1709</v>
      </c>
      <c r="D960" s="1679" t="s">
        <v>310</v>
      </c>
    </row>
    <row r="961" spans="2:4">
      <c r="B961" s="1302">
        <v>959</v>
      </c>
      <c r="C961" s="1690" t="s">
        <v>1711</v>
      </c>
      <c r="D961" s="1690" t="s">
        <v>1721</v>
      </c>
    </row>
    <row r="962" spans="2:4">
      <c r="B962" s="1302">
        <v>960</v>
      </c>
      <c r="C962" s="1690" t="s">
        <v>1712</v>
      </c>
      <c r="D962" s="1690" t="s">
        <v>1722</v>
      </c>
    </row>
    <row r="963" spans="2:4">
      <c r="B963" s="1302">
        <v>961</v>
      </c>
      <c r="C963" s="1690" t="s">
        <v>1713</v>
      </c>
      <c r="D963" s="1690" t="s">
        <v>1723</v>
      </c>
    </row>
    <row r="964" spans="2:4">
      <c r="B964" s="1302">
        <v>962</v>
      </c>
      <c r="C964" s="1690" t="s">
        <v>1714</v>
      </c>
      <c r="D964" s="1690" t="s">
        <v>1724</v>
      </c>
    </row>
    <row r="965" spans="2:4">
      <c r="B965" s="1302">
        <v>963</v>
      </c>
      <c r="C965" s="1690" t="s">
        <v>1712</v>
      </c>
      <c r="D965" s="1690" t="s">
        <v>1722</v>
      </c>
    </row>
    <row r="966" spans="2:4">
      <c r="B966" s="1302">
        <v>964</v>
      </c>
      <c r="C966" s="1690" t="s">
        <v>1713</v>
      </c>
      <c r="D966" s="1690" t="s">
        <v>1723</v>
      </c>
    </row>
    <row r="967" spans="2:4">
      <c r="B967" s="1302">
        <v>965</v>
      </c>
      <c r="C967" s="1690" t="s">
        <v>1715</v>
      </c>
      <c r="D967" s="1690" t="s">
        <v>1725</v>
      </c>
    </row>
    <row r="968" spans="2:4">
      <c r="B968" s="1302">
        <v>966</v>
      </c>
      <c r="C968" s="1690" t="s">
        <v>1716</v>
      </c>
      <c r="D968" s="1690" t="s">
        <v>1726</v>
      </c>
    </row>
    <row r="969" spans="2:4">
      <c r="B969" s="1302">
        <v>967</v>
      </c>
      <c r="C969" s="1690" t="s">
        <v>1717</v>
      </c>
      <c r="D969" s="1690" t="s">
        <v>1727</v>
      </c>
    </row>
    <row r="970" spans="2:4">
      <c r="B970" s="1302">
        <v>968</v>
      </c>
      <c r="C970" s="1690" t="s">
        <v>1712</v>
      </c>
      <c r="D970" s="1690" t="s">
        <v>1722</v>
      </c>
    </row>
    <row r="971" spans="2:4">
      <c r="B971" s="1302">
        <v>969</v>
      </c>
      <c r="C971" s="1690" t="s">
        <v>1713</v>
      </c>
      <c r="D971" s="1690" t="s">
        <v>1723</v>
      </c>
    </row>
    <row r="972" spans="2:4">
      <c r="B972" s="1302">
        <v>970</v>
      </c>
      <c r="C972" s="1690" t="s">
        <v>1718</v>
      </c>
      <c r="D972" s="1690" t="s">
        <v>1728</v>
      </c>
    </row>
    <row r="973" spans="2:4">
      <c r="B973" s="1302">
        <v>971</v>
      </c>
      <c r="C973" s="1690" t="s">
        <v>1120</v>
      </c>
      <c r="D973" s="1690" t="s">
        <v>1729</v>
      </c>
    </row>
    <row r="974" spans="2:4">
      <c r="B974" s="1302">
        <v>972</v>
      </c>
      <c r="C974" s="1690" t="s">
        <v>1719</v>
      </c>
      <c r="D974" s="1690" t="s">
        <v>1730</v>
      </c>
    </row>
    <row r="975" spans="2:4">
      <c r="B975" s="1302">
        <v>973</v>
      </c>
      <c r="C975" s="1690" t="s">
        <v>1720</v>
      </c>
      <c r="D975" s="1690" t="s">
        <v>1731</v>
      </c>
    </row>
    <row r="976" spans="2:4">
      <c r="B976" s="1302">
        <v>974</v>
      </c>
      <c r="C976" s="1703" t="s">
        <v>973</v>
      </c>
      <c r="D976" s="1703" t="s">
        <v>250</v>
      </c>
    </row>
    <row r="977" spans="2:9">
      <c r="B977" s="1302">
        <v>977</v>
      </c>
      <c r="C977" s="1703" t="s">
        <v>1734</v>
      </c>
      <c r="D977" s="1690" t="s">
        <v>1733</v>
      </c>
      <c r="I977" s="1294"/>
    </row>
    <row r="978" spans="2:9" ht="38.25">
      <c r="B978" s="1302">
        <v>978</v>
      </c>
      <c r="C978" s="1301" t="s">
        <v>1853</v>
      </c>
      <c r="D978" s="1301" t="s">
        <v>1852</v>
      </c>
    </row>
    <row r="979" spans="2:9">
      <c r="B979" s="1302">
        <v>979</v>
      </c>
      <c r="C979" s="1679" t="s">
        <v>1735</v>
      </c>
      <c r="D979" s="1301" t="s">
        <v>1738</v>
      </c>
    </row>
    <row r="980" spans="2:9" ht="25.5">
      <c r="B980" s="1302">
        <v>980</v>
      </c>
      <c r="C980" s="1679" t="s">
        <v>1736</v>
      </c>
      <c r="D980" s="1679" t="s">
        <v>1737</v>
      </c>
    </row>
    <row r="981" spans="2:9" ht="25.5">
      <c r="B981" s="1302">
        <v>981</v>
      </c>
      <c r="C981" s="1301" t="s">
        <v>1739</v>
      </c>
      <c r="D981" s="1301" t="s">
        <v>1740</v>
      </c>
    </row>
    <row r="982" spans="2:9" ht="25.5">
      <c r="B982" s="1302">
        <v>982</v>
      </c>
      <c r="C982" s="1679" t="s">
        <v>1717</v>
      </c>
      <c r="D982" s="1679" t="s">
        <v>1727</v>
      </c>
    </row>
    <row r="983" spans="2:9">
      <c r="B983" s="1302">
        <v>983</v>
      </c>
      <c r="C983" s="1679" t="s">
        <v>1713</v>
      </c>
      <c r="D983" s="1679" t="s">
        <v>1723</v>
      </c>
    </row>
    <row r="984" spans="2:9">
      <c r="B984" s="1302">
        <v>984</v>
      </c>
      <c r="C984" s="1679" t="s">
        <v>1762</v>
      </c>
      <c r="D984" s="1679" t="s">
        <v>1770</v>
      </c>
    </row>
    <row r="985" spans="2:9">
      <c r="B985" s="1302">
        <v>985</v>
      </c>
      <c r="C985" s="1679" t="s">
        <v>1763</v>
      </c>
      <c r="D985" s="1679" t="s">
        <v>1771</v>
      </c>
    </row>
    <row r="986" spans="2:9">
      <c r="B986" s="1302">
        <v>986</v>
      </c>
      <c r="C986" s="1679" t="s">
        <v>1764</v>
      </c>
      <c r="D986" s="1679" t="s">
        <v>1772</v>
      </c>
    </row>
    <row r="987" spans="2:9">
      <c r="B987" s="1302">
        <v>987</v>
      </c>
      <c r="C987" s="1679" t="s">
        <v>1765</v>
      </c>
      <c r="D987" s="1679" t="s">
        <v>1765</v>
      </c>
    </row>
    <row r="988" spans="2:9">
      <c r="B988" s="1302">
        <v>988</v>
      </c>
      <c r="C988" s="1679" t="s">
        <v>1712</v>
      </c>
      <c r="D988" s="1679" t="s">
        <v>1722</v>
      </c>
    </row>
    <row r="989" spans="2:9">
      <c r="B989" s="1302">
        <v>989</v>
      </c>
      <c r="C989" s="1679" t="s">
        <v>1762</v>
      </c>
      <c r="D989" s="1679" t="s">
        <v>1770</v>
      </c>
    </row>
    <row r="990" spans="2:9">
      <c r="B990" s="1302">
        <v>990</v>
      </c>
      <c r="C990" s="1679" t="s">
        <v>1763</v>
      </c>
      <c r="D990" s="1679" t="s">
        <v>1771</v>
      </c>
    </row>
    <row r="991" spans="2:9">
      <c r="B991" s="1302">
        <v>991</v>
      </c>
      <c r="C991" s="1679" t="s">
        <v>1764</v>
      </c>
      <c r="D991" s="1679" t="s">
        <v>1772</v>
      </c>
    </row>
    <row r="992" spans="2:9">
      <c r="B992" s="1302">
        <v>992</v>
      </c>
      <c r="C992" s="1679" t="s">
        <v>1765</v>
      </c>
      <c r="D992" s="1679" t="s">
        <v>1765</v>
      </c>
    </row>
    <row r="993" spans="2:4" ht="25.5">
      <c r="B993" s="1302">
        <v>993</v>
      </c>
      <c r="C993" s="1679" t="s">
        <v>1766</v>
      </c>
      <c r="D993" s="1679" t="s">
        <v>1726</v>
      </c>
    </row>
    <row r="994" spans="2:4">
      <c r="B994" s="1302">
        <v>994</v>
      </c>
      <c r="C994" s="1679" t="s">
        <v>1767</v>
      </c>
      <c r="D994" s="1679" t="s">
        <v>1773</v>
      </c>
    </row>
    <row r="995" spans="2:4">
      <c r="B995" s="1302">
        <v>995</v>
      </c>
      <c r="C995" s="1679" t="s">
        <v>1713</v>
      </c>
      <c r="D995" s="1679" t="s">
        <v>1723</v>
      </c>
    </row>
    <row r="996" spans="2:4">
      <c r="B996" s="1302">
        <v>996</v>
      </c>
      <c r="C996" s="1679" t="s">
        <v>1762</v>
      </c>
      <c r="D996" s="1679" t="s">
        <v>1770</v>
      </c>
    </row>
    <row r="997" spans="2:4">
      <c r="B997" s="1302">
        <v>997</v>
      </c>
      <c r="C997" s="1679" t="s">
        <v>1763</v>
      </c>
      <c r="D997" s="1679" t="s">
        <v>1771</v>
      </c>
    </row>
    <row r="998" spans="2:4">
      <c r="B998" s="1302">
        <v>998</v>
      </c>
      <c r="C998" s="1679" t="s">
        <v>1764</v>
      </c>
      <c r="D998" s="1679" t="s">
        <v>1772</v>
      </c>
    </row>
    <row r="999" spans="2:4">
      <c r="B999" s="1302">
        <v>999</v>
      </c>
      <c r="C999" s="1679" t="s">
        <v>1765</v>
      </c>
      <c r="D999" s="1679" t="s">
        <v>1765</v>
      </c>
    </row>
    <row r="1000" spans="2:4">
      <c r="B1000" s="1302">
        <v>1000</v>
      </c>
      <c r="C1000" s="1679" t="s">
        <v>1768</v>
      </c>
      <c r="D1000" s="1679" t="s">
        <v>1774</v>
      </c>
    </row>
    <row r="1001" spans="2:4">
      <c r="B1001" s="1302">
        <v>1001</v>
      </c>
      <c r="C1001" s="1679" t="s">
        <v>1762</v>
      </c>
      <c r="D1001" s="1679" t="s">
        <v>1770</v>
      </c>
    </row>
    <row r="1002" spans="2:4">
      <c r="B1002" s="1302">
        <v>1002</v>
      </c>
      <c r="C1002" s="1679" t="s">
        <v>1763</v>
      </c>
      <c r="D1002" s="1679" t="s">
        <v>1771</v>
      </c>
    </row>
    <row r="1003" spans="2:4">
      <c r="B1003" s="1302">
        <v>1003</v>
      </c>
      <c r="C1003" s="1679" t="s">
        <v>1764</v>
      </c>
      <c r="D1003" s="1679" t="s">
        <v>1772</v>
      </c>
    </row>
    <row r="1004" spans="2:4">
      <c r="B1004" s="1302">
        <v>1004</v>
      </c>
      <c r="C1004" s="1679" t="s">
        <v>1765</v>
      </c>
      <c r="D1004" s="1679" t="s">
        <v>1765</v>
      </c>
    </row>
    <row r="1005" spans="2:4" ht="25.5">
      <c r="B1005" s="1302">
        <v>1005</v>
      </c>
      <c r="C1005" s="1679" t="s">
        <v>1769</v>
      </c>
      <c r="D1005" s="1679" t="s">
        <v>1775</v>
      </c>
    </row>
    <row r="1006" spans="2:4">
      <c r="B1006" s="1302">
        <v>1006</v>
      </c>
      <c r="C1006" s="1679" t="s">
        <v>1155</v>
      </c>
      <c r="D1006" s="1679" t="s">
        <v>1710</v>
      </c>
    </row>
    <row r="1007" spans="2:4">
      <c r="B1007" s="1302">
        <v>1007</v>
      </c>
      <c r="C1007" s="1679" t="s">
        <v>1709</v>
      </c>
      <c r="D1007" s="1679" t="s">
        <v>310</v>
      </c>
    </row>
    <row r="1008" spans="2:4">
      <c r="B1008" s="1302">
        <v>1008</v>
      </c>
      <c r="C1008" s="1679" t="s">
        <v>1776</v>
      </c>
      <c r="D1008" s="1679" t="s">
        <v>248</v>
      </c>
    </row>
    <row r="1009" spans="2:4" ht="38.25">
      <c r="B1009" s="1302">
        <v>1009</v>
      </c>
      <c r="C1009" s="1679" t="s">
        <v>1777</v>
      </c>
      <c r="D1009" s="1679" t="s">
        <v>1778</v>
      </c>
    </row>
    <row r="1010" spans="2:4">
      <c r="B1010" s="1302">
        <v>1010</v>
      </c>
      <c r="C1010" s="1679" t="s">
        <v>1244</v>
      </c>
      <c r="D1010" s="1679" t="s">
        <v>1789</v>
      </c>
    </row>
    <row r="1011" spans="2:4">
      <c r="B1011" s="1302">
        <v>1011</v>
      </c>
      <c r="C1011" s="1301" t="s">
        <v>1780</v>
      </c>
      <c r="D1011" s="1301" t="s">
        <v>540</v>
      </c>
    </row>
    <row r="1012" spans="2:4">
      <c r="B1012" s="1302">
        <v>1012</v>
      </c>
      <c r="C1012" s="1301" t="s">
        <v>1389</v>
      </c>
      <c r="D1012" s="1301" t="s">
        <v>538</v>
      </c>
    </row>
    <row r="1013" spans="2:4">
      <c r="B1013" s="1302">
        <v>1013</v>
      </c>
      <c r="C1013" s="1301" t="s">
        <v>1783</v>
      </c>
      <c r="D1013" s="1301" t="s">
        <v>226</v>
      </c>
    </row>
    <row r="1014" spans="2:4">
      <c r="B1014" s="1302">
        <v>1014</v>
      </c>
      <c r="C1014" s="1301" t="s">
        <v>1784</v>
      </c>
      <c r="D1014" s="1301" t="s">
        <v>1787</v>
      </c>
    </row>
    <row r="1015" spans="2:4">
      <c r="B1015" s="1302">
        <v>1015</v>
      </c>
      <c r="C1015" s="1301" t="s">
        <v>1268</v>
      </c>
      <c r="D1015" s="1301" t="s">
        <v>1788</v>
      </c>
    </row>
    <row r="1016" spans="2:4">
      <c r="B1016" s="1302">
        <v>1016</v>
      </c>
      <c r="C1016" s="1301" t="s">
        <v>1243</v>
      </c>
      <c r="D1016" s="1301" t="s">
        <v>1790</v>
      </c>
    </row>
    <row r="1017" spans="2:4">
      <c r="B1017" s="1302">
        <v>1017</v>
      </c>
      <c r="C1017" s="1301" t="s">
        <v>1780</v>
      </c>
      <c r="D1017" s="1301" t="s">
        <v>540</v>
      </c>
    </row>
    <row r="1018" spans="2:4">
      <c r="B1018" s="1302">
        <v>1018</v>
      </c>
      <c r="C1018" s="1301" t="s">
        <v>1389</v>
      </c>
      <c r="D1018" s="1301" t="s">
        <v>538</v>
      </c>
    </row>
    <row r="1019" spans="2:4">
      <c r="B1019" s="1302">
        <v>1019</v>
      </c>
      <c r="C1019" s="1301" t="s">
        <v>1781</v>
      </c>
      <c r="D1019" s="1301" t="s">
        <v>1785</v>
      </c>
    </row>
    <row r="1020" spans="2:4">
      <c r="B1020" s="1302">
        <v>1020</v>
      </c>
      <c r="C1020" s="1301" t="s">
        <v>1782</v>
      </c>
      <c r="D1020" s="1301" t="s">
        <v>1786</v>
      </c>
    </row>
    <row r="1021" spans="2:4">
      <c r="B1021" s="1302">
        <v>1021</v>
      </c>
      <c r="C1021" s="1301" t="s">
        <v>1783</v>
      </c>
      <c r="D1021" s="1301" t="s">
        <v>226</v>
      </c>
    </row>
    <row r="1022" spans="2:4">
      <c r="B1022" s="1302">
        <v>1022</v>
      </c>
      <c r="C1022" s="1301" t="s">
        <v>1784</v>
      </c>
      <c r="D1022" s="1301" t="s">
        <v>1787</v>
      </c>
    </row>
    <row r="1023" spans="2:4">
      <c r="B1023" s="1302">
        <v>1023</v>
      </c>
      <c r="C1023" s="1301" t="s">
        <v>1268</v>
      </c>
      <c r="D1023" s="1301" t="s">
        <v>1788</v>
      </c>
    </row>
    <row r="1024" spans="2:4">
      <c r="B1024" s="1302">
        <v>1024</v>
      </c>
      <c r="C1024" s="1301" t="s">
        <v>1245</v>
      </c>
      <c r="D1024" s="1301" t="s">
        <v>1791</v>
      </c>
    </row>
    <row r="1025" spans="2:4">
      <c r="B1025" s="1302">
        <v>1025</v>
      </c>
      <c r="C1025" s="1301" t="s">
        <v>1780</v>
      </c>
      <c r="D1025" s="1301" t="s">
        <v>540</v>
      </c>
    </row>
    <row r="1026" spans="2:4">
      <c r="B1026" s="1302">
        <v>1026</v>
      </c>
      <c r="C1026" s="1301" t="s">
        <v>1389</v>
      </c>
      <c r="D1026" s="1301" t="s">
        <v>538</v>
      </c>
    </row>
    <row r="1027" spans="2:4">
      <c r="B1027" s="1302">
        <v>1027</v>
      </c>
      <c r="C1027" s="1301" t="s">
        <v>1783</v>
      </c>
      <c r="D1027" s="1301" t="s">
        <v>226</v>
      </c>
    </row>
    <row r="1028" spans="2:4">
      <c r="B1028" s="1302">
        <v>1028</v>
      </c>
      <c r="C1028" s="1301" t="s">
        <v>1784</v>
      </c>
      <c r="D1028" s="1301" t="s">
        <v>1787</v>
      </c>
    </row>
    <row r="1029" spans="2:4">
      <c r="B1029" s="1302">
        <v>1029</v>
      </c>
      <c r="C1029" s="1301" t="s">
        <v>1268</v>
      </c>
      <c r="D1029" s="1301" t="s">
        <v>1788</v>
      </c>
    </row>
    <row r="1030" spans="2:4">
      <c r="B1030" s="1302">
        <v>1030</v>
      </c>
      <c r="C1030" s="1301" t="s">
        <v>1093</v>
      </c>
      <c r="D1030" s="1301" t="s">
        <v>348</v>
      </c>
    </row>
    <row r="1031" spans="2:4" ht="25.5">
      <c r="B1031" s="1302">
        <v>1031</v>
      </c>
      <c r="C1031" s="1301" t="s">
        <v>1792</v>
      </c>
      <c r="D1031" s="1301" t="s">
        <v>1795</v>
      </c>
    </row>
    <row r="1032" spans="2:4">
      <c r="B1032" s="1302">
        <v>1032</v>
      </c>
      <c r="C1032" s="1301" t="s">
        <v>1794</v>
      </c>
      <c r="D1032" s="1301" t="s">
        <v>1797</v>
      </c>
    </row>
    <row r="1033" spans="2:4">
      <c r="B1033" s="1302">
        <v>1033</v>
      </c>
      <c r="C1033" s="1301" t="s">
        <v>1243</v>
      </c>
      <c r="D1033" s="1301" t="s">
        <v>1798</v>
      </c>
    </row>
    <row r="1034" spans="2:4">
      <c r="B1034" s="1302">
        <v>1034</v>
      </c>
      <c r="C1034" s="1301" t="s">
        <v>1244</v>
      </c>
      <c r="D1034" s="1301" t="s">
        <v>548</v>
      </c>
    </row>
    <row r="1035" spans="2:4" ht="25.5">
      <c r="B1035" s="1302">
        <v>1035</v>
      </c>
      <c r="C1035" s="1301" t="s">
        <v>1793</v>
      </c>
      <c r="D1035" s="1301" t="s">
        <v>1796</v>
      </c>
    </row>
    <row r="1036" spans="2:4">
      <c r="B1036" s="1302">
        <v>1036</v>
      </c>
      <c r="C1036" s="1301" t="s">
        <v>1799</v>
      </c>
      <c r="D1036" s="1301" t="s">
        <v>1800</v>
      </c>
    </row>
    <row r="1037" spans="2:4">
      <c r="B1037" s="1302">
        <v>1037</v>
      </c>
      <c r="C1037" s="1301" t="s">
        <v>1815</v>
      </c>
      <c r="D1037" s="1301" t="s">
        <v>1817</v>
      </c>
    </row>
    <row r="1038" spans="2:4">
      <c r="B1038" s="1302">
        <v>1038</v>
      </c>
      <c r="C1038" s="1301" t="s">
        <v>1816</v>
      </c>
      <c r="D1038" s="1301" t="s">
        <v>1818</v>
      </c>
    </row>
    <row r="1039" spans="2:4" ht="25.5">
      <c r="B1039" s="1302">
        <v>1039</v>
      </c>
      <c r="C1039" s="1301" t="s">
        <v>1716</v>
      </c>
      <c r="D1039" s="1301" t="s">
        <v>1726</v>
      </c>
    </row>
    <row r="1040" spans="2:4">
      <c r="B1040" s="1302">
        <v>1040</v>
      </c>
      <c r="C1040" s="2019" t="s">
        <v>1709</v>
      </c>
      <c r="D1040" s="2019" t="s">
        <v>310</v>
      </c>
    </row>
    <row r="1041" spans="2:4">
      <c r="B1041" s="1302">
        <v>1041</v>
      </c>
      <c r="C1041" s="2019" t="s">
        <v>1825</v>
      </c>
      <c r="D1041" s="2019" t="s">
        <v>1828</v>
      </c>
    </row>
    <row r="1042" spans="2:4">
      <c r="B1042" s="1302">
        <v>1042</v>
      </c>
      <c r="C1042" s="2019" t="s">
        <v>1824</v>
      </c>
      <c r="D1042" s="2019" t="s">
        <v>1830</v>
      </c>
    </row>
    <row r="1043" spans="2:4">
      <c r="B1043" s="1302">
        <v>1043</v>
      </c>
      <c r="C1043" s="2019" t="s">
        <v>1826</v>
      </c>
      <c r="D1043" s="2019" t="s">
        <v>1829</v>
      </c>
    </row>
    <row r="1044" spans="2:4">
      <c r="B1044" s="1302">
        <v>1044</v>
      </c>
      <c r="C1044" s="2019" t="s">
        <v>1824</v>
      </c>
      <c r="D1044" s="2019" t="s">
        <v>1830</v>
      </c>
    </row>
    <row r="1045" spans="2:4">
      <c r="B1045" s="1302">
        <v>1045</v>
      </c>
      <c r="C1045" s="2019" t="s">
        <v>973</v>
      </c>
      <c r="D1045" s="2019" t="s">
        <v>314</v>
      </c>
    </row>
    <row r="1046" spans="2:4">
      <c r="B1046" s="1302">
        <v>1046</v>
      </c>
      <c r="C1046" s="1301" t="s">
        <v>1155</v>
      </c>
      <c r="D1046" s="2019" t="s">
        <v>1710</v>
      </c>
    </row>
    <row r="1047" spans="2:4">
      <c r="B1047" s="1302">
        <v>1047</v>
      </c>
      <c r="C1047" s="2019" t="s">
        <v>1358</v>
      </c>
      <c r="D1047" s="2019" t="s">
        <v>289</v>
      </c>
    </row>
    <row r="1048" spans="2:4">
      <c r="B1048" s="1302">
        <v>1048</v>
      </c>
      <c r="C1048" s="2019" t="s">
        <v>1799</v>
      </c>
      <c r="D1048" s="2019" t="s">
        <v>1800</v>
      </c>
    </row>
    <row r="1049" spans="2:4">
      <c r="B1049" s="1302">
        <v>1049</v>
      </c>
      <c r="C1049" s="1301" t="s">
        <v>1709</v>
      </c>
      <c r="D1049" s="2019" t="s">
        <v>310</v>
      </c>
    </row>
    <row r="1050" spans="2:4">
      <c r="B1050" s="1302">
        <v>1050</v>
      </c>
      <c r="C1050" s="2019" t="s">
        <v>1825</v>
      </c>
      <c r="D1050" s="2019" t="s">
        <v>1828</v>
      </c>
    </row>
    <row r="1051" spans="2:4">
      <c r="B1051" s="1302">
        <v>1051</v>
      </c>
      <c r="C1051" s="2019" t="s">
        <v>1824</v>
      </c>
      <c r="D1051" s="2019" t="s">
        <v>1830</v>
      </c>
    </row>
    <row r="1052" spans="2:4">
      <c r="B1052" s="1302">
        <v>1052</v>
      </c>
      <c r="C1052" s="2019" t="s">
        <v>1826</v>
      </c>
      <c r="D1052" s="2019" t="s">
        <v>1829</v>
      </c>
    </row>
    <row r="1053" spans="2:4">
      <c r="B1053" s="1302">
        <v>1053</v>
      </c>
      <c r="C1053" s="2019" t="s">
        <v>1824</v>
      </c>
      <c r="D1053" s="2019" t="s">
        <v>1830</v>
      </c>
    </row>
    <row r="1054" spans="2:4">
      <c r="B1054" s="1302">
        <v>1054</v>
      </c>
      <c r="C1054" s="2019" t="s">
        <v>973</v>
      </c>
      <c r="D1054" s="2019" t="s">
        <v>314</v>
      </c>
    </row>
    <row r="1055" spans="2:4">
      <c r="B1055" s="1302">
        <v>1055</v>
      </c>
      <c r="C1055" s="2019" t="s">
        <v>1358</v>
      </c>
      <c r="D1055" s="2019" t="s">
        <v>289</v>
      </c>
    </row>
    <row r="1056" spans="2:4" ht="25.5">
      <c r="B1056" s="1302">
        <v>1056</v>
      </c>
      <c r="C1056" s="2019" t="s">
        <v>1792</v>
      </c>
      <c r="D1056" s="2019" t="s">
        <v>1795</v>
      </c>
    </row>
    <row r="1057" spans="2:4">
      <c r="B1057" s="1302">
        <v>1057</v>
      </c>
      <c r="C1057" s="2019" t="s">
        <v>1709</v>
      </c>
      <c r="D1057" s="2019" t="s">
        <v>310</v>
      </c>
    </row>
    <row r="1058" spans="2:4">
      <c r="B1058" s="1302">
        <v>1058</v>
      </c>
      <c r="C1058" s="2019" t="s">
        <v>1827</v>
      </c>
      <c r="D1058" s="2019" t="s">
        <v>1710</v>
      </c>
    </row>
    <row r="1059" spans="2:4">
      <c r="B1059" s="1302">
        <v>1059</v>
      </c>
      <c r="C1059" s="2019" t="s">
        <v>1358</v>
      </c>
      <c r="D1059" s="2019" t="s">
        <v>289</v>
      </c>
    </row>
    <row r="1060" spans="2:4" ht="51">
      <c r="B1060" s="1302">
        <v>1060</v>
      </c>
      <c r="C1060" s="1301" t="s">
        <v>1855</v>
      </c>
      <c r="D1060" s="1301" t="s">
        <v>1854</v>
      </c>
    </row>
    <row r="1061" spans="2:4">
      <c r="B1061" s="1302">
        <v>1061</v>
      </c>
      <c r="C1061" s="2019" t="s">
        <v>1860</v>
      </c>
      <c r="D1061" s="2019" t="s">
        <v>203</v>
      </c>
    </row>
    <row r="1062" spans="2:4">
      <c r="B1062" s="1302">
        <v>1062</v>
      </c>
      <c r="C1062" s="2019" t="s">
        <v>1074</v>
      </c>
      <c r="D1062" s="2019" t="s">
        <v>438</v>
      </c>
    </row>
    <row r="1063" spans="2:4" ht="25.5">
      <c r="B1063" s="1302">
        <v>1063</v>
      </c>
      <c r="C1063" s="2019" t="s">
        <v>1861</v>
      </c>
      <c r="D1063" s="2019" t="s">
        <v>1880</v>
      </c>
    </row>
    <row r="1064" spans="2:4" ht="38.25">
      <c r="B1064" s="1302">
        <v>1064</v>
      </c>
      <c r="C1064" s="2019" t="s">
        <v>1862</v>
      </c>
      <c r="D1064" s="2019" t="s">
        <v>1724</v>
      </c>
    </row>
    <row r="1065" spans="2:4">
      <c r="B1065" s="1302">
        <v>1065</v>
      </c>
      <c r="C1065" s="2019" t="s">
        <v>1827</v>
      </c>
      <c r="D1065" s="2019" t="s">
        <v>1710</v>
      </c>
    </row>
    <row r="1066" spans="2:4">
      <c r="B1066" s="1302">
        <v>1066</v>
      </c>
      <c r="C1066" s="2019" t="s">
        <v>1709</v>
      </c>
      <c r="D1066" s="2019" t="s">
        <v>310</v>
      </c>
    </row>
    <row r="1067" spans="2:4">
      <c r="B1067" s="1302">
        <v>1067</v>
      </c>
      <c r="C1067" s="2019" t="s">
        <v>1079</v>
      </c>
      <c r="D1067" s="2019" t="s">
        <v>208</v>
      </c>
    </row>
    <row r="1068" spans="2:4" ht="25.5">
      <c r="B1068" s="1302">
        <v>1068</v>
      </c>
      <c r="C1068" s="2019" t="s">
        <v>1716</v>
      </c>
      <c r="D1068" s="2019" t="s">
        <v>1726</v>
      </c>
    </row>
    <row r="1069" spans="2:4" ht="25.5">
      <c r="B1069" s="1302">
        <v>1069</v>
      </c>
      <c r="C1069" s="2019" t="s">
        <v>1717</v>
      </c>
      <c r="D1069" s="2019" t="s">
        <v>1727</v>
      </c>
    </row>
    <row r="1070" spans="2:4">
      <c r="B1070" s="1302">
        <v>1070</v>
      </c>
      <c r="C1070" s="1301" t="s">
        <v>1709</v>
      </c>
      <c r="D1070" s="1301" t="s">
        <v>310</v>
      </c>
    </row>
    <row r="1071" spans="2:4">
      <c r="B1071" s="1302">
        <v>1071</v>
      </c>
      <c r="C1071" s="1679" t="s">
        <v>1076</v>
      </c>
      <c r="D1071" s="1301" t="s">
        <v>206</v>
      </c>
    </row>
    <row r="1072" spans="2:4">
      <c r="B1072" s="1302">
        <v>1072</v>
      </c>
      <c r="C1072" s="1679" t="s">
        <v>1079</v>
      </c>
      <c r="D1072" s="1679" t="s">
        <v>208</v>
      </c>
    </row>
    <row r="1073" spans="2:4">
      <c r="B1073" s="1302">
        <v>1073</v>
      </c>
      <c r="C1073" s="1679" t="s">
        <v>1085</v>
      </c>
      <c r="D1073" s="1679" t="s">
        <v>214</v>
      </c>
    </row>
    <row r="1074" spans="2:4">
      <c r="B1074" s="1302">
        <v>1074</v>
      </c>
      <c r="C1074" s="1679" t="s">
        <v>1086</v>
      </c>
      <c r="D1074" s="1679" t="s">
        <v>1875</v>
      </c>
    </row>
    <row r="1075" spans="2:4">
      <c r="B1075" s="1302">
        <v>1075</v>
      </c>
      <c r="C1075" s="1679" t="s">
        <v>1863</v>
      </c>
      <c r="D1075" s="1679" t="s">
        <v>1876</v>
      </c>
    </row>
    <row r="1076" spans="2:4">
      <c r="B1076" s="1302">
        <v>1076</v>
      </c>
      <c r="C1076" s="2217" t="s">
        <v>1864</v>
      </c>
      <c r="D1076" s="2217" t="s">
        <v>1877</v>
      </c>
    </row>
    <row r="1077" spans="2:4">
      <c r="B1077" s="1302">
        <v>1077</v>
      </c>
      <c r="C1077" s="2217" t="s">
        <v>1087</v>
      </c>
      <c r="D1077" s="2217" t="s">
        <v>1878</v>
      </c>
    </row>
    <row r="1078" spans="2:4">
      <c r="B1078" s="1302">
        <v>1078</v>
      </c>
      <c r="C1078" s="2217" t="s">
        <v>1088</v>
      </c>
      <c r="D1078" s="2217" t="s">
        <v>1879</v>
      </c>
    </row>
    <row r="1079" spans="2:4">
      <c r="B1079" s="1302">
        <v>1079</v>
      </c>
      <c r="C1079" s="2217" t="s">
        <v>1865</v>
      </c>
      <c r="D1079" s="2217" t="s">
        <v>219</v>
      </c>
    </row>
    <row r="1080" spans="2:4" ht="25.5">
      <c r="B1080" s="1302">
        <v>1080</v>
      </c>
      <c r="C1080" s="2217" t="s">
        <v>1866</v>
      </c>
      <c r="D1080" s="2217" t="s">
        <v>1871</v>
      </c>
    </row>
    <row r="1081" spans="2:4" ht="25.5">
      <c r="B1081" s="1302">
        <v>1081</v>
      </c>
      <c r="C1081" s="2217" t="s">
        <v>1867</v>
      </c>
      <c r="D1081" s="2217" t="s">
        <v>1872</v>
      </c>
    </row>
    <row r="1082" spans="2:4">
      <c r="B1082" s="1302">
        <v>1082</v>
      </c>
      <c r="C1082" s="2217" t="s">
        <v>1868</v>
      </c>
      <c r="D1082" s="2217" t="s">
        <v>1873</v>
      </c>
    </row>
    <row r="1083" spans="2:4">
      <c r="B1083" s="1302">
        <v>1083</v>
      </c>
      <c r="C1083" s="2217" t="s">
        <v>1093</v>
      </c>
      <c r="D1083" s="2217" t="s">
        <v>223</v>
      </c>
    </row>
    <row r="1084" spans="2:4">
      <c r="B1084" s="1302">
        <v>1084</v>
      </c>
      <c r="C1084" s="2217" t="s">
        <v>1094</v>
      </c>
      <c r="D1084" s="2217" t="s">
        <v>1874</v>
      </c>
    </row>
    <row r="1085" spans="2:4">
      <c r="B1085" s="1302">
        <v>1085</v>
      </c>
      <c r="C1085" s="2217" t="s">
        <v>1098</v>
      </c>
      <c r="D1085" s="2217" t="s">
        <v>230</v>
      </c>
    </row>
    <row r="1086" spans="2:4">
      <c r="B1086" s="1302">
        <v>1086</v>
      </c>
      <c r="C1086" s="2217" t="s">
        <v>957</v>
      </c>
      <c r="D1086" s="2217" t="s">
        <v>229</v>
      </c>
    </row>
    <row r="1087" spans="2:4">
      <c r="B1087" s="1302">
        <v>1087</v>
      </c>
      <c r="C1087" s="2217" t="s">
        <v>1096</v>
      </c>
      <c r="D1087" s="2217" t="s">
        <v>227</v>
      </c>
    </row>
    <row r="1088" spans="2:4">
      <c r="B1088" s="1302">
        <v>1088</v>
      </c>
      <c r="C1088" s="2217" t="s">
        <v>1097</v>
      </c>
      <c r="D1088" s="2217" t="s">
        <v>1870</v>
      </c>
    </row>
    <row r="1089" spans="2:4">
      <c r="B1089" s="1302">
        <v>1089</v>
      </c>
      <c r="C1089" s="2217" t="s">
        <v>1869</v>
      </c>
      <c r="D1089" s="2217" t="s">
        <v>226</v>
      </c>
    </row>
    <row r="1090" spans="2:4">
      <c r="B1090" s="1302">
        <v>1090</v>
      </c>
      <c r="C1090" s="2218" t="s">
        <v>1100</v>
      </c>
      <c r="D1090" s="2218" t="s">
        <v>232</v>
      </c>
    </row>
    <row r="1091" spans="2:4">
      <c r="B1091" s="1302">
        <v>1091</v>
      </c>
      <c r="C1091" s="2239" t="s">
        <v>1883</v>
      </c>
      <c r="D1091" s="2239" t="s">
        <v>1887</v>
      </c>
    </row>
    <row r="1092" spans="2:4">
      <c r="B1092" s="1302">
        <v>1092</v>
      </c>
      <c r="C1092" s="2239" t="s">
        <v>1884</v>
      </c>
      <c r="D1092" s="2239" t="s">
        <v>1888</v>
      </c>
    </row>
    <row r="1093" spans="2:4">
      <c r="B1093" s="1302">
        <v>1093</v>
      </c>
      <c r="C1093" s="2239" t="s">
        <v>1885</v>
      </c>
      <c r="D1093" s="2239" t="s">
        <v>1889</v>
      </c>
    </row>
    <row r="1094" spans="2:4">
      <c r="B1094" s="1302">
        <v>1094</v>
      </c>
      <c r="C1094" s="2240" t="s">
        <v>1886</v>
      </c>
      <c r="D1094" s="2240" t="s">
        <v>1890</v>
      </c>
    </row>
    <row r="1095" spans="2:4">
      <c r="B1095" s="1302">
        <v>1095</v>
      </c>
      <c r="C1095" s="1301" t="s">
        <v>1896</v>
      </c>
      <c r="D1095" s="1301" t="s">
        <v>1893</v>
      </c>
    </row>
    <row r="1096" spans="2:4" ht="25.5">
      <c r="B1096" s="1302">
        <v>1096</v>
      </c>
      <c r="C1096" s="1301" t="s">
        <v>1867</v>
      </c>
      <c r="D1096" s="1301" t="s">
        <v>1872</v>
      </c>
    </row>
    <row r="1097" spans="2:4">
      <c r="B1097" s="1302">
        <v>1097</v>
      </c>
      <c r="C1097" s="1301" t="s">
        <v>1897</v>
      </c>
      <c r="D1097" s="1301" t="s">
        <v>1903</v>
      </c>
    </row>
    <row r="1098" spans="2:4">
      <c r="B1098" s="1302">
        <v>1098</v>
      </c>
      <c r="C1098" s="1301" t="s">
        <v>1898</v>
      </c>
      <c r="D1098" s="1301" t="s">
        <v>1904</v>
      </c>
    </row>
    <row r="1099" spans="2:4">
      <c r="B1099" s="1302">
        <v>1099</v>
      </c>
      <c r="C1099" s="1301" t="s">
        <v>1899</v>
      </c>
      <c r="D1099" s="1301" t="s">
        <v>1905</v>
      </c>
    </row>
    <row r="1100" spans="2:4">
      <c r="B1100" s="1302">
        <v>1100</v>
      </c>
      <c r="C1100" s="1301" t="s">
        <v>1900</v>
      </c>
      <c r="D1100" s="1301" t="s">
        <v>1906</v>
      </c>
    </row>
    <row r="1101" spans="2:4">
      <c r="B1101" s="1302">
        <v>1101</v>
      </c>
      <c r="C1101" s="1301" t="s">
        <v>1901</v>
      </c>
      <c r="D1101" s="1301" t="s">
        <v>1907</v>
      </c>
    </row>
    <row r="1102" spans="2:4">
      <c r="B1102" s="1302">
        <v>1102</v>
      </c>
      <c r="C1102" s="1301" t="s">
        <v>1902</v>
      </c>
      <c r="D1102" s="1301" t="s">
        <v>1908</v>
      </c>
    </row>
    <row r="1103" spans="2:4">
      <c r="B1103" s="1302">
        <v>1103</v>
      </c>
      <c r="C1103" s="1301" t="s">
        <v>1095</v>
      </c>
      <c r="D1103" s="1301" t="s">
        <v>226</v>
      </c>
    </row>
    <row r="1104" spans="2:4">
      <c r="B1104" s="1302">
        <v>1104</v>
      </c>
      <c r="C1104" s="1301" t="s">
        <v>1895</v>
      </c>
      <c r="D1104" s="1301" t="s">
        <v>1894</v>
      </c>
    </row>
    <row r="1105" spans="2:4" ht="25.5">
      <c r="B1105" s="1302">
        <v>1105</v>
      </c>
      <c r="C1105" s="1303" t="s">
        <v>1915</v>
      </c>
      <c r="D1105" s="1303" t="s">
        <v>1918</v>
      </c>
    </row>
    <row r="1106" spans="2:4">
      <c r="B1106" s="1302">
        <v>1106</v>
      </c>
      <c r="C1106" s="2357" t="s">
        <v>1928</v>
      </c>
      <c r="D1106" s="2357" t="s">
        <v>1927</v>
      </c>
    </row>
    <row r="1107" spans="2:4">
      <c r="B1107" s="1302">
        <v>1107</v>
      </c>
      <c r="C1107" s="1303" t="s">
        <v>1931</v>
      </c>
      <c r="D1107" s="1303" t="s">
        <v>1929</v>
      </c>
    </row>
    <row r="1108" spans="2:4">
      <c r="B1108" s="1302">
        <v>1108</v>
      </c>
      <c r="C1108" s="1303" t="s">
        <v>1932</v>
      </c>
      <c r="D1108" s="1303" t="s">
        <v>1930</v>
      </c>
    </row>
  </sheetData>
  <hyperlinks>
    <hyperlink ref="C22" location="'Kapitał akcyjny'!A1" display="Kapitał akcyjny"/>
    <hyperlink ref="C25" location="CAR!A1" display="CAR"/>
    <hyperlink ref="C19" location="'Jakość kredytów'!A1" display="Jakość kredytów"/>
    <hyperlink ref="C18" location="Kredyty!A1" display="Kredyty"/>
    <hyperlink ref="C21" location="Depozyty!A1" display="Depozyty"/>
    <hyperlink ref="C20" location="'Pap. inwestycyjne'!A1" display="Papiery inwestycyjne"/>
    <hyperlink ref="C24" location="'spółki zależne'!A1" display="spółki zależne"/>
    <hyperlink ref="C23" location="pozabilans!A1" display="pozabilansowe"/>
    <hyperlink ref="C17" location="'Trading sec'!A1" display="Papiery przeznaczone do obrotu"/>
    <hyperlink ref="C11" location="WInwestycyjny!A1" display="Wynik inwestycyjny"/>
    <hyperlink ref="C6" location="Bilans!A1" display="Bilans"/>
    <hyperlink ref="C7" location="WOdsetkowy!A1" display="Wynik odsetkowy"/>
    <hyperlink ref="C8" location="WProwizyjny!A1" display="Wynik prowizyjny"/>
    <hyperlink ref="C9" location="Dywidendy!A1" display="Dywidendy"/>
    <hyperlink ref="C10" location="WHandlowy!A1" display="Wynik handlowy"/>
    <hyperlink ref="C13" location="Rezerwy!A1" display="Rezerwy"/>
    <hyperlink ref="C14" location="Koszty!A1" display="Koszty"/>
    <hyperlink ref="C12" location="PPOp!A1" display="PPOp"/>
    <hyperlink ref="C16" location="PKOp!A1" display="PKOp"/>
    <hyperlink ref="C15" location="'Koszty os'!A1" display="Koszty osobowe"/>
    <hyperlink ref="C26" location="'Łączny współczynnik kapitałowy'!A1" display="Łączny współczynnik kapitałowy"/>
    <hyperlink ref="C5" location="RZiS!A1" display="RZiS"/>
    <hyperlink ref="C4" location="'Kluczowe dane'!A1" display="Kluczowe dane"/>
    <hyperlink ref="C33" location="'Kapitał akcyjny'!A1" display="Kapitał akcyjny"/>
    <hyperlink ref="C31" location="RZiS!A1" display="RZiS"/>
    <hyperlink ref="C30" location="'Kluczowe dane'!A1" display="Kluczowe dane"/>
    <hyperlink ref="D33" location="'Currency structure'!A1" display="Currency structure"/>
    <hyperlink ref="D25" location="CAR!A1" display="CAR"/>
    <hyperlink ref="D24" location="Subsidiaries!A1" display="Subsidiaries"/>
    <hyperlink ref="D21" location="Deposits!A1" display="Deposits"/>
    <hyperlink ref="D20" location="'Investment sec'!A1" display="Investment securities"/>
    <hyperlink ref="D19" location="'Loans quality'!A1" display="Loans quality"/>
    <hyperlink ref="D18" location="Loans!A1" display="Loans"/>
    <hyperlink ref="D17" location="'Trading sec'!A1" display="Trading securities"/>
    <hyperlink ref="D22" location="'Share Capital'!A1" display="Share capital"/>
    <hyperlink ref="D23" location="'off-BS'!A1" display="off-BS"/>
    <hyperlink ref="D9" location="'Dividend Income'!A1" display="Dividend income"/>
    <hyperlink ref="D10" location="'Trading Income'!A1" display="Trading income"/>
    <hyperlink ref="D11" location="'Investment Income'!A1" display="Investment income"/>
    <hyperlink ref="D12" location="'Other Op Income'!A1" display="Other operating income"/>
    <hyperlink ref="D13" location="LLP!A1" display="Loan Loss Provisions"/>
    <hyperlink ref="D14" location="Costs!A1" display="Cost"/>
    <hyperlink ref="D15" location="'Staff Cost'!A1" display="Staff cost"/>
    <hyperlink ref="D16" location="'Other Op Expenses'!A1" display="Other operating expenses"/>
    <hyperlink ref="D5" location="'P&amp;L'!A1" display="P&amp;L"/>
    <hyperlink ref="D6" location="BS!A1" display="Balance sheet"/>
    <hyperlink ref="D7" location="NII!A1" display="Net Interest income"/>
    <hyperlink ref="D8" location="NCI!A1" display="Net Fee and Commission income"/>
    <hyperlink ref="D27" location="'C&amp;I B'!A1" display="Corporate and Investment Banking"/>
    <hyperlink ref="D28" location="FM!A1" display="Financial Markets"/>
    <hyperlink ref="D30" location="AM!A1" display="Asset Management"/>
    <hyperlink ref="D31" location="Others!A1" display="Others"/>
    <hyperlink ref="D29" location="RB!A1" display="Retail Banking"/>
    <hyperlink ref="D32" location="'Group Total'!A1" display="Group Total"/>
    <hyperlink ref="D26" location="'Total capital ratio'!A1" display="Total capital ratio"/>
    <hyperlink ref="D4" location="'Key data'!A1" display="Key data"/>
    <hyperlink ref="C65" location="'Bankowość Detaliczna'!A1" display="Bankowość Detaliczna"/>
    <hyperlink ref="C66" location="'Bankowość Korp i Inwest'!A1" display="Bankowość Korporacyjna i Inwestycyjna"/>
    <hyperlink ref="C67" location="'Spółki Grupy mBanku'!A1" display="Spółki zależne"/>
    <hyperlink ref="D65" location="'Retail Banking'!A1" display="Retail Banking"/>
    <hyperlink ref="D66" location="'Corpo &amp; Invest Banking'!A1" display="Corpo &amp; Invest Banking"/>
    <hyperlink ref="D67" location="Subsidiaries_data!A1" display="Subsidiaries"/>
  </hyperlinks>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pageSetUpPr fitToPage="1"/>
  </sheetPr>
  <dimension ref="A1:XFB314"/>
  <sheetViews>
    <sheetView topLeftCell="B1" zoomScale="90" zoomScaleNormal="90" workbookViewId="0">
      <pane xSplit="1" ySplit="2" topLeftCell="AV3" activePane="bottomRight" state="frozen"/>
      <selection activeCell="B18" sqref="B18"/>
      <selection pane="topRight" activeCell="B18" sqref="B18"/>
      <selection pane="bottomLeft" activeCell="B18" sqref="B18"/>
      <selection pane="bottomRight" activeCell="BF1" sqref="BF1"/>
    </sheetView>
  </sheetViews>
  <sheetFormatPr defaultRowHeight="12.75" outlineLevelCol="1"/>
  <cols>
    <col min="1" max="1" width="2.28515625" style="25" customWidth="1"/>
    <col min="2" max="2" width="82.7109375" style="31" customWidth="1"/>
    <col min="3" max="3" width="1.42578125" style="26" hidden="1" customWidth="1"/>
    <col min="4" max="12" width="14.28515625" style="26" customWidth="1" outlineLevel="1"/>
    <col min="13" max="13" width="14.28515625" style="47" customWidth="1" outlineLevel="1"/>
    <col min="14" max="14" width="14.28515625" style="26" customWidth="1" outlineLevel="1"/>
    <col min="15" max="15" width="14.28515625" style="47" customWidth="1" outlineLevel="1"/>
    <col min="16" max="16" width="14.28515625" style="26" customWidth="1" outlineLevel="1"/>
    <col min="17" max="18" width="14.28515625" style="47" customWidth="1" outlineLevel="1"/>
    <col min="19" max="19" width="14.28515625" style="28" customWidth="1" outlineLevel="1"/>
    <col min="20" max="20" width="14.28515625" style="26" customWidth="1" outlineLevel="1"/>
    <col min="21" max="21" width="14.28515625" style="29" customWidth="1" outlineLevel="1"/>
    <col min="22" max="35" width="14.28515625" style="26" customWidth="1" outlineLevel="1"/>
    <col min="36" max="58" width="14.28515625" style="26" customWidth="1"/>
    <col min="59" max="59" width="9.140625" style="26"/>
    <col min="60" max="61" width="11.28515625" style="26" bestFit="1" customWidth="1"/>
    <col min="62" max="16381" width="9.140625" style="26"/>
    <col min="16382" max="16382" width="4.42578125" hidden="1" customWidth="1"/>
    <col min="16383" max="16384" width="9.140625" style="26" hidden="1" customWidth="1"/>
  </cols>
  <sheetData>
    <row r="1" spans="1:201 16382:16382" s="58" customFormat="1" ht="32.25" customHeight="1" thickBot="1">
      <c r="A1" s="586" t="s">
        <v>96</v>
      </c>
      <c r="B1" s="587" t="str">
        <f>INDEX(tblTrans[[English]:[Polski]],MATCH(XFB1,tblTrans[ID],0),LangSelID)</f>
        <v>Balance Sheet</v>
      </c>
      <c r="C1" s="545" t="str">
        <f>INDEX(tblTrans[[English]:[Polski]],MATCH(XFB1,tblTrans[ID],0),LangSelID)</f>
        <v>Balance Sheet</v>
      </c>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t="s">
        <v>97</v>
      </c>
      <c r="AC1" s="2434"/>
      <c r="AD1" s="2434"/>
      <c r="AE1" s="2434"/>
      <c r="AF1" s="2434"/>
      <c r="AG1" s="2434"/>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BF1" s="547"/>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XFB1">
        <v>140</v>
      </c>
    </row>
    <row r="2" spans="1:201 16382:16382" s="139" customFormat="1" ht="18.75" customHeight="1" thickBot="1">
      <c r="A2" s="193"/>
      <c r="B2" s="280"/>
      <c r="C2" s="253"/>
      <c r="D2" s="283" t="s">
        <v>6</v>
      </c>
      <c r="E2" s="195" t="s">
        <v>8</v>
      </c>
      <c r="F2" s="195" t="s">
        <v>7</v>
      </c>
      <c r="G2" s="274" t="s">
        <v>4</v>
      </c>
      <c r="H2" s="280" t="s">
        <v>5</v>
      </c>
      <c r="I2" s="195" t="s">
        <v>37</v>
      </c>
      <c r="J2" s="195" t="s">
        <v>38</v>
      </c>
      <c r="K2" s="253" t="s">
        <v>39</v>
      </c>
      <c r="L2" s="283" t="s">
        <v>41</v>
      </c>
      <c r="M2" s="195" t="s">
        <v>47</v>
      </c>
      <c r="N2" s="195" t="s">
        <v>48</v>
      </c>
      <c r="O2" s="274" t="s">
        <v>50</v>
      </c>
      <c r="P2" s="280" t="s">
        <v>51</v>
      </c>
      <c r="Q2" s="195" t="s">
        <v>49</v>
      </c>
      <c r="R2" s="195" t="s">
        <v>56</v>
      </c>
      <c r="S2" s="253" t="s">
        <v>57</v>
      </c>
      <c r="T2" s="283" t="s">
        <v>58</v>
      </c>
      <c r="U2" s="195" t="s">
        <v>59</v>
      </c>
      <c r="V2" s="195" t="s">
        <v>60</v>
      </c>
      <c r="W2" s="274" t="s">
        <v>72</v>
      </c>
      <c r="X2" s="280" t="s">
        <v>73</v>
      </c>
      <c r="Y2" s="195" t="s">
        <v>74</v>
      </c>
      <c r="Z2" s="195" t="s">
        <v>75</v>
      </c>
      <c r="AA2" s="253" t="s">
        <v>77</v>
      </c>
      <c r="AB2" s="283" t="s">
        <v>78</v>
      </c>
      <c r="AC2" s="195" t="s">
        <v>80</v>
      </c>
      <c r="AD2" s="195" t="s">
        <v>81</v>
      </c>
      <c r="AE2" s="274" t="s">
        <v>82</v>
      </c>
      <c r="AF2" s="280" t="s">
        <v>83</v>
      </c>
      <c r="AG2" s="195" t="s">
        <v>87</v>
      </c>
      <c r="AH2" s="195" t="s">
        <v>88</v>
      </c>
      <c r="AI2" s="274" t="s">
        <v>90</v>
      </c>
      <c r="AJ2" s="274" t="s">
        <v>98</v>
      </c>
      <c r="AK2" s="274" t="s">
        <v>101</v>
      </c>
      <c r="AL2" s="274" t="s">
        <v>112</v>
      </c>
      <c r="AM2" s="274" t="s">
        <v>505</v>
      </c>
      <c r="AN2" s="274" t="s">
        <v>511</v>
      </c>
      <c r="AO2" s="274" t="s">
        <v>525</v>
      </c>
      <c r="AP2" s="274" t="s">
        <v>932</v>
      </c>
      <c r="AQ2" s="274" t="s">
        <v>1552</v>
      </c>
      <c r="AR2" s="274" t="s">
        <v>1563</v>
      </c>
      <c r="AS2" s="274" t="s">
        <v>1582</v>
      </c>
      <c r="AT2" s="274" t="s">
        <v>1601</v>
      </c>
      <c r="AU2" s="274" t="s">
        <v>1620</v>
      </c>
      <c r="AV2" s="274" t="s">
        <v>1639</v>
      </c>
      <c r="AW2" s="274" t="s">
        <v>1654</v>
      </c>
      <c r="AX2" s="274" t="s">
        <v>1671</v>
      </c>
      <c r="AY2" s="274" t="s">
        <v>1679</v>
      </c>
      <c r="AZ2" s="274" t="s">
        <v>1689</v>
      </c>
      <c r="BA2" s="274" t="s">
        <v>1834</v>
      </c>
      <c r="BB2" s="274" t="s">
        <v>1842</v>
      </c>
      <c r="BC2" s="274" t="s">
        <v>1851</v>
      </c>
      <c r="BD2" s="2243">
        <v>43555</v>
      </c>
      <c r="BE2" s="2243">
        <v>43646</v>
      </c>
      <c r="BF2" s="2243">
        <v>43738</v>
      </c>
      <c r="XFB2"/>
    </row>
    <row r="3" spans="1:201 16382:16382" s="58" customFormat="1" ht="16.5" customHeight="1" thickBot="1">
      <c r="A3" s="183"/>
      <c r="B3" s="1627" t="str">
        <f>INDEX(tblTrans[[English]:[Polski]],MATCH(XFB3,tblTrans[ID],0),LangSelID)</f>
        <v>ASSETS</v>
      </c>
      <c r="C3" s="1628"/>
      <c r="D3" s="1629"/>
      <c r="E3" s="1629"/>
      <c r="F3" s="1630"/>
      <c r="G3" s="1628"/>
      <c r="H3" s="1629"/>
      <c r="I3" s="1629"/>
      <c r="J3" s="1631"/>
      <c r="K3" s="1632"/>
      <c r="L3" s="1629"/>
      <c r="M3" s="1629"/>
      <c r="N3" s="1630"/>
      <c r="O3" s="1628"/>
      <c r="P3" s="1629"/>
      <c r="Q3" s="1629"/>
      <c r="R3" s="1631"/>
      <c r="S3" s="1632"/>
      <c r="T3" s="1629"/>
      <c r="U3" s="1629"/>
      <c r="V3" s="1630"/>
      <c r="W3" s="1628"/>
      <c r="X3" s="1629"/>
      <c r="Y3" s="1629"/>
      <c r="Z3" s="1631"/>
      <c r="AA3" s="1632"/>
      <c r="AB3" s="1629"/>
      <c r="AC3" s="1629"/>
      <c r="AD3" s="1630"/>
      <c r="AE3" s="1628"/>
      <c r="AF3" s="1629"/>
      <c r="AG3" s="1629"/>
      <c r="AH3" s="1631"/>
      <c r="AI3" s="1631"/>
      <c r="AJ3" s="1631"/>
      <c r="AK3" s="1631"/>
      <c r="AL3" s="1631"/>
      <c r="AM3" s="1631"/>
      <c r="AN3" s="1631"/>
      <c r="AO3" s="1631"/>
      <c r="AP3" s="1631"/>
      <c r="AQ3" s="1592"/>
      <c r="AR3" s="1592"/>
      <c r="AS3" s="1592"/>
      <c r="AT3" s="1592"/>
      <c r="AU3" s="1592"/>
      <c r="AV3" s="1592"/>
      <c r="AW3" s="1592"/>
      <c r="AX3" s="1592"/>
      <c r="AY3" s="1592"/>
      <c r="AZ3" s="1592"/>
      <c r="BA3" s="1592"/>
      <c r="BB3" s="1592"/>
      <c r="BC3" s="1592"/>
      <c r="BD3" s="1592"/>
      <c r="BE3" s="1592"/>
      <c r="BF3" s="1592"/>
      <c r="XFB3">
        <v>141</v>
      </c>
    </row>
    <row r="4" spans="1:201 16382:16382" s="46" customFormat="1" ht="16.5" customHeight="1">
      <c r="A4" s="40"/>
      <c r="B4" s="1633" t="str">
        <f>INDEX(tblTrans[[English]:[Polski]],MATCH(XFB4,tblTrans[ID],0),LangSelID)</f>
        <v>Cash and balances with Central Bank</v>
      </c>
      <c r="C4" s="1634"/>
      <c r="D4" s="1593">
        <v>496651</v>
      </c>
      <c r="E4" s="1536">
        <v>1137810</v>
      </c>
      <c r="F4" s="1536">
        <v>1254468</v>
      </c>
      <c r="G4" s="1537">
        <v>3716607</v>
      </c>
      <c r="H4" s="1535">
        <v>1068959</v>
      </c>
      <c r="I4" s="1536">
        <v>2562731</v>
      </c>
      <c r="J4" s="1536">
        <v>1698483</v>
      </c>
      <c r="K4" s="1594">
        <v>2003535</v>
      </c>
      <c r="L4" s="1593">
        <v>562541</v>
      </c>
      <c r="M4" s="1536">
        <v>2901134</v>
      </c>
      <c r="N4" s="1536">
        <v>1143209</v>
      </c>
      <c r="O4" s="1537">
        <v>2512333</v>
      </c>
      <c r="P4" s="1535">
        <v>2984242</v>
      </c>
      <c r="Q4" s="1536">
        <v>4333799</v>
      </c>
      <c r="R4" s="1536">
        <v>3454658</v>
      </c>
      <c r="S4" s="1594">
        <v>3786765</v>
      </c>
      <c r="T4" s="1593">
        <v>1894145</v>
      </c>
      <c r="U4" s="1536">
        <v>888794</v>
      </c>
      <c r="V4" s="1536">
        <v>1336340</v>
      </c>
      <c r="W4" s="1537">
        <v>2359912</v>
      </c>
      <c r="X4" s="1535">
        <v>1376233</v>
      </c>
      <c r="Y4" s="1536">
        <v>1799272</v>
      </c>
      <c r="Z4" s="1635">
        <v>4183794</v>
      </c>
      <c r="AA4" s="1594">
        <v>1038356</v>
      </c>
      <c r="AB4" s="1593">
        <v>1680525</v>
      </c>
      <c r="AC4" s="1536">
        <v>928732</v>
      </c>
      <c r="AD4" s="1536">
        <v>1476061</v>
      </c>
      <c r="AE4" s="1537">
        <v>4819203</v>
      </c>
      <c r="AF4" s="1535">
        <v>2493404</v>
      </c>
      <c r="AG4" s="1536">
        <v>2039840</v>
      </c>
      <c r="AH4" s="1536">
        <v>794706</v>
      </c>
      <c r="AI4" s="1537">
        <v>1650467</v>
      </c>
      <c r="AJ4" s="1537">
        <v>2089199</v>
      </c>
      <c r="AK4" s="1537">
        <v>1418016</v>
      </c>
      <c r="AL4" s="1537">
        <v>4176981</v>
      </c>
      <c r="AM4" s="1537">
        <v>3054549</v>
      </c>
      <c r="AN4" s="1537">
        <v>2406938</v>
      </c>
      <c r="AO4" s="1537">
        <v>3187463</v>
      </c>
      <c r="AP4" s="1537">
        <v>4630886</v>
      </c>
      <c r="AQ4" s="1537">
        <v>5938133</v>
      </c>
      <c r="AR4" s="1537">
        <v>4042760</v>
      </c>
      <c r="AS4" s="1537">
        <v>6433221</v>
      </c>
      <c r="AT4" s="1537">
        <v>5859485</v>
      </c>
      <c r="AU4" s="1537">
        <v>9164281</v>
      </c>
      <c r="AV4" s="1537">
        <v>7139929</v>
      </c>
      <c r="AW4" s="1537">
        <v>5855425</v>
      </c>
      <c r="AX4" s="1537">
        <v>6028470</v>
      </c>
      <c r="AY4" s="1537">
        <v>7384869</v>
      </c>
      <c r="AZ4" s="1537">
        <v>5354319</v>
      </c>
      <c r="BA4" s="1537">
        <v>5514886</v>
      </c>
      <c r="BB4" s="1537">
        <v>9643274</v>
      </c>
      <c r="BC4" s="1537">
        <v>9199264</v>
      </c>
      <c r="BD4" s="1537">
        <v>5553368</v>
      </c>
      <c r="BE4" s="1537">
        <v>6689767</v>
      </c>
      <c r="BF4" s="1537">
        <v>8454457</v>
      </c>
      <c r="XFB4">
        <v>142</v>
      </c>
    </row>
    <row r="5" spans="1:201 16382:16382" s="46" customFormat="1" ht="16.5" customHeight="1">
      <c r="A5" s="40"/>
      <c r="B5" s="619" t="str">
        <f>INDEX(tblTrans[[English]:[Polski]],MATCH(XFB5,tblTrans[ID],0),LangSelID)</f>
        <v>Debt securities eligible for rediscounting at the Central Bank</v>
      </c>
      <c r="C5" s="620"/>
      <c r="D5" s="621">
        <v>28315</v>
      </c>
      <c r="E5" s="622">
        <v>25161</v>
      </c>
      <c r="F5" s="622">
        <v>27964</v>
      </c>
      <c r="G5" s="623">
        <v>26725</v>
      </c>
      <c r="H5" s="624">
        <v>22859</v>
      </c>
      <c r="I5" s="622">
        <v>34005</v>
      </c>
      <c r="J5" s="622">
        <v>27670</v>
      </c>
      <c r="K5" s="625">
        <v>23259</v>
      </c>
      <c r="L5" s="621">
        <v>16807</v>
      </c>
      <c r="M5" s="622">
        <v>24536</v>
      </c>
      <c r="N5" s="622">
        <v>17377</v>
      </c>
      <c r="O5" s="623">
        <v>9238</v>
      </c>
      <c r="P5" s="624">
        <v>8784</v>
      </c>
      <c r="Q5" s="622">
        <v>12284</v>
      </c>
      <c r="R5" s="622">
        <v>17094</v>
      </c>
      <c r="S5" s="625">
        <v>9134</v>
      </c>
      <c r="T5" s="621">
        <v>6704</v>
      </c>
      <c r="U5" s="622">
        <v>18268</v>
      </c>
      <c r="V5" s="622">
        <v>10149</v>
      </c>
      <c r="W5" s="623">
        <v>0</v>
      </c>
      <c r="X5" s="624"/>
      <c r="Y5" s="622">
        <v>0</v>
      </c>
      <c r="Z5" s="626">
        <v>0</v>
      </c>
      <c r="AA5" s="625"/>
      <c r="AB5" s="621">
        <v>0</v>
      </c>
      <c r="AC5" s="622">
        <v>0</v>
      </c>
      <c r="AD5" s="622">
        <v>0</v>
      </c>
      <c r="AE5" s="623">
        <v>0</v>
      </c>
      <c r="AF5" s="624">
        <v>0</v>
      </c>
      <c r="AG5" s="622"/>
      <c r="AH5" s="622"/>
      <c r="AI5" s="623"/>
      <c r="AJ5" s="623"/>
      <c r="AK5" s="623"/>
      <c r="AL5" s="623"/>
      <c r="AM5" s="623"/>
      <c r="AN5" s="623"/>
      <c r="AO5" s="623"/>
      <c r="AP5" s="623"/>
      <c r="AQ5" s="623"/>
      <c r="AR5" s="623"/>
      <c r="AS5" s="623"/>
      <c r="AT5" s="623"/>
      <c r="AU5" s="623"/>
      <c r="AV5" s="623"/>
      <c r="AW5" s="623"/>
      <c r="AX5" s="623"/>
      <c r="AY5" s="623"/>
      <c r="AZ5" s="623"/>
      <c r="BA5" s="623"/>
      <c r="BB5" s="623"/>
      <c r="BC5" s="623"/>
      <c r="BD5" s="623"/>
      <c r="BE5" s="623"/>
      <c r="BF5" s="623"/>
      <c r="XFB5">
        <v>143</v>
      </c>
    </row>
    <row r="6" spans="1:201 16382:16382" s="46" customFormat="1" ht="16.5" customHeight="1">
      <c r="A6" s="40"/>
      <c r="B6" s="619" t="str">
        <f>INDEX(tblTrans[[English]:[Polski]],MATCH(XFB6,tblTrans[ID],0),LangSelID)</f>
        <v>Loans and advances to banks</v>
      </c>
      <c r="C6" s="620"/>
      <c r="D6" s="621">
        <v>6434214</v>
      </c>
      <c r="E6" s="622">
        <v>3649387</v>
      </c>
      <c r="F6" s="622">
        <v>2808297</v>
      </c>
      <c r="G6" s="623">
        <v>2844124</v>
      </c>
      <c r="H6" s="624">
        <v>6688560</v>
      </c>
      <c r="I6" s="622">
        <v>2362298</v>
      </c>
      <c r="J6" s="622">
        <v>4684071</v>
      </c>
      <c r="K6" s="625">
        <v>2089936</v>
      </c>
      <c r="L6" s="621">
        <v>6248471</v>
      </c>
      <c r="M6" s="622">
        <v>4747696</v>
      </c>
      <c r="N6" s="622">
        <v>6957057</v>
      </c>
      <c r="O6" s="623">
        <v>6104093</v>
      </c>
      <c r="P6" s="624">
        <v>3814387</v>
      </c>
      <c r="Q6" s="622">
        <v>1994169</v>
      </c>
      <c r="R6" s="622">
        <v>2609026</v>
      </c>
      <c r="S6" s="625">
        <v>2530572</v>
      </c>
      <c r="T6" s="621">
        <v>8279884</v>
      </c>
      <c r="U6" s="622">
        <v>5455157</v>
      </c>
      <c r="V6" s="622">
        <v>2921927</v>
      </c>
      <c r="W6" s="623">
        <v>2507282</v>
      </c>
      <c r="X6" s="624">
        <v>4340518</v>
      </c>
      <c r="Y6" s="622">
        <v>2800019</v>
      </c>
      <c r="Z6" s="626">
        <v>3549117</v>
      </c>
      <c r="AA6" s="625">
        <v>4008874</v>
      </c>
      <c r="AB6" s="621">
        <v>3367006</v>
      </c>
      <c r="AC6" s="622">
        <v>2499765</v>
      </c>
      <c r="AD6" s="622">
        <v>4397325</v>
      </c>
      <c r="AE6" s="623">
        <v>3944578</v>
      </c>
      <c r="AF6" s="624">
        <v>3778497</v>
      </c>
      <c r="AG6" s="622">
        <v>4828511</v>
      </c>
      <c r="AH6" s="627">
        <v>2935740</v>
      </c>
      <c r="AI6" s="623">
        <v>3471241</v>
      </c>
      <c r="AJ6" s="623">
        <v>1500011</v>
      </c>
      <c r="AK6" s="623">
        <v>4933231</v>
      </c>
      <c r="AL6" s="623">
        <v>3721009</v>
      </c>
      <c r="AM6" s="623">
        <v>3751415</v>
      </c>
      <c r="AN6" s="623">
        <v>4052272</v>
      </c>
      <c r="AO6" s="623">
        <v>2071953</v>
      </c>
      <c r="AP6" s="623">
        <v>2793756</v>
      </c>
      <c r="AQ6" s="623">
        <v>1897334</v>
      </c>
      <c r="AR6" s="623">
        <v>1120253</v>
      </c>
      <c r="AS6" s="623">
        <v>1680830</v>
      </c>
      <c r="AT6" s="623">
        <v>2920734</v>
      </c>
      <c r="AU6" s="623">
        <v>3082855</v>
      </c>
      <c r="AV6" s="623">
        <v>1976859</v>
      </c>
      <c r="AW6" s="623">
        <v>2259136</v>
      </c>
      <c r="AX6" s="623">
        <v>2403911</v>
      </c>
      <c r="AY6" s="623">
        <v>1707722</v>
      </c>
      <c r="AZ6" s="623">
        <v>3811337</v>
      </c>
      <c r="BA6" s="623">
        <v>3786979</v>
      </c>
      <c r="BB6" s="623">
        <v>4469853</v>
      </c>
      <c r="BC6" s="623">
        <v>2546346</v>
      </c>
      <c r="BD6" s="623">
        <v>4020545</v>
      </c>
      <c r="BE6" s="623">
        <v>3079814</v>
      </c>
      <c r="BF6" s="623">
        <v>4792282</v>
      </c>
      <c r="XFB6">
        <v>144</v>
      </c>
    </row>
    <row r="7" spans="1:201 16382:16382" s="46" customFormat="1" ht="16.5" customHeight="1">
      <c r="A7" s="40"/>
      <c r="B7" s="619" t="str">
        <f>INDEX(tblTrans[[English]:[Polski]],MATCH(XFB7,tblTrans[ID],0),LangSelID)</f>
        <v>Trading securities</v>
      </c>
      <c r="C7" s="628"/>
      <c r="D7" s="621">
        <v>2205295</v>
      </c>
      <c r="E7" s="622">
        <v>3244158</v>
      </c>
      <c r="F7" s="622">
        <v>3741156</v>
      </c>
      <c r="G7" s="623">
        <v>3516149</v>
      </c>
      <c r="H7" s="624">
        <v>1473055</v>
      </c>
      <c r="I7" s="622">
        <v>4334367</v>
      </c>
      <c r="J7" s="622">
        <v>2787928</v>
      </c>
      <c r="K7" s="625">
        <v>4257982</v>
      </c>
      <c r="L7" s="621">
        <v>3987946</v>
      </c>
      <c r="M7" s="622">
        <v>4183725</v>
      </c>
      <c r="N7" s="622">
        <v>4200312</v>
      </c>
      <c r="O7" s="623">
        <v>4624621</v>
      </c>
      <c r="P7" s="624">
        <v>1487220</v>
      </c>
      <c r="Q7" s="622">
        <v>835309</v>
      </c>
      <c r="R7" s="622">
        <v>966667</v>
      </c>
      <c r="S7" s="625">
        <v>1065190</v>
      </c>
      <c r="T7" s="621">
        <v>674387</v>
      </c>
      <c r="U7" s="622">
        <v>657012</v>
      </c>
      <c r="V7" s="622">
        <v>766471</v>
      </c>
      <c r="W7" s="623">
        <v>1565656</v>
      </c>
      <c r="X7" s="624">
        <v>1784556</v>
      </c>
      <c r="Y7" s="622">
        <v>1394668</v>
      </c>
      <c r="Z7" s="626">
        <v>1448992</v>
      </c>
      <c r="AA7" s="625">
        <v>1477022</v>
      </c>
      <c r="AB7" s="621">
        <v>1234846</v>
      </c>
      <c r="AC7" s="622">
        <v>866528</v>
      </c>
      <c r="AD7" s="622">
        <v>811918</v>
      </c>
      <c r="AE7" s="623">
        <v>1150886</v>
      </c>
      <c r="AF7" s="624">
        <v>1429069</v>
      </c>
      <c r="AG7" s="622">
        <v>1741743</v>
      </c>
      <c r="AH7" s="627">
        <v>1402650</v>
      </c>
      <c r="AI7" s="623">
        <v>763064</v>
      </c>
      <c r="AJ7" s="623">
        <v>1180071</v>
      </c>
      <c r="AK7" s="623">
        <v>2812471</v>
      </c>
      <c r="AL7" s="623">
        <v>2637559</v>
      </c>
      <c r="AM7" s="623">
        <v>1163944</v>
      </c>
      <c r="AN7" s="623">
        <v>2043083</v>
      </c>
      <c r="AO7" s="623">
        <v>2597284</v>
      </c>
      <c r="AP7" s="623">
        <v>2561125</v>
      </c>
      <c r="AQ7" s="623">
        <v>557541</v>
      </c>
      <c r="AR7" s="623">
        <v>2849810</v>
      </c>
      <c r="AS7" s="623">
        <v>3233150</v>
      </c>
      <c r="AT7" s="623">
        <v>4177242</v>
      </c>
      <c r="AU7" s="623">
        <v>3800634</v>
      </c>
      <c r="AV7" s="623">
        <v>3538122</v>
      </c>
      <c r="AW7" s="623">
        <v>3296641</v>
      </c>
      <c r="AX7" s="623">
        <v>1990360</v>
      </c>
      <c r="AY7" s="623">
        <v>1525382</v>
      </c>
      <c r="AZ7" s="623">
        <v>3162933</v>
      </c>
      <c r="BA7" s="623">
        <v>3444954</v>
      </c>
      <c r="BB7" s="623">
        <v>2575084</v>
      </c>
      <c r="BC7" s="623">
        <v>1055057</v>
      </c>
      <c r="BD7" s="623">
        <v>3504045</v>
      </c>
      <c r="BE7" s="623">
        <v>2529666</v>
      </c>
      <c r="BF7" s="623">
        <v>789833</v>
      </c>
      <c r="XFB7">
        <v>145</v>
      </c>
    </row>
    <row r="8" spans="1:201 16382:16382" s="46" customFormat="1" ht="16.5" customHeight="1">
      <c r="A8" s="40"/>
      <c r="B8" s="2311" t="str">
        <f>INDEX(tblTrans[[English]:[Polski]],MATCH(XFB8,tblTrans[ID],0),LangSelID)</f>
        <v>Derivative financial instruments</v>
      </c>
      <c r="C8" s="1710"/>
      <c r="D8" s="1711">
        <v>2765521</v>
      </c>
      <c r="E8" s="1712">
        <v>1782352</v>
      </c>
      <c r="F8" s="1712">
        <v>1256772</v>
      </c>
      <c r="G8" s="1713">
        <v>1413065</v>
      </c>
      <c r="H8" s="1714">
        <v>1462036</v>
      </c>
      <c r="I8" s="1712">
        <v>1611801</v>
      </c>
      <c r="J8" s="1712">
        <v>1641790</v>
      </c>
      <c r="K8" s="1715">
        <v>2272638</v>
      </c>
      <c r="L8" s="1711">
        <v>2177548</v>
      </c>
      <c r="M8" s="1712">
        <v>2501342</v>
      </c>
      <c r="N8" s="1712">
        <v>1756862</v>
      </c>
      <c r="O8" s="1713">
        <v>5632872</v>
      </c>
      <c r="P8" s="1714">
        <v>5395595</v>
      </c>
      <c r="Q8" s="1712">
        <v>3533056</v>
      </c>
      <c r="R8" s="1712">
        <v>2532859</v>
      </c>
      <c r="S8" s="1715">
        <v>1933627</v>
      </c>
      <c r="T8" s="1711">
        <v>1818894</v>
      </c>
      <c r="U8" s="1712">
        <v>1852554</v>
      </c>
      <c r="V8" s="1712">
        <v>1506159</v>
      </c>
      <c r="W8" s="1713">
        <v>1226653</v>
      </c>
      <c r="X8" s="1714">
        <v>1026236</v>
      </c>
      <c r="Y8" s="1712">
        <v>1044445</v>
      </c>
      <c r="Z8" s="1716">
        <v>1516530</v>
      </c>
      <c r="AA8" s="1715">
        <v>1506595</v>
      </c>
      <c r="AB8" s="1711">
        <v>1349410</v>
      </c>
      <c r="AC8" s="1712">
        <v>1302062</v>
      </c>
      <c r="AD8" s="1712">
        <v>1942500</v>
      </c>
      <c r="AE8" s="1713">
        <v>2802695</v>
      </c>
      <c r="AF8" s="1714">
        <v>2726519</v>
      </c>
      <c r="AG8" s="1712">
        <v>2544434</v>
      </c>
      <c r="AH8" s="1717">
        <v>2309053</v>
      </c>
      <c r="AI8" s="1713">
        <v>2349585</v>
      </c>
      <c r="AJ8" s="1713">
        <v>2216630</v>
      </c>
      <c r="AK8" s="1713">
        <v>3017875</v>
      </c>
      <c r="AL8" s="1713">
        <v>4073025</v>
      </c>
      <c r="AM8" s="1713">
        <v>4865517</v>
      </c>
      <c r="AN8" s="1713">
        <v>4824571</v>
      </c>
      <c r="AO8" s="1713">
        <v>3345943</v>
      </c>
      <c r="AP8" s="1713">
        <v>3737662</v>
      </c>
      <c r="AQ8" s="1713">
        <v>3349328</v>
      </c>
      <c r="AR8" s="1713">
        <v>2799170</v>
      </c>
      <c r="AS8" s="1713">
        <v>2411457</v>
      </c>
      <c r="AT8" s="1713">
        <v>2087395</v>
      </c>
      <c r="AU8" s="1713">
        <v>1808847</v>
      </c>
      <c r="AV8" s="1713">
        <v>1680769</v>
      </c>
      <c r="AW8" s="1713">
        <v>1325089</v>
      </c>
      <c r="AX8" s="1713">
        <v>1348821</v>
      </c>
      <c r="AY8" s="1713">
        <v>1236303</v>
      </c>
      <c r="AZ8" s="1713">
        <v>1137925</v>
      </c>
      <c r="BA8" s="1713">
        <v>1189919</v>
      </c>
      <c r="BB8" s="1713">
        <v>1034543</v>
      </c>
      <c r="BC8" s="1713">
        <v>1006079</v>
      </c>
      <c r="BD8" s="1713">
        <v>991096</v>
      </c>
      <c r="BE8" s="1713">
        <v>1139940</v>
      </c>
      <c r="BF8" s="1713">
        <v>1180589</v>
      </c>
      <c r="XFB8">
        <v>146</v>
      </c>
    </row>
    <row r="9" spans="1:201 16382:16382" s="46" customFormat="1" ht="16.5" customHeight="1">
      <c r="A9" s="40"/>
      <c r="B9" s="1720" t="str">
        <f>INDEX(tblTrans[[English]:[Polski]],MATCH(XFB9,tblTrans[ID],0),LangSelID)</f>
        <v>Loans and advances to customers</v>
      </c>
      <c r="C9" s="1721"/>
      <c r="D9" s="1722">
        <v>19336659</v>
      </c>
      <c r="E9" s="1723">
        <v>21726944</v>
      </c>
      <c r="F9" s="1723">
        <v>22682681</v>
      </c>
      <c r="G9" s="1724">
        <v>23044694</v>
      </c>
      <c r="H9" s="1725">
        <v>25813235</v>
      </c>
      <c r="I9" s="1723">
        <v>29019502</v>
      </c>
      <c r="J9" s="1723">
        <v>31632032</v>
      </c>
      <c r="K9" s="1726">
        <v>33682665</v>
      </c>
      <c r="L9" s="1722">
        <v>37231333</v>
      </c>
      <c r="M9" s="1723">
        <v>39651678</v>
      </c>
      <c r="N9" s="1723">
        <v>43418786</v>
      </c>
      <c r="O9" s="1724">
        <v>52142477</v>
      </c>
      <c r="P9" s="1725">
        <v>56160290</v>
      </c>
      <c r="Q9" s="1723">
        <v>54893997</v>
      </c>
      <c r="R9" s="1723">
        <v>52697836</v>
      </c>
      <c r="S9" s="1727">
        <v>52468812</v>
      </c>
      <c r="T9" s="1722">
        <v>50905628</v>
      </c>
      <c r="U9" s="1723">
        <v>55581111</v>
      </c>
      <c r="V9" s="1723">
        <v>54588181</v>
      </c>
      <c r="W9" s="1724">
        <v>59374051</v>
      </c>
      <c r="X9" s="1725">
        <v>58199202</v>
      </c>
      <c r="Y9" s="1723">
        <v>60125525</v>
      </c>
      <c r="Z9" s="1728">
        <v>64449955</v>
      </c>
      <c r="AA9" s="1727">
        <v>67851516</v>
      </c>
      <c r="AB9" s="1722">
        <v>65128242</v>
      </c>
      <c r="AC9" s="1723">
        <v>67782061</v>
      </c>
      <c r="AD9" s="1723">
        <v>69079934</v>
      </c>
      <c r="AE9" s="1724">
        <v>66946830</v>
      </c>
      <c r="AF9" s="1725">
        <v>66573348</v>
      </c>
      <c r="AG9" s="1723">
        <v>71796954</v>
      </c>
      <c r="AH9" s="1729">
        <v>69206663</v>
      </c>
      <c r="AI9" s="1724">
        <v>68210385</v>
      </c>
      <c r="AJ9" s="1724">
        <v>70923030</v>
      </c>
      <c r="AK9" s="1724">
        <v>70137177</v>
      </c>
      <c r="AL9" s="1724">
        <v>71958401</v>
      </c>
      <c r="AM9" s="1724">
        <v>74582350</v>
      </c>
      <c r="AN9" s="1724">
        <v>78977052</v>
      </c>
      <c r="AO9" s="1724">
        <v>77241598</v>
      </c>
      <c r="AP9" s="1724">
        <v>79407211</v>
      </c>
      <c r="AQ9" s="1724">
        <v>78433546</v>
      </c>
      <c r="AR9" s="1724">
        <v>77940778</v>
      </c>
      <c r="AS9" s="1724">
        <v>80774809</v>
      </c>
      <c r="AT9" s="1724">
        <v>81009630</v>
      </c>
      <c r="AU9" s="1724">
        <v>81763277</v>
      </c>
      <c r="AV9" s="1724">
        <v>81697942</v>
      </c>
      <c r="AW9" s="1724">
        <v>83377025</v>
      </c>
      <c r="AX9" s="1724">
        <v>85531969</v>
      </c>
      <c r="AY9" s="1724">
        <v>84475844</v>
      </c>
      <c r="AZ9" s="1724">
        <f t="shared" ref="AZ9:BD9" si="0">SUM(AZ10:AZ12)</f>
        <v>85663383</v>
      </c>
      <c r="BA9" s="1724">
        <f t="shared" si="0"/>
        <v>89601410</v>
      </c>
      <c r="BB9" s="1724">
        <f t="shared" si="0"/>
        <v>91348632</v>
      </c>
      <c r="BC9" s="1724">
        <f t="shared" si="0"/>
        <v>94765753</v>
      </c>
      <c r="BD9" s="1724">
        <f t="shared" si="0"/>
        <v>97722784</v>
      </c>
      <c r="BE9" s="1724">
        <f>SUM(BE10:BE12)</f>
        <v>100421485</v>
      </c>
      <c r="BF9" s="1724">
        <f>SUM(BF10:BF12)</f>
        <v>104725600</v>
      </c>
      <c r="XFB9">
        <v>147</v>
      </c>
    </row>
    <row r="10" spans="1:201 16382:16382" s="2086" customFormat="1" ht="16.5" customHeight="1">
      <c r="A10" s="2097"/>
      <c r="B10" s="2098" t="str">
        <f>INDEX(tblTrans[[English]:[Polski]],MATCH(XFB10,tblTrans[ID],0),LangSelID)</f>
        <v>at amortised cost</v>
      </c>
      <c r="C10" s="2099"/>
      <c r="D10" s="2100"/>
      <c r="E10" s="2101"/>
      <c r="F10" s="2101"/>
      <c r="G10" s="2102"/>
      <c r="H10" s="2103"/>
      <c r="I10" s="2101"/>
      <c r="J10" s="2101"/>
      <c r="K10" s="2104"/>
      <c r="L10" s="2100"/>
      <c r="M10" s="2101"/>
      <c r="N10" s="2101"/>
      <c r="O10" s="2102"/>
      <c r="P10" s="2103"/>
      <c r="Q10" s="2101"/>
      <c r="R10" s="2101"/>
      <c r="S10" s="2105"/>
      <c r="T10" s="2100"/>
      <c r="U10" s="2101"/>
      <c r="V10" s="2101"/>
      <c r="W10" s="2102"/>
      <c r="X10" s="2103"/>
      <c r="Y10" s="2101"/>
      <c r="Z10" s="1708"/>
      <c r="AA10" s="2105"/>
      <c r="AB10" s="2100"/>
      <c r="AC10" s="2101"/>
      <c r="AD10" s="2101"/>
      <c r="AE10" s="2102"/>
      <c r="AF10" s="2103"/>
      <c r="AG10" s="2101"/>
      <c r="AH10" s="2106"/>
      <c r="AI10" s="2102"/>
      <c r="AJ10" s="2102"/>
      <c r="AK10" s="2102"/>
      <c r="AL10" s="2102"/>
      <c r="AM10" s="2102"/>
      <c r="AN10" s="2102"/>
      <c r="AO10" s="2102"/>
      <c r="AP10" s="2102"/>
      <c r="AQ10" s="2102"/>
      <c r="AR10" s="2102"/>
      <c r="AS10" s="2102"/>
      <c r="AT10" s="2102"/>
      <c r="AU10" s="2102"/>
      <c r="AV10" s="2102"/>
      <c r="AW10" s="2102"/>
      <c r="AX10" s="2102"/>
      <c r="AY10" s="2102"/>
      <c r="AZ10" s="2337">
        <v>82274283</v>
      </c>
      <c r="BA10" s="2102">
        <v>86428433</v>
      </c>
      <c r="BB10" s="2102">
        <v>88379173</v>
      </c>
      <c r="BC10" s="2102">
        <v>92017432</v>
      </c>
      <c r="BD10" s="2102">
        <v>95162600</v>
      </c>
      <c r="BE10" s="2102">
        <v>98016951</v>
      </c>
      <c r="BF10" s="2102">
        <v>102424342</v>
      </c>
      <c r="XFB10" s="2107">
        <v>979</v>
      </c>
    </row>
    <row r="11" spans="1:201 16382:16382" s="2086" customFormat="1" ht="16.5" customHeight="1">
      <c r="A11" s="2097"/>
      <c r="B11" s="2098" t="str">
        <f>INDEX(tblTrans[[English]:[Polski]],MATCH(XFB11,tblTrans[ID],0),LangSelID)</f>
        <v>mandatorily at fair value through profit or loss</v>
      </c>
      <c r="C11" s="2099"/>
      <c r="D11" s="2100"/>
      <c r="E11" s="2101"/>
      <c r="F11" s="2101"/>
      <c r="G11" s="2102"/>
      <c r="H11" s="2103"/>
      <c r="I11" s="2101"/>
      <c r="J11" s="2101"/>
      <c r="K11" s="2104"/>
      <c r="L11" s="2100"/>
      <c r="M11" s="2101"/>
      <c r="N11" s="2101"/>
      <c r="O11" s="2102"/>
      <c r="P11" s="2103"/>
      <c r="Q11" s="2101"/>
      <c r="R11" s="2101"/>
      <c r="S11" s="2105"/>
      <c r="T11" s="2100"/>
      <c r="U11" s="2101"/>
      <c r="V11" s="2101"/>
      <c r="W11" s="2102"/>
      <c r="X11" s="2103"/>
      <c r="Y11" s="2101"/>
      <c r="Z11" s="1708"/>
      <c r="AA11" s="2105"/>
      <c r="AB11" s="2100"/>
      <c r="AC11" s="2101"/>
      <c r="AD11" s="2101"/>
      <c r="AE11" s="2102"/>
      <c r="AF11" s="2103"/>
      <c r="AG11" s="2101"/>
      <c r="AH11" s="2106"/>
      <c r="AI11" s="2102"/>
      <c r="AJ11" s="2102"/>
      <c r="AK11" s="2102"/>
      <c r="AL11" s="2102"/>
      <c r="AM11" s="2102"/>
      <c r="AN11" s="2102"/>
      <c r="AO11" s="2102"/>
      <c r="AP11" s="2102"/>
      <c r="AQ11" s="2102"/>
      <c r="AR11" s="2102"/>
      <c r="AS11" s="2102"/>
      <c r="AT11" s="2102"/>
      <c r="AU11" s="2102"/>
      <c r="AV11" s="2102"/>
      <c r="AW11" s="2102"/>
      <c r="AX11" s="2102"/>
      <c r="AY11" s="2102"/>
      <c r="AZ11" s="2337">
        <v>3389100</v>
      </c>
      <c r="BA11" s="2102">
        <v>3172977</v>
      </c>
      <c r="BB11" s="2102">
        <v>2926363</v>
      </c>
      <c r="BC11" s="2102">
        <v>2705155</v>
      </c>
      <c r="BD11" s="2102">
        <v>2518030</v>
      </c>
      <c r="BE11" s="2102">
        <v>2361012</v>
      </c>
      <c r="BF11" s="2102">
        <v>2130045</v>
      </c>
      <c r="XFB11" s="2107">
        <v>980</v>
      </c>
    </row>
    <row r="12" spans="1:201 16382:16382" s="2086" customFormat="1" ht="16.5" customHeight="1">
      <c r="A12" s="2097"/>
      <c r="B12" s="2108" t="str">
        <f>INDEX(tblTrans[[English]:[Polski]],MATCH(XFB12,tblTrans[ID],0),LangSelID)</f>
        <v>held for trading</v>
      </c>
      <c r="C12" s="2109"/>
      <c r="D12" s="2110"/>
      <c r="E12" s="2111"/>
      <c r="F12" s="2111"/>
      <c r="G12" s="2112"/>
      <c r="H12" s="2113"/>
      <c r="I12" s="2111"/>
      <c r="J12" s="2111"/>
      <c r="K12" s="2114"/>
      <c r="L12" s="2110"/>
      <c r="M12" s="2111"/>
      <c r="N12" s="2111"/>
      <c r="O12" s="2112"/>
      <c r="P12" s="2113"/>
      <c r="Q12" s="2111"/>
      <c r="R12" s="2111"/>
      <c r="S12" s="2115"/>
      <c r="T12" s="2110"/>
      <c r="U12" s="2111"/>
      <c r="V12" s="2111"/>
      <c r="W12" s="2112"/>
      <c r="X12" s="2113"/>
      <c r="Y12" s="2111"/>
      <c r="Z12" s="1719"/>
      <c r="AA12" s="2115"/>
      <c r="AB12" s="2110"/>
      <c r="AC12" s="2111"/>
      <c r="AD12" s="2111"/>
      <c r="AE12" s="2112"/>
      <c r="AF12" s="2113"/>
      <c r="AG12" s="2111"/>
      <c r="AH12" s="2116"/>
      <c r="AI12" s="2112"/>
      <c r="AJ12" s="2112"/>
      <c r="AK12" s="2112"/>
      <c r="AL12" s="2112"/>
      <c r="AM12" s="2112"/>
      <c r="AN12" s="2112"/>
      <c r="AO12" s="2112"/>
      <c r="AP12" s="2112"/>
      <c r="AQ12" s="2112"/>
      <c r="AR12" s="2112"/>
      <c r="AS12" s="2112"/>
      <c r="AT12" s="2112"/>
      <c r="AU12" s="2112"/>
      <c r="AV12" s="2112"/>
      <c r="AW12" s="2112"/>
      <c r="AX12" s="2112"/>
      <c r="AY12" s="2112"/>
      <c r="AZ12" s="2338"/>
      <c r="BA12" s="2112"/>
      <c r="BB12" s="2112">
        <v>43096</v>
      </c>
      <c r="BC12" s="2112">
        <v>43166</v>
      </c>
      <c r="BD12" s="2112">
        <v>42154</v>
      </c>
      <c r="BE12" s="2112">
        <v>43522</v>
      </c>
      <c r="BF12" s="2112">
        <v>171213</v>
      </c>
      <c r="XFB12" s="2107">
        <v>1106</v>
      </c>
    </row>
    <row r="13" spans="1:201 16382:16382" s="2086" customFormat="1" ht="16.5" customHeight="1">
      <c r="A13" s="2097"/>
      <c r="B13" s="2356" t="str">
        <f>INDEX(tblTrans[[English]:[Polski]],MATCH(XFB13,tblTrans[ID],0),LangSelID)</f>
        <v>Hedge accounting adjustments related to fair value of hedged items</v>
      </c>
      <c r="C13" s="2346"/>
      <c r="D13" s="2347"/>
      <c r="E13" s="2348"/>
      <c r="F13" s="2348"/>
      <c r="G13" s="2349"/>
      <c r="H13" s="2350"/>
      <c r="I13" s="2348"/>
      <c r="J13" s="2348"/>
      <c r="K13" s="2351"/>
      <c r="L13" s="2347"/>
      <c r="M13" s="2348"/>
      <c r="N13" s="2348"/>
      <c r="O13" s="2349"/>
      <c r="P13" s="2350"/>
      <c r="Q13" s="2348"/>
      <c r="R13" s="2348"/>
      <c r="S13" s="2352"/>
      <c r="T13" s="2347"/>
      <c r="U13" s="2348"/>
      <c r="V13" s="2348"/>
      <c r="W13" s="2349"/>
      <c r="X13" s="2350"/>
      <c r="Y13" s="2348"/>
      <c r="Z13" s="2353"/>
      <c r="AA13" s="2352">
        <v>1924</v>
      </c>
      <c r="AB13" s="2347"/>
      <c r="AC13" s="2348">
        <v>1623</v>
      </c>
      <c r="AD13" s="2348">
        <v>2431</v>
      </c>
      <c r="AE13" s="2349">
        <v>2439</v>
      </c>
      <c r="AF13" s="2350">
        <v>1944</v>
      </c>
      <c r="AG13" s="2348">
        <v>1109</v>
      </c>
      <c r="AH13" s="2354">
        <v>1134</v>
      </c>
      <c r="AI13" s="2349">
        <v>970</v>
      </c>
      <c r="AJ13" s="2349">
        <v>821</v>
      </c>
      <c r="AK13" s="2349">
        <v>778</v>
      </c>
      <c r="AL13" s="2349">
        <v>601</v>
      </c>
      <c r="AM13" s="2349">
        <v>461</v>
      </c>
      <c r="AN13" s="2349">
        <v>360</v>
      </c>
      <c r="AO13" s="2349">
        <v>256</v>
      </c>
      <c r="AP13" s="2349">
        <v>192</v>
      </c>
      <c r="AQ13" s="2349">
        <v>130</v>
      </c>
      <c r="AR13" s="2349">
        <v>112</v>
      </c>
      <c r="AS13" s="2349">
        <v>73</v>
      </c>
      <c r="AT13" s="2349">
        <v>36</v>
      </c>
      <c r="AU13" s="2349">
        <v>0</v>
      </c>
      <c r="AV13" s="2349">
        <v>0</v>
      </c>
      <c r="AW13" s="2349">
        <v>0</v>
      </c>
      <c r="AX13" s="2349">
        <v>0</v>
      </c>
      <c r="AY13" s="2349">
        <v>0</v>
      </c>
      <c r="AZ13" s="2355">
        <v>0</v>
      </c>
      <c r="BA13" s="2349">
        <v>0</v>
      </c>
      <c r="BB13" s="2349">
        <v>0</v>
      </c>
      <c r="BC13" s="2349">
        <v>0</v>
      </c>
      <c r="BD13" s="2349">
        <v>32</v>
      </c>
      <c r="BE13" s="2349">
        <v>135</v>
      </c>
      <c r="BF13" s="2349">
        <v>63</v>
      </c>
      <c r="XFB13" s="2107">
        <v>148</v>
      </c>
    </row>
    <row r="14" spans="1:201 16382:16382" s="213" customFormat="1" ht="16.5" customHeight="1">
      <c r="A14" s="2117"/>
      <c r="B14" s="2118" t="str">
        <f>INDEX(tblTrans[[English]:[Polski]],MATCH(XFB14,tblTrans[ID],0),LangSelID)</f>
        <v>Investment securities</v>
      </c>
      <c r="C14" s="1741"/>
      <c r="D14" s="2119">
        <v>1191661</v>
      </c>
      <c r="E14" s="2120">
        <v>2860147</v>
      </c>
      <c r="F14" s="2120">
        <v>3621791</v>
      </c>
      <c r="G14" s="2121">
        <v>3055516</v>
      </c>
      <c r="H14" s="2122">
        <v>4048085</v>
      </c>
      <c r="I14" s="2120">
        <v>3990997</v>
      </c>
      <c r="J14" s="2120">
        <v>4321967</v>
      </c>
      <c r="K14" s="2123">
        <v>6386574</v>
      </c>
      <c r="L14" s="2119">
        <v>4854943</v>
      </c>
      <c r="M14" s="2120">
        <v>5162871</v>
      </c>
      <c r="N14" s="2120">
        <v>4543022</v>
      </c>
      <c r="O14" s="2121">
        <v>5502312</v>
      </c>
      <c r="P14" s="2122">
        <v>6427358</v>
      </c>
      <c r="Q14" s="2120">
        <v>9752875</v>
      </c>
      <c r="R14" s="2120">
        <v>11168841</v>
      </c>
      <c r="S14" s="2124">
        <v>13120687</v>
      </c>
      <c r="T14" s="2125">
        <v>15332498</v>
      </c>
      <c r="U14" s="2126">
        <v>18930522</v>
      </c>
      <c r="V14" s="2126">
        <v>19244196</v>
      </c>
      <c r="W14" s="2127">
        <v>18762688</v>
      </c>
      <c r="X14" s="2128">
        <v>16089485</v>
      </c>
      <c r="Y14" s="2126">
        <v>16671823</v>
      </c>
      <c r="Z14" s="1635">
        <v>13944480</v>
      </c>
      <c r="AA14" s="2123">
        <v>20551272</v>
      </c>
      <c r="AB14" s="2125">
        <v>14160314</v>
      </c>
      <c r="AC14" s="2126">
        <v>15194988</v>
      </c>
      <c r="AD14" s="2126">
        <v>13970331</v>
      </c>
      <c r="AE14" s="2127">
        <v>19993388</v>
      </c>
      <c r="AF14" s="2128">
        <v>23544201</v>
      </c>
      <c r="AG14" s="2126">
        <v>22681955</v>
      </c>
      <c r="AH14" s="2126">
        <v>24894354</v>
      </c>
      <c r="AI14" s="2127">
        <v>25341763</v>
      </c>
      <c r="AJ14" s="2127">
        <v>26605235</v>
      </c>
      <c r="AK14" s="2127">
        <v>27128055</v>
      </c>
      <c r="AL14" s="2127">
        <v>28154394</v>
      </c>
      <c r="AM14" s="2127">
        <v>27678614</v>
      </c>
      <c r="AN14" s="2127">
        <v>28442073</v>
      </c>
      <c r="AO14" s="2127">
        <v>29515812</v>
      </c>
      <c r="AP14" s="2127">
        <v>30026139</v>
      </c>
      <c r="AQ14" s="2127">
        <v>30736949</v>
      </c>
      <c r="AR14" s="2127">
        <v>31618471</v>
      </c>
      <c r="AS14" s="2127">
        <v>31644303</v>
      </c>
      <c r="AT14" s="2127">
        <v>31257850</v>
      </c>
      <c r="AU14" s="2127">
        <v>31393352</v>
      </c>
      <c r="AV14" s="2127">
        <v>31689903</v>
      </c>
      <c r="AW14" s="2127">
        <v>30469641</v>
      </c>
      <c r="AX14" s="2127">
        <v>32448706</v>
      </c>
      <c r="AY14" s="2127">
        <v>32144699</v>
      </c>
      <c r="AZ14" s="2127">
        <f t="shared" ref="AZ14:BF14" si="1">SUM(AZ15:AZ17)</f>
        <v>31655013</v>
      </c>
      <c r="BA14" s="2127">
        <f t="shared" si="1"/>
        <v>33388424</v>
      </c>
      <c r="BB14" s="2127">
        <f t="shared" si="1"/>
        <v>34085572</v>
      </c>
      <c r="BC14" s="2127">
        <f t="shared" si="1"/>
        <v>33469728</v>
      </c>
      <c r="BD14" s="2127">
        <f t="shared" si="1"/>
        <v>34672335</v>
      </c>
      <c r="BE14" s="2127">
        <f t="shared" si="1"/>
        <v>34293826</v>
      </c>
      <c r="BF14" s="2127">
        <f t="shared" si="1"/>
        <v>34756064</v>
      </c>
      <c r="BI14" s="2260"/>
      <c r="XFB14" s="1486">
        <v>149</v>
      </c>
    </row>
    <row r="15" spans="1:201 16382:16382" s="2086" customFormat="1" ht="16.5" customHeight="1">
      <c r="A15" s="2097"/>
      <c r="B15" s="2098" t="str">
        <f>INDEX(tblTrans[[English]:[Polski]],MATCH(XFB15,tblTrans[ID],0),LangSelID)</f>
        <v>at fair value through other comprehensive income</v>
      </c>
      <c r="C15" s="2099"/>
      <c r="D15" s="2129"/>
      <c r="E15" s="2130"/>
      <c r="F15" s="2130"/>
      <c r="G15" s="2131"/>
      <c r="H15" s="2132"/>
      <c r="I15" s="2130"/>
      <c r="J15" s="2130"/>
      <c r="K15" s="2105"/>
      <c r="L15" s="2129"/>
      <c r="M15" s="2130"/>
      <c r="N15" s="2130"/>
      <c r="O15" s="2131"/>
      <c r="P15" s="2132"/>
      <c r="Q15" s="2130"/>
      <c r="R15" s="2130"/>
      <c r="S15" s="2104"/>
      <c r="T15" s="2100"/>
      <c r="U15" s="2101"/>
      <c r="V15" s="2101"/>
      <c r="W15" s="2102"/>
      <c r="X15" s="2103"/>
      <c r="Y15" s="2101"/>
      <c r="Z15" s="1708"/>
      <c r="AA15" s="2105"/>
      <c r="AB15" s="2100"/>
      <c r="AC15" s="2101"/>
      <c r="AD15" s="2101"/>
      <c r="AE15" s="2102"/>
      <c r="AF15" s="2103"/>
      <c r="AG15" s="2101"/>
      <c r="AH15" s="2101"/>
      <c r="AI15" s="2102"/>
      <c r="AJ15" s="2102"/>
      <c r="AK15" s="2102"/>
      <c r="AL15" s="2102"/>
      <c r="AM15" s="2102"/>
      <c r="AN15" s="2102"/>
      <c r="AO15" s="2102"/>
      <c r="AP15" s="2102"/>
      <c r="AQ15" s="2102"/>
      <c r="AR15" s="2102"/>
      <c r="AS15" s="2102"/>
      <c r="AT15" s="2102"/>
      <c r="AU15" s="2102"/>
      <c r="AV15" s="2102"/>
      <c r="AW15" s="2102"/>
      <c r="AX15" s="2102"/>
      <c r="AY15" s="2102"/>
      <c r="AZ15" s="2337">
        <v>22876878</v>
      </c>
      <c r="BA15" s="2102">
        <v>23952299</v>
      </c>
      <c r="BB15" s="2102">
        <v>25088724</v>
      </c>
      <c r="BC15" s="2102">
        <v>24338284</v>
      </c>
      <c r="BD15" s="2102">
        <v>25217431</v>
      </c>
      <c r="BE15" s="2102">
        <v>24556879</v>
      </c>
      <c r="BF15" s="2102">
        <v>24199667</v>
      </c>
      <c r="BI15" s="2260"/>
      <c r="XFB15" s="2107">
        <v>981</v>
      </c>
    </row>
    <row r="16" spans="1:201 16382:16382" s="2086" customFormat="1" ht="16.5" customHeight="1">
      <c r="A16" s="2097"/>
      <c r="B16" s="2098" t="str">
        <f>INDEX(tblTrans[[English]:[Polski]],MATCH(XFB16,tblTrans[ID],0),LangSelID)</f>
        <v>at amortised cost</v>
      </c>
      <c r="C16" s="2099"/>
      <c r="D16" s="2129"/>
      <c r="E16" s="2130"/>
      <c r="F16" s="2130"/>
      <c r="G16" s="2131"/>
      <c r="H16" s="2132"/>
      <c r="I16" s="2130"/>
      <c r="J16" s="2130"/>
      <c r="K16" s="2105"/>
      <c r="L16" s="2129"/>
      <c r="M16" s="2130"/>
      <c r="N16" s="2130"/>
      <c r="O16" s="2131"/>
      <c r="P16" s="2132"/>
      <c r="Q16" s="2130"/>
      <c r="R16" s="2130"/>
      <c r="S16" s="2104"/>
      <c r="T16" s="2100"/>
      <c r="U16" s="2101"/>
      <c r="V16" s="2101"/>
      <c r="W16" s="2102"/>
      <c r="X16" s="2103"/>
      <c r="Y16" s="2101"/>
      <c r="Z16" s="1708"/>
      <c r="AA16" s="2105"/>
      <c r="AB16" s="2100"/>
      <c r="AC16" s="2101"/>
      <c r="AD16" s="2101"/>
      <c r="AE16" s="2102"/>
      <c r="AF16" s="2103"/>
      <c r="AG16" s="2101"/>
      <c r="AH16" s="2101"/>
      <c r="AI16" s="2102"/>
      <c r="AJ16" s="2102"/>
      <c r="AK16" s="2102"/>
      <c r="AL16" s="2102"/>
      <c r="AM16" s="2102"/>
      <c r="AN16" s="2102"/>
      <c r="AO16" s="2102"/>
      <c r="AP16" s="2102"/>
      <c r="AQ16" s="2102"/>
      <c r="AR16" s="2102"/>
      <c r="AS16" s="2102"/>
      <c r="AT16" s="2102"/>
      <c r="AU16" s="2102"/>
      <c r="AV16" s="2102"/>
      <c r="AW16" s="2102"/>
      <c r="AX16" s="2102"/>
      <c r="AY16" s="2102"/>
      <c r="AZ16" s="2102">
        <v>8689402</v>
      </c>
      <c r="BA16" s="2102">
        <v>9314878</v>
      </c>
      <c r="BB16" s="2102">
        <v>8856425</v>
      </c>
      <c r="BC16" s="2102">
        <v>9000539</v>
      </c>
      <c r="BD16" s="2102">
        <v>9313153</v>
      </c>
      <c r="BE16" s="2102">
        <v>9575732</v>
      </c>
      <c r="BF16" s="2102">
        <v>10297536</v>
      </c>
      <c r="XFB16" s="2107">
        <v>979</v>
      </c>
    </row>
    <row r="17" spans="1:201 16382:16382" s="2086" customFormat="1" ht="16.5" customHeight="1">
      <c r="A17" s="2097"/>
      <c r="B17" s="2108" t="str">
        <f>INDEX(tblTrans[[English]:[Polski]],MATCH(XFB17,tblTrans[ID],0),LangSelID)</f>
        <v>mandatorily at fair value through profit or loss</v>
      </c>
      <c r="C17" s="2109"/>
      <c r="D17" s="2133"/>
      <c r="E17" s="2134"/>
      <c r="F17" s="2134"/>
      <c r="G17" s="2135"/>
      <c r="H17" s="2136"/>
      <c r="I17" s="2134"/>
      <c r="J17" s="2134"/>
      <c r="K17" s="2115"/>
      <c r="L17" s="2133"/>
      <c r="M17" s="2134"/>
      <c r="N17" s="2134"/>
      <c r="O17" s="2135"/>
      <c r="P17" s="2136"/>
      <c r="Q17" s="2134"/>
      <c r="R17" s="2134"/>
      <c r="S17" s="2114"/>
      <c r="T17" s="2110"/>
      <c r="U17" s="2111"/>
      <c r="V17" s="2111"/>
      <c r="W17" s="2112"/>
      <c r="X17" s="2113"/>
      <c r="Y17" s="2111"/>
      <c r="Z17" s="1719"/>
      <c r="AA17" s="2115"/>
      <c r="AB17" s="2110"/>
      <c r="AC17" s="2111"/>
      <c r="AD17" s="2111"/>
      <c r="AE17" s="2112"/>
      <c r="AF17" s="2113"/>
      <c r="AG17" s="2111"/>
      <c r="AH17" s="2111"/>
      <c r="AI17" s="2112"/>
      <c r="AJ17" s="2112"/>
      <c r="AK17" s="2112"/>
      <c r="AL17" s="2112"/>
      <c r="AM17" s="2112"/>
      <c r="AN17" s="2112"/>
      <c r="AO17" s="2112"/>
      <c r="AP17" s="2112"/>
      <c r="AQ17" s="2112"/>
      <c r="AR17" s="2112"/>
      <c r="AS17" s="2112"/>
      <c r="AT17" s="2112"/>
      <c r="AU17" s="2112"/>
      <c r="AV17" s="2112"/>
      <c r="AW17" s="2112"/>
      <c r="AX17" s="2112"/>
      <c r="AY17" s="2112"/>
      <c r="AZ17" s="2338">
        <v>88733</v>
      </c>
      <c r="BA17" s="2112">
        <f>63128+58119</f>
        <v>121247</v>
      </c>
      <c r="BB17" s="2112">
        <f>75770+64653</f>
        <v>140423</v>
      </c>
      <c r="BC17" s="2112">
        <v>130905</v>
      </c>
      <c r="BD17" s="2338">
        <v>141751</v>
      </c>
      <c r="BE17" s="2338">
        <f>85295+75920</f>
        <v>161215</v>
      </c>
      <c r="BF17" s="2338">
        <v>258861</v>
      </c>
      <c r="XFB17" s="2107">
        <v>980</v>
      </c>
    </row>
    <row r="18" spans="1:201 16382:16382" s="213" customFormat="1" ht="16.5" customHeight="1">
      <c r="A18" s="2117"/>
      <c r="B18" s="2137" t="str">
        <f>INDEX(tblTrans[[English]:[Polski]],MATCH(XFB18,tblTrans[ID],0),LangSelID)</f>
        <v>Non-current assets held for sale</v>
      </c>
      <c r="C18" s="2138"/>
      <c r="D18" s="2139">
        <v>316991</v>
      </c>
      <c r="E18" s="2140">
        <v>317021</v>
      </c>
      <c r="F18" s="2140">
        <v>317063</v>
      </c>
      <c r="G18" s="2141">
        <v>385194</v>
      </c>
      <c r="H18" s="2142">
        <v>320133</v>
      </c>
      <c r="I18" s="2140">
        <v>324106</v>
      </c>
      <c r="J18" s="2140">
        <v>328690</v>
      </c>
      <c r="K18" s="2143">
        <v>336078</v>
      </c>
      <c r="L18" s="2139">
        <v>355220</v>
      </c>
      <c r="M18" s="2140">
        <v>416150</v>
      </c>
      <c r="N18" s="2140">
        <v>416150</v>
      </c>
      <c r="O18" s="2141">
        <v>0</v>
      </c>
      <c r="P18" s="2142">
        <v>0</v>
      </c>
      <c r="Q18" s="2140">
        <v>0</v>
      </c>
      <c r="R18" s="2140"/>
      <c r="S18" s="2144">
        <v>0</v>
      </c>
      <c r="T18" s="2139">
        <v>0</v>
      </c>
      <c r="U18" s="2140">
        <v>0</v>
      </c>
      <c r="V18" s="2140">
        <v>0</v>
      </c>
      <c r="W18" s="2141">
        <v>0</v>
      </c>
      <c r="X18" s="2142">
        <v>1251367</v>
      </c>
      <c r="Y18" s="2140">
        <v>1252292</v>
      </c>
      <c r="Z18" s="1718">
        <v>0</v>
      </c>
      <c r="AA18" s="2144">
        <v>0</v>
      </c>
      <c r="AB18" s="2139">
        <v>0</v>
      </c>
      <c r="AC18" s="2140">
        <v>0</v>
      </c>
      <c r="AD18" s="2140">
        <v>0</v>
      </c>
      <c r="AE18" s="2141">
        <v>0</v>
      </c>
      <c r="AF18" s="2142">
        <v>0</v>
      </c>
      <c r="AG18" s="2140"/>
      <c r="AH18" s="2140"/>
      <c r="AI18" s="2141"/>
      <c r="AJ18" s="2141"/>
      <c r="AK18" s="2141"/>
      <c r="AL18" s="2141">
        <v>182922</v>
      </c>
      <c r="AM18" s="2141">
        <v>576838</v>
      </c>
      <c r="AN18" s="2141"/>
      <c r="AO18" s="2141"/>
      <c r="AP18" s="2141"/>
      <c r="AQ18" s="2141"/>
      <c r="AR18" s="2141"/>
      <c r="AS18" s="2141"/>
      <c r="AT18" s="2141"/>
      <c r="AU18" s="2141"/>
      <c r="AV18" s="2141">
        <v>0</v>
      </c>
      <c r="AW18" s="2141">
        <v>170772</v>
      </c>
      <c r="AX18" s="2141">
        <v>0</v>
      </c>
      <c r="AY18" s="2141">
        <v>42134</v>
      </c>
      <c r="AZ18" s="2141">
        <v>42014</v>
      </c>
      <c r="BA18" s="2141">
        <v>0</v>
      </c>
      <c r="BB18" s="2141">
        <v>0</v>
      </c>
      <c r="BC18" s="2141">
        <v>0</v>
      </c>
      <c r="BD18" s="2141">
        <v>0</v>
      </c>
      <c r="BE18" s="2141">
        <v>0</v>
      </c>
      <c r="BF18" s="2141"/>
      <c r="XFB18" s="1486">
        <v>150</v>
      </c>
    </row>
    <row r="19" spans="1:201 16382:16382" s="213" customFormat="1" ht="16.5" customHeight="1">
      <c r="A19" s="2117"/>
      <c r="B19" s="2145" t="str">
        <f>INDEX(tblTrans[[English]:[Polski]],MATCH(XFB19,tblTrans[ID],0),LangSelID)</f>
        <v>Pledged assets</v>
      </c>
      <c r="C19" s="659"/>
      <c r="D19" s="2146">
        <v>1137523</v>
      </c>
      <c r="E19" s="2147">
        <v>2470060</v>
      </c>
      <c r="F19" s="2147">
        <v>2042321</v>
      </c>
      <c r="G19" s="2148">
        <v>2702180</v>
      </c>
      <c r="H19" s="2149">
        <v>2749847</v>
      </c>
      <c r="I19" s="2147">
        <v>2473770</v>
      </c>
      <c r="J19" s="2147">
        <v>2682641</v>
      </c>
      <c r="K19" s="2150">
        <v>2812277</v>
      </c>
      <c r="L19" s="2146">
        <v>2951421</v>
      </c>
      <c r="M19" s="2147">
        <v>2590976</v>
      </c>
      <c r="N19" s="2147">
        <v>2828170</v>
      </c>
      <c r="O19" s="2148">
        <v>3445281</v>
      </c>
      <c r="P19" s="2149">
        <v>2375692</v>
      </c>
      <c r="Q19" s="2147">
        <v>2927131</v>
      </c>
      <c r="R19" s="2147">
        <v>2521524</v>
      </c>
      <c r="S19" s="2150">
        <v>3516525</v>
      </c>
      <c r="T19" s="2146">
        <v>3291143</v>
      </c>
      <c r="U19" s="2147">
        <v>3072434</v>
      </c>
      <c r="V19" s="2147">
        <v>1624629</v>
      </c>
      <c r="W19" s="2148">
        <v>1830803</v>
      </c>
      <c r="X19" s="2149">
        <v>2562080</v>
      </c>
      <c r="Y19" s="2147">
        <v>1225416</v>
      </c>
      <c r="Z19" s="626">
        <v>2894717</v>
      </c>
      <c r="AA19" s="2150">
        <v>0</v>
      </c>
      <c r="AB19" s="2146">
        <v>3091424</v>
      </c>
      <c r="AC19" s="2147">
        <v>3761232</v>
      </c>
      <c r="AD19" s="2147">
        <v>5191118</v>
      </c>
      <c r="AE19" s="2148">
        <v>0</v>
      </c>
      <c r="AF19" s="2149"/>
      <c r="AG19" s="2147"/>
      <c r="AH19" s="2147"/>
      <c r="AI19" s="2148"/>
      <c r="AJ19" s="2148"/>
      <c r="AK19" s="2148"/>
      <c r="AL19" s="2148"/>
      <c r="AM19" s="2148"/>
      <c r="AN19" s="2148"/>
      <c r="AO19" s="2148"/>
      <c r="AP19" s="2148"/>
      <c r="AQ19" s="2148"/>
      <c r="AR19" s="2148"/>
      <c r="AS19" s="2148"/>
      <c r="AT19" s="2148"/>
      <c r="AU19" s="2148"/>
      <c r="AV19" s="2148"/>
      <c r="AW19" s="2148"/>
      <c r="AX19" s="2148"/>
      <c r="AY19" s="2148"/>
      <c r="AZ19" s="2148"/>
      <c r="BA19" s="2148"/>
      <c r="BB19" s="2148"/>
      <c r="BC19" s="2148"/>
      <c r="BD19" s="2148"/>
      <c r="BE19" s="2148"/>
      <c r="BF19" s="2148"/>
      <c r="XFB19" s="1486">
        <v>151</v>
      </c>
    </row>
    <row r="20" spans="1:201 16382:16382" s="46" customFormat="1" ht="16.5" customHeight="1">
      <c r="A20" s="40"/>
      <c r="B20" s="619" t="str">
        <f>INDEX(tblTrans[[English]:[Polski]],MATCH(XFB20,tblTrans[ID],0),LangSelID)</f>
        <v>Investments in associated undertakings</v>
      </c>
      <c r="C20" s="620"/>
      <c r="D20" s="621">
        <v>1601</v>
      </c>
      <c r="E20" s="622">
        <v>5640</v>
      </c>
      <c r="F20" s="622">
        <v>5573</v>
      </c>
      <c r="G20" s="623">
        <v>5356</v>
      </c>
      <c r="H20" s="624">
        <v>4122</v>
      </c>
      <c r="I20" s="622">
        <v>4004</v>
      </c>
      <c r="J20" s="622">
        <v>5087</v>
      </c>
      <c r="K20" s="625">
        <v>4823</v>
      </c>
      <c r="L20" s="621">
        <v>9074</v>
      </c>
      <c r="M20" s="622">
        <v>13675</v>
      </c>
      <c r="N20" s="622">
        <v>13892</v>
      </c>
      <c r="O20" s="623">
        <v>16953</v>
      </c>
      <c r="P20" s="624">
        <v>1316</v>
      </c>
      <c r="Q20" s="622">
        <v>1251</v>
      </c>
      <c r="R20" s="622">
        <v>1182</v>
      </c>
      <c r="S20" s="625">
        <v>1150</v>
      </c>
      <c r="T20" s="621">
        <v>1081</v>
      </c>
      <c r="U20" s="622">
        <v>1161</v>
      </c>
      <c r="V20" s="622">
        <v>1116</v>
      </c>
      <c r="W20" s="623">
        <v>317</v>
      </c>
      <c r="X20" s="624">
        <v>0</v>
      </c>
      <c r="Y20" s="622">
        <v>0</v>
      </c>
      <c r="Z20" s="626">
        <v>0</v>
      </c>
      <c r="AA20" s="625">
        <v>0</v>
      </c>
      <c r="AB20" s="621">
        <v>0</v>
      </c>
      <c r="AC20" s="622">
        <v>0</v>
      </c>
      <c r="AD20" s="622">
        <v>0</v>
      </c>
      <c r="AE20" s="623">
        <v>0</v>
      </c>
      <c r="AF20" s="624">
        <v>0</v>
      </c>
      <c r="AG20" s="622"/>
      <c r="AH20" s="622"/>
      <c r="AI20" s="623"/>
      <c r="AJ20" s="623"/>
      <c r="AK20" s="623"/>
      <c r="AL20" s="623"/>
      <c r="AM20" s="623"/>
      <c r="AN20" s="623">
        <v>1000</v>
      </c>
      <c r="AO20" s="623">
        <v>985</v>
      </c>
      <c r="AP20" s="623">
        <v>928</v>
      </c>
      <c r="AQ20" s="623">
        <v>7359</v>
      </c>
      <c r="AR20" s="623">
        <v>7319</v>
      </c>
      <c r="AS20" s="623">
        <v>7271</v>
      </c>
      <c r="AT20" s="623">
        <v>7252</v>
      </c>
      <c r="AU20" s="623">
        <v>0</v>
      </c>
      <c r="AV20" s="623">
        <v>0</v>
      </c>
      <c r="AW20" s="623">
        <v>0</v>
      </c>
      <c r="AX20" s="623">
        <v>28387</v>
      </c>
      <c r="AY20" s="623">
        <v>28680</v>
      </c>
      <c r="AZ20" s="623">
        <v>28969</v>
      </c>
      <c r="BA20" s="623">
        <v>29644</v>
      </c>
      <c r="BB20" s="623">
        <v>29951</v>
      </c>
      <c r="BC20" s="623">
        <v>0</v>
      </c>
      <c r="BD20" s="623">
        <v>0</v>
      </c>
      <c r="BE20" s="623">
        <v>0</v>
      </c>
      <c r="BF20" s="623"/>
      <c r="XFB20">
        <v>152</v>
      </c>
    </row>
    <row r="21" spans="1:201 16382:16382" s="46" customFormat="1" ht="16.5" customHeight="1">
      <c r="A21" s="40"/>
      <c r="B21" s="619" t="str">
        <f>INDEX(tblTrans[[English]:[Polski]],MATCH(XFB21,tblTrans[ID],0),LangSelID)</f>
        <v>Intangible assets</v>
      </c>
      <c r="C21" s="620"/>
      <c r="D21" s="621">
        <v>417248</v>
      </c>
      <c r="E21" s="622">
        <v>412319</v>
      </c>
      <c r="F21" s="622">
        <v>403515</v>
      </c>
      <c r="G21" s="623">
        <v>381111</v>
      </c>
      <c r="H21" s="624">
        <v>368264</v>
      </c>
      <c r="I21" s="622">
        <v>372955</v>
      </c>
      <c r="J21" s="622">
        <v>373991</v>
      </c>
      <c r="K21" s="625">
        <v>404967</v>
      </c>
      <c r="L21" s="621">
        <v>406919</v>
      </c>
      <c r="M21" s="622">
        <v>410637</v>
      </c>
      <c r="N21" s="622">
        <v>432894</v>
      </c>
      <c r="O21" s="623">
        <v>438452</v>
      </c>
      <c r="P21" s="624">
        <v>433401</v>
      </c>
      <c r="Q21" s="622">
        <v>439932</v>
      </c>
      <c r="R21" s="622">
        <v>437154</v>
      </c>
      <c r="S21" s="625">
        <v>441372</v>
      </c>
      <c r="T21" s="621">
        <v>425624</v>
      </c>
      <c r="U21" s="622">
        <v>412652</v>
      </c>
      <c r="V21" s="622">
        <v>402685</v>
      </c>
      <c r="W21" s="623">
        <v>427837</v>
      </c>
      <c r="X21" s="624">
        <v>397966</v>
      </c>
      <c r="Y21" s="622">
        <v>411982</v>
      </c>
      <c r="Z21" s="626">
        <v>407786</v>
      </c>
      <c r="AA21" s="625">
        <v>436769</v>
      </c>
      <c r="AB21" s="621">
        <v>418265</v>
      </c>
      <c r="AC21" s="622">
        <v>409753</v>
      </c>
      <c r="AD21" s="622">
        <v>407959</v>
      </c>
      <c r="AE21" s="623">
        <v>436123</v>
      </c>
      <c r="AF21" s="624">
        <v>419014</v>
      </c>
      <c r="AG21" s="622">
        <v>415428</v>
      </c>
      <c r="AH21" s="622">
        <v>421170</v>
      </c>
      <c r="AI21" s="623">
        <v>455345</v>
      </c>
      <c r="AJ21" s="623">
        <v>431959</v>
      </c>
      <c r="AK21" s="623">
        <v>460135</v>
      </c>
      <c r="AL21" s="623">
        <v>448246</v>
      </c>
      <c r="AM21" s="623">
        <v>465626</v>
      </c>
      <c r="AN21" s="623">
        <v>458185</v>
      </c>
      <c r="AO21" s="623">
        <v>469853</v>
      </c>
      <c r="AP21" s="623">
        <v>477160</v>
      </c>
      <c r="AQ21" s="623">
        <v>519049</v>
      </c>
      <c r="AR21" s="623">
        <v>512481</v>
      </c>
      <c r="AS21" s="623">
        <v>503561</v>
      </c>
      <c r="AT21" s="623">
        <v>501917</v>
      </c>
      <c r="AU21" s="623">
        <v>582663</v>
      </c>
      <c r="AV21" s="623">
        <v>577955</v>
      </c>
      <c r="AW21" s="623">
        <v>627900</v>
      </c>
      <c r="AX21" s="623">
        <v>636272</v>
      </c>
      <c r="AY21" s="623">
        <v>710642</v>
      </c>
      <c r="AZ21" s="623">
        <v>692258</v>
      </c>
      <c r="BA21" s="623">
        <v>703524</v>
      </c>
      <c r="BB21" s="623">
        <v>722219</v>
      </c>
      <c r="BC21" s="623">
        <v>776175</v>
      </c>
      <c r="BD21" s="623">
        <v>814898</v>
      </c>
      <c r="BE21" s="623">
        <v>822131</v>
      </c>
      <c r="BF21" s="623">
        <v>876595</v>
      </c>
      <c r="XFB21">
        <v>153</v>
      </c>
    </row>
    <row r="22" spans="1:201 16382:16382" s="46" customFormat="1" ht="16.5" customHeight="1">
      <c r="A22" s="40"/>
      <c r="B22" s="619" t="str">
        <f>INDEX(tblTrans[[English]:[Polski]],MATCH(XFB22,tblTrans[ID],0),LangSelID)</f>
        <v>Tangible fixed assets</v>
      </c>
      <c r="C22" s="620"/>
      <c r="D22" s="621">
        <v>560183</v>
      </c>
      <c r="E22" s="622">
        <v>561382</v>
      </c>
      <c r="F22" s="622">
        <v>565274</v>
      </c>
      <c r="G22" s="623">
        <v>580108</v>
      </c>
      <c r="H22" s="624">
        <v>584190</v>
      </c>
      <c r="I22" s="622">
        <v>591243</v>
      </c>
      <c r="J22" s="622">
        <v>605725</v>
      </c>
      <c r="K22" s="625">
        <v>670213</v>
      </c>
      <c r="L22" s="621">
        <v>685919</v>
      </c>
      <c r="M22" s="622">
        <v>716962</v>
      </c>
      <c r="N22" s="622">
        <v>746951</v>
      </c>
      <c r="O22" s="623">
        <v>814469</v>
      </c>
      <c r="P22" s="624">
        <v>812882</v>
      </c>
      <c r="Q22" s="622">
        <v>795728</v>
      </c>
      <c r="R22" s="622">
        <v>785486</v>
      </c>
      <c r="S22" s="625">
        <v>786446</v>
      </c>
      <c r="T22" s="621">
        <v>768656</v>
      </c>
      <c r="U22" s="622">
        <v>766234</v>
      </c>
      <c r="V22" s="622">
        <v>756483</v>
      </c>
      <c r="W22" s="623">
        <v>777620</v>
      </c>
      <c r="X22" s="624">
        <v>753348</v>
      </c>
      <c r="Y22" s="622">
        <v>759872</v>
      </c>
      <c r="Z22" s="626">
        <v>757541</v>
      </c>
      <c r="AA22" s="625">
        <v>832455</v>
      </c>
      <c r="AB22" s="621">
        <v>805300</v>
      </c>
      <c r="AC22" s="622">
        <v>796474</v>
      </c>
      <c r="AD22" s="622">
        <v>788153</v>
      </c>
      <c r="AE22" s="623">
        <v>773904</v>
      </c>
      <c r="AF22" s="624">
        <v>746056</v>
      </c>
      <c r="AG22" s="622">
        <v>736680</v>
      </c>
      <c r="AH22" s="622">
        <v>723088</v>
      </c>
      <c r="AI22" s="623">
        <v>709552</v>
      </c>
      <c r="AJ22" s="623">
        <v>705955</v>
      </c>
      <c r="AK22" s="623">
        <v>710505</v>
      </c>
      <c r="AL22" s="623">
        <v>700870</v>
      </c>
      <c r="AM22" s="623">
        <v>717377</v>
      </c>
      <c r="AN22" s="623">
        <v>706458</v>
      </c>
      <c r="AO22" s="623">
        <v>691833</v>
      </c>
      <c r="AP22" s="623">
        <v>692640</v>
      </c>
      <c r="AQ22" s="623">
        <v>744522</v>
      </c>
      <c r="AR22" s="623">
        <v>722279</v>
      </c>
      <c r="AS22" s="623">
        <v>722792</v>
      </c>
      <c r="AT22" s="623">
        <v>710268</v>
      </c>
      <c r="AU22" s="623">
        <v>757371</v>
      </c>
      <c r="AV22" s="623">
        <v>737261</v>
      </c>
      <c r="AW22" s="623">
        <v>711925</v>
      </c>
      <c r="AX22" s="623">
        <v>701845</v>
      </c>
      <c r="AY22" s="623">
        <v>758738</v>
      </c>
      <c r="AZ22" s="623">
        <v>730463</v>
      </c>
      <c r="BA22" s="623">
        <v>715542</v>
      </c>
      <c r="BB22" s="623">
        <v>748167</v>
      </c>
      <c r="BC22" s="623">
        <v>785026</v>
      </c>
      <c r="BD22" s="623">
        <v>1324958</v>
      </c>
      <c r="BE22" s="623">
        <v>1304153</v>
      </c>
      <c r="BF22" s="623">
        <v>1268686</v>
      </c>
      <c r="XFB22">
        <v>154</v>
      </c>
    </row>
    <row r="23" spans="1:201 16382:16382" s="46" customFormat="1" ht="16.5" customHeight="1">
      <c r="A23" s="40"/>
      <c r="B23" s="619" t="str">
        <f>INDEX(tblTrans[[English]:[Polski]],MATCH(XFB23,tblTrans[ID],0),LangSelID)</f>
        <v>Deferred+current income tax assets</v>
      </c>
      <c r="C23" s="620"/>
      <c r="D23" s="621">
        <v>101509</v>
      </c>
      <c r="E23" s="622">
        <v>94861</v>
      </c>
      <c r="F23" s="622">
        <v>83128</v>
      </c>
      <c r="G23" s="623">
        <v>65112</v>
      </c>
      <c r="H23" s="624">
        <v>67701</v>
      </c>
      <c r="I23" s="622">
        <v>84988</v>
      </c>
      <c r="J23" s="622">
        <v>96959</v>
      </c>
      <c r="K23" s="625">
        <v>116290</v>
      </c>
      <c r="L23" s="621">
        <v>121008</v>
      </c>
      <c r="M23" s="622">
        <v>216841</v>
      </c>
      <c r="N23" s="622">
        <v>293498</v>
      </c>
      <c r="O23" s="623">
        <v>327558</v>
      </c>
      <c r="P23" s="624">
        <v>326634</v>
      </c>
      <c r="Q23" s="622">
        <v>359560</v>
      </c>
      <c r="R23" s="622">
        <v>342679</v>
      </c>
      <c r="S23" s="625">
        <v>331828</v>
      </c>
      <c r="T23" s="621">
        <v>407900</v>
      </c>
      <c r="U23" s="622">
        <v>332373</v>
      </c>
      <c r="V23" s="622">
        <v>323992</v>
      </c>
      <c r="W23" s="623">
        <v>322294</v>
      </c>
      <c r="X23" s="624">
        <v>311181</v>
      </c>
      <c r="Y23" s="622">
        <v>261413</v>
      </c>
      <c r="Z23" s="626">
        <v>290486</v>
      </c>
      <c r="AA23" s="625">
        <v>311780</v>
      </c>
      <c r="AB23" s="621">
        <f>274421.63+1852</f>
        <v>276273.63</v>
      </c>
      <c r="AC23" s="622">
        <f>336001.8+1385</f>
        <v>337386.8</v>
      </c>
      <c r="AD23" s="622">
        <f>362279+595</f>
        <v>362874</v>
      </c>
      <c r="AE23" s="623">
        <f>391182+129</f>
        <v>391311</v>
      </c>
      <c r="AF23" s="624">
        <f>397495.3+2504</f>
        <v>399999.3</v>
      </c>
      <c r="AG23" s="622">
        <f>405460.83+884</f>
        <v>406344.83</v>
      </c>
      <c r="AH23" s="622">
        <f>361215+38903</f>
        <v>400118</v>
      </c>
      <c r="AI23" s="623">
        <f>370820.61+7332</f>
        <v>378152.61</v>
      </c>
      <c r="AJ23" s="623">
        <v>390025</v>
      </c>
      <c r="AK23" s="623">
        <f>261282+63843</f>
        <v>325125</v>
      </c>
      <c r="AL23" s="623">
        <v>298493</v>
      </c>
      <c r="AM23" s="623">
        <v>334167</v>
      </c>
      <c r="AN23" s="623">
        <v>360713</v>
      </c>
      <c r="AO23" s="623">
        <v>361724</v>
      </c>
      <c r="AP23" s="623">
        <v>328637</v>
      </c>
      <c r="AQ23" s="623">
        <v>367938</v>
      </c>
      <c r="AR23" s="623">
        <v>396977</v>
      </c>
      <c r="AS23" s="623">
        <f>451688+610</f>
        <v>452298</v>
      </c>
      <c r="AT23" s="623">
        <v>487779</v>
      </c>
      <c r="AU23" s="623">
        <f>540753+1313</f>
        <v>542066</v>
      </c>
      <c r="AV23" s="623">
        <f>526898+5656</f>
        <v>532554</v>
      </c>
      <c r="AW23" s="623">
        <f>518373+5822</f>
        <v>524195</v>
      </c>
      <c r="AX23" s="623">
        <f>561590+8770</f>
        <v>570360</v>
      </c>
      <c r="AY23" s="623">
        <v>638938</v>
      </c>
      <c r="AZ23" s="623">
        <f>11432+737819</f>
        <v>749251</v>
      </c>
      <c r="BA23" s="623">
        <v>858810</v>
      </c>
      <c r="BB23" s="623">
        <v>941641</v>
      </c>
      <c r="BC23" s="623">
        <v>968412</v>
      </c>
      <c r="BD23" s="623">
        <v>942833</v>
      </c>
      <c r="BE23" s="623">
        <f>3937+920600</f>
        <v>924537</v>
      </c>
      <c r="BF23" s="623">
        <v>875958</v>
      </c>
      <c r="XFB23">
        <v>155</v>
      </c>
    </row>
    <row r="24" spans="1:201 16382:16382" s="46" customFormat="1" ht="16.5" customHeight="1" thickBot="1">
      <c r="A24" s="40"/>
      <c r="B24" s="635" t="str">
        <f>INDEX(tblTrans[[English]:[Polski]],MATCH(XFB24,tblTrans[ID],0),LangSelID)</f>
        <v>Other assets</v>
      </c>
      <c r="C24" s="636"/>
      <c r="D24" s="637">
        <v>528008</v>
      </c>
      <c r="E24" s="638">
        <v>474016</v>
      </c>
      <c r="F24" s="638">
        <v>525528</v>
      </c>
      <c r="G24" s="639">
        <v>594640</v>
      </c>
      <c r="H24" s="640">
        <v>861684</v>
      </c>
      <c r="I24" s="638">
        <v>808714</v>
      </c>
      <c r="J24" s="638">
        <v>872613</v>
      </c>
      <c r="K24" s="641">
        <v>880663</v>
      </c>
      <c r="L24" s="637">
        <v>940048</v>
      </c>
      <c r="M24" s="638">
        <v>962335</v>
      </c>
      <c r="N24" s="638">
        <v>959891</v>
      </c>
      <c r="O24" s="639">
        <v>1034543</v>
      </c>
      <c r="P24" s="640">
        <v>1017675</v>
      </c>
      <c r="Q24" s="638">
        <v>1053366</v>
      </c>
      <c r="R24" s="638">
        <v>1035242</v>
      </c>
      <c r="S24" s="641">
        <f>906470+125308</f>
        <v>1031778</v>
      </c>
      <c r="T24" s="637">
        <f>944837</f>
        <v>944837</v>
      </c>
      <c r="U24" s="638">
        <v>936631</v>
      </c>
      <c r="V24" s="638">
        <v>933489</v>
      </c>
      <c r="W24" s="639">
        <v>883718</v>
      </c>
      <c r="X24" s="640">
        <v>953600</v>
      </c>
      <c r="Y24" s="638">
        <v>960159</v>
      </c>
      <c r="Z24" s="642">
        <v>1000252</v>
      </c>
      <c r="AA24" s="641">
        <v>859084</v>
      </c>
      <c r="AB24" s="637">
        <v>1005867</v>
      </c>
      <c r="AC24" s="638">
        <v>1077228</v>
      </c>
      <c r="AD24" s="638">
        <v>1280409</v>
      </c>
      <c r="AE24" s="639">
        <v>883626</v>
      </c>
      <c r="AF24" s="640">
        <v>938078</v>
      </c>
      <c r="AG24" s="638">
        <v>950859</v>
      </c>
      <c r="AH24" s="638">
        <v>911444</v>
      </c>
      <c r="AI24" s="639">
        <v>952236</v>
      </c>
      <c r="AJ24" s="639">
        <v>1100321</v>
      </c>
      <c r="AK24" s="639">
        <v>1004077</v>
      </c>
      <c r="AL24" s="639">
        <v>974794</v>
      </c>
      <c r="AM24" s="639">
        <v>794964</v>
      </c>
      <c r="AN24" s="639">
        <v>1021183</v>
      </c>
      <c r="AO24" s="639">
        <v>1119411</v>
      </c>
      <c r="AP24" s="639">
        <v>1093807</v>
      </c>
      <c r="AQ24" s="623">
        <v>971192</v>
      </c>
      <c r="AR24" s="623">
        <v>1257970</v>
      </c>
      <c r="AS24" s="623">
        <v>869720</v>
      </c>
      <c r="AT24" s="623">
        <v>761135</v>
      </c>
      <c r="AU24" s="623">
        <v>848156</v>
      </c>
      <c r="AV24" s="623">
        <v>917087</v>
      </c>
      <c r="AW24" s="623">
        <v>799742</v>
      </c>
      <c r="AX24" s="623">
        <v>788925</v>
      </c>
      <c r="AY24" s="623">
        <v>770068</v>
      </c>
      <c r="AZ24" s="623">
        <v>612351</v>
      </c>
      <c r="BA24" s="623">
        <v>783701</v>
      </c>
      <c r="BB24" s="623">
        <v>1057381</v>
      </c>
      <c r="BC24" s="623">
        <v>1178279</v>
      </c>
      <c r="BD24" s="623">
        <v>1271765</v>
      </c>
      <c r="BE24" s="623">
        <v>1227759</v>
      </c>
      <c r="BF24" s="623">
        <v>1053918</v>
      </c>
      <c r="XFB24">
        <v>156</v>
      </c>
    </row>
    <row r="25" spans="1:201 16382:16382" s="58" customFormat="1" ht="16.5" customHeight="1" thickBot="1">
      <c r="A25" s="74"/>
      <c r="B25" s="550" t="str">
        <f>INDEX(tblTrans[[English]:[Polski]],MATCH(XFB25,tblTrans[ID],0),LangSelID)</f>
        <v>T o t a l  a s s e t s</v>
      </c>
      <c r="C25" s="551">
        <v>32739083</v>
      </c>
      <c r="D25" s="551">
        <f t="shared" ref="D25:AJ25" si="2">SUM(D4:D24)</f>
        <v>35521379</v>
      </c>
      <c r="E25" s="551">
        <f t="shared" si="2"/>
        <v>38761258</v>
      </c>
      <c r="F25" s="551">
        <f t="shared" si="2"/>
        <v>39335531</v>
      </c>
      <c r="G25" s="551">
        <f t="shared" si="2"/>
        <v>42330581</v>
      </c>
      <c r="H25" s="551">
        <f t="shared" si="2"/>
        <v>45532730</v>
      </c>
      <c r="I25" s="551">
        <f t="shared" si="2"/>
        <v>48575481</v>
      </c>
      <c r="J25" s="551">
        <f t="shared" si="2"/>
        <v>51759647</v>
      </c>
      <c r="K25" s="551">
        <f t="shared" si="2"/>
        <v>55941900</v>
      </c>
      <c r="L25" s="551">
        <f t="shared" si="2"/>
        <v>60549198</v>
      </c>
      <c r="M25" s="551">
        <f t="shared" si="2"/>
        <v>64500558</v>
      </c>
      <c r="N25" s="551">
        <f t="shared" si="2"/>
        <v>67728071</v>
      </c>
      <c r="O25" s="551">
        <f t="shared" si="2"/>
        <v>82605202</v>
      </c>
      <c r="P25" s="551">
        <f t="shared" si="2"/>
        <v>81245476</v>
      </c>
      <c r="Q25" s="551">
        <f t="shared" si="2"/>
        <v>80932457</v>
      </c>
      <c r="R25" s="551">
        <f t="shared" si="2"/>
        <v>78570248</v>
      </c>
      <c r="S25" s="551">
        <f t="shared" si="2"/>
        <v>81023886</v>
      </c>
      <c r="T25" s="551">
        <f t="shared" si="2"/>
        <v>84751381</v>
      </c>
      <c r="U25" s="551">
        <f t="shared" si="2"/>
        <v>88904903</v>
      </c>
      <c r="V25" s="551">
        <f t="shared" si="2"/>
        <v>84415817</v>
      </c>
      <c r="W25" s="551">
        <f t="shared" si="2"/>
        <v>90038831</v>
      </c>
      <c r="X25" s="551">
        <f t="shared" si="2"/>
        <v>89045772</v>
      </c>
      <c r="Y25" s="551">
        <f t="shared" si="2"/>
        <v>88706886</v>
      </c>
      <c r="Z25" s="551">
        <f t="shared" si="2"/>
        <v>94443650</v>
      </c>
      <c r="AA25" s="551">
        <f t="shared" si="2"/>
        <v>98875647</v>
      </c>
      <c r="AB25" s="551">
        <f t="shared" si="2"/>
        <v>92517472.629999995</v>
      </c>
      <c r="AC25" s="551">
        <f t="shared" si="2"/>
        <v>94957832.799999997</v>
      </c>
      <c r="AD25" s="551">
        <f t="shared" si="2"/>
        <v>99711013</v>
      </c>
      <c r="AE25" s="551">
        <f t="shared" si="2"/>
        <v>102144983</v>
      </c>
      <c r="AF25" s="551">
        <f t="shared" si="2"/>
        <v>103050129.3</v>
      </c>
      <c r="AG25" s="551">
        <f t="shared" si="2"/>
        <v>108143857.83</v>
      </c>
      <c r="AH25" s="551">
        <f t="shared" si="2"/>
        <v>104000120</v>
      </c>
      <c r="AI25" s="551">
        <f t="shared" si="2"/>
        <v>104282760.61</v>
      </c>
      <c r="AJ25" s="551">
        <f t="shared" si="2"/>
        <v>107143257</v>
      </c>
      <c r="AK25" s="551">
        <v>111947445</v>
      </c>
      <c r="AL25" s="551">
        <f>SUM(AL4:AL24)</f>
        <v>117327295</v>
      </c>
      <c r="AM25" s="551">
        <v>117985822</v>
      </c>
      <c r="AN25" s="551">
        <v>123293888</v>
      </c>
      <c r="AO25" s="551">
        <v>120604115</v>
      </c>
      <c r="AP25" s="551">
        <f>SUM(AP4:AP24)</f>
        <v>125750143</v>
      </c>
      <c r="AQ25" s="551">
        <f>SUM(AQ4:AQ24)</f>
        <v>123523021</v>
      </c>
      <c r="AR25" s="551">
        <f>SUM(AR4:AR24)</f>
        <v>123268380</v>
      </c>
      <c r="AS25" s="551">
        <f>SUM(AS4:AS24)</f>
        <v>128733485</v>
      </c>
      <c r="AT25" s="551">
        <v>129780723</v>
      </c>
      <c r="AU25" s="551">
        <v>133743502</v>
      </c>
      <c r="AV25" s="551">
        <v>130488381</v>
      </c>
      <c r="AW25" s="551">
        <v>129417491</v>
      </c>
      <c r="AX25" s="551">
        <v>132478026</v>
      </c>
      <c r="AY25" s="551">
        <v>131424019</v>
      </c>
      <c r="AZ25" s="551">
        <v>133640216</v>
      </c>
      <c r="BA25" s="551">
        <v>140017793</v>
      </c>
      <c r="BB25" s="551">
        <v>146656317</v>
      </c>
      <c r="BC25" s="551">
        <v>145750119</v>
      </c>
      <c r="BD25" s="551">
        <v>150818659</v>
      </c>
      <c r="BE25" s="551">
        <v>152433213</v>
      </c>
      <c r="BF25" s="551">
        <v>158774045</v>
      </c>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XFB25">
        <v>157</v>
      </c>
    </row>
    <row r="26" spans="1:201 16382:16382" s="46" customFormat="1" ht="16.5" customHeight="1">
      <c r="A26" s="40"/>
      <c r="B26" s="200"/>
      <c r="C26" s="256"/>
      <c r="AV26" s="2174"/>
      <c r="AW26" s="2174"/>
      <c r="AX26" s="2174"/>
      <c r="AY26" s="2174"/>
      <c r="AZ26" s="2174"/>
      <c r="BA26" s="2174"/>
      <c r="BB26" s="2174"/>
      <c r="BC26" s="2174"/>
      <c r="BD26" s="2174"/>
      <c r="BE26" s="2312"/>
      <c r="BF26" s="2312"/>
      <c r="XFB26"/>
    </row>
    <row r="27" spans="1:201 16382:16382" s="46" customFormat="1" ht="16.5" customHeight="1">
      <c r="A27" s="40"/>
      <c r="B27" s="594" t="str">
        <f>INDEX(tblTrans[[English]:[Polski]],MATCH(XFB27,tblTrans[ID],0),LangSelID)</f>
        <v>LIABILITIES</v>
      </c>
      <c r="C27" s="589"/>
      <c r="D27" s="595"/>
      <c r="E27" s="596"/>
      <c r="F27" s="596"/>
      <c r="G27" s="597"/>
      <c r="H27" s="598"/>
      <c r="I27" s="596"/>
      <c r="J27" s="596"/>
      <c r="K27" s="589"/>
      <c r="L27" s="595"/>
      <c r="M27" s="596"/>
      <c r="N27" s="596"/>
      <c r="O27" s="597"/>
      <c r="P27" s="598"/>
      <c r="Q27" s="596"/>
      <c r="R27" s="596"/>
      <c r="S27" s="589"/>
      <c r="T27" s="595"/>
      <c r="U27" s="596"/>
      <c r="V27" s="596"/>
      <c r="W27" s="597"/>
      <c r="X27" s="598"/>
      <c r="Y27" s="596"/>
      <c r="Z27" s="599"/>
      <c r="AA27" s="589"/>
      <c r="AB27" s="595"/>
      <c r="AC27" s="596"/>
      <c r="AD27" s="596"/>
      <c r="AE27" s="597"/>
      <c r="AF27" s="598"/>
      <c r="AG27" s="596"/>
      <c r="AH27" s="596"/>
      <c r="AI27" s="593"/>
      <c r="AJ27" s="593"/>
      <c r="AK27" s="593"/>
      <c r="AL27" s="593"/>
      <c r="AM27" s="593"/>
      <c r="AN27" s="593"/>
      <c r="AO27" s="593"/>
      <c r="AP27" s="593"/>
      <c r="XFB27">
        <v>158</v>
      </c>
    </row>
    <row r="28" spans="1:201 16382:16382" s="46" customFormat="1" ht="16.5" customHeight="1">
      <c r="A28" s="40"/>
      <c r="B28" s="600" t="str">
        <f>INDEX(tblTrans[[English]:[Polski]],MATCH(XFB28,tblTrans[ID],0),LangSelID)</f>
        <v>Amounts due to the Central Bank</v>
      </c>
      <c r="C28" s="601"/>
      <c r="D28" s="1757">
        <v>0</v>
      </c>
      <c r="E28" s="1757">
        <v>2146</v>
      </c>
      <c r="F28" s="1757">
        <v>1084</v>
      </c>
      <c r="G28" s="1757">
        <v>0</v>
      </c>
      <c r="H28" s="1757">
        <v>0</v>
      </c>
      <c r="I28" s="1757">
        <v>0</v>
      </c>
      <c r="J28" s="1757">
        <v>0</v>
      </c>
      <c r="K28" s="1757">
        <v>0</v>
      </c>
      <c r="L28" s="1757">
        <v>880000</v>
      </c>
      <c r="M28" s="1757">
        <v>0</v>
      </c>
      <c r="N28" s="1757">
        <v>0</v>
      </c>
      <c r="O28" s="1757">
        <v>1302469</v>
      </c>
      <c r="P28" s="1757">
        <v>1919809</v>
      </c>
      <c r="Q28" s="1757">
        <v>1537154</v>
      </c>
      <c r="R28" s="1757">
        <v>1243280</v>
      </c>
      <c r="S28" s="1757">
        <v>2003783</v>
      </c>
      <c r="T28" s="1757">
        <v>2255598</v>
      </c>
      <c r="U28" s="1757">
        <v>2022651</v>
      </c>
      <c r="V28" s="1757">
        <v>133</v>
      </c>
      <c r="W28" s="1757">
        <v>79</v>
      </c>
      <c r="X28" s="1757">
        <v>0</v>
      </c>
      <c r="Y28" s="1757">
        <v>0</v>
      </c>
      <c r="Z28" s="1758">
        <v>0</v>
      </c>
      <c r="AA28" s="1757">
        <v>0</v>
      </c>
      <c r="AB28" s="1757">
        <v>0</v>
      </c>
      <c r="AC28" s="1757">
        <v>0</v>
      </c>
      <c r="AD28" s="1757">
        <v>0</v>
      </c>
      <c r="AE28" s="1757">
        <v>0</v>
      </c>
      <c r="AF28" s="1757">
        <v>0</v>
      </c>
      <c r="AG28" s="1757">
        <v>1</v>
      </c>
      <c r="AH28" s="1759">
        <v>0</v>
      </c>
      <c r="AI28" s="1757">
        <v>0</v>
      </c>
      <c r="AJ28" s="1757">
        <v>2</v>
      </c>
      <c r="AK28" s="1757" t="s">
        <v>0</v>
      </c>
      <c r="AL28" s="1757">
        <v>1</v>
      </c>
      <c r="AM28" s="1757">
        <v>0</v>
      </c>
      <c r="AN28" s="1757">
        <v>1</v>
      </c>
      <c r="AO28" s="1757">
        <v>2</v>
      </c>
      <c r="AP28" s="1757">
        <v>1</v>
      </c>
      <c r="AQ28" s="1757" t="s">
        <v>0</v>
      </c>
      <c r="AR28" s="1757">
        <v>2</v>
      </c>
      <c r="AS28" s="1757">
        <v>1</v>
      </c>
      <c r="AT28" s="1757" t="s">
        <v>0</v>
      </c>
      <c r="AU28" s="1757">
        <v>0</v>
      </c>
      <c r="AV28" s="1757">
        <v>4</v>
      </c>
      <c r="AW28" s="1757">
        <v>0</v>
      </c>
      <c r="AX28" s="1757">
        <v>2</v>
      </c>
      <c r="AY28" s="1757">
        <v>0</v>
      </c>
      <c r="AZ28" s="1757">
        <v>0</v>
      </c>
      <c r="BA28" s="1757">
        <v>0</v>
      </c>
      <c r="BB28" s="1757">
        <v>0</v>
      </c>
      <c r="BC28" s="1757">
        <v>0</v>
      </c>
      <c r="BD28" s="1757">
        <v>0</v>
      </c>
      <c r="BE28" s="1757">
        <v>0</v>
      </c>
      <c r="BF28" s="1757">
        <v>0</v>
      </c>
      <c r="XFB28">
        <v>159</v>
      </c>
    </row>
    <row r="29" spans="1:201 16382:16382" s="46" customFormat="1" ht="16.5" customHeight="1">
      <c r="A29" s="40"/>
      <c r="B29" s="602" t="str">
        <f>INDEX(tblTrans[[English]:[Polski]],MATCH(XFB29,tblTrans[ID],0),LangSelID)</f>
        <v>Amounts due to other banks</v>
      </c>
      <c r="C29" s="603"/>
      <c r="D29" s="1760">
        <v>5091530</v>
      </c>
      <c r="E29" s="1760">
        <v>6617174</v>
      </c>
      <c r="F29" s="1760">
        <v>6795342</v>
      </c>
      <c r="G29" s="1760">
        <v>7972386</v>
      </c>
      <c r="H29" s="1760">
        <v>8713798</v>
      </c>
      <c r="I29" s="1760">
        <v>8964550</v>
      </c>
      <c r="J29" s="1760">
        <v>11900824</v>
      </c>
      <c r="K29" s="1760">
        <v>12245867</v>
      </c>
      <c r="L29" s="1760">
        <v>14846321</v>
      </c>
      <c r="M29" s="1760">
        <v>16365665</v>
      </c>
      <c r="N29" s="1760">
        <v>17935202</v>
      </c>
      <c r="O29" s="1760">
        <v>27488807</v>
      </c>
      <c r="P29" s="1760">
        <v>28451998</v>
      </c>
      <c r="Q29" s="1760">
        <v>27189396</v>
      </c>
      <c r="R29" s="1760">
        <v>26163651</v>
      </c>
      <c r="S29" s="1760">
        <v>25019805</v>
      </c>
      <c r="T29" s="1760">
        <v>26110616</v>
      </c>
      <c r="U29" s="1760">
        <v>28380750</v>
      </c>
      <c r="V29" s="1760">
        <v>25974779</v>
      </c>
      <c r="W29" s="1760">
        <v>28727008</v>
      </c>
      <c r="X29" s="1760">
        <v>27891927</v>
      </c>
      <c r="Y29" s="1760">
        <v>26258873</v>
      </c>
      <c r="Z29" s="1761">
        <v>29141971</v>
      </c>
      <c r="AA29" s="1760">
        <v>27390809</v>
      </c>
      <c r="AB29" s="1760">
        <v>24955986</v>
      </c>
      <c r="AC29" s="1760">
        <v>23900747</v>
      </c>
      <c r="AD29" s="1760">
        <v>22701039</v>
      </c>
      <c r="AE29" s="1760">
        <v>21110939</v>
      </c>
      <c r="AF29" s="1760">
        <v>21688068</v>
      </c>
      <c r="AG29" s="1760">
        <v>23427634</v>
      </c>
      <c r="AH29" s="1762">
        <v>21416248</v>
      </c>
      <c r="AI29" s="1760">
        <v>19224182</v>
      </c>
      <c r="AJ29" s="1760">
        <v>19481095</v>
      </c>
      <c r="AK29" s="1760">
        <v>22297031</v>
      </c>
      <c r="AL29" s="1760">
        <v>19777663</v>
      </c>
      <c r="AM29" s="1760">
        <v>13383829</v>
      </c>
      <c r="AN29" s="1760">
        <v>17839428</v>
      </c>
      <c r="AO29" s="1760">
        <v>15675917</v>
      </c>
      <c r="AP29" s="1760">
        <v>14783138</v>
      </c>
      <c r="AQ29" s="1760">
        <v>12019331</v>
      </c>
      <c r="AR29" s="1760">
        <v>10972444</v>
      </c>
      <c r="AS29" s="1760">
        <v>12058197</v>
      </c>
      <c r="AT29" s="1760">
        <v>11562896</v>
      </c>
      <c r="AU29" s="1760">
        <v>8486753</v>
      </c>
      <c r="AV29" s="1760">
        <v>8767283</v>
      </c>
      <c r="AW29" s="1760">
        <v>8641320</v>
      </c>
      <c r="AX29" s="1760">
        <v>8451807</v>
      </c>
      <c r="AY29" s="1760">
        <v>5073351</v>
      </c>
      <c r="AZ29" s="1760">
        <v>4475332</v>
      </c>
      <c r="BA29" s="1760">
        <v>4548768</v>
      </c>
      <c r="BB29" s="1760">
        <v>3887349</v>
      </c>
      <c r="BC29" s="1760">
        <v>3078387</v>
      </c>
      <c r="BD29" s="1760">
        <v>2473528</v>
      </c>
      <c r="BE29" s="1760">
        <v>2974908</v>
      </c>
      <c r="BF29" s="1760">
        <v>2458291</v>
      </c>
      <c r="XFB29">
        <v>160</v>
      </c>
    </row>
    <row r="30" spans="1:201 16382:16382" s="46" customFormat="1" ht="16.5" customHeight="1">
      <c r="A30" s="40"/>
      <c r="B30" s="1751" t="str">
        <f>INDEX(tblTrans[[English]:[Polski]],MATCH(XFB30,tblTrans[ID],0),LangSelID)</f>
        <v>Derivative financial instruments and other trading liabilities</v>
      </c>
      <c r="C30" s="1752"/>
      <c r="D30" s="1763">
        <v>2629837</v>
      </c>
      <c r="E30" s="1763">
        <v>1554866</v>
      </c>
      <c r="F30" s="1763">
        <v>1042894</v>
      </c>
      <c r="G30" s="1763">
        <v>1253900</v>
      </c>
      <c r="H30" s="1763">
        <v>1315424</v>
      </c>
      <c r="I30" s="1763">
        <v>1559834</v>
      </c>
      <c r="J30" s="1763">
        <v>1592013</v>
      </c>
      <c r="K30" s="1763">
        <v>2164214</v>
      </c>
      <c r="L30" s="1763">
        <v>1995217</v>
      </c>
      <c r="M30" s="1763">
        <v>2555426</v>
      </c>
      <c r="N30" s="1763">
        <v>2025092</v>
      </c>
      <c r="O30" s="1763">
        <v>6174491</v>
      </c>
      <c r="P30" s="1763">
        <v>5604904</v>
      </c>
      <c r="Q30" s="1763">
        <v>3860602</v>
      </c>
      <c r="R30" s="1763">
        <v>2402074</v>
      </c>
      <c r="S30" s="1763">
        <v>1935495</v>
      </c>
      <c r="T30" s="1763">
        <v>1968765</v>
      </c>
      <c r="U30" s="1763">
        <v>2065845</v>
      </c>
      <c r="V30" s="1763">
        <v>1592915</v>
      </c>
      <c r="W30" s="1763">
        <v>1363508</v>
      </c>
      <c r="X30" s="1763">
        <v>1169609</v>
      </c>
      <c r="Y30" s="1763">
        <v>1207485</v>
      </c>
      <c r="Z30" s="1764">
        <v>1789724</v>
      </c>
      <c r="AA30" s="1763">
        <v>1862747</v>
      </c>
      <c r="AB30" s="1763">
        <v>1502622</v>
      </c>
      <c r="AC30" s="1763">
        <v>1920410</v>
      </c>
      <c r="AD30" s="1763">
        <v>2504368</v>
      </c>
      <c r="AE30" s="1763">
        <v>3476684</v>
      </c>
      <c r="AF30" s="1763">
        <v>3291664</v>
      </c>
      <c r="AG30" s="1763">
        <v>3087827</v>
      </c>
      <c r="AH30" s="1765">
        <v>2472433</v>
      </c>
      <c r="AI30" s="1763">
        <v>2459715</v>
      </c>
      <c r="AJ30" s="1763">
        <v>2120892</v>
      </c>
      <c r="AK30" s="1763">
        <v>2915003</v>
      </c>
      <c r="AL30" s="1763">
        <v>3969956</v>
      </c>
      <c r="AM30" s="1763">
        <v>4719056</v>
      </c>
      <c r="AN30" s="1763">
        <v>4838248</v>
      </c>
      <c r="AO30" s="1763">
        <v>3302248</v>
      </c>
      <c r="AP30" s="1763">
        <v>3380521</v>
      </c>
      <c r="AQ30" s="1763">
        <v>3173638</v>
      </c>
      <c r="AR30" s="1763">
        <v>2355838</v>
      </c>
      <c r="AS30" s="1763">
        <v>2157160</v>
      </c>
      <c r="AT30" s="1763">
        <v>1766557</v>
      </c>
      <c r="AU30" s="1763">
        <v>1599266</v>
      </c>
      <c r="AV30" s="1763">
        <v>1557117</v>
      </c>
      <c r="AW30" s="1763">
        <v>1114492</v>
      </c>
      <c r="AX30" s="1763">
        <v>1014022</v>
      </c>
      <c r="AY30" s="1763">
        <v>1095365</v>
      </c>
      <c r="AZ30" s="1763">
        <v>900830</v>
      </c>
      <c r="BA30" s="1763">
        <v>1110810</v>
      </c>
      <c r="BB30" s="1763">
        <v>946017</v>
      </c>
      <c r="BC30" s="1763">
        <v>981117</v>
      </c>
      <c r="BD30" s="1763">
        <v>981254</v>
      </c>
      <c r="BE30" s="1763">
        <v>1082915</v>
      </c>
      <c r="BF30" s="1763">
        <v>1051119</v>
      </c>
      <c r="XFB30">
        <v>161</v>
      </c>
    </row>
    <row r="31" spans="1:201 16382:16382" s="46" customFormat="1" ht="16.5" customHeight="1">
      <c r="A31" s="40"/>
      <c r="B31" s="2309" t="str">
        <f>INDEX(tblTrans[[English]:[Polski]],MATCH(XFB31,tblTrans[ID],0),LangSelID)</f>
        <v>Amounts due to customers</v>
      </c>
      <c r="C31" s="1755"/>
      <c r="D31" s="1766">
        <v>19462632</v>
      </c>
      <c r="E31" s="1766">
        <v>21781894</v>
      </c>
      <c r="F31" s="1766">
        <v>22748486</v>
      </c>
      <c r="G31" s="1766">
        <v>24669856</v>
      </c>
      <c r="H31" s="1766">
        <v>26674466</v>
      </c>
      <c r="I31" s="1766">
        <v>28971781</v>
      </c>
      <c r="J31" s="1766">
        <v>29020215</v>
      </c>
      <c r="K31" s="1766">
        <v>32401863</v>
      </c>
      <c r="L31" s="1766">
        <v>33582262</v>
      </c>
      <c r="M31" s="1766">
        <v>36366148</v>
      </c>
      <c r="N31" s="1766">
        <v>38096701</v>
      </c>
      <c r="O31" s="1766">
        <v>37750027</v>
      </c>
      <c r="P31" s="1766">
        <v>35299820</v>
      </c>
      <c r="Q31" s="1766">
        <v>38859124</v>
      </c>
      <c r="R31" s="1766">
        <v>39440109</v>
      </c>
      <c r="S31" s="1766">
        <v>42791387</v>
      </c>
      <c r="T31" s="1766">
        <v>44931447</v>
      </c>
      <c r="U31" s="1766">
        <v>43964774</v>
      </c>
      <c r="V31" s="1766">
        <v>43989230</v>
      </c>
      <c r="W31" s="1766">
        <v>47150953</v>
      </c>
      <c r="X31" s="1766">
        <v>45644878</v>
      </c>
      <c r="Y31" s="1766">
        <v>46447740</v>
      </c>
      <c r="Z31" s="1767">
        <v>48952576</v>
      </c>
      <c r="AA31" s="1766">
        <v>54244388</v>
      </c>
      <c r="AB31" s="1766">
        <v>49704976</v>
      </c>
      <c r="AC31" s="1766">
        <v>52189951</v>
      </c>
      <c r="AD31" s="1766">
        <v>57228772</v>
      </c>
      <c r="AE31" s="1766">
        <v>57983600</v>
      </c>
      <c r="AF31" s="1766">
        <v>58531953</v>
      </c>
      <c r="AG31" s="1766">
        <v>62195198</v>
      </c>
      <c r="AH31" s="1768">
        <v>60085074</v>
      </c>
      <c r="AI31" s="1766">
        <v>61673527</v>
      </c>
      <c r="AJ31" s="1766">
        <v>63596439</v>
      </c>
      <c r="AK31" s="1766">
        <v>63293721</v>
      </c>
      <c r="AL31" s="1766">
        <v>69563534</v>
      </c>
      <c r="AM31" s="1766">
        <v>72422479</v>
      </c>
      <c r="AN31" s="1766">
        <v>71861014</v>
      </c>
      <c r="AO31" s="1766">
        <v>73058259</v>
      </c>
      <c r="AP31" s="1766">
        <v>78545901</v>
      </c>
      <c r="AQ31" s="1766">
        <v>81140866</v>
      </c>
      <c r="AR31" s="1766">
        <v>81133851</v>
      </c>
      <c r="AS31" s="1766">
        <v>85302300</v>
      </c>
      <c r="AT31" s="1766">
        <v>85188225</v>
      </c>
      <c r="AU31" s="1766">
        <v>91417962</v>
      </c>
      <c r="AV31" s="1766">
        <v>88744037</v>
      </c>
      <c r="AW31" s="1766">
        <v>88155911</v>
      </c>
      <c r="AX31" s="1766">
        <v>90677502</v>
      </c>
      <c r="AY31" s="1766">
        <v>91496027</v>
      </c>
      <c r="AZ31" s="1766">
        <v>94308572</v>
      </c>
      <c r="BA31" s="1766">
        <v>97794387</v>
      </c>
      <c r="BB31" s="1766">
        <v>102425018</v>
      </c>
      <c r="BC31" s="1766">
        <v>102009062</v>
      </c>
      <c r="BD31" s="1766">
        <v>107648204</v>
      </c>
      <c r="BE31" s="1766">
        <v>110341075</v>
      </c>
      <c r="BF31" s="1766">
        <v>115965629</v>
      </c>
      <c r="XFB31">
        <v>162</v>
      </c>
    </row>
    <row r="32" spans="1:201 16382:16382" s="46" customFormat="1" ht="16.5" customHeight="1">
      <c r="A32" s="40"/>
      <c r="B32" s="1753" t="str">
        <f>INDEX(tblTrans[[English]:[Polski]],MATCH(XFB32,tblTrans[ID],0),LangSelID)</f>
        <v>Debt securities in issue</v>
      </c>
      <c r="C32" s="1754"/>
      <c r="D32" s="1769">
        <v>4043800</v>
      </c>
      <c r="E32" s="1769">
        <v>4388645</v>
      </c>
      <c r="F32" s="1769">
        <v>4183006</v>
      </c>
      <c r="G32" s="1769">
        <v>3389559</v>
      </c>
      <c r="H32" s="1769">
        <v>3645473</v>
      </c>
      <c r="I32" s="1769">
        <v>3503245</v>
      </c>
      <c r="J32" s="1769">
        <v>3414533</v>
      </c>
      <c r="K32" s="1769">
        <v>2928414</v>
      </c>
      <c r="L32" s="1769">
        <v>2727198</v>
      </c>
      <c r="M32" s="1769">
        <v>2191871</v>
      </c>
      <c r="N32" s="1769">
        <v>2163375</v>
      </c>
      <c r="O32" s="1769">
        <v>1790745</v>
      </c>
      <c r="P32" s="1769">
        <v>1815513</v>
      </c>
      <c r="Q32" s="1769">
        <v>1607461</v>
      </c>
      <c r="R32" s="1769">
        <v>1478610</v>
      </c>
      <c r="S32" s="1769">
        <v>1415711</v>
      </c>
      <c r="T32" s="1769">
        <v>1386777</v>
      </c>
      <c r="U32" s="1769">
        <v>1335539</v>
      </c>
      <c r="V32" s="1769">
        <v>1478620</v>
      </c>
      <c r="W32" s="1769">
        <v>1371824</v>
      </c>
      <c r="X32" s="1769">
        <v>1471415</v>
      </c>
      <c r="Y32" s="1769">
        <v>1466784</v>
      </c>
      <c r="Z32" s="1770">
        <v>1523382</v>
      </c>
      <c r="AA32" s="1769">
        <v>1735988</v>
      </c>
      <c r="AB32" s="1769">
        <v>2854737</v>
      </c>
      <c r="AC32" s="1769">
        <v>3162332</v>
      </c>
      <c r="AD32" s="1769">
        <v>3038175</v>
      </c>
      <c r="AE32" s="1769">
        <v>4892275</v>
      </c>
      <c r="AF32" s="1769">
        <v>4807377</v>
      </c>
      <c r="AG32" s="1769">
        <v>4904909</v>
      </c>
      <c r="AH32" s="1771">
        <v>4869607</v>
      </c>
      <c r="AI32" s="1769">
        <v>5402056</v>
      </c>
      <c r="AJ32" s="1769">
        <v>5658722</v>
      </c>
      <c r="AK32" s="1769">
        <v>7696154</v>
      </c>
      <c r="AL32" s="1769">
        <v>8009714</v>
      </c>
      <c r="AM32" s="1769">
        <v>10341742</v>
      </c>
      <c r="AN32" s="1769">
        <v>10382134</v>
      </c>
      <c r="AO32" s="1769">
        <v>11013855</v>
      </c>
      <c r="AP32" s="1769">
        <v>11280897</v>
      </c>
      <c r="AQ32" s="1769">
        <v>8946195</v>
      </c>
      <c r="AR32" s="1769">
        <v>9697975</v>
      </c>
      <c r="AS32" s="1769">
        <v>10115495</v>
      </c>
      <c r="AT32" s="1769">
        <v>12192188</v>
      </c>
      <c r="AU32" s="1769">
        <v>12660389</v>
      </c>
      <c r="AV32" s="1769">
        <v>13260781</v>
      </c>
      <c r="AW32" s="1769">
        <v>13011687</v>
      </c>
      <c r="AX32" s="1769">
        <v>13685190</v>
      </c>
      <c r="AY32" s="1769">
        <v>14322852</v>
      </c>
      <c r="AZ32" s="1769">
        <v>14414161</v>
      </c>
      <c r="BA32" s="1769">
        <v>16817711</v>
      </c>
      <c r="BB32" s="1769">
        <v>19083289</v>
      </c>
      <c r="BC32" s="1769">
        <v>18049583</v>
      </c>
      <c r="BD32" s="1769">
        <v>18441265</v>
      </c>
      <c r="BE32" s="1769">
        <v>16563922</v>
      </c>
      <c r="BF32" s="1769">
        <v>16716850</v>
      </c>
      <c r="XFB32">
        <v>163</v>
      </c>
    </row>
    <row r="33" spans="1:201 16382:16382" s="46" customFormat="1" ht="16.5" customHeight="1">
      <c r="A33" s="40"/>
      <c r="B33" s="602" t="str">
        <f>INDEX(tblTrans[[English]:[Polski]],MATCH(XFB33,tblTrans[ID],0),LangSelID)</f>
        <v>Subordinated liabilities</v>
      </c>
      <c r="C33" s="603"/>
      <c r="D33" s="1760">
        <v>1453393</v>
      </c>
      <c r="E33" s="1760">
        <v>1494224</v>
      </c>
      <c r="F33" s="1760">
        <v>1409189</v>
      </c>
      <c r="G33" s="1760">
        <v>1547354</v>
      </c>
      <c r="H33" s="1760">
        <v>1536070</v>
      </c>
      <c r="I33" s="1760">
        <v>1473771</v>
      </c>
      <c r="J33" s="1760">
        <v>1476726</v>
      </c>
      <c r="K33" s="1760">
        <v>1661785</v>
      </c>
      <c r="L33" s="1760">
        <v>1735327</v>
      </c>
      <c r="M33" s="1760">
        <v>1993213</v>
      </c>
      <c r="N33" s="1760">
        <v>2057959</v>
      </c>
      <c r="O33" s="1760">
        <v>2669453</v>
      </c>
      <c r="P33" s="1760">
        <v>2950303</v>
      </c>
      <c r="Q33" s="1760">
        <v>2789358</v>
      </c>
      <c r="R33" s="1760">
        <v>2661985</v>
      </c>
      <c r="S33" s="1760">
        <v>2631951</v>
      </c>
      <c r="T33" s="1760">
        <v>2568881</v>
      </c>
      <c r="U33" s="1760">
        <v>2982103</v>
      </c>
      <c r="V33" s="1760">
        <v>2849798</v>
      </c>
      <c r="W33" s="1760">
        <v>3010127</v>
      </c>
      <c r="X33" s="1760">
        <v>2932618</v>
      </c>
      <c r="Y33" s="1760">
        <v>3139856</v>
      </c>
      <c r="Z33" s="1760">
        <v>3440301</v>
      </c>
      <c r="AA33" s="1760">
        <v>3456200</v>
      </c>
      <c r="AB33" s="1760">
        <v>3286236</v>
      </c>
      <c r="AC33" s="1760">
        <v>3375356</v>
      </c>
      <c r="AD33" s="1760">
        <v>3235502</v>
      </c>
      <c r="AE33" s="1760">
        <v>3222295</v>
      </c>
      <c r="AF33" s="1760">
        <v>3265470</v>
      </c>
      <c r="AG33" s="1760">
        <v>3347965</v>
      </c>
      <c r="AH33" s="1760">
        <v>3310880</v>
      </c>
      <c r="AI33" s="1760">
        <v>3762757</v>
      </c>
      <c r="AJ33" s="1760">
        <v>3453003</v>
      </c>
      <c r="AK33" s="1760">
        <v>3278869</v>
      </c>
      <c r="AL33" s="1760">
        <v>3312935</v>
      </c>
      <c r="AM33" s="1760">
        <v>4127724</v>
      </c>
      <c r="AN33" s="1760">
        <v>4436572</v>
      </c>
      <c r="AO33" s="1760">
        <v>3896612</v>
      </c>
      <c r="AP33" s="1760">
        <v>3785284</v>
      </c>
      <c r="AQ33" s="1760">
        <v>3827315</v>
      </c>
      <c r="AR33" s="1760">
        <v>3801673</v>
      </c>
      <c r="AS33" s="1760">
        <v>3910457</v>
      </c>
      <c r="AT33" s="1760">
        <v>3851380</v>
      </c>
      <c r="AU33" s="1760">
        <v>3943349</v>
      </c>
      <c r="AV33" s="1760">
        <v>2250473</v>
      </c>
      <c r="AW33" s="1760">
        <v>2232839</v>
      </c>
      <c r="AX33" s="1760">
        <v>2204523</v>
      </c>
      <c r="AY33" s="1760">
        <v>2158143</v>
      </c>
      <c r="AZ33" s="1760">
        <v>2157269</v>
      </c>
      <c r="BA33" s="1760">
        <v>2206733</v>
      </c>
      <c r="BB33" s="1760">
        <v>2202979</v>
      </c>
      <c r="BC33" s="1760">
        <v>2474163</v>
      </c>
      <c r="BD33" s="1760">
        <v>2482086</v>
      </c>
      <c r="BE33" s="1760">
        <v>2477664</v>
      </c>
      <c r="BF33" s="1760">
        <v>2526217</v>
      </c>
      <c r="XFB33">
        <v>169</v>
      </c>
    </row>
    <row r="34" spans="1:201 16382:16382" s="46" customFormat="1" ht="16.5" customHeight="1">
      <c r="A34" s="40"/>
      <c r="B34" s="604" t="str">
        <f>INDEX(tblTrans[[English]:[Polski]],MATCH(XFB34,tblTrans[ID],0),LangSelID)</f>
        <v>Hedge accounting adjustments related to fair value of hedged items - debt securities in issue</v>
      </c>
      <c r="C34" s="603"/>
      <c r="D34" s="1760"/>
      <c r="E34" s="1760"/>
      <c r="F34" s="1760"/>
      <c r="G34" s="1760"/>
      <c r="H34" s="1760"/>
      <c r="I34" s="1760"/>
      <c r="J34" s="1760"/>
      <c r="K34" s="1760"/>
      <c r="L34" s="1760"/>
      <c r="M34" s="1760"/>
      <c r="N34" s="1760"/>
      <c r="O34" s="1760"/>
      <c r="P34" s="1760"/>
      <c r="Q34" s="1760"/>
      <c r="R34" s="1760"/>
      <c r="S34" s="1760"/>
      <c r="T34" s="1760"/>
      <c r="U34" s="1760"/>
      <c r="V34" s="1760"/>
      <c r="W34" s="1760"/>
      <c r="X34" s="1760"/>
      <c r="Y34" s="1760"/>
      <c r="Z34" s="1761"/>
      <c r="AA34" s="1772"/>
      <c r="AB34" s="1760"/>
      <c r="AC34" s="1760"/>
      <c r="AD34" s="1760"/>
      <c r="AE34" s="1760">
        <v>4220</v>
      </c>
      <c r="AF34" s="1760">
        <v>-2898</v>
      </c>
      <c r="AG34" s="1760">
        <v>-10282</v>
      </c>
      <c r="AH34" s="1762">
        <v>-5466</v>
      </c>
      <c r="AI34" s="1760">
        <v>-4349</v>
      </c>
      <c r="AJ34" s="1760">
        <v>4189</v>
      </c>
      <c r="AK34" s="1760">
        <v>47620</v>
      </c>
      <c r="AL34" s="1760">
        <v>73563</v>
      </c>
      <c r="AM34" s="1760">
        <v>103382</v>
      </c>
      <c r="AN34" s="1760">
        <v>132046</v>
      </c>
      <c r="AO34" s="1760">
        <v>58929</v>
      </c>
      <c r="AP34" s="1760">
        <v>95955</v>
      </c>
      <c r="AQ34" s="1760">
        <v>100098</v>
      </c>
      <c r="AR34" s="1760">
        <v>170695</v>
      </c>
      <c r="AS34" s="1760">
        <v>206247</v>
      </c>
      <c r="AT34" s="1760">
        <v>196287</v>
      </c>
      <c r="AU34" s="1760">
        <v>116871</v>
      </c>
      <c r="AV34" s="1760">
        <v>82501</v>
      </c>
      <c r="AW34" s="1760">
        <v>55195</v>
      </c>
      <c r="AX34" s="1760">
        <v>57728</v>
      </c>
      <c r="AY34" s="1760">
        <v>44854</v>
      </c>
      <c r="AZ34" s="1760">
        <v>33474</v>
      </c>
      <c r="BA34" s="1760">
        <v>0</v>
      </c>
      <c r="BB34" s="1760">
        <v>0</v>
      </c>
      <c r="BC34" s="1760">
        <v>0</v>
      </c>
      <c r="BD34" s="1760">
        <v>0</v>
      </c>
      <c r="BE34" s="1760">
        <v>0</v>
      </c>
      <c r="BF34" s="1760">
        <v>0</v>
      </c>
      <c r="XFB34">
        <v>164</v>
      </c>
    </row>
    <row r="35" spans="1:201 16382:16382" s="46" customFormat="1" ht="16.5" customHeight="1">
      <c r="A35" s="40"/>
      <c r="B35" s="602" t="str">
        <f>INDEX(tblTrans[[English]:[Polski]],MATCH(XFB35,tblTrans[ID],0),LangSelID)</f>
        <v>Provisions</v>
      </c>
      <c r="C35" s="603"/>
      <c r="D35" s="1760">
        <v>96825</v>
      </c>
      <c r="E35" s="1760">
        <v>83227</v>
      </c>
      <c r="F35" s="1760">
        <v>83161</v>
      </c>
      <c r="G35" s="1760">
        <v>70168</v>
      </c>
      <c r="H35" s="1760">
        <v>69999</v>
      </c>
      <c r="I35" s="1760">
        <v>66326</v>
      </c>
      <c r="J35" s="1760">
        <v>71274</v>
      </c>
      <c r="K35" s="1760">
        <v>71227</v>
      </c>
      <c r="L35" s="1760">
        <v>101840</v>
      </c>
      <c r="M35" s="1760">
        <v>124805</v>
      </c>
      <c r="N35" s="1760">
        <v>149953</v>
      </c>
      <c r="O35" s="1760">
        <v>166006</v>
      </c>
      <c r="P35" s="1760">
        <v>176467</v>
      </c>
      <c r="Q35" s="1760">
        <v>213585</v>
      </c>
      <c r="R35" s="1760">
        <v>196954</v>
      </c>
      <c r="S35" s="1760">
        <v>176957</v>
      </c>
      <c r="T35" s="1760">
        <v>166429</v>
      </c>
      <c r="U35" s="1760">
        <v>178291</v>
      </c>
      <c r="V35" s="1760">
        <v>185939</v>
      </c>
      <c r="W35" s="1760">
        <v>175325</v>
      </c>
      <c r="X35" s="1760">
        <v>156161</v>
      </c>
      <c r="Y35" s="1760">
        <v>152165</v>
      </c>
      <c r="Z35" s="1760">
        <v>152491</v>
      </c>
      <c r="AA35" s="1760">
        <v>153168</v>
      </c>
      <c r="AB35" s="1760">
        <v>155292</v>
      </c>
      <c r="AC35" s="1760">
        <v>174493</v>
      </c>
      <c r="AD35" s="1760">
        <v>180020</v>
      </c>
      <c r="AE35" s="1760">
        <v>213327</v>
      </c>
      <c r="AF35" s="1760">
        <v>194446</v>
      </c>
      <c r="AG35" s="1760">
        <v>201375</v>
      </c>
      <c r="AH35" s="1760">
        <v>207546</v>
      </c>
      <c r="AI35" s="1760">
        <v>228228</v>
      </c>
      <c r="AJ35" s="1760">
        <v>233029</v>
      </c>
      <c r="AK35" s="1760">
        <v>252194</v>
      </c>
      <c r="AL35" s="1760">
        <v>152128</v>
      </c>
      <c r="AM35" s="1760">
        <v>176881</v>
      </c>
      <c r="AN35" s="1760">
        <v>162371</v>
      </c>
      <c r="AO35" s="1760">
        <v>168401</v>
      </c>
      <c r="AP35" s="1760">
        <v>165535</v>
      </c>
      <c r="AQ35" s="1760">
        <v>225416</v>
      </c>
      <c r="AR35" s="1760">
        <v>169038</v>
      </c>
      <c r="AS35" s="1760">
        <v>176833</v>
      </c>
      <c r="AT35" s="1760">
        <v>185201</v>
      </c>
      <c r="AU35" s="1760">
        <v>182754</v>
      </c>
      <c r="AV35" s="1760">
        <v>178659</v>
      </c>
      <c r="AW35" s="1760">
        <v>185503</v>
      </c>
      <c r="AX35" s="1760">
        <v>172151</v>
      </c>
      <c r="AY35" s="1760">
        <v>190975</v>
      </c>
      <c r="AZ35" s="1760">
        <v>264791</v>
      </c>
      <c r="BA35" s="1760">
        <v>262648</v>
      </c>
      <c r="BB35" s="1760">
        <v>266640</v>
      </c>
      <c r="BC35" s="1760">
        <v>258283</v>
      </c>
      <c r="BD35" s="1760">
        <v>252679</v>
      </c>
      <c r="BE35" s="1760">
        <v>344278</v>
      </c>
      <c r="BF35" s="1760">
        <v>443723</v>
      </c>
      <c r="XFB35">
        <v>168</v>
      </c>
    </row>
    <row r="36" spans="1:201 16382:16382" s="46" customFormat="1" ht="16.5" customHeight="1">
      <c r="A36" s="40"/>
      <c r="B36" s="602" t="str">
        <f>INDEX(tblTrans[[English]:[Polski]],MATCH(XFB36,tblTrans[ID],0),LangSelID)</f>
        <v>Current income tax liabilities</v>
      </c>
      <c r="C36" s="603"/>
      <c r="D36" s="1760">
        <v>6680</v>
      </c>
      <c r="E36" s="1760">
        <v>10115</v>
      </c>
      <c r="F36" s="1760">
        <v>10603</v>
      </c>
      <c r="G36" s="1760">
        <v>20047</v>
      </c>
      <c r="H36" s="1760">
        <v>6206</v>
      </c>
      <c r="I36" s="1760">
        <v>85805</v>
      </c>
      <c r="J36" s="1760">
        <v>107435</v>
      </c>
      <c r="K36" s="1760">
        <v>134234</v>
      </c>
      <c r="L36" s="1760">
        <v>32840</v>
      </c>
      <c r="M36" s="1760">
        <v>100213</v>
      </c>
      <c r="N36" s="1760">
        <v>217466</v>
      </c>
      <c r="O36" s="1760">
        <v>218807</v>
      </c>
      <c r="P36" s="1760">
        <v>402</v>
      </c>
      <c r="Q36" s="1760">
        <v>2019</v>
      </c>
      <c r="R36" s="1760">
        <v>6143</v>
      </c>
      <c r="S36" s="1760">
        <v>904</v>
      </c>
      <c r="T36" s="1760">
        <v>2451</v>
      </c>
      <c r="U36" s="1760">
        <v>16299</v>
      </c>
      <c r="V36" s="1760">
        <v>16725</v>
      </c>
      <c r="W36" s="1760">
        <v>25469</v>
      </c>
      <c r="X36" s="1760">
        <v>52135</v>
      </c>
      <c r="Y36" s="1760">
        <v>102911</v>
      </c>
      <c r="Z36" s="1760">
        <v>153168</v>
      </c>
      <c r="AA36" s="1760">
        <v>235568</v>
      </c>
      <c r="AB36" s="1760">
        <v>246314</v>
      </c>
      <c r="AC36" s="1760">
        <v>124155</v>
      </c>
      <c r="AD36" s="1760">
        <v>192358</v>
      </c>
      <c r="AE36" s="1760">
        <v>226215</v>
      </c>
      <c r="AF36" s="1760">
        <v>39265</v>
      </c>
      <c r="AG36" s="1760">
        <v>18011</v>
      </c>
      <c r="AH36" s="1760">
        <v>5286</v>
      </c>
      <c r="AI36" s="1760">
        <v>9581</v>
      </c>
      <c r="AJ36" s="1760">
        <v>3269</v>
      </c>
      <c r="AK36" s="1760">
        <v>4779</v>
      </c>
      <c r="AL36" s="1760">
        <v>2645</v>
      </c>
      <c r="AM36" s="1760">
        <v>1969</v>
      </c>
      <c r="AN36" s="1760">
        <v>42851</v>
      </c>
      <c r="AO36" s="1760">
        <v>33257</v>
      </c>
      <c r="AP36" s="1760">
        <v>14369</v>
      </c>
      <c r="AQ36" s="1760">
        <v>50126</v>
      </c>
      <c r="AR36" s="1760">
        <v>10066</v>
      </c>
      <c r="AS36" s="1760">
        <v>59622</v>
      </c>
      <c r="AT36" s="1760">
        <v>70449</v>
      </c>
      <c r="AU36" s="1760">
        <v>104999</v>
      </c>
      <c r="AV36" s="1760">
        <v>66465</v>
      </c>
      <c r="AW36" s="1760">
        <v>67912</v>
      </c>
      <c r="AX36" s="1760">
        <v>120835</v>
      </c>
      <c r="AY36" s="1760">
        <v>179685</v>
      </c>
      <c r="AZ36" s="1760">
        <v>145895</v>
      </c>
      <c r="BA36" s="1760">
        <v>219333</v>
      </c>
      <c r="BB36" s="1760">
        <v>283845</v>
      </c>
      <c r="BC36" s="1760">
        <v>352962</v>
      </c>
      <c r="BD36" s="1760">
        <v>121978</v>
      </c>
      <c r="BE36" s="1760">
        <v>22212</v>
      </c>
      <c r="BF36" s="1760">
        <v>41510</v>
      </c>
      <c r="XFB36">
        <v>166</v>
      </c>
    </row>
    <row r="37" spans="1:201 16382:16382" s="46" customFormat="1" ht="16.5" customHeight="1">
      <c r="A37" s="40"/>
      <c r="B37" s="602" t="str">
        <f>INDEX(tblTrans[[English]:[Polski]],MATCH(XFB37,tblTrans[ID],0),LangSelID)</f>
        <v>Provisions for deferred income tax</v>
      </c>
      <c r="C37" s="603"/>
      <c r="D37" s="1760">
        <v>153</v>
      </c>
      <c r="E37" s="1760">
        <v>207</v>
      </c>
      <c r="F37" s="1760">
        <v>213</v>
      </c>
      <c r="G37" s="1760">
        <v>312</v>
      </c>
      <c r="H37" s="1760">
        <v>51991</v>
      </c>
      <c r="I37" s="1760">
        <v>26152</v>
      </c>
      <c r="J37" s="1760">
        <v>30218</v>
      </c>
      <c r="K37" s="1760">
        <v>455</v>
      </c>
      <c r="L37" s="1760">
        <v>21593</v>
      </c>
      <c r="M37" s="1760">
        <v>782</v>
      </c>
      <c r="N37" s="1760">
        <v>782</v>
      </c>
      <c r="O37" s="1760">
        <v>81</v>
      </c>
      <c r="P37" s="1760">
        <v>926</v>
      </c>
      <c r="Q37" s="1760">
        <v>1884</v>
      </c>
      <c r="R37" s="1760">
        <v>1469</v>
      </c>
      <c r="S37" s="1760">
        <v>544</v>
      </c>
      <c r="T37" s="1760">
        <v>622</v>
      </c>
      <c r="U37" s="1760">
        <v>1814</v>
      </c>
      <c r="V37" s="1760">
        <v>1000</v>
      </c>
      <c r="W37" s="1760">
        <v>629</v>
      </c>
      <c r="X37" s="1760">
        <v>397</v>
      </c>
      <c r="Y37" s="1760">
        <v>240</v>
      </c>
      <c r="Z37" s="1760">
        <v>442</v>
      </c>
      <c r="AA37" s="1760">
        <v>258</v>
      </c>
      <c r="AB37" s="1760">
        <v>883.89</v>
      </c>
      <c r="AC37" s="1760">
        <v>1566</v>
      </c>
      <c r="AD37" s="1760">
        <v>1554</v>
      </c>
      <c r="AE37" s="1760">
        <v>1662</v>
      </c>
      <c r="AF37" s="1760">
        <v>1703</v>
      </c>
      <c r="AG37" s="1760">
        <v>2559</v>
      </c>
      <c r="AH37" s="1760">
        <v>2870</v>
      </c>
      <c r="AI37" s="1760">
        <v>2954</v>
      </c>
      <c r="AJ37" s="1760">
        <v>2908</v>
      </c>
      <c r="AK37" s="1760">
        <v>3615</v>
      </c>
      <c r="AL37" s="1760">
        <v>17857</v>
      </c>
      <c r="AM37" s="1760">
        <v>9785</v>
      </c>
      <c r="AN37" s="1760">
        <v>780</v>
      </c>
      <c r="AO37" s="1760">
        <v>1085</v>
      </c>
      <c r="AP37" s="1760">
        <v>997</v>
      </c>
      <c r="AQ37" s="1760">
        <v>981</v>
      </c>
      <c r="AR37" s="1760">
        <v>34632</v>
      </c>
      <c r="AS37" s="1760">
        <v>909</v>
      </c>
      <c r="AT37" s="1760">
        <v>910</v>
      </c>
      <c r="AU37" s="1760">
        <v>1208</v>
      </c>
      <c r="AV37" s="1760">
        <v>1179</v>
      </c>
      <c r="AW37" s="1760">
        <v>1294</v>
      </c>
      <c r="AX37" s="1760">
        <v>1380</v>
      </c>
      <c r="AY37" s="1760">
        <v>81</v>
      </c>
      <c r="AZ37" s="1760">
        <v>81</v>
      </c>
      <c r="BA37" s="1760">
        <v>84</v>
      </c>
      <c r="BB37" s="1760">
        <v>83</v>
      </c>
      <c r="BC37" s="1760">
        <v>83</v>
      </c>
      <c r="BD37" s="1760">
        <v>83</v>
      </c>
      <c r="BE37" s="1760">
        <v>82</v>
      </c>
      <c r="BF37" s="1760">
        <v>85</v>
      </c>
      <c r="XFB37">
        <v>167</v>
      </c>
    </row>
    <row r="38" spans="1:201 16382:16382" s="46" customFormat="1" ht="16.5" customHeight="1">
      <c r="A38" s="40"/>
      <c r="B38" s="602" t="str">
        <f>INDEX(tblTrans[[English]:[Polski]],MATCH(XFB38,tblTrans[ID],0),LangSelID)</f>
        <v>Other liabilities</v>
      </c>
      <c r="C38" s="603"/>
      <c r="D38" s="1760">
        <v>507817</v>
      </c>
      <c r="E38" s="1760">
        <v>497806</v>
      </c>
      <c r="F38" s="1760">
        <v>568329</v>
      </c>
      <c r="G38" s="1760">
        <v>759799</v>
      </c>
      <c r="H38" s="1760">
        <v>665921</v>
      </c>
      <c r="I38" s="1760">
        <v>792828</v>
      </c>
      <c r="J38" s="1760">
        <v>849840</v>
      </c>
      <c r="K38" s="1773">
        <v>879975</v>
      </c>
      <c r="L38" s="1760">
        <v>969602</v>
      </c>
      <c r="M38" s="1760">
        <v>895956</v>
      </c>
      <c r="N38" s="1760">
        <v>956256</v>
      </c>
      <c r="O38" s="1760">
        <v>996280</v>
      </c>
      <c r="P38" s="1760">
        <v>951618</v>
      </c>
      <c r="Q38" s="1760">
        <v>800756</v>
      </c>
      <c r="R38" s="1760">
        <v>786333</v>
      </c>
      <c r="S38" s="1760">
        <v>776195</v>
      </c>
      <c r="T38" s="1760">
        <v>834350</v>
      </c>
      <c r="U38" s="1760">
        <v>1282177</v>
      </c>
      <c r="V38" s="1760">
        <v>1391299</v>
      </c>
      <c r="W38" s="1760">
        <v>1136624</v>
      </c>
      <c r="X38" s="1760">
        <v>1684940</v>
      </c>
      <c r="Y38" s="1760">
        <v>1498411</v>
      </c>
      <c r="Z38" s="1760">
        <v>1494659</v>
      </c>
      <c r="AA38" s="1760">
        <v>1723856</v>
      </c>
      <c r="AB38" s="1760">
        <v>1407748</v>
      </c>
      <c r="AC38" s="1760">
        <v>1371450</v>
      </c>
      <c r="AD38" s="1760">
        <v>1537920</v>
      </c>
      <c r="AE38" s="1760">
        <v>1394845</v>
      </c>
      <c r="AF38" s="1760">
        <v>1344053</v>
      </c>
      <c r="AG38" s="1760">
        <v>1364546</v>
      </c>
      <c r="AH38" s="1760">
        <v>1745624</v>
      </c>
      <c r="AI38" s="1760">
        <v>1267672</v>
      </c>
      <c r="AJ38" s="1760">
        <v>2723505</v>
      </c>
      <c r="AK38" s="1760">
        <v>1839044</v>
      </c>
      <c r="AL38" s="1760">
        <v>1509193</v>
      </c>
      <c r="AM38" s="1760">
        <v>1349654</v>
      </c>
      <c r="AN38" s="1760">
        <v>1998579</v>
      </c>
      <c r="AO38" s="1760">
        <v>1848017</v>
      </c>
      <c r="AP38" s="1760">
        <v>1774468</v>
      </c>
      <c r="AQ38" s="1760">
        <v>1764091</v>
      </c>
      <c r="AR38" s="1760">
        <v>2294769</v>
      </c>
      <c r="AS38" s="1760">
        <v>1949265</v>
      </c>
      <c r="AT38" s="1760">
        <v>1796089</v>
      </c>
      <c r="AU38" s="1760">
        <v>2178790</v>
      </c>
      <c r="AV38" s="1760">
        <v>2241598</v>
      </c>
      <c r="AW38" s="1760">
        <v>2209342</v>
      </c>
      <c r="AX38" s="1760">
        <v>2125424</v>
      </c>
      <c r="AY38" s="1760">
        <v>2571130</v>
      </c>
      <c r="AZ38" s="1760">
        <v>2453476</v>
      </c>
      <c r="BA38" s="1760">
        <v>2536705</v>
      </c>
      <c r="BB38" s="1760">
        <v>2758543</v>
      </c>
      <c r="BC38" s="1760">
        <v>3330399</v>
      </c>
      <c r="BD38" s="1760">
        <v>3104477</v>
      </c>
      <c r="BE38" s="1760">
        <v>2944956</v>
      </c>
      <c r="BF38" s="1760">
        <v>3479913</v>
      </c>
      <c r="XFB38">
        <v>165</v>
      </c>
    </row>
    <row r="39" spans="1:201 16382:16382" s="405" customFormat="1" ht="16.5" customHeight="1" thickBot="1">
      <c r="A39" s="194"/>
      <c r="B39" s="553" t="str">
        <f>INDEX(tblTrans[[English]:[Polski]],MATCH(XFB39,tblTrans[ID],0),LangSelID)</f>
        <v>Liabilities held for sale</v>
      </c>
      <c r="C39" s="605"/>
      <c r="D39" s="1774">
        <v>6480</v>
      </c>
      <c r="E39" s="1774">
        <v>6511</v>
      </c>
      <c r="F39" s="1774">
        <v>6242</v>
      </c>
      <c r="G39" s="1774">
        <v>25001</v>
      </c>
      <c r="H39" s="1774">
        <v>9311</v>
      </c>
      <c r="I39" s="1774">
        <v>10318</v>
      </c>
      <c r="J39" s="1774">
        <v>9830</v>
      </c>
      <c r="K39" s="1774">
        <v>12543</v>
      </c>
      <c r="L39" s="1774">
        <v>11452</v>
      </c>
      <c r="M39" s="1774">
        <v>0</v>
      </c>
      <c r="N39" s="1774">
        <v>0</v>
      </c>
      <c r="O39" s="1774">
        <v>0</v>
      </c>
      <c r="P39" s="1774">
        <v>0</v>
      </c>
      <c r="Q39" s="1774">
        <v>0</v>
      </c>
      <c r="R39" s="1774"/>
      <c r="S39" s="1774">
        <v>0</v>
      </c>
      <c r="T39" s="1774">
        <v>0</v>
      </c>
      <c r="U39" s="1774">
        <v>0</v>
      </c>
      <c r="V39" s="1774">
        <v>0</v>
      </c>
      <c r="W39" s="1774">
        <v>0</v>
      </c>
      <c r="X39" s="1774">
        <v>832534</v>
      </c>
      <c r="Y39" s="1774">
        <v>832976</v>
      </c>
      <c r="Z39" s="1775">
        <v>0</v>
      </c>
      <c r="AA39" s="1774">
        <v>0</v>
      </c>
      <c r="AB39" s="1774">
        <v>0</v>
      </c>
      <c r="AC39" s="1774">
        <v>0</v>
      </c>
      <c r="AD39" s="1774"/>
      <c r="AE39" s="1774"/>
      <c r="AF39" s="1774"/>
      <c r="AG39" s="1776"/>
      <c r="AH39" s="1776"/>
      <c r="AI39" s="1774"/>
      <c r="AJ39" s="1774"/>
      <c r="AK39" s="1774"/>
      <c r="AL39" s="1774">
        <v>158190</v>
      </c>
      <c r="AM39" s="1774">
        <v>276341</v>
      </c>
      <c r="AN39" s="1774"/>
      <c r="AO39" s="1774"/>
      <c r="AP39" s="1774"/>
      <c r="AQ39" s="1774"/>
      <c r="AR39" s="1774"/>
      <c r="AS39" s="1774"/>
      <c r="AT39" s="1774"/>
      <c r="AU39" s="1774"/>
      <c r="AV39" s="1774">
        <v>0</v>
      </c>
      <c r="AW39" s="1774">
        <v>61561</v>
      </c>
      <c r="AX39" s="1774">
        <v>0</v>
      </c>
      <c r="AY39" s="1774">
        <v>0</v>
      </c>
      <c r="AZ39" s="1774">
        <v>0</v>
      </c>
      <c r="BA39" s="1774">
        <v>0</v>
      </c>
      <c r="BB39" s="1774">
        <v>0</v>
      </c>
      <c r="BC39" s="1774">
        <v>0</v>
      </c>
      <c r="BD39" s="1774">
        <v>0</v>
      </c>
      <c r="BE39" s="1774">
        <v>0</v>
      </c>
      <c r="BF39" s="1774">
        <v>0</v>
      </c>
      <c r="XFB39">
        <v>170</v>
      </c>
    </row>
    <row r="40" spans="1:201 16382:16382" s="58" customFormat="1" ht="16.5" customHeight="1" thickBot="1">
      <c r="A40" s="74"/>
      <c r="B40" s="2310" t="str">
        <f>INDEX(tblTrans[[English]:[Polski]],MATCH(XFB40,tblTrans[ID],0),LangSelID)</f>
        <v>T o t a l   l i a b i l i t i e s</v>
      </c>
      <c r="C40" s="1756"/>
      <c r="D40" s="1777">
        <v>33299147</v>
      </c>
      <c r="E40" s="1777">
        <v>36436815</v>
      </c>
      <c r="F40" s="1777">
        <v>36848549</v>
      </c>
      <c r="G40" s="1777">
        <v>39708382</v>
      </c>
      <c r="H40" s="1777">
        <v>42688659</v>
      </c>
      <c r="I40" s="1777">
        <v>45454610</v>
      </c>
      <c r="J40" s="1777">
        <v>48472908</v>
      </c>
      <c r="K40" s="1777">
        <v>52500577</v>
      </c>
      <c r="L40" s="1777">
        <v>56903652</v>
      </c>
      <c r="M40" s="1777">
        <v>60594079</v>
      </c>
      <c r="N40" s="1777">
        <v>63602786</v>
      </c>
      <c r="O40" s="1777">
        <v>78557166</v>
      </c>
      <c r="P40" s="1777">
        <v>77171760</v>
      </c>
      <c r="Q40" s="1777">
        <v>76861339</v>
      </c>
      <c r="R40" s="1777">
        <v>74380608</v>
      </c>
      <c r="S40" s="1777">
        <v>76752732</v>
      </c>
      <c r="T40" s="1777">
        <v>80225936</v>
      </c>
      <c r="U40" s="1777">
        <v>82230243</v>
      </c>
      <c r="V40" s="1777">
        <v>77480438</v>
      </c>
      <c r="W40" s="1777">
        <v>82961546</v>
      </c>
      <c r="X40" s="1777">
        <v>81836614</v>
      </c>
      <c r="Y40" s="1777">
        <v>81107441</v>
      </c>
      <c r="Z40" s="1777">
        <v>86648714</v>
      </c>
      <c r="AA40" s="1777">
        <v>90802982</v>
      </c>
      <c r="AB40" s="1777">
        <v>84114794.890000001</v>
      </c>
      <c r="AC40" s="1777">
        <v>86220460</v>
      </c>
      <c r="AD40" s="1777">
        <v>90619708</v>
      </c>
      <c r="AE40" s="1777">
        <v>92526062</v>
      </c>
      <c r="AF40" s="1777">
        <v>93161101</v>
      </c>
      <c r="AG40" s="1777">
        <v>98539743</v>
      </c>
      <c r="AH40" s="1777">
        <v>94110102</v>
      </c>
      <c r="AI40" s="1777">
        <v>94026323</v>
      </c>
      <c r="AJ40" s="1777">
        <v>97277053</v>
      </c>
      <c r="AK40" s="1777">
        <v>101628030</v>
      </c>
      <c r="AL40" s="1777">
        <v>106547379</v>
      </c>
      <c r="AM40" s="1777">
        <v>106912842</v>
      </c>
      <c r="AN40" s="1777">
        <v>111694024</v>
      </c>
      <c r="AO40" s="1777">
        <v>109056582</v>
      </c>
      <c r="AP40" s="1777">
        <v>113827066</v>
      </c>
      <c r="AQ40" s="1777">
        <v>111248057</v>
      </c>
      <c r="AR40" s="1777">
        <v>110640983</v>
      </c>
      <c r="AS40" s="1777">
        <v>115936486</v>
      </c>
      <c r="AT40" s="1777">
        <v>116810182</v>
      </c>
      <c r="AU40" s="1777">
        <v>120692341</v>
      </c>
      <c r="AV40" s="1777">
        <v>117150097</v>
      </c>
      <c r="AW40" s="1777">
        <v>115737056</v>
      </c>
      <c r="AX40" s="1777">
        <v>118510564</v>
      </c>
      <c r="AY40" s="1777">
        <v>117132463</v>
      </c>
      <c r="AZ40" s="1777">
        <v>119153881</v>
      </c>
      <c r="BA40" s="1777">
        <v>125497179</v>
      </c>
      <c r="BB40" s="1777">
        <v>131853763</v>
      </c>
      <c r="BC40" s="1777">
        <v>130534039</v>
      </c>
      <c r="BD40" s="1777">
        <v>135505554</v>
      </c>
      <c r="BE40" s="1777">
        <v>136752012</v>
      </c>
      <c r="BF40" s="1777">
        <v>142683337</v>
      </c>
      <c r="BG40" s="138"/>
      <c r="BH40" s="138"/>
      <c r="BI40" s="138"/>
      <c r="BJ40" s="138"/>
      <c r="BK40" s="138"/>
      <c r="BL40" s="138"/>
      <c r="BM40" s="138"/>
      <c r="BN40" s="138"/>
      <c r="BO40" s="138"/>
      <c r="BP40" s="138"/>
      <c r="BQ40" s="138"/>
      <c r="BR40" s="138"/>
      <c r="BS40" s="138"/>
      <c r="BT40" s="138"/>
      <c r="BU40" s="138"/>
      <c r="BV40" s="138"/>
      <c r="BW40" s="138"/>
      <c r="BX40" s="138"/>
      <c r="BY40" s="138"/>
      <c r="BZ40" s="138"/>
      <c r="CA40" s="138"/>
      <c r="CB40" s="138"/>
      <c r="CC40" s="138"/>
      <c r="CD40" s="138"/>
      <c r="CE40" s="138"/>
      <c r="CF40" s="138"/>
      <c r="CG40" s="138"/>
      <c r="CH40" s="138"/>
      <c r="CI40" s="138"/>
      <c r="CJ40" s="138"/>
      <c r="CK40" s="138"/>
      <c r="CL40" s="138"/>
      <c r="CM40" s="138"/>
      <c r="CN40" s="138"/>
      <c r="CO40" s="138"/>
      <c r="CP40" s="138"/>
      <c r="CQ40" s="138"/>
      <c r="CR40" s="138"/>
      <c r="CS40" s="138"/>
      <c r="CT40" s="138"/>
      <c r="CU40" s="138"/>
      <c r="CV40" s="138"/>
      <c r="CW40" s="138"/>
      <c r="CX40" s="138"/>
      <c r="CY40" s="138"/>
      <c r="CZ40" s="138"/>
      <c r="DA40" s="138"/>
      <c r="DB40" s="138"/>
      <c r="DC40" s="138"/>
      <c r="DD40" s="138"/>
      <c r="DE40" s="138"/>
      <c r="DF40" s="138"/>
      <c r="DG40" s="138"/>
      <c r="DH40" s="138"/>
      <c r="DI40" s="138"/>
      <c r="DJ40" s="138"/>
      <c r="DK40" s="138"/>
      <c r="DL40" s="138"/>
      <c r="DM40" s="138"/>
      <c r="DN40" s="138"/>
      <c r="DO40" s="138"/>
      <c r="DP40" s="138"/>
      <c r="DQ40" s="138"/>
      <c r="DR40" s="138"/>
      <c r="DS40" s="138"/>
      <c r="DT40" s="138"/>
      <c r="DU40" s="138"/>
      <c r="DV40" s="138"/>
      <c r="DW40" s="138"/>
      <c r="DX40" s="138"/>
      <c r="DY40" s="138"/>
      <c r="DZ40" s="138"/>
      <c r="EA40" s="138"/>
      <c r="EB40" s="138"/>
      <c r="EC40" s="138"/>
      <c r="ED40" s="138"/>
      <c r="EE40" s="138"/>
      <c r="EF40" s="138"/>
      <c r="EG40" s="138"/>
      <c r="EH40" s="138"/>
      <c r="EI40" s="138"/>
      <c r="EJ40" s="138"/>
      <c r="EK40" s="138"/>
      <c r="EL40" s="138"/>
      <c r="EM40" s="138"/>
      <c r="EN40" s="138"/>
      <c r="EO40" s="138"/>
      <c r="EP40" s="138"/>
      <c r="EQ40" s="138"/>
      <c r="ER40" s="138"/>
      <c r="ES40" s="138"/>
      <c r="ET40" s="138"/>
      <c r="EU40" s="138"/>
      <c r="EV40" s="138"/>
      <c r="EW40" s="138"/>
      <c r="EX40" s="138"/>
      <c r="EY40" s="138"/>
      <c r="EZ40" s="138"/>
      <c r="FA40" s="138"/>
      <c r="FB40" s="138"/>
      <c r="FC40" s="138"/>
      <c r="FD40" s="138"/>
      <c r="FE40" s="138"/>
      <c r="FF40" s="138"/>
      <c r="FG40" s="138"/>
      <c r="FH40" s="138"/>
      <c r="FI40" s="138"/>
      <c r="FJ40" s="138"/>
      <c r="FK40" s="138"/>
      <c r="FL40" s="138"/>
      <c r="FM40" s="138"/>
      <c r="FN40" s="138"/>
      <c r="FO40" s="138"/>
      <c r="FP40" s="138"/>
      <c r="FQ40" s="138"/>
      <c r="FR40" s="138"/>
      <c r="FS40" s="138"/>
      <c r="FT40" s="138"/>
      <c r="FU40" s="138"/>
      <c r="FV40" s="138"/>
      <c r="FW40" s="138"/>
      <c r="FX40" s="138"/>
      <c r="FY40" s="138"/>
      <c r="FZ40" s="138"/>
      <c r="GA40" s="138"/>
      <c r="GB40" s="138"/>
      <c r="GC40" s="138"/>
      <c r="GD40" s="138"/>
      <c r="GE40" s="138"/>
      <c r="GF40" s="138"/>
      <c r="GG40" s="138"/>
      <c r="GH40" s="138"/>
      <c r="GI40" s="138"/>
      <c r="GJ40" s="138"/>
      <c r="GK40" s="138"/>
      <c r="GL40" s="138"/>
      <c r="GM40" s="138"/>
      <c r="GN40" s="138"/>
      <c r="GO40" s="138"/>
      <c r="GP40" s="138"/>
      <c r="GQ40" s="138"/>
      <c r="GR40" s="138"/>
      <c r="GS40" s="138"/>
      <c r="XFB40">
        <v>171</v>
      </c>
    </row>
    <row r="41" spans="1:201 16382:16382" s="46" customFormat="1" ht="16.5" customHeight="1">
      <c r="A41" s="64"/>
      <c r="B41" s="200"/>
      <c r="C41" s="256"/>
      <c r="D41" s="1778"/>
      <c r="E41" s="1778"/>
      <c r="F41" s="1778"/>
      <c r="G41" s="1778"/>
      <c r="H41" s="1778"/>
      <c r="I41" s="1778"/>
      <c r="J41" s="1778"/>
      <c r="K41" s="1778"/>
      <c r="L41" s="1778"/>
      <c r="M41" s="1778"/>
      <c r="N41" s="1778"/>
      <c r="O41" s="1778"/>
      <c r="P41" s="1778"/>
      <c r="Q41" s="1778"/>
      <c r="R41" s="1778"/>
      <c r="S41" s="1778"/>
      <c r="T41" s="1778"/>
      <c r="U41" s="1778"/>
      <c r="V41" s="1778"/>
      <c r="W41" s="1778"/>
      <c r="X41" s="1778"/>
      <c r="Y41" s="1778"/>
      <c r="Z41" s="1778"/>
      <c r="AA41" s="1778"/>
      <c r="AB41" s="1778"/>
      <c r="AC41" s="1778"/>
      <c r="AD41" s="1778"/>
      <c r="AE41" s="1778"/>
      <c r="AF41" s="1778"/>
      <c r="AG41" s="1778"/>
      <c r="AH41" s="1778"/>
      <c r="AI41" s="1778"/>
      <c r="AJ41" s="1778"/>
      <c r="AK41" s="1778"/>
      <c r="AL41" s="1778"/>
      <c r="AM41" s="1778"/>
      <c r="AN41" s="1778"/>
      <c r="AO41" s="1778"/>
      <c r="AP41" s="1778"/>
      <c r="AQ41" s="1778"/>
      <c r="AR41" s="1778"/>
      <c r="AS41" s="1778"/>
      <c r="AT41" s="1778"/>
      <c r="AU41" s="1778"/>
      <c r="AV41" s="1778"/>
      <c r="AW41" s="1778"/>
      <c r="AX41" s="1778"/>
      <c r="AY41" s="1778"/>
      <c r="AZ41" s="1778"/>
      <c r="BA41" s="1778"/>
      <c r="BB41" s="1778"/>
      <c r="BC41" s="1778"/>
      <c r="BD41" s="1778"/>
      <c r="BE41" s="1778">
        <f>BE40-SUM(BE28:BE39)</f>
        <v>0</v>
      </c>
      <c r="BF41" s="1778"/>
      <c r="XFB41"/>
    </row>
    <row r="42" spans="1:201 16382:16382" s="46" customFormat="1" ht="16.5" customHeight="1">
      <c r="A42" s="64"/>
      <c r="B42" s="412" t="str">
        <f>INDEX(tblTrans[[English]:[Polski]],MATCH(XFB42,tblTrans[ID],0),LangSelID)</f>
        <v>Equity</v>
      </c>
      <c r="C42" s="256"/>
      <c r="D42" s="1779"/>
      <c r="E42" s="1779"/>
      <c r="F42" s="1779"/>
      <c r="G42" s="1779"/>
      <c r="H42" s="1779"/>
      <c r="I42" s="1779"/>
      <c r="J42" s="1779"/>
      <c r="K42" s="1779"/>
      <c r="L42" s="1779"/>
      <c r="M42" s="1779"/>
      <c r="N42" s="1779"/>
      <c r="O42" s="1779"/>
      <c r="P42" s="1779"/>
      <c r="Q42" s="1779"/>
      <c r="R42" s="1779"/>
      <c r="S42" s="1779"/>
      <c r="T42" s="1779"/>
      <c r="U42" s="1779"/>
      <c r="V42" s="1779"/>
      <c r="W42" s="1779"/>
      <c r="X42" s="1779"/>
      <c r="Y42" s="1779"/>
      <c r="Z42" s="1780"/>
      <c r="AA42" s="1779"/>
      <c r="AB42" s="1779"/>
      <c r="AC42" s="1779"/>
      <c r="AD42" s="1779"/>
      <c r="AE42" s="1779"/>
      <c r="AF42" s="1781"/>
      <c r="AG42" s="1781"/>
      <c r="AH42" s="1781"/>
      <c r="AI42" s="1782"/>
      <c r="AJ42" s="1782"/>
      <c r="AK42" s="1782"/>
      <c r="AL42" s="1782"/>
      <c r="AM42" s="1782"/>
      <c r="AN42" s="1782"/>
      <c r="AO42" s="1782"/>
      <c r="AP42" s="1782"/>
      <c r="AQ42" s="1783"/>
      <c r="AR42" s="1783"/>
      <c r="AS42" s="1783"/>
      <c r="AT42" s="1783"/>
      <c r="AU42" s="1783"/>
      <c r="AV42" s="1783"/>
      <c r="AW42" s="1783"/>
      <c r="AX42" s="1783"/>
      <c r="AY42" s="1783"/>
      <c r="AZ42" s="1783"/>
      <c r="BA42" s="1783"/>
      <c r="BB42" s="1783"/>
      <c r="BC42" s="1783"/>
      <c r="BD42" s="1783"/>
      <c r="BE42" s="1783"/>
      <c r="BF42" s="1783"/>
      <c r="XFB42">
        <v>172</v>
      </c>
    </row>
    <row r="43" spans="1:201 16382:16382" s="1439" customFormat="1" ht="16.5" customHeight="1">
      <c r="A43" s="1436"/>
      <c r="B43" s="1437" t="str">
        <f>INDEX(tblTrans[[English]:[Polski]],MATCH(XFB43,tblTrans[ID],0),LangSelID)</f>
        <v>Capital and reserves attributable to the Company's equity holders</v>
      </c>
      <c r="C43" s="1438"/>
      <c r="D43" s="1784">
        <v>2145101</v>
      </c>
      <c r="E43" s="1784">
        <v>2248904</v>
      </c>
      <c r="F43" s="1784">
        <v>2400795</v>
      </c>
      <c r="G43" s="1784">
        <v>2530766</v>
      </c>
      <c r="H43" s="1784">
        <v>2751250</v>
      </c>
      <c r="I43" s="1784">
        <v>3023655</v>
      </c>
      <c r="J43" s="1784">
        <v>3181932</v>
      </c>
      <c r="K43" s="1784">
        <v>3324511</v>
      </c>
      <c r="L43" s="1784">
        <v>3523987</v>
      </c>
      <c r="M43" s="1784">
        <v>3774780</v>
      </c>
      <c r="N43" s="1784">
        <v>3987394</v>
      </c>
      <c r="O43" s="1784">
        <v>3894452</v>
      </c>
      <c r="P43" s="1784">
        <v>3912860</v>
      </c>
      <c r="Q43" s="1784">
        <v>3917541</v>
      </c>
      <c r="R43" s="1784">
        <v>4035511</v>
      </c>
      <c r="S43" s="1784">
        <v>4120187</v>
      </c>
      <c r="T43" s="1784">
        <v>4371200.3</v>
      </c>
      <c r="U43" s="1784">
        <v>6508609</v>
      </c>
      <c r="V43" s="1784">
        <v>6764713</v>
      </c>
      <c r="W43" s="1784">
        <v>6909303</v>
      </c>
      <c r="X43" s="1784">
        <v>7108844</v>
      </c>
      <c r="Y43" s="1784">
        <v>7496162</v>
      </c>
      <c r="Z43" s="1785">
        <v>7772122</v>
      </c>
      <c r="AA43" s="1784">
        <v>8048755</v>
      </c>
      <c r="AB43" s="1784">
        <v>8378671.629999999</v>
      </c>
      <c r="AC43" s="1784">
        <v>8713290.8000000007</v>
      </c>
      <c r="AD43" s="1784">
        <v>9067374</v>
      </c>
      <c r="AE43" s="1784">
        <v>9594430</v>
      </c>
      <c r="AF43" s="1784">
        <v>9863872.3000000007</v>
      </c>
      <c r="AG43" s="1784">
        <v>9578502.8300000001</v>
      </c>
      <c r="AH43" s="1784">
        <v>9863500</v>
      </c>
      <c r="AI43" s="1784">
        <v>10229341.609999999</v>
      </c>
      <c r="AJ43" s="1784">
        <v>9838129</v>
      </c>
      <c r="AK43" s="1784">
        <v>10289867</v>
      </c>
      <c r="AL43" s="1784">
        <v>10750063</v>
      </c>
      <c r="AM43" s="1784">
        <v>11043242</v>
      </c>
      <c r="AN43" s="1784">
        <v>11568718</v>
      </c>
      <c r="AO43" s="1784">
        <v>11516001</v>
      </c>
      <c r="AP43" s="1784">
        <v>11890334</v>
      </c>
      <c r="AQ43" s="1784">
        <v>12242346</v>
      </c>
      <c r="AR43" s="1784">
        <v>12593056</v>
      </c>
      <c r="AS43" s="1784">
        <v>12761967</v>
      </c>
      <c r="AT43" s="1784">
        <v>12935287</v>
      </c>
      <c r="AU43" s="1784">
        <v>13023756</v>
      </c>
      <c r="AV43" s="1784">
        <v>13310733</v>
      </c>
      <c r="AW43" s="1784">
        <v>13654947</v>
      </c>
      <c r="AX43" s="1784">
        <v>13965261</v>
      </c>
      <c r="AY43" s="1784">
        <v>14289370</v>
      </c>
      <c r="AZ43" s="1784">
        <v>14484158</v>
      </c>
      <c r="BA43" s="1784">
        <v>14518448</v>
      </c>
      <c r="BB43" s="1784">
        <v>14800400</v>
      </c>
      <c r="BC43" s="1784">
        <v>15213980</v>
      </c>
      <c r="BD43" s="1784">
        <v>15311027</v>
      </c>
      <c r="BE43" s="1784">
        <v>15679158</v>
      </c>
      <c r="BF43" s="1784">
        <v>16088688</v>
      </c>
      <c r="XFB43" s="1440">
        <v>173</v>
      </c>
    </row>
    <row r="44" spans="1:201 16382:16382" s="46" customFormat="1" ht="16.5" customHeight="1">
      <c r="A44" s="40"/>
      <c r="B44" s="643" t="str">
        <f>INDEX(tblTrans[[English]:[Polski]],MATCH(XFB44,tblTrans[ID],0),LangSelID)</f>
        <v>Basic capital</v>
      </c>
      <c r="C44" s="256"/>
      <c r="D44" s="1786">
        <v>1455628</v>
      </c>
      <c r="E44" s="1786">
        <v>1477157</v>
      </c>
      <c r="F44" s="1786">
        <v>1488940</v>
      </c>
      <c r="G44" s="1786">
        <v>1496946</v>
      </c>
      <c r="H44" s="1786">
        <v>1498608</v>
      </c>
      <c r="I44" s="1786">
        <v>1503744</v>
      </c>
      <c r="J44" s="1786">
        <v>1510959</v>
      </c>
      <c r="K44" s="1786">
        <v>1517432</v>
      </c>
      <c r="L44" s="1786">
        <v>1517872</v>
      </c>
      <c r="M44" s="1786">
        <v>1521294</v>
      </c>
      <c r="N44" s="1786">
        <v>1521683</v>
      </c>
      <c r="O44" s="1786">
        <v>1521683</v>
      </c>
      <c r="P44" s="1786">
        <v>1521683</v>
      </c>
      <c r="Q44" s="1786">
        <v>1521683</v>
      </c>
      <c r="R44" s="1786">
        <v>1521683</v>
      </c>
      <c r="S44" s="1786">
        <v>1521683</v>
      </c>
      <c r="T44" s="1786">
        <v>1521683</v>
      </c>
      <c r="U44" s="1786">
        <v>3487984</v>
      </c>
      <c r="V44" s="1786">
        <v>3487850</v>
      </c>
      <c r="W44" s="1786">
        <v>3490700</v>
      </c>
      <c r="X44" s="1786">
        <v>3491812</v>
      </c>
      <c r="Y44" s="1786">
        <v>3493698</v>
      </c>
      <c r="Z44" s="1787">
        <v>3493761</v>
      </c>
      <c r="AA44" s="1786">
        <v>3493812</v>
      </c>
      <c r="AB44" s="1786">
        <v>3493812</v>
      </c>
      <c r="AC44" s="1786">
        <v>3493812</v>
      </c>
      <c r="AD44" s="1786">
        <v>3501141</v>
      </c>
      <c r="AE44" s="1786">
        <v>3501633</v>
      </c>
      <c r="AF44" s="1786">
        <v>3502233</v>
      </c>
      <c r="AG44" s="1786">
        <v>3502396</v>
      </c>
      <c r="AH44" s="1786">
        <v>3511146</v>
      </c>
      <c r="AI44" s="1786">
        <v>3512338</v>
      </c>
      <c r="AJ44" s="1786">
        <v>3512798</v>
      </c>
      <c r="AK44" s="1786">
        <v>3512798</v>
      </c>
      <c r="AL44" s="1786">
        <v>3523072</v>
      </c>
      <c r="AM44" s="1786">
        <v>3523903</v>
      </c>
      <c r="AN44" s="1786">
        <v>3523935</v>
      </c>
      <c r="AO44" s="1786">
        <v>3523935</v>
      </c>
      <c r="AP44" s="1786">
        <v>3535618</v>
      </c>
      <c r="AQ44" s="1786">
        <v>3535758</v>
      </c>
      <c r="AR44" s="1786">
        <v>3535758</v>
      </c>
      <c r="AS44" s="1786">
        <v>3535758</v>
      </c>
      <c r="AT44" s="1786">
        <v>3550793</v>
      </c>
      <c r="AU44" s="1786">
        <v>3551096</v>
      </c>
      <c r="AV44" s="1786">
        <v>3551096</v>
      </c>
      <c r="AW44" s="1786">
        <v>3554016</v>
      </c>
      <c r="AX44" s="1786">
        <v>3563854</v>
      </c>
      <c r="AY44" s="1786">
        <v>3564176</v>
      </c>
      <c r="AZ44" s="1786">
        <v>3564176</v>
      </c>
      <c r="BA44" s="1786">
        <f>SUM(BA45:BA46)</f>
        <v>3564176</v>
      </c>
      <c r="BB44" s="1786">
        <v>3572641</v>
      </c>
      <c r="BC44" s="1786">
        <v>3574686</v>
      </c>
      <c r="BD44" s="1786">
        <v>3574686</v>
      </c>
      <c r="BE44" s="1786">
        <v>3574686</v>
      </c>
      <c r="BF44" s="1786">
        <v>3579068</v>
      </c>
      <c r="XFB44">
        <v>174</v>
      </c>
    </row>
    <row r="45" spans="1:201 16382:16382" s="46" customFormat="1" ht="16.5" customHeight="1">
      <c r="A45" s="40"/>
      <c r="B45" s="606" t="str">
        <f>INDEX(tblTrans[[English]:[Polski]],MATCH(XFB45,tblTrans[ID],0),LangSelID)</f>
        <v xml:space="preserve"> - Registered share capital</v>
      </c>
      <c r="C45" s="607"/>
      <c r="D45" s="1769">
        <v>116870</v>
      </c>
      <c r="E45" s="1769">
        <v>117500</v>
      </c>
      <c r="F45" s="1769">
        <v>117838</v>
      </c>
      <c r="G45" s="1769">
        <v>118064</v>
      </c>
      <c r="H45" s="1769">
        <v>118111</v>
      </c>
      <c r="I45" s="1769">
        <v>118256</v>
      </c>
      <c r="J45" s="1769">
        <v>118460</v>
      </c>
      <c r="K45" s="1769">
        <v>118643</v>
      </c>
      <c r="L45" s="1769">
        <v>118655</v>
      </c>
      <c r="M45" s="1769">
        <v>118752</v>
      </c>
      <c r="N45" s="1769">
        <v>118764</v>
      </c>
      <c r="O45" s="1769">
        <v>118764</v>
      </c>
      <c r="P45" s="1769">
        <v>118764</v>
      </c>
      <c r="Q45" s="1769">
        <v>118764</v>
      </c>
      <c r="R45" s="1769">
        <v>118764</v>
      </c>
      <c r="S45" s="1769">
        <v>118764</v>
      </c>
      <c r="T45" s="1769">
        <v>118764</v>
      </c>
      <c r="U45" s="1769">
        <v>118764</v>
      </c>
      <c r="V45" s="1769">
        <v>168311</v>
      </c>
      <c r="W45" s="1769">
        <v>168347</v>
      </c>
      <c r="X45" s="1769">
        <v>168347</v>
      </c>
      <c r="Y45" s="1769">
        <v>168347</v>
      </c>
      <c r="Z45" s="1770">
        <v>168410</v>
      </c>
      <c r="AA45" s="1769">
        <v>168411</v>
      </c>
      <c r="AB45" s="1769">
        <v>168411</v>
      </c>
      <c r="AC45" s="1769">
        <v>168411</v>
      </c>
      <c r="AD45" s="1769">
        <v>168548</v>
      </c>
      <c r="AE45" s="1769">
        <v>168556</v>
      </c>
      <c r="AF45" s="1769">
        <v>168565</v>
      </c>
      <c r="AG45" s="1769">
        <v>168568</v>
      </c>
      <c r="AH45" s="1769">
        <v>168681</v>
      </c>
      <c r="AI45" s="1769">
        <v>168696</v>
      </c>
      <c r="AJ45" s="1769">
        <v>168702</v>
      </c>
      <c r="AK45" s="1769">
        <v>168702</v>
      </c>
      <c r="AL45" s="1769">
        <v>168830</v>
      </c>
      <c r="AM45" s="1769">
        <v>168840</v>
      </c>
      <c r="AN45" s="1769">
        <v>168841</v>
      </c>
      <c r="AO45" s="1769">
        <v>168841</v>
      </c>
      <c r="AP45" s="1769">
        <v>168954</v>
      </c>
      <c r="AQ45" s="1769">
        <v>168956</v>
      </c>
      <c r="AR45" s="1769">
        <v>168956</v>
      </c>
      <c r="AS45" s="1769">
        <v>168956</v>
      </c>
      <c r="AT45" s="1769">
        <v>169117</v>
      </c>
      <c r="AU45" s="1769">
        <v>169121</v>
      </c>
      <c r="AV45" s="1769">
        <v>169121</v>
      </c>
      <c r="AW45" s="1769">
        <v>169143</v>
      </c>
      <c r="AX45" s="1769">
        <v>169245</v>
      </c>
      <c r="AY45" s="1769">
        <v>169248</v>
      </c>
      <c r="AZ45" s="1769">
        <v>169248</v>
      </c>
      <c r="BA45" s="1769">
        <v>169248</v>
      </c>
      <c r="BB45" s="1769">
        <v>169330</v>
      </c>
      <c r="BC45" s="1769">
        <v>169348</v>
      </c>
      <c r="BD45" s="1769">
        <v>169348</v>
      </c>
      <c r="BE45" s="1769">
        <v>169348</v>
      </c>
      <c r="BF45" s="1769">
        <v>169394</v>
      </c>
      <c r="XFB45">
        <v>175</v>
      </c>
    </row>
    <row r="46" spans="1:201 16382:16382" s="46" customFormat="1" ht="16.5" customHeight="1">
      <c r="A46" s="40"/>
      <c r="B46" s="608" t="str">
        <f>INDEX(tblTrans[[English]:[Polski]],MATCH(XFB46,tblTrans[ID],0),LangSelID)</f>
        <v xml:space="preserve"> - Share premium (aggio)</v>
      </c>
      <c r="C46" s="609"/>
      <c r="D46" s="1774">
        <v>1338758</v>
      </c>
      <c r="E46" s="1774">
        <v>1359657</v>
      </c>
      <c r="F46" s="1774">
        <v>1371102</v>
      </c>
      <c r="G46" s="1774">
        <v>1378882</v>
      </c>
      <c r="H46" s="1774">
        <v>1380497</v>
      </c>
      <c r="I46" s="1774">
        <v>1385488</v>
      </c>
      <c r="J46" s="1774">
        <v>1392499</v>
      </c>
      <c r="K46" s="1774">
        <v>1398789</v>
      </c>
      <c r="L46" s="1774">
        <v>1399217</v>
      </c>
      <c r="M46" s="1774">
        <v>1402542</v>
      </c>
      <c r="N46" s="1774">
        <v>1402919</v>
      </c>
      <c r="O46" s="1774">
        <v>1402919</v>
      </c>
      <c r="P46" s="1774">
        <v>1402919</v>
      </c>
      <c r="Q46" s="1774">
        <v>1402919</v>
      </c>
      <c r="R46" s="1774">
        <v>1402919</v>
      </c>
      <c r="S46" s="1774">
        <v>1402919</v>
      </c>
      <c r="T46" s="1774">
        <v>1402919</v>
      </c>
      <c r="U46" s="1774">
        <v>1402919</v>
      </c>
      <c r="V46" s="1774">
        <v>3319539</v>
      </c>
      <c r="W46" s="1774">
        <v>3321241</v>
      </c>
      <c r="X46" s="1774">
        <v>3323465</v>
      </c>
      <c r="Y46" s="1774">
        <v>3325351</v>
      </c>
      <c r="Z46" s="1775">
        <v>3325351</v>
      </c>
      <c r="AA46" s="1774">
        <v>3325401</v>
      </c>
      <c r="AB46" s="1774">
        <v>3325401</v>
      </c>
      <c r="AC46" s="1774">
        <v>3325401</v>
      </c>
      <c r="AD46" s="1774">
        <v>3332593</v>
      </c>
      <c r="AE46" s="1774">
        <v>3333077</v>
      </c>
      <c r="AF46" s="1774">
        <v>3333668</v>
      </c>
      <c r="AG46" s="1774">
        <v>3333828</v>
      </c>
      <c r="AH46" s="1774">
        <v>3342465</v>
      </c>
      <c r="AI46" s="1774">
        <v>3343642</v>
      </c>
      <c r="AJ46" s="1774">
        <v>3344096</v>
      </c>
      <c r="AK46" s="1774">
        <v>3344096</v>
      </c>
      <c r="AL46" s="1774">
        <v>3354242</v>
      </c>
      <c r="AM46" s="1774">
        <v>3355063</v>
      </c>
      <c r="AN46" s="1774">
        <v>3355094</v>
      </c>
      <c r="AO46" s="1774">
        <v>3355094</v>
      </c>
      <c r="AP46" s="1774">
        <v>3366664</v>
      </c>
      <c r="AQ46" s="1774">
        <v>3366802</v>
      </c>
      <c r="AR46" s="1774">
        <v>3366802</v>
      </c>
      <c r="AS46" s="1774">
        <v>3366802</v>
      </c>
      <c r="AT46" s="1774">
        <v>3381676</v>
      </c>
      <c r="AU46" s="1774">
        <v>3381975</v>
      </c>
      <c r="AV46" s="1774">
        <v>3381975</v>
      </c>
      <c r="AW46" s="1774">
        <v>3384873</v>
      </c>
      <c r="AX46" s="1774">
        <v>3394609</v>
      </c>
      <c r="AY46" s="1774">
        <v>3394928</v>
      </c>
      <c r="AZ46" s="1774">
        <v>3394928</v>
      </c>
      <c r="BA46" s="1774">
        <v>3394928</v>
      </c>
      <c r="BB46" s="1774">
        <v>3403311</v>
      </c>
      <c r="BC46" s="1774">
        <v>3405338</v>
      </c>
      <c r="BD46" s="1774">
        <v>3405338</v>
      </c>
      <c r="BE46" s="1774">
        <v>3405338</v>
      </c>
      <c r="BF46" s="1774">
        <v>3409674</v>
      </c>
      <c r="XFB46">
        <v>176</v>
      </c>
    </row>
    <row r="47" spans="1:201 16382:16382" s="46" customFormat="1" ht="16.5" customHeight="1">
      <c r="A47" s="40"/>
      <c r="B47" s="643" t="str">
        <f>INDEX(tblTrans[[English]:[Polski]],MATCH(XFB47,tblTrans[ID],0),LangSelID)</f>
        <v>Paid, not registered capital</v>
      </c>
      <c r="C47" s="590"/>
      <c r="D47" s="1788"/>
      <c r="E47" s="1788"/>
      <c r="F47" s="1788"/>
      <c r="G47" s="1788"/>
      <c r="H47" s="1788"/>
      <c r="I47" s="1788"/>
      <c r="J47" s="1788"/>
      <c r="K47" s="1788"/>
      <c r="L47" s="1788"/>
      <c r="M47" s="1788"/>
      <c r="N47" s="1788"/>
      <c r="O47" s="1788"/>
      <c r="P47" s="1788"/>
      <c r="Q47" s="1788"/>
      <c r="R47" s="1788"/>
      <c r="S47" s="1788"/>
      <c r="T47" s="1788"/>
      <c r="U47" s="1788">
        <v>1966301</v>
      </c>
      <c r="V47" s="1788">
        <v>0</v>
      </c>
      <c r="W47" s="1788">
        <v>0</v>
      </c>
      <c r="X47" s="1788">
        <v>0</v>
      </c>
      <c r="Y47" s="1788">
        <v>0</v>
      </c>
      <c r="Z47" s="1789">
        <v>0</v>
      </c>
      <c r="AA47" s="1788">
        <v>0</v>
      </c>
      <c r="AB47" s="1788">
        <v>0</v>
      </c>
      <c r="AC47" s="1788">
        <v>0</v>
      </c>
      <c r="AD47" s="1788">
        <v>0</v>
      </c>
      <c r="AE47" s="1788">
        <v>0</v>
      </c>
      <c r="AF47" s="1788">
        <v>0</v>
      </c>
      <c r="AG47" s="1788"/>
      <c r="AH47" s="1788"/>
      <c r="AI47" s="1788"/>
      <c r="AJ47" s="1788"/>
      <c r="AK47" s="1788"/>
      <c r="AL47" s="1788"/>
      <c r="AM47" s="1788"/>
      <c r="AN47" s="1788"/>
      <c r="AO47" s="1788"/>
      <c r="AP47" s="1788"/>
      <c r="AQ47" s="1788"/>
      <c r="AR47" s="1788"/>
      <c r="AS47" s="1788"/>
      <c r="AT47" s="1788"/>
      <c r="AU47" s="1788"/>
      <c r="AV47" s="1788"/>
      <c r="AW47" s="1788"/>
      <c r="AX47" s="1788"/>
      <c r="AY47" s="1788"/>
      <c r="AZ47" s="1788"/>
      <c r="BA47" s="1788"/>
      <c r="BB47" s="1788"/>
      <c r="BC47" s="1788"/>
      <c r="BD47" s="1788"/>
      <c r="BE47" s="1788"/>
      <c r="BF47" s="1788"/>
      <c r="XFB47">
        <v>177</v>
      </c>
    </row>
    <row r="48" spans="1:201 16382:16382" s="46" customFormat="1" ht="16.5" customHeight="1">
      <c r="A48" s="40"/>
      <c r="B48" s="643" t="str">
        <f>INDEX(tblTrans[[English]:[Polski]],MATCH(XFB48,tblTrans[ID],0),LangSelID)</f>
        <v>Other capital and reserves</v>
      </c>
      <c r="C48" s="590"/>
      <c r="D48" s="1788">
        <v>-1187</v>
      </c>
      <c r="E48" s="1788">
        <v>-19912</v>
      </c>
      <c r="F48" s="1788">
        <v>-3663</v>
      </c>
      <c r="G48" s="1788">
        <v>5110</v>
      </c>
      <c r="H48" s="1788">
        <v>1565</v>
      </c>
      <c r="I48" s="1788">
        <v>88869</v>
      </c>
      <c r="J48" s="1788">
        <v>77998</v>
      </c>
      <c r="K48" s="1788">
        <v>74204</v>
      </c>
      <c r="L48" s="1788">
        <v>-69408</v>
      </c>
      <c r="M48" s="1788">
        <v>-94688</v>
      </c>
      <c r="N48" s="1788">
        <v>2548783</v>
      </c>
      <c r="O48" s="1788">
        <v>2587137</v>
      </c>
      <c r="P48" s="1788">
        <v>-271634</v>
      </c>
      <c r="Q48" s="1788">
        <v>-156813</v>
      </c>
      <c r="R48" s="1788">
        <v>-156813</v>
      </c>
      <c r="S48" s="1788">
        <v>-113890</v>
      </c>
      <c r="T48" s="1788">
        <v>20545</v>
      </c>
      <c r="U48" s="1788">
        <v>66239</v>
      </c>
      <c r="V48" s="1788">
        <v>114440</v>
      </c>
      <c r="W48" s="1788">
        <v>61146</v>
      </c>
      <c r="X48" s="1788">
        <v>29691</v>
      </c>
      <c r="Y48" s="1788">
        <v>100447</v>
      </c>
      <c r="Z48" s="1789">
        <v>73414</v>
      </c>
      <c r="AA48" s="1788">
        <v>61786</v>
      </c>
      <c r="AB48" s="1788">
        <v>143244</v>
      </c>
      <c r="AC48" s="1788">
        <v>156720</v>
      </c>
      <c r="AD48" s="1788">
        <v>235726</v>
      </c>
      <c r="AE48" s="1788">
        <v>484009</v>
      </c>
      <c r="AF48" s="1788">
        <v>424217</v>
      </c>
      <c r="AG48" s="1788">
        <v>278665</v>
      </c>
      <c r="AH48" s="1788">
        <v>271824</v>
      </c>
      <c r="AI48" s="1788">
        <v>318067</v>
      </c>
      <c r="AJ48" s="1788">
        <v>302247</v>
      </c>
      <c r="AK48" s="1788">
        <v>425983</v>
      </c>
      <c r="AL48" s="1788">
        <v>567423</v>
      </c>
      <c r="AM48" s="1788">
        <v>549523</v>
      </c>
      <c r="AN48" s="1788">
        <v>621351</v>
      </c>
      <c r="AO48" s="1788">
        <v>342969</v>
      </c>
      <c r="AP48" s="1788">
        <v>394013</v>
      </c>
      <c r="AQ48" s="1788">
        <v>432806</v>
      </c>
      <c r="AR48" s="1788">
        <v>472526</v>
      </c>
      <c r="AS48" s="1788">
        <v>250519</v>
      </c>
      <c r="AT48" s="1788">
        <v>191333</v>
      </c>
      <c r="AU48" s="1788">
        <v>-14319</v>
      </c>
      <c r="AV48" s="1788">
        <v>51382</v>
      </c>
      <c r="AW48" s="1788">
        <v>123303</v>
      </c>
      <c r="AX48" s="1788">
        <v>139493</v>
      </c>
      <c r="AY48" s="1788">
        <v>150900</v>
      </c>
      <c r="AZ48" s="1788">
        <v>177566</v>
      </c>
      <c r="BA48" s="1788">
        <v>132813</v>
      </c>
      <c r="BB48" s="1788">
        <v>122450</v>
      </c>
      <c r="BC48" s="1788">
        <v>214838</v>
      </c>
      <c r="BD48" s="1788">
        <v>145319</v>
      </c>
      <c r="BE48" s="1788">
        <v>179488</v>
      </c>
      <c r="BF48" s="1788">
        <v>232337</v>
      </c>
      <c r="XFB48">
        <v>178</v>
      </c>
    </row>
    <row r="49" spans="1:201 16382:16382" s="46" customFormat="1" ht="16.5" customHeight="1">
      <c r="A49" s="40"/>
      <c r="B49" s="643" t="str">
        <f>INDEX(tblTrans[[English]:[Polski]],MATCH(XFB49,tblTrans[ID],0),LangSelID)</f>
        <v>Retained earnings</v>
      </c>
      <c r="C49" s="590"/>
      <c r="D49" s="1786">
        <v>690660</v>
      </c>
      <c r="E49" s="1786">
        <v>791659</v>
      </c>
      <c r="F49" s="1786">
        <v>915518</v>
      </c>
      <c r="G49" s="1786">
        <v>1028710</v>
      </c>
      <c r="H49" s="1786">
        <v>1251077</v>
      </c>
      <c r="I49" s="1786">
        <v>1431042</v>
      </c>
      <c r="J49" s="1786">
        <v>1592975</v>
      </c>
      <c r="K49" s="1786">
        <v>1732875</v>
      </c>
      <c r="L49" s="1786">
        <v>2075523</v>
      </c>
      <c r="M49" s="1786">
        <v>2348174</v>
      </c>
      <c r="N49" s="1786">
        <v>1726514</v>
      </c>
      <c r="O49" s="1786">
        <v>1729678</v>
      </c>
      <c r="P49" s="1786">
        <v>2662811</v>
      </c>
      <c r="Q49" s="1786">
        <v>2581675</v>
      </c>
      <c r="R49" s="1786">
        <v>2670641</v>
      </c>
      <c r="S49" s="1788">
        <v>2712394</v>
      </c>
      <c r="T49" s="1788">
        <v>2828972.3</v>
      </c>
      <c r="U49" s="1788">
        <v>2954386</v>
      </c>
      <c r="V49" s="1788">
        <v>3162423</v>
      </c>
      <c r="W49" s="1788">
        <v>3357465</v>
      </c>
      <c r="X49" s="1788">
        <v>3357633</v>
      </c>
      <c r="Y49" s="1788">
        <v>3902017</v>
      </c>
      <c r="Z49" s="1789">
        <v>4204947</v>
      </c>
      <c r="AA49" s="1788">
        <v>4493157</v>
      </c>
      <c r="AB49" s="1788">
        <v>4741615.63</v>
      </c>
      <c r="AC49" s="1788">
        <v>5062758.8</v>
      </c>
      <c r="AD49" s="1788">
        <v>5330507</v>
      </c>
      <c r="AE49" s="1788">
        <v>5608788</v>
      </c>
      <c r="AF49" s="1788">
        <v>5937422.2999999998</v>
      </c>
      <c r="AG49" s="1788">
        <v>5797441.8300000001</v>
      </c>
      <c r="AH49" s="1788">
        <v>6080530</v>
      </c>
      <c r="AI49" s="1788">
        <v>6398936.6099999994</v>
      </c>
      <c r="AJ49" s="1788">
        <v>6023084</v>
      </c>
      <c r="AK49" s="1788">
        <v>6351086</v>
      </c>
      <c r="AL49" s="1788">
        <v>6659568</v>
      </c>
      <c r="AM49" s="1788">
        <v>6969816</v>
      </c>
      <c r="AN49" s="1788">
        <v>7423432</v>
      </c>
      <c r="AO49" s="1788">
        <v>7649097</v>
      </c>
      <c r="AP49" s="1788">
        <v>7960703</v>
      </c>
      <c r="AQ49" s="1788">
        <v>8273782</v>
      </c>
      <c r="AR49" s="1788">
        <v>8584772</v>
      </c>
      <c r="AS49" s="1788">
        <v>8975690</v>
      </c>
      <c r="AT49" s="1788">
        <v>9193161</v>
      </c>
      <c r="AU49" s="1788">
        <v>9486979</v>
      </c>
      <c r="AV49" s="1788">
        <v>9708255</v>
      </c>
      <c r="AW49" s="1788">
        <v>9977628</v>
      </c>
      <c r="AX49" s="1788">
        <v>10261914</v>
      </c>
      <c r="AY49" s="1788">
        <v>10574294</v>
      </c>
      <c r="AZ49" s="1788">
        <v>10742416</v>
      </c>
      <c r="BA49" s="1788">
        <v>10821459</v>
      </c>
      <c r="BB49" s="1788">
        <v>11105309</v>
      </c>
      <c r="BC49" s="1788">
        <v>11424456</v>
      </c>
      <c r="BD49" s="1788">
        <v>11591022</v>
      </c>
      <c r="BE49" s="1788">
        <v>11924984</v>
      </c>
      <c r="BF49" s="1788">
        <v>12277283</v>
      </c>
      <c r="XFB49">
        <v>179</v>
      </c>
    </row>
    <row r="50" spans="1:201 16382:16382" s="46" customFormat="1" ht="16.5" customHeight="1">
      <c r="A50" s="40"/>
      <c r="B50" s="610" t="str">
        <f>INDEX(tblTrans[[English]:[Polski]],MATCH(XFB50,tblTrans[ID],0),LangSelID)</f>
        <v xml:space="preserve"> - Profit (loss) for the previous year</v>
      </c>
      <c r="C50" s="611"/>
      <c r="D50" s="1769">
        <v>611759</v>
      </c>
      <c r="E50" s="1769">
        <v>611260</v>
      </c>
      <c r="F50" s="1769">
        <v>609472</v>
      </c>
      <c r="G50" s="1769">
        <v>607452</v>
      </c>
      <c r="H50" s="1769">
        <v>1028339</v>
      </c>
      <c r="I50" s="1769">
        <v>1027176</v>
      </c>
      <c r="J50" s="1769">
        <v>1024859</v>
      </c>
      <c r="K50" s="1769">
        <v>1022781</v>
      </c>
      <c r="L50" s="1769">
        <v>1724697</v>
      </c>
      <c r="M50" s="1790">
        <v>1724365</v>
      </c>
      <c r="N50" s="1769">
        <v>822269</v>
      </c>
      <c r="O50" s="1790">
        <v>857459</v>
      </c>
      <c r="P50" s="1790">
        <v>2585590</v>
      </c>
      <c r="Q50" s="1790">
        <v>2581675</v>
      </c>
      <c r="R50" s="1790">
        <v>2582491</v>
      </c>
      <c r="S50" s="1790">
        <v>2583466</v>
      </c>
      <c r="T50" s="1790">
        <v>2713556</v>
      </c>
      <c r="U50" s="1790">
        <v>2714719</v>
      </c>
      <c r="V50" s="1790">
        <v>2716303</v>
      </c>
      <c r="W50" s="1790">
        <v>2716967</v>
      </c>
      <c r="X50" s="1790">
        <v>3357633</v>
      </c>
      <c r="Y50" s="1790">
        <v>3359138</v>
      </c>
      <c r="Z50" s="1791">
        <v>3354808</v>
      </c>
      <c r="AA50" s="1790">
        <v>3358185</v>
      </c>
      <c r="AB50" s="1790">
        <v>4409863</v>
      </c>
      <c r="AC50" s="1790">
        <v>4413733</v>
      </c>
      <c r="AD50" s="1791">
        <v>4408989</v>
      </c>
      <c r="AE50" s="1790">
        <v>4411467</v>
      </c>
      <c r="AF50" s="1790">
        <v>5611686</v>
      </c>
      <c r="AG50" s="1790">
        <v>5193853</v>
      </c>
      <c r="AH50" s="1791">
        <v>5188355</v>
      </c>
      <c r="AI50" s="1790">
        <v>5192562</v>
      </c>
      <c r="AJ50" s="1790">
        <v>5685314</v>
      </c>
      <c r="AK50" s="1790">
        <v>5688489</v>
      </c>
      <c r="AL50" s="1790">
        <v>5681517</v>
      </c>
      <c r="AM50" s="1790">
        <v>5683148</v>
      </c>
      <c r="AN50" s="1790">
        <v>6972496</v>
      </c>
      <c r="AO50" s="1790">
        <v>6976838</v>
      </c>
      <c r="AP50" s="1790">
        <v>6968943</v>
      </c>
      <c r="AQ50" s="1790">
        <v>6972536</v>
      </c>
      <c r="AR50" s="1790">
        <v>8276990</v>
      </c>
      <c r="AS50" s="1790">
        <v>8279404</v>
      </c>
      <c r="AT50" s="1790">
        <v>8266396</v>
      </c>
      <c r="AU50" s="1790">
        <v>8267697</v>
      </c>
      <c r="AV50" s="1790">
        <v>9489477</v>
      </c>
      <c r="AW50" s="1790">
        <v>9489150</v>
      </c>
      <c r="AX50" s="1790">
        <v>9482022</v>
      </c>
      <c r="AY50" s="1790">
        <v>9482764</v>
      </c>
      <c r="AZ50" s="1790">
        <v>10329833</v>
      </c>
      <c r="BA50" s="1790">
        <v>10115581</v>
      </c>
      <c r="BB50" s="1790">
        <v>10108362</v>
      </c>
      <c r="BC50" s="1790">
        <v>10108005</v>
      </c>
      <c r="BD50" s="1790">
        <v>11427021</v>
      </c>
      <c r="BE50" s="1790">
        <v>11429339</v>
      </c>
      <c r="BF50" s="1790">
        <v>11427716</v>
      </c>
      <c r="XFB50">
        <v>180</v>
      </c>
    </row>
    <row r="51" spans="1:201 16382:16382" s="46" customFormat="1" ht="16.5" customHeight="1">
      <c r="A51" s="40"/>
      <c r="B51" s="616" t="str">
        <f>INDEX(tblTrans[[English]:[Polski]],MATCH(XFB51,tblTrans[ID],0),LangSelID)</f>
        <v xml:space="preserve"> - Net profit (loss) for the current year</v>
      </c>
      <c r="C51" s="617"/>
      <c r="D51" s="1792">
        <v>78901</v>
      </c>
      <c r="E51" s="1792">
        <v>180399</v>
      </c>
      <c r="F51" s="1792">
        <v>306046</v>
      </c>
      <c r="G51" s="1792">
        <v>421258</v>
      </c>
      <c r="H51" s="1792">
        <v>222738</v>
      </c>
      <c r="I51" s="1792">
        <v>403866</v>
      </c>
      <c r="J51" s="1792">
        <v>568116</v>
      </c>
      <c r="K51" s="1792">
        <v>710094</v>
      </c>
      <c r="L51" s="1792">
        <v>350826</v>
      </c>
      <c r="M51" s="1792">
        <v>623809</v>
      </c>
      <c r="N51" s="1792">
        <v>-83072</v>
      </c>
      <c r="O51" s="1792">
        <v>-214368</v>
      </c>
      <c r="P51" s="1792">
        <v>77221</v>
      </c>
      <c r="Q51" s="1792">
        <v>15664</v>
      </c>
      <c r="R51" s="1792">
        <v>88150</v>
      </c>
      <c r="S51" s="1792">
        <v>128928</v>
      </c>
      <c r="T51" s="1792">
        <v>115416</v>
      </c>
      <c r="U51" s="1792">
        <v>239667</v>
      </c>
      <c r="V51" s="1792">
        <v>446120</v>
      </c>
      <c r="W51" s="1792">
        <v>641602</v>
      </c>
      <c r="X51" s="1792">
        <v>229708</v>
      </c>
      <c r="Y51" s="1792">
        <v>542879</v>
      </c>
      <c r="Z51" s="1793">
        <v>850139</v>
      </c>
      <c r="AA51" s="1792">
        <v>23910</v>
      </c>
      <c r="AB51" s="1792">
        <v>331752.63</v>
      </c>
      <c r="AC51" s="1792">
        <v>649025.80000000005</v>
      </c>
      <c r="AD51" s="1793">
        <v>921518</v>
      </c>
      <c r="AE51" s="1792">
        <v>1197321</v>
      </c>
      <c r="AF51" s="1792">
        <v>325736.3</v>
      </c>
      <c r="AG51" s="1792">
        <v>603588.83000000007</v>
      </c>
      <c r="AH51" s="1793">
        <v>892175</v>
      </c>
      <c r="AI51" s="1792">
        <v>1206374.6099999999</v>
      </c>
      <c r="AJ51" s="1792">
        <v>337770</v>
      </c>
      <c r="AK51" s="1792">
        <v>662597</v>
      </c>
      <c r="AL51" s="1792">
        <v>978051</v>
      </c>
      <c r="AM51" s="1792">
        <v>1286668</v>
      </c>
      <c r="AN51" s="1792">
        <v>450936</v>
      </c>
      <c r="AO51" s="1792">
        <v>672259</v>
      </c>
      <c r="AP51" s="1792">
        <v>991760</v>
      </c>
      <c r="AQ51" s="1792">
        <v>1301246</v>
      </c>
      <c r="AR51" s="1792">
        <v>307782</v>
      </c>
      <c r="AS51" s="1792">
        <v>696286</v>
      </c>
      <c r="AT51" s="1792">
        <v>926765</v>
      </c>
      <c r="AU51" s="1792">
        <v>1219282</v>
      </c>
      <c r="AV51" s="1792">
        <v>218778</v>
      </c>
      <c r="AW51" s="1792">
        <v>488478</v>
      </c>
      <c r="AX51" s="1792">
        <v>779892</v>
      </c>
      <c r="AY51" s="1792">
        <v>1091530</v>
      </c>
      <c r="AZ51" s="1792">
        <v>412583</v>
      </c>
      <c r="BA51" s="1792">
        <v>705878</v>
      </c>
      <c r="BB51" s="1792">
        <v>996947</v>
      </c>
      <c r="BC51" s="1792">
        <v>1316451</v>
      </c>
      <c r="BD51" s="1792">
        <v>164001</v>
      </c>
      <c r="BE51" s="1792">
        <v>495645</v>
      </c>
      <c r="BF51" s="1792">
        <v>849567</v>
      </c>
      <c r="XFB51">
        <v>181</v>
      </c>
    </row>
    <row r="52" spans="1:201 16382:16382" s="46" customFormat="1" ht="16.5" customHeight="1" thickBot="1">
      <c r="A52" s="40"/>
      <c r="B52" s="427"/>
      <c r="C52" s="612"/>
      <c r="D52" s="1794"/>
      <c r="E52" s="1794"/>
      <c r="F52" s="1794"/>
      <c r="G52" s="1794"/>
      <c r="H52" s="1794"/>
      <c r="I52" s="1794"/>
      <c r="J52" s="1794"/>
      <c r="K52" s="1794"/>
      <c r="L52" s="1794"/>
      <c r="M52" s="1794"/>
      <c r="N52" s="1794"/>
      <c r="O52" s="1794"/>
      <c r="P52" s="1794"/>
      <c r="Q52" s="1794"/>
      <c r="R52" s="1794"/>
      <c r="S52" s="1794"/>
      <c r="T52" s="1794"/>
      <c r="U52" s="1794"/>
      <c r="V52" s="1794"/>
      <c r="W52" s="1794"/>
      <c r="X52" s="1794"/>
      <c r="Y52" s="1794"/>
      <c r="Z52" s="1795"/>
      <c r="AA52" s="1794"/>
      <c r="AB52" s="1794"/>
      <c r="AC52" s="1794"/>
      <c r="AD52" s="1794"/>
      <c r="AE52" s="1794"/>
      <c r="AF52" s="1794"/>
      <c r="AG52" s="1794"/>
      <c r="AH52" s="1794"/>
      <c r="AI52" s="1794"/>
      <c r="AJ52" s="1794"/>
      <c r="AK52" s="1794"/>
      <c r="AL52" s="1794"/>
      <c r="AM52" s="1794"/>
      <c r="AN52" s="1794"/>
      <c r="AO52" s="1794"/>
      <c r="AP52" s="1794"/>
      <c r="AQ52" s="1783"/>
      <c r="AR52" s="1783"/>
      <c r="AS52" s="1783"/>
      <c r="AT52" s="1783"/>
      <c r="AU52" s="1783"/>
      <c r="AV52" s="1783"/>
      <c r="AW52" s="1783"/>
      <c r="AX52" s="1783"/>
      <c r="AY52" s="1783"/>
      <c r="AZ52" s="1783"/>
      <c r="BA52" s="1783"/>
      <c r="BB52" s="1783"/>
      <c r="BC52" s="1783"/>
      <c r="BD52" s="1783"/>
      <c r="BE52" s="1783"/>
      <c r="BF52" s="1783"/>
      <c r="XFB52"/>
    </row>
    <row r="53" spans="1:201 16382:16382" s="58" customFormat="1" ht="16.5" customHeight="1" thickBot="1">
      <c r="A53" s="74"/>
      <c r="B53" s="2310" t="str">
        <f>INDEX(tblTrans[[English]:[Polski]],MATCH(XFB53,tblTrans[ID],0),LangSelID)</f>
        <v>Minority interest</v>
      </c>
      <c r="C53" s="1756"/>
      <c r="D53" s="1777">
        <v>77131</v>
      </c>
      <c r="E53" s="1777">
        <v>75539</v>
      </c>
      <c r="F53" s="1777">
        <v>86187</v>
      </c>
      <c r="G53" s="1777">
        <v>91433</v>
      </c>
      <c r="H53" s="1777">
        <v>92821</v>
      </c>
      <c r="I53" s="1777">
        <v>97216</v>
      </c>
      <c r="J53" s="1777">
        <v>104807</v>
      </c>
      <c r="K53" s="1777">
        <v>116812</v>
      </c>
      <c r="L53" s="1777">
        <v>134551</v>
      </c>
      <c r="M53" s="1777">
        <v>131699</v>
      </c>
      <c r="N53" s="1777">
        <v>137891</v>
      </c>
      <c r="O53" s="1777">
        <v>153584</v>
      </c>
      <c r="P53" s="1777">
        <v>160856</v>
      </c>
      <c r="Q53" s="1777">
        <v>153577</v>
      </c>
      <c r="R53" s="1777">
        <v>154129</v>
      </c>
      <c r="S53" s="1777">
        <v>150967</v>
      </c>
      <c r="T53" s="1777">
        <v>154245</v>
      </c>
      <c r="U53" s="1777">
        <v>166051</v>
      </c>
      <c r="V53" s="1777">
        <v>170666</v>
      </c>
      <c r="W53" s="1777">
        <v>167982</v>
      </c>
      <c r="X53" s="1777">
        <v>100314</v>
      </c>
      <c r="Y53" s="1777">
        <v>103283</v>
      </c>
      <c r="Z53" s="1777">
        <v>22814</v>
      </c>
      <c r="AA53" s="1777">
        <v>23910</v>
      </c>
      <c r="AB53" s="1777">
        <v>24006</v>
      </c>
      <c r="AC53" s="1777">
        <v>24082</v>
      </c>
      <c r="AD53" s="1777">
        <v>23931</v>
      </c>
      <c r="AE53" s="1777">
        <v>24491</v>
      </c>
      <c r="AF53" s="1777">
        <v>25156</v>
      </c>
      <c r="AG53" s="1777">
        <v>25612</v>
      </c>
      <c r="AH53" s="1777">
        <v>26518</v>
      </c>
      <c r="AI53" s="1777">
        <v>27096</v>
      </c>
      <c r="AJ53" s="1777">
        <v>28075</v>
      </c>
      <c r="AK53" s="1777">
        <v>29548</v>
      </c>
      <c r="AL53" s="1777">
        <v>29853</v>
      </c>
      <c r="AM53" s="1777">
        <v>29738</v>
      </c>
      <c r="AN53" s="1777">
        <v>31146</v>
      </c>
      <c r="AO53" s="1777">
        <v>31532</v>
      </c>
      <c r="AP53" s="1777">
        <v>32743</v>
      </c>
      <c r="AQ53" s="1777">
        <v>32618</v>
      </c>
      <c r="AR53" s="1777">
        <v>34341</v>
      </c>
      <c r="AS53" s="1777">
        <v>35032</v>
      </c>
      <c r="AT53" s="1777">
        <v>35254</v>
      </c>
      <c r="AU53" s="1777">
        <v>27405</v>
      </c>
      <c r="AV53" s="1777">
        <v>27551</v>
      </c>
      <c r="AW53" s="1777">
        <v>25488</v>
      </c>
      <c r="AX53" s="1777">
        <v>2201</v>
      </c>
      <c r="AY53" s="1777">
        <v>2186</v>
      </c>
      <c r="AZ53" s="1777">
        <v>2177</v>
      </c>
      <c r="BA53" s="1777">
        <v>2166</v>
      </c>
      <c r="BB53" s="1777">
        <v>2154</v>
      </c>
      <c r="BC53" s="1777">
        <v>2100</v>
      </c>
      <c r="BD53" s="1777">
        <v>2078</v>
      </c>
      <c r="BE53" s="1777">
        <v>2043</v>
      </c>
      <c r="BF53" s="1777">
        <v>2020</v>
      </c>
      <c r="BG53" s="138"/>
      <c r="BH53" s="138"/>
      <c r="BI53" s="138"/>
      <c r="BJ53" s="138"/>
      <c r="BK53" s="138"/>
      <c r="BL53" s="138"/>
      <c r="BM53" s="138"/>
      <c r="BN53" s="138"/>
      <c r="BO53" s="138"/>
      <c r="BP53" s="138"/>
      <c r="BQ53" s="138"/>
      <c r="BR53" s="138"/>
      <c r="BS53" s="138"/>
      <c r="BT53" s="138"/>
      <c r="BU53" s="138"/>
      <c r="BV53" s="138"/>
      <c r="BW53" s="138"/>
      <c r="BX53" s="138"/>
      <c r="BY53" s="138"/>
      <c r="BZ53" s="138"/>
      <c r="CA53" s="138"/>
      <c r="CB53" s="138"/>
      <c r="CC53" s="138"/>
      <c r="CD53" s="138"/>
      <c r="CE53" s="138"/>
      <c r="CF53" s="138"/>
      <c r="CG53" s="138"/>
      <c r="CH53" s="138"/>
      <c r="CI53" s="138"/>
      <c r="CJ53" s="138"/>
      <c r="CK53" s="138"/>
      <c r="CL53" s="138"/>
      <c r="CM53" s="138"/>
      <c r="CN53" s="138"/>
      <c r="CO53" s="138"/>
      <c r="CP53" s="138"/>
      <c r="CQ53" s="138"/>
      <c r="CR53" s="138"/>
      <c r="CS53" s="138"/>
      <c r="CT53" s="138"/>
      <c r="CU53" s="138"/>
      <c r="CV53" s="138"/>
      <c r="CW53" s="138"/>
      <c r="CX53" s="138"/>
      <c r="CY53" s="138"/>
      <c r="CZ53" s="138"/>
      <c r="DA53" s="138"/>
      <c r="DB53" s="138"/>
      <c r="DC53" s="138"/>
      <c r="DD53" s="138"/>
      <c r="DE53" s="138"/>
      <c r="DF53" s="138"/>
      <c r="DG53" s="138"/>
      <c r="DH53" s="138"/>
      <c r="DI53" s="138"/>
      <c r="DJ53" s="138"/>
      <c r="DK53" s="138"/>
      <c r="DL53" s="138"/>
      <c r="DM53" s="138"/>
      <c r="DN53" s="138"/>
      <c r="DO53" s="138"/>
      <c r="DP53" s="138"/>
      <c r="DQ53" s="138"/>
      <c r="DR53" s="138"/>
      <c r="DS53" s="138"/>
      <c r="DT53" s="138"/>
      <c r="DU53" s="138"/>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c r="ER53" s="138"/>
      <c r="ES53" s="138"/>
      <c r="ET53" s="138"/>
      <c r="EU53" s="138"/>
      <c r="EV53" s="138"/>
      <c r="EW53" s="138"/>
      <c r="EX53" s="138"/>
      <c r="EY53" s="138"/>
      <c r="EZ53" s="138"/>
      <c r="FA53" s="138"/>
      <c r="FB53" s="138"/>
      <c r="FC53" s="138"/>
      <c r="FD53" s="138"/>
      <c r="FE53" s="138"/>
      <c r="FF53" s="138"/>
      <c r="FG53" s="138"/>
      <c r="FH53" s="138"/>
      <c r="FI53" s="138"/>
      <c r="FJ53" s="138"/>
      <c r="FK53" s="138"/>
      <c r="FL53" s="138"/>
      <c r="FM53" s="138"/>
      <c r="FN53" s="138"/>
      <c r="FO53" s="138"/>
      <c r="FP53" s="138"/>
      <c r="FQ53" s="138"/>
      <c r="FR53" s="138"/>
      <c r="FS53" s="138"/>
      <c r="FT53" s="138"/>
      <c r="FU53" s="138"/>
      <c r="FV53" s="138"/>
      <c r="FW53" s="138"/>
      <c r="FX53" s="138"/>
      <c r="FY53" s="138"/>
      <c r="FZ53" s="138"/>
      <c r="GA53" s="138"/>
      <c r="GB53" s="138"/>
      <c r="GC53" s="138"/>
      <c r="GD53" s="138"/>
      <c r="GE53" s="138"/>
      <c r="GF53" s="138"/>
      <c r="GG53" s="138"/>
      <c r="GH53" s="138"/>
      <c r="GI53" s="138"/>
      <c r="GJ53" s="138"/>
      <c r="GK53" s="138"/>
      <c r="GL53" s="138"/>
      <c r="GM53" s="138"/>
      <c r="GN53" s="138"/>
      <c r="GO53" s="138"/>
      <c r="GP53" s="138"/>
      <c r="GQ53" s="138"/>
      <c r="GR53" s="138"/>
      <c r="GS53" s="138"/>
      <c r="XFB53">
        <v>182</v>
      </c>
    </row>
    <row r="54" spans="1:201 16382:16382" s="58" customFormat="1" ht="16.5" customHeight="1" thickBot="1">
      <c r="A54" s="74"/>
      <c r="B54" s="2310" t="str">
        <f>INDEX(tblTrans[[English]:[Polski]],MATCH(XFB54,tblTrans[ID],0),LangSelID)</f>
        <v>T o t a l   e q u i t y</v>
      </c>
      <c r="C54" s="1756"/>
      <c r="D54" s="1777">
        <v>2222232</v>
      </c>
      <c r="E54" s="1777">
        <v>2324443</v>
      </c>
      <c r="F54" s="1777">
        <v>2486982</v>
      </c>
      <c r="G54" s="1777">
        <v>2622199</v>
      </c>
      <c r="H54" s="1777">
        <v>2844071</v>
      </c>
      <c r="I54" s="1777">
        <v>3120871</v>
      </c>
      <c r="J54" s="1777">
        <v>3286739</v>
      </c>
      <c r="K54" s="1777">
        <v>3441323</v>
      </c>
      <c r="L54" s="1777">
        <v>3658538</v>
      </c>
      <c r="M54" s="1777">
        <v>3906479</v>
      </c>
      <c r="N54" s="1777">
        <v>4125285</v>
      </c>
      <c r="O54" s="1777">
        <v>4048036</v>
      </c>
      <c r="P54" s="1777">
        <v>4073716</v>
      </c>
      <c r="Q54" s="1777">
        <v>4071118</v>
      </c>
      <c r="R54" s="1777">
        <v>4189640</v>
      </c>
      <c r="S54" s="1777">
        <v>4271154</v>
      </c>
      <c r="T54" s="1777">
        <v>4525445.3</v>
      </c>
      <c r="U54" s="1777">
        <v>6674660</v>
      </c>
      <c r="V54" s="1777">
        <v>6935379</v>
      </c>
      <c r="W54" s="1777">
        <v>7077285</v>
      </c>
      <c r="X54" s="1777">
        <v>7209158</v>
      </c>
      <c r="Y54" s="1777">
        <v>7599445</v>
      </c>
      <c r="Z54" s="1777">
        <v>7794936</v>
      </c>
      <c r="AA54" s="1777">
        <v>8072665</v>
      </c>
      <c r="AB54" s="1777">
        <v>8402677.629999999</v>
      </c>
      <c r="AC54" s="1777">
        <v>8737372.8000000007</v>
      </c>
      <c r="AD54" s="1777">
        <v>9091305</v>
      </c>
      <c r="AE54" s="1777">
        <v>9618921</v>
      </c>
      <c r="AF54" s="1777">
        <v>9889028.3000000007</v>
      </c>
      <c r="AG54" s="1777">
        <v>9604114.8300000001</v>
      </c>
      <c r="AH54" s="1777">
        <v>9890018</v>
      </c>
      <c r="AI54" s="1777">
        <v>10256437.609999999</v>
      </c>
      <c r="AJ54" s="1777">
        <v>9866204</v>
      </c>
      <c r="AK54" s="1777">
        <v>10319415</v>
      </c>
      <c r="AL54" s="1777">
        <v>10779916</v>
      </c>
      <c r="AM54" s="1777">
        <v>11072980</v>
      </c>
      <c r="AN54" s="1777">
        <v>11599864</v>
      </c>
      <c r="AO54" s="1777">
        <v>11547533</v>
      </c>
      <c r="AP54" s="1777">
        <v>11923077</v>
      </c>
      <c r="AQ54" s="1777">
        <v>12274964</v>
      </c>
      <c r="AR54" s="1777">
        <v>12627397</v>
      </c>
      <c r="AS54" s="1777">
        <v>12796999</v>
      </c>
      <c r="AT54" s="1777">
        <v>12970541</v>
      </c>
      <c r="AU54" s="1777">
        <v>13051161</v>
      </c>
      <c r="AV54" s="1777">
        <v>13338284</v>
      </c>
      <c r="AW54" s="1777">
        <v>13680435</v>
      </c>
      <c r="AX54" s="1777">
        <v>13967462</v>
      </c>
      <c r="AY54" s="1777">
        <v>14291556</v>
      </c>
      <c r="AZ54" s="1777">
        <v>14486335</v>
      </c>
      <c r="BA54" s="1777">
        <v>14520614</v>
      </c>
      <c r="BB54" s="1777">
        <v>14802554</v>
      </c>
      <c r="BC54" s="1777">
        <v>15216080</v>
      </c>
      <c r="BD54" s="1777">
        <v>15313105</v>
      </c>
      <c r="BE54" s="1777">
        <v>15681201</v>
      </c>
      <c r="BF54" s="1777">
        <v>16090708</v>
      </c>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c r="CU54" s="138"/>
      <c r="CV54" s="138"/>
      <c r="CW54" s="138"/>
      <c r="CX54" s="138"/>
      <c r="CY54" s="138"/>
      <c r="CZ54" s="138"/>
      <c r="DA54" s="138"/>
      <c r="DB54" s="138"/>
      <c r="DC54" s="138"/>
      <c r="DD54" s="138"/>
      <c r="DE54" s="138"/>
      <c r="DF54" s="138"/>
      <c r="DG54" s="138"/>
      <c r="DH54" s="138"/>
      <c r="DI54" s="138"/>
      <c r="DJ54" s="138"/>
      <c r="DK54" s="138"/>
      <c r="DL54" s="138"/>
      <c r="DM54" s="138"/>
      <c r="DN54" s="138"/>
      <c r="DO54" s="138"/>
      <c r="DP54" s="138"/>
      <c r="DQ54" s="138"/>
      <c r="DR54" s="138"/>
      <c r="DS54" s="138"/>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c r="ER54" s="138"/>
      <c r="ES54" s="138"/>
      <c r="ET54" s="138"/>
      <c r="EU54" s="138"/>
      <c r="EV54" s="138"/>
      <c r="EW54" s="138"/>
      <c r="EX54" s="138"/>
      <c r="EY54" s="138"/>
      <c r="EZ54" s="138"/>
      <c r="FA54" s="138"/>
      <c r="FB54" s="138"/>
      <c r="FC54" s="138"/>
      <c r="FD54" s="138"/>
      <c r="FE54" s="138"/>
      <c r="FF54" s="138"/>
      <c r="FG54" s="138"/>
      <c r="FH54" s="138"/>
      <c r="FI54" s="138"/>
      <c r="FJ54" s="138"/>
      <c r="FK54" s="138"/>
      <c r="FL54" s="138"/>
      <c r="FM54" s="138"/>
      <c r="FN54" s="138"/>
      <c r="FO54" s="138"/>
      <c r="FP54" s="138"/>
      <c r="FQ54" s="138"/>
      <c r="FR54" s="138"/>
      <c r="FS54" s="138"/>
      <c r="FT54" s="138"/>
      <c r="FU54" s="138"/>
      <c r="FV54" s="138"/>
      <c r="FW54" s="138"/>
      <c r="FX54" s="138"/>
      <c r="FY54" s="138"/>
      <c r="FZ54" s="138"/>
      <c r="GA54" s="138"/>
      <c r="GB54" s="138"/>
      <c r="GC54" s="138"/>
      <c r="GD54" s="138"/>
      <c r="GE54" s="138"/>
      <c r="GF54" s="138"/>
      <c r="GG54" s="138"/>
      <c r="GH54" s="138"/>
      <c r="GI54" s="138"/>
      <c r="GJ54" s="138"/>
      <c r="GK54" s="138"/>
      <c r="GL54" s="138"/>
      <c r="GM54" s="138"/>
      <c r="GN54" s="138"/>
      <c r="GO54" s="138"/>
      <c r="GP54" s="138"/>
      <c r="GQ54" s="138"/>
      <c r="GR54" s="138"/>
      <c r="GS54" s="138"/>
      <c r="XFB54">
        <v>183</v>
      </c>
    </row>
    <row r="55" spans="1:201 16382:16382" s="58" customFormat="1" ht="16.5" customHeight="1" thickBot="1">
      <c r="A55" s="74"/>
      <c r="B55" s="2310" t="str">
        <f>INDEX(tblTrans[[English]:[Polski]],MATCH(XFB55,tblTrans[ID],0),LangSelID)</f>
        <v>T o t a l   e q u i t y   a n d   l i a b i l i t i e s</v>
      </c>
      <c r="C55" s="1756"/>
      <c r="D55" s="1777">
        <v>35521379</v>
      </c>
      <c r="E55" s="1777">
        <v>38761258</v>
      </c>
      <c r="F55" s="1777">
        <v>39335531</v>
      </c>
      <c r="G55" s="1777">
        <v>42330581</v>
      </c>
      <c r="H55" s="1777">
        <v>45532730</v>
      </c>
      <c r="I55" s="1777">
        <v>48575481</v>
      </c>
      <c r="J55" s="1777">
        <v>51759647</v>
      </c>
      <c r="K55" s="1777">
        <v>55941900</v>
      </c>
      <c r="L55" s="1777">
        <v>60618775</v>
      </c>
      <c r="M55" s="1777">
        <v>64500558</v>
      </c>
      <c r="N55" s="1777">
        <v>67728071</v>
      </c>
      <c r="O55" s="1777">
        <v>82605202</v>
      </c>
      <c r="P55" s="1777">
        <v>81245476</v>
      </c>
      <c r="Q55" s="1777">
        <v>80932457</v>
      </c>
      <c r="R55" s="1777">
        <v>78570248</v>
      </c>
      <c r="S55" s="1777">
        <v>81023886</v>
      </c>
      <c r="T55" s="1777">
        <v>84751381.299999997</v>
      </c>
      <c r="U55" s="1777">
        <v>88904903</v>
      </c>
      <c r="V55" s="1777">
        <v>84421803</v>
      </c>
      <c r="W55" s="1777">
        <v>90038831</v>
      </c>
      <c r="X55" s="1777">
        <v>89045772</v>
      </c>
      <c r="Y55" s="1777">
        <v>88706886</v>
      </c>
      <c r="Z55" s="1777">
        <v>94443650</v>
      </c>
      <c r="AA55" s="1777">
        <v>98875647</v>
      </c>
      <c r="AB55" s="1777">
        <v>92517472.519999996</v>
      </c>
      <c r="AC55" s="1777">
        <v>94957832.799999997</v>
      </c>
      <c r="AD55" s="1777">
        <v>99711013</v>
      </c>
      <c r="AE55" s="1777">
        <v>102144983</v>
      </c>
      <c r="AF55" s="1777">
        <v>103050129.3</v>
      </c>
      <c r="AG55" s="1777">
        <v>108143857.83</v>
      </c>
      <c r="AH55" s="1777">
        <v>104000120</v>
      </c>
      <c r="AI55" s="1777">
        <v>104282760.61</v>
      </c>
      <c r="AJ55" s="1777">
        <v>107143257</v>
      </c>
      <c r="AK55" s="1777">
        <v>111947445</v>
      </c>
      <c r="AL55" s="1777">
        <v>117327295</v>
      </c>
      <c r="AM55" s="1777">
        <v>117985822</v>
      </c>
      <c r="AN55" s="1777">
        <v>123293888</v>
      </c>
      <c r="AO55" s="1777">
        <v>120604115</v>
      </c>
      <c r="AP55" s="1777">
        <v>125750143</v>
      </c>
      <c r="AQ55" s="1777">
        <v>123523021</v>
      </c>
      <c r="AR55" s="1777">
        <v>123268380</v>
      </c>
      <c r="AS55" s="1777">
        <v>128733485</v>
      </c>
      <c r="AT55" s="1777">
        <v>129780723</v>
      </c>
      <c r="AU55" s="1777">
        <v>133743502</v>
      </c>
      <c r="AV55" s="1777">
        <v>130488381</v>
      </c>
      <c r="AW55" s="1777">
        <v>129417491</v>
      </c>
      <c r="AX55" s="1777">
        <v>132478026</v>
      </c>
      <c r="AY55" s="1777">
        <v>131424019</v>
      </c>
      <c r="AZ55" s="1777">
        <v>133640216</v>
      </c>
      <c r="BA55" s="1777">
        <v>140017793</v>
      </c>
      <c r="BB55" s="1777">
        <v>146656317</v>
      </c>
      <c r="BC55" s="1777">
        <v>145750119</v>
      </c>
      <c r="BD55" s="1777">
        <v>150818659</v>
      </c>
      <c r="BE55" s="1777">
        <v>152433213</v>
      </c>
      <c r="BF55" s="1777">
        <v>158774045</v>
      </c>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c r="CU55" s="138"/>
      <c r="CV55" s="138"/>
      <c r="CW55" s="138"/>
      <c r="CX55" s="138"/>
      <c r="CY55" s="138"/>
      <c r="CZ55" s="138"/>
      <c r="DA55" s="138"/>
      <c r="DB55" s="138"/>
      <c r="DC55" s="138"/>
      <c r="DD55" s="138"/>
      <c r="DE55" s="138"/>
      <c r="DF55" s="138"/>
      <c r="DG55" s="138"/>
      <c r="DH55" s="138"/>
      <c r="DI55" s="138"/>
      <c r="DJ55" s="138"/>
      <c r="DK55" s="138"/>
      <c r="DL55" s="138"/>
      <c r="DM55" s="138"/>
      <c r="DN55" s="138"/>
      <c r="DO55" s="138"/>
      <c r="DP55" s="138"/>
      <c r="DQ55" s="138"/>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c r="ER55" s="138"/>
      <c r="ES55" s="138"/>
      <c r="ET55" s="138"/>
      <c r="EU55" s="138"/>
      <c r="EV55" s="138"/>
      <c r="EW55" s="138"/>
      <c r="EX55" s="138"/>
      <c r="EY55" s="138"/>
      <c r="EZ55" s="138"/>
      <c r="FA55" s="138"/>
      <c r="FB55" s="138"/>
      <c r="FC55" s="138"/>
      <c r="FD55" s="138"/>
      <c r="FE55" s="138"/>
      <c r="FF55" s="138"/>
      <c r="FG55" s="138"/>
      <c r="FH55" s="138"/>
      <c r="FI55" s="138"/>
      <c r="FJ55" s="138"/>
      <c r="FK55" s="138"/>
      <c r="FL55" s="138"/>
      <c r="FM55" s="138"/>
      <c r="FN55" s="138"/>
      <c r="FO55" s="138"/>
      <c r="FP55" s="138"/>
      <c r="FQ55" s="138"/>
      <c r="FR55" s="138"/>
      <c r="FS55" s="138"/>
      <c r="FT55" s="138"/>
      <c r="FU55" s="138"/>
      <c r="FV55" s="138"/>
      <c r="FW55" s="138"/>
      <c r="FX55" s="138"/>
      <c r="FY55" s="138"/>
      <c r="FZ55" s="138"/>
      <c r="GA55" s="138"/>
      <c r="GB55" s="138"/>
      <c r="GC55" s="138"/>
      <c r="GD55" s="138"/>
      <c r="GE55" s="138"/>
      <c r="GF55" s="138"/>
      <c r="GG55" s="138"/>
      <c r="GH55" s="138"/>
      <c r="GI55" s="138"/>
      <c r="GJ55" s="138"/>
      <c r="GK55" s="138"/>
      <c r="GL55" s="138"/>
      <c r="GM55" s="138"/>
      <c r="GN55" s="138"/>
      <c r="GO55" s="138"/>
      <c r="GP55" s="138"/>
      <c r="GQ55" s="138"/>
      <c r="GR55" s="138"/>
      <c r="GS55" s="138"/>
      <c r="XFB55">
        <v>184</v>
      </c>
    </row>
    <row r="56" spans="1:201 16382:16382" s="139" customFormat="1" ht="16.5" customHeight="1">
      <c r="A56" s="52"/>
      <c r="B56" s="200"/>
      <c r="C56" s="267"/>
      <c r="D56" s="275"/>
      <c r="E56" s="200"/>
      <c r="F56" s="200"/>
      <c r="G56" s="276"/>
      <c r="H56" s="273"/>
      <c r="I56" s="200"/>
      <c r="J56" s="200"/>
      <c r="K56" s="267"/>
      <c r="L56" s="275"/>
      <c r="M56" s="200"/>
      <c r="N56" s="200"/>
      <c r="O56" s="276"/>
      <c r="P56" s="273"/>
      <c r="Q56" s="200"/>
      <c r="R56" s="200"/>
      <c r="S56" s="365"/>
      <c r="T56" s="366"/>
      <c r="U56" s="249"/>
      <c r="V56" s="249"/>
      <c r="W56" s="367"/>
      <c r="X56" s="368"/>
      <c r="Y56" s="249"/>
      <c r="Z56" s="411"/>
      <c r="AA56" s="365"/>
      <c r="AB56" s="366"/>
      <c r="AC56" s="249"/>
      <c r="AD56" s="249"/>
      <c r="AE56" s="367"/>
      <c r="AF56" s="273"/>
      <c r="AG56" s="200"/>
      <c r="AH56" s="200"/>
      <c r="AI56" s="367"/>
      <c r="AJ56" s="367"/>
      <c r="AK56" s="367"/>
      <c r="AL56" s="367"/>
      <c r="AM56" s="367"/>
      <c r="AN56" s="367"/>
      <c r="AO56" s="367"/>
      <c r="AP56" s="367"/>
      <c r="XFB56"/>
    </row>
    <row r="57" spans="1:201 16382:16382" ht="12.6" customHeight="1">
      <c r="AY57" s="48"/>
      <c r="AZ57" s="48"/>
      <c r="BA57" s="48"/>
      <c r="BB57" s="48"/>
      <c r="BC57" s="48"/>
      <c r="BD57" s="48"/>
    </row>
    <row r="58" spans="1:201 16382:16382" ht="12.6" customHeight="1">
      <c r="AY58" s="48"/>
      <c r="AZ58" s="48"/>
      <c r="BA58" s="48"/>
      <c r="BB58" s="48"/>
      <c r="BC58" s="48"/>
      <c r="BD58" s="48"/>
    </row>
    <row r="59" spans="1:201 16382:16382" ht="12.6" customHeight="1"/>
    <row r="60" spans="1:201 16382:16382" ht="12.6" customHeight="1"/>
    <row r="61" spans="1:201 16382:16382" ht="12.6" customHeight="1"/>
    <row r="62" spans="1:201 16382:16382" ht="12.6" customHeight="1"/>
    <row r="63" spans="1:201 16382:16382" ht="12.6" customHeight="1"/>
    <row r="64" spans="1:201 16382:16382"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sheetData>
  <mergeCells count="2">
    <mergeCell ref="W1:Z1"/>
    <mergeCell ref="AA1:AG1"/>
  </mergeCells>
  <phoneticPr fontId="4" type="noConversion"/>
  <printOptions horizontalCentered="1"/>
  <pageMargins left="0.35" right="0.17" top="0.62992125984251968" bottom="0.67" header="0.51181102362204722" footer="0.51181102362204722"/>
  <pageSetup paperSize="9" scale="60"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pageSetUpPr fitToPage="1"/>
  </sheetPr>
  <dimension ref="A1:XFB1048576"/>
  <sheetViews>
    <sheetView zoomScale="90" zoomScaleNormal="90" workbookViewId="0">
      <pane xSplit="2" ySplit="2" topLeftCell="AU3" activePane="bottomRight" state="frozen"/>
      <selection activeCell="B18" sqref="B18"/>
      <selection pane="topRight" activeCell="B18" sqref="B18"/>
      <selection pane="bottomLeft" activeCell="B18" sqref="B18"/>
      <selection pane="bottomRight" activeCell="BE1" sqref="BE1"/>
    </sheetView>
  </sheetViews>
  <sheetFormatPr defaultRowHeight="13.5" thickBottom="1" outlineLevelCol="1"/>
  <cols>
    <col min="1" max="1" width="0.28515625" style="53" customWidth="1"/>
    <col min="2" max="2" width="71.42578125" style="415" customWidth="1"/>
    <col min="3" max="6" width="13.7109375" style="54" hidden="1" customWidth="1" outlineLevel="1"/>
    <col min="7" max="17" width="13.7109375" style="55" hidden="1" customWidth="1" outlineLevel="1"/>
    <col min="18" max="19" width="13.7109375" style="56" hidden="1" customWidth="1" outlineLevel="1"/>
    <col min="20" max="33" width="13.7109375" style="55" hidden="1" customWidth="1" outlineLevel="1"/>
    <col min="34" max="34" width="14" style="55" hidden="1" customWidth="1" outlineLevel="1"/>
    <col min="35" max="35" width="13.42578125" style="55" customWidth="1" collapsed="1"/>
    <col min="36" max="57" width="13.42578125" style="55" customWidth="1"/>
    <col min="58" max="58" width="10.7109375" style="55" bestFit="1" customWidth="1"/>
    <col min="59" max="59" width="10.140625" style="55" bestFit="1" customWidth="1"/>
    <col min="60" max="60" width="10" style="55" bestFit="1" customWidth="1"/>
    <col min="61" max="61" width="10.7109375" style="55" customWidth="1"/>
    <col min="62" max="16381" width="9.140625" style="55"/>
    <col min="16382" max="16384" width="9.140625" style="55" hidden="1" customWidth="1"/>
  </cols>
  <sheetData>
    <row r="1" spans="1:200 16382:16382" s="58" customFormat="1" ht="33" customHeight="1" thickBot="1">
      <c r="A1" s="2432" t="str">
        <f>INDEX(tblTrans[[English]:[Polski]],MATCH(XFB1,tblTrans[ID],0),LangSelID)</f>
        <v>Net Interest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t="str">
        <f>INDEX(tblTrans[[English]:[Polski]],MATCH(W1048515,tblTrans[ID],0),LangSelID)</f>
        <v>2011 results adjusted to reflect new presentation of SWAP points and operating leasing</v>
      </c>
      <c r="X1" s="2434" t="e">
        <f>INDEX(tblTrans[[English]:[Polski]],MATCH(X1048513,tblTrans[ID],0),LangSelID)</f>
        <v>#N/A</v>
      </c>
      <c r="Y1" s="2434" t="e">
        <f>INDEX(tblTrans[[English]:[Polski]],MATCH(Y1048513,tblTrans[ID],0),LangSelID)</f>
        <v>#N/A</v>
      </c>
      <c r="Z1" s="2434" t="e">
        <f>INDEX(tblTrans[[English]:[Polski]],MATCH(Z1048513,tblTrans[ID],0),LangSelID)</f>
        <v>#N/A</v>
      </c>
      <c r="AA1" s="2434" t="str">
        <f>INDEX(tblTrans[[English]:[Polski]],MATCH(AA1048515,tblTrans[ID],0),LangSelID)</f>
        <v>2012 and 2013 results were restated due to the adjustments in booking of bancassurance related income in line with KNF guidance</v>
      </c>
      <c r="AB1" s="2434" t="e">
        <f>INDEX(tblTrans[[English]:[Polski]],MATCH(AB1048515,tblTrans[ID],0),LangSelID)</f>
        <v>#N/A</v>
      </c>
      <c r="AC1" s="2434" t="e">
        <f>INDEX(tblTrans[[English]:[Polski]],MATCH(AC1048515,tblTrans[ID],0),LangSelID)</f>
        <v>#N/A</v>
      </c>
      <c r="AD1" s="2434" t="e">
        <f>INDEX(tblTrans[[English]:[Polski]],MATCH(AD1048515,tblTrans[ID],0),LangSelID)</f>
        <v>#N/A</v>
      </c>
      <c r="AE1" s="2434" t="e">
        <f>INDEX(tblTrans[[English]:[Polski]],MATCH(AE1048515,tblTrans[ID],0),LangSelID)</f>
        <v>#N/A</v>
      </c>
      <c r="AF1" s="2434" t="e">
        <f>INDEX(tblTrans[[English]:[Polski]],MATCH(AF1048515,tblTrans[ID],0),LangSelID)</f>
        <v>#N/A</v>
      </c>
      <c r="AG1" s="2434" t="e">
        <f>INDEX(tblTrans[[English]:[Polski]],MATCH(AG1048515,tblTrans[ID],0),LangSelID)</f>
        <v>#N/A</v>
      </c>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55"/>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XFB1" s="135">
        <v>186</v>
      </c>
    </row>
    <row r="2" spans="1:200 16382:16382" s="160" customFormat="1" ht="17.25" customHeight="1" thickBot="1">
      <c r="A2" s="2443"/>
      <c r="B2" s="2444"/>
      <c r="C2" s="973" t="str">
        <f>INDEX(tblTrans[[English]:[Polski]],MATCH(C1048516,tblTrans[ID],0),LangSelID)</f>
        <v>Q1 2006</v>
      </c>
      <c r="D2" s="974" t="str">
        <f>INDEX(tblTrans[[English]:[Polski]],MATCH(D1048516,tblTrans[ID],0),LangSelID)</f>
        <v>Q2 2006</v>
      </c>
      <c r="E2" s="974" t="str">
        <f>INDEX(tblTrans[[English]:[Polski]],MATCH(E1048516,tblTrans[ID],0),LangSelID)</f>
        <v>Q3 2006</v>
      </c>
      <c r="F2" s="975" t="str">
        <f>INDEX(tblTrans[[English]:[Polski]],MATCH(F1048516,tblTrans[ID],0),LangSelID)</f>
        <v>Q4 2006</v>
      </c>
      <c r="G2" s="976" t="str">
        <f>INDEX(tblTrans[[English]:[Polski]],MATCH(G1048516,tblTrans[ID],0),LangSelID)</f>
        <v>Q1 2007</v>
      </c>
      <c r="H2" s="977" t="str">
        <f>INDEX(tblTrans[[English]:[Polski]],MATCH(H1048516,tblTrans[ID],0),LangSelID)</f>
        <v>Q2 2007</v>
      </c>
      <c r="I2" s="977" t="str">
        <f>INDEX(tblTrans[[English]:[Polski]],MATCH(I1048516,tblTrans[ID],0),LangSelID)</f>
        <v>Q3 2007</v>
      </c>
      <c r="J2" s="978" t="str">
        <f>INDEX(tblTrans[[English]:[Polski]],MATCH(J1048516,tblTrans[ID],0),LangSelID)</f>
        <v>Q4 2007</v>
      </c>
      <c r="K2" s="979" t="str">
        <f>INDEX(tblTrans[[English]:[Polski]],MATCH(K1048516,tblTrans[ID],0),LangSelID)</f>
        <v>Q1 2008</v>
      </c>
      <c r="L2" s="977" t="str">
        <f>INDEX(tblTrans[[English]:[Polski]],MATCH(L1048516,tblTrans[ID],0),LangSelID)</f>
        <v>Q2 2008</v>
      </c>
      <c r="M2" s="977" t="str">
        <f>INDEX(tblTrans[[English]:[Polski]],MATCH(M1048516,tblTrans[ID],0),LangSelID)</f>
        <v>Q3 2008</v>
      </c>
      <c r="N2" s="980" t="str">
        <f>INDEX(tblTrans[[English]:[Polski]],MATCH(N1048516,tblTrans[ID],0),LangSelID)</f>
        <v>Q4 2008</v>
      </c>
      <c r="O2" s="976" t="str">
        <f>INDEX(tblTrans[[English]:[Polski]],MATCH(O1048516,tblTrans[ID],0),LangSelID)</f>
        <v>Q1 2009</v>
      </c>
      <c r="P2" s="977" t="str">
        <f>INDEX(tblTrans[[English]:[Polski]],MATCH(P1048516,tblTrans[ID],0),LangSelID)</f>
        <v>Q2 2009</v>
      </c>
      <c r="Q2" s="977" t="str">
        <f>INDEX(tblTrans[[English]:[Polski]],MATCH(Q1048516,tblTrans[ID],0),LangSelID)</f>
        <v>Q3 2009</v>
      </c>
      <c r="R2" s="978" t="str">
        <f>INDEX(tblTrans[[English]:[Polski]],MATCH(R1048516,tblTrans[ID],0),LangSelID)</f>
        <v>Q4 2009</v>
      </c>
      <c r="S2" s="979" t="str">
        <f>INDEX(tblTrans[[English]:[Polski]],MATCH(S1048516,tblTrans[ID],0),LangSelID)</f>
        <v>Q1 2010</v>
      </c>
      <c r="T2" s="977" t="str">
        <f>INDEX(tblTrans[[English]:[Polski]],MATCH(T1048516,tblTrans[ID],0),LangSelID)</f>
        <v>Q2 2010</v>
      </c>
      <c r="U2" s="977" t="str">
        <f>INDEX(tblTrans[[English]:[Polski]],MATCH(U1048516,tblTrans[ID],0),LangSelID)</f>
        <v>Q3 2010</v>
      </c>
      <c r="V2" s="977" t="str">
        <f>INDEX(tblTrans[[English]:[Polski]],MATCH(V1048516,tblTrans[ID],0),LangSelID)</f>
        <v>Q4 2010</v>
      </c>
      <c r="W2" s="977" t="str">
        <f>INDEX(tblTrans[[English]:[Polski]],MATCH(W1048516,tblTrans[ID],0),LangSelID)</f>
        <v>Q1 2011</v>
      </c>
      <c r="X2" s="977" t="str">
        <f>INDEX(tblTrans[[English]:[Polski]],MATCH(X1048516,tblTrans[ID],0),LangSelID)</f>
        <v>Q2 2011</v>
      </c>
      <c r="Y2" s="977" t="str">
        <f>INDEX(tblTrans[[English]:[Polski]],MATCH(Y1048516,tblTrans[ID],0),LangSelID)</f>
        <v>Q3 2011</v>
      </c>
      <c r="Z2" s="977" t="str">
        <f>INDEX(tblTrans[[English]:[Polski]],MATCH(Z1048516,tblTrans[ID],0),LangSelID)</f>
        <v>Q4 2011</v>
      </c>
      <c r="AA2" s="977" t="str">
        <f>INDEX(tblTrans[[English]:[Polski]],MATCH(AA1048516,tblTrans[ID],0),LangSelID)</f>
        <v>Q1 2012</v>
      </c>
      <c r="AB2" s="977" t="str">
        <f>INDEX(tblTrans[[English]:[Polski]],MATCH(AB1048516,tblTrans[ID],0),LangSelID)</f>
        <v>Q2 2012</v>
      </c>
      <c r="AC2" s="977" t="str">
        <f>INDEX(tblTrans[[English]:[Polski]],MATCH(AC1048516,tblTrans[ID],0),LangSelID)</f>
        <v>Q3 2012</v>
      </c>
      <c r="AD2" s="980" t="str">
        <f>INDEX(tblTrans[[English]:[Polski]],MATCH(AD1048516,tblTrans[ID],0),LangSelID)</f>
        <v>Q4 2012</v>
      </c>
      <c r="AE2" s="976" t="str">
        <f>INDEX(tblTrans[[English]:[Polski]],MATCH(AE1048516,tblTrans[ID],0),LangSelID)</f>
        <v>Q1 2013</v>
      </c>
      <c r="AF2" s="977" t="str">
        <f>INDEX(tblTrans[[English]:[Polski]],MATCH(AF1048516,tblTrans[ID],0),LangSelID)</f>
        <v>Q2 2013</v>
      </c>
      <c r="AG2" s="195" t="str">
        <f>INDEX(tblTrans[[English]:[Polski]],MATCH(AG1048516,tblTrans[ID],0),LangSelID)</f>
        <v>Q3 2013</v>
      </c>
      <c r="AH2" s="274" t="str">
        <f>INDEX(tblTrans[[English]:[Polski]],MATCH(AH1048516,tblTrans[ID],0),LangSelID)</f>
        <v>Q4 2013</v>
      </c>
      <c r="AI2" s="274" t="str">
        <f>INDEX(tblTrans[[English]:[Polski]],MATCH(AI1048516,tblTrans[ID],0),LangSelID)</f>
        <v>Q1 2014</v>
      </c>
      <c r="AJ2" s="274" t="str">
        <f>INDEX(tblTrans[[English]:[Polski]],MATCH(AJ1048516,tblTrans[ID],0),LangSelID)</f>
        <v>Q2 2014</v>
      </c>
      <c r="AK2" s="274" t="str">
        <f>INDEX(tblTrans[[English]:[Polski]],MATCH(AK1048516,tblTrans[ID],0),LangSelID)</f>
        <v>Q3 2014</v>
      </c>
      <c r="AL2" s="274" t="str">
        <f>INDEX(tblTrans[[English]:[Polski]],MATCH(AL1048516,tblTrans[ID],0),LangSelID)</f>
        <v>Q4 2014</v>
      </c>
      <c r="AM2" s="274" t="str">
        <f>INDEX(tblTrans[[English]:[Polski]],MATCH(AM1048516,tblTrans[ID],0),LangSelID)</f>
        <v>Q1 2015</v>
      </c>
      <c r="AN2" s="274" t="str">
        <f>INDEX(tblTrans[[English]:[Polski]],MATCH(AN1048516,tblTrans[ID],0),LangSelID)</f>
        <v>Q2 2015</v>
      </c>
      <c r="AO2" s="274" t="str">
        <f>INDEX(tblTrans[[English]:[Polski]],MATCH(AO1048516,tblTrans[ID],0),LangSelID)</f>
        <v>Q3 2015</v>
      </c>
      <c r="AP2" s="274" t="str">
        <f>INDEX(tblTrans[[English]:[Polski]],MATCH(AP1048516,tblTrans[ID],0),LangSelID)</f>
        <v>Q4 2015</v>
      </c>
      <c r="AQ2" s="274" t="str">
        <f>INDEX(tblTrans[[English]:[Polski]],MATCH(AQ1048516,tblTrans[ID],0),LangSelID)</f>
        <v>Q1 2016</v>
      </c>
      <c r="AR2" s="274" t="str">
        <f>INDEX(tblTrans[[English]:[Polski]],MATCH(AR1048516,tblTrans[ID],0),LangSelID)</f>
        <v>Q2 2016</v>
      </c>
      <c r="AS2" s="274" t="str">
        <f>INDEX(tblTrans[[English]:[Polski]],MATCH(AS1048516,tblTrans[ID],0),LangSelID)</f>
        <v>Q3 2016</v>
      </c>
      <c r="AT2" s="274" t="str">
        <f>INDEX(tblTrans[[English]:[Polski]],MATCH(AT1048516,tblTrans[ID],0),LangSelID)</f>
        <v>Q4 2016</v>
      </c>
      <c r="AU2" s="274" t="str">
        <f>INDEX(tblTrans[[English]:[Polski]],MATCH(AU1048516,tblTrans[ID],0),LangSelID)</f>
        <v>Q1 2017</v>
      </c>
      <c r="AV2" s="274" t="str">
        <f>INDEX(tblTrans[[English]:[Polski]],MATCH(AV1048516,tblTrans[ID],0),LangSelID)</f>
        <v>Q2 2017</v>
      </c>
      <c r="AW2" s="274" t="str">
        <f>INDEX(tblTrans[[English]:[Polski]],MATCH(AW1048516,tblTrans[ID],0),LangSelID)</f>
        <v>Q3 2017</v>
      </c>
      <c r="AX2" s="274" t="str">
        <f>INDEX(tblTrans[[English]:[Polski]],MATCH(AX1048516,tblTrans[ID],0),LangSelID)</f>
        <v>Q4 2017</v>
      </c>
      <c r="AY2" s="274" t="str">
        <f>INDEX(tblTrans[[English]:[Polski]],MATCH(AY1048516,tblTrans[ID],0),LangSelID)</f>
        <v>Q1 2018</v>
      </c>
      <c r="AZ2" s="274" t="str">
        <f>INDEX(tblTrans[[English]:[Polski]],MATCH(AZ1048516,tblTrans[ID],0),LangSelID)</f>
        <v>Q2 2018</v>
      </c>
      <c r="BA2" s="274" t="str">
        <f>INDEX(tblTrans[[English]:[Polski]],MATCH(BA1048516,tblTrans[ID],0),LangSelID)</f>
        <v>Q3 2018</v>
      </c>
      <c r="BB2" s="274" t="str">
        <f>INDEX(tblTrans[[English]:[Polski]],MATCH(BB1048516,tblTrans[ID],0),LangSelID)</f>
        <v>Q4 2018</v>
      </c>
      <c r="BC2" s="274" t="str">
        <f>INDEX(tblTrans[[English]:[Polski]],MATCH(BC1048516,tblTrans[ID],0),LangSelID)</f>
        <v>Q1 2019</v>
      </c>
      <c r="BD2" s="274" t="str">
        <f>INDEX(tblTrans[[English]:[Polski]],MATCH(BD1048516,tblTrans[ID],0),LangSelID)</f>
        <v>Q2 2019</v>
      </c>
      <c r="BE2" s="274" t="str">
        <f>INDEX(tblTrans[[English]:[Polski]],MATCH(BE1048516,tblTrans[ID],0),LangSelID)</f>
        <v>Q3 2019</v>
      </c>
      <c r="BF2" s="55"/>
      <c r="XFB2" s="1308"/>
    </row>
    <row r="3" spans="1:200 16382:16382" s="58" customFormat="1" ht="15.6" customHeight="1" thickBot="1">
      <c r="A3" s="183"/>
      <c r="B3" s="1689" t="str">
        <f>INDEX(tblTrans[[English]:[Polski]],MATCH(XFB3,tblTrans[ID],0),LangSelID)</f>
        <v>Interest income</v>
      </c>
      <c r="C3" s="575"/>
      <c r="D3" s="576"/>
      <c r="E3" s="576"/>
      <c r="F3" s="577"/>
      <c r="G3" s="575"/>
      <c r="H3" s="576"/>
      <c r="I3" s="576"/>
      <c r="J3" s="578"/>
      <c r="K3" s="579"/>
      <c r="L3" s="576"/>
      <c r="M3" s="576"/>
      <c r="N3" s="577"/>
      <c r="O3" s="575"/>
      <c r="P3" s="576"/>
      <c r="Q3" s="576"/>
      <c r="R3" s="578"/>
      <c r="S3" s="579"/>
      <c r="T3" s="576"/>
      <c r="U3" s="576"/>
      <c r="V3" s="577"/>
      <c r="W3" s="575"/>
      <c r="X3" s="576"/>
      <c r="Y3" s="576"/>
      <c r="Z3" s="578"/>
      <c r="AA3" s="579"/>
      <c r="AB3" s="576"/>
      <c r="AC3" s="576"/>
      <c r="AD3" s="577"/>
      <c r="AE3" s="575"/>
      <c r="AF3" s="576"/>
      <c r="AG3" s="576"/>
      <c r="AH3" s="578"/>
      <c r="AI3" s="578"/>
      <c r="AJ3" s="578"/>
      <c r="AK3" s="578"/>
      <c r="AL3" s="578"/>
      <c r="AM3" s="578"/>
      <c r="AN3" s="578"/>
      <c r="AO3" s="578"/>
      <c r="AP3" s="578"/>
      <c r="AQ3" s="578"/>
      <c r="AR3" s="578"/>
      <c r="AS3" s="578"/>
      <c r="AT3" s="578"/>
      <c r="AU3" s="578"/>
      <c r="AV3" s="578"/>
      <c r="AW3" s="578"/>
      <c r="AX3" s="578"/>
      <c r="AY3" s="578"/>
      <c r="AZ3" s="578"/>
      <c r="BA3" s="578"/>
      <c r="BB3" s="578"/>
      <c r="BC3" s="578"/>
      <c r="BD3" s="578"/>
      <c r="BE3" s="578"/>
      <c r="BF3" s="55"/>
      <c r="XFB3" s="135">
        <v>187</v>
      </c>
    </row>
    <row r="4" spans="1:200 16382:16382" s="58" customFormat="1" ht="15" customHeight="1" thickBot="1">
      <c r="A4" s="183"/>
      <c r="B4" s="580" t="str">
        <f>INDEX(tblTrans[[English]:[Polski]],MATCH(XFB4,tblTrans[ID],0),LangSelID)</f>
        <v>Cash and short term funds</v>
      </c>
      <c r="C4" s="581">
        <v>64891</v>
      </c>
      <c r="D4" s="582">
        <v>65659</v>
      </c>
      <c r="E4" s="582">
        <v>59119</v>
      </c>
      <c r="F4" s="583">
        <v>29211</v>
      </c>
      <c r="G4" s="584">
        <v>56136</v>
      </c>
      <c r="H4" s="582">
        <v>74885</v>
      </c>
      <c r="I4" s="582">
        <v>65186</v>
      </c>
      <c r="J4" s="585">
        <v>72288</v>
      </c>
      <c r="K4" s="581">
        <v>69334</v>
      </c>
      <c r="L4" s="582">
        <v>85300</v>
      </c>
      <c r="M4" s="582">
        <v>110912</v>
      </c>
      <c r="N4" s="583">
        <v>129357</v>
      </c>
      <c r="O4" s="584">
        <v>75907</v>
      </c>
      <c r="P4" s="582">
        <v>47033</v>
      </c>
      <c r="Q4" s="582">
        <v>41144</v>
      </c>
      <c r="R4" s="585">
        <v>26745</v>
      </c>
      <c r="S4" s="581">
        <v>42143</v>
      </c>
      <c r="T4" s="582">
        <v>43345</v>
      </c>
      <c r="U4" s="582">
        <v>37041</v>
      </c>
      <c r="V4" s="583">
        <v>26969</v>
      </c>
      <c r="W4" s="584">
        <v>33111</v>
      </c>
      <c r="X4" s="582">
        <v>37327</v>
      </c>
      <c r="Y4" s="582">
        <v>30658</v>
      </c>
      <c r="Z4" s="585">
        <v>29585</v>
      </c>
      <c r="AA4" s="581">
        <v>34312</v>
      </c>
      <c r="AB4" s="582">
        <v>28400</v>
      </c>
      <c r="AC4" s="582">
        <v>30461</v>
      </c>
      <c r="AD4" s="583">
        <v>34389</v>
      </c>
      <c r="AE4" s="584">
        <v>26111</v>
      </c>
      <c r="AF4" s="582">
        <v>20929</v>
      </c>
      <c r="AG4" s="582">
        <v>15465</v>
      </c>
      <c r="AH4" s="583">
        <v>16302</v>
      </c>
      <c r="AI4" s="583">
        <v>16371</v>
      </c>
      <c r="AJ4" s="583">
        <v>21155</v>
      </c>
      <c r="AK4" s="583">
        <v>18777</v>
      </c>
      <c r="AL4" s="583">
        <v>16954</v>
      </c>
      <c r="AM4" s="583">
        <v>14249</v>
      </c>
      <c r="AN4" s="583">
        <v>12231</v>
      </c>
      <c r="AO4" s="583">
        <v>12614</v>
      </c>
      <c r="AP4" s="583">
        <v>10761</v>
      </c>
      <c r="AQ4" s="583">
        <v>11958</v>
      </c>
      <c r="AR4" s="583">
        <v>14485</v>
      </c>
      <c r="AS4" s="583">
        <v>14119</v>
      </c>
      <c r="AT4" s="583">
        <v>16701</v>
      </c>
      <c r="AU4" s="583">
        <f t="shared" ref="AU4:BB4" si="0">AU25</f>
        <v>15187</v>
      </c>
      <c r="AV4" s="583">
        <f t="shared" si="0"/>
        <v>14844</v>
      </c>
      <c r="AW4" s="583">
        <f t="shared" si="0"/>
        <v>13865</v>
      </c>
      <c r="AX4" s="583">
        <f t="shared" si="0"/>
        <v>15976</v>
      </c>
      <c r="AY4" s="583">
        <f t="shared" si="0"/>
        <v>11519</v>
      </c>
      <c r="AZ4" s="583">
        <f t="shared" si="0"/>
        <v>14135</v>
      </c>
      <c r="BA4" s="583">
        <f t="shared" si="0"/>
        <v>16271</v>
      </c>
      <c r="BB4" s="583">
        <f t="shared" si="0"/>
        <v>13762</v>
      </c>
      <c r="BC4" s="583">
        <f>BC25</f>
        <v>15062</v>
      </c>
      <c r="BD4" s="583">
        <f>BD25</f>
        <v>13766</v>
      </c>
      <c r="BE4" s="583">
        <f>BE25</f>
        <v>13347</v>
      </c>
      <c r="BJ4" s="66"/>
      <c r="BK4" s="66"/>
      <c r="BL4" s="66"/>
      <c r="BM4" s="66"/>
      <c r="BN4" s="66"/>
      <c r="BO4" s="66"/>
      <c r="BP4" s="66"/>
      <c r="BQ4" s="66"/>
      <c r="BR4" s="66"/>
      <c r="BS4" s="66"/>
      <c r="BT4" s="66"/>
      <c r="BU4" s="66"/>
      <c r="BV4" s="66"/>
      <c r="XFB4" s="135">
        <v>188</v>
      </c>
    </row>
    <row r="5" spans="1:200 16382:16382" s="58" customFormat="1" ht="15" customHeight="1" thickBot="1">
      <c r="A5" s="183"/>
      <c r="B5" s="558" t="str">
        <f>INDEX(tblTrans[[English]:[Polski]],MATCH(XFB5,tblTrans[ID],0),LangSelID)</f>
        <v>Investment securities</v>
      </c>
      <c r="C5" s="559">
        <v>13446</v>
      </c>
      <c r="D5" s="560">
        <v>14184</v>
      </c>
      <c r="E5" s="560">
        <v>30414</v>
      </c>
      <c r="F5" s="561">
        <v>31529</v>
      </c>
      <c r="G5" s="562">
        <v>51580</v>
      </c>
      <c r="H5" s="560">
        <v>32857</v>
      </c>
      <c r="I5" s="560">
        <v>45266</v>
      </c>
      <c r="J5" s="563">
        <v>54778</v>
      </c>
      <c r="K5" s="559">
        <v>66547</v>
      </c>
      <c r="L5" s="560">
        <v>63375</v>
      </c>
      <c r="M5" s="560">
        <v>67965</v>
      </c>
      <c r="N5" s="561">
        <v>119646</v>
      </c>
      <c r="O5" s="562">
        <v>117674</v>
      </c>
      <c r="P5" s="560">
        <v>128150</v>
      </c>
      <c r="Q5" s="560">
        <v>141545</v>
      </c>
      <c r="R5" s="563">
        <v>142962</v>
      </c>
      <c r="S5" s="559">
        <v>168105</v>
      </c>
      <c r="T5" s="560">
        <v>199861</v>
      </c>
      <c r="U5" s="560">
        <v>205828</v>
      </c>
      <c r="V5" s="561">
        <v>194829</v>
      </c>
      <c r="W5" s="562">
        <v>200163</v>
      </c>
      <c r="X5" s="560">
        <v>188499</v>
      </c>
      <c r="Y5" s="560">
        <v>202356</v>
      </c>
      <c r="Z5" s="563">
        <v>208114</v>
      </c>
      <c r="AA5" s="559">
        <v>215690</v>
      </c>
      <c r="AB5" s="560">
        <v>197876</v>
      </c>
      <c r="AC5" s="560">
        <v>215332</v>
      </c>
      <c r="AD5" s="561">
        <v>241794</v>
      </c>
      <c r="AE5" s="562">
        <v>228931</v>
      </c>
      <c r="AF5" s="560">
        <v>224484</v>
      </c>
      <c r="AG5" s="560">
        <v>218279</v>
      </c>
      <c r="AH5" s="561">
        <v>212511</v>
      </c>
      <c r="AI5" s="561">
        <v>214504</v>
      </c>
      <c r="AJ5" s="561">
        <v>195301</v>
      </c>
      <c r="AK5" s="561">
        <v>218036</v>
      </c>
      <c r="AL5" s="561">
        <v>208796</v>
      </c>
      <c r="AM5" s="561">
        <v>195126</v>
      </c>
      <c r="AN5" s="561">
        <v>187659</v>
      </c>
      <c r="AO5" s="561">
        <v>187093</v>
      </c>
      <c r="AP5" s="561">
        <v>180867</v>
      </c>
      <c r="AQ5" s="561">
        <v>178405</v>
      </c>
      <c r="AR5" s="561">
        <v>175461</v>
      </c>
      <c r="AS5" s="561">
        <v>180065</v>
      </c>
      <c r="AT5" s="561">
        <v>174043</v>
      </c>
      <c r="AU5" s="561">
        <f t="shared" ref="AU5:BB5" si="1">AU21+AU24</f>
        <v>170794</v>
      </c>
      <c r="AV5" s="561">
        <f t="shared" si="1"/>
        <v>170180</v>
      </c>
      <c r="AW5" s="561">
        <f t="shared" si="1"/>
        <v>174961</v>
      </c>
      <c r="AX5" s="561">
        <f t="shared" si="1"/>
        <v>177240</v>
      </c>
      <c r="AY5" s="561">
        <f t="shared" si="1"/>
        <v>167202</v>
      </c>
      <c r="AZ5" s="561">
        <f t="shared" si="1"/>
        <v>170296</v>
      </c>
      <c r="BA5" s="561">
        <f t="shared" si="1"/>
        <v>174988</v>
      </c>
      <c r="BB5" s="561">
        <f t="shared" si="1"/>
        <v>179633</v>
      </c>
      <c r="BC5" s="561">
        <f>BC21+BC24</f>
        <v>175892</v>
      </c>
      <c r="BD5" s="561">
        <f>BD21+BD24</f>
        <v>178762</v>
      </c>
      <c r="BE5" s="561">
        <f>BE21+BE24</f>
        <v>175832</v>
      </c>
      <c r="BJ5" s="66"/>
      <c r="BK5" s="66"/>
      <c r="BL5" s="66"/>
      <c r="BM5" s="66"/>
      <c r="BN5" s="66"/>
      <c r="BO5" s="66"/>
      <c r="BP5" s="66"/>
      <c r="BQ5" s="66"/>
      <c r="BR5" s="66"/>
      <c r="BS5" s="66"/>
      <c r="BT5" s="66"/>
      <c r="BU5" s="66"/>
      <c r="BV5" s="66"/>
      <c r="XFB5" s="135">
        <v>189</v>
      </c>
    </row>
    <row r="6" spans="1:200 16382:16382" s="58" customFormat="1" ht="15" customHeight="1" thickBot="1">
      <c r="A6" s="183"/>
      <c r="B6" s="558" t="str">
        <f>INDEX(tblTrans[[English]:[Polski]],MATCH(XFB6,tblTrans[ID],0),LangSelID)</f>
        <v>Loans and advances</v>
      </c>
      <c r="C6" s="559">
        <v>266431</v>
      </c>
      <c r="D6" s="560">
        <v>271258</v>
      </c>
      <c r="E6" s="560">
        <v>325081</v>
      </c>
      <c r="F6" s="561">
        <v>360090</v>
      </c>
      <c r="G6" s="562">
        <v>348353</v>
      </c>
      <c r="H6" s="560">
        <v>391203</v>
      </c>
      <c r="I6" s="560">
        <v>479934</v>
      </c>
      <c r="J6" s="563">
        <v>493794</v>
      </c>
      <c r="K6" s="559">
        <v>565445</v>
      </c>
      <c r="L6" s="560">
        <v>620438</v>
      </c>
      <c r="M6" s="560">
        <v>695713</v>
      </c>
      <c r="N6" s="561">
        <v>795289</v>
      </c>
      <c r="O6" s="562">
        <v>706402</v>
      </c>
      <c r="P6" s="560">
        <v>643508</v>
      </c>
      <c r="Q6" s="560">
        <v>627827</v>
      </c>
      <c r="R6" s="563">
        <v>646174</v>
      </c>
      <c r="S6" s="559">
        <v>596799</v>
      </c>
      <c r="T6" s="560">
        <v>603233</v>
      </c>
      <c r="U6" s="560">
        <v>611285</v>
      </c>
      <c r="V6" s="561">
        <v>638499</v>
      </c>
      <c r="W6" s="562">
        <v>618173</v>
      </c>
      <c r="X6" s="560">
        <v>673199</v>
      </c>
      <c r="Y6" s="560">
        <v>718463</v>
      </c>
      <c r="Z6" s="563">
        <v>774402</v>
      </c>
      <c r="AA6" s="559">
        <v>778870</v>
      </c>
      <c r="AB6" s="560">
        <v>817119</v>
      </c>
      <c r="AC6" s="560">
        <v>845450</v>
      </c>
      <c r="AD6" s="561">
        <v>825125</v>
      </c>
      <c r="AE6" s="562">
        <v>749308</v>
      </c>
      <c r="AF6" s="560">
        <v>716950</v>
      </c>
      <c r="AG6" s="560">
        <v>689383</v>
      </c>
      <c r="AH6" s="561">
        <v>685554</v>
      </c>
      <c r="AI6" s="561">
        <v>681740</v>
      </c>
      <c r="AJ6" s="561">
        <v>710004</v>
      </c>
      <c r="AK6" s="561">
        <v>735473</v>
      </c>
      <c r="AL6" s="561">
        <v>705967</v>
      </c>
      <c r="AM6" s="561">
        <v>650495</v>
      </c>
      <c r="AN6" s="561">
        <v>617799</v>
      </c>
      <c r="AO6" s="561">
        <v>643103</v>
      </c>
      <c r="AP6" s="561">
        <v>673149</v>
      </c>
      <c r="AQ6" s="561">
        <v>663278</v>
      </c>
      <c r="AR6" s="561">
        <v>671340</v>
      </c>
      <c r="AS6" s="561">
        <v>700500</v>
      </c>
      <c r="AT6" s="561">
        <v>718067</v>
      </c>
      <c r="AU6" s="561">
        <f t="shared" ref="AU6:BB6" si="2">AU23+AU18+AU15</f>
        <v>706996</v>
      </c>
      <c r="AV6" s="561">
        <f t="shared" si="2"/>
        <v>738466</v>
      </c>
      <c r="AW6" s="561">
        <f t="shared" si="2"/>
        <v>773606</v>
      </c>
      <c r="AX6" s="561">
        <f t="shared" si="2"/>
        <v>795725</v>
      </c>
      <c r="AY6" s="561">
        <f>AY23+AY18+AY15</f>
        <v>787760</v>
      </c>
      <c r="AZ6" s="561">
        <f t="shared" si="2"/>
        <v>828871</v>
      </c>
      <c r="BA6" s="561">
        <f t="shared" si="2"/>
        <v>872023</v>
      </c>
      <c r="BB6" s="561">
        <f t="shared" si="2"/>
        <v>900272</v>
      </c>
      <c r="BC6" s="561">
        <f>BC23+BC18+BC15</f>
        <v>913676</v>
      </c>
      <c r="BD6" s="561">
        <f>BD23+BD18+BD15</f>
        <v>976432</v>
      </c>
      <c r="BE6" s="561">
        <f>BE23+BE18+BE15</f>
        <v>1055490</v>
      </c>
      <c r="BJ6" s="66"/>
      <c r="BK6" s="66"/>
      <c r="BL6" s="66"/>
      <c r="BM6" s="66"/>
      <c r="BN6" s="66"/>
      <c r="BO6" s="66"/>
      <c r="BP6" s="66"/>
      <c r="BQ6" s="66"/>
      <c r="BR6" s="66"/>
      <c r="BS6" s="66"/>
      <c r="BT6" s="66"/>
      <c r="BU6" s="66"/>
      <c r="BV6" s="66"/>
      <c r="XFB6" s="135">
        <v>190</v>
      </c>
    </row>
    <row r="7" spans="1:200 16382:16382" s="58" customFormat="1" ht="15" customHeight="1" thickBot="1">
      <c r="A7" s="183"/>
      <c r="B7" s="558" t="str">
        <f>INDEX(tblTrans[[English]:[Polski]],MATCH(XFB7,tblTrans[ID],0),LangSelID)</f>
        <v>Debt securities held for trading</v>
      </c>
      <c r="C7" s="559">
        <v>53821</v>
      </c>
      <c r="D7" s="560">
        <v>21872</v>
      </c>
      <c r="E7" s="560">
        <v>30775</v>
      </c>
      <c r="F7" s="561">
        <v>28536</v>
      </c>
      <c r="G7" s="562">
        <v>33090</v>
      </c>
      <c r="H7" s="560">
        <v>34265</v>
      </c>
      <c r="I7" s="560">
        <v>45752</v>
      </c>
      <c r="J7" s="563">
        <v>41311</v>
      </c>
      <c r="K7" s="559">
        <v>57781</v>
      </c>
      <c r="L7" s="560">
        <v>51619</v>
      </c>
      <c r="M7" s="560">
        <v>71520</v>
      </c>
      <c r="N7" s="561">
        <v>57331</v>
      </c>
      <c r="O7" s="562">
        <v>42919</v>
      </c>
      <c r="P7" s="560">
        <v>19288</v>
      </c>
      <c r="Q7" s="560">
        <v>14927</v>
      </c>
      <c r="R7" s="563">
        <v>17308</v>
      </c>
      <c r="S7" s="559">
        <v>10746</v>
      </c>
      <c r="T7" s="560">
        <v>8147</v>
      </c>
      <c r="U7" s="560">
        <v>7659</v>
      </c>
      <c r="V7" s="561">
        <v>15122</v>
      </c>
      <c r="W7" s="562">
        <v>20215</v>
      </c>
      <c r="X7" s="560">
        <v>23229</v>
      </c>
      <c r="Y7" s="560">
        <v>21691</v>
      </c>
      <c r="Z7" s="563">
        <v>19876</v>
      </c>
      <c r="AA7" s="559">
        <v>17698</v>
      </c>
      <c r="AB7" s="560">
        <v>16278</v>
      </c>
      <c r="AC7" s="560">
        <v>18533</v>
      </c>
      <c r="AD7" s="561">
        <v>18345</v>
      </c>
      <c r="AE7" s="562">
        <v>12166</v>
      </c>
      <c r="AF7" s="560">
        <v>11463</v>
      </c>
      <c r="AG7" s="560">
        <v>10530</v>
      </c>
      <c r="AH7" s="561">
        <v>9534</v>
      </c>
      <c r="AI7" s="561">
        <v>12135</v>
      </c>
      <c r="AJ7" s="561">
        <v>11586</v>
      </c>
      <c r="AK7" s="561">
        <v>12213</v>
      </c>
      <c r="AL7" s="561">
        <v>11948</v>
      </c>
      <c r="AM7" s="561">
        <v>9757</v>
      </c>
      <c r="AN7" s="561">
        <v>11086</v>
      </c>
      <c r="AO7" s="561">
        <v>15295</v>
      </c>
      <c r="AP7" s="561">
        <v>14954</v>
      </c>
      <c r="AQ7" s="561">
        <v>15797</v>
      </c>
      <c r="AR7" s="561">
        <v>17068</v>
      </c>
      <c r="AS7" s="561">
        <v>18803</v>
      </c>
      <c r="AT7" s="561">
        <v>25289</v>
      </c>
      <c r="AU7" s="561">
        <f t="shared" ref="AU7:BB7" si="3">AU16+AU20</f>
        <v>24261</v>
      </c>
      <c r="AV7" s="561">
        <f t="shared" si="3"/>
        <v>18007</v>
      </c>
      <c r="AW7" s="561">
        <f t="shared" si="3"/>
        <v>11397</v>
      </c>
      <c r="AX7" s="561">
        <f t="shared" si="3"/>
        <v>9141</v>
      </c>
      <c r="AY7" s="561">
        <f t="shared" si="3"/>
        <v>14550</v>
      </c>
      <c r="AZ7" s="561">
        <f t="shared" si="3"/>
        <v>17801</v>
      </c>
      <c r="BA7" s="561">
        <f t="shared" si="3"/>
        <v>23064</v>
      </c>
      <c r="BB7" s="561">
        <f t="shared" si="3"/>
        <v>16954</v>
      </c>
      <c r="BC7" s="561">
        <f>BC16+BC20</f>
        <v>15556</v>
      </c>
      <c r="BD7" s="561">
        <f>BD16+BD20</f>
        <v>15297</v>
      </c>
      <c r="BE7" s="561">
        <f>BE16+BE20</f>
        <v>9008</v>
      </c>
      <c r="BJ7" s="66"/>
      <c r="BK7" s="66"/>
      <c r="BL7" s="66"/>
      <c r="BM7" s="66"/>
      <c r="BN7" s="66"/>
      <c r="BO7" s="66"/>
      <c r="BP7" s="66"/>
      <c r="BQ7" s="66"/>
      <c r="BR7" s="66"/>
      <c r="BS7" s="66"/>
      <c r="BT7" s="66"/>
      <c r="BU7" s="66"/>
      <c r="BV7" s="66"/>
      <c r="XFB7" s="135">
        <v>191</v>
      </c>
    </row>
    <row r="8" spans="1:200 16382:16382" s="58" customFormat="1" ht="15" customHeight="1" thickBot="1">
      <c r="A8" s="183"/>
      <c r="B8" s="558" t="str">
        <f>INDEX(tblTrans[[English]:[Polski]],MATCH(XFB8,tblTrans[ID],0),LangSelID)</f>
        <v>Interest income on derivatives classified into banking book</v>
      </c>
      <c r="C8" s="559"/>
      <c r="D8" s="560"/>
      <c r="E8" s="560"/>
      <c r="F8" s="561"/>
      <c r="G8" s="562"/>
      <c r="H8" s="560"/>
      <c r="I8" s="560"/>
      <c r="J8" s="563"/>
      <c r="K8" s="559"/>
      <c r="L8" s="560"/>
      <c r="M8" s="560"/>
      <c r="N8" s="561"/>
      <c r="O8" s="562"/>
      <c r="P8" s="560"/>
      <c r="Q8" s="560"/>
      <c r="R8" s="563"/>
      <c r="S8" s="559"/>
      <c r="T8" s="560"/>
      <c r="U8" s="560"/>
      <c r="V8" s="561"/>
      <c r="W8" s="562">
        <v>13082</v>
      </c>
      <c r="X8" s="560">
        <v>11650</v>
      </c>
      <c r="Y8" s="560">
        <v>17842</v>
      </c>
      <c r="Z8" s="563">
        <v>34841</v>
      </c>
      <c r="AA8" s="559">
        <v>39130</v>
      </c>
      <c r="AB8" s="560">
        <v>42211</v>
      </c>
      <c r="AC8" s="560">
        <v>43025</v>
      </c>
      <c r="AD8" s="561">
        <v>48367</v>
      </c>
      <c r="AE8" s="562">
        <v>28327</v>
      </c>
      <c r="AF8" s="560">
        <v>20931</v>
      </c>
      <c r="AG8" s="560">
        <v>23037</v>
      </c>
      <c r="AH8" s="561">
        <v>16288</v>
      </c>
      <c r="AI8" s="561">
        <v>29378</v>
      </c>
      <c r="AJ8" s="561">
        <v>28348</v>
      </c>
      <c r="AK8" s="561">
        <v>42453</v>
      </c>
      <c r="AL8" s="561">
        <v>37918</v>
      </c>
      <c r="AM8" s="561">
        <v>29947</v>
      </c>
      <c r="AN8" s="561">
        <v>22825</v>
      </c>
      <c r="AO8" s="561">
        <v>43048</v>
      </c>
      <c r="AP8" s="561">
        <v>61691</v>
      </c>
      <c r="AQ8" s="561">
        <v>59116</v>
      </c>
      <c r="AR8" s="561">
        <v>47577</v>
      </c>
      <c r="AS8" s="561">
        <v>43216</v>
      </c>
      <c r="AT8" s="561">
        <v>46853</v>
      </c>
      <c r="AU8" s="561">
        <f t="shared" ref="AU8:BB8" si="4">AU26</f>
        <v>44510</v>
      </c>
      <c r="AV8" s="561">
        <f t="shared" si="4"/>
        <v>28563</v>
      </c>
      <c r="AW8" s="561">
        <f t="shared" si="4"/>
        <v>26793</v>
      </c>
      <c r="AX8" s="561">
        <f t="shared" si="4"/>
        <v>33735</v>
      </c>
      <c r="AY8" s="561">
        <f t="shared" si="4"/>
        <v>44874</v>
      </c>
      <c r="AZ8" s="561">
        <f t="shared" si="4"/>
        <v>43023</v>
      </c>
      <c r="BA8" s="561">
        <f t="shared" si="4"/>
        <v>47210</v>
      </c>
      <c r="BB8" s="561">
        <f t="shared" si="4"/>
        <v>45302</v>
      </c>
      <c r="BC8" s="561">
        <f>BC26</f>
        <v>47695</v>
      </c>
      <c r="BD8" s="561">
        <f>BD26</f>
        <v>50461</v>
      </c>
      <c r="BE8" s="561">
        <f>BE26</f>
        <v>43886</v>
      </c>
      <c r="BJ8" s="66"/>
      <c r="BK8" s="66"/>
      <c r="BL8" s="66"/>
      <c r="BM8" s="66"/>
      <c r="BN8" s="66"/>
      <c r="BO8" s="66"/>
      <c r="BP8" s="66"/>
      <c r="BQ8" s="66"/>
      <c r="BR8" s="66"/>
      <c r="BS8" s="66"/>
      <c r="BT8" s="66"/>
      <c r="BU8" s="66"/>
      <c r="BV8" s="66"/>
      <c r="XFB8" s="135">
        <v>192</v>
      </c>
    </row>
    <row r="9" spans="1:200 16382:16382" s="58" customFormat="1" ht="15" customHeight="1" thickBot="1">
      <c r="A9" s="183"/>
      <c r="B9" s="558" t="str">
        <f>INDEX(tblTrans[[English]:[Polski]],MATCH(XFB9,tblTrans[ID],0),LangSelID)</f>
        <v>Interest income on derivatives classified into securities accounting</v>
      </c>
      <c r="C9" s="559"/>
      <c r="D9" s="560"/>
      <c r="E9" s="560"/>
      <c r="F9" s="561"/>
      <c r="G9" s="562"/>
      <c r="H9" s="560"/>
      <c r="I9" s="560"/>
      <c r="J9" s="563"/>
      <c r="K9" s="559"/>
      <c r="L9" s="560"/>
      <c r="M9" s="560"/>
      <c r="N9" s="561"/>
      <c r="O9" s="562"/>
      <c r="P9" s="560"/>
      <c r="Q9" s="560"/>
      <c r="R9" s="563"/>
      <c r="S9" s="559"/>
      <c r="T9" s="560"/>
      <c r="U9" s="560"/>
      <c r="V9" s="561"/>
      <c r="W9" s="562"/>
      <c r="X9" s="560"/>
      <c r="Y9" s="560"/>
      <c r="Z9" s="563"/>
      <c r="AA9" s="559">
        <v>0</v>
      </c>
      <c r="AB9" s="560">
        <v>0</v>
      </c>
      <c r="AC9" s="560">
        <v>0</v>
      </c>
      <c r="AD9" s="561">
        <v>0</v>
      </c>
      <c r="AE9" s="562">
        <v>0</v>
      </c>
      <c r="AF9" s="560">
        <v>0</v>
      </c>
      <c r="AG9" s="560">
        <v>0</v>
      </c>
      <c r="AH9" s="561">
        <v>181</v>
      </c>
      <c r="AI9" s="561">
        <v>711</v>
      </c>
      <c r="AJ9" s="561">
        <v>3182</v>
      </c>
      <c r="AK9" s="561">
        <v>6355</v>
      </c>
      <c r="AL9" s="561">
        <v>9581</v>
      </c>
      <c r="AM9" s="561">
        <v>11546</v>
      </c>
      <c r="AN9" s="561">
        <v>16090</v>
      </c>
      <c r="AO9" s="561">
        <v>16919</v>
      </c>
      <c r="AP9" s="561">
        <v>16203</v>
      </c>
      <c r="AQ9" s="561">
        <v>15813</v>
      </c>
      <c r="AR9" s="561">
        <v>20363</v>
      </c>
      <c r="AS9" s="561">
        <v>19307</v>
      </c>
      <c r="AT9" s="561">
        <v>20327</v>
      </c>
      <c r="AU9" s="561">
        <f t="shared" ref="AU9:BB9" si="5">AU27+AU28</f>
        <v>20287</v>
      </c>
      <c r="AV9" s="561">
        <f t="shared" si="5"/>
        <v>18341</v>
      </c>
      <c r="AW9" s="561">
        <f t="shared" si="5"/>
        <v>21188</v>
      </c>
      <c r="AX9" s="561">
        <f t="shared" si="5"/>
        <v>22772</v>
      </c>
      <c r="AY9" s="561">
        <f t="shared" si="5"/>
        <v>25742</v>
      </c>
      <c r="AZ9" s="561">
        <f t="shared" si="5"/>
        <v>28030</v>
      </c>
      <c r="BA9" s="561">
        <f t="shared" si="5"/>
        <v>34253</v>
      </c>
      <c r="BB9" s="561">
        <f t="shared" si="5"/>
        <v>36773</v>
      </c>
      <c r="BC9" s="561">
        <f>BC27+BC28</f>
        <v>34366</v>
      </c>
      <c r="BD9" s="561">
        <f>BD27+BD28</f>
        <v>29395</v>
      </c>
      <c r="BE9" s="561">
        <f>BE27+BE28</f>
        <v>32444</v>
      </c>
      <c r="BJ9" s="66"/>
      <c r="BK9" s="66"/>
      <c r="BL9" s="66"/>
      <c r="BM9" s="66"/>
      <c r="BN9" s="66"/>
      <c r="BO9" s="66"/>
      <c r="BP9" s="66"/>
      <c r="BQ9" s="66"/>
      <c r="BR9" s="66"/>
      <c r="BS9" s="66"/>
      <c r="BT9" s="66"/>
      <c r="BU9" s="66"/>
      <c r="BV9" s="66"/>
      <c r="XFB9" s="135">
        <v>193</v>
      </c>
    </row>
    <row r="10" spans="1:200 16382:16382" s="58" customFormat="1" ht="15" customHeight="1" thickBot="1">
      <c r="A10" s="183"/>
      <c r="B10" s="564" t="str">
        <f>INDEX(tblTrans[[English]:[Polski]],MATCH(XFB10,tblTrans[ID],0),LangSelID)</f>
        <v>Other</v>
      </c>
      <c r="C10" s="565">
        <v>4111</v>
      </c>
      <c r="D10" s="566">
        <v>13915</v>
      </c>
      <c r="E10" s="566">
        <v>-5498</v>
      </c>
      <c r="F10" s="567">
        <v>21706</v>
      </c>
      <c r="G10" s="568">
        <v>9303</v>
      </c>
      <c r="H10" s="566">
        <v>7329</v>
      </c>
      <c r="I10" s="566">
        <v>-6124</v>
      </c>
      <c r="J10" s="569">
        <v>24093</v>
      </c>
      <c r="K10" s="565">
        <v>8271</v>
      </c>
      <c r="L10" s="566">
        <v>9699</v>
      </c>
      <c r="M10" s="566">
        <v>8473</v>
      </c>
      <c r="N10" s="567">
        <v>-16793</v>
      </c>
      <c r="O10" s="568">
        <v>4858</v>
      </c>
      <c r="P10" s="566">
        <v>4947</v>
      </c>
      <c r="Q10" s="566">
        <v>2747</v>
      </c>
      <c r="R10" s="569">
        <v>1142</v>
      </c>
      <c r="S10" s="565">
        <v>3965</v>
      </c>
      <c r="T10" s="566">
        <v>5157</v>
      </c>
      <c r="U10" s="566">
        <v>1669</v>
      </c>
      <c r="V10" s="567">
        <v>1302</v>
      </c>
      <c r="W10" s="568">
        <v>6777</v>
      </c>
      <c r="X10" s="566">
        <v>1765</v>
      </c>
      <c r="Y10" s="566">
        <v>2213</v>
      </c>
      <c r="Z10" s="569">
        <v>3342</v>
      </c>
      <c r="AA10" s="565">
        <v>16321</v>
      </c>
      <c r="AB10" s="566">
        <v>-11764</v>
      </c>
      <c r="AC10" s="566">
        <v>4615</v>
      </c>
      <c r="AD10" s="567">
        <v>5540</v>
      </c>
      <c r="AE10" s="568">
        <v>3280</v>
      </c>
      <c r="AF10" s="566">
        <v>2777</v>
      </c>
      <c r="AG10" s="566">
        <v>2355</v>
      </c>
      <c r="AH10" s="567">
        <v>4895</v>
      </c>
      <c r="AI10" s="567">
        <v>2903</v>
      </c>
      <c r="AJ10" s="567">
        <v>1147</v>
      </c>
      <c r="AK10" s="567">
        <v>1752</v>
      </c>
      <c r="AL10" s="567">
        <v>1566</v>
      </c>
      <c r="AM10" s="567">
        <v>1166</v>
      </c>
      <c r="AN10" s="567">
        <v>1175</v>
      </c>
      <c r="AO10" s="567">
        <v>979</v>
      </c>
      <c r="AP10" s="567">
        <v>2678</v>
      </c>
      <c r="AQ10" s="567">
        <v>1116</v>
      </c>
      <c r="AR10" s="567">
        <v>757</v>
      </c>
      <c r="AS10" s="567">
        <v>1014</v>
      </c>
      <c r="AT10" s="567">
        <v>2017</v>
      </c>
      <c r="AU10" s="567">
        <f t="shared" ref="AU10:BB10" si="6">AU29+AU19</f>
        <v>509</v>
      </c>
      <c r="AV10" s="567">
        <f t="shared" si="6"/>
        <v>1884</v>
      </c>
      <c r="AW10" s="567">
        <f t="shared" si="6"/>
        <v>896</v>
      </c>
      <c r="AX10" s="567">
        <f t="shared" si="6"/>
        <v>1950</v>
      </c>
      <c r="AY10" s="567">
        <f t="shared" si="6"/>
        <v>1996</v>
      </c>
      <c r="AZ10" s="567">
        <f t="shared" si="6"/>
        <v>405</v>
      </c>
      <c r="BA10" s="567">
        <f t="shared" si="6"/>
        <v>1014</v>
      </c>
      <c r="BB10" s="567">
        <f t="shared" si="6"/>
        <v>467</v>
      </c>
      <c r="BC10" s="567">
        <f>BC29+BC19</f>
        <v>-1404</v>
      </c>
      <c r="BD10" s="567">
        <f>BD29+BD19</f>
        <v>-521</v>
      </c>
      <c r="BE10" s="567">
        <f>BE29+BE19</f>
        <v>1075</v>
      </c>
      <c r="BL10" s="66"/>
      <c r="BM10" s="66"/>
      <c r="BN10" s="66"/>
      <c r="BO10" s="66"/>
      <c r="BP10" s="66"/>
      <c r="BQ10" s="66"/>
      <c r="BR10" s="66"/>
      <c r="BS10" s="66"/>
      <c r="BT10" s="66"/>
      <c r="BU10" s="66"/>
      <c r="BV10" s="66"/>
      <c r="XFB10" s="135">
        <v>194</v>
      </c>
    </row>
    <row r="11" spans="1:200 16382:16382" s="58" customFormat="1" ht="15" customHeight="1" thickBot="1">
      <c r="A11" s="74"/>
      <c r="B11" s="550" t="str">
        <f>INDEX(tblTrans[[English]:[Polski]],MATCH(XFB11,tblTrans[ID],0),LangSelID)</f>
        <v>Total interest income</v>
      </c>
      <c r="C11" s="551">
        <f t="shared" ref="C11:N11" si="7">SUM(C4:C10)</f>
        <v>402700</v>
      </c>
      <c r="D11" s="551">
        <f t="shared" si="7"/>
        <v>386888</v>
      </c>
      <c r="E11" s="551">
        <f t="shared" si="7"/>
        <v>439891</v>
      </c>
      <c r="F11" s="551">
        <f t="shared" si="7"/>
        <v>471072</v>
      </c>
      <c r="G11" s="551">
        <f t="shared" si="7"/>
        <v>498462</v>
      </c>
      <c r="H11" s="551">
        <f t="shared" si="7"/>
        <v>540539</v>
      </c>
      <c r="I11" s="551">
        <f t="shared" si="7"/>
        <v>630014</v>
      </c>
      <c r="J11" s="551">
        <f t="shared" si="7"/>
        <v>686264</v>
      </c>
      <c r="K11" s="551">
        <f t="shared" si="7"/>
        <v>767378</v>
      </c>
      <c r="L11" s="551">
        <f t="shared" si="7"/>
        <v>830431</v>
      </c>
      <c r="M11" s="551">
        <f t="shared" si="7"/>
        <v>954583</v>
      </c>
      <c r="N11" s="551">
        <f t="shared" si="7"/>
        <v>1084830</v>
      </c>
      <c r="O11" s="551">
        <f t="shared" ref="O11:AI11" si="8">SUM(O4:O10)</f>
        <v>947760</v>
      </c>
      <c r="P11" s="551">
        <f t="shared" si="8"/>
        <v>842926</v>
      </c>
      <c r="Q11" s="551">
        <f t="shared" si="8"/>
        <v>828190</v>
      </c>
      <c r="R11" s="551">
        <f t="shared" si="8"/>
        <v>834331</v>
      </c>
      <c r="S11" s="551">
        <f t="shared" si="8"/>
        <v>821758</v>
      </c>
      <c r="T11" s="551">
        <f t="shared" si="8"/>
        <v>859743</v>
      </c>
      <c r="U11" s="551">
        <f t="shared" si="8"/>
        <v>863482</v>
      </c>
      <c r="V11" s="551">
        <f t="shared" si="8"/>
        <v>876721</v>
      </c>
      <c r="W11" s="551">
        <f t="shared" si="8"/>
        <v>891521</v>
      </c>
      <c r="X11" s="551">
        <f t="shared" si="8"/>
        <v>935669</v>
      </c>
      <c r="Y11" s="551">
        <f t="shared" si="8"/>
        <v>993223</v>
      </c>
      <c r="Z11" s="551">
        <v>1070160</v>
      </c>
      <c r="AA11" s="551">
        <f t="shared" si="8"/>
        <v>1102021</v>
      </c>
      <c r="AB11" s="551">
        <f t="shared" si="8"/>
        <v>1090120</v>
      </c>
      <c r="AC11" s="551">
        <f t="shared" si="8"/>
        <v>1157416</v>
      </c>
      <c r="AD11" s="551">
        <f t="shared" si="8"/>
        <v>1173560</v>
      </c>
      <c r="AE11" s="551">
        <f t="shared" si="8"/>
        <v>1048123</v>
      </c>
      <c r="AF11" s="551">
        <f t="shared" si="8"/>
        <v>997534</v>
      </c>
      <c r="AG11" s="551">
        <f t="shared" si="8"/>
        <v>959049</v>
      </c>
      <c r="AH11" s="551">
        <f t="shared" si="8"/>
        <v>945265</v>
      </c>
      <c r="AI11" s="551">
        <f t="shared" si="8"/>
        <v>957742</v>
      </c>
      <c r="AJ11" s="551">
        <v>970723</v>
      </c>
      <c r="AK11" s="573">
        <v>1035059</v>
      </c>
      <c r="AL11" s="573">
        <v>992730</v>
      </c>
      <c r="AM11" s="573">
        <v>912286</v>
      </c>
      <c r="AN11" s="573">
        <v>868865</v>
      </c>
      <c r="AO11" s="573">
        <v>919051</v>
      </c>
      <c r="AP11" s="573">
        <v>960303</v>
      </c>
      <c r="AQ11" s="573">
        <v>945483</v>
      </c>
      <c r="AR11" s="573">
        <v>947051</v>
      </c>
      <c r="AS11" s="573">
        <v>977024</v>
      </c>
      <c r="AT11" s="573">
        <v>1003297</v>
      </c>
      <c r="AU11" s="573">
        <f t="shared" ref="AU11:BB11" si="9">AU30</f>
        <v>982544</v>
      </c>
      <c r="AV11" s="573">
        <f t="shared" si="9"/>
        <v>990285</v>
      </c>
      <c r="AW11" s="573">
        <f t="shared" si="9"/>
        <v>1022706</v>
      </c>
      <c r="AX11" s="573">
        <f t="shared" si="9"/>
        <v>1056539</v>
      </c>
      <c r="AY11" s="573">
        <f t="shared" si="9"/>
        <v>1053643</v>
      </c>
      <c r="AZ11" s="573">
        <f t="shared" si="9"/>
        <v>1102561</v>
      </c>
      <c r="BA11" s="573">
        <f t="shared" si="9"/>
        <v>1168823</v>
      </c>
      <c r="BB11" s="573">
        <f t="shared" si="9"/>
        <v>1193163</v>
      </c>
      <c r="BC11" s="573">
        <f>BC30</f>
        <v>1200843</v>
      </c>
      <c r="BD11" s="573">
        <f>BD30</f>
        <v>1263592</v>
      </c>
      <c r="BE11" s="573">
        <f>BE30</f>
        <v>1331082</v>
      </c>
      <c r="BG11" s="138"/>
      <c r="BI11" s="138"/>
      <c r="BJ11" s="138"/>
      <c r="BK11" s="138"/>
      <c r="BL11" s="66"/>
      <c r="BM11" s="66"/>
      <c r="BN11" s="66"/>
      <c r="BO11" s="66"/>
      <c r="BP11" s="66"/>
      <c r="BQ11" s="66"/>
      <c r="BR11" s="66"/>
      <c r="BS11" s="66"/>
      <c r="BT11" s="66"/>
      <c r="BU11" s="66"/>
      <c r="BV11" s="66"/>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XFB11" s="135">
        <v>195</v>
      </c>
    </row>
    <row r="12" spans="1:200 16382:16382" s="58" customFormat="1" ht="15.75" customHeight="1" thickBot="1">
      <c r="A12" s="183"/>
      <c r="B12" s="413"/>
      <c r="C12" s="286"/>
      <c r="D12" s="250"/>
      <c r="E12" s="250"/>
      <c r="F12" s="284"/>
      <c r="G12" s="281"/>
      <c r="H12" s="250"/>
      <c r="I12" s="250"/>
      <c r="J12" s="277"/>
      <c r="K12" s="286"/>
      <c r="L12" s="200"/>
      <c r="M12" s="200"/>
      <c r="N12" s="276"/>
      <c r="O12" s="273"/>
      <c r="P12" s="200"/>
      <c r="Q12" s="200"/>
      <c r="R12" s="365"/>
      <c r="S12" s="366"/>
      <c r="T12" s="200"/>
      <c r="U12" s="200"/>
      <c r="V12" s="276"/>
      <c r="W12" s="273"/>
      <c r="X12" s="200"/>
      <c r="Y12" s="200"/>
      <c r="Z12" s="267"/>
      <c r="AA12" s="275"/>
      <c r="AB12" s="200"/>
      <c r="AC12" s="200"/>
      <c r="AD12" s="276"/>
      <c r="AE12" s="273"/>
      <c r="AF12" s="200"/>
      <c r="AG12" s="200"/>
      <c r="AH12" s="276"/>
      <c r="AI12" s="572"/>
      <c r="AJ12" s="276"/>
      <c r="AK12" s="572"/>
      <c r="AL12" s="572"/>
      <c r="AM12" s="572"/>
      <c r="AN12" s="572"/>
      <c r="AO12" s="572"/>
      <c r="AP12" s="572"/>
      <c r="AQ12" s="572"/>
      <c r="AR12" s="686"/>
      <c r="AS12" s="572"/>
      <c r="AT12" s="572"/>
      <c r="AU12" s="572"/>
      <c r="AV12" s="572"/>
      <c r="AW12" s="572"/>
      <c r="AX12" s="572"/>
      <c r="AY12" s="686"/>
      <c r="AZ12" s="686"/>
      <c r="BA12" s="686"/>
      <c r="BB12" s="686"/>
      <c r="BC12" s="686"/>
      <c r="BD12" s="686"/>
      <c r="BE12" s="686"/>
      <c r="XFB12" s="135"/>
    </row>
    <row r="13" spans="1:200 16382:16382" s="58" customFormat="1" ht="15" customHeight="1" thickBot="1">
      <c r="A13" s="183"/>
      <c r="B13" s="1689" t="str">
        <f>INDEX(tblTrans[[English]:[Polski]],MATCH(XFB13,tblTrans[ID],0),LangSelID)</f>
        <v>Interest income</v>
      </c>
      <c r="C13" s="575"/>
      <c r="D13" s="576"/>
      <c r="E13" s="576"/>
      <c r="F13" s="577"/>
      <c r="G13" s="575"/>
      <c r="H13" s="576"/>
      <c r="I13" s="576"/>
      <c r="J13" s="578"/>
      <c r="K13" s="579"/>
      <c r="L13" s="576"/>
      <c r="M13" s="576"/>
      <c r="N13" s="577"/>
      <c r="O13" s="575"/>
      <c r="P13" s="576"/>
      <c r="Q13" s="576"/>
      <c r="R13" s="578"/>
      <c r="S13" s="579"/>
      <c r="T13" s="576"/>
      <c r="U13" s="576"/>
      <c r="V13" s="577"/>
      <c r="W13" s="575"/>
      <c r="X13" s="576"/>
      <c r="Y13" s="576"/>
      <c r="Z13" s="578"/>
      <c r="AA13" s="579"/>
      <c r="AB13" s="576"/>
      <c r="AC13" s="576"/>
      <c r="AD13" s="577"/>
      <c r="AE13" s="575"/>
      <c r="AF13" s="576"/>
      <c r="AG13" s="576"/>
      <c r="AH13" s="578"/>
      <c r="AI13" s="578"/>
      <c r="AJ13" s="578"/>
      <c r="AK13" s="578"/>
      <c r="AL13" s="578"/>
      <c r="AM13" s="578"/>
      <c r="AN13" s="578"/>
      <c r="AO13" s="578"/>
      <c r="AP13" s="578"/>
      <c r="AQ13" s="578"/>
      <c r="AR13" s="578"/>
      <c r="AS13" s="578"/>
      <c r="AT13" s="578"/>
      <c r="AU13" s="578"/>
      <c r="AV13" s="578"/>
      <c r="AW13" s="578"/>
      <c r="AX13" s="578"/>
      <c r="AY13" s="578"/>
      <c r="AZ13" s="578"/>
      <c r="BA13" s="578"/>
      <c r="BB13" s="578"/>
      <c r="BC13" s="578"/>
      <c r="BD13" s="578"/>
      <c r="BE13" s="578"/>
      <c r="XFB13" s="135">
        <v>187</v>
      </c>
    </row>
    <row r="14" spans="1:200 16382:16382" s="58" customFormat="1" ht="15" customHeight="1" thickBot="1">
      <c r="A14" s="183"/>
      <c r="B14" s="580" t="str">
        <f>INDEX(tblTrans[[English]:[Polski]],MATCH(XFB14,tblTrans[ID],0),LangSelID)</f>
        <v xml:space="preserve">Financial assets held for trading </v>
      </c>
      <c r="C14" s="581"/>
      <c r="D14" s="582"/>
      <c r="E14" s="582"/>
      <c r="F14" s="583"/>
      <c r="G14" s="584"/>
      <c r="H14" s="582"/>
      <c r="I14" s="582"/>
      <c r="J14" s="585"/>
      <c r="K14" s="581"/>
      <c r="L14" s="582"/>
      <c r="M14" s="582"/>
      <c r="N14" s="583"/>
      <c r="O14" s="584"/>
      <c r="P14" s="582"/>
      <c r="Q14" s="582"/>
      <c r="R14" s="585"/>
      <c r="S14" s="581"/>
      <c r="T14" s="582"/>
      <c r="U14" s="582"/>
      <c r="V14" s="583"/>
      <c r="W14" s="584"/>
      <c r="X14" s="582"/>
      <c r="Y14" s="582"/>
      <c r="Z14" s="585"/>
      <c r="AA14" s="581"/>
      <c r="AB14" s="582"/>
      <c r="AC14" s="582"/>
      <c r="AD14" s="583"/>
      <c r="AE14" s="584"/>
      <c r="AF14" s="582"/>
      <c r="AG14" s="582"/>
      <c r="AH14" s="583"/>
      <c r="AI14" s="583"/>
      <c r="AJ14" s="583"/>
      <c r="AK14" s="583"/>
      <c r="AL14" s="583"/>
      <c r="AM14" s="583"/>
      <c r="AN14" s="583"/>
      <c r="AO14" s="583"/>
      <c r="AP14" s="583"/>
      <c r="AQ14" s="583"/>
      <c r="AR14" s="583"/>
      <c r="AS14" s="583"/>
      <c r="AT14" s="1698"/>
      <c r="AU14" s="1665">
        <v>24261</v>
      </c>
      <c r="AV14" s="583">
        <v>18007</v>
      </c>
      <c r="AW14" s="583">
        <v>11397</v>
      </c>
      <c r="AX14" s="583">
        <v>9141</v>
      </c>
      <c r="AY14" s="583">
        <v>14550</v>
      </c>
      <c r="AZ14" s="583">
        <v>17801</v>
      </c>
      <c r="BA14" s="583">
        <v>23064</v>
      </c>
      <c r="BB14" s="583">
        <v>18278</v>
      </c>
      <c r="BC14" s="583">
        <v>16162</v>
      </c>
      <c r="BD14" s="583">
        <v>15911</v>
      </c>
      <c r="BE14" s="583">
        <v>10823</v>
      </c>
      <c r="BF14" s="55"/>
      <c r="BG14" s="66"/>
      <c r="BH14" s="71"/>
      <c r="BI14" s="66"/>
      <c r="BL14" s="66"/>
      <c r="XFB14" s="135">
        <v>959</v>
      </c>
    </row>
    <row r="15" spans="1:200 16382:16382" s="1693" customFormat="1" ht="15" customHeight="1" thickBot="1">
      <c r="A15" s="209"/>
      <c r="B15" s="1691" t="str">
        <f>INDEX(tblTrans[[English]:[Polski]],MATCH(XFB15,tblTrans[ID],0),LangSelID)</f>
        <v>- Loans and advances</v>
      </c>
      <c r="C15" s="661"/>
      <c r="D15" s="662"/>
      <c r="E15" s="662"/>
      <c r="F15" s="663"/>
      <c r="G15" s="664"/>
      <c r="H15" s="662"/>
      <c r="I15" s="662"/>
      <c r="J15" s="660"/>
      <c r="K15" s="661"/>
      <c r="L15" s="662"/>
      <c r="M15" s="662"/>
      <c r="N15" s="663"/>
      <c r="O15" s="664"/>
      <c r="P15" s="662"/>
      <c r="Q15" s="662"/>
      <c r="R15" s="660"/>
      <c r="S15" s="661"/>
      <c r="T15" s="662"/>
      <c r="U15" s="662"/>
      <c r="V15" s="663"/>
      <c r="W15" s="664"/>
      <c r="X15" s="662"/>
      <c r="Y15" s="662"/>
      <c r="Z15" s="660"/>
      <c r="AA15" s="661"/>
      <c r="AB15" s="662"/>
      <c r="AC15" s="662"/>
      <c r="AD15" s="663"/>
      <c r="AE15" s="664"/>
      <c r="AF15" s="662"/>
      <c r="AG15" s="662"/>
      <c r="AH15" s="663"/>
      <c r="AI15" s="663"/>
      <c r="AJ15" s="663"/>
      <c r="AK15" s="663"/>
      <c r="AL15" s="663"/>
      <c r="AM15" s="663"/>
      <c r="AN15" s="663"/>
      <c r="AO15" s="663"/>
      <c r="AP15" s="663"/>
      <c r="AQ15" s="663"/>
      <c r="AR15" s="663"/>
      <c r="AS15" s="663"/>
      <c r="AT15" s="1699"/>
      <c r="AU15" s="1695"/>
      <c r="AV15" s="663"/>
      <c r="AW15" s="663"/>
      <c r="AX15" s="663"/>
      <c r="AY15" s="663">
        <v>0</v>
      </c>
      <c r="AZ15" s="663">
        <v>0</v>
      </c>
      <c r="BA15" s="663">
        <v>0</v>
      </c>
      <c r="BB15" s="663">
        <v>1324</v>
      </c>
      <c r="BC15" s="663">
        <v>606</v>
      </c>
      <c r="BD15" s="663">
        <v>614</v>
      </c>
      <c r="BE15" s="663">
        <v>1815</v>
      </c>
      <c r="BF15" s="58"/>
      <c r="BG15" s="66"/>
      <c r="BH15" s="71"/>
      <c r="BI15" s="66"/>
      <c r="BL15" s="66"/>
      <c r="XFB15" s="1694">
        <v>960</v>
      </c>
    </row>
    <row r="16" spans="1:200 16382:16382" s="1693" customFormat="1" ht="15" customHeight="1" thickBot="1">
      <c r="A16" s="209"/>
      <c r="B16" s="1799" t="str">
        <f>INDEX(tblTrans[[English]:[Polski]],MATCH(XFB16,tblTrans[ID],0),LangSelID)</f>
        <v>- Debt securities</v>
      </c>
      <c r="C16" s="1744"/>
      <c r="D16" s="1745"/>
      <c r="E16" s="1745"/>
      <c r="F16" s="1746"/>
      <c r="G16" s="1747"/>
      <c r="H16" s="1745"/>
      <c r="I16" s="1745"/>
      <c r="J16" s="1743"/>
      <c r="K16" s="1744"/>
      <c r="L16" s="1745"/>
      <c r="M16" s="1745"/>
      <c r="N16" s="1746"/>
      <c r="O16" s="1747"/>
      <c r="P16" s="1745"/>
      <c r="Q16" s="1745"/>
      <c r="R16" s="1743"/>
      <c r="S16" s="1744"/>
      <c r="T16" s="1745"/>
      <c r="U16" s="1745"/>
      <c r="V16" s="1746"/>
      <c r="W16" s="1747"/>
      <c r="X16" s="1745"/>
      <c r="Y16" s="1745"/>
      <c r="Z16" s="1743"/>
      <c r="AA16" s="1744"/>
      <c r="AB16" s="1745"/>
      <c r="AC16" s="1745"/>
      <c r="AD16" s="1746"/>
      <c r="AE16" s="1747"/>
      <c r="AF16" s="1745"/>
      <c r="AG16" s="1745"/>
      <c r="AH16" s="1746"/>
      <c r="AI16" s="1746"/>
      <c r="AJ16" s="1746"/>
      <c r="AK16" s="1746"/>
      <c r="AL16" s="1746"/>
      <c r="AM16" s="1746"/>
      <c r="AN16" s="1746"/>
      <c r="AO16" s="1746"/>
      <c r="AP16" s="1746"/>
      <c r="AQ16" s="1746"/>
      <c r="AR16" s="1746"/>
      <c r="AS16" s="1746"/>
      <c r="AT16" s="1800"/>
      <c r="AU16" s="1801">
        <v>24261</v>
      </c>
      <c r="AV16" s="1746">
        <v>18007</v>
      </c>
      <c r="AW16" s="1746">
        <v>11397</v>
      </c>
      <c r="AX16" s="1746">
        <v>9141</v>
      </c>
      <c r="AY16" s="1746">
        <v>14550</v>
      </c>
      <c r="AZ16" s="1746">
        <v>17801</v>
      </c>
      <c r="BA16" s="1746">
        <v>23064</v>
      </c>
      <c r="BB16" s="1746">
        <v>16954</v>
      </c>
      <c r="BC16" s="1746">
        <v>15556</v>
      </c>
      <c r="BD16" s="1746">
        <v>15297</v>
      </c>
      <c r="BE16" s="1746">
        <v>9008</v>
      </c>
      <c r="BF16" s="1692"/>
      <c r="BG16" s="66"/>
      <c r="BH16" s="71"/>
      <c r="BI16" s="66"/>
      <c r="BL16" s="66"/>
      <c r="XFB16" s="1694">
        <v>961</v>
      </c>
    </row>
    <row r="17" spans="1:200 16382:16382" s="58" customFormat="1" ht="27" customHeight="1" thickBot="1">
      <c r="A17" s="183"/>
      <c r="B17" s="1802" t="str">
        <f>INDEX(tblTrans[[English]:[Polski]],MATCH(XFB17,tblTrans[ID],0),LangSelID)</f>
        <v>Non-trading financial assets mandatorily at fair value through profit or loss, including:</v>
      </c>
      <c r="C17" s="1527"/>
      <c r="D17" s="1528"/>
      <c r="E17" s="1528"/>
      <c r="F17" s="1530"/>
      <c r="G17" s="1531"/>
      <c r="H17" s="1528"/>
      <c r="I17" s="1528"/>
      <c r="J17" s="1529"/>
      <c r="K17" s="1527"/>
      <c r="L17" s="1528"/>
      <c r="M17" s="1528"/>
      <c r="N17" s="1530"/>
      <c r="O17" s="1531"/>
      <c r="P17" s="1528"/>
      <c r="Q17" s="1528"/>
      <c r="R17" s="1529"/>
      <c r="S17" s="1527"/>
      <c r="T17" s="1528"/>
      <c r="U17" s="1528"/>
      <c r="V17" s="1530"/>
      <c r="W17" s="1531"/>
      <c r="X17" s="1528"/>
      <c r="Y17" s="1528"/>
      <c r="Z17" s="1529"/>
      <c r="AA17" s="1527"/>
      <c r="AB17" s="1528"/>
      <c r="AC17" s="1528"/>
      <c r="AD17" s="1530"/>
      <c r="AE17" s="1531"/>
      <c r="AF17" s="1528"/>
      <c r="AG17" s="1528"/>
      <c r="AH17" s="1530"/>
      <c r="AI17" s="1530"/>
      <c r="AJ17" s="1530"/>
      <c r="AK17" s="1530"/>
      <c r="AL17" s="1530"/>
      <c r="AM17" s="1530"/>
      <c r="AN17" s="1530"/>
      <c r="AO17" s="1530"/>
      <c r="AP17" s="1530"/>
      <c r="AQ17" s="1530"/>
      <c r="AR17" s="1530"/>
      <c r="AS17" s="1530"/>
      <c r="AT17" s="1803"/>
      <c r="AU17" s="1804"/>
      <c r="AV17" s="1530"/>
      <c r="AW17" s="1530"/>
      <c r="AX17" s="1530"/>
      <c r="AY17" s="1530">
        <v>80339</v>
      </c>
      <c r="AZ17" s="1530">
        <v>72434</v>
      </c>
      <c r="BA17" s="1530">
        <v>58659</v>
      </c>
      <c r="BB17" s="1530">
        <v>78331</v>
      </c>
      <c r="BC17" s="1530">
        <v>55343</v>
      </c>
      <c r="BD17" s="1530">
        <v>51451</v>
      </c>
      <c r="BE17" s="1530">
        <v>41804</v>
      </c>
      <c r="BF17" s="55"/>
      <c r="BG17" s="66"/>
      <c r="BH17" s="71"/>
      <c r="BI17" s="66"/>
      <c r="BL17" s="66"/>
      <c r="XFB17" s="135">
        <v>962</v>
      </c>
    </row>
    <row r="18" spans="1:200 16382:16382" s="1693" customFormat="1" ht="15" customHeight="1" thickBot="1">
      <c r="A18" s="209"/>
      <c r="B18" s="1691" t="str">
        <f>INDEX(tblTrans[[English]:[Polski]],MATCH(XFB18,tblTrans[ID],0),LangSelID)</f>
        <v>- Loans and advances</v>
      </c>
      <c r="C18" s="661"/>
      <c r="D18" s="662"/>
      <c r="E18" s="662"/>
      <c r="F18" s="663"/>
      <c r="G18" s="664"/>
      <c r="H18" s="662"/>
      <c r="I18" s="662"/>
      <c r="J18" s="660"/>
      <c r="K18" s="661"/>
      <c r="L18" s="662"/>
      <c r="M18" s="662"/>
      <c r="N18" s="663"/>
      <c r="O18" s="664"/>
      <c r="P18" s="662"/>
      <c r="Q18" s="662"/>
      <c r="R18" s="660"/>
      <c r="S18" s="661"/>
      <c r="T18" s="662"/>
      <c r="U18" s="662"/>
      <c r="V18" s="663"/>
      <c r="W18" s="664"/>
      <c r="X18" s="662"/>
      <c r="Y18" s="662"/>
      <c r="Z18" s="660"/>
      <c r="AA18" s="661"/>
      <c r="AB18" s="662"/>
      <c r="AC18" s="662"/>
      <c r="AD18" s="663"/>
      <c r="AE18" s="664"/>
      <c r="AF18" s="662"/>
      <c r="AG18" s="662"/>
      <c r="AH18" s="663"/>
      <c r="AI18" s="663"/>
      <c r="AJ18" s="663"/>
      <c r="AK18" s="663"/>
      <c r="AL18" s="663"/>
      <c r="AM18" s="663"/>
      <c r="AN18" s="663"/>
      <c r="AO18" s="663"/>
      <c r="AP18" s="663"/>
      <c r="AQ18" s="663"/>
      <c r="AR18" s="663"/>
      <c r="AS18" s="663"/>
      <c r="AT18" s="1699"/>
      <c r="AU18" s="1695"/>
      <c r="AV18" s="663"/>
      <c r="AW18" s="663"/>
      <c r="AX18" s="663"/>
      <c r="AY18" s="663">
        <v>80339</v>
      </c>
      <c r="AZ18" s="663">
        <v>72434</v>
      </c>
      <c r="BA18" s="663">
        <v>58659</v>
      </c>
      <c r="BB18" s="663">
        <v>78331</v>
      </c>
      <c r="BC18" s="663">
        <v>55343</v>
      </c>
      <c r="BD18" s="663">
        <v>51451</v>
      </c>
      <c r="BE18" s="663">
        <v>41804</v>
      </c>
      <c r="BF18" s="1692"/>
      <c r="BG18" s="66"/>
      <c r="BH18" s="71"/>
      <c r="BI18" s="66"/>
      <c r="BL18" s="66"/>
      <c r="XFB18" s="1694">
        <v>963</v>
      </c>
    </row>
    <row r="19" spans="1:200 16382:16382" s="1693" customFormat="1" ht="15" customHeight="1" thickBot="1">
      <c r="A19" s="209"/>
      <c r="B19" s="1799" t="str">
        <f>INDEX(tblTrans[[English]:[Polski]],MATCH(XFB19,tblTrans[ID],0),LangSelID)</f>
        <v>- Debt securities</v>
      </c>
      <c r="C19" s="1744"/>
      <c r="D19" s="1745"/>
      <c r="E19" s="1745"/>
      <c r="F19" s="1746"/>
      <c r="G19" s="1747"/>
      <c r="H19" s="1745"/>
      <c r="I19" s="1745"/>
      <c r="J19" s="1743"/>
      <c r="K19" s="1744"/>
      <c r="L19" s="1745"/>
      <c r="M19" s="1745"/>
      <c r="N19" s="1746"/>
      <c r="O19" s="1747"/>
      <c r="P19" s="1745"/>
      <c r="Q19" s="1745"/>
      <c r="R19" s="1743"/>
      <c r="S19" s="1744"/>
      <c r="T19" s="1745"/>
      <c r="U19" s="1745"/>
      <c r="V19" s="1746"/>
      <c r="W19" s="1747"/>
      <c r="X19" s="1745"/>
      <c r="Y19" s="1745"/>
      <c r="Z19" s="1743"/>
      <c r="AA19" s="1744"/>
      <c r="AB19" s="1745"/>
      <c r="AC19" s="1745"/>
      <c r="AD19" s="1746"/>
      <c r="AE19" s="1747"/>
      <c r="AF19" s="1745"/>
      <c r="AG19" s="1745"/>
      <c r="AH19" s="1746"/>
      <c r="AI19" s="1746"/>
      <c r="AJ19" s="1746"/>
      <c r="AK19" s="1746"/>
      <c r="AL19" s="1746"/>
      <c r="AM19" s="1746"/>
      <c r="AN19" s="1746"/>
      <c r="AO19" s="1746"/>
      <c r="AP19" s="1746"/>
      <c r="AQ19" s="1746"/>
      <c r="AR19" s="1746"/>
      <c r="AS19" s="1746"/>
      <c r="AT19" s="1800"/>
      <c r="AU19" s="1801"/>
      <c r="AV19" s="1746"/>
      <c r="AW19" s="1746"/>
      <c r="AX19" s="1746"/>
      <c r="AY19" s="1746">
        <v>0</v>
      </c>
      <c r="AZ19" s="1746">
        <v>0</v>
      </c>
      <c r="BA19" s="1746">
        <v>0</v>
      </c>
      <c r="BB19" s="1746">
        <v>0</v>
      </c>
      <c r="BC19" s="1746"/>
      <c r="BD19" s="1746">
        <v>0</v>
      </c>
      <c r="BE19" s="1746">
        <v>0</v>
      </c>
      <c r="BF19" s="1692"/>
      <c r="BG19" s="66"/>
      <c r="BH19" s="71"/>
      <c r="BI19" s="66"/>
      <c r="BL19" s="66"/>
      <c r="XFB19" s="1694">
        <v>964</v>
      </c>
    </row>
    <row r="20" spans="1:200 16382:16382" s="58" customFormat="1" ht="28.5" customHeight="1" thickBot="1">
      <c r="A20" s="183"/>
      <c r="B20" s="1796" t="str">
        <f>INDEX(tblTrans[[English]:[Polski]],MATCH(XFB20,tblTrans[ID],0),LangSelID)</f>
        <v xml:space="preserve">Financial assets designated at fair value through profit or loss </v>
      </c>
      <c r="C20" s="775"/>
      <c r="D20" s="776"/>
      <c r="E20" s="776"/>
      <c r="F20" s="777"/>
      <c r="G20" s="1706"/>
      <c r="H20" s="776"/>
      <c r="I20" s="776"/>
      <c r="J20" s="1705"/>
      <c r="K20" s="775"/>
      <c r="L20" s="776"/>
      <c r="M20" s="776"/>
      <c r="N20" s="777"/>
      <c r="O20" s="1706"/>
      <c r="P20" s="776"/>
      <c r="Q20" s="776"/>
      <c r="R20" s="1705"/>
      <c r="S20" s="775"/>
      <c r="T20" s="776"/>
      <c r="U20" s="776"/>
      <c r="V20" s="777"/>
      <c r="W20" s="1706"/>
      <c r="X20" s="776"/>
      <c r="Y20" s="776"/>
      <c r="Z20" s="1705"/>
      <c r="AA20" s="775"/>
      <c r="AB20" s="776"/>
      <c r="AC20" s="776"/>
      <c r="AD20" s="777"/>
      <c r="AE20" s="1706"/>
      <c r="AF20" s="776"/>
      <c r="AG20" s="776"/>
      <c r="AH20" s="777"/>
      <c r="AI20" s="777"/>
      <c r="AJ20" s="777"/>
      <c r="AK20" s="777"/>
      <c r="AL20" s="777"/>
      <c r="AM20" s="777"/>
      <c r="AN20" s="777"/>
      <c r="AO20" s="777"/>
      <c r="AP20" s="777"/>
      <c r="AQ20" s="777"/>
      <c r="AR20" s="777"/>
      <c r="AS20" s="777"/>
      <c r="AT20" s="1797"/>
      <c r="AU20" s="1798"/>
      <c r="AV20" s="777"/>
      <c r="AW20" s="777"/>
      <c r="AX20" s="777"/>
      <c r="AY20" s="777">
        <v>0</v>
      </c>
      <c r="AZ20" s="777">
        <v>0</v>
      </c>
      <c r="BA20" s="777">
        <v>0</v>
      </c>
      <c r="BB20" s="777">
        <v>0</v>
      </c>
      <c r="BC20" s="777"/>
      <c r="BD20" s="777">
        <v>0</v>
      </c>
      <c r="BE20" s="777"/>
      <c r="BF20" s="55"/>
      <c r="BG20" s="66"/>
      <c r="BH20" s="71"/>
      <c r="BI20" s="66"/>
      <c r="BL20" s="66"/>
      <c r="XFB20" s="135">
        <v>965</v>
      </c>
    </row>
    <row r="21" spans="1:200 16382:16382" s="58" customFormat="1" ht="27.75" customHeight="1" thickBot="1">
      <c r="A21" s="183"/>
      <c r="B21" s="1805" t="str">
        <f>INDEX(tblTrans[[English]:[Polski]],MATCH(XFB21,tblTrans[ID],0),LangSelID)</f>
        <v>Financial assets at fair value through other comprehensive income</v>
      </c>
      <c r="C21" s="793"/>
      <c r="D21" s="794"/>
      <c r="E21" s="794"/>
      <c r="F21" s="795"/>
      <c r="G21" s="1806"/>
      <c r="H21" s="794"/>
      <c r="I21" s="794"/>
      <c r="J21" s="1807"/>
      <c r="K21" s="793"/>
      <c r="L21" s="794"/>
      <c r="M21" s="794"/>
      <c r="N21" s="795"/>
      <c r="O21" s="1806"/>
      <c r="P21" s="794"/>
      <c r="Q21" s="794"/>
      <c r="R21" s="1807"/>
      <c r="S21" s="793"/>
      <c r="T21" s="794"/>
      <c r="U21" s="794"/>
      <c r="V21" s="795"/>
      <c r="W21" s="1806"/>
      <c r="X21" s="794"/>
      <c r="Y21" s="794"/>
      <c r="Z21" s="1807"/>
      <c r="AA21" s="793"/>
      <c r="AB21" s="794"/>
      <c r="AC21" s="794"/>
      <c r="AD21" s="795"/>
      <c r="AE21" s="1806"/>
      <c r="AF21" s="794"/>
      <c r="AG21" s="794"/>
      <c r="AH21" s="795"/>
      <c r="AI21" s="795"/>
      <c r="AJ21" s="795"/>
      <c r="AK21" s="795"/>
      <c r="AL21" s="795"/>
      <c r="AM21" s="795"/>
      <c r="AN21" s="795"/>
      <c r="AO21" s="795"/>
      <c r="AP21" s="795"/>
      <c r="AQ21" s="795"/>
      <c r="AR21" s="795"/>
      <c r="AS21" s="795"/>
      <c r="AT21" s="1808"/>
      <c r="AU21" s="2091">
        <v>170794</v>
      </c>
      <c r="AV21" s="795">
        <v>170180</v>
      </c>
      <c r="AW21" s="795">
        <v>174961</v>
      </c>
      <c r="AX21" s="795">
        <v>177240</v>
      </c>
      <c r="AY21" s="795">
        <v>122313</v>
      </c>
      <c r="AZ21" s="795">
        <v>119690</v>
      </c>
      <c r="BA21" s="795">
        <v>119548</v>
      </c>
      <c r="BB21" s="795">
        <v>127050</v>
      </c>
      <c r="BC21" s="795">
        <v>122280</v>
      </c>
      <c r="BD21" s="795">
        <v>123072</v>
      </c>
      <c r="BE21" s="795">
        <v>116132</v>
      </c>
      <c r="BF21" s="55"/>
      <c r="BG21" s="66"/>
      <c r="BH21" s="71"/>
      <c r="BI21" s="66"/>
      <c r="BL21" s="66"/>
      <c r="XFB21" s="135">
        <v>966</v>
      </c>
    </row>
    <row r="22" spans="1:200 16382:16382" s="58" customFormat="1" ht="24.75" customHeight="1" thickBot="1">
      <c r="A22" s="183"/>
      <c r="B22" s="1802" t="str">
        <f>INDEX(tblTrans[[English]:[Polski]],MATCH(XFB22,tblTrans[ID],0),LangSelID)</f>
        <v>Financial assets at amortised cost, including:</v>
      </c>
      <c r="C22" s="1527"/>
      <c r="D22" s="1528"/>
      <c r="E22" s="1528"/>
      <c r="F22" s="1530"/>
      <c r="G22" s="1531"/>
      <c r="H22" s="1528"/>
      <c r="I22" s="1528"/>
      <c r="J22" s="1529"/>
      <c r="K22" s="1527"/>
      <c r="L22" s="1528"/>
      <c r="M22" s="1528"/>
      <c r="N22" s="1530"/>
      <c r="O22" s="1531"/>
      <c r="P22" s="1528"/>
      <c r="Q22" s="1528"/>
      <c r="R22" s="1529"/>
      <c r="S22" s="1527"/>
      <c r="T22" s="1528"/>
      <c r="U22" s="1528"/>
      <c r="V22" s="1530"/>
      <c r="W22" s="1531"/>
      <c r="X22" s="1528"/>
      <c r="Y22" s="1528"/>
      <c r="Z22" s="1529"/>
      <c r="AA22" s="1527"/>
      <c r="AB22" s="1528"/>
      <c r="AC22" s="1528"/>
      <c r="AD22" s="1530"/>
      <c r="AE22" s="1531"/>
      <c r="AF22" s="1528"/>
      <c r="AG22" s="1528"/>
      <c r="AH22" s="1530"/>
      <c r="AI22" s="1530"/>
      <c r="AJ22" s="1530"/>
      <c r="AK22" s="1530"/>
      <c r="AL22" s="1530"/>
      <c r="AM22" s="1530"/>
      <c r="AN22" s="1530"/>
      <c r="AO22" s="1530"/>
      <c r="AP22" s="1530"/>
      <c r="AQ22" s="1530"/>
      <c r="AR22" s="1530"/>
      <c r="AS22" s="1530"/>
      <c r="AT22" s="1803"/>
      <c r="AU22" s="1804">
        <v>722183</v>
      </c>
      <c r="AV22" s="1530">
        <v>753310</v>
      </c>
      <c r="AW22" s="1530">
        <v>787471</v>
      </c>
      <c r="AX22" s="1530">
        <v>811701</v>
      </c>
      <c r="AY22" s="1530">
        <v>763829</v>
      </c>
      <c r="AZ22" s="1530">
        <v>821178</v>
      </c>
      <c r="BA22" s="1530">
        <v>885075</v>
      </c>
      <c r="BB22" s="1530">
        <v>886962</v>
      </c>
      <c r="BC22" s="1530">
        <v>926401</v>
      </c>
      <c r="BD22" s="1530">
        <v>993823</v>
      </c>
      <c r="BE22" s="1530">
        <v>1084918</v>
      </c>
      <c r="BF22" s="55"/>
      <c r="BG22" s="66"/>
      <c r="BH22" s="71"/>
      <c r="BI22" s="66"/>
      <c r="BL22" s="66"/>
      <c r="XFB22" s="135">
        <v>967</v>
      </c>
    </row>
    <row r="23" spans="1:200 16382:16382" s="1693" customFormat="1" ht="15" customHeight="1" thickBot="1">
      <c r="A23" s="209"/>
      <c r="B23" s="1691" t="str">
        <f>INDEX(tblTrans[[English]:[Polski]],MATCH(XFB23,tblTrans[ID],0),LangSelID)</f>
        <v>- Loans and advances</v>
      </c>
      <c r="C23" s="661"/>
      <c r="D23" s="662"/>
      <c r="E23" s="662"/>
      <c r="F23" s="663"/>
      <c r="G23" s="664"/>
      <c r="H23" s="662"/>
      <c r="I23" s="662"/>
      <c r="J23" s="660"/>
      <c r="K23" s="661"/>
      <c r="L23" s="662"/>
      <c r="M23" s="662"/>
      <c r="N23" s="663"/>
      <c r="O23" s="664"/>
      <c r="P23" s="662"/>
      <c r="Q23" s="662"/>
      <c r="R23" s="660"/>
      <c r="S23" s="661"/>
      <c r="T23" s="662"/>
      <c r="U23" s="662"/>
      <c r="V23" s="663"/>
      <c r="W23" s="664"/>
      <c r="X23" s="662"/>
      <c r="Y23" s="662"/>
      <c r="Z23" s="660"/>
      <c r="AA23" s="661"/>
      <c r="AB23" s="662"/>
      <c r="AC23" s="662"/>
      <c r="AD23" s="663"/>
      <c r="AE23" s="664"/>
      <c r="AF23" s="662"/>
      <c r="AG23" s="662"/>
      <c r="AH23" s="663"/>
      <c r="AI23" s="663"/>
      <c r="AJ23" s="663"/>
      <c r="AK23" s="663"/>
      <c r="AL23" s="663"/>
      <c r="AM23" s="663"/>
      <c r="AN23" s="663"/>
      <c r="AO23" s="663"/>
      <c r="AP23" s="663"/>
      <c r="AQ23" s="663"/>
      <c r="AR23" s="663"/>
      <c r="AS23" s="663"/>
      <c r="AT23" s="1699"/>
      <c r="AU23" s="1695">
        <v>706996</v>
      </c>
      <c r="AV23" s="663">
        <v>738466</v>
      </c>
      <c r="AW23" s="663">
        <v>773606</v>
      </c>
      <c r="AX23" s="663">
        <v>795725</v>
      </c>
      <c r="AY23" s="663">
        <v>707421</v>
      </c>
      <c r="AZ23" s="663">
        <v>756437</v>
      </c>
      <c r="BA23" s="663">
        <v>813364</v>
      </c>
      <c r="BB23" s="663">
        <v>820617</v>
      </c>
      <c r="BC23" s="663">
        <v>857727</v>
      </c>
      <c r="BD23" s="663">
        <v>924367</v>
      </c>
      <c r="BE23" s="663">
        <v>1011871</v>
      </c>
      <c r="BF23" s="1692"/>
      <c r="BG23" s="66"/>
      <c r="BH23" s="71"/>
      <c r="BI23" s="66"/>
      <c r="BL23" s="66"/>
      <c r="XFB23" s="1694">
        <v>968</v>
      </c>
    </row>
    <row r="24" spans="1:200 16382:16382" s="1693" customFormat="1" ht="15" customHeight="1" thickBot="1">
      <c r="A24" s="209"/>
      <c r="B24" s="1691" t="str">
        <f>INDEX(tblTrans[[English]:[Polski]],MATCH(XFB24,tblTrans[ID],0),LangSelID)</f>
        <v>- Debt securities</v>
      </c>
      <c r="C24" s="661"/>
      <c r="D24" s="662"/>
      <c r="E24" s="662"/>
      <c r="F24" s="663"/>
      <c r="G24" s="664"/>
      <c r="H24" s="662"/>
      <c r="I24" s="662"/>
      <c r="J24" s="660"/>
      <c r="K24" s="661"/>
      <c r="L24" s="662"/>
      <c r="M24" s="662"/>
      <c r="N24" s="663"/>
      <c r="O24" s="664"/>
      <c r="P24" s="662"/>
      <c r="Q24" s="662"/>
      <c r="R24" s="660"/>
      <c r="S24" s="661"/>
      <c r="T24" s="662"/>
      <c r="U24" s="662"/>
      <c r="V24" s="663"/>
      <c r="W24" s="664"/>
      <c r="X24" s="662"/>
      <c r="Y24" s="662"/>
      <c r="Z24" s="660"/>
      <c r="AA24" s="661"/>
      <c r="AB24" s="662"/>
      <c r="AC24" s="662"/>
      <c r="AD24" s="663"/>
      <c r="AE24" s="664"/>
      <c r="AF24" s="662"/>
      <c r="AG24" s="662"/>
      <c r="AH24" s="663"/>
      <c r="AI24" s="663"/>
      <c r="AJ24" s="663"/>
      <c r="AK24" s="663"/>
      <c r="AL24" s="663"/>
      <c r="AM24" s="663"/>
      <c r="AN24" s="663"/>
      <c r="AO24" s="663"/>
      <c r="AP24" s="663"/>
      <c r="AQ24" s="663"/>
      <c r="AR24" s="663"/>
      <c r="AS24" s="663"/>
      <c r="AT24" s="1699"/>
      <c r="AU24" s="1695"/>
      <c r="AV24" s="663"/>
      <c r="AW24" s="663"/>
      <c r="AX24" s="663"/>
      <c r="AY24" s="663">
        <v>44889</v>
      </c>
      <c r="AZ24" s="663">
        <v>50606</v>
      </c>
      <c r="BA24" s="663">
        <v>55440</v>
      </c>
      <c r="BB24" s="663">
        <v>52583</v>
      </c>
      <c r="BC24" s="663">
        <v>53612</v>
      </c>
      <c r="BD24" s="663">
        <v>55690</v>
      </c>
      <c r="BE24" s="663">
        <v>59700</v>
      </c>
      <c r="BF24" s="1692"/>
      <c r="BG24" s="66"/>
      <c r="BH24" s="71"/>
      <c r="BI24" s="66"/>
      <c r="BL24" s="66"/>
      <c r="XFB24" s="1694">
        <v>969</v>
      </c>
    </row>
    <row r="25" spans="1:200 16382:16382" s="1693" customFormat="1" ht="15" customHeight="1" thickBot="1">
      <c r="A25" s="209"/>
      <c r="B25" s="1799" t="str">
        <f>INDEX(tblTrans[[English]:[Polski]],MATCH(XFB25,tblTrans[ID],0),LangSelID)</f>
        <v>- Cash and short-term placements</v>
      </c>
      <c r="C25" s="1744"/>
      <c r="D25" s="1745"/>
      <c r="E25" s="1745"/>
      <c r="F25" s="1746"/>
      <c r="G25" s="1747"/>
      <c r="H25" s="1745"/>
      <c r="I25" s="1745"/>
      <c r="J25" s="1743"/>
      <c r="K25" s="1744"/>
      <c r="L25" s="1745"/>
      <c r="M25" s="1745"/>
      <c r="N25" s="1746"/>
      <c r="O25" s="1747"/>
      <c r="P25" s="1745"/>
      <c r="Q25" s="1745"/>
      <c r="R25" s="1743"/>
      <c r="S25" s="1744"/>
      <c r="T25" s="1745"/>
      <c r="U25" s="1745"/>
      <c r="V25" s="1746"/>
      <c r="W25" s="1747"/>
      <c r="X25" s="1745"/>
      <c r="Y25" s="1745"/>
      <c r="Z25" s="1743"/>
      <c r="AA25" s="1744"/>
      <c r="AB25" s="1745"/>
      <c r="AC25" s="1745"/>
      <c r="AD25" s="1746"/>
      <c r="AE25" s="1747"/>
      <c r="AF25" s="1745"/>
      <c r="AG25" s="1745"/>
      <c r="AH25" s="1746"/>
      <c r="AI25" s="1746"/>
      <c r="AJ25" s="1746"/>
      <c r="AK25" s="1746"/>
      <c r="AL25" s="1746"/>
      <c r="AM25" s="1746"/>
      <c r="AN25" s="1746"/>
      <c r="AO25" s="1746"/>
      <c r="AP25" s="1746"/>
      <c r="AQ25" s="1746"/>
      <c r="AR25" s="1746"/>
      <c r="AS25" s="1746"/>
      <c r="AT25" s="1800"/>
      <c r="AU25" s="1801">
        <v>15187</v>
      </c>
      <c r="AV25" s="1746">
        <v>14844</v>
      </c>
      <c r="AW25" s="1746">
        <v>13865</v>
      </c>
      <c r="AX25" s="1746">
        <v>15976</v>
      </c>
      <c r="AY25" s="1746">
        <v>11519</v>
      </c>
      <c r="AZ25" s="1746">
        <v>14135</v>
      </c>
      <c r="BA25" s="1746">
        <v>16271</v>
      </c>
      <c r="BB25" s="1746">
        <v>13762</v>
      </c>
      <c r="BC25" s="1746">
        <v>15062</v>
      </c>
      <c r="BD25" s="1746">
        <v>13766</v>
      </c>
      <c r="BE25" s="1746">
        <v>13347</v>
      </c>
      <c r="BF25" s="1692"/>
      <c r="BG25" s="66"/>
      <c r="BH25" s="71"/>
      <c r="BI25" s="66"/>
      <c r="BL25" s="66"/>
      <c r="XFB25" s="1694">
        <v>970</v>
      </c>
    </row>
    <row r="26" spans="1:200 16382:16382" s="58" customFormat="1" ht="15" customHeight="1" thickBot="1">
      <c r="A26" s="183"/>
      <c r="B26" s="1796" t="str">
        <f>INDEX(tblTrans[[English]:[Polski]],MATCH(XFB26,tblTrans[ID],0),LangSelID)</f>
        <v>Interest income on derivatives classified into banking book</v>
      </c>
      <c r="C26" s="775"/>
      <c r="D26" s="776"/>
      <c r="E26" s="776"/>
      <c r="F26" s="777"/>
      <c r="G26" s="1706"/>
      <c r="H26" s="776"/>
      <c r="I26" s="776"/>
      <c r="J26" s="1705"/>
      <c r="K26" s="775"/>
      <c r="L26" s="776"/>
      <c r="M26" s="776"/>
      <c r="N26" s="777"/>
      <c r="O26" s="1706"/>
      <c r="P26" s="776"/>
      <c r="Q26" s="776"/>
      <c r="R26" s="1705"/>
      <c r="S26" s="775"/>
      <c r="T26" s="776"/>
      <c r="U26" s="776"/>
      <c r="V26" s="777"/>
      <c r="W26" s="1706"/>
      <c r="X26" s="776"/>
      <c r="Y26" s="776"/>
      <c r="Z26" s="1705"/>
      <c r="AA26" s="775"/>
      <c r="AB26" s="776"/>
      <c r="AC26" s="776"/>
      <c r="AD26" s="777"/>
      <c r="AE26" s="1706"/>
      <c r="AF26" s="776"/>
      <c r="AG26" s="776"/>
      <c r="AH26" s="777"/>
      <c r="AI26" s="777"/>
      <c r="AJ26" s="777"/>
      <c r="AK26" s="777"/>
      <c r="AL26" s="777"/>
      <c r="AM26" s="777"/>
      <c r="AN26" s="777"/>
      <c r="AO26" s="777"/>
      <c r="AP26" s="777"/>
      <c r="AQ26" s="777"/>
      <c r="AR26" s="777"/>
      <c r="AS26" s="777"/>
      <c r="AT26" s="1797"/>
      <c r="AU26" s="1798">
        <v>44510</v>
      </c>
      <c r="AV26" s="777">
        <v>28563</v>
      </c>
      <c r="AW26" s="777">
        <v>26793</v>
      </c>
      <c r="AX26" s="777">
        <v>33735</v>
      </c>
      <c r="AY26" s="777">
        <v>44874</v>
      </c>
      <c r="AZ26" s="777">
        <v>43023</v>
      </c>
      <c r="BA26" s="777">
        <v>47210</v>
      </c>
      <c r="BB26" s="777">
        <v>45302</v>
      </c>
      <c r="BC26" s="777">
        <v>47695</v>
      </c>
      <c r="BD26" s="777">
        <v>50461</v>
      </c>
      <c r="BE26" s="777">
        <v>43886</v>
      </c>
      <c r="BF26" s="55"/>
      <c r="BG26" s="66"/>
      <c r="BH26" s="71"/>
      <c r="BI26" s="66"/>
      <c r="BL26" s="66"/>
      <c r="XFB26" s="135">
        <v>971</v>
      </c>
    </row>
    <row r="27" spans="1:200 16382:16382" s="58" customFormat="1" ht="15" customHeight="1" thickBot="1">
      <c r="A27" s="183"/>
      <c r="B27" s="558" t="str">
        <f>INDEX(tblTrans[[English]:[Polski]],MATCH(XFB27,tblTrans[ID],0),LangSelID)</f>
        <v xml:space="preserve">Interest income on derivatives concluded under the fair value hedge </v>
      </c>
      <c r="C27" s="559"/>
      <c r="D27" s="560"/>
      <c r="E27" s="560"/>
      <c r="F27" s="561"/>
      <c r="G27" s="562"/>
      <c r="H27" s="560"/>
      <c r="I27" s="560"/>
      <c r="J27" s="563"/>
      <c r="K27" s="559"/>
      <c r="L27" s="560"/>
      <c r="M27" s="560"/>
      <c r="N27" s="561"/>
      <c r="O27" s="562"/>
      <c r="P27" s="560"/>
      <c r="Q27" s="560"/>
      <c r="R27" s="563"/>
      <c r="S27" s="559"/>
      <c r="T27" s="560"/>
      <c r="U27" s="560"/>
      <c r="V27" s="561"/>
      <c r="W27" s="562"/>
      <c r="X27" s="560"/>
      <c r="Y27" s="560"/>
      <c r="Z27" s="563"/>
      <c r="AA27" s="559"/>
      <c r="AB27" s="560"/>
      <c r="AC27" s="560"/>
      <c r="AD27" s="561"/>
      <c r="AE27" s="562"/>
      <c r="AF27" s="560"/>
      <c r="AG27" s="560"/>
      <c r="AH27" s="561"/>
      <c r="AI27" s="561"/>
      <c r="AJ27" s="561"/>
      <c r="AK27" s="561"/>
      <c r="AL27" s="561"/>
      <c r="AM27" s="561"/>
      <c r="AN27" s="561"/>
      <c r="AO27" s="561"/>
      <c r="AP27" s="561"/>
      <c r="AQ27" s="561"/>
      <c r="AR27" s="561"/>
      <c r="AS27" s="561"/>
      <c r="AT27" s="1700"/>
      <c r="AU27" s="1696">
        <v>15928</v>
      </c>
      <c r="AV27" s="561">
        <v>15611</v>
      </c>
      <c r="AW27" s="561">
        <v>17497</v>
      </c>
      <c r="AX27" s="561">
        <v>17772</v>
      </c>
      <c r="AY27" s="561">
        <v>18912</v>
      </c>
      <c r="AZ27" s="561">
        <v>19057</v>
      </c>
      <c r="BA27" s="561">
        <v>22713</v>
      </c>
      <c r="BB27" s="561">
        <v>23759</v>
      </c>
      <c r="BC27" s="561">
        <v>21429</v>
      </c>
      <c r="BD27" s="561">
        <v>15812</v>
      </c>
      <c r="BE27" s="561">
        <v>18335</v>
      </c>
      <c r="BF27" s="55"/>
      <c r="BG27" s="66"/>
      <c r="BH27" s="71"/>
      <c r="BI27" s="66"/>
      <c r="BL27" s="66"/>
      <c r="XFB27" s="135">
        <v>972</v>
      </c>
    </row>
    <row r="28" spans="1:200 16382:16382" s="58" customFormat="1" ht="15" customHeight="1" thickBot="1">
      <c r="A28" s="183"/>
      <c r="B28" s="558" t="str">
        <f>INDEX(tblTrans[[English]:[Polski]],MATCH(XFB28,tblTrans[ID],0),LangSelID)</f>
        <v>Interest income on derivatives concluded under the cash flow hedge</v>
      </c>
      <c r="C28" s="559"/>
      <c r="D28" s="560"/>
      <c r="E28" s="560"/>
      <c r="F28" s="561"/>
      <c r="G28" s="562"/>
      <c r="H28" s="560"/>
      <c r="I28" s="560"/>
      <c r="J28" s="563"/>
      <c r="K28" s="559"/>
      <c r="L28" s="560"/>
      <c r="M28" s="560"/>
      <c r="N28" s="561"/>
      <c r="O28" s="562"/>
      <c r="P28" s="560"/>
      <c r="Q28" s="560"/>
      <c r="R28" s="563"/>
      <c r="S28" s="559"/>
      <c r="T28" s="560"/>
      <c r="U28" s="560"/>
      <c r="V28" s="561"/>
      <c r="W28" s="562"/>
      <c r="X28" s="560"/>
      <c r="Y28" s="560"/>
      <c r="Z28" s="563"/>
      <c r="AA28" s="559"/>
      <c r="AB28" s="560"/>
      <c r="AC28" s="560"/>
      <c r="AD28" s="561"/>
      <c r="AE28" s="562"/>
      <c r="AF28" s="560"/>
      <c r="AG28" s="560"/>
      <c r="AH28" s="561"/>
      <c r="AI28" s="561"/>
      <c r="AJ28" s="561"/>
      <c r="AK28" s="561"/>
      <c r="AL28" s="561"/>
      <c r="AM28" s="561"/>
      <c r="AN28" s="561"/>
      <c r="AO28" s="561"/>
      <c r="AP28" s="561"/>
      <c r="AQ28" s="561"/>
      <c r="AR28" s="561"/>
      <c r="AS28" s="561"/>
      <c r="AT28" s="1700"/>
      <c r="AU28" s="1696">
        <v>4359</v>
      </c>
      <c r="AV28" s="561">
        <v>2730</v>
      </c>
      <c r="AW28" s="561">
        <v>3691</v>
      </c>
      <c r="AX28" s="561">
        <v>5000</v>
      </c>
      <c r="AY28" s="561">
        <v>6830</v>
      </c>
      <c r="AZ28" s="561">
        <v>8973</v>
      </c>
      <c r="BA28" s="561">
        <v>11540</v>
      </c>
      <c r="BB28" s="561">
        <v>13014</v>
      </c>
      <c r="BC28" s="561">
        <v>12937</v>
      </c>
      <c r="BD28" s="561">
        <v>13583</v>
      </c>
      <c r="BE28" s="561">
        <v>14109</v>
      </c>
      <c r="BF28" s="55"/>
      <c r="BG28" s="66"/>
      <c r="BH28" s="71"/>
      <c r="BI28" s="66"/>
      <c r="BL28" s="66"/>
      <c r="XFB28" s="135">
        <v>973</v>
      </c>
    </row>
    <row r="29" spans="1:200 16382:16382" s="58" customFormat="1" ht="15" customHeight="1" thickBot="1">
      <c r="A29" s="183"/>
      <c r="B29" s="558" t="str">
        <f>INDEX(tblTrans[[English]:[Polski]],MATCH(XFB29,tblTrans[ID],0),LangSelID)</f>
        <v>Other</v>
      </c>
      <c r="C29" s="559"/>
      <c r="D29" s="560"/>
      <c r="E29" s="560"/>
      <c r="F29" s="561"/>
      <c r="G29" s="562"/>
      <c r="H29" s="560"/>
      <c r="I29" s="560"/>
      <c r="J29" s="563"/>
      <c r="K29" s="559"/>
      <c r="L29" s="560"/>
      <c r="M29" s="560"/>
      <c r="N29" s="561"/>
      <c r="O29" s="562"/>
      <c r="P29" s="560"/>
      <c r="Q29" s="560"/>
      <c r="R29" s="563"/>
      <c r="S29" s="559"/>
      <c r="T29" s="560"/>
      <c r="U29" s="560"/>
      <c r="V29" s="561"/>
      <c r="W29" s="562"/>
      <c r="X29" s="560"/>
      <c r="Y29" s="560"/>
      <c r="Z29" s="563"/>
      <c r="AA29" s="559"/>
      <c r="AB29" s="560"/>
      <c r="AC29" s="560"/>
      <c r="AD29" s="561"/>
      <c r="AE29" s="562"/>
      <c r="AF29" s="560"/>
      <c r="AG29" s="560"/>
      <c r="AH29" s="561"/>
      <c r="AI29" s="561"/>
      <c r="AJ29" s="561"/>
      <c r="AK29" s="561"/>
      <c r="AL29" s="561"/>
      <c r="AM29" s="561"/>
      <c r="AN29" s="561"/>
      <c r="AO29" s="561"/>
      <c r="AP29" s="561"/>
      <c r="AQ29" s="561"/>
      <c r="AR29" s="561"/>
      <c r="AS29" s="561"/>
      <c r="AT29" s="1700"/>
      <c r="AU29" s="1696">
        <v>509</v>
      </c>
      <c r="AV29" s="561">
        <v>1884</v>
      </c>
      <c r="AW29" s="561">
        <v>896</v>
      </c>
      <c r="AX29" s="561">
        <v>1950</v>
      </c>
      <c r="AY29" s="561">
        <v>1996</v>
      </c>
      <c r="AZ29" s="561">
        <v>405</v>
      </c>
      <c r="BA29" s="561">
        <v>1014</v>
      </c>
      <c r="BB29" s="561">
        <v>467</v>
      </c>
      <c r="BC29" s="561">
        <v>-1404</v>
      </c>
      <c r="BD29" s="561">
        <v>-521</v>
      </c>
      <c r="BE29" s="561">
        <v>1075</v>
      </c>
      <c r="BF29" s="55"/>
      <c r="BG29" s="66"/>
      <c r="BH29" s="71"/>
      <c r="BI29" s="66"/>
      <c r="BL29" s="66"/>
      <c r="XFB29" s="135">
        <v>974</v>
      </c>
    </row>
    <row r="30" spans="1:200 16382:16382" s="58" customFormat="1" ht="15" customHeight="1" thickBot="1">
      <c r="A30" s="74"/>
      <c r="B30" s="550" t="str">
        <f>INDEX(tblTrans[[English]:[Polski]],MATCH(XFB30,tblTrans[ID],0),LangSelID)</f>
        <v>Total interest income</v>
      </c>
      <c r="C30" s="551"/>
      <c r="D30" s="551"/>
      <c r="E30" s="551"/>
      <c r="F30" s="551"/>
      <c r="G30" s="551"/>
      <c r="H30" s="551"/>
      <c r="I30" s="551"/>
      <c r="J30" s="551"/>
      <c r="K30" s="551"/>
      <c r="L30" s="551"/>
      <c r="M30" s="551"/>
      <c r="N30" s="551"/>
      <c r="O30" s="551"/>
      <c r="P30" s="551"/>
      <c r="Q30" s="551"/>
      <c r="R30" s="551"/>
      <c r="S30" s="551"/>
      <c r="T30" s="551"/>
      <c r="U30" s="551"/>
      <c r="V30" s="551"/>
      <c r="W30" s="551"/>
      <c r="X30" s="551"/>
      <c r="Y30" s="551"/>
      <c r="Z30" s="551"/>
      <c r="AA30" s="551"/>
      <c r="AB30" s="551"/>
      <c r="AC30" s="551"/>
      <c r="AD30" s="551"/>
      <c r="AE30" s="551"/>
      <c r="AF30" s="551"/>
      <c r="AG30" s="551"/>
      <c r="AH30" s="551"/>
      <c r="AI30" s="551"/>
      <c r="AJ30" s="551"/>
      <c r="AK30" s="573"/>
      <c r="AL30" s="573"/>
      <c r="AM30" s="573"/>
      <c r="AN30" s="573"/>
      <c r="AO30" s="573"/>
      <c r="AP30" s="573"/>
      <c r="AQ30" s="573"/>
      <c r="AR30" s="573"/>
      <c r="AS30" s="573"/>
      <c r="AT30" s="1701"/>
      <c r="AU30" s="1697">
        <v>982544</v>
      </c>
      <c r="AV30" s="573">
        <v>990285</v>
      </c>
      <c r="AW30" s="573">
        <v>1022706</v>
      </c>
      <c r="AX30" s="573">
        <v>1056539</v>
      </c>
      <c r="AY30" s="573">
        <v>1053643</v>
      </c>
      <c r="AZ30" s="573">
        <v>1102561</v>
      </c>
      <c r="BA30" s="573">
        <v>1168823</v>
      </c>
      <c r="BB30" s="573">
        <v>1193163</v>
      </c>
      <c r="BC30" s="573">
        <v>1200843</v>
      </c>
      <c r="BD30" s="573">
        <v>1263592</v>
      </c>
      <c r="BE30" s="573">
        <v>1331082</v>
      </c>
      <c r="BF30" s="55"/>
      <c r="BG30" s="66"/>
      <c r="BH30" s="71"/>
      <c r="BI30" s="66"/>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XFB30" s="135">
        <v>195</v>
      </c>
    </row>
    <row r="31" spans="1:200 16382:16382" s="58" customFormat="1" ht="15.75" customHeight="1" thickBot="1">
      <c r="A31" s="183"/>
      <c r="B31" s="413"/>
      <c r="C31" s="286"/>
      <c r="D31" s="250"/>
      <c r="E31" s="250"/>
      <c r="F31" s="284"/>
      <c r="G31" s="281"/>
      <c r="H31" s="250"/>
      <c r="I31" s="250"/>
      <c r="J31" s="277"/>
      <c r="K31" s="286"/>
      <c r="L31" s="200"/>
      <c r="M31" s="200"/>
      <c r="N31" s="276"/>
      <c r="O31" s="273"/>
      <c r="P31" s="200"/>
      <c r="Q31" s="200"/>
      <c r="R31" s="365"/>
      <c r="S31" s="366"/>
      <c r="T31" s="200"/>
      <c r="U31" s="200"/>
      <c r="V31" s="276"/>
      <c r="W31" s="273"/>
      <c r="X31" s="200"/>
      <c r="Y31" s="200"/>
      <c r="Z31" s="267"/>
      <c r="AA31" s="275"/>
      <c r="AB31" s="200"/>
      <c r="AC31" s="200"/>
      <c r="AD31" s="276"/>
      <c r="AE31" s="273"/>
      <c r="AF31" s="200"/>
      <c r="AG31" s="200"/>
      <c r="AH31" s="276"/>
      <c r="AI31" s="572"/>
      <c r="AJ31" s="276"/>
      <c r="AK31" s="572"/>
      <c r="AL31" s="572"/>
      <c r="AM31" s="572"/>
      <c r="AN31" s="572"/>
      <c r="AO31" s="572"/>
      <c r="AP31" s="572"/>
      <c r="AQ31" s="572"/>
      <c r="AR31" s="686"/>
      <c r="AS31" s="686"/>
      <c r="AT31" s="572"/>
      <c r="AU31" s="572"/>
      <c r="AV31" s="572"/>
      <c r="AW31" s="572"/>
      <c r="AX31" s="686"/>
      <c r="AY31" s="686"/>
      <c r="AZ31" s="686"/>
      <c r="BA31" s="686"/>
      <c r="BB31" s="686"/>
      <c r="BC31" s="686"/>
      <c r="BD31" s="686"/>
      <c r="BE31" s="686"/>
      <c r="BF31" s="55"/>
      <c r="BG31" s="66"/>
      <c r="BH31" s="71"/>
      <c r="BI31" s="66"/>
      <c r="XFB31" s="135"/>
    </row>
    <row r="32" spans="1:200 16382:16382" s="58" customFormat="1" ht="15.75" customHeight="1" thickBot="1">
      <c r="A32" s="183"/>
      <c r="B32" s="1689" t="str">
        <f>INDEX(tblTrans[[English]:[Polski]],MATCH(XFB32,tblTrans[ID],0),LangSelID)</f>
        <v>Interest expense</v>
      </c>
      <c r="C32" s="286"/>
      <c r="D32" s="250"/>
      <c r="E32" s="250"/>
      <c r="F32" s="284"/>
      <c r="G32" s="281"/>
      <c r="H32" s="250"/>
      <c r="I32" s="250"/>
      <c r="J32" s="277"/>
      <c r="K32" s="286"/>
      <c r="L32" s="200"/>
      <c r="M32" s="200"/>
      <c r="N32" s="276"/>
      <c r="O32" s="273"/>
      <c r="P32" s="200"/>
      <c r="Q32" s="200"/>
      <c r="R32" s="365"/>
      <c r="S32" s="366"/>
      <c r="T32" s="200"/>
      <c r="U32" s="200"/>
      <c r="V32" s="276"/>
      <c r="W32" s="273"/>
      <c r="X32" s="200"/>
      <c r="Y32" s="200"/>
      <c r="Z32" s="267"/>
      <c r="AA32" s="275"/>
      <c r="AB32" s="200"/>
      <c r="AC32" s="200"/>
      <c r="AD32" s="276"/>
      <c r="AE32" s="273"/>
      <c r="AF32" s="200"/>
      <c r="AG32" s="200"/>
      <c r="AH32" s="276"/>
      <c r="AI32" s="276"/>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55"/>
      <c r="BG32" s="66"/>
      <c r="BH32" s="71"/>
      <c r="XFB32" s="135">
        <v>196</v>
      </c>
    </row>
    <row r="33" spans="1:200 16382:16382" s="58" customFormat="1" ht="15" customHeight="1" thickBot="1">
      <c r="A33" s="183"/>
      <c r="B33" s="580" t="str">
        <f>INDEX(tblTrans[[English]:[Polski]],MATCH(XFB33,tblTrans[ID],0),LangSelID)</f>
        <v>Amounts due to banks and customers</v>
      </c>
      <c r="C33" s="581">
        <v>-167914</v>
      </c>
      <c r="D33" s="582">
        <v>-169044</v>
      </c>
      <c r="E33" s="582">
        <v>-181597</v>
      </c>
      <c r="F33" s="583">
        <v>-224048</v>
      </c>
      <c r="G33" s="584">
        <v>-217161</v>
      </c>
      <c r="H33" s="582">
        <v>-242982</v>
      </c>
      <c r="I33" s="582">
        <v>-298762</v>
      </c>
      <c r="J33" s="585">
        <v>-336865</v>
      </c>
      <c r="K33" s="581">
        <v>-387961</v>
      </c>
      <c r="L33" s="582">
        <v>-447921</v>
      </c>
      <c r="M33" s="582">
        <v>-532668</v>
      </c>
      <c r="N33" s="583">
        <v>-641057</v>
      </c>
      <c r="O33" s="584">
        <v>-499914</v>
      </c>
      <c r="P33" s="582">
        <v>-375251</v>
      </c>
      <c r="Q33" s="582">
        <v>-383356</v>
      </c>
      <c r="R33" s="585">
        <v>-384293</v>
      </c>
      <c r="S33" s="581">
        <v>-397949</v>
      </c>
      <c r="T33" s="582">
        <v>-396075</v>
      </c>
      <c r="U33" s="582">
        <v>-351840</v>
      </c>
      <c r="V33" s="583">
        <v>-342123</v>
      </c>
      <c r="W33" s="584">
        <f>W34+W35</f>
        <v>-343120</v>
      </c>
      <c r="X33" s="582">
        <f>X34+X35</f>
        <v>-356508</v>
      </c>
      <c r="Y33" s="582">
        <f>Y34+Y35</f>
        <v>-396630</v>
      </c>
      <c r="Z33" s="585">
        <v>-455016</v>
      </c>
      <c r="AA33" s="581">
        <f>AA34+AA35</f>
        <v>-487587</v>
      </c>
      <c r="AB33" s="582">
        <f t="shared" ref="AB33:AI33" si="10">AB34+AB35</f>
        <v>-457589</v>
      </c>
      <c r="AC33" s="582">
        <f t="shared" si="10"/>
        <v>-498974</v>
      </c>
      <c r="AD33" s="583">
        <f t="shared" si="10"/>
        <v>-520366</v>
      </c>
      <c r="AE33" s="584">
        <f t="shared" si="10"/>
        <v>-456869</v>
      </c>
      <c r="AF33" s="582">
        <f t="shared" si="10"/>
        <v>-368119</v>
      </c>
      <c r="AG33" s="582">
        <f t="shared" si="10"/>
        <v>-301581</v>
      </c>
      <c r="AH33" s="583">
        <f t="shared" si="10"/>
        <v>-264298</v>
      </c>
      <c r="AI33" s="583">
        <f t="shared" si="10"/>
        <v>-260245</v>
      </c>
      <c r="AJ33" s="583">
        <f>AJ34+AJ35</f>
        <v>-273535</v>
      </c>
      <c r="AK33" s="583">
        <v>-279476</v>
      </c>
      <c r="AL33" s="583">
        <v>-271675</v>
      </c>
      <c r="AM33" s="583">
        <v>-229487</v>
      </c>
      <c r="AN33" s="583">
        <v>-171257</v>
      </c>
      <c r="AO33" s="583">
        <v>-186529</v>
      </c>
      <c r="AP33" s="583">
        <v>-204099</v>
      </c>
      <c r="AQ33" s="583">
        <v>-193035</v>
      </c>
      <c r="AR33" s="583">
        <v>-182801</v>
      </c>
      <c r="AS33" s="583">
        <v>-178037</v>
      </c>
      <c r="AT33" s="583">
        <v>-148492</v>
      </c>
      <c r="AU33" s="583">
        <v>-142074</v>
      </c>
      <c r="AV33" s="583">
        <v>-137067</v>
      </c>
      <c r="AW33" s="583">
        <v>-137948</v>
      </c>
      <c r="AX33" s="583">
        <v>-134203</v>
      </c>
      <c r="AY33" s="583">
        <v>-136790</v>
      </c>
      <c r="AZ33" s="583">
        <v>-158348</v>
      </c>
      <c r="BA33" s="583">
        <v>-161890</v>
      </c>
      <c r="BB33" s="583">
        <v>-156069</v>
      </c>
      <c r="BC33" s="585">
        <v>-163230</v>
      </c>
      <c r="BD33" s="585">
        <v>-177034</v>
      </c>
      <c r="BE33" s="585">
        <v>-174031</v>
      </c>
      <c r="BF33" s="2242"/>
      <c r="BG33" s="66"/>
      <c r="BH33" s="71"/>
      <c r="XFB33" s="135">
        <v>197</v>
      </c>
    </row>
    <row r="34" spans="1:200 16382:16382" s="1693" customFormat="1" ht="15" customHeight="1" thickBot="1">
      <c r="A34" s="209"/>
      <c r="B34" s="2294" t="str">
        <f>INDEX(tblTrans[[English]:[Polski]],MATCH(XFB34,tblTrans[ID],0),LangSelID)</f>
        <v xml:space="preserve">   Banks</v>
      </c>
      <c r="C34" s="661"/>
      <c r="D34" s="662"/>
      <c r="E34" s="662"/>
      <c r="F34" s="663"/>
      <c r="G34" s="664"/>
      <c r="H34" s="662"/>
      <c r="I34" s="662"/>
      <c r="J34" s="660"/>
      <c r="K34" s="661"/>
      <c r="L34" s="662"/>
      <c r="M34" s="662"/>
      <c r="N34" s="663"/>
      <c r="O34" s="664"/>
      <c r="P34" s="662"/>
      <c r="Q34" s="662"/>
      <c r="R34" s="660"/>
      <c r="S34" s="661">
        <v>-112819</v>
      </c>
      <c r="T34" s="662">
        <v>-121782</v>
      </c>
      <c r="U34" s="662">
        <v>-109103</v>
      </c>
      <c r="V34" s="663">
        <v>-109792</v>
      </c>
      <c r="W34" s="664">
        <v>-109987</v>
      </c>
      <c r="X34" s="662">
        <v>-113535</v>
      </c>
      <c r="Y34" s="662">
        <v>-118839</v>
      </c>
      <c r="Z34" s="660">
        <v>-114833</v>
      </c>
      <c r="AA34" s="661">
        <v>-100325</v>
      </c>
      <c r="AB34" s="662">
        <v>-96359</v>
      </c>
      <c r="AC34" s="662">
        <v>-83606</v>
      </c>
      <c r="AD34" s="663">
        <v>-72747</v>
      </c>
      <c r="AE34" s="664">
        <v>-66252</v>
      </c>
      <c r="AF34" s="662">
        <v>-66218</v>
      </c>
      <c r="AG34" s="662">
        <v>-64915</v>
      </c>
      <c r="AH34" s="663">
        <v>-59551</v>
      </c>
      <c r="AI34" s="663">
        <v>-53011</v>
      </c>
      <c r="AJ34" s="663">
        <v>-47997</v>
      </c>
      <c r="AK34" s="663">
        <v>-45440</v>
      </c>
      <c r="AL34" s="663">
        <v>-46414</v>
      </c>
      <c r="AM34" s="663">
        <v>-35593</v>
      </c>
      <c r="AN34" s="663">
        <v>-20030</v>
      </c>
      <c r="AO34" s="663">
        <v>-19223</v>
      </c>
      <c r="AP34" s="663">
        <v>-20484</v>
      </c>
      <c r="AQ34" s="663">
        <v>-19267</v>
      </c>
      <c r="AR34" s="663">
        <v>-18564</v>
      </c>
      <c r="AS34" s="663">
        <v>-20354</v>
      </c>
      <c r="AT34" s="663">
        <v>-5493</v>
      </c>
      <c r="AU34" s="663">
        <v>-13761</v>
      </c>
      <c r="AV34" s="663">
        <v>-16834</v>
      </c>
      <c r="AW34" s="663">
        <v>-15281</v>
      </c>
      <c r="AX34" s="663">
        <v>-12394</v>
      </c>
      <c r="AY34" s="663">
        <v>-9295</v>
      </c>
      <c r="AZ34" s="663">
        <v>-19702</v>
      </c>
      <c r="BA34" s="663">
        <v>-15596</v>
      </c>
      <c r="BB34" s="663">
        <v>-10704</v>
      </c>
      <c r="BC34" s="660">
        <v>-12450</v>
      </c>
      <c r="BD34" s="660">
        <v>-16607</v>
      </c>
      <c r="BE34" s="660">
        <v>-10590</v>
      </c>
      <c r="BF34" s="2358"/>
      <c r="BG34" s="66"/>
      <c r="BH34" s="71"/>
      <c r="XFB34" s="1694">
        <v>198</v>
      </c>
    </row>
    <row r="35" spans="1:200 16382:16382" s="1693" customFormat="1" ht="15" customHeight="1" thickBot="1">
      <c r="A35" s="209"/>
      <c r="B35" s="2296" t="str">
        <f>INDEX(tblTrans[[English]:[Polski]],MATCH(XFB35,tblTrans[ID],0),LangSelID)</f>
        <v xml:space="preserve">   Customers</v>
      </c>
      <c r="C35" s="1744"/>
      <c r="D35" s="1745"/>
      <c r="E35" s="1745"/>
      <c r="F35" s="1746"/>
      <c r="G35" s="1747"/>
      <c r="H35" s="1745"/>
      <c r="I35" s="1745"/>
      <c r="J35" s="1743"/>
      <c r="K35" s="1744"/>
      <c r="L35" s="1745"/>
      <c r="M35" s="1745"/>
      <c r="N35" s="1746"/>
      <c r="O35" s="1747"/>
      <c r="P35" s="1745"/>
      <c r="Q35" s="1745"/>
      <c r="R35" s="1743"/>
      <c r="S35" s="1744">
        <v>-285130</v>
      </c>
      <c r="T35" s="1745">
        <v>-274293</v>
      </c>
      <c r="U35" s="1745">
        <v>-242737</v>
      </c>
      <c r="V35" s="1746">
        <v>-232331</v>
      </c>
      <c r="W35" s="1747">
        <v>-233133</v>
      </c>
      <c r="X35" s="1745">
        <v>-242973</v>
      </c>
      <c r="Y35" s="1745">
        <v>-277791</v>
      </c>
      <c r="Z35" s="1743">
        <v>-340183</v>
      </c>
      <c r="AA35" s="1744">
        <v>-387262</v>
      </c>
      <c r="AB35" s="1745">
        <v>-361230</v>
      </c>
      <c r="AC35" s="1745">
        <v>-415368</v>
      </c>
      <c r="AD35" s="1746">
        <v>-447619</v>
      </c>
      <c r="AE35" s="1747">
        <v>-390617</v>
      </c>
      <c r="AF35" s="1745">
        <v>-301901</v>
      </c>
      <c r="AG35" s="1745">
        <v>-236666</v>
      </c>
      <c r="AH35" s="1746">
        <v>-204747</v>
      </c>
      <c r="AI35" s="1746">
        <v>-207234</v>
      </c>
      <c r="AJ35" s="1746">
        <v>-225538</v>
      </c>
      <c r="AK35" s="1746">
        <v>-234036</v>
      </c>
      <c r="AL35" s="1746">
        <v>-225261</v>
      </c>
      <c r="AM35" s="1746">
        <v>-193894</v>
      </c>
      <c r="AN35" s="1746">
        <v>-151227</v>
      </c>
      <c r="AO35" s="1746">
        <v>-167306</v>
      </c>
      <c r="AP35" s="1746">
        <v>-183615</v>
      </c>
      <c r="AQ35" s="1746">
        <v>-173768</v>
      </c>
      <c r="AR35" s="1746">
        <v>-164237</v>
      </c>
      <c r="AS35" s="1746">
        <v>-157683</v>
      </c>
      <c r="AT35" s="1746">
        <v>-142999</v>
      </c>
      <c r="AU35" s="1746">
        <v>-128313</v>
      </c>
      <c r="AV35" s="1746">
        <v>-120233</v>
      </c>
      <c r="AW35" s="1746">
        <v>-122667</v>
      </c>
      <c r="AX35" s="1746">
        <v>-121809</v>
      </c>
      <c r="AY35" s="1746">
        <v>-127495</v>
      </c>
      <c r="AZ35" s="1746">
        <v>-138646</v>
      </c>
      <c r="BA35" s="1746">
        <v>-146294</v>
      </c>
      <c r="BB35" s="1746">
        <v>-145365</v>
      </c>
      <c r="BC35" s="2297">
        <v>-150780</v>
      </c>
      <c r="BD35" s="1743">
        <v>-160427</v>
      </c>
      <c r="BE35" s="1743">
        <v>-163441</v>
      </c>
      <c r="BF35" s="2358"/>
      <c r="BG35" s="66"/>
      <c r="BH35" s="71"/>
      <c r="XFB35" s="1694">
        <v>199</v>
      </c>
    </row>
    <row r="36" spans="1:200 16382:16382" s="58" customFormat="1" ht="15" customHeight="1" thickBot="1">
      <c r="A36" s="183"/>
      <c r="B36" s="2295" t="str">
        <f>INDEX(tblTrans[[English]:[Polski]],MATCH(XFB36,tblTrans[ID],0),LangSelID)</f>
        <v>Debt securities in issue</v>
      </c>
      <c r="C36" s="775">
        <v>-37181</v>
      </c>
      <c r="D36" s="776">
        <v>-39533</v>
      </c>
      <c r="E36" s="776">
        <v>-42790</v>
      </c>
      <c r="F36" s="777">
        <v>-39910</v>
      </c>
      <c r="G36" s="1706">
        <v>-41399</v>
      </c>
      <c r="H36" s="776">
        <v>-41433</v>
      </c>
      <c r="I36" s="776">
        <v>-43358</v>
      </c>
      <c r="J36" s="1705">
        <v>-42492</v>
      </c>
      <c r="K36" s="775">
        <v>-44650</v>
      </c>
      <c r="L36" s="776">
        <v>-37307</v>
      </c>
      <c r="M36" s="776">
        <v>-34423</v>
      </c>
      <c r="N36" s="777">
        <v>-34515</v>
      </c>
      <c r="O36" s="1706">
        <v>-30608</v>
      </c>
      <c r="P36" s="776">
        <v>-23455</v>
      </c>
      <c r="Q36" s="776">
        <v>-19126</v>
      </c>
      <c r="R36" s="1705">
        <v>-16913</v>
      </c>
      <c r="S36" s="775">
        <v>-18061</v>
      </c>
      <c r="T36" s="776">
        <v>-14603</v>
      </c>
      <c r="U36" s="776">
        <v>-17566</v>
      </c>
      <c r="V36" s="777">
        <v>-17976</v>
      </c>
      <c r="W36" s="1706">
        <v>-18179</v>
      </c>
      <c r="X36" s="776">
        <v>-19187</v>
      </c>
      <c r="Y36" s="776">
        <v>-22106</v>
      </c>
      <c r="Z36" s="1705">
        <v>-25414</v>
      </c>
      <c r="AA36" s="775">
        <v>-34673</v>
      </c>
      <c r="AB36" s="776">
        <v>-43955</v>
      </c>
      <c r="AC36" s="776">
        <v>-47552</v>
      </c>
      <c r="AD36" s="777">
        <v>-56176</v>
      </c>
      <c r="AE36" s="1706">
        <v>-53960</v>
      </c>
      <c r="AF36" s="776">
        <v>-48345</v>
      </c>
      <c r="AG36" s="776">
        <v>-44802</v>
      </c>
      <c r="AH36" s="777">
        <v>-44858</v>
      </c>
      <c r="AI36" s="777">
        <v>-45532</v>
      </c>
      <c r="AJ36" s="777">
        <v>-58864</v>
      </c>
      <c r="AK36" s="777">
        <v>-60519</v>
      </c>
      <c r="AL36" s="777">
        <v>-64378</v>
      </c>
      <c r="AM36" s="777">
        <v>-68170</v>
      </c>
      <c r="AN36" s="777">
        <v>-69478</v>
      </c>
      <c r="AO36" s="777">
        <v>-69210</v>
      </c>
      <c r="AP36" s="777">
        <v>-58133</v>
      </c>
      <c r="AQ36" s="777">
        <v>-56941</v>
      </c>
      <c r="AR36" s="777">
        <v>-60226</v>
      </c>
      <c r="AS36" s="777">
        <v>-60029</v>
      </c>
      <c r="AT36" s="777">
        <v>-79796</v>
      </c>
      <c r="AU36" s="777">
        <v>-67749</v>
      </c>
      <c r="AV36" s="777">
        <v>-66968</v>
      </c>
      <c r="AW36" s="777">
        <v>-68453</v>
      </c>
      <c r="AX36" s="777">
        <v>-77041</v>
      </c>
      <c r="AY36" s="777">
        <v>-76822</v>
      </c>
      <c r="AZ36" s="777">
        <v>-73299</v>
      </c>
      <c r="BA36" s="777">
        <v>-84102</v>
      </c>
      <c r="BB36" s="777">
        <v>-84647</v>
      </c>
      <c r="BC36" s="1705">
        <v>-82193</v>
      </c>
      <c r="BD36" s="1705">
        <v>-70668</v>
      </c>
      <c r="BE36" s="1705">
        <v>-71419</v>
      </c>
      <c r="BF36" s="2242"/>
      <c r="BG36" s="66"/>
      <c r="BH36" s="71"/>
      <c r="XFB36" s="135">
        <v>200</v>
      </c>
    </row>
    <row r="37" spans="1:200 16382:16382" s="58" customFormat="1" ht="15" customHeight="1" thickBot="1">
      <c r="A37" s="183"/>
      <c r="B37" s="570" t="str">
        <f>INDEX(tblTrans[[English]:[Polski]],MATCH(XFB37,tblTrans[ID],0),LangSelID)</f>
        <v>Subordinated liabilities</v>
      </c>
      <c r="C37" s="559">
        <v>-15346</v>
      </c>
      <c r="D37" s="560">
        <v>-16764</v>
      </c>
      <c r="E37" s="560">
        <v>-18292</v>
      </c>
      <c r="F37" s="561">
        <v>-18623</v>
      </c>
      <c r="G37" s="562">
        <v>-11289</v>
      </c>
      <c r="H37" s="560">
        <v>-13764</v>
      </c>
      <c r="I37" s="560">
        <v>-15977</v>
      </c>
      <c r="J37" s="563">
        <v>-17430</v>
      </c>
      <c r="K37" s="559">
        <v>-18069</v>
      </c>
      <c r="L37" s="560">
        <v>-17259</v>
      </c>
      <c r="M37" s="560">
        <v>-21866</v>
      </c>
      <c r="N37" s="561">
        <v>-24892</v>
      </c>
      <c r="O37" s="562">
        <v>-19433</v>
      </c>
      <c r="P37" s="560">
        <v>-12516</v>
      </c>
      <c r="Q37" s="560">
        <v>-13395</v>
      </c>
      <c r="R37" s="563">
        <v>-12836</v>
      </c>
      <c r="S37" s="559">
        <v>-12103</v>
      </c>
      <c r="T37" s="560">
        <v>-12503</v>
      </c>
      <c r="U37" s="560">
        <v>-12694</v>
      </c>
      <c r="V37" s="561">
        <v>-13052</v>
      </c>
      <c r="W37" s="562">
        <v>-13044</v>
      </c>
      <c r="X37" s="560">
        <v>-13662</v>
      </c>
      <c r="Y37" s="560">
        <v>-15374</v>
      </c>
      <c r="Z37" s="563">
        <v>-14307</v>
      </c>
      <c r="AA37" s="559">
        <v>-14687</v>
      </c>
      <c r="AB37" s="560">
        <v>-16549</v>
      </c>
      <c r="AC37" s="560">
        <v>-16117</v>
      </c>
      <c r="AD37" s="561">
        <v>-15588</v>
      </c>
      <c r="AE37" s="562">
        <v>-14887</v>
      </c>
      <c r="AF37" s="560">
        <v>-15694</v>
      </c>
      <c r="AG37" s="560">
        <v>-15897</v>
      </c>
      <c r="AH37" s="561">
        <v>-17623</v>
      </c>
      <c r="AI37" s="561">
        <v>-21302</v>
      </c>
      <c r="AJ37" s="561">
        <v>-18517</v>
      </c>
      <c r="AK37" s="561">
        <v>-17057</v>
      </c>
      <c r="AL37" s="561">
        <v>-20378</v>
      </c>
      <c r="AM37" s="561">
        <v>-24736</v>
      </c>
      <c r="AN37" s="561">
        <v>-19807</v>
      </c>
      <c r="AO37" s="561">
        <v>-17104</v>
      </c>
      <c r="AP37" s="561">
        <v>-17319</v>
      </c>
      <c r="AQ37" s="561">
        <v>-16741</v>
      </c>
      <c r="AR37" s="561">
        <v>-16995</v>
      </c>
      <c r="AS37" s="561">
        <v>-17214</v>
      </c>
      <c r="AT37" s="561">
        <v>-17711</v>
      </c>
      <c r="AU37" s="561">
        <v>-18236</v>
      </c>
      <c r="AV37" s="561">
        <v>-16980</v>
      </c>
      <c r="AW37" s="561">
        <v>-16928</v>
      </c>
      <c r="AX37" s="561">
        <v>-16873</v>
      </c>
      <c r="AY37" s="561">
        <v>-18780</v>
      </c>
      <c r="AZ37" s="561">
        <v>-16273</v>
      </c>
      <c r="BA37" s="561">
        <v>-17238</v>
      </c>
      <c r="BB37" s="561">
        <v>-23009</v>
      </c>
      <c r="BC37" s="563">
        <v>-18707</v>
      </c>
      <c r="BD37" s="563">
        <v>-18952</v>
      </c>
      <c r="BE37" s="563">
        <v>-19326</v>
      </c>
      <c r="BF37" s="2242"/>
      <c r="BG37" s="66"/>
      <c r="BH37" s="71"/>
      <c r="XFB37" s="135">
        <v>201</v>
      </c>
    </row>
    <row r="38" spans="1:200 16382:16382" s="138" customFormat="1" ht="15" customHeight="1" thickBot="1">
      <c r="A38" s="202"/>
      <c r="B38" s="571" t="str">
        <f>INDEX(tblTrans[[English]:[Polski]],MATCH(XFB38,tblTrans[ID],0),LangSelID)</f>
        <v>Other</v>
      </c>
      <c r="C38" s="565">
        <v>-11763</v>
      </c>
      <c r="D38" s="566">
        <v>-770</v>
      </c>
      <c r="E38" s="566">
        <v>-3084</v>
      </c>
      <c r="F38" s="567">
        <v>10286</v>
      </c>
      <c r="G38" s="568">
        <v>-1077</v>
      </c>
      <c r="H38" s="566">
        <v>-966</v>
      </c>
      <c r="I38" s="566">
        <v>-4147</v>
      </c>
      <c r="J38" s="569">
        <v>1606</v>
      </c>
      <c r="K38" s="565">
        <v>-818</v>
      </c>
      <c r="L38" s="566">
        <v>-639</v>
      </c>
      <c r="M38" s="566">
        <v>-780</v>
      </c>
      <c r="N38" s="567">
        <v>55</v>
      </c>
      <c r="O38" s="568">
        <v>-702</v>
      </c>
      <c r="P38" s="566">
        <v>-217</v>
      </c>
      <c r="Q38" s="566">
        <v>-261</v>
      </c>
      <c r="R38" s="569">
        <v>-2754</v>
      </c>
      <c r="S38" s="565">
        <v>-3108</v>
      </c>
      <c r="T38" s="566">
        <v>-308</v>
      </c>
      <c r="U38" s="566">
        <v>-334</v>
      </c>
      <c r="V38" s="567">
        <v>-445</v>
      </c>
      <c r="W38" s="568">
        <v>-10625</v>
      </c>
      <c r="X38" s="566">
        <v>-5646</v>
      </c>
      <c r="Y38" s="566">
        <v>-8491</v>
      </c>
      <c r="Z38" s="569">
        <v>-6056</v>
      </c>
      <c r="AA38" s="565">
        <v>-16283</v>
      </c>
      <c r="AB38" s="566">
        <v>3749</v>
      </c>
      <c r="AC38" s="566">
        <v>-8767</v>
      </c>
      <c r="AD38" s="567">
        <v>-12406</v>
      </c>
      <c r="AE38" s="568">
        <v>-4924</v>
      </c>
      <c r="AF38" s="566">
        <v>-15144</v>
      </c>
      <c r="AG38" s="566">
        <v>-26769</v>
      </c>
      <c r="AH38" s="567">
        <v>-30390</v>
      </c>
      <c r="AI38" s="567">
        <v>-39649</v>
      </c>
      <c r="AJ38" s="567">
        <v>-2575</v>
      </c>
      <c r="AK38" s="567">
        <v>-28127</v>
      </c>
      <c r="AL38" s="567">
        <v>-3767</v>
      </c>
      <c r="AM38" s="567">
        <v>-2454</v>
      </c>
      <c r="AN38" s="567">
        <v>-2775</v>
      </c>
      <c r="AO38" s="567">
        <v>-4455</v>
      </c>
      <c r="AP38" s="567">
        <v>-4119</v>
      </c>
      <c r="AQ38" s="567">
        <v>-2348</v>
      </c>
      <c r="AR38" s="567">
        <v>-2586</v>
      </c>
      <c r="AS38" s="567">
        <v>-3032</v>
      </c>
      <c r="AT38" s="567">
        <v>-4028</v>
      </c>
      <c r="AU38" s="567">
        <v>-5478</v>
      </c>
      <c r="AV38" s="567">
        <v>-4491</v>
      </c>
      <c r="AW38" s="567">
        <v>-2615</v>
      </c>
      <c r="AX38" s="567">
        <v>-3310</v>
      </c>
      <c r="AY38" s="567">
        <v>-4827</v>
      </c>
      <c r="AZ38" s="567">
        <v>-290</v>
      </c>
      <c r="BA38" s="567">
        <v>-3223</v>
      </c>
      <c r="BB38" s="567">
        <v>-6109</v>
      </c>
      <c r="BC38" s="569">
        <v>-6460</v>
      </c>
      <c r="BD38" s="569">
        <v>842</v>
      </c>
      <c r="BE38" s="569">
        <v>-2068</v>
      </c>
      <c r="BF38" s="2242"/>
      <c r="BG38" s="66"/>
      <c r="BH38" s="71"/>
      <c r="XFB38" s="135">
        <v>202</v>
      </c>
    </row>
    <row r="39" spans="1:200 16382:16382" s="58" customFormat="1" ht="15" customHeight="1" thickBot="1">
      <c r="A39" s="74"/>
      <c r="B39" s="550" t="str">
        <f>INDEX(tblTrans[[English]:[Polski]],MATCH(XFB39,tblTrans[ID],0),LangSelID)</f>
        <v>Total interest expense</v>
      </c>
      <c r="C39" s="551">
        <f t="shared" ref="C39:H39" si="11">SUM(C33:C38)</f>
        <v>-232204</v>
      </c>
      <c r="D39" s="551">
        <f t="shared" si="11"/>
        <v>-226111</v>
      </c>
      <c r="E39" s="551">
        <f t="shared" si="11"/>
        <v>-245763</v>
      </c>
      <c r="F39" s="551">
        <f t="shared" si="11"/>
        <v>-272295</v>
      </c>
      <c r="G39" s="551">
        <f t="shared" si="11"/>
        <v>-270926</v>
      </c>
      <c r="H39" s="551">
        <f t="shared" si="11"/>
        <v>-299145</v>
      </c>
      <c r="I39" s="551">
        <f t="shared" ref="I39:N39" si="12">SUM(I32:I38)</f>
        <v>-362244</v>
      </c>
      <c r="J39" s="551">
        <f t="shared" si="12"/>
        <v>-395181</v>
      </c>
      <c r="K39" s="551">
        <f t="shared" si="12"/>
        <v>-451498</v>
      </c>
      <c r="L39" s="551">
        <f t="shared" si="12"/>
        <v>-503126</v>
      </c>
      <c r="M39" s="551">
        <f t="shared" si="12"/>
        <v>-589737</v>
      </c>
      <c r="N39" s="551">
        <f t="shared" si="12"/>
        <v>-700409</v>
      </c>
      <c r="O39" s="551">
        <f>SUM(O32:O38)</f>
        <v>-550657</v>
      </c>
      <c r="P39" s="551">
        <f>SUM(P32:P38)</f>
        <v>-411439</v>
      </c>
      <c r="Q39" s="551">
        <f>SUM(Q32:Q38)</f>
        <v>-416138</v>
      </c>
      <c r="R39" s="551">
        <f>SUM(R32:R38)</f>
        <v>-416796</v>
      </c>
      <c r="S39" s="551">
        <f t="shared" ref="S39:Y39" si="13">S34+S35+S36+S37+S38</f>
        <v>-431221</v>
      </c>
      <c r="T39" s="551">
        <f t="shared" si="13"/>
        <v>-423489</v>
      </c>
      <c r="U39" s="551">
        <f t="shared" si="13"/>
        <v>-382434</v>
      </c>
      <c r="V39" s="551">
        <f t="shared" si="13"/>
        <v>-373596</v>
      </c>
      <c r="W39" s="551">
        <f t="shared" si="13"/>
        <v>-384968</v>
      </c>
      <c r="X39" s="551">
        <f t="shared" si="13"/>
        <v>-395003</v>
      </c>
      <c r="Y39" s="551">
        <f t="shared" si="13"/>
        <v>-442601</v>
      </c>
      <c r="Z39" s="551">
        <v>-500793</v>
      </c>
      <c r="AA39" s="551">
        <f t="shared" ref="AA39:AJ39" si="14">AA33+AA36+AA37+AA38</f>
        <v>-553230</v>
      </c>
      <c r="AB39" s="551">
        <f t="shared" si="14"/>
        <v>-514344</v>
      </c>
      <c r="AC39" s="551">
        <f t="shared" si="14"/>
        <v>-571410</v>
      </c>
      <c r="AD39" s="551">
        <f t="shared" si="14"/>
        <v>-604536</v>
      </c>
      <c r="AE39" s="551">
        <f t="shared" si="14"/>
        <v>-530640</v>
      </c>
      <c r="AF39" s="551">
        <f t="shared" si="14"/>
        <v>-447302</v>
      </c>
      <c r="AG39" s="551">
        <f t="shared" si="14"/>
        <v>-389049</v>
      </c>
      <c r="AH39" s="551">
        <f t="shared" si="14"/>
        <v>-357169</v>
      </c>
      <c r="AI39" s="551">
        <f t="shared" si="14"/>
        <v>-366728</v>
      </c>
      <c r="AJ39" s="551">
        <f t="shared" si="14"/>
        <v>-353491</v>
      </c>
      <c r="AK39" s="573">
        <v>-385179</v>
      </c>
      <c r="AL39" s="573">
        <v>-360198</v>
      </c>
      <c r="AM39" s="573">
        <v>-324847</v>
      </c>
      <c r="AN39" s="573">
        <v>-263317</v>
      </c>
      <c r="AO39" s="573">
        <v>-277298</v>
      </c>
      <c r="AP39" s="573">
        <v>-283670</v>
      </c>
      <c r="AQ39" s="573">
        <v>-269065</v>
      </c>
      <c r="AR39" s="573">
        <v>-262608</v>
      </c>
      <c r="AS39" s="573">
        <v>-258312</v>
      </c>
      <c r="AT39" s="573">
        <v>-250027</v>
      </c>
      <c r="AU39" s="573">
        <v>-233537</v>
      </c>
      <c r="AV39" s="573">
        <v>-225506</v>
      </c>
      <c r="AW39" s="573">
        <v>-225944</v>
      </c>
      <c r="AX39" s="573">
        <v>-231427</v>
      </c>
      <c r="AY39" s="573">
        <v>-237219</v>
      </c>
      <c r="AZ39" s="573">
        <v>-248210</v>
      </c>
      <c r="BA39" s="573">
        <v>-266453</v>
      </c>
      <c r="BB39" s="573">
        <v>-269834</v>
      </c>
      <c r="BC39" s="1756">
        <v>-270590</v>
      </c>
      <c r="BD39" s="1756">
        <v>-265812</v>
      </c>
      <c r="BE39" s="1756">
        <v>-266844</v>
      </c>
      <c r="BF39" s="2242"/>
      <c r="BG39" s="66"/>
      <c r="BH39" s="71"/>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XFB39" s="135">
        <v>203</v>
      </c>
    </row>
    <row r="40" spans="1:200 16382:16382" s="58" customFormat="1" ht="15.75" customHeight="1" thickBot="1">
      <c r="A40" s="183"/>
      <c r="B40" s="413"/>
      <c r="C40" s="286"/>
      <c r="D40" s="250"/>
      <c r="E40" s="250"/>
      <c r="F40" s="284"/>
      <c r="G40" s="281"/>
      <c r="H40" s="250"/>
      <c r="I40" s="250"/>
      <c r="J40" s="277"/>
      <c r="K40" s="286"/>
      <c r="L40" s="200"/>
      <c r="M40" s="200"/>
      <c r="N40" s="276"/>
      <c r="O40" s="273"/>
      <c r="P40" s="200"/>
      <c r="Q40" s="200"/>
      <c r="R40" s="365"/>
      <c r="S40" s="366"/>
      <c r="T40" s="200"/>
      <c r="U40" s="200"/>
      <c r="V40" s="276"/>
      <c r="W40" s="273"/>
      <c r="X40" s="200"/>
      <c r="Y40" s="200"/>
      <c r="Z40" s="267"/>
      <c r="AA40" s="275"/>
      <c r="AB40" s="200"/>
      <c r="AC40" s="200"/>
      <c r="AD40" s="276"/>
      <c r="AE40" s="273"/>
      <c r="AF40" s="200"/>
      <c r="AG40" s="200"/>
      <c r="AH40" s="276"/>
      <c r="AI40" s="572"/>
      <c r="AJ40" s="276"/>
      <c r="AK40" s="572"/>
      <c r="AL40" s="572"/>
      <c r="AM40" s="572"/>
      <c r="AN40" s="572"/>
      <c r="AO40" s="572"/>
      <c r="AP40" s="572"/>
      <c r="AQ40" s="572"/>
      <c r="AR40" s="686"/>
      <c r="AS40" s="686"/>
      <c r="AT40" s="572"/>
      <c r="AU40" s="572"/>
      <c r="AV40" s="572"/>
      <c r="AW40" s="572"/>
      <c r="AX40" s="686"/>
      <c r="AY40" s="572"/>
      <c r="AZ40" s="572"/>
      <c r="BA40" s="572"/>
      <c r="BB40" s="572"/>
      <c r="BC40" s="572"/>
      <c r="BD40" s="572"/>
      <c r="BE40" s="572"/>
      <c r="BF40" s="55"/>
      <c r="BG40" s="66"/>
      <c r="BH40" s="71"/>
      <c r="XFB40" s="135"/>
    </row>
    <row r="41" spans="1:200 16382:16382" s="58" customFormat="1" ht="15.6" customHeight="1" thickBot="1">
      <c r="A41" s="183"/>
      <c r="B41" s="1689" t="str">
        <f>INDEX(tblTrans[[English]:[Polski]],MATCH(XFB41,tblTrans[ID],0),LangSelID)</f>
        <v>Interest expense</v>
      </c>
      <c r="C41" s="575"/>
      <c r="D41" s="576"/>
      <c r="E41" s="576"/>
      <c r="F41" s="577"/>
      <c r="G41" s="575"/>
      <c r="H41" s="576"/>
      <c r="I41" s="576"/>
      <c r="J41" s="578"/>
      <c r="K41" s="579"/>
      <c r="L41" s="576"/>
      <c r="M41" s="576"/>
      <c r="N41" s="577"/>
      <c r="O41" s="575"/>
      <c r="P41" s="576"/>
      <c r="Q41" s="576"/>
      <c r="R41" s="578"/>
      <c r="S41" s="579"/>
      <c r="T41" s="576"/>
      <c r="U41" s="576"/>
      <c r="V41" s="577"/>
      <c r="W41" s="575"/>
      <c r="X41" s="576"/>
      <c r="Y41" s="576"/>
      <c r="Z41" s="578"/>
      <c r="AA41" s="579"/>
      <c r="AB41" s="576"/>
      <c r="AC41" s="576"/>
      <c r="AD41" s="577"/>
      <c r="AE41" s="575"/>
      <c r="AF41" s="576"/>
      <c r="AG41" s="576"/>
      <c r="AH41" s="578"/>
      <c r="AI41" s="578"/>
      <c r="AJ41" s="578"/>
      <c r="AK41" s="578"/>
      <c r="AL41" s="578"/>
      <c r="AM41" s="578"/>
      <c r="AN41" s="578"/>
      <c r="AO41" s="578"/>
      <c r="AP41" s="578"/>
      <c r="AQ41" s="578"/>
      <c r="AR41" s="578"/>
      <c r="AS41" s="578"/>
      <c r="AT41" s="578"/>
      <c r="AU41" s="578"/>
      <c r="AV41" s="578"/>
      <c r="AW41" s="578"/>
      <c r="AX41" s="578"/>
      <c r="AY41" s="578"/>
      <c r="AZ41" s="578"/>
      <c r="BA41" s="578"/>
      <c r="BB41" s="578"/>
      <c r="BC41" s="2305"/>
      <c r="BD41" s="2305"/>
      <c r="BE41" s="2305"/>
      <c r="BF41" s="2242"/>
      <c r="BG41" s="66"/>
      <c r="BH41" s="71"/>
      <c r="XFB41" s="135">
        <v>196</v>
      </c>
    </row>
    <row r="42" spans="1:200 16382:16382" s="58" customFormat="1" ht="15" hidden="1" customHeight="1" thickBot="1">
      <c r="A42" s="183"/>
      <c r="B42" s="2299" t="str">
        <f>INDEX(tblTrans[[English]:[Polski]],MATCH(XFB42,tblTrans[ID],0),LangSelID)</f>
        <v>Financial liabilities held for trading</v>
      </c>
      <c r="C42" s="2300"/>
      <c r="D42" s="2301"/>
      <c r="E42" s="2301"/>
      <c r="F42" s="2302"/>
      <c r="G42" s="2303"/>
      <c r="H42" s="2301"/>
      <c r="I42" s="2301"/>
      <c r="J42" s="2304"/>
      <c r="K42" s="2300"/>
      <c r="L42" s="2301"/>
      <c r="M42" s="2301"/>
      <c r="N42" s="2302"/>
      <c r="O42" s="2303"/>
      <c r="P42" s="2301"/>
      <c r="Q42" s="2301"/>
      <c r="R42" s="2304"/>
      <c r="S42" s="2300"/>
      <c r="T42" s="2301"/>
      <c r="U42" s="2301"/>
      <c r="V42" s="2302"/>
      <c r="W42" s="2303"/>
      <c r="X42" s="2301"/>
      <c r="Y42" s="2301"/>
      <c r="Z42" s="2304"/>
      <c r="AA42" s="2300"/>
      <c r="AB42" s="2301"/>
      <c r="AC42" s="2301"/>
      <c r="AD42" s="2302"/>
      <c r="AE42" s="2303"/>
      <c r="AF42" s="2301"/>
      <c r="AG42" s="2301"/>
      <c r="AH42" s="2302"/>
      <c r="AI42" s="2302"/>
      <c r="AJ42" s="2302"/>
      <c r="AK42" s="2302"/>
      <c r="AL42" s="2302"/>
      <c r="AM42" s="2302"/>
      <c r="AN42" s="2302"/>
      <c r="AO42" s="2302"/>
      <c r="AP42" s="2302"/>
      <c r="AQ42" s="2302"/>
      <c r="AR42" s="2302"/>
      <c r="AS42" s="2302"/>
      <c r="AT42" s="2302"/>
      <c r="AU42" s="2302"/>
      <c r="AV42" s="2302"/>
      <c r="AW42" s="2302"/>
      <c r="AX42" s="2307"/>
      <c r="AY42" s="2306">
        <v>0</v>
      </c>
      <c r="AZ42" s="2302">
        <v>0</v>
      </c>
      <c r="BA42" s="2302">
        <v>0</v>
      </c>
      <c r="BB42" s="2302">
        <v>0</v>
      </c>
      <c r="BC42" s="2302">
        <v>0</v>
      </c>
      <c r="BD42" s="2302">
        <v>0</v>
      </c>
      <c r="BE42" s="2302"/>
      <c r="BF42" s="2242"/>
      <c r="BG42" s="66"/>
      <c r="BH42" s="71"/>
      <c r="XFB42" s="135">
        <v>1095</v>
      </c>
    </row>
    <row r="43" spans="1:200 16382:16382" s="58" customFormat="1" ht="15" customHeight="1" thickBot="1">
      <c r="A43" s="183"/>
      <c r="B43" s="1802" t="str">
        <f>INDEX(tblTrans[[English]:[Polski]],MATCH(XFB43,tblTrans[ID],0),LangSelID)</f>
        <v>Financial liabilities measured at amortised cost, including:</v>
      </c>
      <c r="C43" s="1527"/>
      <c r="D43" s="1528"/>
      <c r="E43" s="1528"/>
      <c r="F43" s="1530"/>
      <c r="G43" s="1531"/>
      <c r="H43" s="1528"/>
      <c r="I43" s="1528"/>
      <c r="J43" s="1529"/>
      <c r="K43" s="1527"/>
      <c r="L43" s="1528"/>
      <c r="M43" s="1528"/>
      <c r="N43" s="1530"/>
      <c r="O43" s="1531"/>
      <c r="P43" s="1528"/>
      <c r="Q43" s="1528"/>
      <c r="R43" s="1529"/>
      <c r="S43" s="1527"/>
      <c r="T43" s="1528"/>
      <c r="U43" s="1528"/>
      <c r="V43" s="1530"/>
      <c r="W43" s="1531"/>
      <c r="X43" s="1528"/>
      <c r="Y43" s="1528"/>
      <c r="Z43" s="1529"/>
      <c r="AA43" s="1527"/>
      <c r="AB43" s="1528"/>
      <c r="AC43" s="1528"/>
      <c r="AD43" s="1530"/>
      <c r="AE43" s="1531"/>
      <c r="AF43" s="1528"/>
      <c r="AG43" s="1528"/>
      <c r="AH43" s="1530"/>
      <c r="AI43" s="1530"/>
      <c r="AJ43" s="1530"/>
      <c r="AK43" s="1530"/>
      <c r="AL43" s="1530"/>
      <c r="AM43" s="1530"/>
      <c r="AN43" s="1530"/>
      <c r="AO43" s="1530"/>
      <c r="AP43" s="1530"/>
      <c r="AQ43" s="1530"/>
      <c r="AR43" s="1530"/>
      <c r="AS43" s="1530"/>
      <c r="AT43" s="1530"/>
      <c r="AU43" s="1530"/>
      <c r="AV43" s="1530"/>
      <c r="AW43" s="1530"/>
      <c r="AX43" s="1803"/>
      <c r="AY43" s="1804">
        <v>-235835</v>
      </c>
      <c r="AZ43" s="1530">
        <v>-248096</v>
      </c>
      <c r="BA43" s="1530">
        <v>-264748</v>
      </c>
      <c r="BB43" s="1530">
        <v>-264917</v>
      </c>
      <c r="BC43" s="1530">
        <v>-267416</v>
      </c>
      <c r="BD43" s="1530">
        <v>-263368</v>
      </c>
      <c r="BE43" s="1530">
        <v>-264776</v>
      </c>
      <c r="BF43" s="2242"/>
      <c r="BG43" s="66"/>
      <c r="BH43" s="71"/>
      <c r="BK43" s="66"/>
      <c r="XFB43" s="135">
        <v>1096</v>
      </c>
    </row>
    <row r="44" spans="1:200 16382:16382" s="1693" customFormat="1" ht="15" customHeight="1" thickBot="1">
      <c r="A44" s="209"/>
      <c r="B44" s="1691" t="str">
        <f>INDEX(tblTrans[[English]:[Polski]],MATCH(XFB44,tblTrans[ID],0),LangSelID)</f>
        <v>- Deposits</v>
      </c>
      <c r="C44" s="661"/>
      <c r="D44" s="662"/>
      <c r="E44" s="662"/>
      <c r="F44" s="663"/>
      <c r="G44" s="664"/>
      <c r="H44" s="662"/>
      <c r="I44" s="662"/>
      <c r="J44" s="660"/>
      <c r="K44" s="661"/>
      <c r="L44" s="662"/>
      <c r="M44" s="662"/>
      <c r="N44" s="663"/>
      <c r="O44" s="664"/>
      <c r="P44" s="662"/>
      <c r="Q44" s="662"/>
      <c r="R44" s="660"/>
      <c r="S44" s="661"/>
      <c r="T44" s="662"/>
      <c r="U44" s="662"/>
      <c r="V44" s="663"/>
      <c r="W44" s="664"/>
      <c r="X44" s="662"/>
      <c r="Y44" s="662"/>
      <c r="Z44" s="660"/>
      <c r="AA44" s="661"/>
      <c r="AB44" s="662"/>
      <c r="AC44" s="662"/>
      <c r="AD44" s="663"/>
      <c r="AE44" s="664"/>
      <c r="AF44" s="662"/>
      <c r="AG44" s="662"/>
      <c r="AH44" s="663"/>
      <c r="AI44" s="663"/>
      <c r="AJ44" s="663"/>
      <c r="AK44" s="663"/>
      <c r="AL44" s="663"/>
      <c r="AM44" s="663"/>
      <c r="AN44" s="663"/>
      <c r="AO44" s="663"/>
      <c r="AP44" s="663"/>
      <c r="AQ44" s="663"/>
      <c r="AR44" s="663"/>
      <c r="AS44" s="663"/>
      <c r="AT44" s="663"/>
      <c r="AU44" s="663"/>
      <c r="AV44" s="663"/>
      <c r="AW44" s="663"/>
      <c r="AX44" s="1699"/>
      <c r="AY44" s="1695">
        <v>-130512</v>
      </c>
      <c r="AZ44" s="663">
        <v>-148438</v>
      </c>
      <c r="BA44" s="663">
        <v>-152764</v>
      </c>
      <c r="BB44" s="663">
        <v>-150900</v>
      </c>
      <c r="BC44" s="663">
        <v>-158362</v>
      </c>
      <c r="BD44" s="663">
        <v>-167565</v>
      </c>
      <c r="BE44" s="663">
        <v>-168514</v>
      </c>
      <c r="BF44" s="2298"/>
      <c r="BG44" s="66"/>
      <c r="BH44" s="71"/>
      <c r="BK44" s="66"/>
      <c r="XFB44" s="1694">
        <v>1097</v>
      </c>
    </row>
    <row r="45" spans="1:200 16382:16382" s="1693" customFormat="1" ht="15" customHeight="1" thickBot="1">
      <c r="A45" s="209"/>
      <c r="B45" s="1691" t="str">
        <f>INDEX(tblTrans[[English]:[Polski]],MATCH(XFB45,tblTrans[ID],0),LangSelID)</f>
        <v>- Loans received</v>
      </c>
      <c r="C45" s="661"/>
      <c r="D45" s="662"/>
      <c r="E45" s="662"/>
      <c r="F45" s="663"/>
      <c r="G45" s="664"/>
      <c r="H45" s="662"/>
      <c r="I45" s="662"/>
      <c r="J45" s="660"/>
      <c r="K45" s="661"/>
      <c r="L45" s="662"/>
      <c r="M45" s="662"/>
      <c r="N45" s="663"/>
      <c r="O45" s="664"/>
      <c r="P45" s="662"/>
      <c r="Q45" s="662"/>
      <c r="R45" s="660"/>
      <c r="S45" s="661"/>
      <c r="T45" s="662"/>
      <c r="U45" s="662"/>
      <c r="V45" s="663"/>
      <c r="W45" s="664"/>
      <c r="X45" s="662"/>
      <c r="Y45" s="662"/>
      <c r="Z45" s="660"/>
      <c r="AA45" s="661"/>
      <c r="AB45" s="662"/>
      <c r="AC45" s="662"/>
      <c r="AD45" s="663"/>
      <c r="AE45" s="664"/>
      <c r="AF45" s="662"/>
      <c r="AG45" s="662"/>
      <c r="AH45" s="663"/>
      <c r="AI45" s="663"/>
      <c r="AJ45" s="663"/>
      <c r="AK45" s="663"/>
      <c r="AL45" s="663"/>
      <c r="AM45" s="663"/>
      <c r="AN45" s="663"/>
      <c r="AO45" s="663"/>
      <c r="AP45" s="663"/>
      <c r="AQ45" s="663"/>
      <c r="AR45" s="663"/>
      <c r="AS45" s="663"/>
      <c r="AT45" s="663"/>
      <c r="AU45" s="663"/>
      <c r="AV45" s="663"/>
      <c r="AW45" s="663"/>
      <c r="AX45" s="1699"/>
      <c r="AY45" s="1695">
        <v>-7601</v>
      </c>
      <c r="AZ45" s="663">
        <v>-7384</v>
      </c>
      <c r="BA45" s="663">
        <v>-8403</v>
      </c>
      <c r="BB45" s="663">
        <v>-5855</v>
      </c>
      <c r="BC45" s="663">
        <v>-4879</v>
      </c>
      <c r="BD45" s="663">
        <v>-3113</v>
      </c>
      <c r="BE45" s="663">
        <v>-2505</v>
      </c>
      <c r="BF45" s="2298"/>
      <c r="BG45" s="66"/>
      <c r="BH45" s="71"/>
      <c r="BK45" s="66"/>
      <c r="XFB45" s="1694">
        <v>1098</v>
      </c>
    </row>
    <row r="46" spans="1:200 16382:16382" s="1693" customFormat="1" ht="15" customHeight="1" thickBot="1">
      <c r="A46" s="209"/>
      <c r="B46" s="1691" t="str">
        <f>INDEX(tblTrans[[English]:[Polski]],MATCH(XFB46,tblTrans[ID],0),LangSelID)</f>
        <v>- Issue of debt securities</v>
      </c>
      <c r="C46" s="661"/>
      <c r="D46" s="662"/>
      <c r="E46" s="662"/>
      <c r="F46" s="663"/>
      <c r="G46" s="664"/>
      <c r="H46" s="662"/>
      <c r="I46" s="662"/>
      <c r="J46" s="660"/>
      <c r="K46" s="661"/>
      <c r="L46" s="662"/>
      <c r="M46" s="662"/>
      <c r="N46" s="663"/>
      <c r="O46" s="664"/>
      <c r="P46" s="662"/>
      <c r="Q46" s="662"/>
      <c r="R46" s="660"/>
      <c r="S46" s="661"/>
      <c r="T46" s="662"/>
      <c r="U46" s="662"/>
      <c r="V46" s="663"/>
      <c r="W46" s="664"/>
      <c r="X46" s="662"/>
      <c r="Y46" s="662"/>
      <c r="Z46" s="660"/>
      <c r="AA46" s="661"/>
      <c r="AB46" s="662"/>
      <c r="AC46" s="662"/>
      <c r="AD46" s="663"/>
      <c r="AE46" s="664"/>
      <c r="AF46" s="662"/>
      <c r="AG46" s="662"/>
      <c r="AH46" s="663"/>
      <c r="AI46" s="663"/>
      <c r="AJ46" s="663"/>
      <c r="AK46" s="663"/>
      <c r="AL46" s="663"/>
      <c r="AM46" s="663"/>
      <c r="AN46" s="663"/>
      <c r="AO46" s="663"/>
      <c r="AP46" s="663"/>
      <c r="AQ46" s="663"/>
      <c r="AR46" s="663"/>
      <c r="AS46" s="663"/>
      <c r="AT46" s="663"/>
      <c r="AU46" s="663"/>
      <c r="AV46" s="663"/>
      <c r="AW46" s="663"/>
      <c r="AX46" s="1699"/>
      <c r="AY46" s="1695">
        <v>-76822</v>
      </c>
      <c r="AZ46" s="663">
        <v>-73299</v>
      </c>
      <c r="BA46" s="663">
        <v>-84102</v>
      </c>
      <c r="BB46" s="663">
        <v>-84647</v>
      </c>
      <c r="BC46" s="663">
        <v>-82193</v>
      </c>
      <c r="BD46" s="663">
        <v>-70668</v>
      </c>
      <c r="BE46" s="663">
        <v>-71419</v>
      </c>
      <c r="BF46" s="2298"/>
      <c r="BG46" s="66"/>
      <c r="BH46" s="71"/>
      <c r="BK46" s="66"/>
      <c r="XFB46" s="1694">
        <v>1099</v>
      </c>
    </row>
    <row r="47" spans="1:200 16382:16382" s="1693" customFormat="1" ht="15" customHeight="1" thickBot="1">
      <c r="A47" s="209"/>
      <c r="B47" s="1691" t="str">
        <f>INDEX(tblTrans[[English]:[Polski]],MATCH(XFB47,tblTrans[ID],0),LangSelID)</f>
        <v>- Subordinated liabilities</v>
      </c>
      <c r="C47" s="661"/>
      <c r="D47" s="662"/>
      <c r="E47" s="662"/>
      <c r="F47" s="663"/>
      <c r="G47" s="664"/>
      <c r="H47" s="662"/>
      <c r="I47" s="662"/>
      <c r="J47" s="660"/>
      <c r="K47" s="661"/>
      <c r="L47" s="662"/>
      <c r="M47" s="662"/>
      <c r="N47" s="663"/>
      <c r="O47" s="664"/>
      <c r="P47" s="662"/>
      <c r="Q47" s="662"/>
      <c r="R47" s="660"/>
      <c r="S47" s="661"/>
      <c r="T47" s="662"/>
      <c r="U47" s="662"/>
      <c r="V47" s="663"/>
      <c r="W47" s="664"/>
      <c r="X47" s="662"/>
      <c r="Y47" s="662"/>
      <c r="Z47" s="660"/>
      <c r="AA47" s="661"/>
      <c r="AB47" s="662"/>
      <c r="AC47" s="662"/>
      <c r="AD47" s="663"/>
      <c r="AE47" s="664"/>
      <c r="AF47" s="662"/>
      <c r="AG47" s="662"/>
      <c r="AH47" s="663"/>
      <c r="AI47" s="663"/>
      <c r="AJ47" s="663"/>
      <c r="AK47" s="663"/>
      <c r="AL47" s="663"/>
      <c r="AM47" s="663"/>
      <c r="AN47" s="663"/>
      <c r="AO47" s="663"/>
      <c r="AP47" s="663"/>
      <c r="AQ47" s="663"/>
      <c r="AR47" s="663"/>
      <c r="AS47" s="663"/>
      <c r="AT47" s="663"/>
      <c r="AU47" s="663"/>
      <c r="AV47" s="663"/>
      <c r="AW47" s="663"/>
      <c r="AX47" s="1699"/>
      <c r="AY47" s="1695">
        <v>-18780</v>
      </c>
      <c r="AZ47" s="663">
        <v>-16273</v>
      </c>
      <c r="BA47" s="663">
        <v>-17238</v>
      </c>
      <c r="BB47" s="663">
        <v>-23009</v>
      </c>
      <c r="BC47" s="663">
        <v>-18707</v>
      </c>
      <c r="BD47" s="663">
        <v>-18952</v>
      </c>
      <c r="BE47" s="663">
        <v>-19326</v>
      </c>
      <c r="BF47" s="2298"/>
      <c r="BG47" s="66"/>
      <c r="BH47" s="71"/>
      <c r="BK47" s="66"/>
      <c r="XFB47" s="1694">
        <v>1100</v>
      </c>
    </row>
    <row r="48" spans="1:200 16382:16382" s="1693" customFormat="1" ht="15" customHeight="1" thickBot="1">
      <c r="A48" s="209"/>
      <c r="B48" s="1691" t="str">
        <f>INDEX(tblTrans[[English]:[Polski]],MATCH(XFB48,tblTrans[ID],0),LangSelID)</f>
        <v>- Other financial liabilities</v>
      </c>
      <c r="C48" s="661"/>
      <c r="D48" s="662"/>
      <c r="E48" s="662"/>
      <c r="F48" s="663"/>
      <c r="G48" s="664"/>
      <c r="H48" s="662"/>
      <c r="I48" s="662"/>
      <c r="J48" s="660"/>
      <c r="K48" s="661"/>
      <c r="L48" s="662"/>
      <c r="M48" s="662"/>
      <c r="N48" s="663"/>
      <c r="O48" s="664"/>
      <c r="P48" s="662"/>
      <c r="Q48" s="662"/>
      <c r="R48" s="660"/>
      <c r="S48" s="661"/>
      <c r="T48" s="662"/>
      <c r="U48" s="662"/>
      <c r="V48" s="663"/>
      <c r="W48" s="664"/>
      <c r="X48" s="662"/>
      <c r="Y48" s="662"/>
      <c r="Z48" s="660"/>
      <c r="AA48" s="661"/>
      <c r="AB48" s="662"/>
      <c r="AC48" s="662"/>
      <c r="AD48" s="663"/>
      <c r="AE48" s="664"/>
      <c r="AF48" s="662"/>
      <c r="AG48" s="662"/>
      <c r="AH48" s="663"/>
      <c r="AI48" s="663"/>
      <c r="AJ48" s="663"/>
      <c r="AK48" s="663"/>
      <c r="AL48" s="663"/>
      <c r="AM48" s="663"/>
      <c r="AN48" s="663"/>
      <c r="AO48" s="663"/>
      <c r="AP48" s="663"/>
      <c r="AQ48" s="663"/>
      <c r="AR48" s="663"/>
      <c r="AS48" s="663"/>
      <c r="AT48" s="663"/>
      <c r="AU48" s="663"/>
      <c r="AV48" s="663"/>
      <c r="AW48" s="663"/>
      <c r="AX48" s="1699"/>
      <c r="AY48" s="1695">
        <v>-2120</v>
      </c>
      <c r="AZ48" s="663">
        <v>-2702</v>
      </c>
      <c r="BA48" s="663">
        <v>-2241</v>
      </c>
      <c r="BB48" s="663">
        <v>-506</v>
      </c>
      <c r="BC48" s="663">
        <v>-2447</v>
      </c>
      <c r="BD48" s="663">
        <v>-2493</v>
      </c>
      <c r="BE48" s="663">
        <v>-2403</v>
      </c>
      <c r="BF48" s="2298"/>
      <c r="BG48" s="66"/>
      <c r="BH48" s="71"/>
      <c r="BK48" s="66"/>
      <c r="XFB48" s="1694">
        <v>1101</v>
      </c>
    </row>
    <row r="49" spans="1:200 16382:16382" s="1693" customFormat="1" ht="15" customHeight="1" thickBot="1">
      <c r="A49" s="209"/>
      <c r="B49" s="1799" t="str">
        <f>INDEX(tblTrans[[English]:[Polski]],MATCH(XFB49,tblTrans[ID],0),LangSelID)</f>
        <v>- Leasing contract</v>
      </c>
      <c r="C49" s="1744"/>
      <c r="D49" s="1745"/>
      <c r="E49" s="1745"/>
      <c r="F49" s="1746"/>
      <c r="G49" s="1747"/>
      <c r="H49" s="1745"/>
      <c r="I49" s="1745"/>
      <c r="J49" s="1743"/>
      <c r="K49" s="1744"/>
      <c r="L49" s="1745"/>
      <c r="M49" s="1745"/>
      <c r="N49" s="1746"/>
      <c r="O49" s="1747"/>
      <c r="P49" s="1745"/>
      <c r="Q49" s="1745"/>
      <c r="R49" s="1743"/>
      <c r="S49" s="1744"/>
      <c r="T49" s="1745"/>
      <c r="U49" s="1745"/>
      <c r="V49" s="1746"/>
      <c r="W49" s="1747"/>
      <c r="X49" s="1745"/>
      <c r="Y49" s="1745"/>
      <c r="Z49" s="1743"/>
      <c r="AA49" s="1744"/>
      <c r="AB49" s="1745"/>
      <c r="AC49" s="1745"/>
      <c r="AD49" s="1746"/>
      <c r="AE49" s="1747"/>
      <c r="AF49" s="1745"/>
      <c r="AG49" s="1745"/>
      <c r="AH49" s="1746"/>
      <c r="AI49" s="1746"/>
      <c r="AJ49" s="1746"/>
      <c r="AK49" s="1746"/>
      <c r="AL49" s="1746"/>
      <c r="AM49" s="1746"/>
      <c r="AN49" s="1746"/>
      <c r="AO49" s="1746"/>
      <c r="AP49" s="1746"/>
      <c r="AQ49" s="1746"/>
      <c r="AR49" s="1746"/>
      <c r="AS49" s="1746"/>
      <c r="AT49" s="1746"/>
      <c r="AU49" s="1746"/>
      <c r="AV49" s="1746"/>
      <c r="AW49" s="1746"/>
      <c r="AX49" s="1800"/>
      <c r="AY49" s="1801">
        <v>0</v>
      </c>
      <c r="AZ49" s="1746">
        <v>0</v>
      </c>
      <c r="BA49" s="1746">
        <v>0</v>
      </c>
      <c r="BB49" s="1746">
        <v>0</v>
      </c>
      <c r="BC49" s="1746">
        <v>-828</v>
      </c>
      <c r="BD49" s="1746">
        <v>-577</v>
      </c>
      <c r="BE49" s="1746">
        <v>-609</v>
      </c>
      <c r="BF49" s="2298"/>
      <c r="BG49" s="66"/>
      <c r="BH49" s="71"/>
      <c r="BK49" s="66"/>
      <c r="XFB49" s="1694">
        <v>1102</v>
      </c>
    </row>
    <row r="50" spans="1:200 16382:16382" s="58" customFormat="1" ht="15" customHeight="1" thickBot="1">
      <c r="A50" s="183"/>
      <c r="B50" s="1796" t="str">
        <f>INDEX(tblTrans[[English]:[Polski]],MATCH(XFB50,tblTrans[ID],0),LangSelID)</f>
        <v>Other liabilities</v>
      </c>
      <c r="C50" s="775"/>
      <c r="D50" s="776"/>
      <c r="E50" s="776"/>
      <c r="F50" s="777"/>
      <c r="G50" s="1706"/>
      <c r="H50" s="776"/>
      <c r="I50" s="776"/>
      <c r="J50" s="1705"/>
      <c r="K50" s="775"/>
      <c r="L50" s="776"/>
      <c r="M50" s="776"/>
      <c r="N50" s="777"/>
      <c r="O50" s="1706"/>
      <c r="P50" s="776"/>
      <c r="Q50" s="776"/>
      <c r="R50" s="1705"/>
      <c r="S50" s="775"/>
      <c r="T50" s="776"/>
      <c r="U50" s="776"/>
      <c r="V50" s="777"/>
      <c r="W50" s="1706"/>
      <c r="X50" s="776"/>
      <c r="Y50" s="776"/>
      <c r="Z50" s="1705"/>
      <c r="AA50" s="775"/>
      <c r="AB50" s="776"/>
      <c r="AC50" s="776"/>
      <c r="AD50" s="777"/>
      <c r="AE50" s="1706"/>
      <c r="AF50" s="776"/>
      <c r="AG50" s="776"/>
      <c r="AH50" s="777"/>
      <c r="AI50" s="777"/>
      <c r="AJ50" s="777"/>
      <c r="AK50" s="777"/>
      <c r="AL50" s="777"/>
      <c r="AM50" s="777"/>
      <c r="AN50" s="777"/>
      <c r="AO50" s="777"/>
      <c r="AP50" s="777"/>
      <c r="AQ50" s="777"/>
      <c r="AR50" s="777"/>
      <c r="AS50" s="777"/>
      <c r="AT50" s="777"/>
      <c r="AU50" s="777"/>
      <c r="AV50" s="777"/>
      <c r="AW50" s="777"/>
      <c r="AX50" s="1797"/>
      <c r="AY50" s="1798">
        <v>-1384</v>
      </c>
      <c r="AZ50" s="777">
        <v>-114</v>
      </c>
      <c r="BA50" s="777">
        <v>-1705</v>
      </c>
      <c r="BB50" s="777">
        <v>-4917</v>
      </c>
      <c r="BC50" s="777">
        <v>-3174</v>
      </c>
      <c r="BD50" s="777">
        <v>-2444</v>
      </c>
      <c r="BE50" s="777">
        <v>-2068</v>
      </c>
      <c r="BF50" s="55"/>
      <c r="BG50" s="66"/>
      <c r="BH50" s="71"/>
      <c r="BK50" s="66"/>
      <c r="XFB50" s="135">
        <v>1103</v>
      </c>
    </row>
    <row r="51" spans="1:200 16382:16382" s="58" customFormat="1" ht="15" customHeight="1" thickBot="1">
      <c r="A51" s="183"/>
      <c r="B51" s="558" t="str">
        <f>INDEX(tblTrans[[English]:[Polski]],MATCH(XFB51,tblTrans[ID],0),LangSelID)</f>
        <v>Interest expense on assets</v>
      </c>
      <c r="C51" s="559"/>
      <c r="D51" s="560"/>
      <c r="E51" s="560"/>
      <c r="F51" s="561"/>
      <c r="G51" s="562"/>
      <c r="H51" s="560"/>
      <c r="I51" s="560"/>
      <c r="J51" s="563"/>
      <c r="K51" s="559"/>
      <c r="L51" s="560"/>
      <c r="M51" s="560"/>
      <c r="N51" s="561"/>
      <c r="O51" s="562"/>
      <c r="P51" s="560"/>
      <c r="Q51" s="560"/>
      <c r="R51" s="563"/>
      <c r="S51" s="559"/>
      <c r="T51" s="560"/>
      <c r="U51" s="560"/>
      <c r="V51" s="561"/>
      <c r="W51" s="562"/>
      <c r="X51" s="560"/>
      <c r="Y51" s="560"/>
      <c r="Z51" s="563"/>
      <c r="AA51" s="559"/>
      <c r="AB51" s="560"/>
      <c r="AC51" s="560"/>
      <c r="AD51" s="561"/>
      <c r="AE51" s="562"/>
      <c r="AF51" s="560"/>
      <c r="AG51" s="560"/>
      <c r="AH51" s="561"/>
      <c r="AI51" s="561"/>
      <c r="AJ51" s="561"/>
      <c r="AK51" s="561"/>
      <c r="AL51" s="561"/>
      <c r="AM51" s="561"/>
      <c r="AN51" s="561"/>
      <c r="AO51" s="561"/>
      <c r="AP51" s="561"/>
      <c r="AQ51" s="561"/>
      <c r="AR51" s="561"/>
      <c r="AS51" s="561"/>
      <c r="AT51" s="561"/>
      <c r="AU51" s="561"/>
      <c r="AV51" s="561"/>
      <c r="AW51" s="561"/>
      <c r="AX51" s="1700"/>
      <c r="AY51" s="1696">
        <v>0</v>
      </c>
      <c r="AZ51" s="561">
        <v>0</v>
      </c>
      <c r="BA51" s="561">
        <v>0</v>
      </c>
      <c r="BB51" s="561">
        <v>0</v>
      </c>
      <c r="BC51" s="561">
        <v>0</v>
      </c>
      <c r="BD51" s="561">
        <v>0</v>
      </c>
      <c r="BE51" s="561">
        <v>0</v>
      </c>
      <c r="BF51" s="55"/>
      <c r="BG51" s="66"/>
      <c r="BH51" s="71"/>
      <c r="XFB51" s="135">
        <v>1104</v>
      </c>
    </row>
    <row r="52" spans="1:200 16382:16382" s="58" customFormat="1" ht="15.75" customHeight="1" thickBot="1">
      <c r="A52" s="74"/>
      <c r="B52" s="550" t="str">
        <f>INDEX(tblTrans[[English]:[Polski]],MATCH(XFB52,tblTrans[ID],0),LangSelID)</f>
        <v>Total interest expense</v>
      </c>
      <c r="C52" s="551"/>
      <c r="D52" s="551"/>
      <c r="E52" s="551"/>
      <c r="F52" s="551"/>
      <c r="G52" s="551"/>
      <c r="H52" s="551"/>
      <c r="I52" s="551"/>
      <c r="J52" s="551"/>
      <c r="K52" s="551"/>
      <c r="L52" s="551"/>
      <c r="M52" s="551"/>
      <c r="N52" s="551"/>
      <c r="O52" s="551"/>
      <c r="P52" s="551"/>
      <c r="Q52" s="551"/>
      <c r="R52" s="551"/>
      <c r="S52" s="551"/>
      <c r="T52" s="551"/>
      <c r="U52" s="551"/>
      <c r="V52" s="551"/>
      <c r="W52" s="551"/>
      <c r="X52" s="551"/>
      <c r="Y52" s="551"/>
      <c r="Z52" s="551"/>
      <c r="AA52" s="551"/>
      <c r="AB52" s="551"/>
      <c r="AC52" s="551"/>
      <c r="AD52" s="551"/>
      <c r="AE52" s="551"/>
      <c r="AF52" s="551"/>
      <c r="AG52" s="551"/>
      <c r="AH52" s="551"/>
      <c r="AI52" s="551"/>
      <c r="AJ52" s="551"/>
      <c r="AK52" s="573"/>
      <c r="AL52" s="573"/>
      <c r="AM52" s="573"/>
      <c r="AN52" s="573"/>
      <c r="AO52" s="573"/>
      <c r="AP52" s="573"/>
      <c r="AQ52" s="573"/>
      <c r="AR52" s="573"/>
      <c r="AS52" s="573"/>
      <c r="AT52" s="573"/>
      <c r="AU52" s="573"/>
      <c r="AV52" s="573"/>
      <c r="AW52" s="573"/>
      <c r="AX52" s="1701"/>
      <c r="AY52" s="1697">
        <v>-237219</v>
      </c>
      <c r="AZ52" s="573">
        <v>-248210</v>
      </c>
      <c r="BA52" s="573">
        <v>-266453</v>
      </c>
      <c r="BB52" s="573">
        <v>-269834</v>
      </c>
      <c r="BC52" s="1756">
        <v>-270590</v>
      </c>
      <c r="BD52" s="1756">
        <v>-265812</v>
      </c>
      <c r="BE52" s="1756">
        <v>-266844</v>
      </c>
      <c r="BF52" s="55"/>
      <c r="BG52" s="66"/>
      <c r="BH52" s="71"/>
      <c r="BI52" s="138"/>
      <c r="BJ52" s="138"/>
      <c r="BK52" s="138"/>
      <c r="BL52" s="138"/>
      <c r="BM52" s="138"/>
      <c r="BN52" s="138"/>
      <c r="BO52" s="138"/>
      <c r="BP52" s="138"/>
      <c r="BQ52" s="138"/>
      <c r="BR52" s="138"/>
      <c r="BS52" s="138"/>
      <c r="BT52" s="138"/>
      <c r="BU52" s="138"/>
      <c r="BV52" s="138"/>
      <c r="BW52" s="138"/>
      <c r="BX52" s="138"/>
      <c r="BY52" s="138"/>
      <c r="BZ52" s="138"/>
      <c r="CA52" s="138"/>
      <c r="CB52" s="138"/>
      <c r="CC52" s="138"/>
      <c r="CD52" s="138"/>
      <c r="CE52" s="138"/>
      <c r="CF52" s="138"/>
      <c r="CG52" s="138"/>
      <c r="CH52" s="138"/>
      <c r="CI52" s="138"/>
      <c r="CJ52" s="138"/>
      <c r="CK52" s="138"/>
      <c r="CL52" s="138"/>
      <c r="CM52" s="138"/>
      <c r="CN52" s="138"/>
      <c r="CO52" s="138"/>
      <c r="CP52" s="138"/>
      <c r="CQ52" s="138"/>
      <c r="CR52" s="138"/>
      <c r="CS52" s="138"/>
      <c r="CT52" s="138"/>
      <c r="CU52" s="138"/>
      <c r="CV52" s="138"/>
      <c r="CW52" s="138"/>
      <c r="CX52" s="138"/>
      <c r="CY52" s="138"/>
      <c r="CZ52" s="138"/>
      <c r="DA52" s="138"/>
      <c r="DB52" s="138"/>
      <c r="DC52" s="138"/>
      <c r="DD52" s="138"/>
      <c r="DE52" s="138"/>
      <c r="DF52" s="138"/>
      <c r="DG52" s="138"/>
      <c r="DH52" s="138"/>
      <c r="DI52" s="138"/>
      <c r="DJ52" s="138"/>
      <c r="DK52" s="138"/>
      <c r="DL52" s="138"/>
      <c r="DM52" s="138"/>
      <c r="DN52" s="138"/>
      <c r="DO52" s="138"/>
      <c r="DP52" s="138"/>
      <c r="DQ52" s="138"/>
      <c r="DR52" s="138"/>
      <c r="DS52" s="138"/>
      <c r="DT52" s="138"/>
      <c r="DU52" s="138"/>
      <c r="DV52" s="138"/>
      <c r="DW52" s="138"/>
      <c r="DX52" s="138"/>
      <c r="DY52" s="138"/>
      <c r="DZ52" s="138"/>
      <c r="EA52" s="138"/>
      <c r="EB52" s="138"/>
      <c r="EC52" s="138"/>
      <c r="ED52" s="138"/>
      <c r="EE52" s="138"/>
      <c r="EF52" s="138"/>
      <c r="EG52" s="138"/>
      <c r="EH52" s="138"/>
      <c r="EI52" s="138"/>
      <c r="EJ52" s="138"/>
      <c r="EK52" s="138"/>
      <c r="EL52" s="138"/>
      <c r="EM52" s="138"/>
      <c r="EN52" s="138"/>
      <c r="EO52" s="138"/>
      <c r="EP52" s="138"/>
      <c r="EQ52" s="138"/>
      <c r="ER52" s="138"/>
      <c r="ES52" s="138"/>
      <c r="ET52" s="138"/>
      <c r="EU52" s="138"/>
      <c r="EV52" s="138"/>
      <c r="EW52" s="138"/>
      <c r="EX52" s="138"/>
      <c r="EY52" s="138"/>
      <c r="EZ52" s="138"/>
      <c r="FA52" s="138"/>
      <c r="FB52" s="138"/>
      <c r="FC52" s="138"/>
      <c r="FD52" s="138"/>
      <c r="FE52" s="138"/>
      <c r="FF52" s="138"/>
      <c r="FG52" s="138"/>
      <c r="FH52" s="138"/>
      <c r="FI52" s="138"/>
      <c r="FJ52" s="138"/>
      <c r="FK52" s="138"/>
      <c r="FL52" s="138"/>
      <c r="FM52" s="138"/>
      <c r="FN52" s="138"/>
      <c r="FO52" s="138"/>
      <c r="FP52" s="138"/>
      <c r="FQ52" s="138"/>
      <c r="FR52" s="138"/>
      <c r="FS52" s="138"/>
      <c r="FT52" s="138"/>
      <c r="FU52" s="138"/>
      <c r="FV52" s="138"/>
      <c r="FW52" s="138"/>
      <c r="FX52" s="138"/>
      <c r="FY52" s="138"/>
      <c r="FZ52" s="138"/>
      <c r="GA52" s="138"/>
      <c r="GB52" s="138"/>
      <c r="GC52" s="138"/>
      <c r="GD52" s="138"/>
      <c r="GE52" s="138"/>
      <c r="GF52" s="138"/>
      <c r="GG52" s="138"/>
      <c r="GH52" s="138"/>
      <c r="GI52" s="138"/>
      <c r="GJ52" s="138"/>
      <c r="GK52" s="138"/>
      <c r="GL52" s="138"/>
      <c r="GM52" s="138"/>
      <c r="GN52" s="138"/>
      <c r="GO52" s="138"/>
      <c r="GP52" s="138"/>
      <c r="GQ52" s="138"/>
      <c r="GR52" s="138"/>
      <c r="XFB52" s="135">
        <v>203</v>
      </c>
    </row>
    <row r="53" spans="1:200 16382:16382" s="58" customFormat="1" ht="15.75" customHeight="1" thickBot="1">
      <c r="A53" s="183"/>
      <c r="B53" s="413"/>
      <c r="C53" s="286"/>
      <c r="D53" s="250"/>
      <c r="E53" s="250"/>
      <c r="F53" s="284"/>
      <c r="G53" s="281"/>
      <c r="H53" s="250"/>
      <c r="I53" s="250"/>
      <c r="J53" s="277"/>
      <c r="K53" s="286"/>
      <c r="L53" s="200"/>
      <c r="M53" s="200"/>
      <c r="N53" s="276"/>
      <c r="O53" s="273"/>
      <c r="P53" s="200"/>
      <c r="Q53" s="200"/>
      <c r="R53" s="365"/>
      <c r="S53" s="366"/>
      <c r="T53" s="200"/>
      <c r="U53" s="200"/>
      <c r="V53" s="276"/>
      <c r="W53" s="273"/>
      <c r="X53" s="200"/>
      <c r="Y53" s="200"/>
      <c r="Z53" s="267"/>
      <c r="AA53" s="275"/>
      <c r="AB53" s="200"/>
      <c r="AC53" s="200"/>
      <c r="AD53" s="276"/>
      <c r="AE53" s="273"/>
      <c r="AF53" s="200"/>
      <c r="AG53" s="200"/>
      <c r="AH53" s="276"/>
      <c r="AI53" s="572"/>
      <c r="AJ53" s="276"/>
      <c r="AK53" s="572"/>
      <c r="AL53" s="572"/>
      <c r="AM53" s="572"/>
      <c r="AN53" s="572"/>
      <c r="AO53" s="572"/>
      <c r="AP53" s="572"/>
      <c r="AQ53" s="572"/>
      <c r="AR53" s="686"/>
      <c r="AS53" s="686"/>
      <c r="AT53" s="572"/>
      <c r="AU53" s="572"/>
      <c r="AV53" s="572"/>
      <c r="AW53" s="572"/>
      <c r="AX53" s="686"/>
      <c r="AY53" s="572"/>
      <c r="AZ53" s="572"/>
      <c r="BA53" s="572"/>
      <c r="BB53" s="572"/>
      <c r="BC53" s="572"/>
      <c r="BD53" s="572"/>
      <c r="BE53" s="572"/>
      <c r="BF53" s="55"/>
      <c r="XFB53" s="135"/>
    </row>
    <row r="54" spans="1:200 16382:16382" thickBot="1">
      <c r="G54" s="62"/>
      <c r="AY54" s="1019"/>
      <c r="AZ54" s="1019"/>
      <c r="BA54" s="1019"/>
      <c r="BB54" s="1019"/>
    </row>
    <row r="55" spans="1:200 16382:16382" thickBot="1">
      <c r="G55" s="62"/>
      <c r="AY55" s="1019"/>
      <c r="AZ55" s="1019"/>
      <c r="BA55" s="1019"/>
      <c r="BB55" s="1019"/>
    </row>
    <row r="56" spans="1:200 16382:16382" thickBot="1">
      <c r="G56" s="62"/>
      <c r="AT56" s="2242"/>
      <c r="AU56" s="2242"/>
      <c r="AY56" s="1019"/>
      <c r="AZ56" s="1019"/>
      <c r="BA56" s="1019"/>
      <c r="BB56" s="1019"/>
    </row>
    <row r="57" spans="1:200 16382:16382" thickBot="1">
      <c r="G57" s="62"/>
      <c r="AT57" s="2242"/>
      <c r="AU57" s="2242"/>
      <c r="AY57" s="1019"/>
      <c r="AZ57" s="1019"/>
      <c r="BA57" s="1019"/>
      <c r="BB57" s="1019"/>
    </row>
    <row r="58" spans="1:200 16382:16382" thickBot="1">
      <c r="G58" s="62"/>
      <c r="AT58" s="2298"/>
      <c r="AU58" s="2298"/>
    </row>
    <row r="59" spans="1:200 16382:16382" thickBot="1">
      <c r="G59" s="62"/>
      <c r="AT59" s="2298"/>
      <c r="AU59" s="2298"/>
    </row>
    <row r="60" spans="1:200 16382:16382" thickBot="1">
      <c r="G60" s="62"/>
      <c r="AT60" s="2298"/>
      <c r="AU60" s="2298"/>
    </row>
    <row r="61" spans="1:200 16382:16382" thickBot="1">
      <c r="G61" s="62"/>
      <c r="AT61" s="2298"/>
      <c r="AU61" s="2298"/>
    </row>
    <row r="62" spans="1:200 16382:16382" thickBot="1">
      <c r="G62" s="62"/>
      <c r="AT62" s="2298"/>
      <c r="AU62" s="2298"/>
    </row>
    <row r="63" spans="1:200 16382:16382" thickBot="1">
      <c r="G63" s="62"/>
      <c r="AT63" s="2298"/>
      <c r="AU63" s="2298"/>
    </row>
    <row r="64" spans="1:200 16382:16382" thickBot="1">
      <c r="G64" s="62"/>
    </row>
    <row r="65" spans="7:7" thickBot="1">
      <c r="G65" s="62"/>
    </row>
    <row r="66" spans="7:7" thickBot="1">
      <c r="G66" s="62"/>
    </row>
    <row r="67" spans="7:7" thickBot="1">
      <c r="G67" s="62"/>
    </row>
    <row r="68" spans="7:7" thickBot="1">
      <c r="G68" s="62"/>
    </row>
    <row r="69" spans="7:7" thickBot="1">
      <c r="G69" s="62"/>
    </row>
    <row r="70" spans="7:7" thickBot="1">
      <c r="G70" s="62"/>
    </row>
    <row r="71" spans="7:7" thickBot="1">
      <c r="G71" s="62"/>
    </row>
    <row r="72" spans="7:7" thickBot="1">
      <c r="G72" s="62"/>
    </row>
    <row r="73" spans="7:7" thickBot="1">
      <c r="G73" s="62"/>
    </row>
    <row r="74" spans="7:7" thickBot="1">
      <c r="G74" s="62"/>
    </row>
    <row r="75" spans="7:7" thickBot="1">
      <c r="G75" s="62"/>
    </row>
    <row r="76" spans="7:7" thickBot="1">
      <c r="G76" s="62"/>
    </row>
    <row r="77" spans="7:7" thickBot="1">
      <c r="G77" s="62"/>
    </row>
    <row r="78" spans="7:7" thickBot="1">
      <c r="G78" s="62"/>
    </row>
    <row r="79" spans="7:7" thickBot="1">
      <c r="G79" s="62"/>
    </row>
    <row r="80" spans="7:7" thickBot="1">
      <c r="G80" s="62"/>
    </row>
    <row r="81" spans="7:7" thickBot="1">
      <c r="G81" s="62"/>
    </row>
    <row r="82" spans="7:7" thickBot="1">
      <c r="G82" s="62"/>
    </row>
    <row r="83" spans="7:7" thickBot="1">
      <c r="G83" s="62"/>
    </row>
    <row r="84" spans="7:7" thickBot="1">
      <c r="G84" s="62"/>
    </row>
    <row r="85" spans="7:7" thickBot="1">
      <c r="G85" s="62"/>
    </row>
    <row r="86" spans="7:7" thickBot="1">
      <c r="G86" s="62"/>
    </row>
    <row r="87" spans="7:7" thickBot="1">
      <c r="G87" s="62"/>
    </row>
    <row r="88" spans="7:7" thickBot="1">
      <c r="G88" s="62"/>
    </row>
    <row r="89" spans="7:7" thickBot="1">
      <c r="G89" s="62"/>
    </row>
    <row r="90" spans="7:7" thickBot="1">
      <c r="G90" s="62"/>
    </row>
    <row r="91" spans="7:7" thickBot="1">
      <c r="G91" s="62"/>
    </row>
    <row r="92" spans="7:7" thickBot="1">
      <c r="G92" s="62"/>
    </row>
    <row r="93" spans="7:7" thickBot="1">
      <c r="G93" s="62"/>
    </row>
    <row r="94" spans="7:7" thickBot="1">
      <c r="G94" s="62"/>
    </row>
    <row r="95" spans="7:7" thickBot="1">
      <c r="G95" s="62"/>
    </row>
    <row r="96" spans="7:7" thickBot="1">
      <c r="G96" s="62"/>
    </row>
    <row r="97" spans="7:7" thickBot="1">
      <c r="G97" s="62"/>
    </row>
    <row r="98" spans="7:7" thickBot="1">
      <c r="G98" s="62"/>
    </row>
    <row r="99" spans="7:7" thickBot="1">
      <c r="G99" s="62"/>
    </row>
    <row r="100" spans="7:7" thickBot="1">
      <c r="G100" s="62"/>
    </row>
    <row r="101" spans="7:7" thickBot="1">
      <c r="G101" s="62"/>
    </row>
    <row r="102" spans="7:7" thickBot="1">
      <c r="G102" s="62"/>
    </row>
    <row r="103" spans="7:7" thickBot="1">
      <c r="G103" s="62"/>
    </row>
    <row r="104" spans="7:7" thickBot="1">
      <c r="G104" s="62"/>
    </row>
    <row r="105" spans="7:7" thickBot="1">
      <c r="G105" s="62"/>
    </row>
    <row r="106" spans="7:7" thickBot="1">
      <c r="G106" s="62"/>
    </row>
    <row r="107" spans="7:7" thickBot="1">
      <c r="G107" s="62"/>
    </row>
    <row r="108" spans="7:7" thickBot="1">
      <c r="G108" s="62"/>
    </row>
    <row r="109" spans="7:7" thickBot="1">
      <c r="G109" s="62"/>
    </row>
    <row r="110" spans="7:7" thickBot="1">
      <c r="G110" s="62"/>
    </row>
    <row r="111" spans="7:7" thickBot="1">
      <c r="G111" s="62"/>
    </row>
    <row r="112" spans="7:7" thickBot="1">
      <c r="G112" s="62"/>
    </row>
    <row r="113" spans="7:7" thickBot="1">
      <c r="G113" s="62"/>
    </row>
    <row r="114" spans="7:7" thickBot="1">
      <c r="G114" s="62"/>
    </row>
    <row r="115" spans="7:7" thickBot="1">
      <c r="G115" s="62"/>
    </row>
    <row r="116" spans="7:7" thickBot="1">
      <c r="G116" s="62"/>
    </row>
    <row r="117" spans="7:7" thickBot="1">
      <c r="G117" s="62"/>
    </row>
    <row r="118" spans="7:7" thickBot="1">
      <c r="G118" s="62"/>
    </row>
    <row r="119" spans="7:7" thickBot="1">
      <c r="G119" s="62"/>
    </row>
    <row r="120" spans="7:7" thickBot="1">
      <c r="G120" s="62"/>
    </row>
    <row r="121" spans="7:7" thickBot="1">
      <c r="G121" s="62"/>
    </row>
    <row r="122" spans="7:7" thickBot="1">
      <c r="G122" s="62"/>
    </row>
    <row r="123" spans="7:7" thickBot="1">
      <c r="G123" s="62"/>
    </row>
    <row r="124" spans="7:7" thickBot="1">
      <c r="G124" s="62"/>
    </row>
    <row r="125" spans="7:7" thickBot="1">
      <c r="G125" s="62"/>
    </row>
    <row r="126" spans="7:7" thickBot="1">
      <c r="G126" s="62"/>
    </row>
    <row r="127" spans="7:7" thickBot="1">
      <c r="G127" s="62"/>
    </row>
    <row r="128" spans="7:7" thickBot="1">
      <c r="G128" s="62"/>
    </row>
    <row r="129" spans="7:7" thickBot="1">
      <c r="G129" s="62"/>
    </row>
    <row r="130" spans="7:7" thickBot="1">
      <c r="G130" s="62"/>
    </row>
    <row r="131" spans="7:7" thickBot="1">
      <c r="G131" s="62"/>
    </row>
    <row r="132" spans="7:7" thickBot="1">
      <c r="G132" s="62"/>
    </row>
    <row r="133" spans="7:7" thickBot="1">
      <c r="G133" s="62"/>
    </row>
    <row r="134" spans="7:7" thickBot="1">
      <c r="G134" s="62"/>
    </row>
    <row r="135" spans="7:7" thickBot="1">
      <c r="G135" s="62"/>
    </row>
    <row r="136" spans="7:7" thickBot="1">
      <c r="G136" s="62"/>
    </row>
    <row r="137" spans="7:7" thickBot="1">
      <c r="G137" s="62"/>
    </row>
    <row r="138" spans="7:7" thickBot="1">
      <c r="G138" s="62"/>
    </row>
    <row r="139" spans="7:7" thickBot="1">
      <c r="G139" s="62"/>
    </row>
    <row r="140" spans="7:7" thickBot="1">
      <c r="G140" s="62"/>
    </row>
    <row r="141" spans="7:7" thickBot="1">
      <c r="G141" s="62"/>
    </row>
    <row r="142" spans="7:7" thickBot="1">
      <c r="G142" s="62"/>
    </row>
    <row r="143" spans="7:7" thickBot="1">
      <c r="G143" s="62"/>
    </row>
    <row r="144" spans="7:7" thickBot="1">
      <c r="G144" s="62"/>
    </row>
    <row r="145" spans="7:7" thickBot="1">
      <c r="G145" s="62"/>
    </row>
    <row r="146" spans="7:7" thickBot="1">
      <c r="G146" s="62"/>
    </row>
    <row r="147" spans="7:7" thickBot="1">
      <c r="G147" s="62"/>
    </row>
    <row r="148" spans="7:7" thickBot="1">
      <c r="G148" s="62"/>
    </row>
    <row r="149" spans="7:7" thickBot="1">
      <c r="G149" s="62"/>
    </row>
    <row r="150" spans="7:7" thickBot="1">
      <c r="G150" s="62"/>
    </row>
    <row r="151" spans="7:7" thickBot="1">
      <c r="G151" s="62"/>
    </row>
    <row r="152" spans="7:7" thickBot="1">
      <c r="G152" s="62"/>
    </row>
    <row r="153" spans="7:7" thickBot="1">
      <c r="G153" s="62"/>
    </row>
    <row r="154" spans="7:7" thickBot="1">
      <c r="G154" s="62"/>
    </row>
    <row r="155" spans="7:7" thickBot="1">
      <c r="G155" s="62"/>
    </row>
    <row r="156" spans="7:7" thickBot="1">
      <c r="G156" s="62"/>
    </row>
    <row r="157" spans="7:7" thickBot="1">
      <c r="G157" s="62"/>
    </row>
    <row r="158" spans="7:7" thickBot="1">
      <c r="G158" s="62"/>
    </row>
    <row r="159" spans="7:7" thickBot="1">
      <c r="G159" s="62"/>
    </row>
    <row r="160" spans="7:7" thickBot="1">
      <c r="G160" s="62"/>
    </row>
    <row r="161" spans="7:7" thickBot="1">
      <c r="G161" s="62"/>
    </row>
    <row r="162" spans="7:7" thickBot="1">
      <c r="G162" s="62"/>
    </row>
    <row r="163" spans="7:7" thickBot="1">
      <c r="G163" s="62"/>
    </row>
    <row r="164" spans="7:7" thickBot="1">
      <c r="G164" s="62"/>
    </row>
    <row r="165" spans="7:7" thickBot="1">
      <c r="G165" s="62"/>
    </row>
    <row r="166" spans="7:7" thickBot="1">
      <c r="G166" s="62"/>
    </row>
    <row r="167" spans="7:7" thickBot="1">
      <c r="G167" s="62"/>
    </row>
    <row r="168" spans="7:7" thickBot="1">
      <c r="G168" s="62"/>
    </row>
    <row r="169" spans="7:7" thickBot="1">
      <c r="G169" s="62"/>
    </row>
    <row r="170" spans="7:7" thickBot="1">
      <c r="G170" s="62"/>
    </row>
    <row r="171" spans="7:7" thickBot="1">
      <c r="G171" s="63"/>
    </row>
    <row r="172" spans="7:7" thickBot="1">
      <c r="G172" s="63"/>
    </row>
    <row r="173" spans="7:7" thickBot="1">
      <c r="G173" s="63"/>
    </row>
    <row r="174" spans="7:7" thickBot="1">
      <c r="G174" s="63"/>
    </row>
    <row r="175" spans="7:7" thickBot="1">
      <c r="G175" s="63"/>
    </row>
    <row r="176" spans="7:7" thickBot="1">
      <c r="G176" s="63"/>
    </row>
    <row r="177" spans="7:7" thickBot="1">
      <c r="G177" s="63"/>
    </row>
    <row r="178" spans="7:7" thickBot="1">
      <c r="G178" s="63"/>
    </row>
    <row r="179" spans="7:7" thickBot="1">
      <c r="G179" s="63"/>
    </row>
    <row r="180" spans="7:7" thickBot="1">
      <c r="G180" s="63"/>
    </row>
    <row r="181" spans="7:7" thickBot="1">
      <c r="G181" s="63"/>
    </row>
    <row r="182" spans="7:7" thickBot="1">
      <c r="G182" s="63"/>
    </row>
    <row r="183" spans="7:7" thickBot="1">
      <c r="G183" s="63"/>
    </row>
    <row r="184" spans="7:7" thickBot="1">
      <c r="G184" s="63"/>
    </row>
    <row r="185" spans="7:7" thickBot="1">
      <c r="G185" s="63"/>
    </row>
    <row r="186" spans="7:7" thickBot="1">
      <c r="G186" s="63"/>
    </row>
    <row r="187" spans="7:7" thickBot="1">
      <c r="G187" s="63"/>
    </row>
    <row r="188" spans="7:7" thickBot="1">
      <c r="G188" s="63"/>
    </row>
    <row r="189" spans="7:7" thickBot="1">
      <c r="G189" s="63"/>
    </row>
    <row r="190" spans="7:7" thickBot="1">
      <c r="G190" s="63"/>
    </row>
    <row r="191" spans="7:7" thickBot="1">
      <c r="G191" s="63"/>
    </row>
    <row r="192" spans="7:7" thickBot="1">
      <c r="G192" s="63"/>
    </row>
    <row r="193" spans="7:7" thickBot="1">
      <c r="G193" s="63"/>
    </row>
    <row r="194" spans="7:7" thickBot="1">
      <c r="G194" s="63"/>
    </row>
    <row r="195" spans="7:7" thickBot="1">
      <c r="G195" s="63"/>
    </row>
    <row r="196" spans="7:7" thickBot="1">
      <c r="G196" s="63"/>
    </row>
    <row r="197" spans="7:7" thickBot="1">
      <c r="G197" s="63"/>
    </row>
    <row r="198" spans="7:7" thickBot="1">
      <c r="G198" s="63"/>
    </row>
    <row r="199" spans="7:7" thickBot="1">
      <c r="G199" s="63"/>
    </row>
    <row r="200" spans="7:7" thickBot="1">
      <c r="G200" s="63"/>
    </row>
    <row r="201" spans="7:7" thickBot="1">
      <c r="G201" s="63"/>
    </row>
    <row r="202" spans="7:7" thickBot="1">
      <c r="G202" s="63"/>
    </row>
    <row r="203" spans="7:7" thickBot="1">
      <c r="G203" s="63"/>
    </row>
    <row r="204" spans="7:7" thickBot="1">
      <c r="G204" s="63"/>
    </row>
    <row r="205" spans="7:7" thickBot="1">
      <c r="G205" s="63"/>
    </row>
    <row r="206" spans="7:7" thickBot="1">
      <c r="G206" s="63"/>
    </row>
    <row r="207" spans="7:7" thickBot="1">
      <c r="G207" s="63"/>
    </row>
    <row r="208" spans="7:7" thickBot="1">
      <c r="G208" s="63"/>
    </row>
    <row r="209" spans="7:7" thickBot="1">
      <c r="G209" s="63"/>
    </row>
    <row r="210" spans="7:7" thickBot="1">
      <c r="G210" s="63"/>
    </row>
    <row r="211" spans="7:7" thickBot="1">
      <c r="G211" s="63"/>
    </row>
    <row r="212" spans="7:7" thickBot="1">
      <c r="G212" s="63"/>
    </row>
    <row r="213" spans="7:7" thickBot="1">
      <c r="G213" s="63"/>
    </row>
    <row r="214" spans="7:7" thickBot="1">
      <c r="G214" s="63"/>
    </row>
    <row r="215" spans="7:7" thickBot="1">
      <c r="G215" s="63"/>
    </row>
    <row r="216" spans="7:7" thickBot="1">
      <c r="G216" s="63"/>
    </row>
    <row r="217" spans="7:7" thickBot="1">
      <c r="G217" s="63"/>
    </row>
    <row r="218" spans="7:7" thickBot="1">
      <c r="G218" s="63"/>
    </row>
    <row r="219" spans="7:7" thickBot="1">
      <c r="G219" s="63"/>
    </row>
    <row r="220" spans="7:7" thickBot="1">
      <c r="G220" s="63"/>
    </row>
    <row r="221" spans="7:7" thickBot="1">
      <c r="G221" s="63"/>
    </row>
    <row r="222" spans="7:7" thickBot="1">
      <c r="G222" s="63"/>
    </row>
    <row r="223" spans="7:7" thickBot="1">
      <c r="G223" s="63"/>
    </row>
    <row r="224" spans="7:7" thickBot="1">
      <c r="G224" s="63"/>
    </row>
    <row r="225" spans="7:7" thickBot="1">
      <c r="G225" s="63"/>
    </row>
    <row r="226" spans="7:7" thickBot="1">
      <c r="G226" s="63"/>
    </row>
    <row r="227" spans="7:7" thickBot="1">
      <c r="G227" s="63"/>
    </row>
    <row r="228" spans="7:7" thickBot="1">
      <c r="G228" s="63"/>
    </row>
    <row r="229" spans="7:7" thickBot="1">
      <c r="G229" s="63"/>
    </row>
    <row r="230" spans="7:7" thickBot="1">
      <c r="G230" s="63"/>
    </row>
    <row r="231" spans="7:7" thickBot="1">
      <c r="G231" s="63"/>
    </row>
    <row r="232" spans="7:7" thickBot="1">
      <c r="G232" s="63"/>
    </row>
    <row r="233" spans="7:7" thickBot="1">
      <c r="G233" s="63"/>
    </row>
    <row r="234" spans="7:7" thickBot="1">
      <c r="G234" s="63"/>
    </row>
    <row r="235" spans="7:7" thickBot="1">
      <c r="G235" s="63"/>
    </row>
    <row r="236" spans="7:7" thickBot="1">
      <c r="G236" s="63"/>
    </row>
    <row r="237" spans="7:7" thickBot="1">
      <c r="G237" s="63"/>
    </row>
    <row r="238" spans="7:7" thickBot="1">
      <c r="G238" s="63"/>
    </row>
    <row r="239" spans="7:7" thickBot="1">
      <c r="G239" s="63"/>
    </row>
    <row r="240" spans="7:7" thickBot="1">
      <c r="G240" s="63"/>
    </row>
    <row r="241" spans="7:7" thickBot="1">
      <c r="G241" s="63"/>
    </row>
    <row r="242" spans="7:7" thickBot="1">
      <c r="G242" s="63"/>
    </row>
    <row r="243" spans="7:7" thickBot="1">
      <c r="G243" s="63"/>
    </row>
    <row r="244" spans="7:7" thickBot="1">
      <c r="G244" s="63"/>
    </row>
    <row r="245" spans="7:7" thickBot="1">
      <c r="G245" s="63"/>
    </row>
    <row r="246" spans="7:7" thickBot="1">
      <c r="G246" s="63"/>
    </row>
    <row r="247" spans="7:7" thickBot="1">
      <c r="G247" s="63"/>
    </row>
    <row r="248" spans="7:7" thickBot="1">
      <c r="G248" s="63"/>
    </row>
    <row r="249" spans="7:7" thickBot="1">
      <c r="G249" s="63"/>
    </row>
    <row r="250" spans="7:7" thickBot="1">
      <c r="G250" s="63"/>
    </row>
    <row r="251" spans="7:7" thickBot="1">
      <c r="G251" s="63"/>
    </row>
    <row r="252" spans="7:7" thickBot="1">
      <c r="G252" s="63"/>
    </row>
    <row r="253" spans="7:7" thickBot="1">
      <c r="G253" s="63"/>
    </row>
    <row r="254" spans="7:7" thickBot="1">
      <c r="G254" s="63"/>
    </row>
    <row r="255" spans="7:7" thickBot="1">
      <c r="G255" s="63"/>
    </row>
    <row r="256" spans="7:7" thickBot="1">
      <c r="G256" s="63"/>
    </row>
    <row r="257" spans="7:7" thickBot="1">
      <c r="G257" s="63"/>
    </row>
    <row r="258" spans="7:7" thickBot="1">
      <c r="G258" s="63"/>
    </row>
    <row r="259" spans="7:7" thickBot="1">
      <c r="G259" s="63"/>
    </row>
    <row r="260" spans="7:7" thickBot="1">
      <c r="G260" s="63"/>
    </row>
    <row r="261" spans="7:7" thickBot="1">
      <c r="G261" s="63"/>
    </row>
    <row r="262" spans="7:7" thickBot="1">
      <c r="G262" s="63"/>
    </row>
    <row r="263" spans="7:7" thickBot="1">
      <c r="G263" s="63"/>
    </row>
    <row r="264" spans="7:7" thickBot="1">
      <c r="G264" s="63"/>
    </row>
    <row r="265" spans="7:7" thickBot="1">
      <c r="G265" s="63"/>
    </row>
    <row r="266" spans="7:7" thickBot="1">
      <c r="G266" s="63"/>
    </row>
    <row r="267" spans="7:7" thickBot="1">
      <c r="G267" s="63"/>
    </row>
    <row r="268" spans="7:7" thickBot="1">
      <c r="G268" s="63"/>
    </row>
    <row r="269" spans="7:7" thickBot="1">
      <c r="G269" s="63"/>
    </row>
    <row r="270" spans="7:7" thickBot="1">
      <c r="G270" s="63"/>
    </row>
    <row r="271" spans="7:7" thickBot="1">
      <c r="G271" s="63"/>
    </row>
    <row r="272" spans="7:7" thickBot="1">
      <c r="G272" s="63"/>
    </row>
    <row r="273" spans="7:7" thickBot="1">
      <c r="G273" s="63"/>
    </row>
    <row r="274" spans="7:7" thickBot="1">
      <c r="G274" s="63"/>
    </row>
    <row r="275" spans="7:7" thickBot="1">
      <c r="G275" s="63"/>
    </row>
    <row r="276" spans="7:7" thickBot="1">
      <c r="G276" s="63"/>
    </row>
    <row r="277" spans="7:7" thickBot="1">
      <c r="G277" s="63"/>
    </row>
    <row r="278" spans="7:7" thickBot="1">
      <c r="G278" s="63"/>
    </row>
    <row r="279" spans="7:7" thickBot="1">
      <c r="G279" s="63"/>
    </row>
    <row r="280" spans="7:7" thickBot="1">
      <c r="G280" s="63"/>
    </row>
    <row r="281" spans="7:7" thickBot="1">
      <c r="G281" s="63"/>
    </row>
    <row r="282" spans="7:7" thickBot="1">
      <c r="G282" s="63"/>
    </row>
    <row r="283" spans="7:7" thickBot="1">
      <c r="G283" s="63"/>
    </row>
    <row r="284" spans="7:7" thickBot="1">
      <c r="G284" s="63"/>
    </row>
    <row r="285" spans="7:7" thickBot="1">
      <c r="G285" s="63"/>
    </row>
    <row r="286" spans="7:7" thickBot="1">
      <c r="G286" s="63"/>
    </row>
    <row r="287" spans="7:7" thickBot="1">
      <c r="G287" s="63"/>
    </row>
    <row r="288" spans="7:7" thickBot="1">
      <c r="G288" s="63"/>
    </row>
    <row r="289" spans="7:7" thickBot="1">
      <c r="G289" s="63"/>
    </row>
    <row r="290" spans="7:7" thickBot="1">
      <c r="G290" s="63"/>
    </row>
    <row r="291" spans="7:7" thickBot="1">
      <c r="G291" s="63"/>
    </row>
    <row r="292" spans="7:7" thickBot="1">
      <c r="G292" s="63"/>
    </row>
    <row r="293" spans="7:7" thickBot="1">
      <c r="G293" s="63"/>
    </row>
    <row r="294" spans="7:7" thickBot="1">
      <c r="G294" s="63"/>
    </row>
    <row r="295" spans="7:7" thickBot="1">
      <c r="G295" s="63"/>
    </row>
    <row r="296" spans="7:7" thickBot="1">
      <c r="G296" s="63"/>
    </row>
    <row r="297" spans="7:7" thickBot="1">
      <c r="G297" s="63"/>
    </row>
    <row r="298" spans="7:7" thickBot="1">
      <c r="G298" s="63"/>
    </row>
    <row r="299" spans="7:7" thickBot="1">
      <c r="G299" s="63"/>
    </row>
    <row r="300" spans="7:7" thickBot="1">
      <c r="G300" s="63"/>
    </row>
    <row r="301" spans="7:7" thickBot="1">
      <c r="G301" s="63"/>
    </row>
    <row r="302" spans="7:7" thickBot="1">
      <c r="G302" s="63"/>
    </row>
    <row r="303" spans="7:7" thickBot="1">
      <c r="G303" s="63"/>
    </row>
    <row r="304" spans="7:7" thickBot="1">
      <c r="G304" s="63"/>
    </row>
    <row r="305" spans="7:7" thickBot="1">
      <c r="G305" s="63"/>
    </row>
    <row r="306" spans="7:7" thickBot="1">
      <c r="G306" s="63"/>
    </row>
    <row r="307" spans="7:7" thickBot="1">
      <c r="G307" s="63"/>
    </row>
    <row r="308" spans="7:7" thickBot="1">
      <c r="G308" s="63"/>
    </row>
    <row r="309" spans="7:7" thickBot="1">
      <c r="G309" s="63"/>
    </row>
    <row r="310" spans="7:7" thickBot="1">
      <c r="G310" s="63"/>
    </row>
    <row r="311" spans="7:7" thickBot="1">
      <c r="G311" s="63"/>
    </row>
    <row r="312" spans="7:7" thickBot="1">
      <c r="G312" s="63"/>
    </row>
    <row r="313" spans="7:7" thickBot="1">
      <c r="G313" s="63"/>
    </row>
    <row r="314" spans="7:7" thickBot="1">
      <c r="G314" s="63"/>
    </row>
    <row r="315" spans="7:7" thickBot="1">
      <c r="G315" s="63"/>
    </row>
    <row r="316" spans="7:7" thickBot="1">
      <c r="G316" s="63"/>
    </row>
    <row r="317" spans="7:7" thickBot="1">
      <c r="G317" s="63"/>
    </row>
    <row r="318" spans="7:7" thickBot="1">
      <c r="G318" s="63"/>
    </row>
    <row r="319" spans="7:7" thickBot="1">
      <c r="G319" s="63"/>
    </row>
    <row r="320" spans="7:7" thickBot="1">
      <c r="G320" s="63"/>
    </row>
    <row r="321" spans="7:7" thickBot="1">
      <c r="G321" s="63"/>
    </row>
    <row r="322" spans="7:7" thickBot="1">
      <c r="G322" s="63"/>
    </row>
    <row r="323" spans="7:7" thickBot="1">
      <c r="G323" s="63"/>
    </row>
    <row r="324" spans="7:7" thickBot="1">
      <c r="G324" s="63"/>
    </row>
    <row r="325" spans="7:7" thickBot="1">
      <c r="G325" s="63"/>
    </row>
    <row r="326" spans="7:7" thickBot="1">
      <c r="G326" s="63"/>
    </row>
    <row r="327" spans="7:7" thickBot="1">
      <c r="G327" s="63"/>
    </row>
    <row r="328" spans="7:7" thickBot="1">
      <c r="G328" s="63"/>
    </row>
    <row r="329" spans="7:7" thickBot="1">
      <c r="G329" s="63"/>
    </row>
    <row r="330" spans="7:7" thickBot="1">
      <c r="G330" s="63"/>
    </row>
    <row r="331" spans="7:7" thickBot="1">
      <c r="G331" s="63"/>
    </row>
    <row r="332" spans="7:7" thickBot="1">
      <c r="G332" s="63"/>
    </row>
    <row r="333" spans="7:7" thickBot="1">
      <c r="G333" s="63"/>
    </row>
    <row r="334" spans="7:7" thickBot="1">
      <c r="G334" s="63"/>
    </row>
    <row r="335" spans="7:7" thickBot="1">
      <c r="G335" s="63"/>
    </row>
    <row r="336" spans="7:7" thickBot="1">
      <c r="G336" s="63"/>
    </row>
    <row r="337" spans="7:7" thickBot="1">
      <c r="G337" s="63"/>
    </row>
    <row r="338" spans="7:7" thickBot="1">
      <c r="G338" s="63"/>
    </row>
    <row r="339" spans="7:7" thickBot="1">
      <c r="G339" s="63"/>
    </row>
    <row r="340" spans="7:7" thickBot="1">
      <c r="G340" s="63"/>
    </row>
    <row r="341" spans="7:7" thickBot="1">
      <c r="G341" s="63"/>
    </row>
    <row r="342" spans="7:7" thickBot="1">
      <c r="G342" s="63"/>
    </row>
    <row r="343" spans="7:7" thickBot="1">
      <c r="G343" s="63"/>
    </row>
    <row r="344" spans="7:7" thickBot="1">
      <c r="G344" s="63"/>
    </row>
    <row r="345" spans="7:7" thickBot="1">
      <c r="G345" s="63"/>
    </row>
    <row r="346" spans="7:7" thickBot="1">
      <c r="G346" s="63"/>
    </row>
    <row r="347" spans="7:7" thickBot="1">
      <c r="G347" s="63"/>
    </row>
    <row r="348" spans="7:7" thickBot="1">
      <c r="G348" s="63"/>
    </row>
    <row r="349" spans="7:7" thickBot="1">
      <c r="G349" s="63"/>
    </row>
    <row r="350" spans="7:7" thickBot="1">
      <c r="G350" s="63"/>
    </row>
    <row r="351" spans="7:7" thickBot="1">
      <c r="G351" s="63"/>
    </row>
    <row r="352" spans="7:7" thickBot="1">
      <c r="G352" s="63"/>
    </row>
    <row r="353" spans="7:7" thickBot="1">
      <c r="G353" s="63"/>
    </row>
    <row r="354" spans="7:7" thickBot="1">
      <c r="G354" s="63"/>
    </row>
    <row r="355" spans="7:7" thickBot="1">
      <c r="G355" s="63"/>
    </row>
    <row r="356" spans="7:7" thickBot="1">
      <c r="G356" s="63"/>
    </row>
    <row r="357" spans="7:7" thickBot="1">
      <c r="G357" s="63"/>
    </row>
    <row r="358" spans="7:7" thickBot="1">
      <c r="G358" s="63"/>
    </row>
    <row r="359" spans="7:7" thickBot="1">
      <c r="G359" s="63"/>
    </row>
    <row r="360" spans="7:7" thickBot="1">
      <c r="G360" s="63"/>
    </row>
    <row r="361" spans="7:7" thickBot="1">
      <c r="G361" s="63"/>
    </row>
    <row r="362" spans="7:7" thickBot="1">
      <c r="G362" s="63"/>
    </row>
    <row r="363" spans="7:7" thickBot="1">
      <c r="G363" s="63"/>
    </row>
    <row r="364" spans="7:7" thickBot="1">
      <c r="G364" s="63"/>
    </row>
    <row r="365" spans="7:7" thickBot="1">
      <c r="G365" s="63"/>
    </row>
    <row r="366" spans="7:7" thickBot="1">
      <c r="G366" s="63"/>
    </row>
    <row r="367" spans="7:7" thickBot="1">
      <c r="G367" s="63"/>
    </row>
    <row r="368" spans="7:7" thickBot="1">
      <c r="G368" s="63"/>
    </row>
    <row r="369" spans="7:7" thickBot="1">
      <c r="G369" s="63"/>
    </row>
    <row r="370" spans="7:7" thickBot="1">
      <c r="G370" s="63"/>
    </row>
    <row r="371" spans="7:7" thickBot="1">
      <c r="G371" s="63"/>
    </row>
    <row r="372" spans="7:7" thickBot="1">
      <c r="G372" s="63"/>
    </row>
    <row r="373" spans="7:7" thickBot="1">
      <c r="G373" s="63"/>
    </row>
    <row r="374" spans="7:7" thickBot="1">
      <c r="G374" s="63"/>
    </row>
    <row r="375" spans="7:7" thickBot="1">
      <c r="G375" s="63"/>
    </row>
    <row r="376" spans="7:7" thickBot="1">
      <c r="G376" s="63"/>
    </row>
    <row r="377" spans="7:7" thickBot="1">
      <c r="G377" s="63"/>
    </row>
    <row r="378" spans="7:7" thickBot="1">
      <c r="G378" s="63"/>
    </row>
    <row r="379" spans="7:7" thickBot="1">
      <c r="G379" s="63"/>
    </row>
    <row r="380" spans="7:7" thickBot="1">
      <c r="G380" s="63"/>
    </row>
    <row r="381" spans="7:7" thickBot="1">
      <c r="G381" s="63"/>
    </row>
    <row r="382" spans="7:7" thickBot="1">
      <c r="G382" s="63"/>
    </row>
    <row r="383" spans="7:7" thickBot="1">
      <c r="G383" s="63"/>
    </row>
    <row r="384" spans="7:7" thickBot="1">
      <c r="G384" s="63"/>
    </row>
    <row r="385" spans="7:7" thickBot="1">
      <c r="G385" s="63"/>
    </row>
    <row r="386" spans="7:7" thickBot="1">
      <c r="G386" s="63"/>
    </row>
    <row r="387" spans="7:7" thickBot="1">
      <c r="G387" s="63"/>
    </row>
    <row r="388" spans="7:7" thickBot="1">
      <c r="G388" s="63"/>
    </row>
    <row r="389" spans="7:7" thickBot="1">
      <c r="G389" s="63"/>
    </row>
    <row r="390" spans="7:7" thickBot="1">
      <c r="G390" s="63"/>
    </row>
    <row r="391" spans="7:7" thickBot="1">
      <c r="G391" s="63"/>
    </row>
    <row r="392" spans="7:7" thickBot="1">
      <c r="G392" s="63"/>
    </row>
    <row r="393" spans="7:7" thickBot="1">
      <c r="G393" s="63"/>
    </row>
    <row r="394" spans="7:7" thickBot="1">
      <c r="G394" s="63"/>
    </row>
    <row r="395" spans="7:7" thickBot="1">
      <c r="G395" s="63"/>
    </row>
    <row r="396" spans="7:7" thickBot="1">
      <c r="G396" s="63"/>
    </row>
    <row r="397" spans="7:7" thickBot="1">
      <c r="G397" s="63"/>
    </row>
    <row r="398" spans="7:7" thickBot="1">
      <c r="G398" s="63"/>
    </row>
    <row r="399" spans="7:7" thickBot="1">
      <c r="G399" s="63"/>
    </row>
    <row r="400" spans="7:7" thickBot="1">
      <c r="G400" s="63"/>
    </row>
    <row r="401" spans="7:7" thickBot="1">
      <c r="G401" s="63"/>
    </row>
    <row r="402" spans="7:7" thickBot="1">
      <c r="G402" s="63"/>
    </row>
    <row r="403" spans="7:7" thickBot="1">
      <c r="G403" s="63"/>
    </row>
    <row r="404" spans="7:7" thickBot="1">
      <c r="G404" s="63"/>
    </row>
    <row r="405" spans="7:7" thickBot="1">
      <c r="G405" s="63"/>
    </row>
    <row r="406" spans="7:7" thickBot="1">
      <c r="G406" s="63"/>
    </row>
    <row r="407" spans="7:7" thickBot="1">
      <c r="G407" s="63"/>
    </row>
    <row r="408" spans="7:7" thickBot="1">
      <c r="G408" s="63"/>
    </row>
    <row r="409" spans="7:7" thickBot="1">
      <c r="G409" s="63"/>
    </row>
    <row r="410" spans="7:7" thickBot="1">
      <c r="G410" s="63"/>
    </row>
    <row r="411" spans="7:7" thickBot="1">
      <c r="G411" s="63"/>
    </row>
    <row r="412" spans="7:7" thickBot="1">
      <c r="G412" s="63"/>
    </row>
    <row r="413" spans="7:7" thickBot="1">
      <c r="G413" s="63"/>
    </row>
    <row r="414" spans="7:7" thickBot="1">
      <c r="G414" s="63"/>
    </row>
    <row r="415" spans="7:7" thickBot="1">
      <c r="G415" s="63"/>
    </row>
    <row r="416" spans="7:7" thickBot="1">
      <c r="G416" s="63"/>
    </row>
    <row r="417" spans="7:7" thickBot="1">
      <c r="G417" s="63"/>
    </row>
    <row r="418" spans="7:7" thickBot="1">
      <c r="G418" s="63"/>
    </row>
    <row r="419" spans="7:7" thickBot="1">
      <c r="G419" s="63"/>
    </row>
    <row r="420" spans="7:7" thickBot="1">
      <c r="G420" s="63"/>
    </row>
    <row r="421" spans="7:7" thickBot="1">
      <c r="G421" s="63"/>
    </row>
    <row r="422" spans="7:7" thickBot="1">
      <c r="G422" s="63"/>
    </row>
    <row r="423" spans="7:7" thickBot="1">
      <c r="G423" s="63"/>
    </row>
    <row r="424" spans="7:7" thickBot="1">
      <c r="G424" s="63"/>
    </row>
    <row r="425" spans="7:7" thickBot="1">
      <c r="G425" s="63"/>
    </row>
    <row r="426" spans="7:7" thickBot="1">
      <c r="G426" s="63"/>
    </row>
    <row r="427" spans="7:7" thickBot="1">
      <c r="G427" s="63"/>
    </row>
    <row r="428" spans="7:7" thickBot="1">
      <c r="G428" s="63"/>
    </row>
    <row r="429" spans="7:7" thickBot="1">
      <c r="G429" s="63"/>
    </row>
    <row r="430" spans="7:7" thickBot="1">
      <c r="G430" s="63"/>
    </row>
    <row r="431" spans="7:7" thickBot="1">
      <c r="G431" s="63"/>
    </row>
    <row r="432" spans="7:7" thickBot="1">
      <c r="G432" s="63"/>
    </row>
    <row r="433" spans="7:7" thickBot="1">
      <c r="G433" s="63"/>
    </row>
    <row r="434" spans="7:7" thickBot="1">
      <c r="G434" s="63"/>
    </row>
    <row r="435" spans="7:7" thickBot="1">
      <c r="G435" s="63"/>
    </row>
    <row r="436" spans="7:7" thickBot="1">
      <c r="G436" s="63"/>
    </row>
    <row r="437" spans="7:7" thickBot="1">
      <c r="G437" s="63"/>
    </row>
    <row r="438" spans="7:7" thickBot="1">
      <c r="G438" s="63"/>
    </row>
    <row r="439" spans="7:7" thickBot="1">
      <c r="G439" s="63"/>
    </row>
    <row r="440" spans="7:7" thickBot="1">
      <c r="G440" s="63"/>
    </row>
    <row r="441" spans="7:7" thickBot="1">
      <c r="G441" s="63"/>
    </row>
    <row r="442" spans="7:7" thickBot="1">
      <c r="G442" s="63"/>
    </row>
    <row r="443" spans="7:7" thickBot="1">
      <c r="G443" s="63"/>
    </row>
    <row r="444" spans="7:7" thickBot="1">
      <c r="G444" s="63"/>
    </row>
    <row r="445" spans="7:7" thickBot="1">
      <c r="G445" s="63"/>
    </row>
    <row r="446" spans="7:7" thickBot="1">
      <c r="G446" s="63"/>
    </row>
    <row r="447" spans="7:7" thickBot="1">
      <c r="G447" s="63"/>
    </row>
    <row r="448" spans="7:7" thickBot="1">
      <c r="G448" s="63"/>
    </row>
    <row r="449" spans="7:7" thickBot="1">
      <c r="G449" s="63"/>
    </row>
    <row r="450" spans="7:7" thickBot="1">
      <c r="G450" s="63"/>
    </row>
    <row r="451" spans="7:7" thickBot="1">
      <c r="G451" s="63"/>
    </row>
    <row r="452" spans="7:7" thickBot="1">
      <c r="G452" s="63"/>
    </row>
    <row r="453" spans="7:7" thickBot="1">
      <c r="G453" s="63"/>
    </row>
    <row r="454" spans="7:7" thickBot="1">
      <c r="G454" s="63"/>
    </row>
    <row r="455" spans="7:7" thickBot="1">
      <c r="G455" s="63"/>
    </row>
    <row r="456" spans="7:7" thickBot="1">
      <c r="G456" s="63"/>
    </row>
    <row r="457" spans="7:7" thickBot="1">
      <c r="G457" s="63"/>
    </row>
    <row r="458" spans="7:7" thickBot="1">
      <c r="G458" s="63"/>
    </row>
    <row r="459" spans="7:7" thickBot="1">
      <c r="G459" s="63"/>
    </row>
    <row r="460" spans="7:7" thickBot="1">
      <c r="G460" s="63"/>
    </row>
    <row r="461" spans="7:7" thickBot="1">
      <c r="G461" s="63"/>
    </row>
    <row r="462" spans="7:7" thickBot="1">
      <c r="G462" s="63"/>
    </row>
    <row r="463" spans="7:7" thickBot="1">
      <c r="G463" s="63"/>
    </row>
    <row r="464" spans="7:7" thickBot="1">
      <c r="G464" s="63"/>
    </row>
    <row r="465" spans="7:7" thickBot="1">
      <c r="G465" s="63"/>
    </row>
    <row r="466" spans="7:7" thickBot="1">
      <c r="G466" s="63"/>
    </row>
    <row r="467" spans="7:7" thickBot="1">
      <c r="G467" s="63"/>
    </row>
    <row r="468" spans="7:7" thickBot="1">
      <c r="G468" s="63"/>
    </row>
    <row r="469" spans="7:7" thickBot="1">
      <c r="G469" s="63"/>
    </row>
    <row r="470" spans="7:7" thickBot="1">
      <c r="G470" s="63"/>
    </row>
    <row r="471" spans="7:7" thickBot="1">
      <c r="G471" s="63"/>
    </row>
    <row r="472" spans="7:7" thickBot="1">
      <c r="G472" s="63"/>
    </row>
    <row r="473" spans="7:7" thickBot="1">
      <c r="G473" s="63"/>
    </row>
    <row r="474" spans="7:7" thickBot="1">
      <c r="G474" s="63"/>
    </row>
    <row r="475" spans="7:7" thickBot="1">
      <c r="G475" s="63"/>
    </row>
    <row r="476" spans="7:7" thickBot="1">
      <c r="G476" s="63"/>
    </row>
    <row r="477" spans="7:7" thickBot="1">
      <c r="G477" s="63"/>
    </row>
    <row r="478" spans="7:7" thickBot="1">
      <c r="G478" s="63"/>
    </row>
    <row r="479" spans="7:7" thickBot="1">
      <c r="G479" s="63"/>
    </row>
    <row r="480" spans="7:7" thickBot="1">
      <c r="G480" s="63"/>
    </row>
    <row r="481" spans="7:7" thickBot="1">
      <c r="G481" s="63"/>
    </row>
    <row r="482" spans="7:7" thickBot="1">
      <c r="G482" s="63"/>
    </row>
    <row r="483" spans="7:7" thickBot="1">
      <c r="G483" s="63"/>
    </row>
    <row r="484" spans="7:7" thickBot="1">
      <c r="G484" s="63"/>
    </row>
    <row r="485" spans="7:7" thickBot="1">
      <c r="G485" s="63"/>
    </row>
    <row r="486" spans="7:7" thickBot="1">
      <c r="G486" s="63"/>
    </row>
    <row r="487" spans="7:7" thickBot="1">
      <c r="G487" s="63"/>
    </row>
    <row r="488" spans="7:7" thickBot="1">
      <c r="G488" s="63"/>
    </row>
    <row r="489" spans="7:7" thickBot="1">
      <c r="G489" s="63"/>
    </row>
    <row r="490" spans="7:7" thickBot="1">
      <c r="G490" s="63"/>
    </row>
    <row r="491" spans="7:7" thickBot="1">
      <c r="G491" s="63"/>
    </row>
    <row r="492" spans="7:7" thickBot="1">
      <c r="G492" s="63"/>
    </row>
    <row r="493" spans="7:7" thickBot="1">
      <c r="G493" s="63"/>
    </row>
    <row r="494" spans="7:7" thickBot="1">
      <c r="G494" s="63"/>
    </row>
    <row r="495" spans="7:7" thickBot="1">
      <c r="G495" s="63"/>
    </row>
    <row r="496" spans="7:7" thickBot="1">
      <c r="G496" s="63"/>
    </row>
    <row r="497" spans="7:7" thickBot="1">
      <c r="G497" s="63"/>
    </row>
    <row r="498" spans="7:7" thickBot="1">
      <c r="G498" s="63"/>
    </row>
    <row r="499" spans="7:7" thickBot="1">
      <c r="G499" s="63"/>
    </row>
    <row r="500" spans="7:7" thickBot="1">
      <c r="G500" s="63"/>
    </row>
    <row r="501" spans="7:7" thickBot="1">
      <c r="G501" s="63"/>
    </row>
    <row r="502" spans="7:7" thickBot="1">
      <c r="G502" s="63"/>
    </row>
    <row r="503" spans="7:7" thickBot="1">
      <c r="G503" s="63"/>
    </row>
    <row r="504" spans="7:7" thickBot="1">
      <c r="G504" s="63"/>
    </row>
    <row r="505" spans="7:7" thickBot="1">
      <c r="G505" s="63"/>
    </row>
    <row r="506" spans="7:7" thickBot="1">
      <c r="G506" s="63"/>
    </row>
    <row r="507" spans="7:7" thickBot="1">
      <c r="G507" s="63"/>
    </row>
    <row r="508" spans="7:7" thickBot="1">
      <c r="G508" s="63"/>
    </row>
    <row r="509" spans="7:7" thickBot="1">
      <c r="G509" s="63"/>
    </row>
    <row r="510" spans="7:7" thickBot="1">
      <c r="G510" s="63"/>
    </row>
    <row r="511" spans="7:7" thickBot="1">
      <c r="G511" s="63"/>
    </row>
    <row r="512" spans="7:7" thickBot="1">
      <c r="G512" s="63"/>
    </row>
    <row r="513" spans="7:7" thickBot="1">
      <c r="G513" s="63"/>
    </row>
    <row r="514" spans="7:7" thickBot="1">
      <c r="G514" s="63"/>
    </row>
    <row r="515" spans="7:7" thickBot="1">
      <c r="G515" s="63"/>
    </row>
    <row r="516" spans="7:7" thickBot="1">
      <c r="G516" s="63"/>
    </row>
    <row r="517" spans="7:7" thickBot="1">
      <c r="G517" s="63"/>
    </row>
    <row r="518" spans="7:7" thickBot="1">
      <c r="G518" s="63"/>
    </row>
    <row r="519" spans="7:7" thickBot="1">
      <c r="G519" s="63"/>
    </row>
    <row r="520" spans="7:7" thickBot="1">
      <c r="G520" s="63"/>
    </row>
    <row r="521" spans="7:7" thickBot="1">
      <c r="G521" s="63"/>
    </row>
    <row r="522" spans="7:7" thickBot="1">
      <c r="G522" s="63"/>
    </row>
    <row r="523" spans="7:7" thickBot="1">
      <c r="G523" s="63"/>
    </row>
    <row r="524" spans="7:7" thickBot="1">
      <c r="G524" s="63"/>
    </row>
    <row r="525" spans="7:7" thickBot="1">
      <c r="G525" s="63"/>
    </row>
    <row r="526" spans="7:7" thickBot="1">
      <c r="G526" s="63"/>
    </row>
    <row r="527" spans="7:7" thickBot="1">
      <c r="G527" s="63"/>
    </row>
    <row r="528" spans="7:7" thickBot="1">
      <c r="G528" s="63"/>
    </row>
    <row r="529" spans="7:7" thickBot="1">
      <c r="G529" s="63"/>
    </row>
    <row r="530" spans="7:7" thickBot="1">
      <c r="G530" s="63"/>
    </row>
    <row r="531" spans="7:7" thickBot="1">
      <c r="G531" s="63"/>
    </row>
    <row r="532" spans="7:7" thickBot="1">
      <c r="G532" s="63"/>
    </row>
    <row r="533" spans="7:7" thickBot="1">
      <c r="G533" s="63"/>
    </row>
    <row r="534" spans="7:7" thickBot="1">
      <c r="G534" s="63"/>
    </row>
    <row r="535" spans="7:7" thickBot="1">
      <c r="G535" s="63"/>
    </row>
    <row r="536" spans="7:7" thickBot="1">
      <c r="G536" s="63"/>
    </row>
    <row r="537" spans="7:7" thickBot="1">
      <c r="G537" s="63"/>
    </row>
    <row r="538" spans="7:7" thickBot="1">
      <c r="G538" s="63"/>
    </row>
    <row r="539" spans="7:7" thickBot="1">
      <c r="G539" s="63"/>
    </row>
    <row r="540" spans="7:7" thickBot="1">
      <c r="G540" s="63"/>
    </row>
    <row r="541" spans="7:7" thickBot="1">
      <c r="G541" s="63"/>
    </row>
    <row r="542" spans="7:7" thickBot="1">
      <c r="G542" s="63"/>
    </row>
    <row r="543" spans="7:7" thickBot="1">
      <c r="G543" s="63"/>
    </row>
    <row r="544" spans="7:7" thickBot="1">
      <c r="G544" s="63"/>
    </row>
    <row r="545" spans="7:7" thickBot="1">
      <c r="G545" s="63"/>
    </row>
    <row r="546" spans="7:7" thickBot="1">
      <c r="G546" s="63"/>
    </row>
    <row r="547" spans="7:7" thickBot="1">
      <c r="G547" s="63"/>
    </row>
    <row r="548" spans="7:7" thickBot="1">
      <c r="G548" s="63"/>
    </row>
    <row r="549" spans="7:7" thickBot="1">
      <c r="G549" s="63"/>
    </row>
    <row r="550" spans="7:7" thickBot="1">
      <c r="G550" s="63"/>
    </row>
    <row r="551" spans="7:7" thickBot="1">
      <c r="G551" s="63"/>
    </row>
    <row r="552" spans="7:7" thickBot="1">
      <c r="G552" s="63"/>
    </row>
    <row r="553" spans="7:7" thickBot="1">
      <c r="G553" s="63"/>
    </row>
    <row r="554" spans="7:7" thickBot="1">
      <c r="G554" s="63"/>
    </row>
    <row r="555" spans="7:7" thickBot="1">
      <c r="G555" s="63"/>
    </row>
    <row r="556" spans="7:7" thickBot="1">
      <c r="G556" s="63"/>
    </row>
    <row r="557" spans="7:7" thickBot="1">
      <c r="G557" s="63"/>
    </row>
    <row r="558" spans="7:7" thickBot="1">
      <c r="G558" s="63"/>
    </row>
    <row r="559" spans="7:7" thickBot="1">
      <c r="G559" s="63"/>
    </row>
    <row r="560" spans="7:7" thickBot="1">
      <c r="G560" s="63"/>
    </row>
    <row r="561" spans="7:7" thickBot="1">
      <c r="G561" s="63"/>
    </row>
    <row r="562" spans="7:7" thickBot="1">
      <c r="G562" s="63"/>
    </row>
    <row r="563" spans="7:7" thickBot="1">
      <c r="G563" s="63"/>
    </row>
    <row r="564" spans="7:7" thickBot="1">
      <c r="G564" s="63"/>
    </row>
    <row r="565" spans="7:7" thickBot="1">
      <c r="G565" s="63"/>
    </row>
    <row r="566" spans="7:7" thickBot="1">
      <c r="G566" s="63"/>
    </row>
    <row r="567" spans="7:7" thickBot="1">
      <c r="G567" s="63"/>
    </row>
    <row r="568" spans="7:7" thickBot="1">
      <c r="G568" s="63"/>
    </row>
    <row r="569" spans="7:7" thickBot="1">
      <c r="G569" s="63"/>
    </row>
    <row r="570" spans="7:7" thickBot="1">
      <c r="G570" s="63"/>
    </row>
    <row r="571" spans="7:7" thickBot="1">
      <c r="G571" s="63"/>
    </row>
    <row r="572" spans="7:7" thickBot="1">
      <c r="G572" s="63"/>
    </row>
    <row r="573" spans="7:7" thickBot="1">
      <c r="G573" s="63"/>
    </row>
    <row r="574" spans="7:7" thickBot="1">
      <c r="G574" s="63"/>
    </row>
    <row r="575" spans="7:7" thickBot="1">
      <c r="G575" s="63"/>
    </row>
    <row r="576" spans="7:7" thickBot="1">
      <c r="G576" s="63"/>
    </row>
    <row r="577" spans="7:7" thickBot="1">
      <c r="G577" s="63"/>
    </row>
    <row r="578" spans="7:7" thickBot="1">
      <c r="G578" s="63"/>
    </row>
    <row r="579" spans="7:7" thickBot="1">
      <c r="G579" s="63"/>
    </row>
    <row r="580" spans="7:7" thickBot="1">
      <c r="G580" s="63"/>
    </row>
    <row r="581" spans="7:7" thickBot="1">
      <c r="G581" s="63"/>
    </row>
    <row r="582" spans="7:7" thickBot="1">
      <c r="G582" s="63"/>
    </row>
    <row r="583" spans="7:7" thickBot="1">
      <c r="G583" s="63"/>
    </row>
    <row r="584" spans="7:7" thickBot="1">
      <c r="G584" s="63"/>
    </row>
    <row r="585" spans="7:7" thickBot="1">
      <c r="G585" s="63"/>
    </row>
    <row r="586" spans="7:7" thickBot="1">
      <c r="G586" s="63"/>
    </row>
    <row r="587" spans="7:7" thickBot="1">
      <c r="G587" s="63"/>
    </row>
    <row r="588" spans="7:7" thickBot="1">
      <c r="G588" s="63"/>
    </row>
    <row r="589" spans="7:7" thickBot="1">
      <c r="G589" s="63"/>
    </row>
    <row r="590" spans="7:7" thickBot="1">
      <c r="G590" s="63"/>
    </row>
    <row r="591" spans="7:7" thickBot="1">
      <c r="G591" s="63"/>
    </row>
    <row r="592" spans="7:7" thickBot="1">
      <c r="G592" s="63"/>
    </row>
    <row r="593" spans="7:7" thickBot="1">
      <c r="G593" s="63"/>
    </row>
    <row r="594" spans="7:7" thickBot="1">
      <c r="G594" s="63"/>
    </row>
    <row r="595" spans="7:7" thickBot="1">
      <c r="G595" s="63"/>
    </row>
    <row r="596" spans="7:7" thickBot="1">
      <c r="G596" s="63"/>
    </row>
    <row r="597" spans="7:7" thickBot="1">
      <c r="G597" s="63"/>
    </row>
    <row r="598" spans="7:7" thickBot="1">
      <c r="G598" s="63"/>
    </row>
    <row r="599" spans="7:7" thickBot="1">
      <c r="G599" s="63"/>
    </row>
    <row r="600" spans="7:7" thickBot="1">
      <c r="G600" s="63"/>
    </row>
    <row r="601" spans="7:7" thickBot="1">
      <c r="G601" s="63"/>
    </row>
    <row r="602" spans="7:7" thickBot="1">
      <c r="G602" s="63"/>
    </row>
    <row r="603" spans="7:7" thickBot="1">
      <c r="G603" s="63"/>
    </row>
    <row r="604" spans="7:7" thickBot="1">
      <c r="G604" s="63"/>
    </row>
    <row r="605" spans="7:7" thickBot="1">
      <c r="G605" s="63"/>
    </row>
    <row r="606" spans="7:7" thickBot="1">
      <c r="G606" s="63"/>
    </row>
    <row r="607" spans="7:7" thickBot="1">
      <c r="G607" s="63"/>
    </row>
    <row r="608" spans="7:7" thickBot="1">
      <c r="G608" s="63"/>
    </row>
    <row r="609" spans="7:7" thickBot="1">
      <c r="G609" s="63"/>
    </row>
    <row r="610" spans="7:7" thickBot="1">
      <c r="G610" s="63"/>
    </row>
    <row r="611" spans="7:7" thickBot="1">
      <c r="G611" s="63"/>
    </row>
    <row r="612" spans="7:7" thickBot="1">
      <c r="G612" s="63"/>
    </row>
    <row r="613" spans="7:7" thickBot="1">
      <c r="G613" s="63"/>
    </row>
    <row r="614" spans="7:7" thickBot="1">
      <c r="G614" s="63"/>
    </row>
    <row r="615" spans="7:7" thickBot="1">
      <c r="G615" s="63"/>
    </row>
    <row r="616" spans="7:7" thickBot="1">
      <c r="G616" s="63"/>
    </row>
    <row r="617" spans="7:7" thickBot="1">
      <c r="G617" s="63"/>
    </row>
    <row r="618" spans="7:7" thickBot="1">
      <c r="G618" s="63"/>
    </row>
    <row r="619" spans="7:7" thickBot="1">
      <c r="G619" s="63"/>
    </row>
    <row r="620" spans="7:7" thickBot="1">
      <c r="G620" s="63"/>
    </row>
    <row r="621" spans="7:7" thickBot="1">
      <c r="G621" s="63"/>
    </row>
    <row r="622" spans="7:7" thickBot="1">
      <c r="G622" s="63"/>
    </row>
    <row r="623" spans="7:7" thickBot="1">
      <c r="G623" s="63"/>
    </row>
    <row r="624" spans="7:7" thickBot="1">
      <c r="G624" s="63"/>
    </row>
    <row r="625" spans="7:7" thickBot="1">
      <c r="G625" s="63"/>
    </row>
    <row r="626" spans="7:7" thickBot="1">
      <c r="G626" s="63"/>
    </row>
    <row r="627" spans="7:7" thickBot="1">
      <c r="G627" s="63"/>
    </row>
    <row r="628" spans="7:7" thickBot="1">
      <c r="G628" s="63"/>
    </row>
    <row r="629" spans="7:7" thickBot="1">
      <c r="G629" s="63"/>
    </row>
    <row r="630" spans="7:7" thickBot="1">
      <c r="G630" s="63"/>
    </row>
    <row r="631" spans="7:7" thickBot="1">
      <c r="G631" s="63"/>
    </row>
    <row r="632" spans="7:7" thickBot="1">
      <c r="G632" s="63"/>
    </row>
    <row r="633" spans="7:7" thickBot="1">
      <c r="G633" s="63"/>
    </row>
    <row r="634" spans="7:7" thickBot="1">
      <c r="G634" s="63"/>
    </row>
    <row r="635" spans="7:7" thickBot="1">
      <c r="G635" s="63"/>
    </row>
    <row r="636" spans="7:7" thickBot="1">
      <c r="G636" s="63"/>
    </row>
    <row r="637" spans="7:7" thickBot="1">
      <c r="G637" s="63"/>
    </row>
    <row r="638" spans="7:7" thickBot="1">
      <c r="G638" s="63"/>
    </row>
    <row r="639" spans="7:7" thickBot="1">
      <c r="G639" s="63"/>
    </row>
    <row r="640" spans="7:7" thickBot="1">
      <c r="G640" s="63"/>
    </row>
    <row r="641" spans="7:7" thickBot="1">
      <c r="G641" s="63"/>
    </row>
    <row r="642" spans="7:7" thickBot="1">
      <c r="G642" s="63"/>
    </row>
    <row r="643" spans="7:7" thickBot="1">
      <c r="G643" s="63"/>
    </row>
    <row r="644" spans="7:7" thickBot="1">
      <c r="G644" s="63"/>
    </row>
    <row r="645" spans="7:7" thickBot="1">
      <c r="G645" s="63"/>
    </row>
    <row r="646" spans="7:7" thickBot="1">
      <c r="G646" s="63"/>
    </row>
    <row r="647" spans="7:7" thickBot="1">
      <c r="G647" s="63"/>
    </row>
    <row r="648" spans="7:7" thickBot="1">
      <c r="G648" s="63"/>
    </row>
    <row r="649" spans="7:7" thickBot="1">
      <c r="G649" s="63"/>
    </row>
    <row r="650" spans="7:7" thickBot="1">
      <c r="G650" s="63"/>
    </row>
    <row r="651" spans="7:7" thickBot="1">
      <c r="G651" s="63"/>
    </row>
    <row r="652" spans="7:7" thickBot="1">
      <c r="G652" s="63"/>
    </row>
    <row r="653" spans="7:7" thickBot="1">
      <c r="G653" s="63"/>
    </row>
    <row r="654" spans="7:7" thickBot="1">
      <c r="G654" s="63"/>
    </row>
    <row r="655" spans="7:7" thickBot="1">
      <c r="G655" s="63"/>
    </row>
    <row r="656" spans="7:7" thickBot="1">
      <c r="G656" s="63"/>
    </row>
    <row r="657" spans="7:7" thickBot="1">
      <c r="G657" s="63"/>
    </row>
    <row r="658" spans="7:7" thickBot="1">
      <c r="G658" s="63"/>
    </row>
    <row r="659" spans="7:7" thickBot="1">
      <c r="G659" s="63"/>
    </row>
    <row r="660" spans="7:7" thickBot="1">
      <c r="G660" s="63"/>
    </row>
    <row r="661" spans="7:7" thickBot="1">
      <c r="G661" s="63"/>
    </row>
    <row r="662" spans="7:7" thickBot="1">
      <c r="G662" s="63"/>
    </row>
    <row r="663" spans="7:7" thickBot="1">
      <c r="G663" s="63"/>
    </row>
    <row r="664" spans="7:7" thickBot="1">
      <c r="G664" s="63"/>
    </row>
    <row r="665" spans="7:7" thickBot="1">
      <c r="G665" s="63"/>
    </row>
    <row r="666" spans="7:7" thickBot="1">
      <c r="G666" s="63"/>
    </row>
    <row r="667" spans="7:7" thickBot="1">
      <c r="G667" s="63"/>
    </row>
    <row r="668" spans="7:7" thickBot="1">
      <c r="G668" s="63"/>
    </row>
    <row r="669" spans="7:7" thickBot="1">
      <c r="G669" s="63"/>
    </row>
    <row r="670" spans="7:7" thickBot="1">
      <c r="G670" s="63"/>
    </row>
    <row r="671" spans="7:7" thickBot="1">
      <c r="G671" s="63"/>
    </row>
    <row r="672" spans="7:7" thickBot="1">
      <c r="G672" s="63"/>
    </row>
    <row r="673" spans="7:7" thickBot="1">
      <c r="G673" s="63"/>
    </row>
    <row r="674" spans="7:7" thickBot="1">
      <c r="G674" s="63"/>
    </row>
    <row r="675" spans="7:7" thickBot="1">
      <c r="G675" s="63"/>
    </row>
    <row r="676" spans="7:7" thickBot="1">
      <c r="G676" s="63"/>
    </row>
    <row r="677" spans="7:7" thickBot="1">
      <c r="G677" s="63"/>
    </row>
    <row r="678" spans="7:7" thickBot="1">
      <c r="G678" s="63"/>
    </row>
    <row r="679" spans="7:7" thickBot="1">
      <c r="G679" s="63"/>
    </row>
    <row r="680" spans="7:7" thickBot="1">
      <c r="G680" s="63"/>
    </row>
    <row r="681" spans="7:7" thickBot="1">
      <c r="G681" s="63"/>
    </row>
    <row r="682" spans="7:7" thickBot="1">
      <c r="G682" s="63"/>
    </row>
    <row r="683" spans="7:7" thickBot="1">
      <c r="G683" s="63"/>
    </row>
    <row r="684" spans="7:7" thickBot="1">
      <c r="G684" s="63"/>
    </row>
    <row r="685" spans="7:7" thickBot="1">
      <c r="G685" s="63"/>
    </row>
    <row r="686" spans="7:7" thickBot="1">
      <c r="G686" s="63"/>
    </row>
    <row r="687" spans="7:7" thickBot="1">
      <c r="G687" s="63"/>
    </row>
    <row r="688" spans="7:7" thickBot="1">
      <c r="G688" s="63"/>
    </row>
    <row r="689" spans="7:7" thickBot="1">
      <c r="G689" s="63"/>
    </row>
    <row r="690" spans="7:7" thickBot="1">
      <c r="G690" s="63"/>
    </row>
    <row r="691" spans="7:7" thickBot="1">
      <c r="G691" s="63"/>
    </row>
    <row r="692" spans="7:7" thickBot="1">
      <c r="G692" s="63"/>
    </row>
    <row r="693" spans="7:7" thickBot="1">
      <c r="G693" s="63"/>
    </row>
    <row r="694" spans="7:7" thickBot="1">
      <c r="G694" s="63"/>
    </row>
    <row r="695" spans="7:7" thickBot="1">
      <c r="G695" s="63"/>
    </row>
    <row r="696" spans="7:7" thickBot="1">
      <c r="G696" s="63"/>
    </row>
    <row r="697" spans="7:7" thickBot="1">
      <c r="G697" s="63"/>
    </row>
    <row r="698" spans="7:7" thickBot="1">
      <c r="G698" s="63"/>
    </row>
    <row r="699" spans="7:7" thickBot="1">
      <c r="G699" s="63"/>
    </row>
    <row r="700" spans="7:7" thickBot="1">
      <c r="G700" s="63"/>
    </row>
    <row r="701" spans="7:7" thickBot="1">
      <c r="G701" s="63"/>
    </row>
    <row r="702" spans="7:7" thickBot="1">
      <c r="G702" s="63"/>
    </row>
    <row r="703" spans="7:7" thickBot="1">
      <c r="G703" s="63"/>
    </row>
    <row r="704" spans="7:7" thickBot="1">
      <c r="G704" s="63"/>
    </row>
    <row r="705" spans="7:7" thickBot="1">
      <c r="G705" s="63"/>
    </row>
    <row r="706" spans="7:7" thickBot="1">
      <c r="G706" s="63"/>
    </row>
    <row r="707" spans="7:7" thickBot="1">
      <c r="G707" s="63"/>
    </row>
    <row r="708" spans="7:7" thickBot="1">
      <c r="G708" s="63"/>
    </row>
    <row r="709" spans="7:7" thickBot="1">
      <c r="G709" s="63"/>
    </row>
    <row r="710" spans="7:7" thickBot="1">
      <c r="G710" s="63"/>
    </row>
    <row r="711" spans="7:7" thickBot="1">
      <c r="G711" s="63"/>
    </row>
    <row r="712" spans="7:7" thickBot="1">
      <c r="G712" s="63"/>
    </row>
    <row r="713" spans="7:7" thickBot="1">
      <c r="G713" s="63"/>
    </row>
    <row r="714" spans="7:7" thickBot="1">
      <c r="G714" s="63"/>
    </row>
    <row r="715" spans="7:7" thickBot="1">
      <c r="G715" s="63"/>
    </row>
    <row r="716" spans="7:7" thickBot="1">
      <c r="G716" s="63"/>
    </row>
    <row r="717" spans="7:7" thickBot="1">
      <c r="G717" s="63"/>
    </row>
    <row r="718" spans="7:7" thickBot="1">
      <c r="G718" s="63"/>
    </row>
    <row r="719" spans="7:7" thickBot="1">
      <c r="G719" s="63"/>
    </row>
    <row r="720" spans="7:7" thickBot="1">
      <c r="G720" s="63"/>
    </row>
    <row r="721" spans="7:7" thickBot="1">
      <c r="G721" s="63"/>
    </row>
    <row r="722" spans="7:7" thickBot="1">
      <c r="G722" s="63"/>
    </row>
    <row r="723" spans="7:7" thickBot="1">
      <c r="G723" s="63"/>
    </row>
    <row r="724" spans="7:7" thickBot="1">
      <c r="G724" s="63"/>
    </row>
    <row r="725" spans="7:7" thickBot="1">
      <c r="G725" s="63"/>
    </row>
    <row r="726" spans="7:7" thickBot="1">
      <c r="G726" s="63"/>
    </row>
    <row r="727" spans="7:7" thickBot="1">
      <c r="G727" s="63"/>
    </row>
    <row r="728" spans="7:7" thickBot="1">
      <c r="G728" s="63"/>
    </row>
    <row r="729" spans="7:7" thickBot="1">
      <c r="G729" s="63"/>
    </row>
    <row r="730" spans="7:7" thickBot="1">
      <c r="G730" s="63"/>
    </row>
    <row r="731" spans="7:7" thickBot="1">
      <c r="G731" s="63"/>
    </row>
    <row r="732" spans="7:7" thickBot="1">
      <c r="G732" s="63"/>
    </row>
    <row r="733" spans="7:7" thickBot="1">
      <c r="G733" s="63"/>
    </row>
    <row r="734" spans="7:7" thickBot="1">
      <c r="G734" s="63"/>
    </row>
    <row r="735" spans="7:7" thickBot="1">
      <c r="G735" s="63"/>
    </row>
    <row r="736" spans="7:7" thickBot="1">
      <c r="G736" s="63"/>
    </row>
    <row r="737" spans="7:7" thickBot="1">
      <c r="G737" s="63"/>
    </row>
    <row r="738" spans="7:7" thickBot="1">
      <c r="G738" s="63"/>
    </row>
    <row r="739" spans="7:7" thickBot="1">
      <c r="G739" s="63"/>
    </row>
    <row r="740" spans="7:7" thickBot="1">
      <c r="G740" s="63"/>
    </row>
    <row r="741" spans="7:7" thickBot="1">
      <c r="G741" s="63"/>
    </row>
    <row r="742" spans="7:7" thickBot="1">
      <c r="G742" s="63"/>
    </row>
    <row r="743" spans="7:7" thickBot="1">
      <c r="G743" s="63"/>
    </row>
    <row r="744" spans="7:7" thickBot="1">
      <c r="G744" s="63"/>
    </row>
    <row r="745" spans="7:7" thickBot="1">
      <c r="G745" s="63"/>
    </row>
    <row r="746" spans="7:7" thickBot="1">
      <c r="G746" s="63"/>
    </row>
    <row r="747" spans="7:7" thickBot="1">
      <c r="G747" s="63"/>
    </row>
    <row r="748" spans="7:7" thickBot="1">
      <c r="G748" s="63"/>
    </row>
    <row r="749" spans="7:7" thickBot="1">
      <c r="G749" s="63"/>
    </row>
    <row r="750" spans="7:7" thickBot="1">
      <c r="G750" s="63"/>
    </row>
    <row r="751" spans="7:7" thickBot="1">
      <c r="G751" s="63"/>
    </row>
    <row r="752" spans="7:7" thickBot="1">
      <c r="G752" s="63"/>
    </row>
    <row r="753" spans="7:7" thickBot="1">
      <c r="G753" s="63"/>
    </row>
    <row r="754" spans="7:7" thickBot="1">
      <c r="G754" s="63"/>
    </row>
    <row r="755" spans="7:7" thickBot="1">
      <c r="G755" s="63"/>
    </row>
    <row r="756" spans="7:7" thickBot="1">
      <c r="G756" s="63"/>
    </row>
    <row r="757" spans="7:7" thickBot="1">
      <c r="G757" s="63"/>
    </row>
    <row r="758" spans="7:7" thickBot="1">
      <c r="G758" s="63"/>
    </row>
    <row r="759" spans="7:7" thickBot="1">
      <c r="G759" s="63"/>
    </row>
    <row r="760" spans="7:7" thickBot="1">
      <c r="G760" s="63"/>
    </row>
    <row r="761" spans="7:7" thickBot="1">
      <c r="G761" s="63"/>
    </row>
    <row r="762" spans="7:7" thickBot="1">
      <c r="G762" s="63"/>
    </row>
    <row r="763" spans="7:7" thickBot="1">
      <c r="G763" s="63"/>
    </row>
    <row r="764" spans="7:7" thickBot="1">
      <c r="G764" s="63"/>
    </row>
    <row r="765" spans="7:7" thickBot="1">
      <c r="G765" s="63"/>
    </row>
    <row r="766" spans="7:7" thickBot="1">
      <c r="G766" s="63"/>
    </row>
    <row r="767" spans="7:7" thickBot="1">
      <c r="G767" s="63"/>
    </row>
    <row r="768" spans="7:7" thickBot="1">
      <c r="G768" s="63"/>
    </row>
    <row r="769" spans="7:7" thickBot="1">
      <c r="G769" s="63"/>
    </row>
    <row r="770" spans="7:7" thickBot="1">
      <c r="G770" s="63"/>
    </row>
    <row r="771" spans="7:7" thickBot="1">
      <c r="G771" s="63"/>
    </row>
    <row r="772" spans="7:7" thickBot="1">
      <c r="G772" s="63"/>
    </row>
    <row r="773" spans="7:7" thickBot="1">
      <c r="G773" s="63"/>
    </row>
    <row r="774" spans="7:7" thickBot="1">
      <c r="G774" s="63"/>
    </row>
    <row r="775" spans="7:7" thickBot="1">
      <c r="G775" s="63"/>
    </row>
    <row r="776" spans="7:7" thickBot="1">
      <c r="G776" s="63"/>
    </row>
    <row r="777" spans="7:7" thickBot="1">
      <c r="G777" s="63"/>
    </row>
    <row r="778" spans="7:7" thickBot="1">
      <c r="G778" s="63"/>
    </row>
    <row r="779" spans="7:7" thickBot="1">
      <c r="G779" s="63"/>
    </row>
    <row r="780" spans="7:7" thickBot="1">
      <c r="G780" s="63"/>
    </row>
    <row r="781" spans="7:7" thickBot="1">
      <c r="G781" s="63"/>
    </row>
    <row r="782" spans="7:7" thickBot="1">
      <c r="G782" s="63"/>
    </row>
    <row r="783" spans="7:7" thickBot="1">
      <c r="G783" s="63"/>
    </row>
    <row r="784" spans="7:7" thickBot="1">
      <c r="G784" s="63"/>
    </row>
    <row r="785" spans="7:7" thickBot="1">
      <c r="G785" s="63"/>
    </row>
    <row r="786" spans="7:7" thickBot="1">
      <c r="G786" s="63"/>
    </row>
    <row r="787" spans="7:7" thickBot="1">
      <c r="G787" s="63"/>
    </row>
    <row r="788" spans="7:7" thickBot="1">
      <c r="G788" s="63"/>
    </row>
    <row r="789" spans="7:7" thickBot="1">
      <c r="G789" s="63"/>
    </row>
    <row r="790" spans="7:7" thickBot="1">
      <c r="G790" s="63"/>
    </row>
    <row r="791" spans="7:7" thickBot="1">
      <c r="G791" s="63"/>
    </row>
    <row r="792" spans="7:7" thickBot="1">
      <c r="G792" s="63"/>
    </row>
    <row r="793" spans="7:7" thickBot="1">
      <c r="G793" s="63"/>
    </row>
    <row r="794" spans="7:7" thickBot="1">
      <c r="G794" s="63"/>
    </row>
    <row r="795" spans="7:7" thickBot="1">
      <c r="G795" s="63"/>
    </row>
    <row r="796" spans="7:7" thickBot="1">
      <c r="G796" s="63"/>
    </row>
    <row r="797" spans="7:7" thickBot="1">
      <c r="G797" s="63"/>
    </row>
    <row r="798" spans="7:7" thickBot="1">
      <c r="G798" s="63"/>
    </row>
    <row r="799" spans="7:7" thickBot="1">
      <c r="G799" s="63"/>
    </row>
    <row r="800" spans="7:7" thickBot="1">
      <c r="G800" s="63"/>
    </row>
    <row r="801" spans="7:7" thickBot="1">
      <c r="G801" s="63"/>
    </row>
    <row r="802" spans="7:7" thickBot="1">
      <c r="G802" s="63"/>
    </row>
    <row r="803" spans="7:7" thickBot="1">
      <c r="G803" s="63"/>
    </row>
    <row r="804" spans="7:7" thickBot="1">
      <c r="G804" s="63"/>
    </row>
    <row r="805" spans="7:7" thickBot="1">
      <c r="G805" s="63"/>
    </row>
    <row r="806" spans="7:7" thickBot="1">
      <c r="G806" s="63"/>
    </row>
    <row r="807" spans="7:7" thickBot="1">
      <c r="G807" s="63"/>
    </row>
    <row r="808" spans="7:7" thickBot="1">
      <c r="G808" s="63"/>
    </row>
    <row r="809" spans="7:7" thickBot="1">
      <c r="G809" s="63"/>
    </row>
    <row r="810" spans="7:7" thickBot="1">
      <c r="G810" s="63"/>
    </row>
    <row r="811" spans="7:7" thickBot="1">
      <c r="G811" s="63"/>
    </row>
    <row r="812" spans="7:7" thickBot="1">
      <c r="G812" s="63"/>
    </row>
    <row r="813" spans="7:7" thickBot="1">
      <c r="G813" s="63"/>
    </row>
    <row r="814" spans="7:7" thickBot="1">
      <c r="G814" s="63"/>
    </row>
    <row r="815" spans="7:7" thickBot="1">
      <c r="G815" s="63"/>
    </row>
    <row r="816" spans="7:7" thickBot="1">
      <c r="G816" s="63"/>
    </row>
    <row r="817" spans="7:7" thickBot="1">
      <c r="G817" s="63"/>
    </row>
    <row r="818" spans="7:7" thickBot="1">
      <c r="G818" s="63"/>
    </row>
    <row r="819" spans="7:7" thickBot="1">
      <c r="G819" s="63"/>
    </row>
    <row r="820" spans="7:7" thickBot="1">
      <c r="G820" s="63"/>
    </row>
    <row r="821" spans="7:7" thickBot="1">
      <c r="G821" s="63"/>
    </row>
    <row r="822" spans="7:7" thickBot="1">
      <c r="G822" s="63"/>
    </row>
    <row r="823" spans="7:7" thickBot="1">
      <c r="G823" s="63"/>
    </row>
    <row r="824" spans="7:7" thickBot="1">
      <c r="G824" s="63"/>
    </row>
    <row r="825" spans="7:7" thickBot="1">
      <c r="G825" s="63"/>
    </row>
    <row r="826" spans="7:7" thickBot="1">
      <c r="G826" s="63"/>
    </row>
    <row r="827" spans="7:7" thickBot="1">
      <c r="G827" s="63"/>
    </row>
    <row r="828" spans="7:7" thickBot="1">
      <c r="G828" s="63"/>
    </row>
    <row r="829" spans="7:7" thickBot="1">
      <c r="G829" s="63"/>
    </row>
    <row r="830" spans="7:7" thickBot="1">
      <c r="G830" s="63"/>
    </row>
    <row r="831" spans="7:7" thickBot="1">
      <c r="G831" s="63"/>
    </row>
    <row r="832" spans="7:7" thickBot="1">
      <c r="G832" s="63"/>
    </row>
    <row r="833" spans="7:7" thickBot="1">
      <c r="G833" s="63"/>
    </row>
    <row r="834" spans="7:7" thickBot="1">
      <c r="G834" s="63"/>
    </row>
    <row r="835" spans="7:7" thickBot="1">
      <c r="G835" s="63"/>
    </row>
    <row r="836" spans="7:7" thickBot="1">
      <c r="G836" s="63"/>
    </row>
    <row r="837" spans="7:7" thickBot="1">
      <c r="G837" s="63"/>
    </row>
    <row r="838" spans="7:7" thickBot="1">
      <c r="G838" s="63"/>
    </row>
    <row r="839" spans="7:7" thickBot="1">
      <c r="G839" s="63"/>
    </row>
    <row r="840" spans="7:7" thickBot="1">
      <c r="G840" s="63"/>
    </row>
    <row r="841" spans="7:7" thickBot="1">
      <c r="G841" s="63"/>
    </row>
    <row r="842" spans="7:7" thickBot="1">
      <c r="G842" s="63"/>
    </row>
    <row r="843" spans="7:7" thickBot="1">
      <c r="G843" s="63"/>
    </row>
    <row r="844" spans="7:7" thickBot="1">
      <c r="G844" s="63"/>
    </row>
    <row r="845" spans="7:7" thickBot="1">
      <c r="G845" s="63"/>
    </row>
    <row r="846" spans="7:7" thickBot="1">
      <c r="G846" s="63"/>
    </row>
    <row r="847" spans="7:7" thickBot="1">
      <c r="G847" s="63"/>
    </row>
    <row r="848" spans="7:7" thickBot="1">
      <c r="G848" s="63"/>
    </row>
    <row r="849" spans="7:7" thickBot="1">
      <c r="G849" s="63"/>
    </row>
    <row r="850" spans="7:7" thickBot="1">
      <c r="G850" s="63"/>
    </row>
    <row r="851" spans="7:7" thickBot="1">
      <c r="G851" s="63"/>
    </row>
    <row r="852" spans="7:7" thickBot="1">
      <c r="G852" s="63"/>
    </row>
    <row r="853" spans="7:7" thickBot="1">
      <c r="G853" s="63"/>
    </row>
    <row r="854" spans="7:7" thickBot="1">
      <c r="G854" s="63"/>
    </row>
    <row r="855" spans="7:7" thickBot="1">
      <c r="G855" s="63"/>
    </row>
    <row r="856" spans="7:7" thickBot="1">
      <c r="G856" s="63"/>
    </row>
    <row r="857" spans="7:7" thickBot="1">
      <c r="G857" s="63"/>
    </row>
    <row r="858" spans="7:7" thickBot="1">
      <c r="G858" s="63"/>
    </row>
    <row r="859" spans="7:7" thickBot="1">
      <c r="G859" s="63"/>
    </row>
    <row r="860" spans="7:7" thickBot="1">
      <c r="G860" s="63"/>
    </row>
    <row r="861" spans="7:7" thickBot="1">
      <c r="G861" s="63"/>
    </row>
    <row r="862" spans="7:7" thickBot="1">
      <c r="G862" s="63"/>
    </row>
    <row r="863" spans="7:7" thickBot="1">
      <c r="G863" s="63"/>
    </row>
    <row r="864" spans="7:7" thickBot="1">
      <c r="G864" s="63"/>
    </row>
    <row r="865" spans="7:7" thickBot="1">
      <c r="G865" s="63"/>
    </row>
    <row r="866" spans="7:7" thickBot="1">
      <c r="G866" s="63"/>
    </row>
    <row r="867" spans="7:7" thickBot="1">
      <c r="G867" s="63"/>
    </row>
    <row r="868" spans="7:7" thickBot="1">
      <c r="G868" s="63"/>
    </row>
    <row r="869" spans="7:7" thickBot="1">
      <c r="G869" s="63"/>
    </row>
    <row r="870" spans="7:7" thickBot="1">
      <c r="G870" s="63"/>
    </row>
    <row r="871" spans="7:7" thickBot="1">
      <c r="G871" s="63"/>
    </row>
    <row r="872" spans="7:7" thickBot="1">
      <c r="G872" s="63"/>
    </row>
    <row r="873" spans="7:7" thickBot="1">
      <c r="G873" s="63"/>
    </row>
    <row r="874" spans="7:7" thickBot="1">
      <c r="G874" s="63"/>
    </row>
    <row r="875" spans="7:7" thickBot="1">
      <c r="G875" s="63"/>
    </row>
    <row r="876" spans="7:7" thickBot="1">
      <c r="G876" s="63"/>
    </row>
    <row r="877" spans="7:7" thickBot="1">
      <c r="G877" s="63"/>
    </row>
    <row r="878" spans="7:7" thickBot="1">
      <c r="G878" s="63"/>
    </row>
    <row r="879" spans="7:7" thickBot="1">
      <c r="G879" s="63"/>
    </row>
    <row r="880" spans="7:7" thickBot="1">
      <c r="G880" s="63"/>
    </row>
    <row r="881" spans="7:7" thickBot="1">
      <c r="G881" s="63"/>
    </row>
    <row r="882" spans="7:7" thickBot="1">
      <c r="G882" s="63"/>
    </row>
    <row r="883" spans="7:7" thickBot="1">
      <c r="G883" s="63"/>
    </row>
    <row r="884" spans="7:7" thickBot="1">
      <c r="G884" s="63"/>
    </row>
    <row r="885" spans="7:7" thickBot="1">
      <c r="G885" s="63"/>
    </row>
    <row r="886" spans="7:7" thickBot="1">
      <c r="G886" s="63"/>
    </row>
    <row r="887" spans="7:7" thickBot="1">
      <c r="G887" s="63"/>
    </row>
    <row r="888" spans="7:7" thickBot="1">
      <c r="G888" s="63"/>
    </row>
    <row r="889" spans="7:7" thickBot="1">
      <c r="G889" s="63"/>
    </row>
    <row r="890" spans="7:7" thickBot="1">
      <c r="G890" s="63"/>
    </row>
    <row r="891" spans="7:7" thickBot="1">
      <c r="G891" s="63"/>
    </row>
    <row r="892" spans="7:7" thickBot="1">
      <c r="G892" s="63"/>
    </row>
    <row r="893" spans="7:7" thickBot="1">
      <c r="G893" s="63"/>
    </row>
    <row r="894" spans="7:7" thickBot="1">
      <c r="G894" s="63"/>
    </row>
    <row r="895" spans="7:7" thickBot="1">
      <c r="G895" s="63"/>
    </row>
    <row r="896" spans="7:7" thickBot="1">
      <c r="G896" s="63"/>
    </row>
    <row r="897" spans="7:7" thickBot="1">
      <c r="G897" s="63"/>
    </row>
    <row r="898" spans="7:7" thickBot="1">
      <c r="G898" s="63"/>
    </row>
    <row r="899" spans="7:7" thickBot="1">
      <c r="G899" s="63"/>
    </row>
    <row r="900" spans="7:7" thickBot="1">
      <c r="G900" s="63"/>
    </row>
    <row r="901" spans="7:7" thickBot="1">
      <c r="G901" s="63"/>
    </row>
    <row r="902" spans="7:7" thickBot="1">
      <c r="G902" s="63"/>
    </row>
    <row r="903" spans="7:7" thickBot="1">
      <c r="G903" s="63"/>
    </row>
    <row r="904" spans="7:7" thickBot="1">
      <c r="G904" s="63"/>
    </row>
    <row r="905" spans="7:7" thickBot="1">
      <c r="G905" s="63"/>
    </row>
    <row r="906" spans="7:7" thickBot="1">
      <c r="G906" s="63"/>
    </row>
    <row r="907" spans="7:7" thickBot="1">
      <c r="G907" s="63"/>
    </row>
    <row r="908" spans="7:7" thickBot="1">
      <c r="G908" s="63"/>
    </row>
    <row r="909" spans="7:7" thickBot="1">
      <c r="G909" s="63"/>
    </row>
    <row r="910" spans="7:7" thickBot="1">
      <c r="G910" s="63"/>
    </row>
    <row r="911" spans="7:7" thickBot="1">
      <c r="G911" s="63"/>
    </row>
    <row r="912" spans="7:7" thickBot="1">
      <c r="G912" s="63"/>
    </row>
    <row r="913" spans="7:7" thickBot="1">
      <c r="G913" s="63"/>
    </row>
    <row r="914" spans="7:7" thickBot="1">
      <c r="G914" s="63"/>
    </row>
    <row r="915" spans="7:7" thickBot="1">
      <c r="G915" s="63"/>
    </row>
    <row r="916" spans="7:7" thickBot="1">
      <c r="G916" s="63"/>
    </row>
    <row r="917" spans="7:7" thickBot="1">
      <c r="G917" s="63"/>
    </row>
    <row r="918" spans="7:7" thickBot="1">
      <c r="G918" s="63"/>
    </row>
    <row r="919" spans="7:7" thickBot="1">
      <c r="G919" s="63"/>
    </row>
    <row r="920" spans="7:7" thickBot="1">
      <c r="G920" s="63"/>
    </row>
    <row r="921" spans="7:7" thickBot="1">
      <c r="G921" s="63"/>
    </row>
    <row r="922" spans="7:7" thickBot="1">
      <c r="G922" s="63"/>
    </row>
    <row r="923" spans="7:7" thickBot="1">
      <c r="G923" s="63"/>
    </row>
    <row r="924" spans="7:7" thickBot="1">
      <c r="G924" s="63"/>
    </row>
    <row r="925" spans="7:7" thickBot="1">
      <c r="G925" s="63"/>
    </row>
    <row r="926" spans="7:7" thickBot="1">
      <c r="G926" s="63"/>
    </row>
    <row r="927" spans="7:7" thickBot="1">
      <c r="G927" s="63"/>
    </row>
    <row r="928" spans="7:7" thickBot="1">
      <c r="G928" s="63"/>
    </row>
    <row r="929" spans="7:7" thickBot="1">
      <c r="G929" s="63"/>
    </row>
    <row r="930" spans="7:7" thickBot="1">
      <c r="G930" s="63"/>
    </row>
    <row r="931" spans="7:7" thickBot="1">
      <c r="G931" s="63"/>
    </row>
    <row r="932" spans="7:7" thickBot="1">
      <c r="G932" s="63"/>
    </row>
    <row r="933" spans="7:7" thickBot="1">
      <c r="G933" s="63"/>
    </row>
    <row r="934" spans="7:7" thickBot="1">
      <c r="G934" s="63"/>
    </row>
    <row r="935" spans="7:7" thickBot="1">
      <c r="G935" s="63"/>
    </row>
    <row r="936" spans="7:7" thickBot="1">
      <c r="G936" s="63"/>
    </row>
    <row r="937" spans="7:7" thickBot="1">
      <c r="G937" s="63"/>
    </row>
    <row r="938" spans="7:7" thickBot="1">
      <c r="G938" s="63"/>
    </row>
    <row r="939" spans="7:7" thickBot="1">
      <c r="G939" s="63"/>
    </row>
    <row r="940" spans="7:7" thickBot="1">
      <c r="G940" s="63"/>
    </row>
    <row r="941" spans="7:7" thickBot="1">
      <c r="G941" s="63"/>
    </row>
    <row r="942" spans="7:7" thickBot="1">
      <c r="G942" s="63"/>
    </row>
    <row r="943" spans="7:7" thickBot="1">
      <c r="G943" s="63"/>
    </row>
    <row r="944" spans="7:7" thickBot="1">
      <c r="G944" s="63"/>
    </row>
    <row r="945" spans="7:7" thickBot="1">
      <c r="G945" s="63"/>
    </row>
    <row r="946" spans="7:7" thickBot="1">
      <c r="G946" s="63"/>
    </row>
    <row r="947" spans="7:7" thickBot="1">
      <c r="G947" s="63"/>
    </row>
    <row r="948" spans="7:7" thickBot="1">
      <c r="G948" s="63"/>
    </row>
    <row r="949" spans="7:7" thickBot="1">
      <c r="G949" s="63"/>
    </row>
    <row r="950" spans="7:7" thickBot="1">
      <c r="G950" s="63"/>
    </row>
    <row r="951" spans="7:7" thickBot="1">
      <c r="G951" s="63"/>
    </row>
    <row r="952" spans="7:7" thickBot="1">
      <c r="G952" s="63"/>
    </row>
    <row r="953" spans="7:7" thickBot="1">
      <c r="G953" s="63"/>
    </row>
    <row r="954" spans="7:7" thickBot="1">
      <c r="G954" s="63"/>
    </row>
    <row r="955" spans="7:7" thickBot="1">
      <c r="G955" s="63"/>
    </row>
    <row r="956" spans="7:7" thickBot="1">
      <c r="G956" s="63"/>
    </row>
    <row r="957" spans="7:7" thickBot="1">
      <c r="G957" s="63"/>
    </row>
    <row r="958" spans="7:7" thickBot="1">
      <c r="G958" s="63"/>
    </row>
    <row r="959" spans="7:7" thickBot="1">
      <c r="G959" s="63"/>
    </row>
    <row r="960" spans="7:7" thickBot="1">
      <c r="G960" s="63"/>
    </row>
    <row r="961" spans="7:7" thickBot="1">
      <c r="G961" s="63"/>
    </row>
    <row r="962" spans="7:7" thickBot="1">
      <c r="G962" s="63"/>
    </row>
    <row r="963" spans="7:7" thickBot="1">
      <c r="G963" s="63"/>
    </row>
    <row r="964" spans="7:7" thickBot="1">
      <c r="G964" s="63"/>
    </row>
    <row r="965" spans="7:7" thickBot="1">
      <c r="G965" s="63"/>
    </row>
    <row r="966" spans="7:7" thickBot="1">
      <c r="G966" s="63"/>
    </row>
    <row r="967" spans="7:7" thickBot="1">
      <c r="G967" s="63"/>
    </row>
    <row r="968" spans="7:7" thickBot="1">
      <c r="G968" s="63"/>
    </row>
    <row r="969" spans="7:7" thickBot="1">
      <c r="G969" s="63"/>
    </row>
    <row r="970" spans="7:7" thickBot="1">
      <c r="G970" s="63"/>
    </row>
    <row r="971" spans="7:7" thickBot="1">
      <c r="G971" s="63"/>
    </row>
    <row r="972" spans="7:7" thickBot="1">
      <c r="G972" s="63"/>
    </row>
    <row r="973" spans="7:7" thickBot="1">
      <c r="G973" s="63"/>
    </row>
    <row r="974" spans="7:7" thickBot="1">
      <c r="G974" s="63"/>
    </row>
    <row r="975" spans="7:7" thickBot="1">
      <c r="G975" s="63"/>
    </row>
    <row r="976" spans="7:7" thickBot="1">
      <c r="G976" s="63"/>
    </row>
    <row r="977" spans="7:7" thickBot="1">
      <c r="G977" s="63"/>
    </row>
    <row r="978" spans="7:7" thickBot="1">
      <c r="G978" s="63"/>
    </row>
    <row r="979" spans="7:7" thickBot="1">
      <c r="G979" s="63"/>
    </row>
    <row r="980" spans="7:7" thickBot="1">
      <c r="G980" s="63"/>
    </row>
    <row r="981" spans="7:7" thickBot="1">
      <c r="G981" s="63"/>
    </row>
    <row r="982" spans="7:7" thickBot="1">
      <c r="G982" s="63"/>
    </row>
    <row r="983" spans="7:7" thickBot="1">
      <c r="G983" s="63"/>
    </row>
    <row r="984" spans="7:7" thickBot="1">
      <c r="G984" s="63"/>
    </row>
    <row r="985" spans="7:7" thickBot="1">
      <c r="G985" s="63"/>
    </row>
    <row r="986" spans="7:7" thickBot="1">
      <c r="G986" s="63"/>
    </row>
    <row r="987" spans="7:7" thickBot="1">
      <c r="G987" s="63"/>
    </row>
    <row r="988" spans="7:7" thickBot="1">
      <c r="G988" s="63"/>
    </row>
    <row r="989" spans="7:7" thickBot="1">
      <c r="G989" s="63"/>
    </row>
    <row r="990" spans="7:7" thickBot="1">
      <c r="G990" s="63"/>
    </row>
    <row r="991" spans="7:7" thickBot="1">
      <c r="G991" s="63"/>
    </row>
    <row r="992" spans="7:7" thickBot="1">
      <c r="G992" s="63"/>
    </row>
    <row r="993" spans="7:7" thickBot="1">
      <c r="G993" s="63"/>
    </row>
    <row r="994" spans="7:7" thickBot="1">
      <c r="G994" s="63"/>
    </row>
    <row r="995" spans="7:7" thickBot="1">
      <c r="G995" s="63"/>
    </row>
    <row r="996" spans="7:7" thickBot="1">
      <c r="G996" s="63"/>
    </row>
    <row r="997" spans="7:7" thickBot="1">
      <c r="G997" s="63"/>
    </row>
    <row r="998" spans="7:7" thickBot="1">
      <c r="G998" s="63"/>
    </row>
    <row r="999" spans="7:7" thickBot="1">
      <c r="G999" s="63"/>
    </row>
    <row r="1000" spans="7:7" thickBot="1">
      <c r="G1000" s="63"/>
    </row>
    <row r="1001" spans="7:7" thickBot="1">
      <c r="G1001" s="63"/>
    </row>
    <row r="1002" spans="7:7" thickBot="1">
      <c r="G1002" s="63"/>
    </row>
    <row r="1003" spans="7:7" thickBot="1">
      <c r="G1003" s="63"/>
    </row>
    <row r="1004" spans="7:7" thickBot="1">
      <c r="G1004" s="63"/>
    </row>
    <row r="1005" spans="7:7" thickBot="1">
      <c r="G1005" s="63"/>
    </row>
    <row r="1006" spans="7:7" thickBot="1">
      <c r="G1006" s="63"/>
    </row>
    <row r="1007" spans="7:7" thickBot="1">
      <c r="G1007" s="63"/>
    </row>
    <row r="1008" spans="7:7" thickBot="1">
      <c r="G1008" s="63"/>
    </row>
    <row r="1009" spans="7:7" thickBot="1">
      <c r="G1009" s="63"/>
    </row>
    <row r="1010" spans="7:7" thickBot="1">
      <c r="G1010" s="63"/>
    </row>
    <row r="1011" spans="7:7" thickBot="1">
      <c r="G1011" s="63"/>
    </row>
    <row r="1012" spans="7:7" thickBot="1">
      <c r="G1012" s="63"/>
    </row>
    <row r="1013" spans="7:7" thickBot="1">
      <c r="G1013" s="63"/>
    </row>
    <row r="1014" spans="7:7" thickBot="1">
      <c r="G1014" s="63"/>
    </row>
    <row r="1015" spans="7:7" thickBot="1">
      <c r="G1015" s="63"/>
    </row>
    <row r="1016" spans="7:7" thickBot="1">
      <c r="G1016" s="63"/>
    </row>
    <row r="1017" spans="7:7" thickBot="1">
      <c r="G1017" s="63"/>
    </row>
    <row r="1018" spans="7:7" thickBot="1">
      <c r="G1018" s="63"/>
    </row>
    <row r="1019" spans="7:7" thickBot="1">
      <c r="G1019" s="63"/>
    </row>
    <row r="1020" spans="7:7" thickBot="1">
      <c r="G1020" s="63"/>
    </row>
    <row r="1021" spans="7:7" thickBot="1">
      <c r="G1021" s="63"/>
    </row>
    <row r="1022" spans="7:7" thickBot="1">
      <c r="G1022" s="63"/>
    </row>
    <row r="1023" spans="7:7" thickBot="1">
      <c r="G1023" s="63"/>
    </row>
    <row r="1024" spans="7:7" thickBot="1">
      <c r="G1024" s="63"/>
    </row>
    <row r="1025" spans="7:7" thickBot="1">
      <c r="G1025" s="63"/>
    </row>
    <row r="1026" spans="7:7" thickBot="1">
      <c r="G1026" s="63"/>
    </row>
    <row r="1027" spans="7:7" thickBot="1">
      <c r="G1027" s="63"/>
    </row>
    <row r="1028" spans="7:7" thickBot="1">
      <c r="G1028" s="63"/>
    </row>
    <row r="1029" spans="7:7" thickBot="1">
      <c r="G1029" s="63"/>
    </row>
    <row r="1030" spans="7:7" thickBot="1">
      <c r="G1030" s="63"/>
    </row>
    <row r="1031" spans="7:7" thickBot="1">
      <c r="G1031" s="63"/>
    </row>
    <row r="1032" spans="7:7" thickBot="1">
      <c r="G1032" s="63"/>
    </row>
    <row r="1033" spans="7:7" thickBot="1">
      <c r="G1033" s="63"/>
    </row>
    <row r="1034" spans="7:7" thickBot="1">
      <c r="G1034" s="63"/>
    </row>
    <row r="1035" spans="7:7" thickBot="1">
      <c r="G1035" s="63"/>
    </row>
    <row r="1036" spans="7:7" thickBot="1">
      <c r="G1036" s="63"/>
    </row>
    <row r="1037" spans="7:7" thickBot="1">
      <c r="G1037" s="63"/>
    </row>
    <row r="1038" spans="7:7" thickBot="1">
      <c r="G1038" s="63"/>
    </row>
    <row r="1039" spans="7:7" thickBot="1">
      <c r="G1039" s="63"/>
    </row>
    <row r="1040" spans="7:7" thickBot="1">
      <c r="G1040" s="63"/>
    </row>
    <row r="1041" spans="7:7" thickBot="1">
      <c r="G1041" s="63"/>
    </row>
    <row r="1042" spans="7:7" thickBot="1">
      <c r="G1042" s="63"/>
    </row>
    <row r="1043" spans="7:7" thickBot="1">
      <c r="G1043" s="63"/>
    </row>
    <row r="1044" spans="7:7" thickBot="1">
      <c r="G1044" s="63"/>
    </row>
    <row r="1045" spans="7:7" thickBot="1">
      <c r="G1045" s="63"/>
    </row>
    <row r="1046" spans="7:7" thickBot="1">
      <c r="G1046" s="63"/>
    </row>
    <row r="1047" spans="7:7" thickBot="1">
      <c r="G1047" s="63"/>
    </row>
    <row r="1048" spans="7:7" thickBot="1">
      <c r="G1048" s="63"/>
    </row>
    <row r="1049" spans="7:7" thickBot="1">
      <c r="G1049" s="63"/>
    </row>
    <row r="1050" spans="7:7" thickBot="1">
      <c r="G1050" s="63"/>
    </row>
    <row r="1051" spans="7:7" thickBot="1">
      <c r="G1051" s="63"/>
    </row>
    <row r="1052" spans="7:7" thickBot="1">
      <c r="G1052" s="63"/>
    </row>
    <row r="1053" spans="7:7" thickBot="1">
      <c r="G1053" s="63"/>
    </row>
    <row r="1054" spans="7:7" thickBot="1">
      <c r="G1054" s="63"/>
    </row>
    <row r="1055" spans="7:7" thickBot="1">
      <c r="G1055" s="63"/>
    </row>
    <row r="1056" spans="7:7" thickBot="1">
      <c r="G1056" s="63"/>
    </row>
    <row r="1057" spans="7:7" thickBot="1">
      <c r="G1057" s="63"/>
    </row>
    <row r="1058" spans="7:7" thickBot="1">
      <c r="G1058" s="63"/>
    </row>
    <row r="1059" spans="7:7" thickBot="1">
      <c r="G1059" s="63"/>
    </row>
    <row r="1060" spans="7:7" thickBot="1">
      <c r="G1060" s="63"/>
    </row>
    <row r="1061" spans="7:7" thickBot="1">
      <c r="G1061" s="63"/>
    </row>
    <row r="1062" spans="7:7" thickBot="1">
      <c r="G1062" s="63"/>
    </row>
    <row r="1063" spans="7:7" thickBot="1">
      <c r="G1063" s="63"/>
    </row>
    <row r="1064" spans="7:7" thickBot="1">
      <c r="G1064" s="63"/>
    </row>
    <row r="1065" spans="7:7" thickBot="1">
      <c r="G1065" s="63"/>
    </row>
    <row r="1066" spans="7:7" thickBot="1">
      <c r="G1066" s="63"/>
    </row>
    <row r="1067" spans="7:7" thickBot="1">
      <c r="G1067" s="63"/>
    </row>
    <row r="1068" spans="7:7" thickBot="1">
      <c r="G1068" s="63"/>
    </row>
    <row r="1069" spans="7:7" thickBot="1">
      <c r="G1069" s="63"/>
    </row>
    <row r="1070" spans="7:7" thickBot="1">
      <c r="G1070" s="63"/>
    </row>
    <row r="1071" spans="7:7" thickBot="1">
      <c r="G1071" s="63"/>
    </row>
    <row r="1072" spans="7:7" thickBot="1">
      <c r="G1072" s="63"/>
    </row>
    <row r="1073" spans="7:7" thickBot="1">
      <c r="G1073" s="63"/>
    </row>
    <row r="1074" spans="7:7" thickBot="1">
      <c r="G1074" s="63"/>
    </row>
    <row r="1075" spans="7:7" thickBot="1">
      <c r="G1075" s="63"/>
    </row>
    <row r="1076" spans="7:7" thickBot="1">
      <c r="G1076" s="63"/>
    </row>
    <row r="1077" spans="7:7" thickBot="1">
      <c r="G1077" s="63"/>
    </row>
    <row r="1078" spans="7:7" thickBot="1">
      <c r="G1078" s="63"/>
    </row>
    <row r="1079" spans="7:7" thickBot="1">
      <c r="G1079" s="63"/>
    </row>
    <row r="1080" spans="7:7" thickBot="1">
      <c r="G1080" s="63"/>
    </row>
    <row r="1081" spans="7:7" thickBot="1">
      <c r="G1081" s="63"/>
    </row>
    <row r="1082" spans="7:7" thickBot="1">
      <c r="G1082" s="63"/>
    </row>
    <row r="1083" spans="7:7" thickBot="1">
      <c r="G1083" s="63"/>
    </row>
    <row r="1084" spans="7:7" thickBot="1">
      <c r="G1084" s="63"/>
    </row>
    <row r="1085" spans="7:7" thickBot="1">
      <c r="G1085" s="63"/>
    </row>
    <row r="1086" spans="7:7" thickBot="1">
      <c r="G1086" s="63"/>
    </row>
    <row r="1087" spans="7:7" thickBot="1">
      <c r="G1087" s="63"/>
    </row>
    <row r="1088" spans="7:7" thickBot="1">
      <c r="G1088" s="63"/>
    </row>
    <row r="1089" spans="7:7" thickBot="1">
      <c r="G1089" s="63"/>
    </row>
    <row r="1090" spans="7:7" thickBot="1">
      <c r="G1090" s="63"/>
    </row>
    <row r="1091" spans="7:7" thickBot="1">
      <c r="G1091" s="63"/>
    </row>
    <row r="1092" spans="7:7" thickBot="1">
      <c r="G1092" s="63"/>
    </row>
    <row r="1093" spans="7:7" thickBot="1">
      <c r="G1093" s="63"/>
    </row>
    <row r="1094" spans="7:7" thickBot="1">
      <c r="G1094" s="63"/>
    </row>
    <row r="1095" spans="7:7" thickBot="1">
      <c r="G1095" s="63"/>
    </row>
    <row r="1096" spans="7:7" thickBot="1">
      <c r="G1096" s="63"/>
    </row>
    <row r="1097" spans="7:7" thickBot="1">
      <c r="G1097" s="63"/>
    </row>
    <row r="1098" spans="7:7" thickBot="1">
      <c r="G1098" s="63"/>
    </row>
    <row r="1099" spans="7:7" thickBot="1">
      <c r="G1099" s="63"/>
    </row>
    <row r="1100" spans="7:7" thickBot="1">
      <c r="G1100" s="63"/>
    </row>
    <row r="1101" spans="7:7" thickBot="1">
      <c r="G1101" s="63"/>
    </row>
    <row r="1102" spans="7:7" thickBot="1">
      <c r="G1102" s="63"/>
    </row>
    <row r="1103" spans="7:7" thickBot="1">
      <c r="G1103" s="63"/>
    </row>
    <row r="1104" spans="7:7" thickBot="1">
      <c r="G1104" s="63"/>
    </row>
    <row r="1105" spans="7:7" thickBot="1">
      <c r="G1105" s="63"/>
    </row>
    <row r="1106" spans="7:7" thickBot="1">
      <c r="G1106" s="63"/>
    </row>
    <row r="1107" spans="7:7" thickBot="1">
      <c r="G1107" s="63"/>
    </row>
    <row r="1108" spans="7:7" thickBot="1">
      <c r="G1108" s="63"/>
    </row>
    <row r="1109" spans="7:7" thickBot="1">
      <c r="G1109" s="63"/>
    </row>
    <row r="1110" spans="7:7" thickBot="1">
      <c r="G1110" s="63"/>
    </row>
    <row r="1111" spans="7:7" thickBot="1">
      <c r="G1111" s="63"/>
    </row>
    <row r="1112" spans="7:7" thickBot="1">
      <c r="G1112" s="63"/>
    </row>
    <row r="1113" spans="7:7" thickBot="1">
      <c r="G1113" s="63"/>
    </row>
    <row r="1114" spans="7:7" thickBot="1">
      <c r="G1114" s="63"/>
    </row>
    <row r="1115" spans="7:7" thickBot="1">
      <c r="G1115" s="63"/>
    </row>
    <row r="1116" spans="7:7" thickBot="1">
      <c r="G1116" s="63"/>
    </row>
    <row r="1117" spans="7:7" thickBot="1">
      <c r="G1117" s="63"/>
    </row>
    <row r="1118" spans="7:7" thickBot="1">
      <c r="G1118" s="63"/>
    </row>
    <row r="1119" spans="7:7" thickBot="1">
      <c r="G1119" s="63"/>
    </row>
    <row r="1120" spans="7:7" thickBot="1">
      <c r="G1120" s="63"/>
    </row>
    <row r="1121" spans="7:7" thickBot="1">
      <c r="G1121" s="63"/>
    </row>
    <row r="1122" spans="7:7" thickBot="1">
      <c r="G1122" s="63"/>
    </row>
    <row r="1123" spans="7:7" thickBot="1">
      <c r="G1123" s="63"/>
    </row>
    <row r="1124" spans="7:7" thickBot="1">
      <c r="G1124" s="63"/>
    </row>
    <row r="1125" spans="7:7" thickBot="1">
      <c r="G1125" s="63"/>
    </row>
    <row r="1126" spans="7:7" thickBot="1">
      <c r="G1126" s="63"/>
    </row>
    <row r="1127" spans="7:7" thickBot="1">
      <c r="G1127" s="63"/>
    </row>
    <row r="1128" spans="7:7" thickBot="1">
      <c r="G1128" s="63"/>
    </row>
    <row r="1129" spans="7:7" thickBot="1">
      <c r="G1129" s="63"/>
    </row>
    <row r="1130" spans="7:7" thickBot="1">
      <c r="G1130" s="63"/>
    </row>
    <row r="1131" spans="7:7" thickBot="1">
      <c r="G1131" s="63"/>
    </row>
    <row r="1132" spans="7:7" thickBot="1">
      <c r="G1132" s="63"/>
    </row>
    <row r="1133" spans="7:7" thickBot="1">
      <c r="G1133" s="63"/>
    </row>
    <row r="1134" spans="7:7" thickBot="1">
      <c r="G1134" s="63"/>
    </row>
    <row r="1135" spans="7:7" thickBot="1">
      <c r="G1135" s="63"/>
    </row>
    <row r="1136" spans="7:7" thickBot="1">
      <c r="G1136" s="63"/>
    </row>
    <row r="1137" spans="7:7" thickBot="1">
      <c r="G1137" s="63"/>
    </row>
    <row r="1138" spans="7:7" thickBot="1">
      <c r="G1138" s="63"/>
    </row>
    <row r="1139" spans="7:7" thickBot="1">
      <c r="G1139" s="63"/>
    </row>
    <row r="1140" spans="7:7" thickBot="1">
      <c r="G1140" s="63"/>
    </row>
    <row r="1141" spans="7:7" thickBot="1">
      <c r="G1141" s="63"/>
    </row>
    <row r="1142" spans="7:7" thickBot="1">
      <c r="G1142" s="63"/>
    </row>
    <row r="1143" spans="7:7" thickBot="1">
      <c r="G1143" s="63"/>
    </row>
    <row r="1144" spans="7:7" thickBot="1">
      <c r="G1144" s="63"/>
    </row>
    <row r="1145" spans="7:7" thickBot="1">
      <c r="G1145" s="63"/>
    </row>
    <row r="1146" spans="7:7" thickBot="1">
      <c r="G1146" s="63"/>
    </row>
    <row r="1147" spans="7:7" thickBot="1">
      <c r="G1147" s="63"/>
    </row>
    <row r="1148" spans="7:7" thickBot="1">
      <c r="G1148" s="63"/>
    </row>
    <row r="1149" spans="7:7" thickBot="1">
      <c r="G1149" s="63"/>
    </row>
    <row r="1150" spans="7:7" thickBot="1">
      <c r="G1150" s="63"/>
    </row>
    <row r="1151" spans="7:7" thickBot="1">
      <c r="G1151" s="63"/>
    </row>
    <row r="1152" spans="7:7" thickBot="1">
      <c r="G1152" s="63"/>
    </row>
    <row r="1153" spans="7:7" thickBot="1">
      <c r="G1153" s="63"/>
    </row>
    <row r="1154" spans="7:7" thickBot="1">
      <c r="G1154" s="63"/>
    </row>
    <row r="1155" spans="7:7" thickBot="1">
      <c r="G1155" s="63"/>
    </row>
    <row r="1156" spans="7:7" thickBot="1">
      <c r="G1156" s="63"/>
    </row>
    <row r="1157" spans="7:7" thickBot="1">
      <c r="G1157" s="63"/>
    </row>
    <row r="1158" spans="7:7" thickBot="1">
      <c r="G1158" s="63"/>
    </row>
    <row r="1159" spans="7:7" thickBot="1">
      <c r="G1159" s="63"/>
    </row>
    <row r="1160" spans="7:7" thickBot="1">
      <c r="G1160" s="63"/>
    </row>
    <row r="1161" spans="7:7" thickBot="1">
      <c r="G1161" s="63"/>
    </row>
    <row r="1162" spans="7:7" thickBot="1">
      <c r="G1162" s="63"/>
    </row>
    <row r="1163" spans="7:7" thickBot="1">
      <c r="G1163" s="63"/>
    </row>
    <row r="1164" spans="7:7" thickBot="1">
      <c r="G1164" s="63"/>
    </row>
    <row r="1165" spans="7:7" thickBot="1">
      <c r="G1165" s="63"/>
    </row>
    <row r="1166" spans="7:7" thickBot="1">
      <c r="G1166" s="63"/>
    </row>
    <row r="1167" spans="7:7" thickBot="1">
      <c r="G1167" s="63"/>
    </row>
    <row r="1168" spans="7:7" thickBot="1">
      <c r="G1168" s="63"/>
    </row>
    <row r="1169" spans="7:7" thickBot="1">
      <c r="G1169" s="63"/>
    </row>
    <row r="1170" spans="7:7" thickBot="1">
      <c r="G1170" s="63"/>
    </row>
    <row r="1171" spans="7:7" thickBot="1">
      <c r="G1171" s="63"/>
    </row>
    <row r="1172" spans="7:7" thickBot="1">
      <c r="G1172" s="63"/>
    </row>
    <row r="1173" spans="7:7" thickBot="1">
      <c r="G1173" s="63"/>
    </row>
    <row r="1174" spans="7:7" thickBot="1">
      <c r="G1174" s="63"/>
    </row>
    <row r="1175" spans="7:7" thickBot="1">
      <c r="G1175" s="63"/>
    </row>
    <row r="1176" spans="7:7" thickBot="1">
      <c r="G1176" s="63"/>
    </row>
    <row r="1177" spans="7:7" thickBot="1">
      <c r="G1177" s="63"/>
    </row>
    <row r="1178" spans="7:7" thickBot="1">
      <c r="G1178" s="63"/>
    </row>
    <row r="1179" spans="7:7" thickBot="1">
      <c r="G1179" s="63"/>
    </row>
    <row r="1180" spans="7:7" thickBot="1">
      <c r="G1180" s="63"/>
    </row>
    <row r="1181" spans="7:7" thickBot="1">
      <c r="G1181" s="63"/>
    </row>
    <row r="1182" spans="7:7" thickBot="1">
      <c r="G1182" s="63"/>
    </row>
    <row r="1183" spans="7:7" thickBot="1">
      <c r="G1183" s="63"/>
    </row>
    <row r="1184" spans="7:7" thickBot="1">
      <c r="G1184" s="63"/>
    </row>
    <row r="1185" spans="7:7" thickBot="1">
      <c r="G1185" s="63"/>
    </row>
    <row r="1186" spans="7:7" thickBot="1">
      <c r="G1186" s="63"/>
    </row>
    <row r="1187" spans="7:7" thickBot="1">
      <c r="G1187" s="63"/>
    </row>
    <row r="1188" spans="7:7" thickBot="1">
      <c r="G1188" s="63"/>
    </row>
    <row r="1189" spans="7:7" thickBot="1">
      <c r="G1189" s="63"/>
    </row>
    <row r="1190" spans="7:7" thickBot="1">
      <c r="G1190" s="63"/>
    </row>
    <row r="1191" spans="7:7" thickBot="1">
      <c r="G1191" s="63"/>
    </row>
    <row r="1192" spans="7:7" thickBot="1">
      <c r="G1192" s="63"/>
    </row>
    <row r="1193" spans="7:7" thickBot="1">
      <c r="G1193" s="63"/>
    </row>
    <row r="1194" spans="7:7" thickBot="1">
      <c r="G1194" s="63"/>
    </row>
    <row r="1195" spans="7:7" thickBot="1">
      <c r="G1195" s="63"/>
    </row>
    <row r="1196" spans="7:7" thickBot="1">
      <c r="G1196" s="63"/>
    </row>
    <row r="1197" spans="7:7" thickBot="1">
      <c r="G1197" s="63"/>
    </row>
    <row r="1198" spans="7:7" thickBot="1">
      <c r="G1198" s="63"/>
    </row>
    <row r="1199" spans="7:7" thickBot="1">
      <c r="G1199" s="63"/>
    </row>
    <row r="1200" spans="7:7" thickBot="1">
      <c r="G1200" s="63"/>
    </row>
    <row r="1201" spans="7:7" thickBot="1">
      <c r="G1201" s="63"/>
    </row>
    <row r="1202" spans="7:7" thickBot="1">
      <c r="G1202" s="63"/>
    </row>
    <row r="1203" spans="7:7" thickBot="1">
      <c r="G1203" s="63"/>
    </row>
    <row r="1204" spans="7:7" thickBot="1">
      <c r="G1204" s="63"/>
    </row>
    <row r="1205" spans="7:7" thickBot="1">
      <c r="G1205" s="63"/>
    </row>
    <row r="1206" spans="7:7" thickBot="1">
      <c r="G1206" s="63"/>
    </row>
    <row r="1207" spans="7:7" thickBot="1">
      <c r="G1207" s="63"/>
    </row>
    <row r="1208" spans="7:7" thickBot="1">
      <c r="G1208" s="63"/>
    </row>
    <row r="1209" spans="7:7" thickBot="1">
      <c r="G1209" s="63"/>
    </row>
    <row r="1210" spans="7:7" thickBot="1">
      <c r="G1210" s="63"/>
    </row>
    <row r="1211" spans="7:7" thickBot="1">
      <c r="G1211" s="63"/>
    </row>
    <row r="1212" spans="7:7" thickBot="1">
      <c r="G1212" s="63"/>
    </row>
    <row r="1213" spans="7:7" thickBot="1">
      <c r="G1213" s="63"/>
    </row>
    <row r="1214" spans="7:7" thickBot="1">
      <c r="G1214" s="63"/>
    </row>
    <row r="1215" spans="7:7" thickBot="1">
      <c r="G1215" s="63"/>
    </row>
    <row r="1216" spans="7:7" thickBot="1">
      <c r="G1216" s="63"/>
    </row>
    <row r="1217" spans="7:7" thickBot="1">
      <c r="G1217" s="63"/>
    </row>
    <row r="1218" spans="7:7" thickBot="1">
      <c r="G1218" s="63"/>
    </row>
    <row r="1219" spans="7:7" thickBot="1">
      <c r="G1219" s="63"/>
    </row>
    <row r="1220" spans="7:7" thickBot="1">
      <c r="G1220" s="63"/>
    </row>
    <row r="1221" spans="7:7" thickBot="1">
      <c r="G1221" s="63"/>
    </row>
    <row r="1222" spans="7:7" thickBot="1">
      <c r="G1222" s="63"/>
    </row>
    <row r="1223" spans="7:7" thickBot="1">
      <c r="G1223" s="63"/>
    </row>
    <row r="1224" spans="7:7" thickBot="1">
      <c r="G1224" s="63"/>
    </row>
    <row r="1225" spans="7:7" thickBot="1">
      <c r="G1225" s="63"/>
    </row>
    <row r="1226" spans="7:7" thickBot="1">
      <c r="G1226" s="63"/>
    </row>
    <row r="1227" spans="7:7" thickBot="1">
      <c r="G1227" s="63"/>
    </row>
    <row r="1228" spans="7:7" thickBot="1">
      <c r="G1228" s="63"/>
    </row>
    <row r="1229" spans="7:7" thickBot="1">
      <c r="G1229" s="63"/>
    </row>
    <row r="1230" spans="7:7" thickBot="1">
      <c r="G1230" s="63"/>
    </row>
    <row r="1231" spans="7:7" thickBot="1">
      <c r="G1231" s="63"/>
    </row>
    <row r="1232" spans="7:7" thickBot="1">
      <c r="G1232" s="63"/>
    </row>
    <row r="1233" spans="7:7" thickBot="1">
      <c r="G1233" s="63"/>
    </row>
    <row r="1234" spans="7:7" thickBot="1">
      <c r="G1234" s="63"/>
    </row>
    <row r="1235" spans="7:7" thickBot="1">
      <c r="G1235" s="63"/>
    </row>
    <row r="1236" spans="7:7" thickBot="1">
      <c r="G1236" s="63"/>
    </row>
    <row r="1237" spans="7:7" thickBot="1">
      <c r="G1237" s="63"/>
    </row>
    <row r="1238" spans="7:7" thickBot="1">
      <c r="G1238" s="63"/>
    </row>
    <row r="1239" spans="7:7" thickBot="1">
      <c r="G1239" s="63"/>
    </row>
    <row r="1240" spans="7:7" thickBot="1">
      <c r="G1240" s="63"/>
    </row>
    <row r="1241" spans="7:7" thickBot="1">
      <c r="G1241" s="63"/>
    </row>
    <row r="1242" spans="7:7" thickBot="1">
      <c r="G1242" s="63"/>
    </row>
    <row r="1243" spans="7:7" thickBot="1">
      <c r="G1243" s="63"/>
    </row>
    <row r="1244" spans="7:7" thickBot="1">
      <c r="G1244" s="63"/>
    </row>
    <row r="1245" spans="7:7" thickBot="1">
      <c r="G1245" s="63"/>
    </row>
    <row r="1246" spans="7:7" thickBot="1">
      <c r="G1246" s="63"/>
    </row>
    <row r="1247" spans="7:7" thickBot="1">
      <c r="G1247" s="63"/>
    </row>
    <row r="1248" spans="7:7" thickBot="1">
      <c r="G1248" s="63"/>
    </row>
    <row r="1249" spans="7:7" thickBot="1">
      <c r="G1249" s="63"/>
    </row>
    <row r="1250" spans="7:7" thickBot="1">
      <c r="G1250" s="63"/>
    </row>
    <row r="1251" spans="7:7" thickBot="1">
      <c r="G1251" s="63"/>
    </row>
    <row r="1252" spans="7:7" thickBot="1">
      <c r="G1252" s="63"/>
    </row>
    <row r="1253" spans="7:7" thickBot="1">
      <c r="G1253" s="63"/>
    </row>
    <row r="1254" spans="7:7" thickBot="1">
      <c r="G1254" s="63"/>
    </row>
    <row r="1255" spans="7:7" thickBot="1">
      <c r="G1255" s="63"/>
    </row>
    <row r="1256" spans="7:7" thickBot="1">
      <c r="G1256" s="63"/>
    </row>
    <row r="1257" spans="7:7" thickBot="1">
      <c r="G1257" s="63"/>
    </row>
    <row r="1258" spans="7:7" thickBot="1">
      <c r="G1258" s="63"/>
    </row>
    <row r="1259" spans="7:7" thickBot="1">
      <c r="G1259" s="63"/>
    </row>
    <row r="1260" spans="7:7" thickBot="1">
      <c r="G1260" s="63"/>
    </row>
    <row r="1261" spans="7:7" thickBot="1">
      <c r="G1261" s="63"/>
    </row>
    <row r="1262" spans="7:7" thickBot="1">
      <c r="G1262" s="63"/>
    </row>
    <row r="1263" spans="7:7" thickBot="1">
      <c r="G1263" s="63"/>
    </row>
    <row r="1264" spans="7:7" thickBot="1">
      <c r="G1264" s="63"/>
    </row>
    <row r="1265" spans="7:7" thickBot="1">
      <c r="G1265" s="63"/>
    </row>
    <row r="1266" spans="7:7" thickBot="1">
      <c r="G1266" s="63"/>
    </row>
    <row r="1267" spans="7:7" thickBot="1">
      <c r="G1267" s="63"/>
    </row>
    <row r="1268" spans="7:7" thickBot="1">
      <c r="G1268" s="63"/>
    </row>
    <row r="1269" spans="7:7" thickBot="1">
      <c r="G1269" s="63"/>
    </row>
    <row r="1270" spans="7:7" thickBot="1">
      <c r="G1270" s="63"/>
    </row>
    <row r="1271" spans="7:7" thickBot="1">
      <c r="G1271" s="63"/>
    </row>
    <row r="1272" spans="7:7" thickBot="1">
      <c r="G1272" s="63"/>
    </row>
    <row r="1273" spans="7:7" thickBot="1">
      <c r="G1273" s="63"/>
    </row>
    <row r="1274" spans="7:7" thickBot="1">
      <c r="G1274" s="63"/>
    </row>
    <row r="1275" spans="7:7" thickBot="1">
      <c r="G1275" s="63"/>
    </row>
    <row r="1276" spans="7:7" thickBot="1">
      <c r="G1276" s="63"/>
    </row>
    <row r="1277" spans="7:7" thickBot="1">
      <c r="G1277" s="63"/>
    </row>
    <row r="1278" spans="7:7" thickBot="1">
      <c r="G1278" s="63"/>
    </row>
    <row r="1279" spans="7:7" thickBot="1">
      <c r="G1279" s="63"/>
    </row>
    <row r="1280" spans="7:7" thickBot="1">
      <c r="G1280" s="63"/>
    </row>
    <row r="1281" spans="7:7" thickBot="1">
      <c r="G1281" s="63"/>
    </row>
    <row r="1282" spans="7:7" thickBot="1">
      <c r="G1282" s="63"/>
    </row>
    <row r="1283" spans="7:7" thickBot="1">
      <c r="G1283" s="63"/>
    </row>
    <row r="1284" spans="7:7" thickBot="1">
      <c r="G1284" s="63"/>
    </row>
    <row r="1285" spans="7:7" thickBot="1">
      <c r="G1285" s="63"/>
    </row>
    <row r="1286" spans="7:7" thickBot="1">
      <c r="G1286" s="63"/>
    </row>
    <row r="1287" spans="7:7" thickBot="1">
      <c r="G1287" s="63"/>
    </row>
    <row r="1288" spans="7:7" thickBot="1">
      <c r="G1288" s="63"/>
    </row>
    <row r="1289" spans="7:7" thickBot="1">
      <c r="G1289" s="63"/>
    </row>
    <row r="1290" spans="7:7" thickBot="1">
      <c r="G1290" s="63"/>
    </row>
    <row r="1291" spans="7:7" thickBot="1">
      <c r="G1291" s="63"/>
    </row>
    <row r="1292" spans="7:7" thickBot="1">
      <c r="G1292" s="63"/>
    </row>
    <row r="1293" spans="7:7" thickBot="1">
      <c r="G1293" s="63"/>
    </row>
    <row r="1294" spans="7:7" thickBot="1">
      <c r="G1294" s="63"/>
    </row>
    <row r="1295" spans="7:7" thickBot="1">
      <c r="G1295" s="63"/>
    </row>
    <row r="1296" spans="7:7" thickBot="1">
      <c r="G1296" s="63"/>
    </row>
    <row r="1297" spans="7:7" thickBot="1">
      <c r="G1297" s="63"/>
    </row>
    <row r="1298" spans="7:7" thickBot="1">
      <c r="G1298" s="63"/>
    </row>
    <row r="1299" spans="7:7" thickBot="1">
      <c r="G1299" s="63"/>
    </row>
    <row r="1300" spans="7:7" thickBot="1">
      <c r="G1300" s="63"/>
    </row>
    <row r="1301" spans="7:7" thickBot="1">
      <c r="G1301" s="63"/>
    </row>
    <row r="1302" spans="7:7" thickBot="1">
      <c r="G1302" s="63"/>
    </row>
    <row r="1303" spans="7:7" thickBot="1">
      <c r="G1303" s="63"/>
    </row>
    <row r="1304" spans="7:7" thickBot="1">
      <c r="G1304" s="63"/>
    </row>
    <row r="1305" spans="7:7" thickBot="1">
      <c r="G1305" s="63"/>
    </row>
    <row r="1306" spans="7:7" thickBot="1">
      <c r="G1306" s="63"/>
    </row>
    <row r="1307" spans="7:7" thickBot="1">
      <c r="G1307" s="63"/>
    </row>
    <row r="1308" spans="7:7" thickBot="1">
      <c r="G1308" s="63"/>
    </row>
    <row r="1309" spans="7:7" thickBot="1">
      <c r="G1309" s="63"/>
    </row>
    <row r="1310" spans="7:7" thickBot="1">
      <c r="G1310" s="63"/>
    </row>
    <row r="1311" spans="7:7" thickBot="1">
      <c r="G1311" s="63"/>
    </row>
    <row r="1312" spans="7:7" thickBot="1">
      <c r="G1312" s="63"/>
    </row>
    <row r="1313" spans="7:7" thickBot="1">
      <c r="G1313" s="63"/>
    </row>
    <row r="1314" spans="7:7" thickBot="1">
      <c r="G1314" s="63"/>
    </row>
    <row r="1315" spans="7:7" thickBot="1">
      <c r="G1315" s="63"/>
    </row>
    <row r="1316" spans="7:7" thickBot="1">
      <c r="G1316" s="63"/>
    </row>
    <row r="1317" spans="7:7" thickBot="1">
      <c r="G1317" s="63"/>
    </row>
    <row r="1318" spans="7:7" thickBot="1">
      <c r="G1318" s="63"/>
    </row>
    <row r="1319" spans="7:7" thickBot="1">
      <c r="G1319" s="63"/>
    </row>
    <row r="1320" spans="7:7" thickBot="1">
      <c r="G1320" s="63"/>
    </row>
    <row r="1321" spans="7:7" thickBot="1">
      <c r="G1321" s="63"/>
    </row>
    <row r="1322" spans="7:7" thickBot="1">
      <c r="G1322" s="63"/>
    </row>
    <row r="1323" spans="7:7" thickBot="1">
      <c r="G1323" s="63"/>
    </row>
    <row r="1324" spans="7:7" thickBot="1">
      <c r="G1324" s="63"/>
    </row>
    <row r="1325" spans="7:7" thickBot="1">
      <c r="G1325" s="63"/>
    </row>
    <row r="1326" spans="7:7" thickBot="1">
      <c r="G1326" s="63"/>
    </row>
    <row r="1327" spans="7:7" thickBot="1">
      <c r="G1327" s="63"/>
    </row>
    <row r="1328" spans="7:7" thickBot="1">
      <c r="G1328" s="63"/>
    </row>
    <row r="1329" spans="7:7" thickBot="1">
      <c r="G1329" s="63"/>
    </row>
    <row r="1330" spans="7:7" thickBot="1">
      <c r="G1330" s="63"/>
    </row>
    <row r="1331" spans="7:7" thickBot="1">
      <c r="G1331" s="63"/>
    </row>
    <row r="1332" spans="7:7" thickBot="1">
      <c r="G1332" s="63"/>
    </row>
    <row r="1333" spans="7:7" thickBot="1">
      <c r="G1333" s="63"/>
    </row>
    <row r="1334" spans="7:7" thickBot="1">
      <c r="G1334" s="63"/>
    </row>
    <row r="1335" spans="7:7" thickBot="1">
      <c r="G1335" s="63"/>
    </row>
    <row r="1336" spans="7:7" thickBot="1">
      <c r="G1336" s="63"/>
    </row>
    <row r="1337" spans="7:7" thickBot="1">
      <c r="G1337" s="63"/>
    </row>
    <row r="1338" spans="7:7" thickBot="1">
      <c r="G1338" s="63"/>
    </row>
    <row r="1339" spans="7:7" thickBot="1">
      <c r="G1339" s="63"/>
    </row>
    <row r="1340" spans="7:7" thickBot="1">
      <c r="G1340" s="63"/>
    </row>
    <row r="1341" spans="7:7" thickBot="1">
      <c r="G1341" s="63"/>
    </row>
    <row r="1342" spans="7:7" thickBot="1">
      <c r="G1342" s="63"/>
    </row>
    <row r="1343" spans="7:7" thickBot="1">
      <c r="G1343" s="63"/>
    </row>
    <row r="1344" spans="7:7" thickBot="1">
      <c r="G1344" s="63"/>
    </row>
    <row r="1345" spans="7:7" thickBot="1">
      <c r="G1345" s="63"/>
    </row>
    <row r="1346" spans="7:7" thickBot="1">
      <c r="G1346" s="63"/>
    </row>
    <row r="1347" spans="7:7" thickBot="1">
      <c r="G1347" s="63"/>
    </row>
    <row r="1348" spans="7:7" thickBot="1">
      <c r="G1348" s="63"/>
    </row>
    <row r="1349" spans="7:7" thickBot="1">
      <c r="G1349" s="63"/>
    </row>
    <row r="1350" spans="7:7" thickBot="1">
      <c r="G1350" s="63"/>
    </row>
    <row r="1351" spans="7:7" thickBot="1">
      <c r="G1351" s="63"/>
    </row>
    <row r="1352" spans="7:7" thickBot="1">
      <c r="G1352" s="63"/>
    </row>
    <row r="1353" spans="7:7" thickBot="1">
      <c r="G1353" s="63"/>
    </row>
    <row r="1354" spans="7:7" thickBot="1">
      <c r="G1354" s="63"/>
    </row>
    <row r="1355" spans="7:7" thickBot="1">
      <c r="G1355" s="63"/>
    </row>
    <row r="1356" spans="7:7" thickBot="1">
      <c r="G1356" s="63"/>
    </row>
    <row r="1357" spans="7:7" thickBot="1">
      <c r="G1357" s="63"/>
    </row>
    <row r="1358" spans="7:7" thickBot="1">
      <c r="G1358" s="63"/>
    </row>
    <row r="1359" spans="7:7" thickBot="1">
      <c r="G1359" s="63"/>
    </row>
    <row r="1360" spans="7:7" thickBot="1">
      <c r="G1360" s="63"/>
    </row>
    <row r="1361" spans="7:7" thickBot="1">
      <c r="G1361" s="63"/>
    </row>
    <row r="1362" spans="7:7" thickBot="1">
      <c r="G1362" s="63"/>
    </row>
    <row r="1363" spans="7:7" thickBot="1">
      <c r="G1363" s="63"/>
    </row>
    <row r="1364" spans="7:7" thickBot="1">
      <c r="G1364" s="63"/>
    </row>
    <row r="1365" spans="7:7" thickBot="1">
      <c r="G1365" s="63"/>
    </row>
    <row r="1366" spans="7:7" thickBot="1">
      <c r="G1366" s="63"/>
    </row>
    <row r="1367" spans="7:7" thickBot="1">
      <c r="G1367" s="63"/>
    </row>
    <row r="1368" spans="7:7" thickBot="1">
      <c r="G1368" s="63"/>
    </row>
    <row r="1369" spans="7:7" thickBot="1">
      <c r="G1369" s="63"/>
    </row>
    <row r="1370" spans="7:7" thickBot="1">
      <c r="G1370" s="63"/>
    </row>
    <row r="1371" spans="7:7" thickBot="1">
      <c r="G1371" s="63"/>
    </row>
    <row r="1372" spans="7:7" thickBot="1">
      <c r="G1372" s="63"/>
    </row>
    <row r="1373" spans="7:7" thickBot="1">
      <c r="G1373" s="63"/>
    </row>
    <row r="1374" spans="7:7" thickBot="1">
      <c r="G1374" s="63"/>
    </row>
    <row r="1375" spans="7:7" thickBot="1">
      <c r="G1375" s="63"/>
    </row>
    <row r="1376" spans="7:7" thickBot="1">
      <c r="G1376" s="63"/>
    </row>
    <row r="1377" spans="7:7" thickBot="1">
      <c r="G1377" s="63"/>
    </row>
    <row r="1378" spans="7:7" thickBot="1">
      <c r="G1378" s="63"/>
    </row>
    <row r="1379" spans="7:7" thickBot="1">
      <c r="G1379" s="63"/>
    </row>
    <row r="1380" spans="7:7" thickBot="1">
      <c r="G1380" s="63"/>
    </row>
    <row r="1381" spans="7:7" thickBot="1">
      <c r="G1381" s="63"/>
    </row>
    <row r="1382" spans="7:7" thickBot="1">
      <c r="G1382" s="63"/>
    </row>
    <row r="1383" spans="7:7" thickBot="1">
      <c r="G1383" s="63"/>
    </row>
    <row r="1384" spans="7:7" thickBot="1">
      <c r="G1384" s="63"/>
    </row>
    <row r="1385" spans="7:7" thickBot="1">
      <c r="G1385" s="63"/>
    </row>
    <row r="1386" spans="7:7" thickBot="1">
      <c r="G1386" s="63"/>
    </row>
    <row r="1387" spans="7:7" thickBot="1">
      <c r="G1387" s="63"/>
    </row>
    <row r="1388" spans="7:7" thickBot="1">
      <c r="G1388" s="63"/>
    </row>
    <row r="1389" spans="7:7" thickBot="1">
      <c r="G1389" s="63"/>
    </row>
    <row r="1390" spans="7:7" thickBot="1">
      <c r="G1390" s="63"/>
    </row>
    <row r="1391" spans="7:7" thickBot="1">
      <c r="G1391" s="63"/>
    </row>
    <row r="1392" spans="7:7" thickBot="1">
      <c r="G1392" s="63"/>
    </row>
    <row r="1393" spans="7:7" thickBot="1">
      <c r="G1393" s="63"/>
    </row>
    <row r="1394" spans="7:7" thickBot="1">
      <c r="G1394" s="63"/>
    </row>
    <row r="1395" spans="7:7" thickBot="1">
      <c r="G1395" s="63"/>
    </row>
    <row r="1396" spans="7:7" thickBot="1">
      <c r="G1396" s="63"/>
    </row>
    <row r="1397" spans="7:7" thickBot="1">
      <c r="G1397" s="63"/>
    </row>
    <row r="1398" spans="7:7" thickBot="1">
      <c r="G1398" s="63"/>
    </row>
    <row r="1399" spans="7:7" thickBot="1">
      <c r="G1399" s="63"/>
    </row>
    <row r="1400" spans="7:7" thickBot="1">
      <c r="G1400" s="63"/>
    </row>
    <row r="1401" spans="7:7" thickBot="1">
      <c r="G1401" s="63"/>
    </row>
    <row r="1402" spans="7:7" thickBot="1">
      <c r="G1402" s="63"/>
    </row>
    <row r="1403" spans="7:7" thickBot="1">
      <c r="G1403" s="63"/>
    </row>
    <row r="1404" spans="7:7" thickBot="1">
      <c r="G1404" s="63"/>
    </row>
    <row r="1405" spans="7:7" thickBot="1">
      <c r="G1405" s="63"/>
    </row>
    <row r="1406" spans="7:7" thickBot="1">
      <c r="G1406" s="63"/>
    </row>
    <row r="1407" spans="7:7" thickBot="1">
      <c r="G1407" s="63"/>
    </row>
    <row r="1408" spans="7:7" thickBot="1">
      <c r="G1408" s="63"/>
    </row>
    <row r="1409" spans="7:7" thickBot="1">
      <c r="G1409" s="63"/>
    </row>
    <row r="1410" spans="7:7" thickBot="1">
      <c r="G1410" s="63"/>
    </row>
    <row r="1411" spans="7:7" thickBot="1">
      <c r="G1411" s="63"/>
    </row>
    <row r="1412" spans="7:7" thickBot="1">
      <c r="G1412" s="63"/>
    </row>
    <row r="1413" spans="7:7" thickBot="1">
      <c r="G1413" s="63"/>
    </row>
    <row r="1414" spans="7:7" thickBot="1">
      <c r="G1414" s="63"/>
    </row>
    <row r="1415" spans="7:7" thickBot="1">
      <c r="G1415" s="63"/>
    </row>
    <row r="1416" spans="7:7" thickBot="1">
      <c r="G1416" s="63"/>
    </row>
    <row r="1417" spans="7:7" thickBot="1">
      <c r="G1417" s="63"/>
    </row>
    <row r="1418" spans="7:7" thickBot="1">
      <c r="G1418" s="63"/>
    </row>
    <row r="1419" spans="7:7" thickBot="1">
      <c r="G1419" s="63"/>
    </row>
    <row r="1420" spans="7:7" thickBot="1">
      <c r="G1420" s="63"/>
    </row>
    <row r="1421" spans="7:7" thickBot="1">
      <c r="G1421" s="63"/>
    </row>
    <row r="1422" spans="7:7" thickBot="1">
      <c r="G1422" s="63"/>
    </row>
    <row r="1423" spans="7:7" thickBot="1">
      <c r="G1423" s="63"/>
    </row>
    <row r="1424" spans="7:7" thickBot="1">
      <c r="G1424" s="63"/>
    </row>
    <row r="1425" spans="7:7" thickBot="1">
      <c r="G1425" s="63"/>
    </row>
    <row r="1426" spans="7:7" thickBot="1">
      <c r="G1426" s="63"/>
    </row>
    <row r="1427" spans="7:7" thickBot="1">
      <c r="G1427" s="63"/>
    </row>
    <row r="1428" spans="7:7" thickBot="1">
      <c r="G1428" s="63"/>
    </row>
    <row r="1429" spans="7:7" thickBot="1">
      <c r="G1429" s="63"/>
    </row>
    <row r="1430" spans="7:7" thickBot="1">
      <c r="G1430" s="63"/>
    </row>
    <row r="1431" spans="7:7" thickBot="1">
      <c r="G1431" s="63"/>
    </row>
    <row r="1432" spans="7:7" thickBot="1">
      <c r="G1432" s="63"/>
    </row>
    <row r="1433" spans="7:7" thickBot="1">
      <c r="G1433" s="63"/>
    </row>
    <row r="1434" spans="7:7" thickBot="1">
      <c r="G1434" s="63"/>
    </row>
    <row r="1435" spans="7:7" thickBot="1">
      <c r="G1435" s="63"/>
    </row>
    <row r="1436" spans="7:7" thickBot="1">
      <c r="G1436" s="63"/>
    </row>
    <row r="1437" spans="7:7" thickBot="1">
      <c r="G1437" s="63"/>
    </row>
    <row r="1438" spans="7:7" thickBot="1">
      <c r="G1438" s="63"/>
    </row>
    <row r="1439" spans="7:7" thickBot="1">
      <c r="G1439" s="63"/>
    </row>
    <row r="1440" spans="7:7" thickBot="1">
      <c r="G1440" s="63"/>
    </row>
    <row r="1441" spans="7:7" thickBot="1">
      <c r="G1441" s="63"/>
    </row>
    <row r="1442" spans="7:7" thickBot="1">
      <c r="G1442" s="63"/>
    </row>
    <row r="1443" spans="7:7" thickBot="1">
      <c r="G1443" s="63"/>
    </row>
    <row r="1444" spans="7:7" thickBot="1">
      <c r="G1444" s="63"/>
    </row>
    <row r="1445" spans="7:7" thickBot="1">
      <c r="G1445" s="63"/>
    </row>
    <row r="1446" spans="7:7" thickBot="1">
      <c r="G1446" s="63"/>
    </row>
    <row r="1447" spans="7:7" thickBot="1">
      <c r="G1447" s="63"/>
    </row>
    <row r="1448" spans="7:7" thickBot="1">
      <c r="G1448" s="63"/>
    </row>
    <row r="1449" spans="7:7" thickBot="1">
      <c r="G1449" s="63"/>
    </row>
    <row r="1450" spans="7:7" thickBot="1">
      <c r="G1450" s="63"/>
    </row>
    <row r="1451" spans="7:7" thickBot="1">
      <c r="G1451" s="63"/>
    </row>
    <row r="1452" spans="7:7" thickBot="1">
      <c r="G1452" s="63"/>
    </row>
    <row r="1453" spans="7:7" thickBot="1">
      <c r="G1453" s="63"/>
    </row>
    <row r="1454" spans="7:7" thickBot="1">
      <c r="G1454" s="63"/>
    </row>
    <row r="1455" spans="7:7" thickBot="1">
      <c r="G1455" s="63"/>
    </row>
    <row r="1456" spans="7:7" thickBot="1">
      <c r="G1456" s="63"/>
    </row>
    <row r="1457" spans="7:7" thickBot="1">
      <c r="G1457" s="63"/>
    </row>
    <row r="1458" spans="7:7" thickBot="1">
      <c r="G1458" s="63"/>
    </row>
    <row r="1459" spans="7:7" thickBot="1">
      <c r="G1459" s="63"/>
    </row>
    <row r="1460" spans="7:7" thickBot="1">
      <c r="G1460" s="63"/>
    </row>
    <row r="1461" spans="7:7" thickBot="1">
      <c r="G1461" s="63"/>
    </row>
    <row r="1462" spans="7:7" thickBot="1">
      <c r="G1462" s="63"/>
    </row>
    <row r="1463" spans="7:7" thickBot="1">
      <c r="G1463" s="63"/>
    </row>
    <row r="1464" spans="7:7" thickBot="1">
      <c r="G1464" s="63"/>
    </row>
    <row r="1465" spans="7:7" thickBot="1">
      <c r="G1465" s="63"/>
    </row>
    <row r="1466" spans="7:7" thickBot="1">
      <c r="G1466" s="63"/>
    </row>
    <row r="1467" spans="7:7" thickBot="1">
      <c r="G1467" s="63"/>
    </row>
    <row r="1468" spans="7:7" thickBot="1">
      <c r="G1468" s="63"/>
    </row>
    <row r="1469" spans="7:7" thickBot="1">
      <c r="G1469" s="63"/>
    </row>
    <row r="1470" spans="7:7" thickBot="1">
      <c r="G1470" s="63"/>
    </row>
    <row r="1471" spans="7:7" thickBot="1">
      <c r="G1471" s="63"/>
    </row>
    <row r="1472" spans="7:7" thickBot="1">
      <c r="G1472" s="63"/>
    </row>
    <row r="1473" spans="7:7" thickBot="1">
      <c r="G1473" s="63"/>
    </row>
    <row r="1474" spans="7:7" thickBot="1">
      <c r="G1474" s="63"/>
    </row>
    <row r="1475" spans="7:7" thickBot="1">
      <c r="G1475" s="63"/>
    </row>
    <row r="1476" spans="7:7" thickBot="1">
      <c r="G1476" s="63"/>
    </row>
    <row r="1477" spans="7:7" thickBot="1">
      <c r="G1477" s="63"/>
    </row>
    <row r="1478" spans="7:7" thickBot="1">
      <c r="G1478" s="63"/>
    </row>
    <row r="1479" spans="7:7" thickBot="1">
      <c r="G1479" s="63"/>
    </row>
    <row r="1480" spans="7:7" thickBot="1">
      <c r="G1480" s="63"/>
    </row>
    <row r="1481" spans="7:7" thickBot="1">
      <c r="G1481" s="63"/>
    </row>
    <row r="1482" spans="7:7" thickBot="1">
      <c r="G1482" s="63"/>
    </row>
    <row r="1483" spans="7:7" thickBot="1">
      <c r="G1483" s="63"/>
    </row>
    <row r="1484" spans="7:7" thickBot="1">
      <c r="G1484" s="63"/>
    </row>
    <row r="1485" spans="7:7" thickBot="1">
      <c r="G1485" s="63"/>
    </row>
    <row r="1486" spans="7:7" thickBot="1">
      <c r="G1486" s="63"/>
    </row>
    <row r="1487" spans="7:7" thickBot="1">
      <c r="G1487" s="63"/>
    </row>
    <row r="1488" spans="7:7" thickBot="1">
      <c r="G1488" s="63"/>
    </row>
    <row r="1489" spans="7:7" thickBot="1">
      <c r="G1489" s="63"/>
    </row>
    <row r="1490" spans="7:7" thickBot="1">
      <c r="G1490" s="63"/>
    </row>
    <row r="1491" spans="7:7" thickBot="1">
      <c r="G1491" s="63"/>
    </row>
    <row r="1492" spans="7:7" thickBot="1">
      <c r="G1492" s="63"/>
    </row>
    <row r="1493" spans="7:7" thickBot="1">
      <c r="G1493" s="63"/>
    </row>
    <row r="1494" spans="7:7" thickBot="1">
      <c r="G1494" s="63"/>
    </row>
    <row r="1495" spans="7:7" thickBot="1">
      <c r="G1495" s="63"/>
    </row>
    <row r="1496" spans="7:7" thickBot="1">
      <c r="G1496" s="63"/>
    </row>
    <row r="1497" spans="7:7" thickBot="1">
      <c r="G1497" s="63"/>
    </row>
    <row r="1498" spans="7:7" thickBot="1">
      <c r="G1498" s="63"/>
    </row>
    <row r="1499" spans="7:7" thickBot="1">
      <c r="G1499" s="63"/>
    </row>
    <row r="1500" spans="7:7" thickBot="1">
      <c r="G1500" s="63"/>
    </row>
    <row r="1501" spans="7:7" thickBot="1">
      <c r="G1501" s="63"/>
    </row>
    <row r="1502" spans="7:7" thickBot="1">
      <c r="G1502" s="63"/>
    </row>
    <row r="1503" spans="7:7" thickBot="1">
      <c r="G1503" s="63"/>
    </row>
    <row r="1504" spans="7:7" thickBot="1">
      <c r="G1504" s="63"/>
    </row>
    <row r="1505" spans="7:7" thickBot="1">
      <c r="G1505" s="63"/>
    </row>
    <row r="1506" spans="7:7" thickBot="1">
      <c r="G1506" s="63"/>
    </row>
    <row r="1507" spans="7:7" thickBot="1">
      <c r="G1507" s="63"/>
    </row>
    <row r="1508" spans="7:7" thickBot="1">
      <c r="G1508" s="63"/>
    </row>
    <row r="1509" spans="7:7" thickBot="1">
      <c r="G1509" s="63"/>
    </row>
    <row r="1510" spans="7:7" thickBot="1">
      <c r="G1510" s="63"/>
    </row>
    <row r="1511" spans="7:7" thickBot="1">
      <c r="G1511" s="63"/>
    </row>
    <row r="1512" spans="7:7" thickBot="1">
      <c r="G1512" s="63"/>
    </row>
    <row r="1513" spans="7:7" thickBot="1">
      <c r="G1513" s="63"/>
    </row>
    <row r="1514" spans="7:7" thickBot="1">
      <c r="G1514" s="63"/>
    </row>
    <row r="1515" spans="7:7" thickBot="1">
      <c r="G1515" s="63"/>
    </row>
    <row r="1048515" spans="1:57" thickBot="1">
      <c r="W1048515" s="55">
        <v>926</v>
      </c>
      <c r="AA1048515" s="55">
        <v>927</v>
      </c>
    </row>
    <row r="1048516" spans="1:57" s="58" customFormat="1" ht="12" hidden="1" thickBot="1">
      <c r="A1048516" s="57"/>
      <c r="B1048516" s="417"/>
      <c r="C1048516" s="60">
        <v>886</v>
      </c>
      <c r="D1048516" s="60">
        <v>887</v>
      </c>
      <c r="E1048516" s="60">
        <v>888</v>
      </c>
      <c r="F1048516" s="60">
        <v>889</v>
      </c>
      <c r="G1048516" s="60">
        <v>890</v>
      </c>
      <c r="H1048516" s="60">
        <v>891</v>
      </c>
      <c r="I1048516" s="60">
        <v>892</v>
      </c>
      <c r="J1048516" s="60">
        <v>893</v>
      </c>
      <c r="K1048516" s="60">
        <v>894</v>
      </c>
      <c r="L1048516" s="60">
        <v>895</v>
      </c>
      <c r="M1048516" s="60">
        <v>896</v>
      </c>
      <c r="N1048516" s="60">
        <v>897</v>
      </c>
      <c r="O1048516" s="60">
        <v>898</v>
      </c>
      <c r="P1048516" s="60">
        <v>899</v>
      </c>
      <c r="Q1048516" s="60">
        <v>900</v>
      </c>
      <c r="R1048516" s="60">
        <v>901</v>
      </c>
      <c r="S1048516" s="60">
        <v>902</v>
      </c>
      <c r="T1048516" s="60">
        <v>903</v>
      </c>
      <c r="U1048516" s="60">
        <v>904</v>
      </c>
      <c r="V1048516" s="60">
        <v>905</v>
      </c>
      <c r="W1048516" s="60">
        <v>906</v>
      </c>
      <c r="X1048516" s="60">
        <v>907</v>
      </c>
      <c r="Y1048516" s="60">
        <v>908</v>
      </c>
      <c r="Z1048516" s="60">
        <v>909</v>
      </c>
      <c r="AA1048516" s="60">
        <v>910</v>
      </c>
      <c r="AB1048516" s="60">
        <v>911</v>
      </c>
      <c r="AC1048516" s="60">
        <v>912</v>
      </c>
      <c r="AD1048516" s="60">
        <v>913</v>
      </c>
      <c r="AE1048516" s="60">
        <v>914</v>
      </c>
      <c r="AF1048516" s="60">
        <v>915</v>
      </c>
      <c r="AG1048516" s="60">
        <v>916</v>
      </c>
      <c r="AH1048516" s="60">
        <v>917</v>
      </c>
      <c r="AI1048516" s="60">
        <v>918</v>
      </c>
      <c r="AJ1048516" s="60">
        <v>919</v>
      </c>
      <c r="AK1048516" s="60">
        <v>920</v>
      </c>
      <c r="AL1048516" s="60">
        <v>921</v>
      </c>
      <c r="AM1048516" s="60">
        <v>922</v>
      </c>
      <c r="AN1048516" s="60">
        <v>923</v>
      </c>
      <c r="AO1048516" s="60">
        <v>924</v>
      </c>
      <c r="AP1048516" s="58">
        <v>930</v>
      </c>
      <c r="AQ1048516" s="58">
        <v>931</v>
      </c>
      <c r="AR1048516" s="58">
        <v>933</v>
      </c>
      <c r="AS1048516" s="58">
        <v>942</v>
      </c>
      <c r="AT1048516" s="58">
        <v>947</v>
      </c>
      <c r="AU1048516" s="58">
        <v>950</v>
      </c>
      <c r="AV1048516" s="58">
        <v>951</v>
      </c>
      <c r="AW1048516" s="58">
        <v>952</v>
      </c>
      <c r="AX1048516" s="58">
        <v>953</v>
      </c>
      <c r="AY1048516" s="58">
        <v>954</v>
      </c>
      <c r="AZ1048516" s="58">
        <v>955</v>
      </c>
      <c r="BA1048516" s="58">
        <v>956</v>
      </c>
      <c r="BB1048516" s="58">
        <v>957</v>
      </c>
      <c r="BC1048516" s="58">
        <v>1091</v>
      </c>
      <c r="BD1048516" s="58">
        <v>1092</v>
      </c>
      <c r="BE1048516" s="58">
        <v>1093</v>
      </c>
    </row>
    <row r="1048517" spans="1:57" hidden="1" thickBot="1"/>
    <row r="1048518" spans="1:57" hidden="1" thickBot="1"/>
    <row r="1048519" spans="1:57" hidden="1" thickBot="1"/>
    <row r="1048520" spans="1:57" hidden="1" thickBot="1"/>
    <row r="1048521" spans="1:57" hidden="1" thickBot="1"/>
    <row r="1048522" spans="1:57" hidden="1" thickBot="1"/>
    <row r="1048523" spans="1:57" hidden="1" thickBot="1"/>
    <row r="1048524" spans="1:57" hidden="1" thickBot="1"/>
    <row r="1048525" spans="1:57" hidden="1" thickBot="1"/>
    <row r="1048526" spans="1:57" hidden="1" thickBot="1"/>
    <row r="1048527" spans="1:57" hidden="1" thickBot="1"/>
    <row r="1048528" spans="1:57" hidden="1" thickBot="1"/>
    <row r="1048529" hidden="1" thickBot="1"/>
    <row r="1048530" hidden="1" thickBot="1"/>
    <row r="1048531" hidden="1" thickBot="1"/>
    <row r="1048532" hidden="1" thickBot="1"/>
    <row r="1048533" hidden="1" thickBot="1"/>
    <row r="1048534" hidden="1" thickBot="1"/>
    <row r="1048535" hidden="1" thickBot="1"/>
    <row r="1048536" hidden="1" thickBot="1"/>
    <row r="1048537" hidden="1" thickBot="1"/>
    <row r="1048538" hidden="1" thickBot="1"/>
    <row r="1048539" hidden="1" thickBot="1"/>
    <row r="1048540" hidden="1" thickBot="1"/>
    <row r="1048541" hidden="1" thickBot="1"/>
    <row r="1048542" hidden="1" thickBot="1"/>
    <row r="1048543" hidden="1" thickBot="1"/>
    <row r="1048544" hidden="1" thickBot="1"/>
    <row r="1048545" hidden="1" thickBot="1"/>
    <row r="1048546" hidden="1" thickBot="1"/>
    <row r="1048547" hidden="1" thickBot="1"/>
    <row r="1048548" hidden="1" thickBot="1"/>
    <row r="1048549" hidden="1" thickBot="1"/>
    <row r="1048550" hidden="1" thickBot="1"/>
    <row r="1048551" hidden="1" thickBot="1"/>
    <row r="1048552" hidden="1" thickBot="1"/>
    <row r="1048553" hidden="1" thickBot="1"/>
    <row r="1048554" hidden="1" thickBot="1"/>
    <row r="1048555" hidden="1" thickBot="1"/>
    <row r="1048556" hidden="1" thickBot="1"/>
    <row r="1048557" hidden="1" thickBot="1"/>
    <row r="1048558" hidden="1" thickBot="1"/>
    <row r="1048559" hidden="1" thickBot="1"/>
    <row r="1048560" hidden="1" thickBot="1"/>
    <row r="1048561" hidden="1" thickBot="1"/>
    <row r="1048562" hidden="1" thickBot="1"/>
    <row r="1048563" hidden="1" thickBot="1"/>
    <row r="1048564" hidden="1" thickBot="1"/>
    <row r="1048565" hidden="1" thickBot="1"/>
    <row r="1048566" hidden="1" thickBot="1"/>
    <row r="1048567" hidden="1" thickBot="1"/>
    <row r="1048568" hidden="1" thickBot="1"/>
    <row r="1048569" hidden="1" thickBot="1"/>
    <row r="1048570" hidden="1" thickBot="1"/>
    <row r="1048571" hidden="1" thickBot="1"/>
    <row r="1048572" hidden="1" thickBot="1"/>
    <row r="1048573" hidden="1" thickBot="1"/>
    <row r="1048574" hidden="1" thickBot="1"/>
    <row r="1048575" hidden="1" thickBot="1"/>
    <row r="1048576" hidden="1" thickBot="1"/>
  </sheetData>
  <mergeCells count="4">
    <mergeCell ref="W1:Z1"/>
    <mergeCell ref="AA1:AG1"/>
    <mergeCell ref="A1:B1"/>
    <mergeCell ref="A2:B2"/>
  </mergeCells>
  <phoneticPr fontId="4" type="noConversion"/>
  <pageMargins left="0.27" right="0.44" top="0.28999999999999998" bottom="0.22" header="0.26" footer="0.5"/>
  <pageSetup paperSize="9" scale="97" fitToHeight="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pageSetUpPr fitToPage="1"/>
  </sheetPr>
  <dimension ref="A1:XFB1048576"/>
  <sheetViews>
    <sheetView zoomScale="90" zoomScaleNormal="90" workbookViewId="0">
      <pane xSplit="2" ySplit="2" topLeftCell="AU3" activePane="bottomRight" state="frozen"/>
      <selection activeCell="B18" sqref="B18"/>
      <selection pane="topRight" activeCell="B18" sqref="B18"/>
      <selection pane="bottomLeft" activeCell="B18" sqref="B18"/>
      <selection pane="bottomRight" activeCell="BE1" sqref="BE1"/>
    </sheetView>
  </sheetViews>
  <sheetFormatPr defaultRowHeight="12" thickBottom="1" outlineLevelCol="1"/>
  <cols>
    <col min="1" max="1" width="0.42578125" style="57" customWidth="1"/>
    <col min="2" max="2" width="71.42578125" style="417" customWidth="1"/>
    <col min="3" max="8" width="13.7109375" style="65" hidden="1" customWidth="1" outlineLevel="1"/>
    <col min="9" max="30" width="13.7109375" style="58" hidden="1" customWidth="1" outlineLevel="1"/>
    <col min="31" max="34" width="13.42578125" style="58" hidden="1" customWidth="1" outlineLevel="1"/>
    <col min="35" max="35" width="13.5703125" style="58" customWidth="1" collapsed="1"/>
    <col min="36" max="38" width="13.5703125" style="58" customWidth="1"/>
    <col min="39" max="39" width="13.42578125" style="58" customWidth="1"/>
    <col min="40" max="55" width="13.42578125" style="138" customWidth="1"/>
    <col min="56" max="57" width="13.5703125" style="138" customWidth="1"/>
    <col min="58" max="60" width="10.5703125" style="138" customWidth="1"/>
    <col min="61" max="61" width="10.42578125" style="138" customWidth="1"/>
    <col min="62" max="199" width="9.140625" style="138"/>
    <col min="200" max="16381" width="9.140625" style="58"/>
    <col min="16382" max="16382" width="9.140625" style="58" hidden="1" customWidth="1"/>
    <col min="16383" max="16384" width="0" style="58" hidden="1" customWidth="1"/>
  </cols>
  <sheetData>
    <row r="1" spans="1:200 16382:16382" ht="33" customHeight="1" thickBot="1">
      <c r="A1" s="2432" t="str">
        <f>INDEX(tblTrans[[English]:[Polski]],MATCH(XFB1,tblTrans[ID],0),LangSelID)</f>
        <v>Net Fee &amp; Commision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t="str">
        <f>INDEX(tblTrans[[English]:[Polski]],MATCH(W1048574,tblTrans[ID],0),LangSelID)</f>
        <v>2011 results adjusted to reflect new presentation of SWAP points and operating leasing</v>
      </c>
      <c r="X1" s="2434" t="e">
        <f>INDEX(tblTrans[[English]:[Polski]],MATCH(X1048574,tblTrans[ID],0),LangSelID)</f>
        <v>#N/A</v>
      </c>
      <c r="Y1" s="2434" t="e">
        <f>INDEX(tblTrans[[English]:[Polski]],MATCH(Y1048574,tblTrans[ID],0),LangSelID)</f>
        <v>#N/A</v>
      </c>
      <c r="Z1" s="2434" t="e">
        <f>INDEX(tblTrans[[English]:[Polski]],MATCH(Z1048574,tblTrans[ID],0),LangSelID)</f>
        <v>#N/A</v>
      </c>
      <c r="AA1" s="2434" t="str">
        <f>INDEX(tblTrans[[English]:[Polski]],MATCH(AA1048574,tblTrans[ID],0),LangSelID)</f>
        <v>2012 and 2013 results were restated due to the adjustments in booking of bancassurance related income in line with KNF guidance</v>
      </c>
      <c r="AB1" s="2434" t="e">
        <f>INDEX(tblTrans[[English]:[Polski]],MATCH(AB1048574,tblTrans[ID],0),LangSelID)</f>
        <v>#N/A</v>
      </c>
      <c r="AC1" s="2434" t="e">
        <f>INDEX(tblTrans[[English]:[Polski]],MATCH(AC1048574,tblTrans[ID],0),LangSelID)</f>
        <v>#N/A</v>
      </c>
      <c r="AD1" s="2434" t="e">
        <f>INDEX(tblTrans[[English]:[Polski]],MATCH(AD1048574,tblTrans[ID],0),LangSelID)</f>
        <v>#N/A</v>
      </c>
      <c r="AE1" s="2434" t="e">
        <f>INDEX(tblTrans[[English]:[Polski]],MATCH(AE1048574,tblTrans[ID],0),LangSelID)</f>
        <v>#N/A</v>
      </c>
      <c r="AF1" s="2434" t="e">
        <f>INDEX(tblTrans[[English]:[Polski]],MATCH(AF1048574,tblTrans[ID],0),LangSelID)</f>
        <v>#N/A</v>
      </c>
      <c r="AG1" s="2434" t="e">
        <f>INDEX(tblTrans[[English]:[Polski]],MATCH(AG1048574,tblTrans[ID],0),LangSelID)</f>
        <v>#N/A</v>
      </c>
      <c r="AH1" s="547"/>
      <c r="AI1" s="547"/>
      <c r="AJ1" s="547"/>
      <c r="AK1" s="547"/>
      <c r="AL1" s="547"/>
      <c r="AM1" s="547"/>
      <c r="AN1" s="547"/>
      <c r="AO1" s="547"/>
      <c r="AP1" s="547"/>
      <c r="AQ1" s="547"/>
      <c r="AR1" s="547"/>
      <c r="AS1" s="547"/>
      <c r="AT1" s="547"/>
      <c r="AU1" s="547"/>
      <c r="AV1" s="547"/>
      <c r="AW1" s="547"/>
      <c r="AX1" s="547"/>
      <c r="AY1" s="547"/>
      <c r="AZ1" s="547"/>
      <c r="BA1" s="547"/>
      <c r="BB1" s="547"/>
      <c r="BC1" s="547"/>
      <c r="BD1" s="547"/>
      <c r="BE1" s="547"/>
      <c r="GR1" s="138"/>
      <c r="XFB1" s="135">
        <v>204</v>
      </c>
    </row>
    <row r="2" spans="1:200 16382:16382" s="160" customFormat="1" ht="16.5" customHeight="1" thickBot="1">
      <c r="A2" s="2445"/>
      <c r="B2" s="2446"/>
      <c r="C2" s="1612" t="str">
        <f>INDEX(tblTrans[[English]:[Polski]],MATCH(C1048575,tblTrans[ID],0),LangSelID)</f>
        <v>Q1 2006</v>
      </c>
      <c r="D2" s="1613" t="str">
        <f>INDEX(tblTrans[[English]:[Polski]],MATCH(D1048575,tblTrans[ID],0),LangSelID)</f>
        <v>Q2 2006</v>
      </c>
      <c r="E2" s="1613" t="str">
        <f>INDEX(tblTrans[[English]:[Polski]],MATCH(E1048575,tblTrans[ID],0),LangSelID)</f>
        <v>Q3 2006</v>
      </c>
      <c r="F2" s="1614" t="str">
        <f>INDEX(tblTrans[[English]:[Polski]],MATCH(F1048575,tblTrans[ID],0),LangSelID)</f>
        <v>Q4 2006</v>
      </c>
      <c r="G2" s="1615" t="str">
        <f>INDEX(tblTrans[[English]:[Polski]],MATCH(G1048575,tblTrans[ID],0),LangSelID)</f>
        <v>Q1 2007</v>
      </c>
      <c r="H2" s="1613" t="str">
        <f>INDEX(tblTrans[[English]:[Polski]],MATCH(H1048575,tblTrans[ID],0),LangSelID)</f>
        <v>Q2 2007</v>
      </c>
      <c r="I2" s="1613" t="str">
        <f>INDEX(tblTrans[[English]:[Polski]],MATCH(I1048575,tblTrans[ID],0),LangSelID)</f>
        <v>Q3 2007</v>
      </c>
      <c r="J2" s="1616" t="str">
        <f>INDEX(tblTrans[[English]:[Polski]],MATCH(J1048575,tblTrans[ID],0),LangSelID)</f>
        <v>Q4 2007</v>
      </c>
      <c r="K2" s="1612" t="str">
        <f>INDEX(tblTrans[[English]:[Polski]],MATCH(K1048575,tblTrans[ID],0),LangSelID)</f>
        <v>Q1 2008</v>
      </c>
      <c r="L2" s="1613" t="str">
        <f>INDEX(tblTrans[[English]:[Polski]],MATCH(L1048575,tblTrans[ID],0),LangSelID)</f>
        <v>Q2 2008</v>
      </c>
      <c r="M2" s="1617" t="str">
        <f>INDEX(tblTrans[[English]:[Polski]],MATCH(M1048575,tblTrans[ID],0),LangSelID)</f>
        <v>Q3 2008</v>
      </c>
      <c r="N2" s="1618" t="str">
        <f>INDEX(tblTrans[[English]:[Polski]],MATCH(N1048575,tblTrans[ID],0),LangSelID)</f>
        <v>Q4 2008</v>
      </c>
      <c r="O2" s="1619" t="str">
        <f>INDEX(tblTrans[[English]:[Polski]],MATCH(O1048575,tblTrans[ID],0),LangSelID)</f>
        <v>Q1 2009</v>
      </c>
      <c r="P2" s="1617" t="str">
        <f>INDEX(tblTrans[[English]:[Polski]],MATCH(P1048575,tblTrans[ID],0),LangSelID)</f>
        <v>Q2 2009</v>
      </c>
      <c r="Q2" s="1617" t="str">
        <f>INDEX(tblTrans[[English]:[Polski]],MATCH(Q1048575,tblTrans[ID],0),LangSelID)</f>
        <v>Q3 2009</v>
      </c>
      <c r="R2" s="1620" t="str">
        <f>INDEX(tblTrans[[English]:[Polski]],MATCH(R1048575,tblTrans[ID],0),LangSelID)</f>
        <v>Q4 2009</v>
      </c>
      <c r="S2" s="1621" t="str">
        <f>INDEX(tblTrans[[English]:[Polski]],MATCH(S1048575,tblTrans[ID],0),LangSelID)</f>
        <v>Q1 2010</v>
      </c>
      <c r="T2" s="1617" t="str">
        <f>INDEX(tblTrans[[English]:[Polski]],MATCH(T1048575,tblTrans[ID],0),LangSelID)</f>
        <v>Q2 2010</v>
      </c>
      <c r="U2" s="1617" t="str">
        <f>INDEX(tblTrans[[English]:[Polski]],MATCH(U1048575,tblTrans[ID],0),LangSelID)</f>
        <v>Q3 2010</v>
      </c>
      <c r="V2" s="1618" t="str">
        <f>INDEX(tblTrans[[English]:[Polski]],MATCH(V1048575,tblTrans[ID],0),LangSelID)</f>
        <v>Q4 2010</v>
      </c>
      <c r="W2" s="1622" t="str">
        <f>INDEX(tblTrans[[English]:[Polski]],MATCH(W1048575,tblTrans[ID],0),LangSelID)</f>
        <v>Q1 2011</v>
      </c>
      <c r="X2" s="1617" t="str">
        <f>INDEX(tblTrans[[English]:[Polski]],MATCH(X1048575,tblTrans[ID],0),LangSelID)</f>
        <v>Q2 2011</v>
      </c>
      <c r="Y2" s="1617" t="str">
        <f>INDEX(tblTrans[[English]:[Polski]],MATCH(Y1048575,tblTrans[ID],0),LangSelID)</f>
        <v>Q3 2011</v>
      </c>
      <c r="Z2" s="1620" t="str">
        <f>INDEX(tblTrans[[English]:[Polski]],MATCH(Z1048575,tblTrans[ID],0),LangSelID)</f>
        <v>Q4 2011</v>
      </c>
      <c r="AA2" s="1621" t="str">
        <f>INDEX(tblTrans[[English]:[Polski]],MATCH(AA1048575,tblTrans[ID],0),LangSelID)</f>
        <v>Q1 2012</v>
      </c>
      <c r="AB2" s="1617" t="str">
        <f>INDEX(tblTrans[[English]:[Polski]],MATCH(AB1048575,tblTrans[ID],0),LangSelID)</f>
        <v>Q2 2012</v>
      </c>
      <c r="AC2" s="1617" t="str">
        <f>INDEX(tblTrans[[English]:[Polski]],MATCH(AC1048575,tblTrans[ID],0),LangSelID)</f>
        <v>Q3 2012</v>
      </c>
      <c r="AD2" s="1618" t="str">
        <f>INDEX(tblTrans[[English]:[Polski]],MATCH(AD1048575,tblTrans[ID],0),LangSelID)</f>
        <v>Q4 2012</v>
      </c>
      <c r="AE2" s="1622" t="str">
        <f>INDEX(tblTrans[[English]:[Polski]],MATCH(AE1048575,tblTrans[ID],0),LangSelID)</f>
        <v>Q1 2013</v>
      </c>
      <c r="AF2" s="1617" t="str">
        <f>INDEX(tblTrans[[English]:[Polski]],MATCH(AF1048575,tblTrans[ID],0),LangSelID)</f>
        <v>Q2 2013</v>
      </c>
      <c r="AG2" s="1617" t="str">
        <f>INDEX(tblTrans[[English]:[Polski]],MATCH(AG1048575,tblTrans[ID],0),LangSelID)</f>
        <v>Q3 2013</v>
      </c>
      <c r="AH2" s="1618" t="str">
        <f>INDEX(tblTrans[[English]:[Polski]],MATCH(AH1048575,tblTrans[ID],0),LangSelID)</f>
        <v>Q4 2013</v>
      </c>
      <c r="AI2" s="1618" t="str">
        <f>INDEX(tblTrans[[English]:[Polski]],MATCH(AI1048575,tblTrans[ID],0),LangSelID)</f>
        <v>Q1 2014</v>
      </c>
      <c r="AJ2" s="1618" t="str">
        <f>INDEX(tblTrans[[English]:[Polski]],MATCH(AJ1048575,tblTrans[ID],0),LangSelID)</f>
        <v>Q2 2014</v>
      </c>
      <c r="AK2" s="1618" t="str">
        <f>INDEX(tblTrans[[English]:[Polski]],MATCH(AK1048575,tblTrans[ID],0),LangSelID)</f>
        <v>Q3 2014</v>
      </c>
      <c r="AL2" s="1618" t="str">
        <f>INDEX(tblTrans[[English]:[Polski]],MATCH(AL1048575,tblTrans[ID],0),LangSelID)</f>
        <v>Q4 2014</v>
      </c>
      <c r="AM2" s="1618" t="str">
        <f>INDEX(tblTrans[[English]:[Polski]],MATCH(AM1048575,tblTrans[ID],0),LangSelID)</f>
        <v>Q1 2015</v>
      </c>
      <c r="AN2" s="1618" t="str">
        <f>INDEX(tblTrans[[English]:[Polski]],MATCH(AN1048575,tblTrans[ID],0),LangSelID)</f>
        <v>Q2 2015</v>
      </c>
      <c r="AO2" s="1618" t="str">
        <f>INDEX(tblTrans[[English]:[Polski]],MATCH(AO1048575,tblTrans[ID],0),LangSelID)</f>
        <v>Q3 2015</v>
      </c>
      <c r="AP2" s="1618" t="str">
        <f>INDEX(tblTrans[[English]:[Polski]],MATCH(AP1048575,tblTrans[ID],0),LangSelID)</f>
        <v>Q4 2015</v>
      </c>
      <c r="AQ2" s="1618" t="str">
        <f>INDEX(tblTrans[[English]:[Polski]],MATCH(AQ1048575,tblTrans[ID],0),LangSelID)</f>
        <v>Q1 2016</v>
      </c>
      <c r="AR2" s="1618" t="str">
        <f>INDEX(tblTrans[[English]:[Polski]],MATCH(AR1048575,tblTrans[ID],0),LangSelID)</f>
        <v>Q2 2016</v>
      </c>
      <c r="AS2" s="1618" t="str">
        <f>INDEX(tblTrans[[English]:[Polski]],MATCH(AS1048575,tblTrans[ID],0),LangSelID)</f>
        <v>Q3 2016</v>
      </c>
      <c r="AT2" s="1618" t="str">
        <f>INDEX(tblTrans[[English]:[Polski]],MATCH(AT1048575,tblTrans[ID],0),LangSelID)</f>
        <v>Q4 2016</v>
      </c>
      <c r="AU2" s="1618" t="str">
        <f>INDEX(tblTrans[[English]:[Polski]],MATCH(AU1048575,tblTrans[ID],0),LangSelID)</f>
        <v>Q1 2017</v>
      </c>
      <c r="AV2" s="1618" t="str">
        <f>INDEX(tblTrans[[English]:[Polski]],MATCH(AV1048575,tblTrans[ID],0),LangSelID)</f>
        <v>Q2 2017</v>
      </c>
      <c r="AW2" s="1623" t="str">
        <f>INDEX(tblTrans[[English]:[Polski]],MATCH(AW1048575,tblTrans[ID],0),LangSelID)</f>
        <v>Q3 2017</v>
      </c>
      <c r="AX2" s="1623" t="str">
        <f>INDEX(tblTrans[[English]:[Polski]],MATCH(AX1048575,tblTrans[ID],0),LangSelID)</f>
        <v>Q4 2017</v>
      </c>
      <c r="AY2" s="1623" t="str">
        <f>INDEX(tblTrans[[English]:[Polski]],MATCH(AY1048575,tblTrans[ID],0),LangSelID)</f>
        <v>Q1 2018</v>
      </c>
      <c r="AZ2" s="1623" t="str">
        <f>INDEX(tblTrans[[English]:[Polski]],MATCH(AZ1048575,tblTrans[ID],0),LangSelID)</f>
        <v>Q2 2018</v>
      </c>
      <c r="BA2" s="1623" t="str">
        <f>INDEX(tblTrans[[English]:[Polski]],MATCH(BA1048575,tblTrans[ID],0),LangSelID)</f>
        <v>Q3 2018</v>
      </c>
      <c r="BB2" s="1623" t="str">
        <f>INDEX(tblTrans[[English]:[Polski]],MATCH(BB1048575,tblTrans[ID],0),LangSelID)</f>
        <v>Q4 2018</v>
      </c>
      <c r="BC2" s="1623" t="str">
        <f>INDEX(tblTrans[[English]:[Polski]],MATCH(BC1048575,tblTrans[ID],0),LangSelID)</f>
        <v>Q1 2019</v>
      </c>
      <c r="BD2" s="1623" t="str">
        <f>INDEX(tblTrans[[English]:[Polski]],MATCH(BD1048575,tblTrans[ID],0),LangSelID)</f>
        <v>Q2 2019</v>
      </c>
      <c r="BE2" s="1623" t="str">
        <f>INDEX(tblTrans[[English]:[Polski]],MATCH(BE1048575,tblTrans[ID],0),LangSelID)</f>
        <v>Q3 2019</v>
      </c>
      <c r="XFB2" s="1310"/>
    </row>
    <row r="3" spans="1:200 16382:16382" s="420" customFormat="1" ht="15" customHeight="1" thickBot="1">
      <c r="A3" s="1611"/>
      <c r="B3" s="1689" t="str">
        <f>INDEX(tblTrans[[English]:[Polski]],MATCH(XFB3,tblTrans[ID],0),LangSelID)</f>
        <v>Fee and commission income</v>
      </c>
      <c r="C3" s="429"/>
      <c r="D3" s="430"/>
      <c r="E3" s="430"/>
      <c r="F3" s="431"/>
      <c r="G3" s="1291"/>
      <c r="H3" s="430"/>
      <c r="I3" s="430"/>
      <c r="J3" s="1292"/>
      <c r="K3" s="429"/>
      <c r="L3" s="430"/>
      <c r="M3" s="430"/>
      <c r="N3" s="431"/>
      <c r="O3" s="1291"/>
      <c r="P3" s="430"/>
      <c r="Q3" s="430"/>
      <c r="R3" s="1292"/>
      <c r="S3" s="429"/>
      <c r="T3" s="430"/>
      <c r="U3" s="430"/>
      <c r="V3" s="431"/>
      <c r="W3" s="1291"/>
      <c r="X3" s="430"/>
      <c r="Y3" s="430"/>
      <c r="Z3" s="1292"/>
      <c r="AA3" s="429"/>
      <c r="AB3" s="430"/>
      <c r="AC3" s="430"/>
      <c r="AD3" s="431"/>
      <c r="AE3" s="1291"/>
      <c r="AF3" s="430"/>
      <c r="AG3" s="430"/>
      <c r="AH3" s="431"/>
      <c r="AI3" s="431"/>
      <c r="AJ3" s="431"/>
      <c r="AK3" s="431"/>
      <c r="AL3" s="431"/>
      <c r="AM3" s="431"/>
      <c r="AN3" s="431"/>
      <c r="AO3" s="431"/>
      <c r="AP3" s="1624"/>
      <c r="AQ3" s="1624"/>
      <c r="AR3" s="1624"/>
      <c r="AS3" s="1624"/>
      <c r="AT3" s="1624"/>
      <c r="AU3" s="1624"/>
      <c r="AV3" s="1624"/>
      <c r="AW3" s="1624"/>
      <c r="AX3" s="1624"/>
      <c r="AY3" s="1624"/>
      <c r="AZ3" s="1624"/>
      <c r="BA3" s="1624"/>
      <c r="BB3" s="1624"/>
      <c r="BC3" s="1624"/>
      <c r="BD3" s="1624"/>
      <c r="BE3" s="1624"/>
      <c r="BF3" s="419"/>
      <c r="BG3" s="419"/>
      <c r="BH3" s="138"/>
      <c r="BI3" s="138"/>
      <c r="BJ3" s="138"/>
      <c r="BK3" s="138"/>
      <c r="BL3" s="138"/>
      <c r="BM3" s="138"/>
      <c r="BN3" s="419"/>
      <c r="BO3" s="419"/>
      <c r="BP3" s="419"/>
      <c r="BQ3" s="419"/>
      <c r="BR3" s="419"/>
      <c r="BS3" s="419"/>
      <c r="BT3" s="419"/>
      <c r="BU3" s="419"/>
      <c r="BV3" s="419"/>
      <c r="BW3" s="419"/>
      <c r="BX3" s="419"/>
      <c r="BY3" s="419"/>
      <c r="BZ3" s="419"/>
      <c r="CA3" s="419"/>
      <c r="CB3" s="419"/>
      <c r="CC3" s="419"/>
      <c r="CD3" s="419"/>
      <c r="CE3" s="419"/>
      <c r="CF3" s="419"/>
      <c r="CG3" s="419"/>
      <c r="CH3" s="419"/>
      <c r="CI3" s="419"/>
      <c r="CJ3" s="419"/>
      <c r="CK3" s="419"/>
      <c r="CL3" s="419"/>
      <c r="CM3" s="419"/>
      <c r="CN3" s="419"/>
      <c r="CO3" s="419"/>
      <c r="CP3" s="419"/>
      <c r="CQ3" s="419"/>
      <c r="CR3" s="419"/>
      <c r="CS3" s="419"/>
      <c r="CT3" s="419"/>
      <c r="CU3" s="419"/>
      <c r="CV3" s="419"/>
      <c r="CW3" s="419"/>
      <c r="CX3" s="419"/>
      <c r="CY3" s="419"/>
      <c r="CZ3" s="419"/>
      <c r="DA3" s="419"/>
      <c r="DB3" s="419"/>
      <c r="DC3" s="419"/>
      <c r="DD3" s="419"/>
      <c r="DE3" s="419"/>
      <c r="DF3" s="419"/>
      <c r="DG3" s="419"/>
      <c r="DH3" s="419"/>
      <c r="DI3" s="419"/>
      <c r="DJ3" s="419"/>
      <c r="DK3" s="419"/>
      <c r="DL3" s="419"/>
      <c r="DM3" s="419"/>
      <c r="DN3" s="419"/>
      <c r="DO3" s="419"/>
      <c r="DP3" s="419"/>
      <c r="DQ3" s="419"/>
      <c r="DR3" s="419"/>
      <c r="DS3" s="419"/>
      <c r="DT3" s="419"/>
      <c r="DU3" s="419"/>
      <c r="DV3" s="419"/>
      <c r="DW3" s="419"/>
      <c r="DX3" s="419"/>
      <c r="DY3" s="419"/>
      <c r="DZ3" s="419"/>
      <c r="EA3" s="419"/>
      <c r="EB3" s="419"/>
      <c r="EC3" s="419"/>
      <c r="ED3" s="419"/>
      <c r="EE3" s="419"/>
      <c r="EF3" s="419"/>
      <c r="EG3" s="419"/>
      <c r="EH3" s="419"/>
      <c r="EI3" s="419"/>
      <c r="EJ3" s="419"/>
      <c r="EK3" s="419"/>
      <c r="EL3" s="419"/>
      <c r="EM3" s="419"/>
      <c r="EN3" s="419"/>
      <c r="EO3" s="419"/>
      <c r="EP3" s="419"/>
      <c r="EQ3" s="419"/>
      <c r="ER3" s="419"/>
      <c r="ES3" s="419"/>
      <c r="ET3" s="419"/>
      <c r="EU3" s="419"/>
      <c r="EV3" s="419"/>
      <c r="EW3" s="419"/>
      <c r="EX3" s="419"/>
      <c r="EY3" s="419"/>
      <c r="EZ3" s="419"/>
      <c r="FA3" s="419"/>
      <c r="FB3" s="419"/>
      <c r="FC3" s="419"/>
      <c r="FD3" s="419"/>
      <c r="FE3" s="419"/>
      <c r="FF3" s="419"/>
      <c r="FG3" s="419"/>
      <c r="FH3" s="419"/>
      <c r="FI3" s="419"/>
      <c r="FJ3" s="419"/>
      <c r="FK3" s="419"/>
      <c r="FL3" s="419"/>
      <c r="FM3" s="419"/>
      <c r="FN3" s="419"/>
      <c r="FO3" s="419"/>
      <c r="FP3" s="419"/>
      <c r="FQ3" s="419"/>
      <c r="FR3" s="419"/>
      <c r="FS3" s="419"/>
      <c r="FT3" s="419"/>
      <c r="FU3" s="419"/>
      <c r="FV3" s="419"/>
      <c r="FW3" s="419"/>
      <c r="FX3" s="419"/>
      <c r="FY3" s="419"/>
      <c r="FZ3" s="419"/>
      <c r="GA3" s="419"/>
      <c r="GB3" s="419"/>
      <c r="GC3" s="419"/>
      <c r="GD3" s="419"/>
      <c r="GE3" s="419"/>
      <c r="GF3" s="419"/>
      <c r="GG3" s="419"/>
      <c r="GH3" s="419"/>
      <c r="GI3" s="419"/>
      <c r="GJ3" s="419"/>
      <c r="GK3" s="419"/>
      <c r="GL3" s="419"/>
      <c r="GM3" s="419"/>
      <c r="GN3" s="419"/>
      <c r="GO3" s="419"/>
      <c r="GP3" s="419"/>
      <c r="GQ3" s="419"/>
      <c r="XFB3" s="1311">
        <v>205</v>
      </c>
    </row>
    <row r="4" spans="1:200 16382:16382" s="420" customFormat="1" ht="15" customHeight="1" thickBot="1">
      <c r="A4" s="74"/>
      <c r="B4" s="1557" t="str">
        <f>INDEX(tblTrans[[English]:[Polski]],MATCH(XFB4,tblTrans[ID],0),LangSelID)</f>
        <v>Credit related fees and commissions</v>
      </c>
      <c r="C4" s="1527">
        <v>27067</v>
      </c>
      <c r="D4" s="1528">
        <v>25715</v>
      </c>
      <c r="E4" s="1528">
        <v>28695</v>
      </c>
      <c r="F4" s="1530">
        <v>50699</v>
      </c>
      <c r="G4" s="1531">
        <v>39844</v>
      </c>
      <c r="H4" s="1528">
        <v>67102</v>
      </c>
      <c r="I4" s="1528">
        <v>51026</v>
      </c>
      <c r="J4" s="1529">
        <v>61296</v>
      </c>
      <c r="K4" s="1527">
        <v>37828</v>
      </c>
      <c r="L4" s="1528">
        <v>52757</v>
      </c>
      <c r="M4" s="1528">
        <v>38787</v>
      </c>
      <c r="N4" s="1530">
        <v>46092</v>
      </c>
      <c r="O4" s="1531">
        <v>51716</v>
      </c>
      <c r="P4" s="1528">
        <v>51833</v>
      </c>
      <c r="Q4" s="1528">
        <v>47822</v>
      </c>
      <c r="R4" s="1529">
        <v>52506</v>
      </c>
      <c r="S4" s="1527">
        <v>55413</v>
      </c>
      <c r="T4" s="1528">
        <v>59058</v>
      </c>
      <c r="U4" s="1528">
        <v>51467</v>
      </c>
      <c r="V4" s="1530">
        <v>55341</v>
      </c>
      <c r="W4" s="1531">
        <v>65061</v>
      </c>
      <c r="X4" s="1528">
        <v>59322</v>
      </c>
      <c r="Y4" s="1528">
        <v>50326</v>
      </c>
      <c r="Z4" s="1529">
        <v>55308</v>
      </c>
      <c r="AA4" s="1527">
        <v>62786</v>
      </c>
      <c r="AB4" s="1528">
        <v>53737</v>
      </c>
      <c r="AC4" s="1528">
        <v>49611</v>
      </c>
      <c r="AD4" s="1530">
        <v>50170</v>
      </c>
      <c r="AE4" s="1531">
        <v>53928</v>
      </c>
      <c r="AF4" s="1528">
        <v>66139</v>
      </c>
      <c r="AG4" s="1528">
        <v>54999</v>
      </c>
      <c r="AH4" s="1530">
        <v>52534</v>
      </c>
      <c r="AI4" s="1530">
        <v>61541</v>
      </c>
      <c r="AJ4" s="1530">
        <v>65244</v>
      </c>
      <c r="AK4" s="1530">
        <v>64068</v>
      </c>
      <c r="AL4" s="1530">
        <v>63449</v>
      </c>
      <c r="AM4" s="1530">
        <v>60775</v>
      </c>
      <c r="AN4" s="1530">
        <v>70944</v>
      </c>
      <c r="AO4" s="1530">
        <v>76978</v>
      </c>
      <c r="AP4" s="1530">
        <v>78576</v>
      </c>
      <c r="AQ4" s="1530">
        <v>68567</v>
      </c>
      <c r="AR4" s="1530">
        <v>69839</v>
      </c>
      <c r="AS4" s="1530">
        <v>84490</v>
      </c>
      <c r="AT4" s="1530">
        <v>85601</v>
      </c>
      <c r="AU4" s="1530">
        <v>81364</v>
      </c>
      <c r="AV4" s="1530">
        <v>78472</v>
      </c>
      <c r="AW4" s="1625">
        <v>82873</v>
      </c>
      <c r="AX4" s="1625">
        <v>82075</v>
      </c>
      <c r="AY4" s="1625">
        <v>87642</v>
      </c>
      <c r="AZ4" s="1625">
        <v>95254</v>
      </c>
      <c r="BA4" s="1625">
        <v>91618</v>
      </c>
      <c r="BB4" s="1625">
        <v>96040</v>
      </c>
      <c r="BC4" s="1625">
        <v>96253</v>
      </c>
      <c r="BD4" s="1625">
        <v>105600</v>
      </c>
      <c r="BE4" s="1625">
        <v>104595</v>
      </c>
      <c r="BF4" s="59"/>
      <c r="BG4" s="66"/>
      <c r="BH4" s="71"/>
      <c r="BI4" s="59"/>
      <c r="BJ4" s="138"/>
      <c r="BK4" s="138"/>
      <c r="BL4" s="138"/>
      <c r="BM4" s="138"/>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XFB4" s="1311">
        <v>206</v>
      </c>
    </row>
    <row r="5" spans="1:200 16382:16382" s="420" customFormat="1" ht="15" customHeight="1" thickBot="1">
      <c r="A5" s="74"/>
      <c r="B5" s="814" t="str">
        <f>INDEX(tblTrans[[English]:[Polski]],MATCH(XFB5,tblTrans[ID],0),LangSelID)</f>
        <v>Brokerage activity and securities issue</v>
      </c>
      <c r="C5" s="559">
        <v>17832</v>
      </c>
      <c r="D5" s="560">
        <v>21822</v>
      </c>
      <c r="E5" s="560">
        <v>16883</v>
      </c>
      <c r="F5" s="561">
        <v>22977</v>
      </c>
      <c r="G5" s="562">
        <v>28730</v>
      </c>
      <c r="H5" s="560">
        <v>37855</v>
      </c>
      <c r="I5" s="560">
        <v>27740</v>
      </c>
      <c r="J5" s="563">
        <v>26533</v>
      </c>
      <c r="K5" s="559">
        <v>29654</v>
      </c>
      <c r="L5" s="560">
        <v>9507</v>
      </c>
      <c r="M5" s="560">
        <v>14916</v>
      </c>
      <c r="N5" s="561">
        <v>19414</v>
      </c>
      <c r="O5" s="562">
        <v>20077</v>
      </c>
      <c r="P5" s="560">
        <v>30494</v>
      </c>
      <c r="Q5" s="560">
        <v>30678</v>
      </c>
      <c r="R5" s="563">
        <v>26325</v>
      </c>
      <c r="S5" s="559">
        <v>27563</v>
      </c>
      <c r="T5" s="560">
        <v>25262</v>
      </c>
      <c r="U5" s="560">
        <v>29454</v>
      </c>
      <c r="V5" s="561">
        <v>31464</v>
      </c>
      <c r="W5" s="562">
        <v>27567</v>
      </c>
      <c r="X5" s="560">
        <v>31799</v>
      </c>
      <c r="Y5" s="560">
        <v>31459</v>
      </c>
      <c r="Z5" s="563">
        <v>23690</v>
      </c>
      <c r="AA5" s="559">
        <v>21711</v>
      </c>
      <c r="AB5" s="560">
        <v>19977</v>
      </c>
      <c r="AC5" s="560">
        <v>19024</v>
      </c>
      <c r="AD5" s="561">
        <v>15942</v>
      </c>
      <c r="AE5" s="562">
        <v>19434</v>
      </c>
      <c r="AF5" s="560">
        <v>24602</v>
      </c>
      <c r="AG5" s="560">
        <v>20956</v>
      </c>
      <c r="AH5" s="561">
        <v>26615</v>
      </c>
      <c r="AI5" s="561">
        <v>34047</v>
      </c>
      <c r="AJ5" s="561">
        <v>20088</v>
      </c>
      <c r="AK5" s="561">
        <v>28579</v>
      </c>
      <c r="AL5" s="561">
        <v>28262</v>
      </c>
      <c r="AM5" s="561">
        <v>26800</v>
      </c>
      <c r="AN5" s="561">
        <v>36957</v>
      </c>
      <c r="AO5" s="561">
        <v>28461</v>
      </c>
      <c r="AP5" s="561">
        <v>30752</v>
      </c>
      <c r="AQ5" s="561">
        <v>26009</v>
      </c>
      <c r="AR5" s="561">
        <v>31986</v>
      </c>
      <c r="AS5" s="561">
        <v>35542</v>
      </c>
      <c r="AT5" s="561">
        <v>48487</v>
      </c>
      <c r="AU5" s="561">
        <v>32863</v>
      </c>
      <c r="AV5" s="561">
        <v>35543</v>
      </c>
      <c r="AW5" s="1626">
        <v>35909</v>
      </c>
      <c r="AX5" s="1626">
        <v>31135</v>
      </c>
      <c r="AY5" s="1626">
        <v>26548</v>
      </c>
      <c r="AZ5" s="1626">
        <v>27895</v>
      </c>
      <c r="BA5" s="1626">
        <v>24827</v>
      </c>
      <c r="BB5" s="1626">
        <v>25224</v>
      </c>
      <c r="BC5" s="1626">
        <v>23411</v>
      </c>
      <c r="BD5" s="1626">
        <v>23063</v>
      </c>
      <c r="BE5" s="1626">
        <v>18771</v>
      </c>
      <c r="BF5" s="59"/>
      <c r="BG5" s="66"/>
      <c r="BH5" s="71"/>
      <c r="BI5" s="59"/>
      <c r="BJ5" s="138"/>
      <c r="BK5" s="138"/>
      <c r="BL5" s="138"/>
      <c r="BM5" s="138"/>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XFB5" s="1311">
        <v>207</v>
      </c>
    </row>
    <row r="6" spans="1:200 16382:16382" s="420" customFormat="1" ht="15" customHeight="1" thickBot="1">
      <c r="A6" s="74"/>
      <c r="B6" s="814" t="str">
        <f>INDEX(tblTrans[[English]:[Polski]],MATCH(XFB6,tblTrans[ID],0),LangSelID)</f>
        <v>Portfolio and other management fees</v>
      </c>
      <c r="C6" s="559">
        <v>1132</v>
      </c>
      <c r="D6" s="560">
        <v>2839</v>
      </c>
      <c r="E6" s="560">
        <v>3488</v>
      </c>
      <c r="F6" s="561">
        <v>7589</v>
      </c>
      <c r="G6" s="562">
        <v>1243</v>
      </c>
      <c r="H6" s="560">
        <v>4698</v>
      </c>
      <c r="I6" s="560">
        <v>2103</v>
      </c>
      <c r="J6" s="563">
        <v>2711</v>
      </c>
      <c r="K6" s="559">
        <v>2153</v>
      </c>
      <c r="L6" s="560">
        <v>2168</v>
      </c>
      <c r="M6" s="560">
        <v>2065</v>
      </c>
      <c r="N6" s="561">
        <v>1999</v>
      </c>
      <c r="O6" s="562">
        <v>1864</v>
      </c>
      <c r="P6" s="560">
        <v>2062</v>
      </c>
      <c r="Q6" s="560">
        <v>2266</v>
      </c>
      <c r="R6" s="563">
        <v>4420</v>
      </c>
      <c r="S6" s="559">
        <v>2162</v>
      </c>
      <c r="T6" s="560">
        <v>2192</v>
      </c>
      <c r="U6" s="560">
        <v>2538</v>
      </c>
      <c r="V6" s="561">
        <v>4752</v>
      </c>
      <c r="W6" s="562">
        <v>2916</v>
      </c>
      <c r="X6" s="560">
        <v>3120</v>
      </c>
      <c r="Y6" s="560">
        <v>3131</v>
      </c>
      <c r="Z6" s="563">
        <v>3467</v>
      </c>
      <c r="AA6" s="559">
        <v>484</v>
      </c>
      <c r="AB6" s="560">
        <v>2820</v>
      </c>
      <c r="AC6" s="560">
        <v>2541</v>
      </c>
      <c r="AD6" s="561">
        <v>3832</v>
      </c>
      <c r="AE6" s="562">
        <v>2530</v>
      </c>
      <c r="AF6" s="560">
        <v>3180</v>
      </c>
      <c r="AG6" s="560">
        <v>3171</v>
      </c>
      <c r="AH6" s="561">
        <v>5521</v>
      </c>
      <c r="AI6" s="561">
        <v>3570</v>
      </c>
      <c r="AJ6" s="561">
        <v>3504</v>
      </c>
      <c r="AK6" s="561">
        <v>3208</v>
      </c>
      <c r="AL6" s="561">
        <v>3156</v>
      </c>
      <c r="AM6" s="561">
        <v>3045</v>
      </c>
      <c r="AN6" s="561">
        <v>4515</v>
      </c>
      <c r="AO6" s="561">
        <v>3400</v>
      </c>
      <c r="AP6" s="561">
        <v>3955</v>
      </c>
      <c r="AQ6" s="561">
        <v>2723</v>
      </c>
      <c r="AR6" s="561">
        <v>2978</v>
      </c>
      <c r="AS6" s="561">
        <v>4132</v>
      </c>
      <c r="AT6" s="561">
        <v>3700</v>
      </c>
      <c r="AU6" s="561">
        <v>3457</v>
      </c>
      <c r="AV6" s="561">
        <v>4010</v>
      </c>
      <c r="AW6" s="1626">
        <v>3504</v>
      </c>
      <c r="AX6" s="1626">
        <v>3823</v>
      </c>
      <c r="AY6" s="1626">
        <v>2839</v>
      </c>
      <c r="AZ6" s="1626">
        <v>3771</v>
      </c>
      <c r="BA6" s="1626">
        <v>2666</v>
      </c>
      <c r="BB6" s="1626">
        <v>2318</v>
      </c>
      <c r="BC6" s="1626">
        <v>2318</v>
      </c>
      <c r="BD6" s="1626">
        <v>4192</v>
      </c>
      <c r="BE6" s="1626">
        <v>3442</v>
      </c>
      <c r="BF6" s="59"/>
      <c r="BG6" s="66"/>
      <c r="BH6" s="71"/>
      <c r="BI6" s="59"/>
      <c r="BJ6" s="138"/>
      <c r="BK6" s="138"/>
      <c r="BL6" s="138"/>
      <c r="BM6" s="138"/>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XFB6" s="1311">
        <v>208</v>
      </c>
    </row>
    <row r="7" spans="1:200 16382:16382" s="420" customFormat="1" ht="15" customHeight="1" thickBot="1">
      <c r="A7" s="74"/>
      <c r="B7" s="570" t="str">
        <f>INDEX(tblTrans[[English]:[Polski]],MATCH(XFB7,tblTrans[ID],0),LangSelID)</f>
        <v>Fees from custody services</v>
      </c>
      <c r="C7" s="559">
        <v>240</v>
      </c>
      <c r="D7" s="560">
        <v>2280</v>
      </c>
      <c r="E7" s="560">
        <v>1399</v>
      </c>
      <c r="F7" s="561">
        <v>-1211</v>
      </c>
      <c r="G7" s="562">
        <v>2747</v>
      </c>
      <c r="H7" s="560">
        <v>2708</v>
      </c>
      <c r="I7" s="560">
        <v>2757</v>
      </c>
      <c r="J7" s="563">
        <v>2785</v>
      </c>
      <c r="K7" s="559">
        <v>2847</v>
      </c>
      <c r="L7" s="560">
        <v>2509</v>
      </c>
      <c r="M7" s="560">
        <v>2405</v>
      </c>
      <c r="N7" s="561">
        <v>2403</v>
      </c>
      <c r="O7" s="562">
        <v>2313</v>
      </c>
      <c r="P7" s="560">
        <v>2550</v>
      </c>
      <c r="Q7" s="560">
        <v>2516</v>
      </c>
      <c r="R7" s="563">
        <v>2792</v>
      </c>
      <c r="S7" s="559">
        <v>2439</v>
      </c>
      <c r="T7" s="560">
        <v>2335</v>
      </c>
      <c r="U7" s="560">
        <v>3456</v>
      </c>
      <c r="V7" s="561">
        <v>3742</v>
      </c>
      <c r="W7" s="562">
        <v>3830</v>
      </c>
      <c r="X7" s="560">
        <v>3909</v>
      </c>
      <c r="Y7" s="560">
        <v>4275</v>
      </c>
      <c r="Z7" s="563">
        <v>4511</v>
      </c>
      <c r="AA7" s="559">
        <v>4018</v>
      </c>
      <c r="AB7" s="560">
        <v>4468</v>
      </c>
      <c r="AC7" s="560">
        <v>4543</v>
      </c>
      <c r="AD7" s="561">
        <v>4440</v>
      </c>
      <c r="AE7" s="562">
        <v>4745</v>
      </c>
      <c r="AF7" s="560">
        <v>4398</v>
      </c>
      <c r="AG7" s="560">
        <v>5534</v>
      </c>
      <c r="AH7" s="561">
        <v>4716</v>
      </c>
      <c r="AI7" s="561">
        <v>5420</v>
      </c>
      <c r="AJ7" s="561">
        <v>4648</v>
      </c>
      <c r="AK7" s="561">
        <v>5512</v>
      </c>
      <c r="AL7" s="561">
        <v>5528</v>
      </c>
      <c r="AM7" s="561">
        <v>5628</v>
      </c>
      <c r="AN7" s="561">
        <v>5905</v>
      </c>
      <c r="AO7" s="561">
        <v>5282</v>
      </c>
      <c r="AP7" s="561">
        <v>5522</v>
      </c>
      <c r="AQ7" s="561">
        <v>6220</v>
      </c>
      <c r="AR7" s="561">
        <v>6353</v>
      </c>
      <c r="AS7" s="561">
        <v>6328</v>
      </c>
      <c r="AT7" s="561">
        <v>6116</v>
      </c>
      <c r="AU7" s="561">
        <v>6589</v>
      </c>
      <c r="AV7" s="561">
        <v>6496</v>
      </c>
      <c r="AW7" s="1626">
        <v>6761</v>
      </c>
      <c r="AX7" s="1626">
        <v>6498</v>
      </c>
      <c r="AY7" s="1626">
        <v>6596</v>
      </c>
      <c r="AZ7" s="1626">
        <v>6757</v>
      </c>
      <c r="BA7" s="1626">
        <v>6773</v>
      </c>
      <c r="BB7" s="1626">
        <v>6352</v>
      </c>
      <c r="BC7" s="1626">
        <v>6359</v>
      </c>
      <c r="BD7" s="1626">
        <v>6785</v>
      </c>
      <c r="BE7" s="1626">
        <v>6799</v>
      </c>
      <c r="BF7" s="59"/>
      <c r="BG7" s="66"/>
      <c r="BH7" s="71"/>
      <c r="BI7" s="59"/>
      <c r="BJ7" s="138"/>
      <c r="BK7" s="138"/>
      <c r="BL7" s="138"/>
      <c r="BM7" s="138"/>
      <c r="BN7" s="419"/>
      <c r="BO7" s="419"/>
      <c r="BP7" s="419"/>
      <c r="BQ7" s="419"/>
      <c r="BR7" s="419"/>
      <c r="BS7" s="419"/>
      <c r="BT7" s="419"/>
      <c r="BU7" s="419"/>
      <c r="BV7" s="419"/>
      <c r="BW7" s="419"/>
      <c r="BX7" s="419"/>
      <c r="BY7" s="419"/>
      <c r="BZ7" s="419"/>
      <c r="CA7" s="419"/>
      <c r="CB7" s="419"/>
      <c r="CC7" s="419"/>
      <c r="CD7" s="419"/>
      <c r="CE7" s="419"/>
      <c r="CF7" s="419"/>
      <c r="CG7" s="419"/>
      <c r="CH7" s="419"/>
      <c r="CI7" s="419"/>
      <c r="CJ7" s="419"/>
      <c r="CK7" s="419"/>
      <c r="CL7" s="419"/>
      <c r="CM7" s="419"/>
      <c r="CN7" s="419"/>
      <c r="CO7" s="419"/>
      <c r="CP7" s="419"/>
      <c r="CQ7" s="419"/>
      <c r="CR7" s="419"/>
      <c r="CS7" s="419"/>
      <c r="CT7" s="419"/>
      <c r="CU7" s="419"/>
      <c r="CV7" s="419"/>
      <c r="CW7" s="419"/>
      <c r="CX7" s="419"/>
      <c r="CY7" s="419"/>
      <c r="CZ7" s="419"/>
      <c r="DA7" s="419"/>
      <c r="DB7" s="419"/>
      <c r="DC7" s="419"/>
      <c r="DD7" s="419"/>
      <c r="DE7" s="419"/>
      <c r="DF7" s="419"/>
      <c r="DG7" s="419"/>
      <c r="DH7" s="419"/>
      <c r="DI7" s="419"/>
      <c r="DJ7" s="419"/>
      <c r="DK7" s="419"/>
      <c r="DL7" s="419"/>
      <c r="DM7" s="419"/>
      <c r="DN7" s="419"/>
      <c r="DO7" s="419"/>
      <c r="DP7" s="419"/>
      <c r="DQ7" s="419"/>
      <c r="DR7" s="419"/>
      <c r="DS7" s="419"/>
      <c r="DT7" s="419"/>
      <c r="DU7" s="419"/>
      <c r="DV7" s="419"/>
      <c r="DW7" s="419"/>
      <c r="DX7" s="419"/>
      <c r="DY7" s="419"/>
      <c r="DZ7" s="419"/>
      <c r="EA7" s="419"/>
      <c r="EB7" s="419"/>
      <c r="EC7" s="419"/>
      <c r="ED7" s="419"/>
      <c r="EE7" s="419"/>
      <c r="EF7" s="419"/>
      <c r="EG7" s="419"/>
      <c r="EH7" s="419"/>
      <c r="EI7" s="419"/>
      <c r="EJ7" s="419"/>
      <c r="EK7" s="419"/>
      <c r="EL7" s="419"/>
      <c r="EM7" s="419"/>
      <c r="EN7" s="419"/>
      <c r="EO7" s="419"/>
      <c r="EP7" s="419"/>
      <c r="EQ7" s="419"/>
      <c r="ER7" s="419"/>
      <c r="ES7" s="419"/>
      <c r="ET7" s="419"/>
      <c r="EU7" s="419"/>
      <c r="EV7" s="419"/>
      <c r="EW7" s="419"/>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19"/>
      <c r="FW7" s="419"/>
      <c r="FX7" s="419"/>
      <c r="FY7" s="419"/>
      <c r="FZ7" s="419"/>
      <c r="GA7" s="419"/>
      <c r="GB7" s="419"/>
      <c r="GC7" s="419"/>
      <c r="GD7" s="419"/>
      <c r="GE7" s="419"/>
      <c r="GF7" s="419"/>
      <c r="GG7" s="419"/>
      <c r="GH7" s="419"/>
      <c r="GI7" s="419"/>
      <c r="GJ7" s="419"/>
      <c r="GK7" s="419"/>
      <c r="GL7" s="419"/>
      <c r="GM7" s="419"/>
      <c r="GN7" s="419"/>
      <c r="GO7" s="419"/>
      <c r="GP7" s="419"/>
      <c r="GQ7" s="419"/>
      <c r="XFB7" s="1311">
        <v>209</v>
      </c>
    </row>
    <row r="8" spans="1:200 16382:16382" s="420" customFormat="1" ht="15" customHeight="1" thickBot="1">
      <c r="A8" s="74"/>
      <c r="B8" s="570" t="str">
        <f>INDEX(tblTrans[[English]:[Polski]],MATCH(XFB8,tblTrans[ID],0),LangSelID)</f>
        <v>Guarantees granted and trade finance</v>
      </c>
      <c r="C8" s="559">
        <v>6322</v>
      </c>
      <c r="D8" s="560">
        <v>6453</v>
      </c>
      <c r="E8" s="560">
        <v>6981</v>
      </c>
      <c r="F8" s="561">
        <v>7190</v>
      </c>
      <c r="G8" s="562">
        <v>9024</v>
      </c>
      <c r="H8" s="560">
        <v>10215</v>
      </c>
      <c r="I8" s="560">
        <v>10084</v>
      </c>
      <c r="J8" s="625">
        <v>9859</v>
      </c>
      <c r="K8" s="559">
        <v>9489</v>
      </c>
      <c r="L8" s="560">
        <v>9944</v>
      </c>
      <c r="M8" s="560">
        <v>9890</v>
      </c>
      <c r="N8" s="561">
        <v>9934</v>
      </c>
      <c r="O8" s="562">
        <v>11004</v>
      </c>
      <c r="P8" s="560">
        <v>11997</v>
      </c>
      <c r="Q8" s="560">
        <v>11939</v>
      </c>
      <c r="R8" s="563">
        <v>11431</v>
      </c>
      <c r="S8" s="559">
        <v>12386</v>
      </c>
      <c r="T8" s="560">
        <v>9666</v>
      </c>
      <c r="U8" s="560">
        <v>9458</v>
      </c>
      <c r="V8" s="561">
        <v>9824</v>
      </c>
      <c r="W8" s="562">
        <v>9689</v>
      </c>
      <c r="X8" s="560">
        <v>9806</v>
      </c>
      <c r="Y8" s="560">
        <v>9942</v>
      </c>
      <c r="Z8" s="563">
        <v>10302</v>
      </c>
      <c r="AA8" s="559">
        <v>9203</v>
      </c>
      <c r="AB8" s="560">
        <v>9299</v>
      </c>
      <c r="AC8" s="560">
        <v>9157</v>
      </c>
      <c r="AD8" s="561">
        <v>9220</v>
      </c>
      <c r="AE8" s="562">
        <v>8975</v>
      </c>
      <c r="AF8" s="560">
        <v>9333</v>
      </c>
      <c r="AG8" s="560">
        <v>9342</v>
      </c>
      <c r="AH8" s="561">
        <v>10214</v>
      </c>
      <c r="AI8" s="561">
        <v>10365</v>
      </c>
      <c r="AJ8" s="561">
        <v>11986</v>
      </c>
      <c r="AK8" s="561">
        <v>11979</v>
      </c>
      <c r="AL8" s="561">
        <v>12251</v>
      </c>
      <c r="AM8" s="561">
        <v>11722</v>
      </c>
      <c r="AN8" s="561">
        <v>11965</v>
      </c>
      <c r="AO8" s="561">
        <v>12141</v>
      </c>
      <c r="AP8" s="561">
        <v>13149</v>
      </c>
      <c r="AQ8" s="561">
        <v>13503</v>
      </c>
      <c r="AR8" s="561">
        <v>15083</v>
      </c>
      <c r="AS8" s="561">
        <v>14666</v>
      </c>
      <c r="AT8" s="561">
        <v>15567</v>
      </c>
      <c r="AU8" s="561">
        <v>16674</v>
      </c>
      <c r="AV8" s="561">
        <v>17462</v>
      </c>
      <c r="AW8" s="1626">
        <v>17904</v>
      </c>
      <c r="AX8" s="1626">
        <v>19355</v>
      </c>
      <c r="AY8" s="1626">
        <v>20071</v>
      </c>
      <c r="AZ8" s="1626">
        <v>22529</v>
      </c>
      <c r="BA8" s="1626">
        <v>19811</v>
      </c>
      <c r="BB8" s="1626">
        <v>22316</v>
      </c>
      <c r="BC8" s="1626">
        <v>22043</v>
      </c>
      <c r="BD8" s="1626">
        <v>24978</v>
      </c>
      <c r="BE8" s="1626">
        <v>22288</v>
      </c>
      <c r="BF8" s="59"/>
      <c r="BG8" s="66"/>
      <c r="BH8" s="71"/>
      <c r="BI8" s="59"/>
      <c r="BJ8" s="138"/>
      <c r="BK8" s="138"/>
      <c r="BL8" s="138"/>
      <c r="BM8" s="138"/>
      <c r="BN8" s="419"/>
      <c r="BO8" s="419"/>
      <c r="BP8" s="419"/>
      <c r="BQ8" s="419"/>
      <c r="BR8" s="419"/>
      <c r="BS8" s="419"/>
      <c r="BT8" s="419"/>
      <c r="BU8" s="419"/>
      <c r="BV8" s="419"/>
      <c r="BW8" s="419"/>
      <c r="BX8" s="419"/>
      <c r="BY8" s="419"/>
      <c r="BZ8" s="419"/>
      <c r="CA8" s="419"/>
      <c r="CB8" s="419"/>
      <c r="CC8" s="419"/>
      <c r="CD8" s="419"/>
      <c r="CE8" s="419"/>
      <c r="CF8" s="419"/>
      <c r="CG8" s="419"/>
      <c r="CH8" s="419"/>
      <c r="CI8" s="419"/>
      <c r="CJ8" s="419"/>
      <c r="CK8" s="419"/>
      <c r="CL8" s="419"/>
      <c r="CM8" s="419"/>
      <c r="CN8" s="419"/>
      <c r="CO8" s="419"/>
      <c r="CP8" s="419"/>
      <c r="CQ8" s="419"/>
      <c r="CR8" s="419"/>
      <c r="CS8" s="419"/>
      <c r="CT8" s="419"/>
      <c r="CU8" s="419"/>
      <c r="CV8" s="419"/>
      <c r="CW8" s="419"/>
      <c r="CX8" s="419"/>
      <c r="CY8" s="419"/>
      <c r="CZ8" s="419"/>
      <c r="DA8" s="419"/>
      <c r="DB8" s="419"/>
      <c r="DC8" s="419"/>
      <c r="DD8" s="419"/>
      <c r="DE8" s="419"/>
      <c r="DF8" s="419"/>
      <c r="DG8" s="419"/>
      <c r="DH8" s="419"/>
      <c r="DI8" s="419"/>
      <c r="DJ8" s="419"/>
      <c r="DK8" s="419"/>
      <c r="DL8" s="419"/>
      <c r="DM8" s="419"/>
      <c r="DN8" s="419"/>
      <c r="DO8" s="419"/>
      <c r="DP8" s="419"/>
      <c r="DQ8" s="419"/>
      <c r="DR8" s="419"/>
      <c r="DS8" s="419"/>
      <c r="DT8" s="419"/>
      <c r="DU8" s="419"/>
      <c r="DV8" s="419"/>
      <c r="DW8" s="419"/>
      <c r="DX8" s="419"/>
      <c r="DY8" s="419"/>
      <c r="DZ8" s="419"/>
      <c r="EA8" s="419"/>
      <c r="EB8" s="419"/>
      <c r="EC8" s="419"/>
      <c r="ED8" s="419"/>
      <c r="EE8" s="419"/>
      <c r="EF8" s="419"/>
      <c r="EG8" s="419"/>
      <c r="EH8" s="419"/>
      <c r="EI8" s="419"/>
      <c r="EJ8" s="419"/>
      <c r="EK8" s="419"/>
      <c r="EL8" s="419"/>
      <c r="EM8" s="419"/>
      <c r="EN8" s="419"/>
      <c r="EO8" s="419"/>
      <c r="EP8" s="419"/>
      <c r="EQ8" s="419"/>
      <c r="ER8" s="419"/>
      <c r="ES8" s="419"/>
      <c r="ET8" s="419"/>
      <c r="EU8" s="419"/>
      <c r="EV8" s="419"/>
      <c r="EW8" s="419"/>
      <c r="EX8" s="419"/>
      <c r="EY8" s="419"/>
      <c r="EZ8" s="419"/>
      <c r="FA8" s="419"/>
      <c r="FB8" s="419"/>
      <c r="FC8" s="419"/>
      <c r="FD8" s="419"/>
      <c r="FE8" s="419"/>
      <c r="FF8" s="419"/>
      <c r="FG8" s="419"/>
      <c r="FH8" s="419"/>
      <c r="FI8" s="419"/>
      <c r="FJ8" s="419"/>
      <c r="FK8" s="419"/>
      <c r="FL8" s="419"/>
      <c r="FM8" s="419"/>
      <c r="FN8" s="419"/>
      <c r="FO8" s="419"/>
      <c r="FP8" s="419"/>
      <c r="FQ8" s="419"/>
      <c r="FR8" s="419"/>
      <c r="FS8" s="419"/>
      <c r="FT8" s="419"/>
      <c r="FU8" s="419"/>
      <c r="FV8" s="419"/>
      <c r="FW8" s="419"/>
      <c r="FX8" s="419"/>
      <c r="FY8" s="419"/>
      <c r="FZ8" s="419"/>
      <c r="GA8" s="419"/>
      <c r="GB8" s="419"/>
      <c r="GC8" s="419"/>
      <c r="GD8" s="419"/>
      <c r="GE8" s="419"/>
      <c r="GF8" s="419"/>
      <c r="GG8" s="419"/>
      <c r="GH8" s="419"/>
      <c r="GI8" s="419"/>
      <c r="GJ8" s="419"/>
      <c r="GK8" s="419"/>
      <c r="GL8" s="419"/>
      <c r="GM8" s="419"/>
      <c r="GN8" s="419"/>
      <c r="GO8" s="419"/>
      <c r="GP8" s="419"/>
      <c r="GQ8" s="419"/>
      <c r="XFB8" s="1311">
        <v>210</v>
      </c>
    </row>
    <row r="9" spans="1:200 16382:16382" s="420" customFormat="1" ht="24" customHeight="1" thickBot="1">
      <c r="A9" s="74"/>
      <c r="B9" s="558" t="str">
        <f>INDEX(tblTrans[[English]:[Polski]],MATCH(XFB9,tblTrans[ID],0),LangSelID)</f>
        <v>Commissions for agency service regarding sale of insurance products of external financial entities</v>
      </c>
      <c r="C9" s="559"/>
      <c r="D9" s="560"/>
      <c r="E9" s="560"/>
      <c r="F9" s="561"/>
      <c r="G9" s="562"/>
      <c r="H9" s="560"/>
      <c r="I9" s="560"/>
      <c r="J9" s="563"/>
      <c r="K9" s="559">
        <v>18000</v>
      </c>
      <c r="L9" s="560">
        <v>25014</v>
      </c>
      <c r="M9" s="560">
        <v>28756</v>
      </c>
      <c r="N9" s="561">
        <v>21422</v>
      </c>
      <c r="O9" s="562">
        <v>13574</v>
      </c>
      <c r="P9" s="560">
        <v>20749</v>
      </c>
      <c r="Q9" s="560">
        <v>21470</v>
      </c>
      <c r="R9" s="563">
        <v>23650</v>
      </c>
      <c r="S9" s="559">
        <v>28038</v>
      </c>
      <c r="T9" s="560">
        <v>42898</v>
      </c>
      <c r="U9" s="560">
        <v>43044</v>
      </c>
      <c r="V9" s="561">
        <v>36307</v>
      </c>
      <c r="W9" s="562">
        <v>36259</v>
      </c>
      <c r="X9" s="560">
        <v>50477</v>
      </c>
      <c r="Y9" s="560">
        <v>46640</v>
      </c>
      <c r="Z9" s="563">
        <v>34065</v>
      </c>
      <c r="AA9" s="559">
        <v>32858</v>
      </c>
      <c r="AB9" s="560">
        <v>31513</v>
      </c>
      <c r="AC9" s="560">
        <v>28425</v>
      </c>
      <c r="AD9" s="561">
        <v>29484</v>
      </c>
      <c r="AE9" s="562">
        <v>22656</v>
      </c>
      <c r="AF9" s="560">
        <v>32097</v>
      </c>
      <c r="AG9" s="560">
        <v>26548</v>
      </c>
      <c r="AH9" s="561">
        <v>25336</v>
      </c>
      <c r="AI9" s="561">
        <v>27041</v>
      </c>
      <c r="AJ9" s="561">
        <v>33054</v>
      </c>
      <c r="AK9" s="561">
        <v>32392</v>
      </c>
      <c r="AL9" s="561">
        <v>24188</v>
      </c>
      <c r="AM9" s="561">
        <v>25476</v>
      </c>
      <c r="AN9" s="561">
        <v>40745</v>
      </c>
      <c r="AO9" s="561">
        <v>42901</v>
      </c>
      <c r="AP9" s="561">
        <v>40638</v>
      </c>
      <c r="AQ9" s="561">
        <v>36777</v>
      </c>
      <c r="AR9" s="561">
        <v>41291</v>
      </c>
      <c r="AS9" s="561">
        <v>42073</v>
      </c>
      <c r="AT9" s="561">
        <v>46643</v>
      </c>
      <c r="AU9" s="561">
        <v>47703</v>
      </c>
      <c r="AV9" s="561">
        <v>46229</v>
      </c>
      <c r="AW9" s="1626">
        <v>46633</v>
      </c>
      <c r="AX9" s="1626">
        <v>46823</v>
      </c>
      <c r="AY9" s="1626">
        <v>46192</v>
      </c>
      <c r="AZ9" s="1626">
        <v>18033</v>
      </c>
      <c r="BA9" s="1626">
        <v>16844</v>
      </c>
      <c r="BB9" s="1626">
        <v>19570</v>
      </c>
      <c r="BC9" s="1626">
        <v>24433</v>
      </c>
      <c r="BD9" s="1626">
        <v>22545</v>
      </c>
      <c r="BE9" s="1626">
        <v>27346</v>
      </c>
      <c r="BF9" s="59"/>
      <c r="BG9" s="66"/>
      <c r="BH9" s="71"/>
      <c r="BI9" s="59"/>
      <c r="BJ9" s="138"/>
      <c r="BK9" s="138"/>
      <c r="BL9" s="138"/>
      <c r="BM9" s="138"/>
      <c r="BN9" s="419"/>
      <c r="BO9" s="419"/>
      <c r="BP9" s="419"/>
      <c r="BQ9" s="419"/>
      <c r="BR9" s="419"/>
      <c r="BS9" s="419"/>
      <c r="BT9" s="419"/>
      <c r="BU9" s="419"/>
      <c r="BV9" s="419"/>
      <c r="BW9" s="419"/>
      <c r="BX9" s="419"/>
      <c r="BY9" s="419"/>
      <c r="BZ9" s="419"/>
      <c r="CA9" s="419"/>
      <c r="CB9" s="419"/>
      <c r="CC9" s="419"/>
      <c r="CD9" s="419"/>
      <c r="CE9" s="419"/>
      <c r="CF9" s="419"/>
      <c r="CG9" s="419"/>
      <c r="CH9" s="419"/>
      <c r="CI9" s="419"/>
      <c r="CJ9" s="419"/>
      <c r="CK9" s="419"/>
      <c r="CL9" s="419"/>
      <c r="CM9" s="419"/>
      <c r="CN9" s="419"/>
      <c r="CO9" s="419"/>
      <c r="CP9" s="419"/>
      <c r="CQ9" s="419"/>
      <c r="CR9" s="419"/>
      <c r="CS9" s="419"/>
      <c r="CT9" s="419"/>
      <c r="CU9" s="419"/>
      <c r="CV9" s="419"/>
      <c r="CW9" s="419"/>
      <c r="CX9" s="419"/>
      <c r="CY9" s="419"/>
      <c r="CZ9" s="419"/>
      <c r="DA9" s="419"/>
      <c r="DB9" s="419"/>
      <c r="DC9" s="419"/>
      <c r="DD9" s="419"/>
      <c r="DE9" s="419"/>
      <c r="DF9" s="419"/>
      <c r="DG9" s="419"/>
      <c r="DH9" s="419"/>
      <c r="DI9" s="419"/>
      <c r="DJ9" s="419"/>
      <c r="DK9" s="419"/>
      <c r="DL9" s="419"/>
      <c r="DM9" s="419"/>
      <c r="DN9" s="419"/>
      <c r="DO9" s="419"/>
      <c r="DP9" s="419"/>
      <c r="DQ9" s="419"/>
      <c r="DR9" s="419"/>
      <c r="DS9" s="419"/>
      <c r="DT9" s="419"/>
      <c r="DU9" s="419"/>
      <c r="DV9" s="419"/>
      <c r="DW9" s="419"/>
      <c r="DX9" s="419"/>
      <c r="DY9" s="419"/>
      <c r="DZ9" s="419"/>
      <c r="EA9" s="419"/>
      <c r="EB9" s="419"/>
      <c r="EC9" s="419"/>
      <c r="ED9" s="419"/>
      <c r="EE9" s="419"/>
      <c r="EF9" s="419"/>
      <c r="EG9" s="419"/>
      <c r="EH9" s="419"/>
      <c r="EI9" s="419"/>
      <c r="EJ9" s="419"/>
      <c r="EK9" s="419"/>
      <c r="EL9" s="419"/>
      <c r="EM9" s="419"/>
      <c r="EN9" s="419"/>
      <c r="EO9" s="419"/>
      <c r="EP9" s="419"/>
      <c r="EQ9" s="419"/>
      <c r="ER9" s="419"/>
      <c r="ES9" s="419"/>
      <c r="ET9" s="419"/>
      <c r="EU9" s="419"/>
      <c r="EV9" s="419"/>
      <c r="EW9" s="419"/>
      <c r="EX9" s="419"/>
      <c r="EY9" s="419"/>
      <c r="EZ9" s="419"/>
      <c r="FA9" s="419"/>
      <c r="FB9" s="419"/>
      <c r="FC9" s="419"/>
      <c r="FD9" s="419"/>
      <c r="FE9" s="419"/>
      <c r="FF9" s="419"/>
      <c r="FG9" s="419"/>
      <c r="FH9" s="419"/>
      <c r="FI9" s="419"/>
      <c r="FJ9" s="419"/>
      <c r="FK9" s="419"/>
      <c r="FL9" s="419"/>
      <c r="FM9" s="419"/>
      <c r="FN9" s="419"/>
      <c r="FO9" s="419"/>
      <c r="FP9" s="419"/>
      <c r="FQ9" s="419"/>
      <c r="FR9" s="419"/>
      <c r="FS9" s="419"/>
      <c r="FT9" s="419"/>
      <c r="FU9" s="419"/>
      <c r="FV9" s="419"/>
      <c r="FW9" s="419"/>
      <c r="FX9" s="419"/>
      <c r="FY9" s="419"/>
      <c r="FZ9" s="419"/>
      <c r="GA9" s="419"/>
      <c r="GB9" s="419"/>
      <c r="GC9" s="419"/>
      <c r="GD9" s="419"/>
      <c r="GE9" s="419"/>
      <c r="GF9" s="419"/>
      <c r="GG9" s="419"/>
      <c r="GH9" s="419"/>
      <c r="GI9" s="419"/>
      <c r="GJ9" s="419"/>
      <c r="GK9" s="419"/>
      <c r="GL9" s="419"/>
      <c r="GM9" s="419"/>
      <c r="GN9" s="419"/>
      <c r="GO9" s="419"/>
      <c r="GP9" s="419"/>
      <c r="GQ9" s="419"/>
      <c r="XFB9" s="1311">
        <v>211</v>
      </c>
    </row>
    <row r="10" spans="1:200 16382:16382" s="420" customFormat="1" ht="15" customHeight="1" thickBot="1">
      <c r="A10" s="74"/>
      <c r="B10" s="570" t="str">
        <f>INDEX(tblTrans[[English]:[Polski]],MATCH(XFB10,tblTrans[ID],0),LangSelID)</f>
        <v>Payment cards</v>
      </c>
      <c r="C10" s="559">
        <v>20737</v>
      </c>
      <c r="D10" s="560">
        <v>25454</v>
      </c>
      <c r="E10" s="560">
        <v>27410</v>
      </c>
      <c r="F10" s="561">
        <v>30715</v>
      </c>
      <c r="G10" s="562">
        <v>32008</v>
      </c>
      <c r="H10" s="560">
        <v>36195</v>
      </c>
      <c r="I10" s="560">
        <v>39311</v>
      </c>
      <c r="J10" s="563">
        <v>45273</v>
      </c>
      <c r="K10" s="559">
        <v>42802</v>
      </c>
      <c r="L10" s="560">
        <v>49912</v>
      </c>
      <c r="M10" s="560">
        <v>55786</v>
      </c>
      <c r="N10" s="561">
        <v>57945</v>
      </c>
      <c r="O10" s="562">
        <v>63322</v>
      </c>
      <c r="P10" s="560">
        <v>71084</v>
      </c>
      <c r="Q10" s="560">
        <v>76438</v>
      </c>
      <c r="R10" s="563">
        <v>78260</v>
      </c>
      <c r="S10" s="559">
        <v>75808</v>
      </c>
      <c r="T10" s="560">
        <v>75698</v>
      </c>
      <c r="U10" s="560">
        <v>85195</v>
      </c>
      <c r="V10" s="561">
        <v>84925</v>
      </c>
      <c r="W10" s="562">
        <v>74599</v>
      </c>
      <c r="X10" s="560">
        <v>85582</v>
      </c>
      <c r="Y10" s="560">
        <v>93260</v>
      </c>
      <c r="Z10" s="563">
        <v>98378</v>
      </c>
      <c r="AA10" s="559">
        <v>96597</v>
      </c>
      <c r="AB10" s="560">
        <v>94088</v>
      </c>
      <c r="AC10" s="560">
        <v>98489</v>
      </c>
      <c r="AD10" s="561">
        <v>104663</v>
      </c>
      <c r="AE10" s="562">
        <v>90828</v>
      </c>
      <c r="AF10" s="560">
        <v>96304</v>
      </c>
      <c r="AG10" s="560">
        <v>113031</v>
      </c>
      <c r="AH10" s="561">
        <v>113566</v>
      </c>
      <c r="AI10" s="561">
        <v>109728</v>
      </c>
      <c r="AJ10" s="561">
        <v>118995</v>
      </c>
      <c r="AK10" s="561">
        <v>97098</v>
      </c>
      <c r="AL10" s="561">
        <v>87793</v>
      </c>
      <c r="AM10" s="561">
        <v>78679</v>
      </c>
      <c r="AN10" s="561">
        <v>81434</v>
      </c>
      <c r="AO10" s="561">
        <v>90330</v>
      </c>
      <c r="AP10" s="561">
        <v>91867</v>
      </c>
      <c r="AQ10" s="561">
        <v>88450</v>
      </c>
      <c r="AR10" s="561">
        <v>80283</v>
      </c>
      <c r="AS10" s="561">
        <v>94055</v>
      </c>
      <c r="AT10" s="561">
        <v>99119</v>
      </c>
      <c r="AU10" s="561">
        <v>88862</v>
      </c>
      <c r="AV10" s="561">
        <v>93176</v>
      </c>
      <c r="AW10" s="1626">
        <v>100582</v>
      </c>
      <c r="AX10" s="1626">
        <v>90267</v>
      </c>
      <c r="AY10" s="1626">
        <v>91594</v>
      </c>
      <c r="AZ10" s="1626">
        <v>97040</v>
      </c>
      <c r="BA10" s="1626">
        <v>101981</v>
      </c>
      <c r="BB10" s="1626">
        <v>99335</v>
      </c>
      <c r="BC10" s="1626">
        <v>92069</v>
      </c>
      <c r="BD10" s="1626">
        <v>103793</v>
      </c>
      <c r="BE10" s="1626">
        <v>118770</v>
      </c>
      <c r="BF10" s="59"/>
      <c r="BG10" s="66"/>
      <c r="BH10" s="71"/>
      <c r="BI10" s="59"/>
      <c r="BJ10" s="138"/>
      <c r="BK10" s="138"/>
      <c r="BL10" s="138"/>
      <c r="BM10" s="138"/>
      <c r="BN10" s="419"/>
      <c r="BO10" s="419"/>
      <c r="BP10" s="419"/>
      <c r="BQ10" s="419"/>
      <c r="BR10" s="419"/>
      <c r="BS10" s="419"/>
      <c r="BT10" s="419"/>
      <c r="BU10" s="419"/>
      <c r="BV10" s="419"/>
      <c r="BW10" s="419"/>
      <c r="BX10" s="419"/>
      <c r="BY10" s="419"/>
      <c r="BZ10" s="419"/>
      <c r="CA10" s="419"/>
      <c r="CB10" s="419"/>
      <c r="CC10" s="419"/>
      <c r="CD10" s="419"/>
      <c r="CE10" s="419"/>
      <c r="CF10" s="419"/>
      <c r="CG10" s="419"/>
      <c r="CH10" s="419"/>
      <c r="CI10" s="419"/>
      <c r="CJ10" s="419"/>
      <c r="CK10" s="419"/>
      <c r="CL10" s="419"/>
      <c r="CM10" s="419"/>
      <c r="CN10" s="419"/>
      <c r="CO10" s="419"/>
      <c r="CP10" s="419"/>
      <c r="CQ10" s="419"/>
      <c r="CR10" s="419"/>
      <c r="CS10" s="419"/>
      <c r="CT10" s="419"/>
      <c r="CU10" s="419"/>
      <c r="CV10" s="419"/>
      <c r="CW10" s="419"/>
      <c r="CX10" s="419"/>
      <c r="CY10" s="419"/>
      <c r="CZ10" s="419"/>
      <c r="DA10" s="419"/>
      <c r="DB10" s="419"/>
      <c r="DC10" s="419"/>
      <c r="DD10" s="419"/>
      <c r="DE10" s="419"/>
      <c r="DF10" s="419"/>
      <c r="DG10" s="419"/>
      <c r="DH10" s="419"/>
      <c r="DI10" s="419"/>
      <c r="DJ10" s="419"/>
      <c r="DK10" s="419"/>
      <c r="DL10" s="419"/>
      <c r="DM10" s="419"/>
      <c r="DN10" s="419"/>
      <c r="DO10" s="419"/>
      <c r="DP10" s="419"/>
      <c r="DQ10" s="419"/>
      <c r="DR10" s="419"/>
      <c r="DS10" s="419"/>
      <c r="DT10" s="419"/>
      <c r="DU10" s="419"/>
      <c r="DV10" s="419"/>
      <c r="DW10" s="419"/>
      <c r="DX10" s="419"/>
      <c r="DY10" s="419"/>
      <c r="DZ10" s="419"/>
      <c r="EA10" s="419"/>
      <c r="EB10" s="419"/>
      <c r="EC10" s="419"/>
      <c r="ED10" s="419"/>
      <c r="EE10" s="419"/>
      <c r="EF10" s="419"/>
      <c r="EG10" s="419"/>
      <c r="EH10" s="419"/>
      <c r="EI10" s="419"/>
      <c r="EJ10" s="419"/>
      <c r="EK10" s="419"/>
      <c r="EL10" s="419"/>
      <c r="EM10" s="419"/>
      <c r="EN10" s="419"/>
      <c r="EO10" s="419"/>
      <c r="EP10" s="419"/>
      <c r="EQ10" s="419"/>
      <c r="ER10" s="419"/>
      <c r="ES10" s="419"/>
      <c r="ET10" s="419"/>
      <c r="EU10" s="419"/>
      <c r="EV10" s="419"/>
      <c r="EW10" s="419"/>
      <c r="EX10" s="419"/>
      <c r="EY10" s="419"/>
      <c r="EZ10" s="419"/>
      <c r="FA10" s="419"/>
      <c r="FB10" s="419"/>
      <c r="FC10" s="419"/>
      <c r="FD10" s="419"/>
      <c r="FE10" s="419"/>
      <c r="FF10" s="419"/>
      <c r="FG10" s="419"/>
      <c r="FH10" s="419"/>
      <c r="FI10" s="419"/>
      <c r="FJ10" s="419"/>
      <c r="FK10" s="419"/>
      <c r="FL10" s="419"/>
      <c r="FM10" s="419"/>
      <c r="FN10" s="419"/>
      <c r="FO10" s="419"/>
      <c r="FP10" s="419"/>
      <c r="FQ10" s="419"/>
      <c r="FR10" s="419"/>
      <c r="FS10" s="419"/>
      <c r="FT10" s="419"/>
      <c r="FU10" s="419"/>
      <c r="FV10" s="419"/>
      <c r="FW10" s="419"/>
      <c r="FX10" s="419"/>
      <c r="FY10" s="419"/>
      <c r="FZ10" s="419"/>
      <c r="GA10" s="419"/>
      <c r="GB10" s="419"/>
      <c r="GC10" s="419"/>
      <c r="GD10" s="419"/>
      <c r="GE10" s="419"/>
      <c r="GF10" s="419"/>
      <c r="GG10" s="419"/>
      <c r="GH10" s="419"/>
      <c r="GI10" s="419"/>
      <c r="GJ10" s="419"/>
      <c r="GK10" s="419"/>
      <c r="GL10" s="419"/>
      <c r="GM10" s="419"/>
      <c r="GN10" s="419"/>
      <c r="GO10" s="419"/>
      <c r="GP10" s="419"/>
      <c r="GQ10" s="419"/>
      <c r="XFB10" s="1311">
        <v>212</v>
      </c>
    </row>
    <row r="11" spans="1:200 16382:16382" s="420" customFormat="1" ht="15" customHeight="1" thickBot="1">
      <c r="A11" s="74"/>
      <c r="B11" s="570" t="str">
        <f>INDEX(tblTrans[[English]:[Polski]],MATCH(XFB11,tblTrans[ID],0),LangSelID)</f>
        <v>Money transfers</v>
      </c>
      <c r="C11" s="559">
        <v>15869</v>
      </c>
      <c r="D11" s="560">
        <v>16954</v>
      </c>
      <c r="E11" s="560">
        <v>17009</v>
      </c>
      <c r="F11" s="561">
        <v>17921</v>
      </c>
      <c r="G11" s="562">
        <v>18032</v>
      </c>
      <c r="H11" s="560">
        <v>19718</v>
      </c>
      <c r="I11" s="560">
        <v>18762</v>
      </c>
      <c r="J11" s="563">
        <v>19562</v>
      </c>
      <c r="K11" s="559">
        <v>18117</v>
      </c>
      <c r="L11" s="560">
        <v>17766</v>
      </c>
      <c r="M11" s="560">
        <v>17771</v>
      </c>
      <c r="N11" s="561">
        <v>19064</v>
      </c>
      <c r="O11" s="562">
        <v>17401</v>
      </c>
      <c r="P11" s="560">
        <v>18933</v>
      </c>
      <c r="Q11" s="560">
        <v>17215</v>
      </c>
      <c r="R11" s="563">
        <v>19590</v>
      </c>
      <c r="S11" s="559">
        <v>17696</v>
      </c>
      <c r="T11" s="560">
        <v>19658</v>
      </c>
      <c r="U11" s="560">
        <v>20317</v>
      </c>
      <c r="V11" s="561">
        <v>20928</v>
      </c>
      <c r="W11" s="562">
        <v>20055</v>
      </c>
      <c r="X11" s="560">
        <v>21315</v>
      </c>
      <c r="Y11" s="560">
        <v>24270</v>
      </c>
      <c r="Z11" s="563">
        <v>23430</v>
      </c>
      <c r="AA11" s="559">
        <v>23448</v>
      </c>
      <c r="AB11" s="560">
        <v>22159</v>
      </c>
      <c r="AC11" s="560">
        <v>22038</v>
      </c>
      <c r="AD11" s="561">
        <v>20148</v>
      </c>
      <c r="AE11" s="562">
        <v>20844</v>
      </c>
      <c r="AF11" s="560">
        <v>21845</v>
      </c>
      <c r="AG11" s="560">
        <v>22179</v>
      </c>
      <c r="AH11" s="561">
        <v>23371</v>
      </c>
      <c r="AI11" s="561">
        <v>22246</v>
      </c>
      <c r="AJ11" s="561">
        <v>23178</v>
      </c>
      <c r="AK11" s="561">
        <v>25930</v>
      </c>
      <c r="AL11" s="561">
        <v>26273</v>
      </c>
      <c r="AM11" s="561">
        <v>24919</v>
      </c>
      <c r="AN11" s="561">
        <v>26088</v>
      </c>
      <c r="AO11" s="561">
        <v>25628</v>
      </c>
      <c r="AP11" s="561">
        <v>26214</v>
      </c>
      <c r="AQ11" s="561">
        <v>26439</v>
      </c>
      <c r="AR11" s="561">
        <v>27460</v>
      </c>
      <c r="AS11" s="561">
        <v>27824</v>
      </c>
      <c r="AT11" s="561">
        <v>28861</v>
      </c>
      <c r="AU11" s="561">
        <v>28171</v>
      </c>
      <c r="AV11" s="561">
        <v>29405</v>
      </c>
      <c r="AW11" s="1626">
        <v>30116</v>
      </c>
      <c r="AX11" s="1626">
        <v>32184</v>
      </c>
      <c r="AY11" s="1626">
        <v>31563</v>
      </c>
      <c r="AZ11" s="1626">
        <v>32437</v>
      </c>
      <c r="BA11" s="1626">
        <v>33435</v>
      </c>
      <c r="BB11" s="1626">
        <v>35862</v>
      </c>
      <c r="BC11" s="1626">
        <v>33885</v>
      </c>
      <c r="BD11" s="1626">
        <v>35882</v>
      </c>
      <c r="BE11" s="1626">
        <v>37853</v>
      </c>
      <c r="BF11" s="59"/>
      <c r="BG11" s="66"/>
      <c r="BH11" s="71"/>
      <c r="BI11" s="59"/>
      <c r="BJ11" s="138"/>
      <c r="BK11" s="138"/>
      <c r="BL11" s="138"/>
      <c r="BM11" s="138"/>
      <c r="BN11" s="419"/>
      <c r="BO11" s="419"/>
      <c r="BP11" s="419"/>
      <c r="BQ11" s="419"/>
      <c r="BR11" s="419"/>
      <c r="BS11" s="419"/>
      <c r="BT11" s="419"/>
      <c r="BU11" s="419"/>
      <c r="BV11" s="419"/>
      <c r="BW11" s="419"/>
      <c r="BX11" s="419"/>
      <c r="BY11" s="419"/>
      <c r="BZ11" s="419"/>
      <c r="CA11" s="419"/>
      <c r="CB11" s="419"/>
      <c r="CC11" s="419"/>
      <c r="CD11" s="419"/>
      <c r="CE11" s="419"/>
      <c r="CF11" s="419"/>
      <c r="CG11" s="419"/>
      <c r="CH11" s="419"/>
      <c r="CI11" s="419"/>
      <c r="CJ11" s="419"/>
      <c r="CK11" s="419"/>
      <c r="CL11" s="419"/>
      <c r="CM11" s="419"/>
      <c r="CN11" s="419"/>
      <c r="CO11" s="419"/>
      <c r="CP11" s="419"/>
      <c r="CQ11" s="419"/>
      <c r="CR11" s="419"/>
      <c r="CS11" s="419"/>
      <c r="CT11" s="419"/>
      <c r="CU11" s="419"/>
      <c r="CV11" s="419"/>
      <c r="CW11" s="419"/>
      <c r="CX11" s="419"/>
      <c r="CY11" s="419"/>
      <c r="CZ11" s="419"/>
      <c r="DA11" s="419"/>
      <c r="DB11" s="419"/>
      <c r="DC11" s="419"/>
      <c r="DD11" s="419"/>
      <c r="DE11" s="419"/>
      <c r="DF11" s="419"/>
      <c r="DG11" s="419"/>
      <c r="DH11" s="419"/>
      <c r="DI11" s="419"/>
      <c r="DJ11" s="419"/>
      <c r="DK11" s="419"/>
      <c r="DL11" s="419"/>
      <c r="DM11" s="419"/>
      <c r="DN11" s="419"/>
      <c r="DO11" s="419"/>
      <c r="DP11" s="419"/>
      <c r="DQ11" s="419"/>
      <c r="DR11" s="419"/>
      <c r="DS11" s="419"/>
      <c r="DT11" s="419"/>
      <c r="DU11" s="419"/>
      <c r="DV11" s="419"/>
      <c r="DW11" s="419"/>
      <c r="DX11" s="419"/>
      <c r="DY11" s="419"/>
      <c r="DZ11" s="419"/>
      <c r="EA11" s="419"/>
      <c r="EB11" s="419"/>
      <c r="EC11" s="419"/>
      <c r="ED11" s="419"/>
      <c r="EE11" s="419"/>
      <c r="EF11" s="419"/>
      <c r="EG11" s="419"/>
      <c r="EH11" s="419"/>
      <c r="EI11" s="419"/>
      <c r="EJ11" s="419"/>
      <c r="EK11" s="419"/>
      <c r="EL11" s="419"/>
      <c r="EM11" s="419"/>
      <c r="EN11" s="419"/>
      <c r="EO11" s="419"/>
      <c r="EP11" s="419"/>
      <c r="EQ11" s="419"/>
      <c r="ER11" s="419"/>
      <c r="ES11" s="419"/>
      <c r="ET11" s="419"/>
      <c r="EU11" s="419"/>
      <c r="EV11" s="419"/>
      <c r="EW11" s="419"/>
      <c r="EX11" s="419"/>
      <c r="EY11" s="419"/>
      <c r="EZ11" s="419"/>
      <c r="FA11" s="419"/>
      <c r="FB11" s="419"/>
      <c r="FC11" s="419"/>
      <c r="FD11" s="419"/>
      <c r="FE11" s="419"/>
      <c r="FF11" s="419"/>
      <c r="FG11" s="419"/>
      <c r="FH11" s="419"/>
      <c r="FI11" s="419"/>
      <c r="FJ11" s="419"/>
      <c r="FK11" s="419"/>
      <c r="FL11" s="419"/>
      <c r="FM11" s="419"/>
      <c r="FN11" s="419"/>
      <c r="FO11" s="419"/>
      <c r="FP11" s="419"/>
      <c r="FQ11" s="419"/>
      <c r="FR11" s="419"/>
      <c r="FS11" s="419"/>
      <c r="FT11" s="419"/>
      <c r="FU11" s="419"/>
      <c r="FV11" s="419"/>
      <c r="FW11" s="419"/>
      <c r="FX11" s="419"/>
      <c r="FY11" s="419"/>
      <c r="FZ11" s="419"/>
      <c r="GA11" s="419"/>
      <c r="GB11" s="419"/>
      <c r="GC11" s="419"/>
      <c r="GD11" s="419"/>
      <c r="GE11" s="419"/>
      <c r="GF11" s="419"/>
      <c r="GG11" s="419"/>
      <c r="GH11" s="419"/>
      <c r="GI11" s="419"/>
      <c r="GJ11" s="419"/>
      <c r="GK11" s="419"/>
      <c r="GL11" s="419"/>
      <c r="GM11" s="419"/>
      <c r="GN11" s="419"/>
      <c r="GO11" s="419"/>
      <c r="GP11" s="419"/>
      <c r="GQ11" s="419"/>
      <c r="XFB11" s="1311">
        <v>213</v>
      </c>
    </row>
    <row r="12" spans="1:200 16382:16382" s="420" customFormat="1" ht="15" customHeight="1" thickBot="1">
      <c r="A12" s="74"/>
      <c r="B12" s="570" t="str">
        <f>INDEX(tblTrans[[English]:[Polski]],MATCH(XFB12,tblTrans[ID],0),LangSelID)</f>
        <v>Bank accounts</v>
      </c>
      <c r="C12" s="559">
        <v>11427</v>
      </c>
      <c r="D12" s="560">
        <v>6182</v>
      </c>
      <c r="E12" s="560">
        <v>9492</v>
      </c>
      <c r="F12" s="561">
        <v>12010</v>
      </c>
      <c r="G12" s="562">
        <v>10364</v>
      </c>
      <c r="H12" s="560">
        <v>8658</v>
      </c>
      <c r="I12" s="560">
        <v>12413</v>
      </c>
      <c r="J12" s="563">
        <v>13963</v>
      </c>
      <c r="K12" s="559">
        <v>15014</v>
      </c>
      <c r="L12" s="560">
        <v>16358</v>
      </c>
      <c r="M12" s="560">
        <v>14882</v>
      </c>
      <c r="N12" s="561">
        <v>15921</v>
      </c>
      <c r="O12" s="562">
        <v>20100</v>
      </c>
      <c r="P12" s="560">
        <v>21501</v>
      </c>
      <c r="Q12" s="560">
        <v>22348</v>
      </c>
      <c r="R12" s="563">
        <v>22200</v>
      </c>
      <c r="S12" s="559">
        <v>23894</v>
      </c>
      <c r="T12" s="560">
        <v>24775</v>
      </c>
      <c r="U12" s="560">
        <v>25684</v>
      </c>
      <c r="V12" s="561">
        <v>29815</v>
      </c>
      <c r="W12" s="562">
        <v>29042</v>
      </c>
      <c r="X12" s="560">
        <v>27515</v>
      </c>
      <c r="Y12" s="560">
        <v>28237</v>
      </c>
      <c r="Z12" s="563">
        <v>26715</v>
      </c>
      <c r="AA12" s="559">
        <v>30019</v>
      </c>
      <c r="AB12" s="560">
        <v>30021</v>
      </c>
      <c r="AC12" s="560">
        <v>30328</v>
      </c>
      <c r="AD12" s="561">
        <v>37206</v>
      </c>
      <c r="AE12" s="562">
        <v>39217</v>
      </c>
      <c r="AF12" s="560">
        <v>36572</v>
      </c>
      <c r="AG12" s="560">
        <v>38992</v>
      </c>
      <c r="AH12" s="561">
        <v>40199</v>
      </c>
      <c r="AI12" s="561">
        <v>41805</v>
      </c>
      <c r="AJ12" s="561">
        <v>41729</v>
      </c>
      <c r="AK12" s="561">
        <v>36972</v>
      </c>
      <c r="AL12" s="561">
        <v>36968</v>
      </c>
      <c r="AM12" s="561">
        <v>40768</v>
      </c>
      <c r="AN12" s="561">
        <v>41449</v>
      </c>
      <c r="AO12" s="561">
        <v>42191</v>
      </c>
      <c r="AP12" s="561">
        <v>41356</v>
      </c>
      <c r="AQ12" s="561">
        <v>42134</v>
      </c>
      <c r="AR12" s="561">
        <v>42382</v>
      </c>
      <c r="AS12" s="561">
        <v>41630</v>
      </c>
      <c r="AT12" s="561">
        <v>44007</v>
      </c>
      <c r="AU12" s="561">
        <v>46554</v>
      </c>
      <c r="AV12" s="561">
        <v>45247</v>
      </c>
      <c r="AW12" s="1626">
        <v>46177</v>
      </c>
      <c r="AX12" s="1626">
        <v>48699</v>
      </c>
      <c r="AY12" s="1626">
        <v>53460</v>
      </c>
      <c r="AZ12" s="1626">
        <v>50174</v>
      </c>
      <c r="BA12" s="1626">
        <v>50361</v>
      </c>
      <c r="BB12" s="1626">
        <v>53946</v>
      </c>
      <c r="BC12" s="1626">
        <v>55542</v>
      </c>
      <c r="BD12" s="1626">
        <v>48427</v>
      </c>
      <c r="BE12" s="1626">
        <v>51065</v>
      </c>
      <c r="BF12" s="59"/>
      <c r="BG12" s="66"/>
      <c r="BH12" s="71"/>
      <c r="BI12" s="59"/>
      <c r="BJ12" s="138"/>
      <c r="BK12" s="138"/>
      <c r="BL12" s="138"/>
      <c r="BM12" s="138"/>
      <c r="BN12" s="419"/>
      <c r="BO12" s="419"/>
      <c r="BP12" s="419"/>
      <c r="BQ12" s="419"/>
      <c r="BR12" s="419"/>
      <c r="BS12" s="419"/>
      <c r="BT12" s="419"/>
      <c r="BU12" s="419"/>
      <c r="BV12" s="419"/>
      <c r="BW12" s="419"/>
      <c r="BX12" s="419"/>
      <c r="BY12" s="419"/>
      <c r="BZ12" s="419"/>
      <c r="CA12" s="419"/>
      <c r="CB12" s="419"/>
      <c r="CC12" s="419"/>
      <c r="CD12" s="419"/>
      <c r="CE12" s="419"/>
      <c r="CF12" s="419"/>
      <c r="CG12" s="419"/>
      <c r="CH12" s="419"/>
      <c r="CI12" s="419"/>
      <c r="CJ12" s="419"/>
      <c r="CK12" s="419"/>
      <c r="CL12" s="419"/>
      <c r="CM12" s="419"/>
      <c r="CN12" s="419"/>
      <c r="CO12" s="419"/>
      <c r="CP12" s="419"/>
      <c r="CQ12" s="419"/>
      <c r="CR12" s="419"/>
      <c r="CS12" s="419"/>
      <c r="CT12" s="419"/>
      <c r="CU12" s="419"/>
      <c r="CV12" s="419"/>
      <c r="CW12" s="419"/>
      <c r="CX12" s="419"/>
      <c r="CY12" s="419"/>
      <c r="CZ12" s="419"/>
      <c r="DA12" s="419"/>
      <c r="DB12" s="419"/>
      <c r="DC12" s="419"/>
      <c r="DD12" s="419"/>
      <c r="DE12" s="419"/>
      <c r="DF12" s="419"/>
      <c r="DG12" s="419"/>
      <c r="DH12" s="419"/>
      <c r="DI12" s="419"/>
      <c r="DJ12" s="419"/>
      <c r="DK12" s="419"/>
      <c r="DL12" s="419"/>
      <c r="DM12" s="419"/>
      <c r="DN12" s="419"/>
      <c r="DO12" s="419"/>
      <c r="DP12" s="419"/>
      <c r="DQ12" s="419"/>
      <c r="DR12" s="419"/>
      <c r="DS12" s="419"/>
      <c r="DT12" s="419"/>
      <c r="DU12" s="419"/>
      <c r="DV12" s="419"/>
      <c r="DW12" s="419"/>
      <c r="DX12" s="419"/>
      <c r="DY12" s="419"/>
      <c r="DZ12" s="419"/>
      <c r="EA12" s="419"/>
      <c r="EB12" s="419"/>
      <c r="EC12" s="419"/>
      <c r="ED12" s="419"/>
      <c r="EE12" s="419"/>
      <c r="EF12" s="419"/>
      <c r="EG12" s="419"/>
      <c r="EH12" s="419"/>
      <c r="EI12" s="419"/>
      <c r="EJ12" s="419"/>
      <c r="EK12" s="419"/>
      <c r="EL12" s="419"/>
      <c r="EM12" s="419"/>
      <c r="EN12" s="419"/>
      <c r="EO12" s="419"/>
      <c r="EP12" s="419"/>
      <c r="EQ12" s="419"/>
      <c r="ER12" s="419"/>
      <c r="ES12" s="419"/>
      <c r="ET12" s="419"/>
      <c r="EU12" s="419"/>
      <c r="EV12" s="419"/>
      <c r="EW12" s="419"/>
      <c r="EX12" s="419"/>
      <c r="EY12" s="419"/>
      <c r="EZ12" s="419"/>
      <c r="FA12" s="419"/>
      <c r="FB12" s="419"/>
      <c r="FC12" s="419"/>
      <c r="FD12" s="419"/>
      <c r="FE12" s="419"/>
      <c r="FF12" s="419"/>
      <c r="FG12" s="419"/>
      <c r="FH12" s="419"/>
      <c r="FI12" s="419"/>
      <c r="FJ12" s="419"/>
      <c r="FK12" s="419"/>
      <c r="FL12" s="419"/>
      <c r="FM12" s="419"/>
      <c r="FN12" s="419"/>
      <c r="FO12" s="419"/>
      <c r="FP12" s="419"/>
      <c r="FQ12" s="419"/>
      <c r="FR12" s="419"/>
      <c r="FS12" s="419"/>
      <c r="FT12" s="419"/>
      <c r="FU12" s="419"/>
      <c r="FV12" s="419"/>
      <c r="FW12" s="419"/>
      <c r="FX12" s="419"/>
      <c r="FY12" s="419"/>
      <c r="FZ12" s="419"/>
      <c r="GA12" s="419"/>
      <c r="GB12" s="419"/>
      <c r="GC12" s="419"/>
      <c r="GD12" s="419"/>
      <c r="GE12" s="419"/>
      <c r="GF12" s="419"/>
      <c r="GG12" s="419"/>
      <c r="GH12" s="419"/>
      <c r="GI12" s="419"/>
      <c r="GJ12" s="419"/>
      <c r="GK12" s="419"/>
      <c r="GL12" s="419"/>
      <c r="GM12" s="419"/>
      <c r="GN12" s="419"/>
      <c r="GO12" s="419"/>
      <c r="GP12" s="419"/>
      <c r="GQ12" s="419"/>
      <c r="XFB12" s="1311">
        <v>214</v>
      </c>
    </row>
    <row r="13" spans="1:200 16382:16382" s="420" customFormat="1" ht="15" customHeight="1" thickBot="1">
      <c r="A13" s="74"/>
      <c r="B13" s="570" t="str">
        <f>INDEX(tblTrans[[English]:[Polski]],MATCH(XFB13,tblTrans[ID],0),LangSelID)</f>
        <v>Other</v>
      </c>
      <c r="C13" s="561">
        <v>25120</v>
      </c>
      <c r="D13" s="561">
        <v>31742</v>
      </c>
      <c r="E13" s="561">
        <v>29371</v>
      </c>
      <c r="F13" s="561">
        <v>28966</v>
      </c>
      <c r="G13" s="561">
        <v>39729</v>
      </c>
      <c r="H13" s="561">
        <v>17205</v>
      </c>
      <c r="I13" s="561">
        <v>27433</v>
      </c>
      <c r="J13" s="561">
        <v>25551</v>
      </c>
      <c r="K13" s="561">
        <v>27768</v>
      </c>
      <c r="L13" s="561">
        <v>25846</v>
      </c>
      <c r="M13" s="561">
        <v>27343</v>
      </c>
      <c r="N13" s="561">
        <v>22215</v>
      </c>
      <c r="O13" s="561">
        <v>18374</v>
      </c>
      <c r="P13" s="561">
        <v>24667</v>
      </c>
      <c r="Q13" s="561">
        <v>26655</v>
      </c>
      <c r="R13" s="561">
        <v>25151</v>
      </c>
      <c r="S13" s="561">
        <v>33159</v>
      </c>
      <c r="T13" s="561">
        <v>21204</v>
      </c>
      <c r="U13" s="561">
        <v>31988</v>
      </c>
      <c r="V13" s="561">
        <v>37742</v>
      </c>
      <c r="W13" s="561">
        <v>18164</v>
      </c>
      <c r="X13" s="561">
        <v>17734</v>
      </c>
      <c r="Y13" s="561">
        <v>20054</v>
      </c>
      <c r="Z13" s="561">
        <v>12830</v>
      </c>
      <c r="AA13" s="561">
        <v>18276</v>
      </c>
      <c r="AB13" s="561">
        <v>20225</v>
      </c>
      <c r="AC13" s="561">
        <v>17089</v>
      </c>
      <c r="AD13" s="561">
        <v>10298</v>
      </c>
      <c r="AE13" s="561">
        <v>16465</v>
      </c>
      <c r="AF13" s="561">
        <v>19001</v>
      </c>
      <c r="AG13" s="561">
        <v>17937</v>
      </c>
      <c r="AH13" s="561">
        <v>18567</v>
      </c>
      <c r="AI13" s="561">
        <v>9174</v>
      </c>
      <c r="AJ13" s="561">
        <v>14633</v>
      </c>
      <c r="AK13" s="561">
        <v>6606</v>
      </c>
      <c r="AL13" s="561">
        <v>10454</v>
      </c>
      <c r="AM13" s="561">
        <v>4094</v>
      </c>
      <c r="AN13" s="561">
        <v>5427</v>
      </c>
      <c r="AO13" s="561">
        <v>4071</v>
      </c>
      <c r="AP13" s="561">
        <v>10037</v>
      </c>
      <c r="AQ13" s="561">
        <v>5098</v>
      </c>
      <c r="AR13" s="561">
        <v>8969</v>
      </c>
      <c r="AS13" s="561">
        <v>7701</v>
      </c>
      <c r="AT13" s="561">
        <v>5324</v>
      </c>
      <c r="AU13" s="561">
        <v>7865</v>
      </c>
      <c r="AV13" s="561">
        <v>8560</v>
      </c>
      <c r="AW13" s="1626">
        <v>4554</v>
      </c>
      <c r="AX13" s="1626">
        <v>9283</v>
      </c>
      <c r="AY13" s="1626">
        <v>11169</v>
      </c>
      <c r="AZ13" s="1626">
        <v>12622</v>
      </c>
      <c r="BA13" s="1626">
        <v>9673</v>
      </c>
      <c r="BB13" s="1626">
        <v>9226</v>
      </c>
      <c r="BC13" s="1626">
        <v>14993</v>
      </c>
      <c r="BD13" s="1626">
        <v>5240</v>
      </c>
      <c r="BE13" s="1626">
        <v>8930</v>
      </c>
      <c r="BF13" s="59"/>
      <c r="BG13" s="66"/>
      <c r="BH13" s="71"/>
      <c r="BI13" s="59"/>
      <c r="BJ13" s="138"/>
      <c r="BK13" s="138"/>
      <c r="BL13" s="138"/>
      <c r="BM13" s="138"/>
      <c r="BN13" s="419"/>
      <c r="BO13" s="419"/>
      <c r="BP13" s="419"/>
      <c r="BQ13" s="419"/>
      <c r="BR13" s="419"/>
      <c r="BS13" s="419"/>
      <c r="BT13" s="419"/>
      <c r="BU13" s="419"/>
      <c r="BV13" s="419"/>
      <c r="BW13" s="419"/>
      <c r="BX13" s="419"/>
      <c r="BY13" s="419"/>
      <c r="BZ13" s="419"/>
      <c r="CA13" s="419"/>
      <c r="CB13" s="419"/>
      <c r="CC13" s="419"/>
      <c r="CD13" s="419"/>
      <c r="CE13" s="419"/>
      <c r="CF13" s="419"/>
      <c r="CG13" s="419"/>
      <c r="CH13" s="419"/>
      <c r="CI13" s="419"/>
      <c r="CJ13" s="419"/>
      <c r="CK13" s="419"/>
      <c r="CL13" s="419"/>
      <c r="CM13" s="419"/>
      <c r="CN13" s="419"/>
      <c r="CO13" s="419"/>
      <c r="CP13" s="419"/>
      <c r="CQ13" s="419"/>
      <c r="CR13" s="419"/>
      <c r="CS13" s="419"/>
      <c r="CT13" s="419"/>
      <c r="CU13" s="419"/>
      <c r="CV13" s="419"/>
      <c r="CW13" s="419"/>
      <c r="CX13" s="419"/>
      <c r="CY13" s="419"/>
      <c r="CZ13" s="419"/>
      <c r="DA13" s="419"/>
      <c r="DB13" s="419"/>
      <c r="DC13" s="419"/>
      <c r="DD13" s="419"/>
      <c r="DE13" s="419"/>
      <c r="DF13" s="419"/>
      <c r="DG13" s="419"/>
      <c r="DH13" s="419"/>
      <c r="DI13" s="419"/>
      <c r="DJ13" s="419"/>
      <c r="DK13" s="419"/>
      <c r="DL13" s="419"/>
      <c r="DM13" s="419"/>
      <c r="DN13" s="419"/>
      <c r="DO13" s="419"/>
      <c r="DP13" s="419"/>
      <c r="DQ13" s="419"/>
      <c r="DR13" s="419"/>
      <c r="DS13" s="419"/>
      <c r="DT13" s="419"/>
      <c r="DU13" s="419"/>
      <c r="DV13" s="419"/>
      <c r="DW13" s="419"/>
      <c r="DX13" s="419"/>
      <c r="DY13" s="419"/>
      <c r="DZ13" s="419"/>
      <c r="EA13" s="419"/>
      <c r="EB13" s="419"/>
      <c r="EC13" s="419"/>
      <c r="ED13" s="419"/>
      <c r="EE13" s="419"/>
      <c r="EF13" s="419"/>
      <c r="EG13" s="419"/>
      <c r="EH13" s="419"/>
      <c r="EI13" s="419"/>
      <c r="EJ13" s="419"/>
      <c r="EK13" s="419"/>
      <c r="EL13" s="419"/>
      <c r="EM13" s="419"/>
      <c r="EN13" s="419"/>
      <c r="EO13" s="419"/>
      <c r="EP13" s="419"/>
      <c r="EQ13" s="419"/>
      <c r="ER13" s="419"/>
      <c r="ES13" s="419"/>
      <c r="ET13" s="419"/>
      <c r="EU13" s="419"/>
      <c r="EV13" s="419"/>
      <c r="EW13" s="419"/>
      <c r="EX13" s="419"/>
      <c r="EY13" s="419"/>
      <c r="EZ13" s="419"/>
      <c r="FA13" s="419"/>
      <c r="FB13" s="419"/>
      <c r="FC13" s="419"/>
      <c r="FD13" s="419"/>
      <c r="FE13" s="419"/>
      <c r="FF13" s="419"/>
      <c r="FG13" s="419"/>
      <c r="FH13" s="419"/>
      <c r="FI13" s="419"/>
      <c r="FJ13" s="419"/>
      <c r="FK13" s="419"/>
      <c r="FL13" s="419"/>
      <c r="FM13" s="419"/>
      <c r="FN13" s="419"/>
      <c r="FO13" s="419"/>
      <c r="FP13" s="419"/>
      <c r="FQ13" s="419"/>
      <c r="FR13" s="419"/>
      <c r="FS13" s="419"/>
      <c r="FT13" s="419"/>
      <c r="FU13" s="419"/>
      <c r="FV13" s="419"/>
      <c r="FW13" s="419"/>
      <c r="FX13" s="419"/>
      <c r="FY13" s="419"/>
      <c r="FZ13" s="419"/>
      <c r="GA13" s="419"/>
      <c r="GB13" s="419"/>
      <c r="GC13" s="419"/>
      <c r="GD13" s="419"/>
      <c r="GE13" s="419"/>
      <c r="GF13" s="419"/>
      <c r="GG13" s="419"/>
      <c r="GH13" s="419"/>
      <c r="GI13" s="419"/>
      <c r="GJ13" s="419"/>
      <c r="GK13" s="419"/>
      <c r="GL13" s="419"/>
      <c r="GM13" s="419"/>
      <c r="GN13" s="419"/>
      <c r="GO13" s="419"/>
      <c r="GP13" s="419"/>
      <c r="GQ13" s="419"/>
      <c r="XFB13" s="1311">
        <v>215</v>
      </c>
    </row>
    <row r="14" spans="1:200 16382:16382" s="420" customFormat="1" ht="24" customHeight="1" thickBot="1">
      <c r="A14" s="74"/>
      <c r="B14" s="808" t="str">
        <f>INDEX(tblTrans[[English]:[Polski]],MATCH(XFB14,tblTrans[ID],0),LangSelID)</f>
        <v>Commissions for agency service regarding sale of other products of external financial entities</v>
      </c>
      <c r="C14" s="560"/>
      <c r="D14" s="560"/>
      <c r="E14" s="560"/>
      <c r="F14" s="560"/>
      <c r="G14" s="560"/>
      <c r="H14" s="560"/>
      <c r="I14" s="560"/>
      <c r="J14" s="560"/>
      <c r="K14" s="560"/>
      <c r="L14" s="560"/>
      <c r="M14" s="560"/>
      <c r="N14" s="560"/>
      <c r="O14" s="560"/>
      <c r="P14" s="560"/>
      <c r="Q14" s="560"/>
      <c r="R14" s="560"/>
      <c r="S14" s="560">
        <v>11423</v>
      </c>
      <c r="T14" s="560"/>
      <c r="U14" s="560"/>
      <c r="V14" s="560"/>
      <c r="W14" s="560">
        <v>19481</v>
      </c>
      <c r="X14" s="560">
        <v>19469</v>
      </c>
      <c r="Y14" s="560">
        <v>15128</v>
      </c>
      <c r="Z14" s="560">
        <v>23043</v>
      </c>
      <c r="AA14" s="560">
        <v>15799</v>
      </c>
      <c r="AB14" s="560">
        <v>18604</v>
      </c>
      <c r="AC14" s="560">
        <v>13940</v>
      </c>
      <c r="AD14" s="560">
        <v>14181</v>
      </c>
      <c r="AE14" s="560">
        <v>16447</v>
      </c>
      <c r="AF14" s="560">
        <v>17774</v>
      </c>
      <c r="AG14" s="560">
        <v>19071</v>
      </c>
      <c r="AH14" s="560">
        <v>24121</v>
      </c>
      <c r="AI14" s="560">
        <v>20845</v>
      </c>
      <c r="AJ14" s="560">
        <v>23255</v>
      </c>
      <c r="AK14" s="560">
        <v>17673</v>
      </c>
      <c r="AL14" s="560">
        <v>26518</v>
      </c>
      <c r="AM14" s="560">
        <v>23414</v>
      </c>
      <c r="AN14" s="560">
        <v>30604</v>
      </c>
      <c r="AO14" s="560">
        <v>30594</v>
      </c>
      <c r="AP14" s="560">
        <v>28845</v>
      </c>
      <c r="AQ14" s="560">
        <v>24595</v>
      </c>
      <c r="AR14" s="560">
        <v>26690</v>
      </c>
      <c r="AS14" s="560">
        <v>32006</v>
      </c>
      <c r="AT14" s="560">
        <v>32060</v>
      </c>
      <c r="AU14" s="560">
        <v>34313</v>
      </c>
      <c r="AV14" s="560">
        <v>37313</v>
      </c>
      <c r="AW14" s="1626">
        <v>34094</v>
      </c>
      <c r="AX14" s="1626">
        <v>30838</v>
      </c>
      <c r="AY14" s="1626">
        <v>27652</v>
      </c>
      <c r="AZ14" s="1626">
        <v>29668</v>
      </c>
      <c r="BA14" s="1626">
        <v>28839</v>
      </c>
      <c r="BB14" s="1626">
        <v>17030</v>
      </c>
      <c r="BC14" s="1626">
        <v>17152</v>
      </c>
      <c r="BD14" s="1626">
        <v>19584</v>
      </c>
      <c r="BE14" s="1626">
        <v>21234</v>
      </c>
      <c r="BF14" s="59"/>
      <c r="BG14" s="66"/>
      <c r="BH14" s="71"/>
      <c r="BI14" s="59"/>
      <c r="BJ14" s="138"/>
      <c r="BK14" s="138"/>
      <c r="BL14" s="138"/>
      <c r="BM14" s="138"/>
      <c r="BN14" s="419"/>
      <c r="BO14" s="419"/>
      <c r="BP14" s="419"/>
      <c r="BQ14" s="419"/>
      <c r="BR14" s="419"/>
      <c r="BS14" s="419"/>
      <c r="BT14" s="419"/>
      <c r="BU14" s="419"/>
      <c r="BV14" s="419"/>
      <c r="BW14" s="419"/>
      <c r="BX14" s="419"/>
      <c r="BY14" s="419"/>
      <c r="BZ14" s="419"/>
      <c r="CA14" s="419"/>
      <c r="CB14" s="419"/>
      <c r="CC14" s="419"/>
      <c r="CD14" s="419"/>
      <c r="CE14" s="419"/>
      <c r="CF14" s="419"/>
      <c r="CG14" s="419"/>
      <c r="CH14" s="419"/>
      <c r="CI14" s="419"/>
      <c r="CJ14" s="419"/>
      <c r="CK14" s="419"/>
      <c r="CL14" s="419"/>
      <c r="CM14" s="419"/>
      <c r="CN14" s="419"/>
      <c r="CO14" s="419"/>
      <c r="CP14" s="419"/>
      <c r="CQ14" s="419"/>
      <c r="CR14" s="419"/>
      <c r="CS14" s="419"/>
      <c r="CT14" s="419"/>
      <c r="CU14" s="419"/>
      <c r="CV14" s="419"/>
      <c r="CW14" s="419"/>
      <c r="CX14" s="419"/>
      <c r="CY14" s="419"/>
      <c r="CZ14" s="419"/>
      <c r="DA14" s="419"/>
      <c r="DB14" s="419"/>
      <c r="DC14" s="419"/>
      <c r="DD14" s="419"/>
      <c r="DE14" s="419"/>
      <c r="DF14" s="419"/>
      <c r="DG14" s="419"/>
      <c r="DH14" s="419"/>
      <c r="DI14" s="419"/>
      <c r="DJ14" s="419"/>
      <c r="DK14" s="419"/>
      <c r="DL14" s="419"/>
      <c r="DM14" s="419"/>
      <c r="DN14" s="419"/>
      <c r="DO14" s="419"/>
      <c r="DP14" s="419"/>
      <c r="DQ14" s="419"/>
      <c r="DR14" s="419"/>
      <c r="DS14" s="419"/>
      <c r="DT14" s="419"/>
      <c r="DU14" s="419"/>
      <c r="DV14" s="419"/>
      <c r="DW14" s="419"/>
      <c r="DX14" s="419"/>
      <c r="DY14" s="419"/>
      <c r="DZ14" s="419"/>
      <c r="EA14" s="419"/>
      <c r="EB14" s="419"/>
      <c r="EC14" s="419"/>
      <c r="ED14" s="419"/>
      <c r="EE14" s="419"/>
      <c r="EF14" s="419"/>
      <c r="EG14" s="419"/>
      <c r="EH14" s="419"/>
      <c r="EI14" s="419"/>
      <c r="EJ14" s="419"/>
      <c r="EK14" s="419"/>
      <c r="EL14" s="419"/>
      <c r="EM14" s="419"/>
      <c r="EN14" s="419"/>
      <c r="EO14" s="419"/>
      <c r="EP14" s="419"/>
      <c r="EQ14" s="419"/>
      <c r="ER14" s="419"/>
      <c r="ES14" s="419"/>
      <c r="ET14" s="419"/>
      <c r="EU14" s="419"/>
      <c r="EV14" s="419"/>
      <c r="EW14" s="419"/>
      <c r="EX14" s="419"/>
      <c r="EY14" s="419"/>
      <c r="EZ14" s="419"/>
      <c r="FA14" s="419"/>
      <c r="FB14" s="419"/>
      <c r="FC14" s="419"/>
      <c r="FD14" s="419"/>
      <c r="FE14" s="419"/>
      <c r="FF14" s="419"/>
      <c r="FG14" s="419"/>
      <c r="FH14" s="419"/>
      <c r="FI14" s="419"/>
      <c r="FJ14" s="419"/>
      <c r="FK14" s="419"/>
      <c r="FL14" s="419"/>
      <c r="FM14" s="419"/>
      <c r="FN14" s="419"/>
      <c r="FO14" s="419"/>
      <c r="FP14" s="419"/>
      <c r="FQ14" s="419"/>
      <c r="FR14" s="419"/>
      <c r="FS14" s="419"/>
      <c r="FT14" s="419"/>
      <c r="FU14" s="419"/>
      <c r="FV14" s="419"/>
      <c r="FW14" s="419"/>
      <c r="FX14" s="419"/>
      <c r="FY14" s="419"/>
      <c r="FZ14" s="419"/>
      <c r="GA14" s="419"/>
      <c r="GB14" s="419"/>
      <c r="GC14" s="419"/>
      <c r="GD14" s="419"/>
      <c r="GE14" s="419"/>
      <c r="GF14" s="419"/>
      <c r="GG14" s="419"/>
      <c r="GH14" s="419"/>
      <c r="GI14" s="419"/>
      <c r="GJ14" s="419"/>
      <c r="GK14" s="419"/>
      <c r="GL14" s="419"/>
      <c r="GM14" s="419"/>
      <c r="GN14" s="419"/>
      <c r="GO14" s="419"/>
      <c r="GP14" s="419"/>
      <c r="GQ14" s="419"/>
      <c r="XFB14" s="1311">
        <v>216</v>
      </c>
    </row>
    <row r="15" spans="1:200 16382:16382" s="419" customFormat="1" ht="15" customHeight="1" thickBot="1">
      <c r="A15" s="203"/>
      <c r="B15" s="1363" t="str">
        <f>INDEX(tblTrans[[English]:[Polski]],MATCH(XFB15,tblTrans[ID],0),LangSelID)</f>
        <v>Cash services</v>
      </c>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v>7993</v>
      </c>
      <c r="AJ15" s="560">
        <v>8851</v>
      </c>
      <c r="AK15" s="560">
        <v>9262</v>
      </c>
      <c r="AL15" s="560">
        <v>12542</v>
      </c>
      <c r="AM15" s="560">
        <v>9207</v>
      </c>
      <c r="AN15" s="560">
        <v>9457</v>
      </c>
      <c r="AO15" s="560">
        <v>9904</v>
      </c>
      <c r="AP15" s="560">
        <v>11118</v>
      </c>
      <c r="AQ15" s="560">
        <v>11395</v>
      </c>
      <c r="AR15" s="560">
        <v>11969</v>
      </c>
      <c r="AS15" s="560">
        <v>13985</v>
      </c>
      <c r="AT15" s="560">
        <v>13733</v>
      </c>
      <c r="AU15" s="560">
        <v>12690</v>
      </c>
      <c r="AV15" s="560">
        <v>13398</v>
      </c>
      <c r="AW15" s="1626">
        <v>13869</v>
      </c>
      <c r="AX15" s="1626">
        <v>13301</v>
      </c>
      <c r="AY15" s="1626">
        <v>13969</v>
      </c>
      <c r="AZ15" s="1626">
        <v>13740</v>
      </c>
      <c r="BA15" s="1626">
        <v>14529</v>
      </c>
      <c r="BB15" s="1626">
        <v>12550</v>
      </c>
      <c r="BC15" s="1626">
        <v>12194</v>
      </c>
      <c r="BD15" s="1626">
        <v>12352</v>
      </c>
      <c r="BE15" s="1626">
        <v>12157</v>
      </c>
      <c r="BF15" s="59"/>
      <c r="BG15" s="66"/>
      <c r="BH15" s="71"/>
      <c r="BI15" s="59"/>
      <c r="BJ15" s="138"/>
      <c r="BK15" s="138"/>
      <c r="BL15" s="138"/>
      <c r="BM15" s="138"/>
      <c r="XFB15" s="1362">
        <v>217</v>
      </c>
    </row>
    <row r="16" spans="1:200 16382:16382" s="420" customFormat="1" ht="15" customHeight="1" thickBot="1">
      <c r="A16" s="74"/>
      <c r="B16" s="550" t="str">
        <f>INDEX(tblTrans[[English]:[Polski]],MATCH(XFB16,tblTrans[ID],0),LangSelID)</f>
        <v>Total fee and commission income</v>
      </c>
      <c r="C16" s="551">
        <v>125746</v>
      </c>
      <c r="D16" s="551">
        <v>139441</v>
      </c>
      <c r="E16" s="551">
        <v>140728</v>
      </c>
      <c r="F16" s="551">
        <v>176856</v>
      </c>
      <c r="G16" s="551">
        <v>181721</v>
      </c>
      <c r="H16" s="551">
        <v>204354</v>
      </c>
      <c r="I16" s="551">
        <v>191629</v>
      </c>
      <c r="J16" s="551">
        <v>207533</v>
      </c>
      <c r="K16" s="551">
        <v>203672</v>
      </c>
      <c r="L16" s="551">
        <v>211781</v>
      </c>
      <c r="M16" s="551">
        <v>212601</v>
      </c>
      <c r="N16" s="551">
        <v>216409</v>
      </c>
      <c r="O16" s="551">
        <v>219745</v>
      </c>
      <c r="P16" s="551">
        <v>255870</v>
      </c>
      <c r="Q16" s="551">
        <v>259347</v>
      </c>
      <c r="R16" s="551">
        <v>266325</v>
      </c>
      <c r="S16" s="551">
        <v>278558</v>
      </c>
      <c r="T16" s="551">
        <v>282746</v>
      </c>
      <c r="U16" s="551">
        <v>302601</v>
      </c>
      <c r="V16" s="551">
        <v>314840</v>
      </c>
      <c r="W16" s="551">
        <v>306663</v>
      </c>
      <c r="X16" s="551">
        <v>330048</v>
      </c>
      <c r="Y16" s="551">
        <v>326722</v>
      </c>
      <c r="Z16" s="551">
        <v>315739</v>
      </c>
      <c r="AA16" s="551">
        <f t="shared" ref="AA16:AH16" si="0">SUM(AA4:AA14)</f>
        <v>315199</v>
      </c>
      <c r="AB16" s="551">
        <f t="shared" si="0"/>
        <v>306911</v>
      </c>
      <c r="AC16" s="551">
        <f t="shared" si="0"/>
        <v>295185</v>
      </c>
      <c r="AD16" s="551">
        <f t="shared" si="0"/>
        <v>299584</v>
      </c>
      <c r="AE16" s="551">
        <f t="shared" si="0"/>
        <v>296069</v>
      </c>
      <c r="AF16" s="551">
        <f t="shared" si="0"/>
        <v>331245</v>
      </c>
      <c r="AG16" s="551">
        <f t="shared" si="0"/>
        <v>331760</v>
      </c>
      <c r="AH16" s="551">
        <f t="shared" si="0"/>
        <v>344760</v>
      </c>
      <c r="AI16" s="551">
        <f>SUM(AI4:AI15)</f>
        <v>353775</v>
      </c>
      <c r="AJ16" s="551">
        <f>SUM(AJ4:AJ15)</f>
        <v>369165</v>
      </c>
      <c r="AK16" s="551">
        <f>SUM(AK4:AK15)</f>
        <v>339279</v>
      </c>
      <c r="AL16" s="551">
        <f>SUM(AL4:AL15)</f>
        <v>337382</v>
      </c>
      <c r="AM16" s="551">
        <v>314527</v>
      </c>
      <c r="AN16" s="551">
        <v>365490</v>
      </c>
      <c r="AO16" s="551">
        <v>371881</v>
      </c>
      <c r="AP16" s="551">
        <v>382029</v>
      </c>
      <c r="AQ16" s="551">
        <v>351910</v>
      </c>
      <c r="AR16" s="551">
        <v>365283</v>
      </c>
      <c r="AS16" s="551">
        <v>404432</v>
      </c>
      <c r="AT16" s="551">
        <v>429218</v>
      </c>
      <c r="AU16" s="551">
        <v>407105</v>
      </c>
      <c r="AV16" s="551">
        <v>415311</v>
      </c>
      <c r="AW16" s="573">
        <v>422976</v>
      </c>
      <c r="AX16" s="573">
        <v>414281</v>
      </c>
      <c r="AY16" s="573">
        <v>419295</v>
      </c>
      <c r="AZ16" s="573">
        <v>409920</v>
      </c>
      <c r="BA16" s="573">
        <v>401357</v>
      </c>
      <c r="BB16" s="573">
        <v>399769</v>
      </c>
      <c r="BC16" s="573">
        <v>400652</v>
      </c>
      <c r="BD16" s="573">
        <v>412441</v>
      </c>
      <c r="BE16" s="573">
        <v>433250</v>
      </c>
      <c r="BF16" s="59"/>
      <c r="BG16" s="66"/>
      <c r="BH16" s="71"/>
      <c r="BI16" s="59"/>
      <c r="BJ16" s="138"/>
      <c r="BK16" s="138"/>
      <c r="BL16" s="138"/>
      <c r="BM16" s="138"/>
      <c r="BN16" s="419"/>
      <c r="BO16" s="419"/>
      <c r="BP16" s="419"/>
      <c r="BQ16" s="419"/>
      <c r="BR16" s="419"/>
      <c r="BS16" s="419"/>
      <c r="BT16" s="419"/>
      <c r="BU16" s="419"/>
      <c r="BV16" s="419"/>
      <c r="BW16" s="419"/>
      <c r="BX16" s="419"/>
      <c r="BY16" s="419"/>
      <c r="BZ16" s="419"/>
      <c r="CA16" s="419"/>
      <c r="CB16" s="419"/>
      <c r="CC16" s="419"/>
      <c r="CD16" s="419"/>
      <c r="CE16" s="419"/>
      <c r="CF16" s="419"/>
      <c r="CG16" s="419"/>
      <c r="CH16" s="419"/>
      <c r="CI16" s="419"/>
      <c r="CJ16" s="419"/>
      <c r="CK16" s="419"/>
      <c r="CL16" s="419"/>
      <c r="CM16" s="419"/>
      <c r="CN16" s="419"/>
      <c r="CO16" s="419"/>
      <c r="CP16" s="419"/>
      <c r="CQ16" s="419"/>
      <c r="CR16" s="419"/>
      <c r="CS16" s="419"/>
      <c r="CT16" s="419"/>
      <c r="CU16" s="419"/>
      <c r="CV16" s="419"/>
      <c r="CW16" s="419"/>
      <c r="CX16" s="419"/>
      <c r="CY16" s="419"/>
      <c r="CZ16" s="419"/>
      <c r="DA16" s="419"/>
      <c r="DB16" s="419"/>
      <c r="DC16" s="419"/>
      <c r="DD16" s="419"/>
      <c r="DE16" s="419"/>
      <c r="DF16" s="419"/>
      <c r="DG16" s="419"/>
      <c r="DH16" s="419"/>
      <c r="DI16" s="419"/>
      <c r="DJ16" s="419"/>
      <c r="DK16" s="419"/>
      <c r="DL16" s="419"/>
      <c r="DM16" s="419"/>
      <c r="DN16" s="419"/>
      <c r="DO16" s="419"/>
      <c r="DP16" s="419"/>
      <c r="DQ16" s="419"/>
      <c r="DR16" s="419"/>
      <c r="DS16" s="419"/>
      <c r="DT16" s="419"/>
      <c r="DU16" s="419"/>
      <c r="DV16" s="419"/>
      <c r="DW16" s="419"/>
      <c r="DX16" s="419"/>
      <c r="DY16" s="419"/>
      <c r="DZ16" s="419"/>
      <c r="EA16" s="419"/>
      <c r="EB16" s="419"/>
      <c r="EC16" s="419"/>
      <c r="ED16" s="419"/>
      <c r="EE16" s="419"/>
      <c r="EF16" s="419"/>
      <c r="EG16" s="419"/>
      <c r="EH16" s="419"/>
      <c r="EI16" s="419"/>
      <c r="EJ16" s="419"/>
      <c r="EK16" s="419"/>
      <c r="EL16" s="419"/>
      <c r="EM16" s="419"/>
      <c r="EN16" s="419"/>
      <c r="EO16" s="419"/>
      <c r="EP16" s="419"/>
      <c r="EQ16" s="419"/>
      <c r="ER16" s="419"/>
      <c r="ES16" s="419"/>
      <c r="ET16" s="419"/>
      <c r="EU16" s="419"/>
      <c r="EV16" s="419"/>
      <c r="EW16" s="419"/>
      <c r="EX16" s="419"/>
      <c r="EY16" s="419"/>
      <c r="EZ16" s="419"/>
      <c r="FA16" s="419"/>
      <c r="FB16" s="419"/>
      <c r="FC16" s="419"/>
      <c r="FD16" s="419"/>
      <c r="FE16" s="419"/>
      <c r="FF16" s="419"/>
      <c r="FG16" s="419"/>
      <c r="FH16" s="419"/>
      <c r="FI16" s="419"/>
      <c r="FJ16" s="419"/>
      <c r="FK16" s="419"/>
      <c r="FL16" s="419"/>
      <c r="FM16" s="419"/>
      <c r="FN16" s="419"/>
      <c r="FO16" s="419"/>
      <c r="FP16" s="419"/>
      <c r="FQ16" s="419"/>
      <c r="FR16" s="419"/>
      <c r="FS16" s="419"/>
      <c r="FT16" s="419"/>
      <c r="FU16" s="419"/>
      <c r="FV16" s="419"/>
      <c r="FW16" s="419"/>
      <c r="FX16" s="419"/>
      <c r="FY16" s="419"/>
      <c r="FZ16" s="419"/>
      <c r="GA16" s="419"/>
      <c r="GB16" s="419"/>
      <c r="GC16" s="419"/>
      <c r="GD16" s="419"/>
      <c r="GE16" s="419"/>
      <c r="GF16" s="419"/>
      <c r="GG16" s="419"/>
      <c r="GH16" s="419"/>
      <c r="GI16" s="419"/>
      <c r="GJ16" s="419"/>
      <c r="GK16" s="419"/>
      <c r="GL16" s="419"/>
      <c r="GM16" s="419"/>
      <c r="GN16" s="419"/>
      <c r="GO16" s="419"/>
      <c r="GP16" s="419"/>
      <c r="GQ16" s="419"/>
      <c r="XFB16" s="1311">
        <v>218</v>
      </c>
    </row>
    <row r="17" spans="1:199 16382:16382" s="420" customFormat="1" ht="15" customHeight="1" thickBot="1">
      <c r="A17" s="74"/>
      <c r="B17" s="548"/>
      <c r="C17" s="1013"/>
      <c r="D17" s="1013"/>
      <c r="E17" s="1013"/>
      <c r="F17" s="1013"/>
      <c r="G17" s="1013"/>
      <c r="H17" s="1013"/>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c r="BC17" s="1013"/>
      <c r="BD17" s="1013"/>
      <c r="BE17" s="1013"/>
      <c r="BF17" s="419"/>
      <c r="BG17" s="66"/>
      <c r="BH17" s="71"/>
      <c r="BI17" s="59"/>
      <c r="BJ17" s="138"/>
      <c r="BK17" s="138"/>
      <c r="BL17" s="138"/>
      <c r="BM17" s="138"/>
      <c r="BN17" s="419"/>
      <c r="BO17" s="419"/>
      <c r="BP17" s="419"/>
      <c r="BQ17" s="419"/>
      <c r="BR17" s="419"/>
      <c r="BS17" s="419"/>
      <c r="BT17" s="419"/>
      <c r="BU17" s="419"/>
      <c r="BV17" s="419"/>
      <c r="BW17" s="419"/>
      <c r="BX17" s="419"/>
      <c r="BY17" s="419"/>
      <c r="BZ17" s="419"/>
      <c r="CA17" s="419"/>
      <c r="CB17" s="419"/>
      <c r="CC17" s="419"/>
      <c r="CD17" s="419"/>
      <c r="CE17" s="419"/>
      <c r="CF17" s="419"/>
      <c r="CG17" s="419"/>
      <c r="CH17" s="419"/>
      <c r="CI17" s="419"/>
      <c r="CJ17" s="419"/>
      <c r="CK17" s="419"/>
      <c r="CL17" s="419"/>
      <c r="CM17" s="419"/>
      <c r="CN17" s="419"/>
      <c r="CO17" s="419"/>
      <c r="CP17" s="419"/>
      <c r="CQ17" s="419"/>
      <c r="CR17" s="419"/>
      <c r="CS17" s="419"/>
      <c r="CT17" s="419"/>
      <c r="CU17" s="419"/>
      <c r="CV17" s="419"/>
      <c r="CW17" s="419"/>
      <c r="CX17" s="419"/>
      <c r="CY17" s="419"/>
      <c r="CZ17" s="419"/>
      <c r="DA17" s="419"/>
      <c r="DB17" s="419"/>
      <c r="DC17" s="419"/>
      <c r="DD17" s="419"/>
      <c r="DE17" s="419"/>
      <c r="DF17" s="419"/>
      <c r="DG17" s="419"/>
      <c r="DH17" s="419"/>
      <c r="DI17" s="419"/>
      <c r="DJ17" s="419"/>
      <c r="DK17" s="419"/>
      <c r="DL17" s="419"/>
      <c r="DM17" s="419"/>
      <c r="DN17" s="419"/>
      <c r="DO17" s="419"/>
      <c r="DP17" s="419"/>
      <c r="DQ17" s="419"/>
      <c r="DR17" s="419"/>
      <c r="DS17" s="419"/>
      <c r="DT17" s="419"/>
      <c r="DU17" s="419"/>
      <c r="DV17" s="419"/>
      <c r="DW17" s="419"/>
      <c r="DX17" s="419"/>
      <c r="DY17" s="419"/>
      <c r="DZ17" s="419"/>
      <c r="EA17" s="419"/>
      <c r="EB17" s="419"/>
      <c r="EC17" s="419"/>
      <c r="ED17" s="419"/>
      <c r="EE17" s="419"/>
      <c r="EF17" s="419"/>
      <c r="EG17" s="419"/>
      <c r="EH17" s="419"/>
      <c r="EI17" s="419"/>
      <c r="EJ17" s="419"/>
      <c r="EK17" s="419"/>
      <c r="EL17" s="419"/>
      <c r="EM17" s="419"/>
      <c r="EN17" s="419"/>
      <c r="EO17" s="419"/>
      <c r="EP17" s="419"/>
      <c r="EQ17" s="419"/>
      <c r="ER17" s="419"/>
      <c r="ES17" s="419"/>
      <c r="ET17" s="419"/>
      <c r="EU17" s="419"/>
      <c r="EV17" s="419"/>
      <c r="EW17" s="419"/>
      <c r="EX17" s="419"/>
      <c r="EY17" s="419"/>
      <c r="EZ17" s="419"/>
      <c r="FA17" s="419"/>
      <c r="FB17" s="419"/>
      <c r="FC17" s="419"/>
      <c r="FD17" s="419"/>
      <c r="FE17" s="419"/>
      <c r="FF17" s="419"/>
      <c r="FG17" s="419"/>
      <c r="FH17" s="419"/>
      <c r="FI17" s="419"/>
      <c r="FJ17" s="419"/>
      <c r="FK17" s="419"/>
      <c r="FL17" s="419"/>
      <c r="FM17" s="419"/>
      <c r="FN17" s="419"/>
      <c r="FO17" s="419"/>
      <c r="FP17" s="419"/>
      <c r="FQ17" s="419"/>
      <c r="FR17" s="419"/>
      <c r="FS17" s="419"/>
      <c r="FT17" s="419"/>
      <c r="FU17" s="419"/>
      <c r="FV17" s="419"/>
      <c r="FW17" s="419"/>
      <c r="FX17" s="419"/>
      <c r="FY17" s="419"/>
      <c r="FZ17" s="419"/>
      <c r="GA17" s="419"/>
      <c r="GB17" s="419"/>
      <c r="GC17" s="419"/>
      <c r="GD17" s="419"/>
      <c r="GE17" s="419"/>
      <c r="GF17" s="419"/>
      <c r="GG17" s="419"/>
      <c r="GH17" s="419"/>
      <c r="GI17" s="419"/>
      <c r="GJ17" s="419"/>
      <c r="GK17" s="419"/>
      <c r="GL17" s="419"/>
      <c r="GM17" s="419"/>
      <c r="GN17" s="419"/>
      <c r="GO17" s="419"/>
      <c r="GP17" s="419"/>
      <c r="GQ17" s="419"/>
      <c r="XFB17" s="1311"/>
    </row>
    <row r="18" spans="1:199 16382:16382" ht="15" customHeight="1" thickBot="1">
      <c r="A18" s="183"/>
      <c r="B18" s="1689" t="str">
        <f>INDEX(tblTrans[[English]:[Polski]],MATCH(XFB18,tblTrans[ID],0),LangSelID)</f>
        <v>Fee and commission expense</v>
      </c>
      <c r="C18" s="276"/>
      <c r="D18" s="276"/>
      <c r="E18" s="276"/>
      <c r="F18" s="276"/>
      <c r="G18" s="276"/>
      <c r="H18" s="276"/>
      <c r="I18" s="276"/>
      <c r="J18" s="276"/>
      <c r="K18" s="276"/>
      <c r="L18" s="276"/>
      <c r="M18" s="276"/>
      <c r="N18" s="276"/>
      <c r="O18" s="276"/>
      <c r="P18" s="276"/>
      <c r="Q18" s="276"/>
      <c r="R18" s="276"/>
      <c r="S18" s="276"/>
      <c r="T18" s="276"/>
      <c r="U18" s="276"/>
      <c r="V18" s="276"/>
      <c r="W18" s="276"/>
      <c r="X18" s="276"/>
      <c r="Y18" s="276"/>
      <c r="Z18" s="276"/>
      <c r="AA18" s="276"/>
      <c r="AB18" s="276"/>
      <c r="AC18" s="276"/>
      <c r="AD18" s="276"/>
      <c r="AE18" s="276"/>
      <c r="AF18" s="276"/>
      <c r="AG18" s="276"/>
      <c r="AH18" s="276"/>
      <c r="AI18" s="276"/>
      <c r="AJ18" s="276"/>
      <c r="AK18" s="276"/>
      <c r="AL18" s="276"/>
      <c r="AM18" s="276"/>
      <c r="AN18" s="276"/>
      <c r="AO18" s="276"/>
      <c r="AP18" s="276"/>
      <c r="AQ18" s="276"/>
      <c r="AR18" s="276"/>
      <c r="AS18" s="276"/>
      <c r="AT18" s="276"/>
      <c r="AU18" s="276"/>
      <c r="AV18" s="276"/>
      <c r="AW18" s="276"/>
      <c r="AX18" s="276"/>
      <c r="AY18" s="276"/>
      <c r="AZ18" s="276"/>
      <c r="BA18" s="276"/>
      <c r="BB18" s="276"/>
      <c r="BC18" s="276"/>
      <c r="BD18" s="276"/>
      <c r="BE18" s="276"/>
      <c r="BF18" s="58"/>
      <c r="BG18" s="66"/>
      <c r="BH18" s="71"/>
      <c r="BI18" s="59"/>
      <c r="BN18" s="58"/>
      <c r="BO18" s="58"/>
      <c r="BP18" s="58"/>
      <c r="BQ18" s="58"/>
      <c r="BR18" s="58"/>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XFB18" s="135">
        <v>219</v>
      </c>
    </row>
    <row r="19" spans="1:199 16382:16382" ht="15" customHeight="1" thickBot="1">
      <c r="A19" s="183"/>
      <c r="B19" s="580" t="str">
        <f>INDEX(tblTrans[[English]:[Polski]],MATCH(XFB19,tblTrans[ID],0),LangSelID)</f>
        <v>Discharged brokerage fees</v>
      </c>
      <c r="C19" s="583">
        <v>-6432</v>
      </c>
      <c r="D19" s="583">
        <v>-5925</v>
      </c>
      <c r="E19" s="583">
        <v>-5365</v>
      </c>
      <c r="F19" s="583">
        <v>-6777</v>
      </c>
      <c r="G19" s="583">
        <v>-6865</v>
      </c>
      <c r="H19" s="583">
        <v>-5881</v>
      </c>
      <c r="I19" s="583">
        <v>-5805</v>
      </c>
      <c r="J19" s="583">
        <v>-5543</v>
      </c>
      <c r="K19" s="583">
        <v>-7347</v>
      </c>
      <c r="L19" s="583">
        <v>-2921</v>
      </c>
      <c r="M19" s="583">
        <v>-4777</v>
      </c>
      <c r="N19" s="583">
        <v>-5668</v>
      </c>
      <c r="O19" s="583">
        <v>-6314</v>
      </c>
      <c r="P19" s="583">
        <v>-7986</v>
      </c>
      <c r="Q19" s="583">
        <v>-6141</v>
      </c>
      <c r="R19" s="583">
        <v>-5924</v>
      </c>
      <c r="S19" s="583">
        <v>-7965</v>
      </c>
      <c r="T19" s="583">
        <v>-5651</v>
      </c>
      <c r="U19" s="583">
        <v>-6289</v>
      </c>
      <c r="V19" s="583">
        <v>-7369</v>
      </c>
      <c r="W19" s="583">
        <v>-9417</v>
      </c>
      <c r="X19" s="583">
        <v>-8069</v>
      </c>
      <c r="Y19" s="583">
        <v>-6354</v>
      </c>
      <c r="Z19" s="583">
        <v>-6053</v>
      </c>
      <c r="AA19" s="583">
        <v>-7793</v>
      </c>
      <c r="AB19" s="583">
        <v>-4417</v>
      </c>
      <c r="AC19" s="583">
        <v>-6707</v>
      </c>
      <c r="AD19" s="583">
        <v>-5049</v>
      </c>
      <c r="AE19" s="583">
        <v>-7372</v>
      </c>
      <c r="AF19" s="583">
        <v>-9417</v>
      </c>
      <c r="AG19" s="583">
        <v>-6992</v>
      </c>
      <c r="AH19" s="583">
        <v>-2410</v>
      </c>
      <c r="AI19" s="583">
        <v>-6964</v>
      </c>
      <c r="AJ19" s="583">
        <v>-8389</v>
      </c>
      <c r="AK19" s="583">
        <v>-7172</v>
      </c>
      <c r="AL19" s="583">
        <v>-7390</v>
      </c>
      <c r="AM19" s="583">
        <v>-6806</v>
      </c>
      <c r="AN19" s="583">
        <v>-8182</v>
      </c>
      <c r="AO19" s="583">
        <v>-7937</v>
      </c>
      <c r="AP19" s="583">
        <v>-8719</v>
      </c>
      <c r="AQ19" s="583">
        <v>-7592</v>
      </c>
      <c r="AR19" s="583">
        <v>-12640</v>
      </c>
      <c r="AS19" s="583">
        <v>-17094</v>
      </c>
      <c r="AT19" s="583">
        <v>-18945</v>
      </c>
      <c r="AU19" s="583">
        <v>-7508</v>
      </c>
      <c r="AV19" s="583">
        <v>-7341</v>
      </c>
      <c r="AW19" s="583">
        <v>-6850</v>
      </c>
      <c r="AX19" s="583">
        <v>-6927</v>
      </c>
      <c r="AY19" s="583">
        <v>-5807</v>
      </c>
      <c r="AZ19" s="583">
        <v>-6899</v>
      </c>
      <c r="BA19" s="583">
        <v>-5921</v>
      </c>
      <c r="BB19" s="583">
        <v>-8145</v>
      </c>
      <c r="BC19" s="583">
        <v>-7623</v>
      </c>
      <c r="BD19" s="583">
        <v>-6729</v>
      </c>
      <c r="BE19" s="583">
        <v>-7770</v>
      </c>
      <c r="BF19" s="58"/>
      <c r="BG19" s="66"/>
      <c r="BH19" s="71"/>
      <c r="BI19" s="59"/>
      <c r="BN19" s="58"/>
      <c r="BO19" s="58"/>
      <c r="BP19" s="58"/>
      <c r="BQ19" s="58"/>
      <c r="BR19" s="5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XFB19" s="135">
        <v>220</v>
      </c>
    </row>
    <row r="20" spans="1:199 16382:16382" s="420" customFormat="1" ht="15" customHeight="1" thickBot="1">
      <c r="A20" s="74"/>
      <c r="B20" s="570" t="str">
        <f>INDEX(tblTrans[[English]:[Polski]],MATCH(XFB20,tblTrans[ID],0),LangSelID)</f>
        <v>Payment cards-related fees</v>
      </c>
      <c r="C20" s="561">
        <v>-20041</v>
      </c>
      <c r="D20" s="561">
        <v>-23903</v>
      </c>
      <c r="E20" s="561">
        <v>-17379</v>
      </c>
      <c r="F20" s="561">
        <v>-16104</v>
      </c>
      <c r="G20" s="561">
        <v>-19943</v>
      </c>
      <c r="H20" s="561">
        <v>-26995</v>
      </c>
      <c r="I20" s="561">
        <v>-26968</v>
      </c>
      <c r="J20" s="561">
        <v>-32948</v>
      </c>
      <c r="K20" s="561">
        <v>-29229</v>
      </c>
      <c r="L20" s="561">
        <v>-34169</v>
      </c>
      <c r="M20" s="561">
        <v>-36331</v>
      </c>
      <c r="N20" s="561">
        <v>-43900</v>
      </c>
      <c r="O20" s="561">
        <v>-39489</v>
      </c>
      <c r="P20" s="561">
        <v>-47542</v>
      </c>
      <c r="Q20" s="561">
        <v>-49007</v>
      </c>
      <c r="R20" s="561">
        <v>-52758</v>
      </c>
      <c r="S20" s="561">
        <v>-48065</v>
      </c>
      <c r="T20" s="561">
        <v>-55036</v>
      </c>
      <c r="U20" s="561">
        <v>-39358</v>
      </c>
      <c r="V20" s="561">
        <v>-45127</v>
      </c>
      <c r="W20" s="561">
        <v>-40332</v>
      </c>
      <c r="X20" s="561">
        <v>-45819</v>
      </c>
      <c r="Y20" s="561">
        <v>-46124</v>
      </c>
      <c r="Z20" s="561">
        <v>-44319</v>
      </c>
      <c r="AA20" s="561">
        <v>-40171</v>
      </c>
      <c r="AB20" s="561">
        <v>-42997</v>
      </c>
      <c r="AC20" s="561">
        <v>-48206</v>
      </c>
      <c r="AD20" s="561">
        <v>-51365</v>
      </c>
      <c r="AE20" s="561">
        <v>-48925</v>
      </c>
      <c r="AF20" s="561">
        <v>-59268</v>
      </c>
      <c r="AG20" s="561">
        <v>-56743</v>
      </c>
      <c r="AH20" s="561">
        <v>-52732</v>
      </c>
      <c r="AI20" s="561">
        <v>-46969</v>
      </c>
      <c r="AJ20" s="561">
        <v>-50241.999999999993</v>
      </c>
      <c r="AK20" s="561">
        <v>-48721.000000000029</v>
      </c>
      <c r="AL20" s="561">
        <v>-49060.999999999971</v>
      </c>
      <c r="AM20" s="561">
        <v>-47199</v>
      </c>
      <c r="AN20" s="561">
        <v>-51166</v>
      </c>
      <c r="AO20" s="561">
        <v>-51966</v>
      </c>
      <c r="AP20" s="561">
        <v>-54533</v>
      </c>
      <c r="AQ20" s="561">
        <v>-54590</v>
      </c>
      <c r="AR20" s="561">
        <v>-56431</v>
      </c>
      <c r="AS20" s="561">
        <v>-59853</v>
      </c>
      <c r="AT20" s="561">
        <v>-58982</v>
      </c>
      <c r="AU20" s="561">
        <v>-52803</v>
      </c>
      <c r="AV20" s="561">
        <v>-60338</v>
      </c>
      <c r="AW20" s="561">
        <v>-66671</v>
      </c>
      <c r="AX20" s="561">
        <v>-64844</v>
      </c>
      <c r="AY20" s="561">
        <v>-48905</v>
      </c>
      <c r="AZ20" s="561">
        <v>-52021</v>
      </c>
      <c r="BA20" s="561">
        <v>-54584</v>
      </c>
      <c r="BB20" s="561">
        <v>-58056</v>
      </c>
      <c r="BC20" s="561">
        <v>-55460</v>
      </c>
      <c r="BD20" s="561">
        <v>-63201</v>
      </c>
      <c r="BE20" s="561">
        <v>-63319</v>
      </c>
      <c r="BF20" s="419"/>
      <c r="BG20" s="66"/>
      <c r="BH20" s="71"/>
      <c r="BI20" s="59"/>
      <c r="BJ20" s="138"/>
      <c r="BK20" s="138"/>
      <c r="BL20" s="138"/>
      <c r="BM20" s="138"/>
      <c r="BN20" s="419"/>
      <c r="BO20" s="419"/>
      <c r="BP20" s="419"/>
      <c r="BQ20" s="419"/>
      <c r="BR20" s="419"/>
      <c r="BS20" s="419"/>
      <c r="BT20" s="419"/>
      <c r="BU20" s="419"/>
      <c r="BV20" s="419"/>
      <c r="BW20" s="419"/>
      <c r="BX20" s="419"/>
      <c r="BY20" s="419"/>
      <c r="BZ20" s="419"/>
      <c r="CA20" s="419"/>
      <c r="CB20" s="419"/>
      <c r="CC20" s="419"/>
      <c r="CD20" s="419"/>
      <c r="CE20" s="419"/>
      <c r="CF20" s="419"/>
      <c r="CG20" s="419"/>
      <c r="CH20" s="419"/>
      <c r="CI20" s="419"/>
      <c r="CJ20" s="419"/>
      <c r="CK20" s="419"/>
      <c r="CL20" s="419"/>
      <c r="CM20" s="419"/>
      <c r="CN20" s="419"/>
      <c r="CO20" s="419"/>
      <c r="CP20" s="419"/>
      <c r="CQ20" s="419"/>
      <c r="CR20" s="419"/>
      <c r="CS20" s="419"/>
      <c r="CT20" s="419"/>
      <c r="CU20" s="419"/>
      <c r="CV20" s="419"/>
      <c r="CW20" s="419"/>
      <c r="CX20" s="419"/>
      <c r="CY20" s="419"/>
      <c r="CZ20" s="419"/>
      <c r="DA20" s="419"/>
      <c r="DB20" s="419"/>
      <c r="DC20" s="419"/>
      <c r="DD20" s="419"/>
      <c r="DE20" s="419"/>
      <c r="DF20" s="419"/>
      <c r="DG20" s="419"/>
      <c r="DH20" s="419"/>
      <c r="DI20" s="419"/>
      <c r="DJ20" s="419"/>
      <c r="DK20" s="419"/>
      <c r="DL20" s="419"/>
      <c r="DM20" s="419"/>
      <c r="DN20" s="419"/>
      <c r="DO20" s="419"/>
      <c r="DP20" s="419"/>
      <c r="DQ20" s="419"/>
      <c r="DR20" s="419"/>
      <c r="DS20" s="419"/>
      <c r="DT20" s="419"/>
      <c r="DU20" s="419"/>
      <c r="DV20" s="419"/>
      <c r="DW20" s="419"/>
      <c r="DX20" s="419"/>
      <c r="DY20" s="419"/>
      <c r="DZ20" s="419"/>
      <c r="EA20" s="419"/>
      <c r="EB20" s="419"/>
      <c r="EC20" s="419"/>
      <c r="ED20" s="419"/>
      <c r="EE20" s="419"/>
      <c r="EF20" s="419"/>
      <c r="EG20" s="419"/>
      <c r="EH20" s="419"/>
      <c r="EI20" s="419"/>
      <c r="EJ20" s="419"/>
      <c r="EK20" s="419"/>
      <c r="EL20" s="419"/>
      <c r="EM20" s="419"/>
      <c r="EN20" s="419"/>
      <c r="EO20" s="419"/>
      <c r="EP20" s="419"/>
      <c r="EQ20" s="419"/>
      <c r="ER20" s="419"/>
      <c r="ES20" s="419"/>
      <c r="ET20" s="419"/>
      <c r="EU20" s="419"/>
      <c r="EV20" s="419"/>
      <c r="EW20" s="419"/>
      <c r="EX20" s="419"/>
      <c r="EY20" s="419"/>
      <c r="EZ20" s="419"/>
      <c r="FA20" s="419"/>
      <c r="FB20" s="419"/>
      <c r="FC20" s="419"/>
      <c r="FD20" s="419"/>
      <c r="FE20" s="419"/>
      <c r="FF20" s="419"/>
      <c r="FG20" s="419"/>
      <c r="FH20" s="419"/>
      <c r="FI20" s="419"/>
      <c r="FJ20" s="419"/>
      <c r="FK20" s="419"/>
      <c r="FL20" s="419"/>
      <c r="FM20" s="419"/>
      <c r="FN20" s="419"/>
      <c r="FO20" s="419"/>
      <c r="FP20" s="419"/>
      <c r="FQ20" s="419"/>
      <c r="FR20" s="419"/>
      <c r="FS20" s="419"/>
      <c r="FT20" s="419"/>
      <c r="FU20" s="419"/>
      <c r="FV20" s="419"/>
      <c r="FW20" s="419"/>
      <c r="FX20" s="419"/>
      <c r="FY20" s="419"/>
      <c r="FZ20" s="419"/>
      <c r="GA20" s="419"/>
      <c r="GB20" s="419"/>
      <c r="GC20" s="419"/>
      <c r="GD20" s="419"/>
      <c r="GE20" s="419"/>
      <c r="GF20" s="419"/>
      <c r="GG20" s="419"/>
      <c r="GH20" s="419"/>
      <c r="GI20" s="419"/>
      <c r="GJ20" s="419"/>
      <c r="GK20" s="419"/>
      <c r="GL20" s="419"/>
      <c r="GM20" s="419"/>
      <c r="GN20" s="419"/>
      <c r="GO20" s="419"/>
      <c r="GP20" s="419"/>
      <c r="GQ20" s="419"/>
      <c r="XFB20" s="135">
        <v>221</v>
      </c>
    </row>
    <row r="21" spans="1:199 16382:16382" s="420" customFormat="1" ht="15" customHeight="1" thickBot="1">
      <c r="A21" s="74"/>
      <c r="B21" s="570" t="str">
        <f>INDEX(tblTrans[[English]:[Polski]],MATCH(XFB21,tblTrans[ID],0),LangSelID)</f>
        <v>Other discharged fees</v>
      </c>
      <c r="C21" s="561">
        <v>-9796</v>
      </c>
      <c r="D21" s="561">
        <v>-15091</v>
      </c>
      <c r="E21" s="561">
        <v>-13285</v>
      </c>
      <c r="F21" s="561">
        <v>-26263</v>
      </c>
      <c r="G21" s="561">
        <v>-12056</v>
      </c>
      <c r="H21" s="561">
        <v>-24847</v>
      </c>
      <c r="I21" s="561">
        <v>-19852</v>
      </c>
      <c r="J21" s="561">
        <v>-33321</v>
      </c>
      <c r="K21" s="561">
        <v>-24715</v>
      </c>
      <c r="L21" s="561">
        <v>-29332</v>
      </c>
      <c r="M21" s="561">
        <v>-36467</v>
      </c>
      <c r="N21" s="561">
        <v>-38141</v>
      </c>
      <c r="O21" s="561">
        <v>-48300</v>
      </c>
      <c r="P21" s="561">
        <v>-40293</v>
      </c>
      <c r="Q21" s="561">
        <v>-42853</v>
      </c>
      <c r="R21" s="561">
        <v>-54061</v>
      </c>
      <c r="S21" s="561">
        <v>-25327</v>
      </c>
      <c r="T21" s="561">
        <v>-14367</v>
      </c>
      <c r="U21" s="561">
        <v>-26597</v>
      </c>
      <c r="V21" s="561">
        <v>-26016</v>
      </c>
      <c r="W21" s="561">
        <v>-25039</v>
      </c>
      <c r="X21" s="561">
        <v>-41991</v>
      </c>
      <c r="Y21" s="561">
        <v>-31348</v>
      </c>
      <c r="Z21" s="561">
        <v>-36125</v>
      </c>
      <c r="AA21" s="561">
        <v>-34690</v>
      </c>
      <c r="AB21" s="561">
        <v>-37828</v>
      </c>
      <c r="AC21" s="561">
        <v>-37010</v>
      </c>
      <c r="AD21" s="561">
        <v>-38487</v>
      </c>
      <c r="AE21" s="561">
        <v>-35202</v>
      </c>
      <c r="AF21" s="561">
        <v>-38448</v>
      </c>
      <c r="AG21" s="561">
        <v>-39731</v>
      </c>
      <c r="AH21" s="561">
        <v>-43522</v>
      </c>
      <c r="AI21" s="561">
        <v>-34082</v>
      </c>
      <c r="AJ21" s="561">
        <v>-30466</v>
      </c>
      <c r="AK21" s="561">
        <v>-36529</v>
      </c>
      <c r="AL21" s="561">
        <v>-38049</v>
      </c>
      <c r="AM21" s="561">
        <v>-32587</v>
      </c>
      <c r="AN21" s="561">
        <v>-40634</v>
      </c>
      <c r="AO21" s="561">
        <v>-39773</v>
      </c>
      <c r="AP21" s="561">
        <v>-35955</v>
      </c>
      <c r="AQ21" s="561">
        <v>-40915</v>
      </c>
      <c r="AR21" s="561">
        <v>-37708</v>
      </c>
      <c r="AS21" s="561">
        <v>-45408</v>
      </c>
      <c r="AT21" s="561">
        <v>-49786</v>
      </c>
      <c r="AU21" s="561">
        <v>-50426</v>
      </c>
      <c r="AV21" s="561">
        <v>-45677</v>
      </c>
      <c r="AW21" s="561">
        <v>-45558</v>
      </c>
      <c r="AX21" s="561">
        <v>-58777</v>
      </c>
      <c r="AY21" s="561">
        <v>-47902</v>
      </c>
      <c r="AZ21" s="561">
        <v>-54010</v>
      </c>
      <c r="BA21" s="561">
        <v>-45838</v>
      </c>
      <c r="BB21" s="561">
        <v>-56213</v>
      </c>
      <c r="BC21" s="561">
        <v>-49263</v>
      </c>
      <c r="BD21" s="561">
        <v>-53082</v>
      </c>
      <c r="BE21" s="561">
        <v>-48403</v>
      </c>
      <c r="BF21" s="419"/>
      <c r="BG21" s="66"/>
      <c r="BH21" s="71"/>
      <c r="BI21" s="59"/>
      <c r="BJ21" s="138"/>
      <c r="BK21" s="138"/>
      <c r="BL21" s="138"/>
      <c r="BM21" s="138"/>
      <c r="BN21" s="419"/>
      <c r="BO21" s="419"/>
      <c r="BP21" s="419"/>
      <c r="BQ21" s="419"/>
      <c r="BR21" s="419"/>
      <c r="BS21" s="419"/>
      <c r="BT21" s="419"/>
      <c r="BU21" s="419"/>
      <c r="BV21" s="419"/>
      <c r="BW21" s="419"/>
      <c r="BX21" s="419"/>
      <c r="BY21" s="419"/>
      <c r="BZ21" s="419"/>
      <c r="CA21" s="419"/>
      <c r="CB21" s="419"/>
      <c r="CC21" s="419"/>
      <c r="CD21" s="419"/>
      <c r="CE21" s="419"/>
      <c r="CF21" s="419"/>
      <c r="CG21" s="419"/>
      <c r="CH21" s="419"/>
      <c r="CI21" s="419"/>
      <c r="CJ21" s="419"/>
      <c r="CK21" s="419"/>
      <c r="CL21" s="419"/>
      <c r="CM21" s="419"/>
      <c r="CN21" s="419"/>
      <c r="CO21" s="419"/>
      <c r="CP21" s="419"/>
      <c r="CQ21" s="419"/>
      <c r="CR21" s="419"/>
      <c r="CS21" s="419"/>
      <c r="CT21" s="419"/>
      <c r="CU21" s="419"/>
      <c r="CV21" s="419"/>
      <c r="CW21" s="419"/>
      <c r="CX21" s="419"/>
      <c r="CY21" s="419"/>
      <c r="CZ21" s="419"/>
      <c r="DA21" s="419"/>
      <c r="DB21" s="419"/>
      <c r="DC21" s="419"/>
      <c r="DD21" s="419"/>
      <c r="DE21" s="419"/>
      <c r="DF21" s="419"/>
      <c r="DG21" s="419"/>
      <c r="DH21" s="419"/>
      <c r="DI21" s="419"/>
      <c r="DJ21" s="419"/>
      <c r="DK21" s="419"/>
      <c r="DL21" s="419"/>
      <c r="DM21" s="419"/>
      <c r="DN21" s="419"/>
      <c r="DO21" s="419"/>
      <c r="DP21" s="419"/>
      <c r="DQ21" s="419"/>
      <c r="DR21" s="419"/>
      <c r="DS21" s="419"/>
      <c r="DT21" s="419"/>
      <c r="DU21" s="419"/>
      <c r="DV21" s="419"/>
      <c r="DW21" s="419"/>
      <c r="DX21" s="419"/>
      <c r="DY21" s="419"/>
      <c r="DZ21" s="419"/>
      <c r="EA21" s="419"/>
      <c r="EB21" s="419"/>
      <c r="EC21" s="419"/>
      <c r="ED21" s="419"/>
      <c r="EE21" s="419"/>
      <c r="EF21" s="419"/>
      <c r="EG21" s="419"/>
      <c r="EH21" s="419"/>
      <c r="EI21" s="419"/>
      <c r="EJ21" s="419"/>
      <c r="EK21" s="419"/>
      <c r="EL21" s="419"/>
      <c r="EM21" s="419"/>
      <c r="EN21" s="419"/>
      <c r="EO21" s="419"/>
      <c r="EP21" s="419"/>
      <c r="EQ21" s="419"/>
      <c r="ER21" s="419"/>
      <c r="ES21" s="419"/>
      <c r="ET21" s="419"/>
      <c r="EU21" s="419"/>
      <c r="EV21" s="419"/>
      <c r="EW21" s="419"/>
      <c r="EX21" s="419"/>
      <c r="EY21" s="419"/>
      <c r="EZ21" s="419"/>
      <c r="FA21" s="419"/>
      <c r="FB21" s="419"/>
      <c r="FC21" s="419"/>
      <c r="FD21" s="419"/>
      <c r="FE21" s="419"/>
      <c r="FF21" s="419"/>
      <c r="FG21" s="419"/>
      <c r="FH21" s="419"/>
      <c r="FI21" s="419"/>
      <c r="FJ21" s="419"/>
      <c r="FK21" s="419"/>
      <c r="FL21" s="419"/>
      <c r="FM21" s="419"/>
      <c r="FN21" s="419"/>
      <c r="FO21" s="419"/>
      <c r="FP21" s="419"/>
      <c r="FQ21" s="419"/>
      <c r="FR21" s="419"/>
      <c r="FS21" s="419"/>
      <c r="FT21" s="419"/>
      <c r="FU21" s="419"/>
      <c r="FV21" s="419"/>
      <c r="FW21" s="419"/>
      <c r="FX21" s="419"/>
      <c r="FY21" s="419"/>
      <c r="FZ21" s="419"/>
      <c r="GA21" s="419"/>
      <c r="GB21" s="419"/>
      <c r="GC21" s="419"/>
      <c r="GD21" s="419"/>
      <c r="GE21" s="419"/>
      <c r="GF21" s="419"/>
      <c r="GG21" s="419"/>
      <c r="GH21" s="419"/>
      <c r="GI21" s="419"/>
      <c r="GJ21" s="419"/>
      <c r="GK21" s="419"/>
      <c r="GL21" s="419"/>
      <c r="GM21" s="419"/>
      <c r="GN21" s="419"/>
      <c r="GO21" s="419"/>
      <c r="GP21" s="419"/>
      <c r="GQ21" s="419"/>
      <c r="XFB21" s="135">
        <v>222</v>
      </c>
    </row>
    <row r="22" spans="1:199 16382:16382" s="420" customFormat="1" ht="15" customHeight="1" thickBot="1">
      <c r="A22" s="74"/>
      <c r="B22" s="808" t="str">
        <f>INDEX(tblTrans[[English]:[Polski]],MATCH(XFB22,tblTrans[ID],0),LangSelID)</f>
        <v>Commissions paid to external entities for sale of the Bank’s products</v>
      </c>
      <c r="C22" s="561"/>
      <c r="D22" s="561"/>
      <c r="E22" s="561"/>
      <c r="F22" s="561"/>
      <c r="G22" s="561"/>
      <c r="H22" s="561"/>
      <c r="I22" s="561"/>
      <c r="J22" s="561"/>
      <c r="K22" s="561"/>
      <c r="L22" s="561"/>
      <c r="M22" s="561"/>
      <c r="N22" s="561"/>
      <c r="O22" s="561"/>
      <c r="P22" s="561"/>
      <c r="Q22" s="561"/>
      <c r="R22" s="561"/>
      <c r="S22" s="561">
        <v>-19845</v>
      </c>
      <c r="T22" s="561">
        <v>-25160</v>
      </c>
      <c r="U22" s="561">
        <v>-19363</v>
      </c>
      <c r="V22" s="561">
        <v>-24138</v>
      </c>
      <c r="W22" s="561">
        <v>-18430</v>
      </c>
      <c r="X22" s="561">
        <v>-18914</v>
      </c>
      <c r="Y22" s="561">
        <v>-21024</v>
      </c>
      <c r="Z22" s="561">
        <v>-22101</v>
      </c>
      <c r="AA22" s="561">
        <v>-15993</v>
      </c>
      <c r="AB22" s="561">
        <v>-14360</v>
      </c>
      <c r="AC22" s="561">
        <v>-19544</v>
      </c>
      <c r="AD22" s="561">
        <v>-15245</v>
      </c>
      <c r="AE22" s="561">
        <v>-16546</v>
      </c>
      <c r="AF22" s="561">
        <v>-14719</v>
      </c>
      <c r="AG22" s="561">
        <v>-16674</v>
      </c>
      <c r="AH22" s="561">
        <v>-16767</v>
      </c>
      <c r="AI22" s="561">
        <v>-15593</v>
      </c>
      <c r="AJ22" s="561">
        <v>-22990</v>
      </c>
      <c r="AK22" s="561">
        <v>-14677</v>
      </c>
      <c r="AL22" s="561">
        <v>-24741</v>
      </c>
      <c r="AM22" s="561">
        <v>-21971</v>
      </c>
      <c r="AN22" s="561">
        <v>-26208</v>
      </c>
      <c r="AO22" s="561">
        <v>-25014</v>
      </c>
      <c r="AP22" s="561">
        <v>-25256</v>
      </c>
      <c r="AQ22" s="561">
        <v>-25022</v>
      </c>
      <c r="AR22" s="561">
        <v>-30623</v>
      </c>
      <c r="AS22" s="561">
        <v>-35176</v>
      </c>
      <c r="AT22" s="561">
        <v>-32189</v>
      </c>
      <c r="AU22" s="561">
        <v>-32622</v>
      </c>
      <c r="AV22" s="561">
        <v>-32468</v>
      </c>
      <c r="AW22" s="561">
        <v>-31420</v>
      </c>
      <c r="AX22" s="561">
        <v>-34176</v>
      </c>
      <c r="AY22" s="561">
        <v>-30882</v>
      </c>
      <c r="AZ22" s="561">
        <v>-31224</v>
      </c>
      <c r="BA22" s="561">
        <v>-41995</v>
      </c>
      <c r="BB22" s="561">
        <v>-37426</v>
      </c>
      <c r="BC22" s="561">
        <v>-45205</v>
      </c>
      <c r="BD22" s="561">
        <v>-47359</v>
      </c>
      <c r="BE22" s="561">
        <v>-48292</v>
      </c>
      <c r="BF22" s="419"/>
      <c r="BG22" s="66"/>
      <c r="BH22" s="71"/>
      <c r="BI22" s="59"/>
      <c r="BJ22" s="138"/>
      <c r="BK22" s="138"/>
      <c r="BL22" s="138"/>
      <c r="BM22" s="138"/>
      <c r="BN22" s="419"/>
      <c r="BO22" s="419"/>
      <c r="BP22" s="419"/>
      <c r="BQ22" s="419"/>
      <c r="BR22" s="419"/>
      <c r="BS22" s="419"/>
      <c r="BT22" s="419"/>
      <c r="BU22" s="419"/>
      <c r="BV22" s="419"/>
      <c r="BW22" s="419"/>
      <c r="BX22" s="419"/>
      <c r="BY22" s="419"/>
      <c r="BZ22" s="419"/>
      <c r="CA22" s="419"/>
      <c r="CB22" s="419"/>
      <c r="CC22" s="419"/>
      <c r="CD22" s="419"/>
      <c r="CE22" s="419"/>
      <c r="CF22" s="419"/>
      <c r="CG22" s="419"/>
      <c r="CH22" s="419"/>
      <c r="CI22" s="419"/>
      <c r="CJ22" s="419"/>
      <c r="CK22" s="419"/>
      <c r="CL22" s="419"/>
      <c r="CM22" s="419"/>
      <c r="CN22" s="419"/>
      <c r="CO22" s="419"/>
      <c r="CP22" s="419"/>
      <c r="CQ22" s="419"/>
      <c r="CR22" s="419"/>
      <c r="CS22" s="419"/>
      <c r="CT22" s="419"/>
      <c r="CU22" s="419"/>
      <c r="CV22" s="419"/>
      <c r="CW22" s="419"/>
      <c r="CX22" s="419"/>
      <c r="CY22" s="419"/>
      <c r="CZ22" s="419"/>
      <c r="DA22" s="419"/>
      <c r="DB22" s="419"/>
      <c r="DC22" s="419"/>
      <c r="DD22" s="419"/>
      <c r="DE22" s="419"/>
      <c r="DF22" s="419"/>
      <c r="DG22" s="419"/>
      <c r="DH22" s="419"/>
      <c r="DI22" s="419"/>
      <c r="DJ22" s="419"/>
      <c r="DK22" s="419"/>
      <c r="DL22" s="419"/>
      <c r="DM22" s="419"/>
      <c r="DN22" s="419"/>
      <c r="DO22" s="419"/>
      <c r="DP22" s="419"/>
      <c r="DQ22" s="419"/>
      <c r="DR22" s="419"/>
      <c r="DS22" s="419"/>
      <c r="DT22" s="419"/>
      <c r="DU22" s="419"/>
      <c r="DV22" s="419"/>
      <c r="DW22" s="419"/>
      <c r="DX22" s="419"/>
      <c r="DY22" s="419"/>
      <c r="DZ22" s="419"/>
      <c r="EA22" s="419"/>
      <c r="EB22" s="419"/>
      <c r="EC22" s="419"/>
      <c r="ED22" s="419"/>
      <c r="EE22" s="419"/>
      <c r="EF22" s="419"/>
      <c r="EG22" s="419"/>
      <c r="EH22" s="419"/>
      <c r="EI22" s="419"/>
      <c r="EJ22" s="419"/>
      <c r="EK22" s="419"/>
      <c r="EL22" s="419"/>
      <c r="EM22" s="419"/>
      <c r="EN22" s="419"/>
      <c r="EO22" s="419"/>
      <c r="EP22" s="419"/>
      <c r="EQ22" s="419"/>
      <c r="ER22" s="419"/>
      <c r="ES22" s="419"/>
      <c r="ET22" s="419"/>
      <c r="EU22" s="419"/>
      <c r="EV22" s="419"/>
      <c r="EW22" s="419"/>
      <c r="EX22" s="419"/>
      <c r="EY22" s="419"/>
      <c r="EZ22" s="419"/>
      <c r="FA22" s="419"/>
      <c r="FB22" s="419"/>
      <c r="FC22" s="419"/>
      <c r="FD22" s="419"/>
      <c r="FE22" s="419"/>
      <c r="FF22" s="419"/>
      <c r="FG22" s="419"/>
      <c r="FH22" s="419"/>
      <c r="FI22" s="419"/>
      <c r="FJ22" s="419"/>
      <c r="FK22" s="419"/>
      <c r="FL22" s="419"/>
      <c r="FM22" s="419"/>
      <c r="FN22" s="419"/>
      <c r="FO22" s="419"/>
      <c r="FP22" s="419"/>
      <c r="FQ22" s="419"/>
      <c r="FR22" s="419"/>
      <c r="FS22" s="419"/>
      <c r="FT22" s="419"/>
      <c r="FU22" s="419"/>
      <c r="FV22" s="419"/>
      <c r="FW22" s="419"/>
      <c r="FX22" s="419"/>
      <c r="FY22" s="419"/>
      <c r="FZ22" s="419"/>
      <c r="GA22" s="419"/>
      <c r="GB22" s="419"/>
      <c r="GC22" s="419"/>
      <c r="GD22" s="419"/>
      <c r="GE22" s="419"/>
      <c r="GF22" s="419"/>
      <c r="GG22" s="419"/>
      <c r="GH22" s="419"/>
      <c r="GI22" s="419"/>
      <c r="GJ22" s="419"/>
      <c r="GK22" s="419"/>
      <c r="GL22" s="419"/>
      <c r="GM22" s="419"/>
      <c r="GN22" s="419"/>
      <c r="GO22" s="419"/>
      <c r="GP22" s="419"/>
      <c r="GQ22" s="419"/>
      <c r="XFB22" s="135">
        <v>223</v>
      </c>
    </row>
    <row r="23" spans="1:199 16382:16382" s="419" customFormat="1" ht="15" customHeight="1" thickBot="1">
      <c r="A23" s="203"/>
      <c r="B23" s="570" t="str">
        <f>INDEX(tblTrans[[English]:[Polski]],MATCH(XFB23,tblTrans[ID],0),LangSelID)</f>
        <v>Insurance activity fees paid</v>
      </c>
      <c r="C23" s="561"/>
      <c r="D23" s="561"/>
      <c r="E23" s="561"/>
      <c r="F23" s="561"/>
      <c r="G23" s="561"/>
      <c r="H23" s="561"/>
      <c r="I23" s="561"/>
      <c r="J23" s="561"/>
      <c r="K23" s="561"/>
      <c r="L23" s="561"/>
      <c r="M23" s="561"/>
      <c r="N23" s="561"/>
      <c r="O23" s="561">
        <v>-3800</v>
      </c>
      <c r="P23" s="561">
        <v>-1927</v>
      </c>
      <c r="Q23" s="561">
        <v>1412</v>
      </c>
      <c r="R23" s="561">
        <v>-1581</v>
      </c>
      <c r="S23" s="561">
        <v>-3463</v>
      </c>
      <c r="T23" s="561">
        <v>-10083</v>
      </c>
      <c r="U23" s="561">
        <v>-11783</v>
      </c>
      <c r="V23" s="561">
        <v>-11824</v>
      </c>
      <c r="W23" s="561">
        <v>-6057</v>
      </c>
      <c r="X23" s="561">
        <v>-7047</v>
      </c>
      <c r="Y23" s="561">
        <v>-2575</v>
      </c>
      <c r="Z23" s="561">
        <v>-2062</v>
      </c>
      <c r="AA23" s="561">
        <v>-2930</v>
      </c>
      <c r="AB23" s="561">
        <v>-1879</v>
      </c>
      <c r="AC23" s="561">
        <v>-1935</v>
      </c>
      <c r="AD23" s="561">
        <v>-3727</v>
      </c>
      <c r="AE23" s="561">
        <v>-2135</v>
      </c>
      <c r="AF23" s="561">
        <v>-137</v>
      </c>
      <c r="AG23" s="561">
        <v>-931</v>
      </c>
      <c r="AH23" s="561">
        <v>-425</v>
      </c>
      <c r="AI23" s="561">
        <v>-1332</v>
      </c>
      <c r="AJ23" s="561">
        <v>-2703</v>
      </c>
      <c r="AK23" s="561">
        <v>-3312</v>
      </c>
      <c r="AL23" s="561">
        <v>-1660</v>
      </c>
      <c r="AM23" s="561">
        <v>-4206</v>
      </c>
      <c r="AN23" s="561">
        <v>1652</v>
      </c>
      <c r="AO23" s="561">
        <v>1034</v>
      </c>
      <c r="AP23" s="561">
        <v>-45</v>
      </c>
      <c r="AQ23" s="561">
        <v>-1426</v>
      </c>
      <c r="AR23" s="561">
        <v>-1326</v>
      </c>
      <c r="AS23" s="561">
        <v>1085</v>
      </c>
      <c r="AT23" s="561">
        <v>-418</v>
      </c>
      <c r="AU23" s="561">
        <v>-1484</v>
      </c>
      <c r="AV23" s="561">
        <v>245</v>
      </c>
      <c r="AW23" s="561">
        <v>-592</v>
      </c>
      <c r="AX23" s="561">
        <v>-684</v>
      </c>
      <c r="AY23" s="561">
        <v>-1879</v>
      </c>
      <c r="AZ23" s="561">
        <v>-2178</v>
      </c>
      <c r="BA23" s="561">
        <v>1563</v>
      </c>
      <c r="BB23" s="561">
        <v>-2653</v>
      </c>
      <c r="BC23" s="561">
        <v>-1543</v>
      </c>
      <c r="BD23" s="561">
        <v>-3240</v>
      </c>
      <c r="BE23" s="561">
        <v>-2559</v>
      </c>
      <c r="BG23" s="66"/>
      <c r="BH23" s="71"/>
      <c r="BI23" s="59"/>
      <c r="BJ23" s="138"/>
      <c r="BK23" s="138"/>
      <c r="BL23" s="138"/>
      <c r="BM23" s="138"/>
      <c r="XFB23" s="135">
        <v>224</v>
      </c>
    </row>
    <row r="24" spans="1:199 16382:16382" s="419" customFormat="1" ht="15" customHeight="1" thickBot="1">
      <c r="A24" s="203"/>
      <c r="B24" s="570" t="str">
        <f>INDEX(tblTrans[[English]:[Polski]],MATCH(XFB24,tblTrans[ID],0),LangSelID)</f>
        <v>Cash services</v>
      </c>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v>-5631</v>
      </c>
      <c r="AJ24" s="560">
        <v>-8082</v>
      </c>
      <c r="AK24" s="560">
        <v>-10014</v>
      </c>
      <c r="AL24" s="560">
        <v>-12384</v>
      </c>
      <c r="AM24" s="560">
        <v>-6118</v>
      </c>
      <c r="AN24" s="560">
        <v>-7985</v>
      </c>
      <c r="AO24" s="560">
        <v>-10029</v>
      </c>
      <c r="AP24" s="560">
        <v>-16534</v>
      </c>
      <c r="AQ24" s="560">
        <v>-8731</v>
      </c>
      <c r="AR24" s="560">
        <v>-14014</v>
      </c>
      <c r="AS24" s="560">
        <v>-10821</v>
      </c>
      <c r="AT24" s="560">
        <v>-14340</v>
      </c>
      <c r="AU24" s="560">
        <v>-10602</v>
      </c>
      <c r="AV24" s="560">
        <v>-14001</v>
      </c>
      <c r="AW24" s="560">
        <v>-12066</v>
      </c>
      <c r="AX24" s="560">
        <v>-10868</v>
      </c>
      <c r="AY24" s="560">
        <v>-12833</v>
      </c>
      <c r="AZ24" s="560">
        <v>-11250</v>
      </c>
      <c r="BA24" s="560">
        <v>-12422</v>
      </c>
      <c r="BB24" s="560">
        <v>-13555</v>
      </c>
      <c r="BC24" s="560">
        <v>-10173</v>
      </c>
      <c r="BD24" s="560">
        <v>-9333</v>
      </c>
      <c r="BE24" s="560">
        <v>-10634</v>
      </c>
      <c r="BG24" s="66"/>
      <c r="BH24" s="71"/>
      <c r="BI24" s="59"/>
      <c r="BJ24" s="138"/>
      <c r="BK24" s="138"/>
      <c r="BL24" s="138"/>
      <c r="BM24" s="138"/>
      <c r="XFB24" s="1299">
        <v>225</v>
      </c>
    </row>
    <row r="25" spans="1:199 16382:16382" s="419" customFormat="1" ht="15" customHeight="1" thickBot="1">
      <c r="A25" s="203"/>
      <c r="B25" s="1315" t="str">
        <f>INDEX(tblTrans[[English]:[Polski]],MATCH(XFB25,tblTrans[ID],0),LangSelID)</f>
        <v>Fees paid to NBP and KIR</v>
      </c>
      <c r="C25" s="560"/>
      <c r="D25" s="560"/>
      <c r="E25" s="560"/>
      <c r="F25" s="560"/>
      <c r="G25" s="560"/>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v>-1798</v>
      </c>
      <c r="AJ25" s="560">
        <v>-2608</v>
      </c>
      <c r="AK25" s="560">
        <v>-2620</v>
      </c>
      <c r="AL25" s="560">
        <v>-3732</v>
      </c>
      <c r="AM25" s="560">
        <v>-1783</v>
      </c>
      <c r="AN25" s="560">
        <v>-2631</v>
      </c>
      <c r="AO25" s="560">
        <v>-2613</v>
      </c>
      <c r="AP25" s="560">
        <v>-3587</v>
      </c>
      <c r="AQ25" s="560">
        <v>-1889</v>
      </c>
      <c r="AR25" s="560">
        <v>-2838</v>
      </c>
      <c r="AS25" s="560">
        <v>-2802</v>
      </c>
      <c r="AT25" s="560">
        <v>-3924</v>
      </c>
      <c r="AU25" s="560">
        <v>-2106</v>
      </c>
      <c r="AV25" s="560">
        <v>-3119</v>
      </c>
      <c r="AW25" s="560">
        <v>-3305</v>
      </c>
      <c r="AX25" s="560">
        <v>-4527</v>
      </c>
      <c r="AY25" s="560">
        <v>-2211</v>
      </c>
      <c r="AZ25" s="560">
        <v>-3361</v>
      </c>
      <c r="BA25" s="560">
        <v>-3409</v>
      </c>
      <c r="BB25" s="560">
        <v>-4475</v>
      </c>
      <c r="BC25" s="560">
        <v>-2539</v>
      </c>
      <c r="BD25" s="560">
        <v>-3685</v>
      </c>
      <c r="BE25" s="560">
        <v>-3811</v>
      </c>
      <c r="BG25" s="66"/>
      <c r="BH25" s="71"/>
      <c r="BI25" s="59"/>
      <c r="BJ25" s="138"/>
      <c r="BK25" s="138"/>
      <c r="BL25" s="138"/>
      <c r="BM25" s="138"/>
      <c r="XFB25" s="1299">
        <v>226</v>
      </c>
    </row>
    <row r="26" spans="1:199 16382:16382" s="420" customFormat="1" ht="15" customHeight="1" thickBot="1">
      <c r="A26" s="74"/>
      <c r="B26" s="550" t="str">
        <f>INDEX(tblTrans[[English]:[Polski]],MATCH(XFB26,tblTrans[ID],0),LangSelID)</f>
        <v>Total fee and commission expense</v>
      </c>
      <c r="C26" s="551">
        <v>-36269</v>
      </c>
      <c r="D26" s="551">
        <v>-44919</v>
      </c>
      <c r="E26" s="551">
        <v>-36029</v>
      </c>
      <c r="F26" s="551">
        <v>-49144</v>
      </c>
      <c r="G26" s="551">
        <v>-38864</v>
      </c>
      <c r="H26" s="551">
        <v>-57723</v>
      </c>
      <c r="I26" s="551">
        <v>-52625</v>
      </c>
      <c r="J26" s="551">
        <v>-71812</v>
      </c>
      <c r="K26" s="551">
        <v>-61291</v>
      </c>
      <c r="L26" s="551">
        <v>-66422</v>
      </c>
      <c r="M26" s="551">
        <v>-77575</v>
      </c>
      <c r="N26" s="551">
        <v>-87709</v>
      </c>
      <c r="O26" s="551">
        <v>-97903</v>
      </c>
      <c r="P26" s="551">
        <v>-97748</v>
      </c>
      <c r="Q26" s="551">
        <v>-96589</v>
      </c>
      <c r="R26" s="551">
        <v>-114324</v>
      </c>
      <c r="S26" s="551">
        <v>-104665</v>
      </c>
      <c r="T26" s="551">
        <v>-110297</v>
      </c>
      <c r="U26" s="551">
        <v>-103390</v>
      </c>
      <c r="V26" s="551">
        <v>-114474</v>
      </c>
      <c r="W26" s="551">
        <v>-99275</v>
      </c>
      <c r="X26" s="551">
        <v>-121840</v>
      </c>
      <c r="Y26" s="551">
        <v>-107425</v>
      </c>
      <c r="Z26" s="551">
        <v>-110660</v>
      </c>
      <c r="AA26" s="551">
        <f t="shared" ref="AA26:AH26" si="1">SUM(AA19:AA23)</f>
        <v>-101577</v>
      </c>
      <c r="AB26" s="551">
        <f t="shared" si="1"/>
        <v>-101481</v>
      </c>
      <c r="AC26" s="551">
        <f t="shared" si="1"/>
        <v>-113402</v>
      </c>
      <c r="AD26" s="551">
        <f t="shared" si="1"/>
        <v>-113873</v>
      </c>
      <c r="AE26" s="551">
        <f t="shared" si="1"/>
        <v>-110180</v>
      </c>
      <c r="AF26" s="551">
        <f t="shared" si="1"/>
        <v>-121989</v>
      </c>
      <c r="AG26" s="551">
        <f t="shared" si="1"/>
        <v>-121071</v>
      </c>
      <c r="AH26" s="551">
        <f t="shared" si="1"/>
        <v>-115856</v>
      </c>
      <c r="AI26" s="551">
        <f>SUM(AI19:AI25)</f>
        <v>-112369</v>
      </c>
      <c r="AJ26" s="551">
        <f>SUM(AJ19:AJ25)</f>
        <v>-125480</v>
      </c>
      <c r="AK26" s="551">
        <f>SUM(AK19:AK25)</f>
        <v>-123045.00000000003</v>
      </c>
      <c r="AL26" s="551">
        <f>SUM(AL19:AL25)</f>
        <v>-137016.99999999997</v>
      </c>
      <c r="AM26" s="551">
        <v>-120670</v>
      </c>
      <c r="AN26" s="551">
        <v>-135154</v>
      </c>
      <c r="AO26" s="551">
        <v>-136298</v>
      </c>
      <c r="AP26" s="551">
        <v>-144629</v>
      </c>
      <c r="AQ26" s="551">
        <v>-140165</v>
      </c>
      <c r="AR26" s="551">
        <v>-155580</v>
      </c>
      <c r="AS26" s="551">
        <v>-170069</v>
      </c>
      <c r="AT26" s="551">
        <v>-178584</v>
      </c>
      <c r="AU26" s="551">
        <v>-157551</v>
      </c>
      <c r="AV26" s="551">
        <v>-162699</v>
      </c>
      <c r="AW26" s="551">
        <v>-166462</v>
      </c>
      <c r="AX26" s="551">
        <v>-180803</v>
      </c>
      <c r="AY26" s="551">
        <v>-150419</v>
      </c>
      <c r="AZ26" s="2089">
        <v>-160943</v>
      </c>
      <c r="BA26" s="2089">
        <v>-162606</v>
      </c>
      <c r="BB26" s="2089">
        <v>-180523</v>
      </c>
      <c r="BC26" s="551">
        <v>-171806</v>
      </c>
      <c r="BD26" s="551">
        <v>-186629</v>
      </c>
      <c r="BE26" s="551">
        <v>-184788</v>
      </c>
      <c r="BF26" s="419"/>
      <c r="BG26" s="66"/>
      <c r="BH26" s="71"/>
      <c r="BI26" s="59"/>
      <c r="BJ26" s="138"/>
      <c r="BK26" s="138"/>
      <c r="BL26" s="138"/>
      <c r="BM26" s="138"/>
      <c r="BN26" s="419"/>
      <c r="BO26" s="419"/>
      <c r="BP26" s="419"/>
      <c r="BQ26" s="419"/>
      <c r="BR26" s="419"/>
      <c r="BS26" s="419"/>
      <c r="BT26" s="419"/>
      <c r="BU26" s="419"/>
      <c r="BV26" s="419"/>
      <c r="BW26" s="419"/>
      <c r="BX26" s="419"/>
      <c r="BY26" s="419"/>
      <c r="BZ26" s="419"/>
      <c r="CA26" s="419"/>
      <c r="CB26" s="419"/>
      <c r="CC26" s="419"/>
      <c r="CD26" s="419"/>
      <c r="CE26" s="419"/>
      <c r="CF26" s="419"/>
      <c r="CG26" s="419"/>
      <c r="CH26" s="419"/>
      <c r="CI26" s="419"/>
      <c r="CJ26" s="419"/>
      <c r="CK26" s="419"/>
      <c r="CL26" s="419"/>
      <c r="CM26" s="419"/>
      <c r="CN26" s="419"/>
      <c r="CO26" s="419"/>
      <c r="CP26" s="419"/>
      <c r="CQ26" s="419"/>
      <c r="CR26" s="419"/>
      <c r="CS26" s="419"/>
      <c r="CT26" s="419"/>
      <c r="CU26" s="419"/>
      <c r="CV26" s="419"/>
      <c r="CW26" s="419"/>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19"/>
      <c r="DU26" s="419"/>
      <c r="DV26" s="419"/>
      <c r="DW26" s="419"/>
      <c r="DX26" s="419"/>
      <c r="DY26" s="419"/>
      <c r="DZ26" s="419"/>
      <c r="EA26" s="419"/>
      <c r="EB26" s="419"/>
      <c r="EC26" s="419"/>
      <c r="ED26" s="419"/>
      <c r="EE26" s="419"/>
      <c r="EF26" s="419"/>
      <c r="EG26" s="419"/>
      <c r="EH26" s="419"/>
      <c r="EI26" s="419"/>
      <c r="EJ26" s="419"/>
      <c r="EK26" s="419"/>
      <c r="EL26" s="419"/>
      <c r="EM26" s="419"/>
      <c r="EN26" s="419"/>
      <c r="EO26" s="419"/>
      <c r="EP26" s="419"/>
      <c r="EQ26" s="419"/>
      <c r="ER26" s="419"/>
      <c r="ES26" s="419"/>
      <c r="ET26" s="419"/>
      <c r="EU26" s="419"/>
      <c r="EV26" s="419"/>
      <c r="EW26" s="419"/>
      <c r="EX26" s="419"/>
      <c r="EY26" s="419"/>
      <c r="EZ26" s="419"/>
      <c r="FA26" s="419"/>
      <c r="FB26" s="419"/>
      <c r="FC26" s="419"/>
      <c r="FD26" s="419"/>
      <c r="FE26" s="419"/>
      <c r="FF26" s="419"/>
      <c r="FG26" s="419"/>
      <c r="FH26" s="419"/>
      <c r="FI26" s="419"/>
      <c r="FJ26" s="419"/>
      <c r="FK26" s="419"/>
      <c r="FL26" s="419"/>
      <c r="FM26" s="419"/>
      <c r="FN26" s="419"/>
      <c r="FO26" s="419"/>
      <c r="FP26" s="419"/>
      <c r="FQ26" s="419"/>
      <c r="FR26" s="419"/>
      <c r="FS26" s="419"/>
      <c r="FT26" s="419"/>
      <c r="FU26" s="419"/>
      <c r="FV26" s="419"/>
      <c r="FW26" s="419"/>
      <c r="FX26" s="419"/>
      <c r="FY26" s="419"/>
      <c r="FZ26" s="419"/>
      <c r="GA26" s="419"/>
      <c r="GB26" s="419"/>
      <c r="GC26" s="419"/>
      <c r="GD26" s="419"/>
      <c r="GE26" s="419"/>
      <c r="GF26" s="419"/>
      <c r="GG26" s="419"/>
      <c r="GH26" s="419"/>
      <c r="GI26" s="419"/>
      <c r="GJ26" s="419"/>
      <c r="GK26" s="419"/>
      <c r="GL26" s="419"/>
      <c r="GM26" s="419"/>
      <c r="GN26" s="419"/>
      <c r="GO26" s="419"/>
      <c r="GP26" s="419"/>
      <c r="GQ26" s="419"/>
      <c r="XFB26" s="135">
        <v>227</v>
      </c>
    </row>
    <row r="27" spans="1:199 16382:16382" thickBot="1">
      <c r="B27" s="416"/>
      <c r="C27" s="204"/>
      <c r="D27" s="204"/>
      <c r="E27" s="204"/>
      <c r="F27" s="204"/>
      <c r="G27" s="204"/>
      <c r="H27" s="204"/>
      <c r="I27" s="204"/>
      <c r="J27" s="204"/>
      <c r="K27" s="204"/>
      <c r="L27" s="204"/>
      <c r="M27" s="204"/>
      <c r="N27" s="204"/>
      <c r="O27" s="205"/>
      <c r="P27" s="205"/>
      <c r="Q27" s="205"/>
      <c r="R27" s="76"/>
      <c r="S27" s="206"/>
      <c r="T27" s="75"/>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1013"/>
      <c r="AZ27" s="1013"/>
      <c r="BA27" s="1013"/>
      <c r="BB27" s="1013"/>
      <c r="BC27" s="1013"/>
      <c r="BD27" s="1013"/>
      <c r="BE27" s="1013"/>
    </row>
    <row r="28" spans="1:199 16382:16382" thickBot="1">
      <c r="C28" s="68"/>
      <c r="D28" s="68"/>
      <c r="E28" s="68"/>
      <c r="F28" s="68"/>
      <c r="G28" s="68"/>
      <c r="H28" s="68"/>
      <c r="I28" s="68"/>
      <c r="J28" s="68"/>
      <c r="K28" s="68"/>
      <c r="L28" s="68"/>
      <c r="M28" s="68"/>
      <c r="N28" s="68"/>
      <c r="O28" s="69"/>
      <c r="P28" s="69"/>
      <c r="Q28" s="69"/>
      <c r="S28" s="59"/>
      <c r="AF28" s="66"/>
      <c r="AG28" s="66"/>
      <c r="AP28" s="59"/>
      <c r="AQ28" s="59"/>
      <c r="AR28" s="59"/>
      <c r="AS28" s="59"/>
      <c r="AT28" s="59"/>
      <c r="AU28" s="59"/>
      <c r="AV28" s="59"/>
      <c r="AW28" s="59"/>
      <c r="AX28" s="59"/>
      <c r="AY28" s="59"/>
      <c r="AZ28" s="59"/>
      <c r="BA28" s="59"/>
      <c r="BB28" s="59"/>
      <c r="BC28" s="59"/>
      <c r="BD28" s="59"/>
      <c r="BE28" s="59"/>
    </row>
    <row r="29" spans="1:199 16382:16382" thickBot="1">
      <c r="B29" s="418"/>
      <c r="C29" s="70"/>
      <c r="D29" s="70"/>
      <c r="E29" s="70"/>
      <c r="F29" s="70"/>
      <c r="G29" s="70"/>
      <c r="H29" s="70"/>
      <c r="AI29" s="1019"/>
      <c r="AJ29" s="1019"/>
      <c r="AK29" s="1019"/>
      <c r="AL29" s="1019"/>
      <c r="AM29" s="1019"/>
      <c r="AN29" s="1019"/>
      <c r="AO29" s="1019"/>
      <c r="AP29" s="1019"/>
      <c r="AR29" s="59"/>
    </row>
    <row r="30" spans="1:199 16382:16382" thickBot="1">
      <c r="B30" s="418"/>
      <c r="C30" s="70"/>
      <c r="D30" s="70"/>
      <c r="E30" s="70"/>
      <c r="F30" s="70"/>
      <c r="G30" s="70"/>
      <c r="H30" s="70"/>
      <c r="AI30" s="1019"/>
      <c r="AJ30" s="1019"/>
      <c r="AK30" s="1019"/>
      <c r="AL30" s="1019"/>
      <c r="AM30" s="1019"/>
    </row>
    <row r="32" spans="1:199 16382:16382" thickBot="1">
      <c r="B32" s="419"/>
      <c r="C32" s="68"/>
      <c r="D32" s="68"/>
      <c r="E32" s="68"/>
      <c r="F32" s="68"/>
      <c r="G32" s="68"/>
      <c r="H32" s="68"/>
    </row>
    <row r="33" spans="2:9" thickBot="1">
      <c r="B33" s="419"/>
      <c r="C33" s="68"/>
      <c r="D33" s="68"/>
      <c r="E33" s="68"/>
      <c r="F33" s="68"/>
      <c r="G33" s="68"/>
      <c r="H33" s="68"/>
    </row>
    <row r="34" spans="2:9" thickBot="1">
      <c r="B34" s="419"/>
      <c r="C34" s="68"/>
      <c r="D34" s="68"/>
      <c r="E34" s="68"/>
      <c r="F34" s="68"/>
      <c r="G34" s="68"/>
      <c r="H34" s="68"/>
    </row>
    <row r="35" spans="2:9" thickBot="1">
      <c r="B35" s="419"/>
      <c r="C35" s="68"/>
      <c r="D35" s="68"/>
      <c r="E35" s="68"/>
      <c r="F35" s="68"/>
      <c r="G35" s="68"/>
      <c r="H35" s="68"/>
    </row>
    <row r="36" spans="2:9" thickBot="1">
      <c r="B36" s="419"/>
      <c r="C36" s="68"/>
      <c r="D36" s="68"/>
      <c r="E36" s="68"/>
      <c r="F36" s="68"/>
      <c r="G36" s="68"/>
      <c r="H36" s="68"/>
    </row>
    <row r="37" spans="2:9" thickBot="1">
      <c r="B37" s="419"/>
      <c r="C37" s="68"/>
      <c r="D37" s="68"/>
      <c r="E37" s="68"/>
      <c r="F37" s="68"/>
      <c r="G37" s="68"/>
      <c r="H37" s="68"/>
    </row>
    <row r="38" spans="2:9" thickBot="1">
      <c r="B38" s="419"/>
      <c r="C38" s="68"/>
      <c r="D38" s="68"/>
      <c r="E38" s="68"/>
      <c r="F38" s="68"/>
      <c r="G38" s="68"/>
      <c r="H38" s="68"/>
    </row>
    <row r="39" spans="2:9" thickBot="1">
      <c r="B39" s="419"/>
      <c r="C39" s="68"/>
      <c r="D39" s="68"/>
      <c r="E39" s="68"/>
      <c r="F39" s="68"/>
      <c r="G39" s="68"/>
      <c r="H39" s="68"/>
      <c r="I39" s="66"/>
    </row>
    <row r="40" spans="2:9" thickBot="1">
      <c r="B40" s="419"/>
      <c r="C40" s="68"/>
      <c r="D40" s="68"/>
      <c r="E40" s="68"/>
      <c r="F40" s="68"/>
      <c r="G40" s="68"/>
      <c r="H40" s="68"/>
    </row>
    <row r="41" spans="2:9" thickBot="1">
      <c r="B41" s="419"/>
      <c r="C41" s="68"/>
      <c r="D41" s="68"/>
      <c r="E41" s="68"/>
      <c r="F41" s="68"/>
      <c r="G41" s="68"/>
      <c r="H41" s="68"/>
    </row>
    <row r="42" spans="2:9" thickBot="1">
      <c r="B42" s="419"/>
      <c r="C42" s="68"/>
      <c r="D42" s="68"/>
      <c r="E42" s="68"/>
      <c r="F42" s="68"/>
      <c r="G42" s="68"/>
      <c r="H42" s="68"/>
    </row>
    <row r="43" spans="2:9" thickBot="1">
      <c r="B43" s="419"/>
      <c r="C43" s="68"/>
      <c r="D43" s="68"/>
      <c r="E43" s="68"/>
      <c r="F43" s="68"/>
      <c r="G43" s="68"/>
      <c r="H43" s="68"/>
    </row>
    <row r="44" spans="2:9" thickBot="1">
      <c r="B44" s="419"/>
      <c r="C44" s="68"/>
      <c r="D44" s="68"/>
      <c r="E44" s="68"/>
      <c r="F44" s="68"/>
      <c r="G44" s="68"/>
      <c r="H44" s="68"/>
    </row>
    <row r="45" spans="2:9" thickBot="1">
      <c r="B45" s="419"/>
      <c r="C45" s="68"/>
      <c r="D45" s="68"/>
      <c r="E45" s="68"/>
      <c r="F45" s="68"/>
      <c r="G45" s="68"/>
      <c r="H45" s="68"/>
    </row>
    <row r="46" spans="2:9" thickBot="1">
      <c r="B46" s="419"/>
      <c r="C46" s="68"/>
      <c r="D46" s="68"/>
      <c r="E46" s="68"/>
      <c r="F46" s="68"/>
      <c r="G46" s="68"/>
      <c r="H46" s="68"/>
      <c r="I46" s="71"/>
    </row>
    <row r="47" spans="2:9" thickBot="1">
      <c r="B47" s="419"/>
      <c r="C47" s="68"/>
      <c r="D47" s="68"/>
      <c r="E47" s="68"/>
      <c r="F47" s="68"/>
      <c r="G47" s="68"/>
      <c r="H47" s="68"/>
    </row>
    <row r="48" spans="2:9" thickBot="1">
      <c r="B48" s="419"/>
      <c r="C48" s="68"/>
      <c r="D48" s="68"/>
      <c r="E48" s="68"/>
      <c r="F48" s="68"/>
      <c r="G48" s="68"/>
      <c r="H48" s="68"/>
    </row>
    <row r="49" spans="1:8" thickBot="1">
      <c r="B49" s="419"/>
      <c r="C49" s="68"/>
      <c r="D49" s="68"/>
      <c r="E49" s="68"/>
      <c r="F49" s="68"/>
      <c r="G49" s="68"/>
      <c r="H49" s="68"/>
    </row>
    <row r="50" spans="1:8" thickBot="1">
      <c r="B50" s="419"/>
      <c r="C50" s="68"/>
      <c r="D50" s="68"/>
      <c r="E50" s="68"/>
      <c r="F50" s="68"/>
      <c r="G50" s="68"/>
      <c r="H50" s="68"/>
    </row>
    <row r="51" spans="1:8" thickBot="1">
      <c r="B51" s="419"/>
      <c r="C51" s="68"/>
      <c r="D51" s="68"/>
      <c r="E51" s="68"/>
      <c r="F51" s="68"/>
      <c r="G51" s="68"/>
      <c r="H51" s="68"/>
    </row>
    <row r="54" spans="1:8" thickBot="1">
      <c r="A54" s="72"/>
      <c r="C54" s="68"/>
      <c r="D54" s="68"/>
      <c r="E54" s="68"/>
      <c r="F54" s="68"/>
      <c r="G54" s="68"/>
    </row>
    <row r="55" spans="1:8" thickBot="1">
      <c r="A55" s="72"/>
      <c r="C55" s="68"/>
      <c r="D55" s="68"/>
      <c r="E55" s="68"/>
      <c r="F55" s="68"/>
      <c r="G55" s="68"/>
    </row>
    <row r="56" spans="1:8" thickBot="1">
      <c r="A56" s="72"/>
      <c r="C56" s="68"/>
      <c r="D56" s="68"/>
      <c r="E56" s="68"/>
      <c r="F56" s="68"/>
      <c r="G56" s="68"/>
    </row>
    <row r="57" spans="1:8" thickBot="1">
      <c r="A57" s="72"/>
      <c r="C57" s="68"/>
      <c r="D57" s="68"/>
      <c r="E57" s="68"/>
      <c r="F57" s="68"/>
      <c r="G57" s="68"/>
    </row>
    <row r="58" spans="1:8" thickBot="1">
      <c r="A58" s="72"/>
      <c r="C58" s="68"/>
      <c r="D58" s="68"/>
      <c r="E58" s="68"/>
      <c r="F58" s="68"/>
      <c r="G58" s="68"/>
    </row>
    <row r="59" spans="1:8" thickBot="1">
      <c r="A59" s="72"/>
      <c r="C59" s="68"/>
      <c r="D59" s="68"/>
      <c r="E59" s="68"/>
      <c r="F59" s="68"/>
      <c r="G59" s="68"/>
    </row>
    <row r="60" spans="1:8" thickBot="1">
      <c r="A60" s="72"/>
      <c r="C60" s="68"/>
      <c r="D60" s="68"/>
      <c r="E60" s="68"/>
      <c r="F60" s="68"/>
      <c r="G60" s="68"/>
    </row>
    <row r="61" spans="1:8" thickBot="1">
      <c r="A61" s="72"/>
      <c r="C61" s="68"/>
      <c r="D61" s="68"/>
      <c r="E61" s="68"/>
      <c r="F61" s="68"/>
      <c r="G61" s="68"/>
    </row>
    <row r="62" spans="1:8" thickBot="1">
      <c r="A62" s="72"/>
      <c r="C62" s="68"/>
      <c r="D62" s="68"/>
      <c r="E62" s="68"/>
      <c r="F62" s="68"/>
      <c r="G62" s="68"/>
    </row>
    <row r="63" spans="1:8" thickBot="1">
      <c r="A63" s="72"/>
      <c r="C63" s="68"/>
      <c r="D63" s="68"/>
      <c r="E63" s="68"/>
      <c r="F63" s="68"/>
      <c r="G63" s="68"/>
    </row>
    <row r="64" spans="1:8"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A86" s="72"/>
      <c r="C86" s="68"/>
      <c r="D86" s="68"/>
      <c r="E86" s="68"/>
      <c r="F86" s="68"/>
      <c r="G86" s="68"/>
    </row>
    <row r="87" spans="1:7" thickBot="1">
      <c r="A87" s="72"/>
      <c r="C87" s="68"/>
      <c r="D87" s="68"/>
      <c r="E87" s="68"/>
      <c r="F87" s="68"/>
      <c r="G87" s="68"/>
    </row>
    <row r="88" spans="1:7" thickBot="1">
      <c r="A88" s="72"/>
      <c r="C88" s="68"/>
      <c r="D88" s="68"/>
      <c r="E88" s="68"/>
      <c r="F88" s="68"/>
      <c r="G88" s="68"/>
    </row>
    <row r="89" spans="1:7" thickBot="1">
      <c r="A89" s="72"/>
      <c r="C89" s="68"/>
      <c r="D89" s="68"/>
      <c r="E89" s="68"/>
      <c r="F89" s="68"/>
      <c r="G89" s="68"/>
    </row>
    <row r="90" spans="1:7" thickBot="1">
      <c r="A90" s="72"/>
      <c r="C90" s="68"/>
      <c r="D90" s="68"/>
      <c r="E90" s="68"/>
      <c r="F90" s="68"/>
      <c r="G90" s="68"/>
    </row>
    <row r="91" spans="1:7" thickBot="1">
      <c r="A91" s="72"/>
      <c r="C91" s="68"/>
      <c r="D91" s="68"/>
      <c r="E91" s="68"/>
      <c r="F91" s="68"/>
      <c r="G91" s="68"/>
    </row>
    <row r="92" spans="1:7" thickBot="1">
      <c r="A92" s="72"/>
      <c r="C92" s="68"/>
      <c r="D92" s="68"/>
      <c r="E92" s="68"/>
      <c r="F92" s="68"/>
      <c r="G92" s="68"/>
    </row>
    <row r="93" spans="1:7" thickBot="1">
      <c r="A93" s="72"/>
      <c r="C93" s="68"/>
      <c r="D93" s="68"/>
      <c r="E93" s="68"/>
      <c r="F93" s="68"/>
      <c r="G93" s="68"/>
    </row>
    <row r="94" spans="1:7" thickBot="1">
      <c r="A94" s="72"/>
      <c r="C94" s="68"/>
      <c r="D94" s="68"/>
      <c r="E94" s="68"/>
      <c r="F94" s="68"/>
      <c r="G94" s="68"/>
    </row>
    <row r="95" spans="1:7" thickBot="1">
      <c r="A95" s="72"/>
      <c r="C95" s="68"/>
      <c r="D95" s="68"/>
      <c r="E95" s="68"/>
      <c r="F95" s="68"/>
      <c r="G95" s="68"/>
    </row>
    <row r="96" spans="1:7" thickBot="1">
      <c r="A96" s="72"/>
      <c r="C96" s="68"/>
      <c r="D96" s="68"/>
      <c r="E96" s="68"/>
      <c r="F96" s="68"/>
      <c r="G96" s="68"/>
    </row>
    <row r="97" spans="1:7" thickBot="1">
      <c r="A97" s="72"/>
      <c r="C97" s="68"/>
      <c r="D97" s="68"/>
      <c r="E97" s="68"/>
      <c r="F97" s="68"/>
      <c r="G97" s="68"/>
    </row>
    <row r="98" spans="1:7" thickBot="1">
      <c r="A98" s="72"/>
      <c r="C98" s="68"/>
      <c r="D98" s="68"/>
      <c r="E98" s="68"/>
      <c r="F98" s="68"/>
      <c r="G98" s="68"/>
    </row>
    <row r="99" spans="1:7" thickBot="1">
      <c r="A99" s="72"/>
      <c r="C99" s="68"/>
      <c r="D99" s="68"/>
      <c r="E99" s="68"/>
      <c r="F99" s="68"/>
      <c r="G99" s="68"/>
    </row>
    <row r="100" spans="1:7" thickBot="1">
      <c r="C100" s="68"/>
      <c r="D100" s="68"/>
      <c r="E100" s="68"/>
      <c r="F100" s="68"/>
      <c r="G100" s="68"/>
    </row>
    <row r="101" spans="1:7" thickBot="1">
      <c r="C101" s="68"/>
      <c r="D101" s="68"/>
      <c r="E101" s="68"/>
      <c r="F101" s="68"/>
      <c r="G101" s="68"/>
    </row>
    <row r="102" spans="1:7" thickBot="1">
      <c r="C102" s="68"/>
      <c r="D102" s="68"/>
      <c r="E102" s="68"/>
      <c r="F102" s="68"/>
      <c r="G102" s="68"/>
    </row>
    <row r="103" spans="1:7" thickBot="1">
      <c r="C103" s="68"/>
      <c r="D103" s="68"/>
      <c r="E103" s="68"/>
      <c r="F103" s="68"/>
      <c r="G103" s="68"/>
    </row>
    <row r="104" spans="1:7" thickBot="1">
      <c r="C104" s="68"/>
      <c r="D104" s="68"/>
      <c r="E104" s="68"/>
      <c r="F104" s="68"/>
      <c r="G104" s="68"/>
    </row>
    <row r="105" spans="1:7" thickBot="1">
      <c r="C105" s="68"/>
      <c r="D105" s="68"/>
      <c r="E105" s="68"/>
      <c r="F105" s="68"/>
      <c r="G105" s="68"/>
    </row>
    <row r="106" spans="1:7" thickBot="1">
      <c r="C106" s="68"/>
      <c r="D106" s="68"/>
      <c r="E106" s="68"/>
      <c r="F106" s="68"/>
      <c r="G106" s="68"/>
    </row>
    <row r="107" spans="1:7" thickBot="1">
      <c r="C107" s="68"/>
      <c r="D107" s="68"/>
      <c r="E107" s="68"/>
      <c r="F107" s="68"/>
      <c r="G107" s="68"/>
    </row>
    <row r="108" spans="1:7" thickBot="1">
      <c r="C108" s="68"/>
      <c r="D108" s="68"/>
      <c r="E108" s="68"/>
      <c r="F108" s="68"/>
      <c r="G108" s="68"/>
    </row>
    <row r="109" spans="1:7" thickBot="1">
      <c r="C109" s="68"/>
      <c r="D109" s="68"/>
      <c r="E109" s="68"/>
      <c r="F109" s="68"/>
      <c r="G109" s="68"/>
    </row>
    <row r="110" spans="1:7" thickBot="1">
      <c r="C110" s="68"/>
      <c r="D110" s="68"/>
      <c r="E110" s="68"/>
      <c r="F110" s="68"/>
      <c r="G110" s="68"/>
    </row>
    <row r="111" spans="1:7" thickBot="1">
      <c r="C111" s="68"/>
      <c r="D111" s="68"/>
      <c r="E111" s="68"/>
      <c r="F111" s="68"/>
      <c r="G111" s="68"/>
    </row>
    <row r="112" spans="1: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68"/>
      <c r="D283" s="68"/>
      <c r="E283" s="68"/>
      <c r="F283" s="68"/>
      <c r="G283" s="68"/>
    </row>
    <row r="284" spans="3:7" thickBot="1">
      <c r="C284" s="68"/>
      <c r="D284" s="68"/>
      <c r="E284" s="68"/>
      <c r="F284" s="68"/>
      <c r="G284" s="68"/>
    </row>
    <row r="285" spans="3:7" thickBot="1">
      <c r="C285" s="68"/>
      <c r="D285" s="68"/>
      <c r="E285" s="68"/>
      <c r="F285" s="68"/>
      <c r="G285" s="68"/>
    </row>
    <row r="286" spans="3:7" thickBot="1">
      <c r="C286" s="68"/>
      <c r="D286" s="68"/>
      <c r="E286" s="68"/>
      <c r="F286" s="68"/>
      <c r="G286" s="68"/>
    </row>
    <row r="287" spans="3:7" thickBot="1">
      <c r="C287" s="68"/>
      <c r="D287" s="68"/>
      <c r="E287" s="68"/>
      <c r="F287" s="68"/>
      <c r="G287" s="68"/>
    </row>
    <row r="288" spans="3:7" thickBot="1">
      <c r="C288" s="68"/>
      <c r="D288" s="68"/>
      <c r="E288" s="68"/>
      <c r="F288" s="68"/>
      <c r="G288" s="68"/>
    </row>
    <row r="289" spans="3:7" thickBot="1">
      <c r="C289" s="68"/>
      <c r="D289" s="68"/>
      <c r="E289" s="68"/>
      <c r="F289" s="68"/>
      <c r="G289" s="68"/>
    </row>
    <row r="290" spans="3:7" thickBot="1">
      <c r="C290" s="68"/>
      <c r="D290" s="68"/>
      <c r="E290" s="68"/>
      <c r="F290" s="68"/>
      <c r="G290" s="68"/>
    </row>
    <row r="291" spans="3:7" thickBot="1">
      <c r="C291" s="68"/>
      <c r="D291" s="68"/>
      <c r="E291" s="68"/>
      <c r="F291" s="68"/>
      <c r="G291" s="68"/>
    </row>
    <row r="292" spans="3:7" thickBot="1">
      <c r="C292" s="68"/>
      <c r="D292" s="68"/>
      <c r="E292" s="68"/>
      <c r="F292" s="68"/>
      <c r="G292" s="68"/>
    </row>
    <row r="293" spans="3:7" thickBot="1">
      <c r="C293" s="68"/>
      <c r="D293" s="68"/>
      <c r="E293" s="68"/>
      <c r="F293" s="68"/>
      <c r="G293" s="68"/>
    </row>
    <row r="294" spans="3:7" thickBot="1">
      <c r="C294" s="68"/>
      <c r="D294" s="68"/>
      <c r="E294" s="68"/>
      <c r="F294" s="68"/>
      <c r="G294" s="68"/>
    </row>
    <row r="295" spans="3:7" thickBot="1">
      <c r="C295" s="68"/>
      <c r="D295" s="68"/>
      <c r="E295" s="68"/>
      <c r="F295" s="68"/>
      <c r="G295" s="68"/>
    </row>
    <row r="296" spans="3:7" thickBot="1">
      <c r="C296" s="68"/>
      <c r="D296" s="68"/>
      <c r="E296" s="68"/>
      <c r="F296" s="68"/>
      <c r="G296" s="68"/>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628" spans="3:7" thickBot="1">
      <c r="C1628" s="73"/>
      <c r="D1628" s="73"/>
      <c r="E1628" s="73"/>
      <c r="F1628" s="73"/>
      <c r="G1628" s="73"/>
    </row>
    <row r="1629" spans="3:7" thickBot="1">
      <c r="C1629" s="73"/>
      <c r="D1629" s="73"/>
      <c r="E1629" s="73"/>
      <c r="F1629" s="73"/>
      <c r="G1629" s="73"/>
    </row>
    <row r="1630" spans="3:7" thickBot="1">
      <c r="C1630" s="73"/>
      <c r="D1630" s="73"/>
      <c r="E1630" s="73"/>
      <c r="F1630" s="73"/>
      <c r="G1630" s="73"/>
    </row>
    <row r="1631" spans="3:7" thickBot="1">
      <c r="C1631" s="73"/>
      <c r="D1631" s="73"/>
      <c r="E1631" s="73"/>
      <c r="F1631" s="73"/>
      <c r="G1631" s="73"/>
    </row>
    <row r="1632" spans="3:7" thickBot="1">
      <c r="C1632" s="73"/>
      <c r="D1632" s="73"/>
      <c r="E1632" s="73"/>
      <c r="F1632" s="73"/>
      <c r="G1632" s="73"/>
    </row>
    <row r="1633" spans="3:7" thickBot="1">
      <c r="C1633" s="73"/>
      <c r="D1633" s="73"/>
      <c r="E1633" s="73"/>
      <c r="F1633" s="73"/>
      <c r="G1633" s="73"/>
    </row>
    <row r="1634" spans="3:7" thickBot="1">
      <c r="C1634" s="73"/>
      <c r="D1634" s="73"/>
      <c r="E1634" s="73"/>
      <c r="F1634" s="73"/>
      <c r="G1634" s="73"/>
    </row>
    <row r="1635" spans="3:7" thickBot="1">
      <c r="C1635" s="73"/>
      <c r="D1635" s="73"/>
      <c r="E1635" s="73"/>
      <c r="F1635" s="73"/>
      <c r="G1635" s="73"/>
    </row>
    <row r="1636" spans="3:7" thickBot="1">
      <c r="C1636" s="73"/>
      <c r="D1636" s="73"/>
      <c r="E1636" s="73"/>
      <c r="F1636" s="73"/>
      <c r="G1636" s="73"/>
    </row>
    <row r="1637" spans="3:7" thickBot="1">
      <c r="C1637" s="73"/>
      <c r="D1637" s="73"/>
      <c r="E1637" s="73"/>
      <c r="F1637" s="73"/>
      <c r="G1637" s="73"/>
    </row>
    <row r="1638" spans="3:7" thickBot="1">
      <c r="C1638" s="73"/>
      <c r="D1638" s="73"/>
      <c r="E1638" s="73"/>
      <c r="F1638" s="73"/>
      <c r="G1638" s="73"/>
    </row>
    <row r="1639" spans="3:7" thickBot="1">
      <c r="C1639" s="73"/>
      <c r="D1639" s="73"/>
      <c r="E1639" s="73"/>
      <c r="F1639" s="73"/>
      <c r="G1639" s="73"/>
    </row>
    <row r="1640" spans="3:7" thickBot="1">
      <c r="C1640" s="73"/>
      <c r="D1640" s="73"/>
      <c r="E1640" s="73"/>
      <c r="F1640" s="73"/>
      <c r="G1640" s="73"/>
    </row>
    <row r="1641" spans="3:7" thickBot="1">
      <c r="C1641" s="73"/>
      <c r="D1641" s="73"/>
      <c r="E1641" s="73"/>
      <c r="F1641" s="73"/>
      <c r="G1641" s="73"/>
    </row>
    <row r="1048574" spans="3:57" thickBot="1">
      <c r="W1048574" s="58">
        <v>926</v>
      </c>
      <c r="AA1048574" s="58">
        <v>927</v>
      </c>
    </row>
    <row r="1048575" spans="3:57"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138">
        <v>930</v>
      </c>
      <c r="AQ1048575" s="138">
        <v>931</v>
      </c>
      <c r="AR1048575" s="138">
        <v>933</v>
      </c>
      <c r="AS1048575" s="138">
        <v>942</v>
      </c>
      <c r="AT1048575" s="138">
        <v>947</v>
      </c>
      <c r="AU1048575" s="138">
        <v>950</v>
      </c>
      <c r="AV1048575" s="138">
        <v>951</v>
      </c>
      <c r="AW1048575" s="138">
        <v>952</v>
      </c>
      <c r="AX1048575" s="138">
        <v>953</v>
      </c>
      <c r="AY1048575" s="138">
        <v>954</v>
      </c>
      <c r="AZ1048575" s="138">
        <v>955</v>
      </c>
      <c r="BA1048575" s="138">
        <v>956</v>
      </c>
      <c r="BB1048575" s="138">
        <v>957</v>
      </c>
      <c r="BC1048575" s="138">
        <v>1091</v>
      </c>
      <c r="BD1048575" s="138">
        <v>1092</v>
      </c>
      <c r="BE1048575" s="138">
        <v>1093</v>
      </c>
    </row>
    <row r="1048576" spans="3:57" hidden="1" thickBot="1"/>
  </sheetData>
  <mergeCells count="4">
    <mergeCell ref="W1:Z1"/>
    <mergeCell ref="AA1:AG1"/>
    <mergeCell ref="A2:B2"/>
    <mergeCell ref="A1:B1"/>
  </mergeCells>
  <phoneticPr fontId="4" type="noConversion"/>
  <printOptions horizontalCentered="1"/>
  <pageMargins left="0.17" right="0.17" top="0.31" bottom="0.36" header="0.51181102362204722" footer="0.51181102362204722"/>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pageSetUpPr fitToPage="1"/>
  </sheetPr>
  <dimension ref="A1:XFB1048576"/>
  <sheetViews>
    <sheetView zoomScale="90" zoomScaleNormal="90" zoomScaleSheetLayoutView="90" workbookViewId="0">
      <pane xSplit="34" ySplit="2" topLeftCell="AU3" activePane="bottomRight" state="frozen"/>
      <selection activeCell="B1" sqref="B1"/>
      <selection pane="topRight" activeCell="AI1" sqref="AI1"/>
      <selection pane="bottomLeft" activeCell="B3" sqref="B3"/>
      <selection pane="bottomRight" activeCell="BE1" sqref="BE1"/>
    </sheetView>
  </sheetViews>
  <sheetFormatPr defaultRowHeight="12" thickBottom="1" outlineLevelCol="1"/>
  <cols>
    <col min="1" max="1" width="0.28515625" style="57" customWidth="1"/>
    <col min="2" max="2" width="57.140625" style="60" customWidth="1"/>
    <col min="3" max="8" width="13.7109375" style="65" hidden="1" customWidth="1" outlineLevel="1"/>
    <col min="9" max="15" width="13.7109375" style="58" hidden="1" customWidth="1" outlineLevel="1"/>
    <col min="16" max="17" width="13.7109375" style="77" hidden="1" customWidth="1" outlineLevel="1"/>
    <col min="18" max="32" width="13.7109375" style="58" hidden="1" customWidth="1" outlineLevel="1"/>
    <col min="33" max="34" width="13.42578125" style="58" hidden="1" customWidth="1" outlineLevel="1"/>
    <col min="35" max="35" width="13.42578125" style="58" customWidth="1" collapsed="1"/>
    <col min="36" max="38" width="13.42578125" style="58" customWidth="1"/>
    <col min="39" max="42" width="13.28515625" style="58" customWidth="1"/>
    <col min="43" max="57" width="13.42578125" style="58" customWidth="1"/>
    <col min="58" max="16381" width="9.140625" style="58"/>
    <col min="16382" max="16382" width="9.140625" style="58" hidden="1" customWidth="1"/>
    <col min="16383" max="16384" width="0" style="58" hidden="1" customWidth="1"/>
  </cols>
  <sheetData>
    <row r="1" spans="1:199 16382:16382" ht="33" customHeight="1" thickBot="1">
      <c r="A1" s="2432" t="str">
        <f>INDEX(tblTrans[[English]:[Polski]],MATCH(XFB1,tblTrans[ID],0),LangSelID)</f>
        <v>Dividend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229</v>
      </c>
    </row>
    <row r="2" spans="1:199 16382:16382" s="160" customFormat="1" ht="19.5" customHeight="1" thickBot="1">
      <c r="A2" s="2447"/>
      <c r="B2" s="2448"/>
      <c r="C2" s="260" t="str">
        <f>INDEX(tblTrans[[English]:[Polski]],MATCH(C1048575,tblTrans[ID],0),LangSelID)</f>
        <v>Q1 2006</v>
      </c>
      <c r="D2" s="229" t="str">
        <f>INDEX(tblTrans[[English]:[Polski]],MATCH(D1048575,tblTrans[ID],0),LangSelID)</f>
        <v>Q2 2006</v>
      </c>
      <c r="E2" s="229" t="str">
        <f>INDEX(tblTrans[[English]:[Polski]],MATCH(E1048575,tblTrans[ID],0),LangSelID)</f>
        <v>Q3 2006</v>
      </c>
      <c r="F2" s="261" t="str">
        <f>INDEX(tblTrans[[English]:[Polski]],MATCH(F1048575,tblTrans[ID],0),LangSelID)</f>
        <v>Q4 2006</v>
      </c>
      <c r="G2" s="257" t="str">
        <f>INDEX(tblTrans[[English]:[Polski]],MATCH(G1048575,tblTrans[ID],0),LangSelID)</f>
        <v>Q1 2007</v>
      </c>
      <c r="H2" s="229" t="str">
        <f>INDEX(tblTrans[[English]:[Polski]],MATCH(H1048575,tblTrans[ID],0),LangSelID)</f>
        <v>Q2 2007</v>
      </c>
      <c r="I2" s="229" t="str">
        <f>INDEX(tblTrans[[English]:[Polski]],MATCH(I1048575,tblTrans[ID],0),LangSelID)</f>
        <v>Q3 2007</v>
      </c>
      <c r="J2" s="266" t="str">
        <f>INDEX(tblTrans[[English]:[Polski]],MATCH(J1048575,tblTrans[ID],0),LangSelID)</f>
        <v>Q4 2007</v>
      </c>
      <c r="K2" s="260" t="str">
        <f>INDEX(tblTrans[[English]:[Polski]],MATCH(K1048575,tblTrans[ID],0),LangSelID)</f>
        <v>Q1 2008</v>
      </c>
      <c r="L2" s="229" t="str">
        <f>INDEX(tblTrans[[English]:[Polski]],MATCH(L1048575,tblTrans[ID],0),LangSelID)</f>
        <v>Q2 2008</v>
      </c>
      <c r="M2" s="195" t="str">
        <f>INDEX(tblTrans[[English]:[Polski]],MATCH(M1048575,tblTrans[ID],0),LangSelID)</f>
        <v>Q3 2008</v>
      </c>
      <c r="N2" s="274" t="str">
        <f>INDEX(tblTrans[[English]:[Polski]],MATCH(N1048575,tblTrans[ID],0),LangSelID)</f>
        <v>Q4 2008</v>
      </c>
      <c r="O2" s="271" t="str">
        <f>INDEX(tblTrans[[English]:[Polski]],MATCH(O1048575,tblTrans[ID],0),LangSelID)</f>
        <v>Q1 2009</v>
      </c>
      <c r="P2" s="195" t="str">
        <f>INDEX(tblTrans[[English]:[Polski]],MATCH(P1048575,tblTrans[ID],0),LangSelID)</f>
        <v>Q2 2009</v>
      </c>
      <c r="Q2" s="195" t="str">
        <f>INDEX(tblTrans[[English]:[Polski]],MATCH(Q1048575,tblTrans[ID],0),LangSelID)</f>
        <v>Q3 2009</v>
      </c>
      <c r="R2" s="253" t="str">
        <f>INDEX(tblTrans[[English]:[Polski]],MATCH(R1048575,tblTrans[ID],0),LangSelID)</f>
        <v>Q4 2009</v>
      </c>
      <c r="S2" s="283" t="str">
        <f>INDEX(tblTrans[[English]:[Polski]],MATCH(S1048575,tblTrans[ID],0),LangSelID)</f>
        <v>Q1 2010</v>
      </c>
      <c r="T2" s="195" t="str">
        <f>INDEX(tblTrans[[English]:[Polski]],MATCH(T1048575,tblTrans[ID],0),LangSelID)</f>
        <v>Q2 2010</v>
      </c>
      <c r="U2" s="195" t="str">
        <f>INDEX(tblTrans[[English]:[Polski]],MATCH(U1048575,tblTrans[ID],0),LangSelID)</f>
        <v>Q3 2010</v>
      </c>
      <c r="V2" s="274" t="str">
        <f>INDEX(tblTrans[[English]:[Polski]],MATCH(V1048575,tblTrans[ID],0),LangSelID)</f>
        <v>Q4 2010</v>
      </c>
      <c r="W2" s="280" t="str">
        <f>INDEX(tblTrans[[English]:[Polski]],MATCH(W1048575,tblTrans[ID],0),LangSelID)</f>
        <v>Q1 2011</v>
      </c>
      <c r="X2" s="195" t="str">
        <f>INDEX(tblTrans[[English]:[Polski]],MATCH(X1048575,tblTrans[ID],0),LangSelID)</f>
        <v>Q2 2011</v>
      </c>
      <c r="Y2" s="195" t="str">
        <f>INDEX(tblTrans[[English]:[Polski]],MATCH(Y1048575,tblTrans[ID],0),LangSelID)</f>
        <v>Q3 2011</v>
      </c>
      <c r="Z2" s="253" t="str">
        <f>INDEX(tblTrans[[English]:[Polski]],MATCH(Z1048575,tblTrans[ID],0),LangSelID)</f>
        <v>Q4 2011</v>
      </c>
      <c r="AA2" s="283" t="str">
        <f>INDEX(tblTrans[[English]:[Polski]],MATCH(AA1048575,tblTrans[ID],0),LangSelID)</f>
        <v>Q1 2012</v>
      </c>
      <c r="AB2" s="195" t="str">
        <f>INDEX(tblTrans[[English]:[Polski]],MATCH(AB1048575,tblTrans[ID],0),LangSelID)</f>
        <v>Q2 2012</v>
      </c>
      <c r="AC2" s="195" t="str">
        <f>INDEX(tblTrans[[English]:[Polski]],MATCH(AC1048575,tblTrans[ID],0),LangSelID)</f>
        <v>Q3 2012</v>
      </c>
      <c r="AD2" s="274" t="str">
        <f>INDEX(tblTrans[[English]:[Polski]],MATCH(AD1048575,tblTrans[ID],0),LangSelID)</f>
        <v>Q4 2012</v>
      </c>
      <c r="AE2" s="280"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274" t="str">
        <f>INDEX(tblTrans[[English]:[Polski]],MATCH(AW1048575,tblTrans[ID],0),LangSelID)</f>
        <v>Q3 2017</v>
      </c>
      <c r="AX2" s="274" t="str">
        <f>INDEX(tblTrans[[English]:[Polski]],MATCH(AX1048575,tblTrans[ID],0),LangSelID)</f>
        <v>Q4 2017</v>
      </c>
      <c r="AY2" s="274" t="str">
        <f>INDEX(tblTrans[[English]:[Polski]],MATCH(AY1048575,tblTrans[ID],0),LangSelID)</f>
        <v>Q1 2018</v>
      </c>
      <c r="AZ2" s="274" t="str">
        <f>INDEX(tblTrans[[English]:[Polski]],MATCH(AZ1048575,tblTrans[ID],0),LangSelID)</f>
        <v>Q2 2018</v>
      </c>
      <c r="BA2" s="274" t="str">
        <f>INDEX(tblTrans[[English]:[Polski]],MATCH(BA1048575,tblTrans[ID],0),LangSelID)</f>
        <v>Q3 2018</v>
      </c>
      <c r="BB2" s="274" t="str">
        <f>INDEX(tblTrans[[English]:[Polski]],MATCH(BB1048575,tblTrans[ID],0),LangSelID)</f>
        <v>Q4 2018</v>
      </c>
      <c r="BC2" s="274" t="str">
        <f>INDEX(tblTrans[[English]:[Polski]],MATCH(BC1048575,tblTrans[ID],0),LangSelID)</f>
        <v>Q1 2019</v>
      </c>
      <c r="BD2" s="274" t="str">
        <f>INDEX(tblTrans[[English]:[Polski]],MATCH(BD1048575,tblTrans[ID],0),LangSelID)</f>
        <v>Q2 2019</v>
      </c>
      <c r="BE2" s="274" t="str">
        <f>INDEX(tblTrans[[English]:[Polski]],MATCH(BE1048575,tblTrans[ID],0),LangSelID)</f>
        <v>Q3 2019</v>
      </c>
      <c r="XFB2" s="1310"/>
    </row>
    <row r="3" spans="1:199 16382:16382" ht="6" customHeight="1" thickBot="1">
      <c r="A3" s="74"/>
      <c r="B3" s="1596"/>
      <c r="C3" s="1597"/>
      <c r="D3" s="1598"/>
      <c r="E3" s="1598"/>
      <c r="F3" s="1599"/>
      <c r="G3" s="1597"/>
      <c r="H3" s="1598"/>
      <c r="I3" s="999"/>
      <c r="J3" s="1534"/>
      <c r="K3" s="1600"/>
      <c r="L3" s="999"/>
      <c r="M3" s="999"/>
      <c r="N3" s="1532"/>
      <c r="O3" s="1533"/>
      <c r="P3" s="999"/>
      <c r="Q3" s="999"/>
      <c r="R3" s="1534"/>
      <c r="S3" s="1600"/>
      <c r="T3" s="999"/>
      <c r="U3" s="999"/>
      <c r="V3" s="1532"/>
      <c r="W3" s="1533"/>
      <c r="X3" s="999"/>
      <c r="Y3" s="999"/>
      <c r="Z3" s="1534"/>
      <c r="AA3" s="1600"/>
      <c r="AB3" s="999"/>
      <c r="AC3" s="999"/>
      <c r="AD3" s="1532"/>
      <c r="AE3" s="1533"/>
      <c r="AF3" s="999"/>
      <c r="AG3" s="999"/>
      <c r="AH3" s="1534"/>
      <c r="AI3" s="1601"/>
      <c r="AJ3" s="1602"/>
      <c r="AK3" s="1602"/>
      <c r="AL3" s="1602"/>
      <c r="AM3" s="1602"/>
      <c r="AN3" s="1602"/>
      <c r="AO3" s="1602"/>
      <c r="AP3" s="1602"/>
      <c r="AQ3" s="1602"/>
      <c r="AR3" s="1602"/>
      <c r="AS3" s="1602"/>
      <c r="AT3" s="1602"/>
      <c r="AU3" s="1602"/>
      <c r="AV3" s="1602"/>
      <c r="AW3" s="1602"/>
      <c r="AX3" s="1602"/>
      <c r="AY3" s="1602"/>
      <c r="AZ3" s="1602"/>
      <c r="BA3" s="1602"/>
      <c r="BB3" s="1602"/>
      <c r="BC3" s="1602"/>
      <c r="BD3" s="1602"/>
      <c r="BE3" s="1602"/>
      <c r="XFB3" s="1300"/>
    </row>
    <row r="4" spans="1:199 16382:16382" s="420" customFormat="1" ht="15.75" customHeight="1" thickBot="1">
      <c r="A4" s="74"/>
      <c r="B4" s="1553" t="str">
        <f>INDEX(tblTrans[[English]:[Polski]],MATCH(XFB4,tblTrans[ID],0),LangSelID)</f>
        <v>Trading securities</v>
      </c>
      <c r="C4" s="1527">
        <v>12</v>
      </c>
      <c r="D4" s="1528">
        <v>87</v>
      </c>
      <c r="E4" s="1528">
        <v>41</v>
      </c>
      <c r="F4" s="1529">
        <v>0</v>
      </c>
      <c r="G4" s="1527">
        <v>0</v>
      </c>
      <c r="H4" s="1528">
        <v>2</v>
      </c>
      <c r="I4" s="1528">
        <v>0</v>
      </c>
      <c r="J4" s="1530">
        <v>0</v>
      </c>
      <c r="K4" s="1531">
        <v>0</v>
      </c>
      <c r="L4" s="1528">
        <v>1688</v>
      </c>
      <c r="M4" s="1528">
        <v>10</v>
      </c>
      <c r="N4" s="1529">
        <v>1</v>
      </c>
      <c r="O4" s="1527">
        <v>0</v>
      </c>
      <c r="P4" s="1528">
        <v>102</v>
      </c>
      <c r="Q4" s="1528">
        <v>12</v>
      </c>
      <c r="R4" s="1603">
        <v>3</v>
      </c>
      <c r="S4" s="1531">
        <v>0</v>
      </c>
      <c r="T4" s="1604">
        <v>7</v>
      </c>
      <c r="U4" s="1604">
        <v>16</v>
      </c>
      <c r="V4" s="1605">
        <v>3</v>
      </c>
      <c r="W4" s="1527">
        <v>0</v>
      </c>
      <c r="X4" s="1604">
        <v>5</v>
      </c>
      <c r="Y4" s="1604">
        <v>78</v>
      </c>
      <c r="Z4" s="1606">
        <v>2</v>
      </c>
      <c r="AA4" s="1531">
        <v>0</v>
      </c>
      <c r="AB4" s="1604">
        <v>103</v>
      </c>
      <c r="AC4" s="1604">
        <v>53</v>
      </c>
      <c r="AD4" s="1605">
        <v>6</v>
      </c>
      <c r="AE4" s="1527">
        <v>0</v>
      </c>
      <c r="AF4" s="1604">
        <v>4</v>
      </c>
      <c r="AG4" s="1604">
        <v>18</v>
      </c>
      <c r="AH4" s="1606">
        <v>27</v>
      </c>
      <c r="AI4" s="1607" t="s">
        <v>0</v>
      </c>
      <c r="AJ4" s="1607">
        <v>152</v>
      </c>
      <c r="AK4" s="1607">
        <v>83</v>
      </c>
      <c r="AL4" s="1607">
        <v>8</v>
      </c>
      <c r="AM4" s="1607"/>
      <c r="AN4" s="1607">
        <v>112</v>
      </c>
      <c r="AO4" s="1607">
        <v>99</v>
      </c>
      <c r="AP4" s="1607">
        <v>6</v>
      </c>
      <c r="AQ4" s="1607">
        <v>0</v>
      </c>
      <c r="AR4" s="1607">
        <v>22</v>
      </c>
      <c r="AS4" s="1607">
        <v>393</v>
      </c>
      <c r="AT4" s="1607">
        <v>0</v>
      </c>
      <c r="AU4" s="1607">
        <v>0</v>
      </c>
      <c r="AV4" s="1607">
        <v>8</v>
      </c>
      <c r="AW4" s="1608">
        <v>3</v>
      </c>
      <c r="AX4" s="1608">
        <v>0</v>
      </c>
      <c r="AY4" s="1608">
        <v>0</v>
      </c>
      <c r="AZ4" s="1608">
        <v>0</v>
      </c>
      <c r="BA4" s="1608">
        <v>4</v>
      </c>
      <c r="BB4" s="1608">
        <v>0</v>
      </c>
      <c r="BC4" s="1608">
        <v>0</v>
      </c>
      <c r="BD4" s="1608">
        <v>0</v>
      </c>
      <c r="BE4" s="1608">
        <v>0</v>
      </c>
      <c r="BG4" s="2587"/>
      <c r="BH4" s="2587"/>
      <c r="XFB4" s="1311">
        <v>230</v>
      </c>
    </row>
    <row r="5" spans="1:199 16382:16382" s="420" customFormat="1" ht="15.75" customHeight="1" thickBot="1">
      <c r="A5" s="74"/>
      <c r="B5" s="762" t="str">
        <f>INDEX(tblTrans[[English]:[Polski]],MATCH(XFB5,tblTrans[ID],0),LangSelID)</f>
        <v>Available for sale securities</v>
      </c>
      <c r="C5" s="565">
        <v>499</v>
      </c>
      <c r="D5" s="566">
        <v>4426</v>
      </c>
      <c r="E5" s="566">
        <v>10697</v>
      </c>
      <c r="F5" s="569">
        <v>1103</v>
      </c>
      <c r="G5" s="565">
        <v>0</v>
      </c>
      <c r="H5" s="566">
        <v>2157</v>
      </c>
      <c r="I5" s="566">
        <v>78</v>
      </c>
      <c r="J5" s="567">
        <v>90</v>
      </c>
      <c r="K5" s="568">
        <v>0</v>
      </c>
      <c r="L5" s="566">
        <v>2045</v>
      </c>
      <c r="M5" s="566">
        <v>0</v>
      </c>
      <c r="N5" s="569">
        <v>5685</v>
      </c>
      <c r="O5" s="565">
        <v>0</v>
      </c>
      <c r="P5" s="566">
        <v>2720</v>
      </c>
      <c r="Q5" s="566">
        <v>6</v>
      </c>
      <c r="R5" s="567">
        <v>96224</v>
      </c>
      <c r="S5" s="763">
        <v>330</v>
      </c>
      <c r="T5" s="764">
        <v>2604</v>
      </c>
      <c r="U5" s="764">
        <v>5206</v>
      </c>
      <c r="V5" s="765">
        <v>7</v>
      </c>
      <c r="W5" s="766">
        <v>9</v>
      </c>
      <c r="X5" s="764">
        <v>2647</v>
      </c>
      <c r="Y5" s="764">
        <v>12346</v>
      </c>
      <c r="Z5" s="767">
        <v>26</v>
      </c>
      <c r="AA5" s="768">
        <v>20</v>
      </c>
      <c r="AB5" s="764">
        <v>2539</v>
      </c>
      <c r="AC5" s="764">
        <v>11138</v>
      </c>
      <c r="AD5" s="765">
        <v>43</v>
      </c>
      <c r="AE5" s="766">
        <v>26</v>
      </c>
      <c r="AF5" s="764">
        <f>2305-AE5</f>
        <v>2279</v>
      </c>
      <c r="AG5" s="764">
        <v>14750</v>
      </c>
      <c r="AH5" s="767">
        <v>9752</v>
      </c>
      <c r="AI5" s="769" t="s">
        <v>0</v>
      </c>
      <c r="AJ5" s="769">
        <v>2659</v>
      </c>
      <c r="AK5" s="769">
        <v>16112</v>
      </c>
      <c r="AL5" s="769">
        <v>978</v>
      </c>
      <c r="AM5" s="769">
        <v>31</v>
      </c>
      <c r="AN5" s="769">
        <v>3046</v>
      </c>
      <c r="AO5" s="769">
        <v>14246</v>
      </c>
      <c r="AP5" s="769">
        <v>0</v>
      </c>
      <c r="AQ5" s="769">
        <v>0</v>
      </c>
      <c r="AR5" s="769">
        <v>2564</v>
      </c>
      <c r="AS5" s="769">
        <v>49</v>
      </c>
      <c r="AT5" s="769">
        <v>299</v>
      </c>
      <c r="AU5" s="769">
        <v>154</v>
      </c>
      <c r="AV5" s="769">
        <v>2962</v>
      </c>
      <c r="AW5" s="1609">
        <v>139</v>
      </c>
      <c r="AX5" s="1609">
        <v>162</v>
      </c>
      <c r="AY5" s="1609">
        <v>167</v>
      </c>
      <c r="AZ5" s="1609">
        <v>2936</v>
      </c>
      <c r="BA5" s="1609">
        <v>229</v>
      </c>
      <c r="BB5" s="1609">
        <v>222</v>
      </c>
      <c r="BC5" s="1609">
        <v>223</v>
      </c>
      <c r="BD5" s="1609">
        <v>3428</v>
      </c>
      <c r="BE5" s="1609">
        <v>298</v>
      </c>
      <c r="BG5" s="2587"/>
      <c r="BH5" s="2587"/>
      <c r="XFB5" s="1311">
        <v>231</v>
      </c>
    </row>
    <row r="6" spans="1:199 16382:16382" ht="15.75" customHeight="1" thickBot="1">
      <c r="A6" s="74"/>
      <c r="B6" s="550" t="str">
        <f>INDEX(tblTrans[[English]:[Polski]],MATCH(XFB6,tblTrans[ID],0),LangSelID)</f>
        <v>Total dividend income</v>
      </c>
      <c r="C6" s="551">
        <v>511</v>
      </c>
      <c r="D6" s="551">
        <v>4513</v>
      </c>
      <c r="E6" s="551">
        <v>10738</v>
      </c>
      <c r="F6" s="551">
        <v>1103</v>
      </c>
      <c r="G6" s="551">
        <v>0</v>
      </c>
      <c r="H6" s="551">
        <v>2159</v>
      </c>
      <c r="I6" s="551">
        <v>78</v>
      </c>
      <c r="J6" s="551">
        <v>90</v>
      </c>
      <c r="K6" s="551">
        <v>0</v>
      </c>
      <c r="L6" s="551">
        <v>3733</v>
      </c>
      <c r="M6" s="551">
        <v>10</v>
      </c>
      <c r="N6" s="551">
        <v>5686</v>
      </c>
      <c r="O6" s="551">
        <v>0</v>
      </c>
      <c r="P6" s="551">
        <v>2822</v>
      </c>
      <c r="Q6" s="551">
        <v>18</v>
      </c>
      <c r="R6" s="551">
        <v>96227</v>
      </c>
      <c r="S6" s="551">
        <v>330</v>
      </c>
      <c r="T6" s="551">
        <v>2611</v>
      </c>
      <c r="U6" s="551">
        <v>5222</v>
      </c>
      <c r="V6" s="551">
        <v>10</v>
      </c>
      <c r="W6" s="551">
        <v>9</v>
      </c>
      <c r="X6" s="551">
        <v>2652</v>
      </c>
      <c r="Y6" s="551">
        <v>12424</v>
      </c>
      <c r="Z6" s="551">
        <v>28</v>
      </c>
      <c r="AA6" s="551">
        <f>AA4+AA5</f>
        <v>20</v>
      </c>
      <c r="AB6" s="551">
        <v>2642</v>
      </c>
      <c r="AC6" s="551">
        <f>AC4+AC5</f>
        <v>11191</v>
      </c>
      <c r="AD6" s="551">
        <v>49</v>
      </c>
      <c r="AE6" s="551">
        <v>26</v>
      </c>
      <c r="AF6" s="551">
        <f>AF4+AF5</f>
        <v>2283</v>
      </c>
      <c r="AG6" s="551">
        <f>AG4+AG5</f>
        <v>14768</v>
      </c>
      <c r="AH6" s="551">
        <v>9779</v>
      </c>
      <c r="AI6" s="551" t="s">
        <v>0</v>
      </c>
      <c r="AJ6" s="551">
        <v>2811</v>
      </c>
      <c r="AK6" s="551">
        <v>16195</v>
      </c>
      <c r="AL6" s="551">
        <v>986</v>
      </c>
      <c r="AM6" s="551">
        <v>31</v>
      </c>
      <c r="AN6" s="551">
        <v>3158</v>
      </c>
      <c r="AO6" s="551">
        <v>14345</v>
      </c>
      <c r="AP6" s="551">
        <v>6</v>
      </c>
      <c r="AQ6" s="1610">
        <v>0</v>
      </c>
      <c r="AR6" s="1610">
        <v>2586</v>
      </c>
      <c r="AS6" s="551">
        <v>442</v>
      </c>
      <c r="AT6" s="551">
        <v>299</v>
      </c>
      <c r="AU6" s="551">
        <v>154</v>
      </c>
      <c r="AV6" s="551">
        <v>2970</v>
      </c>
      <c r="AW6" s="573">
        <v>142</v>
      </c>
      <c r="AX6" s="573">
        <v>162</v>
      </c>
      <c r="AY6" s="573">
        <v>167</v>
      </c>
      <c r="AZ6" s="573">
        <v>2936</v>
      </c>
      <c r="BA6" s="573">
        <v>233</v>
      </c>
      <c r="BB6" s="573">
        <v>222</v>
      </c>
      <c r="BC6" s="573">
        <v>223</v>
      </c>
      <c r="BD6" s="573">
        <v>3428</v>
      </c>
      <c r="BE6" s="573">
        <v>298</v>
      </c>
      <c r="BF6" s="138"/>
      <c r="BG6" s="2587"/>
      <c r="BH6" s="2587"/>
      <c r="BI6" s="138"/>
      <c r="BJ6" s="138"/>
      <c r="BK6" s="138"/>
      <c r="BL6" s="138"/>
      <c r="BM6" s="138"/>
      <c r="BN6" s="138"/>
      <c r="BO6" s="138"/>
      <c r="BP6" s="138"/>
      <c r="BQ6" s="138"/>
      <c r="BR6" s="138"/>
      <c r="BS6" s="138"/>
      <c r="BT6" s="138"/>
      <c r="BU6" s="138"/>
      <c r="BV6" s="138"/>
      <c r="BW6" s="138"/>
      <c r="BX6" s="138"/>
      <c r="BY6" s="138"/>
      <c r="BZ6" s="138"/>
      <c r="CA6" s="138"/>
      <c r="CB6" s="138"/>
      <c r="CC6" s="138"/>
      <c r="CD6" s="138"/>
      <c r="CE6" s="138"/>
      <c r="CF6" s="138"/>
      <c r="CG6" s="138"/>
      <c r="CH6" s="138"/>
      <c r="CI6" s="138"/>
      <c r="CJ6" s="138"/>
      <c r="CK6" s="138"/>
      <c r="CL6" s="138"/>
      <c r="CM6" s="138"/>
      <c r="CN6" s="138"/>
      <c r="CO6" s="138"/>
      <c r="CP6" s="138"/>
      <c r="CQ6" s="138"/>
      <c r="CR6" s="138"/>
      <c r="CS6" s="138"/>
      <c r="CT6" s="138"/>
      <c r="CU6" s="138"/>
      <c r="CV6" s="138"/>
      <c r="CW6" s="138"/>
      <c r="CX6" s="138"/>
      <c r="CY6" s="138"/>
      <c r="CZ6" s="138"/>
      <c r="DA6" s="138"/>
      <c r="DB6" s="138"/>
      <c r="DC6" s="138"/>
      <c r="DD6" s="138"/>
      <c r="DE6" s="138"/>
      <c r="DF6" s="138"/>
      <c r="DG6" s="138"/>
      <c r="DH6" s="138"/>
      <c r="DI6" s="138"/>
      <c r="DJ6" s="138"/>
      <c r="DK6" s="138"/>
      <c r="DL6" s="138"/>
      <c r="DM6" s="138"/>
      <c r="DN6" s="138"/>
      <c r="DO6" s="138"/>
      <c r="DP6" s="138"/>
      <c r="DQ6" s="138"/>
      <c r="DR6" s="138"/>
      <c r="DS6" s="138"/>
      <c r="DT6" s="138"/>
      <c r="DU6" s="138"/>
      <c r="DV6" s="138"/>
      <c r="DW6" s="138"/>
      <c r="DX6" s="138"/>
      <c r="DY6" s="138"/>
      <c r="DZ6" s="138"/>
      <c r="EA6" s="138"/>
      <c r="EB6" s="138"/>
      <c r="EC6" s="138"/>
      <c r="ED6" s="138"/>
      <c r="EE6" s="138"/>
      <c r="EF6" s="138"/>
      <c r="EG6" s="138"/>
      <c r="EH6" s="138"/>
      <c r="EI6" s="138"/>
      <c r="EJ6" s="138"/>
      <c r="EK6" s="138"/>
      <c r="EL6" s="138"/>
      <c r="EM6" s="138"/>
      <c r="EN6" s="138"/>
      <c r="EO6" s="138"/>
      <c r="EP6" s="138"/>
      <c r="EQ6" s="138"/>
      <c r="ER6" s="138"/>
      <c r="ES6" s="138"/>
      <c r="ET6" s="138"/>
      <c r="EU6" s="138"/>
      <c r="EV6" s="138"/>
      <c r="EW6" s="138"/>
      <c r="EX6" s="138"/>
      <c r="EY6" s="138"/>
      <c r="EZ6" s="138"/>
      <c r="FA6" s="138"/>
      <c r="FB6" s="138"/>
      <c r="FC6" s="138"/>
      <c r="FD6" s="138"/>
      <c r="FE6" s="138"/>
      <c r="FF6" s="138"/>
      <c r="FG6" s="138"/>
      <c r="FH6" s="138"/>
      <c r="FI6" s="138"/>
      <c r="FJ6" s="138"/>
      <c r="FK6" s="138"/>
      <c r="FL6" s="138"/>
      <c r="FM6" s="138"/>
      <c r="FN6" s="138"/>
      <c r="FO6" s="138"/>
      <c r="FP6" s="138"/>
      <c r="FQ6" s="138"/>
      <c r="FR6" s="138"/>
      <c r="FS6" s="138"/>
      <c r="FT6" s="138"/>
      <c r="FU6" s="138"/>
      <c r="FV6" s="138"/>
      <c r="FW6" s="138"/>
      <c r="FX6" s="138"/>
      <c r="FY6" s="138"/>
      <c r="FZ6" s="138"/>
      <c r="GA6" s="138"/>
      <c r="GB6" s="138"/>
      <c r="GC6" s="138"/>
      <c r="GD6" s="138"/>
      <c r="GE6" s="138"/>
      <c r="GF6" s="138"/>
      <c r="GG6" s="138"/>
      <c r="GH6" s="138"/>
      <c r="GI6" s="138"/>
      <c r="GJ6" s="138"/>
      <c r="GK6" s="138"/>
      <c r="GL6" s="138"/>
      <c r="GM6" s="138"/>
      <c r="GN6" s="138"/>
      <c r="GO6" s="138"/>
      <c r="GP6" s="138"/>
      <c r="GQ6" s="138"/>
      <c r="XFB6" s="1300">
        <v>232</v>
      </c>
    </row>
    <row r="7" spans="1:199 16382:16382" ht="15.75" customHeight="1" thickBot="1">
      <c r="B7" s="83"/>
      <c r="C7" s="84"/>
      <c r="D7" s="84"/>
      <c r="E7" s="84"/>
      <c r="F7" s="84"/>
      <c r="G7" s="84"/>
      <c r="H7" s="85"/>
      <c r="I7" s="76"/>
      <c r="J7" s="76"/>
      <c r="K7" s="76"/>
      <c r="L7" s="76"/>
      <c r="M7" s="76"/>
      <c r="N7" s="76"/>
      <c r="O7" s="76"/>
      <c r="P7" s="97"/>
      <c r="Q7" s="97"/>
      <c r="R7" s="76"/>
      <c r="S7" s="76"/>
      <c r="T7" s="76"/>
      <c r="U7" s="76"/>
      <c r="V7" s="76"/>
      <c r="W7" s="76"/>
      <c r="X7" s="76"/>
      <c r="Y7" s="76"/>
      <c r="Z7" s="76"/>
      <c r="AA7" s="76"/>
      <c r="AB7" s="76"/>
      <c r="AC7" s="76"/>
      <c r="AD7" s="76"/>
      <c r="AE7" s="76"/>
      <c r="AF7" s="76"/>
      <c r="AG7" s="76"/>
      <c r="AH7" s="76"/>
      <c r="AI7" s="76"/>
      <c r="AJ7" s="770"/>
      <c r="AK7" s="770"/>
      <c r="AL7" s="770"/>
      <c r="AM7" s="770"/>
      <c r="AN7" s="770"/>
      <c r="AO7" s="770"/>
      <c r="AP7" s="770"/>
      <c r="AQ7" s="770"/>
      <c r="AR7" s="770"/>
      <c r="AS7" s="770"/>
      <c r="AT7" s="770"/>
      <c r="AU7" s="770"/>
      <c r="AV7" s="770"/>
      <c r="AW7" s="770"/>
      <c r="AX7" s="770"/>
      <c r="AY7" s="770"/>
      <c r="AZ7" s="770"/>
      <c r="BA7" s="770"/>
      <c r="BB7" s="770"/>
      <c r="BC7" s="770"/>
      <c r="BD7" s="770"/>
      <c r="BE7" s="770"/>
      <c r="BF7" s="66"/>
      <c r="BG7" s="66"/>
    </row>
    <row r="8" spans="1:199 16382:16382" thickBot="1">
      <c r="B8" s="67"/>
      <c r="C8" s="68"/>
      <c r="D8" s="68"/>
      <c r="E8" s="68"/>
      <c r="F8" s="68"/>
      <c r="G8" s="68"/>
      <c r="AI8" s="1019"/>
      <c r="AJ8" s="1019"/>
      <c r="AK8" s="1019"/>
      <c r="AL8" s="1019"/>
      <c r="AM8" s="1019"/>
      <c r="AN8" s="1019"/>
    </row>
    <row r="9" spans="1:199 16382:16382" thickBot="1">
      <c r="B9" s="78"/>
      <c r="C9" s="79"/>
      <c r="D9" s="79"/>
      <c r="E9" s="79"/>
      <c r="F9" s="79"/>
      <c r="G9" s="79"/>
      <c r="H9" s="79"/>
      <c r="I9" s="79"/>
      <c r="J9" s="79"/>
      <c r="K9" s="79"/>
      <c r="AZ9" s="71"/>
    </row>
    <row r="10" spans="1:199 16382:16382" thickBot="1">
      <c r="B10" s="67"/>
      <c r="C10" s="68"/>
      <c r="D10" s="68"/>
      <c r="E10" s="68"/>
      <c r="F10" s="68"/>
      <c r="G10" s="68"/>
      <c r="H10" s="68"/>
      <c r="I10" s="68"/>
      <c r="J10" s="68"/>
      <c r="K10" s="68"/>
      <c r="L10" s="68"/>
      <c r="BA10" s="71"/>
    </row>
    <row r="11" spans="1:199 16382:16382" thickBot="1">
      <c r="B11" s="67"/>
      <c r="C11" s="68"/>
      <c r="D11" s="68"/>
      <c r="E11" s="68"/>
      <c r="F11" s="68"/>
      <c r="G11" s="68"/>
      <c r="H11" s="68"/>
      <c r="BA11" s="71"/>
      <c r="BB11" s="71"/>
    </row>
    <row r="12" spans="1:199 16382:16382" thickBot="1">
      <c r="B12" s="67"/>
      <c r="C12" s="68"/>
      <c r="D12" s="68"/>
      <c r="E12" s="68"/>
      <c r="F12" s="68"/>
      <c r="G12" s="68"/>
      <c r="H12" s="68"/>
    </row>
    <row r="13" spans="1:199 16382:16382" thickBot="1">
      <c r="B13" s="67"/>
      <c r="C13" s="68"/>
      <c r="D13" s="68"/>
      <c r="E13" s="68"/>
      <c r="F13" s="68"/>
      <c r="G13" s="68"/>
      <c r="H13" s="68"/>
    </row>
    <row r="14" spans="1:199 16382:16382" thickBot="1">
      <c r="B14" s="61"/>
      <c r="C14" s="70"/>
      <c r="D14" s="70"/>
      <c r="E14" s="70"/>
      <c r="F14" s="70"/>
      <c r="G14" s="70"/>
      <c r="H14" s="70"/>
    </row>
    <row r="15" spans="1:199 16382:16382" thickBot="1">
      <c r="B15" s="61"/>
      <c r="C15" s="70"/>
      <c r="D15" s="70"/>
      <c r="E15" s="70"/>
      <c r="F15" s="70"/>
      <c r="G15" s="70"/>
      <c r="H15" s="70"/>
      <c r="M15" s="80"/>
    </row>
    <row r="16" spans="1:199 16382:16382" thickBot="1">
      <c r="M16" s="81"/>
      <c r="AZ16" s="71"/>
    </row>
    <row r="17" spans="2:13" thickBot="1">
      <c r="M17" s="82"/>
    </row>
    <row r="18" spans="2:13" thickBot="1">
      <c r="B18" s="67"/>
      <c r="C18" s="68"/>
      <c r="D18" s="68"/>
      <c r="E18" s="68"/>
      <c r="F18" s="68"/>
      <c r="G18" s="68"/>
      <c r="H18" s="68"/>
      <c r="M18" s="82"/>
    </row>
    <row r="19" spans="2:13" thickBot="1">
      <c r="B19" s="67"/>
      <c r="C19" s="68"/>
      <c r="D19" s="68"/>
      <c r="E19" s="68"/>
      <c r="F19" s="68"/>
      <c r="G19" s="68"/>
      <c r="H19" s="68"/>
    </row>
    <row r="20" spans="2:13" thickBot="1">
      <c r="B20" s="67"/>
      <c r="C20" s="68"/>
      <c r="D20" s="68"/>
      <c r="E20" s="68"/>
      <c r="F20" s="68"/>
      <c r="G20" s="68"/>
      <c r="H20" s="68"/>
    </row>
    <row r="21" spans="2:13" thickBot="1">
      <c r="B21" s="67"/>
      <c r="C21" s="68"/>
      <c r="D21" s="68"/>
      <c r="E21" s="68"/>
      <c r="F21" s="68"/>
      <c r="G21" s="68"/>
      <c r="H21" s="68"/>
    </row>
    <row r="22" spans="2:13" thickBot="1">
      <c r="B22" s="67"/>
      <c r="C22" s="68"/>
      <c r="D22" s="68"/>
      <c r="E22" s="68"/>
      <c r="F22" s="68"/>
      <c r="G22" s="68"/>
      <c r="H22" s="68"/>
    </row>
    <row r="23" spans="2:13" thickBot="1">
      <c r="B23" s="67"/>
      <c r="C23" s="68"/>
      <c r="D23" s="68"/>
      <c r="E23" s="68"/>
      <c r="F23" s="68"/>
      <c r="G23" s="68"/>
      <c r="H23" s="68"/>
    </row>
    <row r="24" spans="2:13" thickBot="1">
      <c r="B24" s="67"/>
      <c r="C24" s="68"/>
      <c r="D24" s="68"/>
      <c r="E24" s="68"/>
      <c r="F24" s="68"/>
      <c r="G24" s="68"/>
      <c r="H24" s="68"/>
    </row>
    <row r="25" spans="2:13" thickBot="1">
      <c r="B25" s="67"/>
      <c r="C25" s="68"/>
      <c r="D25" s="68"/>
      <c r="E25" s="68"/>
      <c r="F25" s="68"/>
      <c r="G25" s="68"/>
      <c r="H25" s="68"/>
      <c r="I25" s="66"/>
    </row>
    <row r="26" spans="2:13" thickBot="1">
      <c r="B26" s="67"/>
      <c r="C26" s="68"/>
      <c r="D26" s="68"/>
      <c r="E26" s="68"/>
      <c r="F26" s="68"/>
      <c r="G26" s="68"/>
      <c r="H26" s="68"/>
    </row>
    <row r="27" spans="2:13" thickBot="1">
      <c r="B27" s="67"/>
      <c r="C27" s="68"/>
      <c r="D27" s="68"/>
      <c r="E27" s="68"/>
      <c r="F27" s="68"/>
      <c r="G27" s="68"/>
      <c r="H27" s="68"/>
    </row>
    <row r="28" spans="2:13" thickBot="1">
      <c r="B28" s="67"/>
      <c r="C28" s="68"/>
      <c r="D28" s="68"/>
      <c r="E28" s="68"/>
      <c r="F28" s="68"/>
      <c r="G28" s="68"/>
      <c r="H28" s="68"/>
    </row>
    <row r="29" spans="2:13" thickBot="1">
      <c r="B29" s="67"/>
      <c r="C29" s="68"/>
      <c r="D29" s="68"/>
      <c r="E29" s="68"/>
      <c r="F29" s="68"/>
      <c r="G29" s="68"/>
      <c r="H29" s="68"/>
    </row>
    <row r="30" spans="2:13" thickBot="1">
      <c r="B30" s="67"/>
      <c r="C30" s="68"/>
      <c r="D30" s="68"/>
      <c r="E30" s="68"/>
      <c r="F30" s="68"/>
      <c r="G30" s="68"/>
      <c r="H30" s="68"/>
    </row>
    <row r="31" spans="2:13" thickBot="1">
      <c r="B31" s="67"/>
      <c r="C31" s="68"/>
      <c r="D31" s="68"/>
      <c r="E31" s="68"/>
      <c r="F31" s="68"/>
      <c r="G31" s="68"/>
      <c r="H31" s="68"/>
    </row>
    <row r="32" spans="2:13" thickBot="1">
      <c r="B32" s="67"/>
      <c r="C32" s="68"/>
      <c r="D32" s="68"/>
      <c r="E32" s="68"/>
      <c r="F32" s="68"/>
      <c r="G32" s="68"/>
      <c r="H32" s="68"/>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40" spans="1:8" thickBot="1">
      <c r="A40" s="72"/>
      <c r="C40" s="68"/>
      <c r="D40" s="68"/>
      <c r="E40" s="68"/>
      <c r="F40" s="68"/>
      <c r="G40" s="68"/>
    </row>
    <row r="41" spans="1:8" thickBot="1">
      <c r="A41" s="72"/>
      <c r="C41" s="68"/>
      <c r="D41" s="68"/>
      <c r="E41" s="68"/>
      <c r="F41" s="68"/>
      <c r="G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A80" s="72"/>
      <c r="C80" s="68"/>
      <c r="D80" s="68"/>
      <c r="E80" s="68"/>
      <c r="F80" s="68"/>
      <c r="G80" s="68"/>
    </row>
    <row r="81" spans="1:7" thickBot="1">
      <c r="A81" s="72"/>
      <c r="C81" s="68"/>
      <c r="D81" s="68"/>
      <c r="E81" s="68"/>
      <c r="F81" s="68"/>
      <c r="G81" s="68"/>
    </row>
    <row r="82" spans="1:7" thickBot="1">
      <c r="A82" s="72"/>
      <c r="C82" s="68"/>
      <c r="D82" s="68"/>
      <c r="E82" s="68"/>
      <c r="F82" s="68"/>
      <c r="G82" s="68"/>
    </row>
    <row r="83" spans="1:7" thickBot="1">
      <c r="A83" s="72"/>
      <c r="C83" s="68"/>
      <c r="D83" s="68"/>
      <c r="E83" s="68"/>
      <c r="F83" s="68"/>
      <c r="G83" s="68"/>
    </row>
    <row r="84" spans="1:7" thickBot="1">
      <c r="A84" s="72"/>
      <c r="C84" s="68"/>
      <c r="D84" s="68"/>
      <c r="E84" s="68"/>
      <c r="F84" s="68"/>
      <c r="G84" s="68"/>
    </row>
    <row r="85" spans="1:7" thickBot="1">
      <c r="A85" s="72"/>
      <c r="C85" s="68"/>
      <c r="D85" s="68"/>
      <c r="E85" s="68"/>
      <c r="F85" s="68"/>
      <c r="G85" s="68"/>
    </row>
    <row r="86" spans="1:7" thickBot="1">
      <c r="C86" s="68"/>
      <c r="D86" s="68"/>
      <c r="E86" s="68"/>
      <c r="F86" s="68"/>
      <c r="G86" s="68"/>
    </row>
    <row r="87" spans="1:7" thickBot="1">
      <c r="C87" s="68"/>
      <c r="D87" s="68"/>
      <c r="E87" s="68"/>
      <c r="F87" s="68"/>
      <c r="G87" s="68"/>
    </row>
    <row r="88" spans="1:7" thickBot="1">
      <c r="C88" s="68"/>
      <c r="D88" s="68"/>
      <c r="E88" s="68"/>
      <c r="F88" s="68"/>
      <c r="G88" s="68"/>
    </row>
    <row r="89" spans="1:7" thickBot="1">
      <c r="C89" s="68"/>
      <c r="D89" s="68"/>
      <c r="E89" s="68"/>
      <c r="F89" s="68"/>
      <c r="G89" s="68"/>
    </row>
    <row r="90" spans="1:7" thickBot="1">
      <c r="C90" s="68"/>
      <c r="D90" s="68"/>
      <c r="E90" s="68"/>
      <c r="F90" s="68"/>
      <c r="G90" s="68"/>
    </row>
    <row r="91" spans="1:7" thickBot="1">
      <c r="C91" s="68"/>
      <c r="D91" s="68"/>
      <c r="E91" s="68"/>
      <c r="F91" s="68"/>
      <c r="G91" s="68"/>
    </row>
    <row r="92" spans="1:7" thickBot="1">
      <c r="C92" s="68"/>
      <c r="D92" s="68"/>
      <c r="E92" s="68"/>
      <c r="F92" s="68"/>
      <c r="G92" s="68"/>
    </row>
    <row r="93" spans="1:7" thickBot="1">
      <c r="C93" s="68"/>
      <c r="D93" s="68"/>
      <c r="E93" s="68"/>
      <c r="F93" s="68"/>
      <c r="G93" s="68"/>
    </row>
    <row r="94" spans="1:7" thickBot="1">
      <c r="C94" s="68"/>
      <c r="D94" s="68"/>
      <c r="E94" s="68"/>
      <c r="F94" s="68"/>
      <c r="G94" s="68"/>
    </row>
    <row r="95" spans="1:7" thickBot="1">
      <c r="C95" s="68"/>
      <c r="D95" s="68"/>
      <c r="E95" s="68"/>
      <c r="F95" s="68"/>
      <c r="G95" s="68"/>
    </row>
    <row r="96" spans="1: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68"/>
      <c r="D277" s="68"/>
      <c r="E277" s="68"/>
      <c r="F277" s="68"/>
      <c r="G277" s="68"/>
    </row>
    <row r="278" spans="3:7" thickBot="1">
      <c r="C278" s="68"/>
      <c r="D278" s="68"/>
      <c r="E278" s="68"/>
      <c r="F278" s="68"/>
      <c r="G278" s="68"/>
    </row>
    <row r="279" spans="3:7" thickBot="1">
      <c r="C279" s="68"/>
      <c r="D279" s="68"/>
      <c r="E279" s="68"/>
      <c r="F279" s="68"/>
      <c r="G279" s="68"/>
    </row>
    <row r="280" spans="3:7" thickBot="1">
      <c r="C280" s="68"/>
      <c r="D280" s="68"/>
      <c r="E280" s="68"/>
      <c r="F280" s="68"/>
      <c r="G280" s="68"/>
    </row>
    <row r="281" spans="3:7" thickBot="1">
      <c r="C281" s="68"/>
      <c r="D281" s="68"/>
      <c r="E281" s="68"/>
      <c r="F281" s="68"/>
      <c r="G281" s="68"/>
    </row>
    <row r="282" spans="3:7" thickBot="1">
      <c r="C282" s="68"/>
      <c r="D282" s="68"/>
      <c r="E282" s="68"/>
      <c r="F282" s="68"/>
      <c r="G282" s="68"/>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622" spans="3:7" thickBot="1">
      <c r="C1622" s="73"/>
      <c r="D1622" s="73"/>
      <c r="E1622" s="73"/>
      <c r="F1622" s="73"/>
      <c r="G1622" s="73"/>
    </row>
    <row r="1623" spans="3:7" thickBot="1">
      <c r="C1623" s="73"/>
      <c r="D1623" s="73"/>
      <c r="E1623" s="73"/>
      <c r="F1623" s="73"/>
      <c r="G1623" s="73"/>
    </row>
    <row r="1624" spans="3:7" thickBot="1">
      <c r="C1624" s="73"/>
      <c r="D1624" s="73"/>
      <c r="E1624" s="73"/>
      <c r="F1624" s="73"/>
      <c r="G1624" s="73"/>
    </row>
    <row r="1625" spans="3:7" thickBot="1">
      <c r="C1625" s="73"/>
      <c r="D1625" s="73"/>
      <c r="E1625" s="73"/>
      <c r="F1625" s="73"/>
      <c r="G1625" s="73"/>
    </row>
    <row r="1626" spans="3:7" thickBot="1">
      <c r="C1626" s="73"/>
      <c r="D1626" s="73"/>
      <c r="E1626" s="73"/>
      <c r="F1626" s="73"/>
      <c r="G1626" s="73"/>
    </row>
    <row r="1627" spans="3:7" thickBot="1">
      <c r="C1627" s="73"/>
      <c r="D1627" s="73"/>
      <c r="E1627" s="73"/>
      <c r="F1627" s="73"/>
      <c r="G1627" s="73"/>
    </row>
    <row r="1048575" spans="3:57"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row>
    <row r="1048576" spans="3:57" hidden="1" thickBot="1"/>
  </sheetData>
  <mergeCells count="4">
    <mergeCell ref="A1:B1"/>
    <mergeCell ref="W1:Z1"/>
    <mergeCell ref="AA1:AG1"/>
    <mergeCell ref="A2:B2"/>
  </mergeCells>
  <phoneticPr fontId="4" type="noConversion"/>
  <printOptions horizontalCentered="1"/>
  <pageMargins left="0.78740157480314965" right="0.78740157480314965" top="0.98425196850393704" bottom="0.98425196850393704" header="0.51181102362204722" footer="0.51181102362204722"/>
  <pageSetup paperSize="9" scale="8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F1" sqref="BF1"/>
    </sheetView>
  </sheetViews>
  <sheetFormatPr defaultRowHeight="12" thickBottom="1" outlineLevelCol="1"/>
  <cols>
    <col min="1" max="1" width="0.28515625" style="57" customWidth="1"/>
    <col min="2" max="2" width="57.140625" style="60" customWidth="1"/>
    <col min="3" max="8" width="13.7109375" style="65" hidden="1" customWidth="1" outlineLevel="1"/>
    <col min="9" max="30" width="13.7109375" style="58" hidden="1" customWidth="1" outlineLevel="1"/>
    <col min="31" max="32" width="13.42578125" style="58" hidden="1" customWidth="1" outlineLevel="1"/>
    <col min="33" max="33" width="11.28515625" style="58" hidden="1" customWidth="1" outlineLevel="1"/>
    <col min="34" max="34" width="9.85546875" style="58" hidden="1" customWidth="1" outlineLevel="1"/>
    <col min="35" max="35" width="13.42578125" style="58" customWidth="1" collapsed="1"/>
    <col min="36" max="42" width="13.42578125" style="58" customWidth="1"/>
    <col min="43" max="46" width="13.5703125" style="58" customWidth="1"/>
    <col min="47" max="57" width="13.42578125" style="58" customWidth="1"/>
    <col min="58" max="16381" width="9.140625" style="58"/>
    <col min="16382" max="16384" width="9.140625" style="58" hidden="1" customWidth="1"/>
  </cols>
  <sheetData>
    <row r="1" spans="1:199 16382:16382" ht="33" customHeight="1" thickBot="1">
      <c r="A1" s="2432" t="str">
        <f>INDEX(tblTrans[[English]:[Polski]],MATCH(XFB1,tblTrans[ID],0),LangSelID)</f>
        <v>Trading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233</v>
      </c>
    </row>
    <row r="2" spans="1:199 16382:16382" s="161" customFormat="1" ht="18" customHeight="1" thickBot="1">
      <c r="A2" s="2443"/>
      <c r="B2" s="2444"/>
      <c r="C2" s="260" t="str">
        <f>INDEX(tblTrans[[English]:[Polski]],MATCH(C1048564,tblTrans[ID],0),LangSelID)</f>
        <v>Q1 2006</v>
      </c>
      <c r="D2" s="229" t="str">
        <f>INDEX(tblTrans[[English]:[Polski]],MATCH(D1048564,tblTrans[ID],0),LangSelID)</f>
        <v>Q2 2006</v>
      </c>
      <c r="E2" s="261" t="str">
        <f>INDEX(tblTrans[[English]:[Polski]],MATCH(E1048564,tblTrans[ID],0),LangSelID)</f>
        <v>Q3 2006</v>
      </c>
      <c r="F2" s="307" t="str">
        <f>INDEX(tblTrans[[English]:[Polski]],MATCH(F1048564,tblTrans[ID],0),LangSelID)</f>
        <v>Q4 2006</v>
      </c>
      <c r="G2" s="257" t="str">
        <f>INDEX(tblTrans[[English]:[Polski]],MATCH(G1048564,tblTrans[ID],0),LangSelID)</f>
        <v>Q1 2007</v>
      </c>
      <c r="H2" s="229" t="str">
        <f>INDEX(tblTrans[[English]:[Polski]],MATCH(H1048564,tblTrans[ID],0),LangSelID)</f>
        <v>Q2 2007</v>
      </c>
      <c r="I2" s="229" t="str">
        <f>INDEX(tblTrans[[English]:[Polski]],MATCH(I1048564,tblTrans[ID],0),LangSelID)</f>
        <v>Q3 2007</v>
      </c>
      <c r="J2" s="266" t="str">
        <f>INDEX(tblTrans[[English]:[Polski]],MATCH(J1048564,tblTrans[ID],0),LangSelID)</f>
        <v>Q4 2007</v>
      </c>
      <c r="K2" s="260" t="str">
        <f>INDEX(tblTrans[[English]:[Polski]],MATCH(K1048564,tblTrans[ID],0),LangSelID)</f>
        <v>Q1 2008</v>
      </c>
      <c r="L2" s="229" t="str">
        <f>INDEX(tblTrans[[English]:[Polski]],MATCH(L1048564,tblTrans[ID],0),LangSelID)</f>
        <v>Q2 2008</v>
      </c>
      <c r="M2" s="195" t="str">
        <f>INDEX(tblTrans[[English]:[Polski]],MATCH(M1048564,tblTrans[ID],0),LangSelID)</f>
        <v>Q3 2008</v>
      </c>
      <c r="N2" s="274" t="str">
        <f>INDEX(tblTrans[[English]:[Polski]],MATCH(N1048564,tblTrans[ID],0),LangSelID)</f>
        <v>Q4 2008</v>
      </c>
      <c r="O2" s="308" t="str">
        <f>INDEX(tblTrans[[English]:[Polski]],MATCH(O1048564,tblTrans[ID],0),LangSelID)</f>
        <v>Q1 2009</v>
      </c>
      <c r="P2" s="309" t="str">
        <f>INDEX(tblTrans[[English]:[Polski]],MATCH(P1048564,tblTrans[ID],0),LangSelID)</f>
        <v>Q2 2009</v>
      </c>
      <c r="Q2" s="309" t="str">
        <f>INDEX(tblTrans[[English]:[Polski]],MATCH(Q1048564,tblTrans[ID],0),LangSelID)</f>
        <v>Q3 2009</v>
      </c>
      <c r="R2" s="310" t="str">
        <f>INDEX(tblTrans[[English]:[Polski]],MATCH(R1048564,tblTrans[ID],0),LangSelID)</f>
        <v>Q4 2009</v>
      </c>
      <c r="S2" s="280" t="str">
        <f>INDEX(tblTrans[[English]:[Polski]],MATCH(S1048564,tblTrans[ID],0),LangSelID)</f>
        <v>Q1 2010</v>
      </c>
      <c r="T2" s="195" t="str">
        <f>INDEX(tblTrans[[English]:[Polski]],MATCH(T1048564,tblTrans[ID],0),LangSelID)</f>
        <v>Q2 2010</v>
      </c>
      <c r="U2" s="195" t="str">
        <f>INDEX(tblTrans[[English]:[Polski]],MATCH(U1048564,tblTrans[ID],0),LangSelID)</f>
        <v>Q3 2010</v>
      </c>
      <c r="V2" s="253" t="str">
        <f>INDEX(tblTrans[[English]:[Polski]],MATCH(V1048564,tblTrans[ID],0),LangSelID)</f>
        <v>Q4 2010</v>
      </c>
      <c r="W2" s="283" t="str">
        <f>INDEX(tblTrans[[English]:[Polski]],MATCH(W1048564,tblTrans[ID],0),LangSelID)</f>
        <v>Q1 2011</v>
      </c>
      <c r="X2" s="195" t="str">
        <f>INDEX(tblTrans[[English]:[Polski]],MATCH(X1048564,tblTrans[ID],0),LangSelID)</f>
        <v>Q2 2011</v>
      </c>
      <c r="Y2" s="195" t="str">
        <f>INDEX(tblTrans[[English]:[Polski]],MATCH(Y1048564,tblTrans[ID],0),LangSelID)</f>
        <v>Q3 2011</v>
      </c>
      <c r="Z2" s="274" t="str">
        <f>INDEX(tblTrans[[English]:[Polski]],MATCH(Z1048564,tblTrans[ID],0),LangSelID)</f>
        <v>Q4 2011</v>
      </c>
      <c r="AA2" s="280" t="str">
        <f>INDEX(tblTrans[[English]:[Polski]],MATCH(AA1048564,tblTrans[ID],0),LangSelID)</f>
        <v>Q1 2012</v>
      </c>
      <c r="AB2" s="195" t="str">
        <f>INDEX(tblTrans[[English]:[Polski]],MATCH(AB1048564,tblTrans[ID],0),LangSelID)</f>
        <v>Q2 2012</v>
      </c>
      <c r="AC2" s="195" t="str">
        <f>INDEX(tblTrans[[English]:[Polski]],MATCH(AC1048564,tblTrans[ID],0),LangSelID)</f>
        <v>Q3 2012</v>
      </c>
      <c r="AD2" s="253" t="str">
        <f>INDEX(tblTrans[[English]:[Polski]],MATCH(AD1048564,tblTrans[ID],0),LangSelID)</f>
        <v>Q4 2012</v>
      </c>
      <c r="AE2" s="283" t="str">
        <f>INDEX(tblTrans[[English]:[Polski]],MATCH(AE1048564,tblTrans[ID],0),LangSelID)</f>
        <v>Q1 2013</v>
      </c>
      <c r="AF2" s="195" t="str">
        <f>INDEX(tblTrans[[English]:[Polski]],MATCH(AF1048564,tblTrans[ID],0),LangSelID)</f>
        <v>Q2 2013</v>
      </c>
      <c r="AG2" s="195" t="str">
        <f>INDEX(tblTrans[[English]:[Polski]],MATCH(AG1048564,tblTrans[ID],0),LangSelID)</f>
        <v>Q3 2013</v>
      </c>
      <c r="AH2" s="274" t="str">
        <f>INDEX(tblTrans[[English]:[Polski]],MATCH(AH1048564,tblTrans[ID],0),LangSelID)</f>
        <v>Q4 2013</v>
      </c>
      <c r="AI2" s="274" t="str">
        <f>INDEX(tblTrans[[English]:[Polski]],MATCH(AI1048564,tblTrans[ID],0),LangSelID)</f>
        <v>Q1 2014</v>
      </c>
      <c r="AJ2" s="274" t="str">
        <f>INDEX(tblTrans[[English]:[Polski]],MATCH(AJ1048564,tblTrans[ID],0),LangSelID)</f>
        <v>Q2 2014</v>
      </c>
      <c r="AK2" s="274" t="str">
        <f>INDEX(tblTrans[[English]:[Polski]],MATCH(AK1048564,tblTrans[ID],0),LangSelID)</f>
        <v>Q3 2014</v>
      </c>
      <c r="AL2" s="274" t="str">
        <f>INDEX(tblTrans[[English]:[Polski]],MATCH(AL1048564,tblTrans[ID],0),LangSelID)</f>
        <v>Q4 2014</v>
      </c>
      <c r="AM2" s="274" t="str">
        <f>INDEX(tblTrans[[English]:[Polski]],MATCH(AM1048564,tblTrans[ID],0),LangSelID)</f>
        <v>Q1 2015</v>
      </c>
      <c r="AN2" s="274" t="str">
        <f>INDEX(tblTrans[[English]:[Polski]],MATCH(AN1048564,tblTrans[ID],0),LangSelID)</f>
        <v>Q2 2015</v>
      </c>
      <c r="AO2" s="274" t="str">
        <f>INDEX(tblTrans[[English]:[Polski]],MATCH(AO1048564,tblTrans[ID],0),LangSelID)</f>
        <v>Q3 2015</v>
      </c>
      <c r="AP2" s="274" t="str">
        <f>INDEX(tblTrans[[English]:[Polski]],MATCH(AP1048564,tblTrans[ID],0),LangSelID)</f>
        <v>Q4 2015</v>
      </c>
      <c r="AQ2" s="274" t="str">
        <f>INDEX(tblTrans[[English]:[Polski]],MATCH(AQ1048564,tblTrans[ID],0),LangSelID)</f>
        <v>Q1 2016</v>
      </c>
      <c r="AR2" s="274" t="str">
        <f>INDEX(tblTrans[[English]:[Polski]],MATCH(AR1048564,tblTrans[ID],0),LangSelID)</f>
        <v>Q2 2016</v>
      </c>
      <c r="AS2" s="274" t="str">
        <f>INDEX(tblTrans[[English]:[Polski]],MATCH(AS1048564,tblTrans[ID],0),LangSelID)</f>
        <v>Q3 2016</v>
      </c>
      <c r="AT2" s="274" t="str">
        <f>INDEX(tblTrans[[English]:[Polski]],MATCH(AT1048564,tblTrans[ID],0),LangSelID)</f>
        <v>Q4 2016</v>
      </c>
      <c r="AU2" s="274" t="str">
        <f>INDEX(tblTrans[[English]:[Polski]],MATCH(AU1048564,tblTrans[ID],0),LangSelID)</f>
        <v>Q1 2017</v>
      </c>
      <c r="AV2" s="274" t="str">
        <f>INDEX(tblTrans[[English]:[Polski]],MATCH(AV1048564,tblTrans[ID],0),LangSelID)</f>
        <v>Q2 2017</v>
      </c>
      <c r="AW2" s="274" t="str">
        <f>INDEX(tblTrans[[English]:[Polski]],MATCH(AW1048564,tblTrans[ID],0),LangSelID)</f>
        <v>Q3 2017</v>
      </c>
      <c r="AX2" s="274" t="str">
        <f>INDEX(tblTrans[[English]:[Polski]],MATCH(AX1048564,tblTrans[ID],0),LangSelID)</f>
        <v>Q4 2017</v>
      </c>
      <c r="AY2" s="274" t="str">
        <f>INDEX(tblTrans[[English]:[Polski]],MATCH(AY1048564,tblTrans[ID],0),LangSelID)</f>
        <v>Q1 2018</v>
      </c>
      <c r="AZ2" s="274" t="str">
        <f>INDEX(tblTrans[[English]:[Polski]],MATCH(AZ1048564,tblTrans[ID],0),LangSelID)</f>
        <v>Q2 2018</v>
      </c>
      <c r="BA2" s="274" t="str">
        <f>INDEX(tblTrans[[English]:[Polski]],MATCH(BA1048564,tblTrans[ID],0),LangSelID)</f>
        <v>Q3 2018</v>
      </c>
      <c r="BB2" s="274" t="str">
        <f>INDEX(tblTrans[[English]:[Polski]],MATCH(BB1048564,tblTrans[ID],0),LangSelID)</f>
        <v>Q4 2018</v>
      </c>
      <c r="BC2" s="274" t="str">
        <f>INDEX(tblTrans[[English]:[Polski]],MATCH(BC1048564,tblTrans[ID],0),LangSelID)</f>
        <v>Q1 2019</v>
      </c>
      <c r="BD2" s="274" t="str">
        <f>INDEX(tblTrans[[English]:[Polski]],MATCH(BD1048564,tblTrans[ID],0),LangSelID)</f>
        <v>Q2 2019</v>
      </c>
      <c r="BE2" s="274" t="str">
        <f>INDEX(tblTrans[[English]:[Polski]],MATCH(BE1048564,tblTrans[ID],0),LangSelID)</f>
        <v>Q3 2019</v>
      </c>
      <c r="BF2" s="58"/>
      <c r="BG2" s="58"/>
      <c r="BH2" s="58"/>
      <c r="BI2" s="58"/>
      <c r="BJ2" s="58"/>
      <c r="BK2" s="58"/>
      <c r="BL2" s="58"/>
      <c r="BM2" s="58"/>
      <c r="XFB2" s="1312"/>
    </row>
    <row r="3" spans="1:199 16382:16382" s="420" customFormat="1" ht="6" customHeight="1" thickBot="1">
      <c r="A3" s="183"/>
      <c r="B3" s="421"/>
      <c r="C3" s="422"/>
      <c r="D3" s="423"/>
      <c r="E3" s="424"/>
      <c r="F3" s="425"/>
      <c r="G3" s="423"/>
      <c r="H3" s="423"/>
      <c r="I3" s="228"/>
      <c r="J3" s="278"/>
      <c r="K3" s="275"/>
      <c r="L3" s="200"/>
      <c r="M3" s="200"/>
      <c r="N3" s="276"/>
      <c r="O3" s="426"/>
      <c r="P3" s="427"/>
      <c r="Q3" s="427"/>
      <c r="R3" s="428"/>
      <c r="S3" s="273"/>
      <c r="T3" s="200"/>
      <c r="U3" s="228"/>
      <c r="V3" s="278"/>
      <c r="W3" s="2449" t="s">
        <v>79</v>
      </c>
      <c r="X3" s="2450"/>
      <c r="Y3" s="2450"/>
      <c r="Z3" s="2451"/>
      <c r="AA3" s="272"/>
      <c r="AB3" s="200"/>
      <c r="AC3" s="200"/>
      <c r="AD3" s="267"/>
      <c r="AE3" s="275"/>
      <c r="AF3" s="200"/>
      <c r="AG3" s="228"/>
      <c r="AH3" s="276"/>
      <c r="AI3" s="276"/>
      <c r="AJ3" s="276"/>
      <c r="AK3" s="276"/>
      <c r="AL3" s="276"/>
      <c r="AM3" s="276"/>
      <c r="AN3" s="276"/>
      <c r="AO3" s="276"/>
      <c r="AP3" s="276"/>
      <c r="AQ3" s="276"/>
      <c r="AR3" s="276"/>
      <c r="AS3" s="276"/>
      <c r="AT3" s="276"/>
      <c r="AU3" s="276"/>
      <c r="AV3" s="276"/>
      <c r="AW3" s="276"/>
      <c r="AX3" s="276"/>
      <c r="AY3" s="276"/>
      <c r="AZ3" s="276"/>
      <c r="BA3" s="276"/>
      <c r="BB3" s="276"/>
      <c r="BC3" s="276"/>
      <c r="BD3" s="276"/>
      <c r="BE3" s="276"/>
      <c r="BF3" s="58"/>
      <c r="BG3" s="58"/>
      <c r="BH3" s="58"/>
      <c r="BI3" s="58"/>
      <c r="BJ3" s="58"/>
      <c r="BK3" s="58"/>
      <c r="BL3" s="58"/>
      <c r="BM3" s="58"/>
      <c r="XFB3" s="1313"/>
    </row>
    <row r="4" spans="1:199 16382:16382" ht="15.6" customHeight="1" thickBot="1">
      <c r="A4" s="74"/>
      <c r="B4" s="550" t="str">
        <f>INDEX(tblTrans[[English]:[Polski]],MATCH(XFB4,tblTrans[ID],0),LangSelID)</f>
        <v>Foreign exchange result</v>
      </c>
      <c r="C4" s="551">
        <v>85506</v>
      </c>
      <c r="D4" s="551">
        <v>99184</v>
      </c>
      <c r="E4" s="551">
        <v>71966</v>
      </c>
      <c r="F4" s="551">
        <v>97484</v>
      </c>
      <c r="G4" s="551">
        <v>99393</v>
      </c>
      <c r="H4" s="551">
        <v>109050</v>
      </c>
      <c r="I4" s="551">
        <v>115128</v>
      </c>
      <c r="J4" s="551">
        <v>111385</v>
      </c>
      <c r="K4" s="551">
        <v>129340</v>
      </c>
      <c r="L4" s="551">
        <v>131121</v>
      </c>
      <c r="M4" s="551">
        <v>175390</v>
      </c>
      <c r="N4" s="551">
        <v>81463</v>
      </c>
      <c r="O4" s="551">
        <v>152142</v>
      </c>
      <c r="P4" s="551">
        <v>90005</v>
      </c>
      <c r="Q4" s="551">
        <v>96919</v>
      </c>
      <c r="R4" s="551">
        <v>75982</v>
      </c>
      <c r="S4" s="551">
        <v>83270</v>
      </c>
      <c r="T4" s="551">
        <v>114756</v>
      </c>
      <c r="U4" s="551">
        <v>83352</v>
      </c>
      <c r="V4" s="551">
        <v>88604</v>
      </c>
      <c r="W4" s="551">
        <v>71246</v>
      </c>
      <c r="X4" s="551">
        <v>88022</v>
      </c>
      <c r="Y4" s="551">
        <v>83492</v>
      </c>
      <c r="Z4" s="551">
        <v>85880</v>
      </c>
      <c r="AA4" s="551">
        <v>78880</v>
      </c>
      <c r="AB4" s="551">
        <v>73822</v>
      </c>
      <c r="AC4" s="551">
        <v>90376</v>
      </c>
      <c r="AD4" s="551">
        <v>80928</v>
      </c>
      <c r="AE4" s="551">
        <f>AE5+AE6</f>
        <v>68978</v>
      </c>
      <c r="AF4" s="551">
        <f>AF5+AF6</f>
        <v>74482</v>
      </c>
      <c r="AG4" s="551">
        <f>AG5+AG6</f>
        <v>71698</v>
      </c>
      <c r="AH4" s="551">
        <v>67387</v>
      </c>
      <c r="AI4" s="551">
        <f>SUM(AI5:AI6)</f>
        <v>65151</v>
      </c>
      <c r="AJ4" s="551">
        <f>SUM(AJ5:AJ6)</f>
        <v>69742</v>
      </c>
      <c r="AK4" s="551">
        <f>SUM(AK5:AK6)</f>
        <v>53539</v>
      </c>
      <c r="AL4" s="551">
        <f>SUM(AL5:AL6)</f>
        <v>44616</v>
      </c>
      <c r="AM4" s="551">
        <f>SUM(AM5:AM6)</f>
        <v>78687</v>
      </c>
      <c r="AN4" s="551">
        <v>66000</v>
      </c>
      <c r="AO4" s="551">
        <v>67825</v>
      </c>
      <c r="AP4" s="551">
        <v>76196</v>
      </c>
      <c r="AQ4" s="551">
        <v>71817</v>
      </c>
      <c r="AR4" s="551">
        <v>66065</v>
      </c>
      <c r="AS4" s="551">
        <v>82162</v>
      </c>
      <c r="AT4" s="551">
        <v>50407</v>
      </c>
      <c r="AU4" s="551">
        <v>76407</v>
      </c>
      <c r="AV4" s="551">
        <v>57912</v>
      </c>
      <c r="AW4" s="551">
        <v>87606</v>
      </c>
      <c r="AX4" s="551">
        <v>67187</v>
      </c>
      <c r="AY4" s="551">
        <v>71427</v>
      </c>
      <c r="AZ4" s="551">
        <v>79620</v>
      </c>
      <c r="BA4" s="551">
        <v>69667</v>
      </c>
      <c r="BB4" s="551">
        <v>102758</v>
      </c>
      <c r="BC4" s="551">
        <v>89240</v>
      </c>
      <c r="BD4" s="551">
        <v>87191</v>
      </c>
      <c r="BE4" s="551">
        <v>116371</v>
      </c>
      <c r="BF4" s="1019"/>
      <c r="BN4" s="138"/>
      <c r="BO4" s="138"/>
      <c r="BP4" s="138"/>
      <c r="BQ4" s="138"/>
      <c r="BR4" s="138"/>
      <c r="BS4" s="138"/>
      <c r="BT4" s="138"/>
      <c r="BU4" s="138"/>
      <c r="BV4" s="138"/>
      <c r="BW4" s="138"/>
      <c r="BX4" s="138"/>
      <c r="BY4" s="138"/>
      <c r="BZ4" s="138"/>
      <c r="CA4" s="138"/>
      <c r="CB4" s="138"/>
      <c r="CC4" s="138"/>
      <c r="CD4" s="138"/>
      <c r="CE4" s="138"/>
      <c r="CF4" s="138"/>
      <c r="CG4" s="138"/>
      <c r="CH4" s="138"/>
      <c r="CI4" s="138"/>
      <c r="CJ4" s="138"/>
      <c r="CK4" s="138"/>
      <c r="CL4" s="138"/>
      <c r="CM4" s="138"/>
      <c r="CN4" s="138"/>
      <c r="CO4" s="138"/>
      <c r="CP4" s="138"/>
      <c r="CQ4" s="138"/>
      <c r="CR4" s="138"/>
      <c r="CS4" s="138"/>
      <c r="CT4" s="138"/>
      <c r="CU4" s="138"/>
      <c r="CV4" s="138"/>
      <c r="CW4" s="138"/>
      <c r="CX4" s="138"/>
      <c r="CY4" s="138"/>
      <c r="CZ4" s="138"/>
      <c r="DA4" s="138"/>
      <c r="DB4" s="138"/>
      <c r="DC4" s="138"/>
      <c r="DD4" s="138"/>
      <c r="DE4" s="138"/>
      <c r="DF4" s="138"/>
      <c r="DG4" s="138"/>
      <c r="DH4" s="138"/>
      <c r="DI4" s="138"/>
      <c r="DJ4" s="138"/>
      <c r="DK4" s="138"/>
      <c r="DL4" s="138"/>
      <c r="DM4" s="138"/>
      <c r="DN4" s="138"/>
      <c r="DO4" s="138"/>
      <c r="DP4" s="138"/>
      <c r="DQ4" s="138"/>
      <c r="DR4" s="138"/>
      <c r="DS4" s="138"/>
      <c r="DT4" s="138"/>
      <c r="DU4" s="138"/>
      <c r="DV4" s="138"/>
      <c r="DW4" s="138"/>
      <c r="DX4" s="138"/>
      <c r="DY4" s="138"/>
      <c r="DZ4" s="138"/>
      <c r="EA4" s="138"/>
      <c r="EB4" s="138"/>
      <c r="EC4" s="138"/>
      <c r="ED4" s="138"/>
      <c r="EE4" s="138"/>
      <c r="EF4" s="138"/>
      <c r="EG4" s="138"/>
      <c r="EH4" s="138"/>
      <c r="EI4" s="138"/>
      <c r="EJ4" s="138"/>
      <c r="EK4" s="138"/>
      <c r="EL4" s="138"/>
      <c r="EM4" s="138"/>
      <c r="EN4" s="138"/>
      <c r="EO4" s="138"/>
      <c r="EP4" s="138"/>
      <c r="EQ4" s="138"/>
      <c r="ER4" s="138"/>
      <c r="ES4" s="138"/>
      <c r="ET4" s="138"/>
      <c r="EU4" s="138"/>
      <c r="EV4" s="138"/>
      <c r="EW4" s="138"/>
      <c r="EX4" s="138"/>
      <c r="EY4" s="138"/>
      <c r="EZ4" s="138"/>
      <c r="FA4" s="138"/>
      <c r="FB4" s="138"/>
      <c r="FC4" s="138"/>
      <c r="FD4" s="138"/>
      <c r="FE4" s="138"/>
      <c r="FF4" s="138"/>
      <c r="FG4" s="138"/>
      <c r="FH4" s="138"/>
      <c r="FI4" s="138"/>
      <c r="FJ4" s="138"/>
      <c r="FK4" s="138"/>
      <c r="FL4" s="138"/>
      <c r="FM4" s="138"/>
      <c r="FN4" s="138"/>
      <c r="FO4" s="138"/>
      <c r="FP4" s="138"/>
      <c r="FQ4" s="138"/>
      <c r="FR4" s="138"/>
      <c r="FS4" s="138"/>
      <c r="FT4" s="138"/>
      <c r="FU4" s="138"/>
      <c r="FV4" s="138"/>
      <c r="FW4" s="138"/>
      <c r="FX4" s="138"/>
      <c r="FY4" s="138"/>
      <c r="FZ4" s="138"/>
      <c r="GA4" s="138"/>
      <c r="GB4" s="138"/>
      <c r="GC4" s="138"/>
      <c r="GD4" s="138"/>
      <c r="GE4" s="138"/>
      <c r="GF4" s="138"/>
      <c r="GG4" s="138"/>
      <c r="GH4" s="138"/>
      <c r="GI4" s="138"/>
      <c r="GJ4" s="138"/>
      <c r="GK4" s="138"/>
      <c r="GL4" s="138"/>
      <c r="GM4" s="138"/>
      <c r="GN4" s="138"/>
      <c r="GO4" s="138"/>
      <c r="GP4" s="138"/>
      <c r="GQ4" s="138"/>
      <c r="XFB4" s="1300">
        <v>234</v>
      </c>
    </row>
    <row r="5" spans="1:199 16382:16382" s="420" customFormat="1" ht="15.6" customHeight="1" thickBot="1">
      <c r="A5" s="183"/>
      <c r="B5" s="1387" t="str">
        <f>INDEX(tblTrans[[English]:[Polski]],MATCH(XFB5,tblTrans[ID],0),LangSelID)</f>
        <v>- foreign exchange differences from translation (net)</v>
      </c>
      <c r="C5" s="1388">
        <v>11886</v>
      </c>
      <c r="D5" s="1389">
        <v>79928</v>
      </c>
      <c r="E5" s="1390">
        <v>56981</v>
      </c>
      <c r="F5" s="1391">
        <v>77436</v>
      </c>
      <c r="G5" s="1389">
        <v>191799</v>
      </c>
      <c r="H5" s="1389">
        <v>147153</v>
      </c>
      <c r="I5" s="1392">
        <v>87693</v>
      </c>
      <c r="J5" s="1393">
        <v>73706</v>
      </c>
      <c r="K5" s="1394">
        <v>133808</v>
      </c>
      <c r="L5" s="1392">
        <v>185152</v>
      </c>
      <c r="M5" s="1392">
        <v>138885</v>
      </c>
      <c r="N5" s="1395">
        <v>-27498</v>
      </c>
      <c r="O5" s="1394">
        <v>-680698</v>
      </c>
      <c r="P5" s="1392">
        <v>72159</v>
      </c>
      <c r="Q5" s="1392">
        <v>-137240</v>
      </c>
      <c r="R5" s="1395">
        <v>412291</v>
      </c>
      <c r="S5" s="1391">
        <v>161804</v>
      </c>
      <c r="T5" s="1389">
        <v>83022</v>
      </c>
      <c r="U5" s="1389">
        <v>20749</v>
      </c>
      <c r="V5" s="1396">
        <v>181894</v>
      </c>
      <c r="W5" s="1397">
        <v>52519</v>
      </c>
      <c r="X5" s="1389">
        <v>126943</v>
      </c>
      <c r="Y5" s="1389">
        <v>97312</v>
      </c>
      <c r="Z5" s="1398">
        <v>84380</v>
      </c>
      <c r="AA5" s="1391">
        <v>-128381</v>
      </c>
      <c r="AB5" s="1389">
        <v>324974</v>
      </c>
      <c r="AC5" s="1389">
        <v>-108744</v>
      </c>
      <c r="AD5" s="1396">
        <v>131058</v>
      </c>
      <c r="AE5" s="1397">
        <v>163386</v>
      </c>
      <c r="AF5" s="1389">
        <f>294807-AE5</f>
        <v>131421</v>
      </c>
      <c r="AG5" s="1389">
        <v>-123732</v>
      </c>
      <c r="AH5" s="1398">
        <v>68778</v>
      </c>
      <c r="AI5" s="1398">
        <v>78197</v>
      </c>
      <c r="AJ5" s="1399">
        <v>119234</v>
      </c>
      <c r="AK5" s="1400">
        <v>58165</v>
      </c>
      <c r="AL5" s="1400">
        <v>56164</v>
      </c>
      <c r="AM5" s="1400">
        <v>332247</v>
      </c>
      <c r="AN5" s="1400">
        <v>-179603</v>
      </c>
      <c r="AO5" s="1400">
        <v>-87491</v>
      </c>
      <c r="AP5" s="1400">
        <v>185120</v>
      </c>
      <c r="AQ5" s="1400">
        <v>-52091</v>
      </c>
      <c r="AR5" s="1400">
        <v>297872</v>
      </c>
      <c r="AS5" s="1400">
        <v>-20313</v>
      </c>
      <c r="AT5" s="1400">
        <v>18230</v>
      </c>
      <c r="AU5" s="1400">
        <v>166844</v>
      </c>
      <c r="AV5" s="1400">
        <v>-67970</v>
      </c>
      <c r="AW5" s="1400">
        <v>-29246</v>
      </c>
      <c r="AX5" s="1400">
        <v>199369</v>
      </c>
      <c r="AY5" s="1400">
        <v>-8645</v>
      </c>
      <c r="AZ5" s="1400">
        <v>206759</v>
      </c>
      <c r="BA5" s="1400">
        <v>82573</v>
      </c>
      <c r="BB5" s="1400">
        <v>107405</v>
      </c>
      <c r="BC5" s="1400">
        <v>129603</v>
      </c>
      <c r="BD5" s="1400">
        <v>60232</v>
      </c>
      <c r="BE5" s="1400">
        <v>30822</v>
      </c>
      <c r="BF5" s="1019"/>
      <c r="BG5" s="58"/>
      <c r="BH5" s="58"/>
      <c r="BI5" s="58"/>
      <c r="BJ5" s="58"/>
      <c r="BK5" s="58"/>
      <c r="BL5" s="58"/>
      <c r="BM5" s="58"/>
      <c r="XFB5" s="1313">
        <v>235</v>
      </c>
    </row>
    <row r="6" spans="1:199 16382:16382" s="420" customFormat="1" ht="15.6" customHeight="1" thickBot="1">
      <c r="A6" s="183"/>
      <c r="B6" s="1380" t="str">
        <f>INDEX(tblTrans[[English]:[Polski]],MATCH(XFB6,tblTrans[ID],0),LangSelID)</f>
        <v>- transaction gains less losses</v>
      </c>
      <c r="C6" s="882">
        <v>73620</v>
      </c>
      <c r="D6" s="1381">
        <v>19256</v>
      </c>
      <c r="E6" s="869">
        <v>14985</v>
      </c>
      <c r="F6" s="1382">
        <v>20048</v>
      </c>
      <c r="G6" s="1381">
        <v>-92406</v>
      </c>
      <c r="H6" s="1381">
        <v>-38103</v>
      </c>
      <c r="I6" s="687">
        <v>27435</v>
      </c>
      <c r="J6" s="1383">
        <v>37679</v>
      </c>
      <c r="K6" s="388">
        <v>-4468</v>
      </c>
      <c r="L6" s="687">
        <v>-54031</v>
      </c>
      <c r="M6" s="687">
        <v>36505</v>
      </c>
      <c r="N6" s="686">
        <v>108961</v>
      </c>
      <c r="O6" s="429">
        <v>832840</v>
      </c>
      <c r="P6" s="430">
        <v>17846</v>
      </c>
      <c r="Q6" s="430">
        <v>234159</v>
      </c>
      <c r="R6" s="431">
        <v>-336309</v>
      </c>
      <c r="S6" s="1382">
        <v>-78534</v>
      </c>
      <c r="T6" s="1381">
        <v>31734</v>
      </c>
      <c r="U6" s="1381">
        <v>62603</v>
      </c>
      <c r="V6" s="1384">
        <v>-93290</v>
      </c>
      <c r="W6" s="1385">
        <v>18727</v>
      </c>
      <c r="X6" s="1381">
        <v>-38921</v>
      </c>
      <c r="Y6" s="1381">
        <v>-13820</v>
      </c>
      <c r="Z6" s="1386">
        <v>1500</v>
      </c>
      <c r="AA6" s="1382">
        <v>207261</v>
      </c>
      <c r="AB6" s="1381">
        <v>-251152</v>
      </c>
      <c r="AC6" s="1381">
        <v>199120</v>
      </c>
      <c r="AD6" s="1384">
        <v>-50130</v>
      </c>
      <c r="AE6" s="1385">
        <v>-94408</v>
      </c>
      <c r="AF6" s="1381">
        <f>-151347-AE6</f>
        <v>-56939</v>
      </c>
      <c r="AG6" s="1381">
        <v>195430</v>
      </c>
      <c r="AH6" s="1386">
        <v>-1391</v>
      </c>
      <c r="AI6" s="1386">
        <v>-13046</v>
      </c>
      <c r="AJ6" s="1386">
        <v>-49492</v>
      </c>
      <c r="AK6" s="1386">
        <v>-4626</v>
      </c>
      <c r="AL6" s="1386">
        <v>-11548</v>
      </c>
      <c r="AM6" s="1386">
        <v>-253560</v>
      </c>
      <c r="AN6" s="1386">
        <v>245603</v>
      </c>
      <c r="AO6" s="1386">
        <v>155316</v>
      </c>
      <c r="AP6" s="1386">
        <v>-108924</v>
      </c>
      <c r="AQ6" s="1386">
        <v>123908</v>
      </c>
      <c r="AR6" s="1386">
        <v>-231807</v>
      </c>
      <c r="AS6" s="1386">
        <v>102475</v>
      </c>
      <c r="AT6" s="1386">
        <v>32177</v>
      </c>
      <c r="AU6" s="1386">
        <v>-90437</v>
      </c>
      <c r="AV6" s="1386">
        <v>125882</v>
      </c>
      <c r="AW6" s="1386">
        <v>116852</v>
      </c>
      <c r="AX6" s="1386">
        <v>-132182</v>
      </c>
      <c r="AY6" s="1386">
        <v>80072</v>
      </c>
      <c r="AZ6" s="1386">
        <v>-127139</v>
      </c>
      <c r="BA6" s="1386">
        <v>-12906</v>
      </c>
      <c r="BB6" s="1386">
        <v>-4647</v>
      </c>
      <c r="BC6" s="1386">
        <v>-40363</v>
      </c>
      <c r="BD6" s="1386">
        <v>26959</v>
      </c>
      <c r="BE6" s="1386">
        <v>85549</v>
      </c>
      <c r="BF6" s="1019"/>
      <c r="BG6" s="58"/>
      <c r="BH6" s="58"/>
      <c r="BI6" s="58"/>
      <c r="BJ6" s="58"/>
      <c r="BK6" s="58"/>
      <c r="BL6" s="58"/>
      <c r="BM6" s="58"/>
      <c r="XFB6" s="1300">
        <v>236</v>
      </c>
    </row>
    <row r="7" spans="1:199 16382:16382" ht="15.6" customHeight="1" thickBot="1">
      <c r="A7" s="74"/>
      <c r="B7" s="1011" t="str">
        <f>INDEX(tblTrans[[English]:[Polski]],MATCH(XFB7,tblTrans[ID],0),LangSelID)</f>
        <v>Other trading income</v>
      </c>
      <c r="C7" s="551">
        <v>3717</v>
      </c>
      <c r="D7" s="551">
        <v>7697</v>
      </c>
      <c r="E7" s="551">
        <v>18591</v>
      </c>
      <c r="F7" s="551">
        <v>15440</v>
      </c>
      <c r="G7" s="551">
        <v>13981</v>
      </c>
      <c r="H7" s="551">
        <v>35858</v>
      </c>
      <c r="I7" s="551">
        <v>4670</v>
      </c>
      <c r="J7" s="551">
        <v>-2997</v>
      </c>
      <c r="K7" s="551">
        <v>5735</v>
      </c>
      <c r="L7" s="551">
        <v>-12006</v>
      </c>
      <c r="M7" s="551">
        <v>-7632</v>
      </c>
      <c r="N7" s="551">
        <v>-19556</v>
      </c>
      <c r="O7" s="551">
        <v>-29151</v>
      </c>
      <c r="P7" s="551">
        <v>10966</v>
      </c>
      <c r="Q7" s="551">
        <v>2632</v>
      </c>
      <c r="R7" s="551">
        <v>6879</v>
      </c>
      <c r="S7" s="551">
        <v>12901</v>
      </c>
      <c r="T7" s="551">
        <v>7302</v>
      </c>
      <c r="U7" s="551">
        <v>4817</v>
      </c>
      <c r="V7" s="551">
        <v>15670</v>
      </c>
      <c r="W7" s="551">
        <v>11251</v>
      </c>
      <c r="X7" s="551">
        <v>6136</v>
      </c>
      <c r="Y7" s="551">
        <v>10027</v>
      </c>
      <c r="Z7" s="551">
        <v>-9378</v>
      </c>
      <c r="AA7" s="551">
        <v>18801</v>
      </c>
      <c r="AB7" s="551">
        <v>9482</v>
      </c>
      <c r="AC7" s="551">
        <v>9102</v>
      </c>
      <c r="AD7" s="551">
        <v>-4849</v>
      </c>
      <c r="AE7" s="551">
        <f>AE8+AE9+AE11+AE12</f>
        <v>6820</v>
      </c>
      <c r="AF7" s="551">
        <f>AF8+AF9+AF11+AF12</f>
        <v>27978</v>
      </c>
      <c r="AG7" s="551">
        <f>AG8+AG9+AG11+AG12</f>
        <v>14584</v>
      </c>
      <c r="AH7" s="551">
        <v>11051</v>
      </c>
      <c r="AI7" s="551">
        <f>SUM(AI8:AI12)</f>
        <v>26967</v>
      </c>
      <c r="AJ7" s="551">
        <f>SUM(AJ8:AJ12)</f>
        <v>40460</v>
      </c>
      <c r="AK7" s="551">
        <f>SUM(AK8:AK12)</f>
        <v>42785</v>
      </c>
      <c r="AL7" s="551">
        <f>SUM(AL8:AL12)</f>
        <v>25896</v>
      </c>
      <c r="AM7" s="551">
        <f>SUM(AM8:AM12)</f>
        <v>23931</v>
      </c>
      <c r="AN7" s="551">
        <v>-30688</v>
      </c>
      <c r="AO7" s="551">
        <v>16280</v>
      </c>
      <c r="AP7" s="551">
        <v>-5296</v>
      </c>
      <c r="AQ7" s="551">
        <v>12270</v>
      </c>
      <c r="AR7" s="551">
        <v>-6552</v>
      </c>
      <c r="AS7" s="551">
        <v>-7760</v>
      </c>
      <c r="AT7" s="551">
        <v>-23778</v>
      </c>
      <c r="AU7" s="551">
        <v>490</v>
      </c>
      <c r="AV7" s="551">
        <v>3156</v>
      </c>
      <c r="AW7" s="551">
        <v>-4490</v>
      </c>
      <c r="AX7" s="551">
        <v>5795</v>
      </c>
      <c r="AY7" s="551">
        <v>13066</v>
      </c>
      <c r="AZ7" s="551">
        <v>5078</v>
      </c>
      <c r="BA7" s="551">
        <v>2604</v>
      </c>
      <c r="BB7" s="551">
        <v>3116</v>
      </c>
      <c r="BC7" s="551">
        <v>13642</v>
      </c>
      <c r="BD7" s="551">
        <v>16324</v>
      </c>
      <c r="BE7" s="551">
        <v>5394</v>
      </c>
      <c r="BF7" s="1019"/>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13">
        <v>237</v>
      </c>
    </row>
    <row r="8" spans="1:199 16382:16382" s="420" customFormat="1" ht="15.6" customHeight="1" thickBot="1">
      <c r="A8" s="183"/>
      <c r="B8" s="761" t="str">
        <f>INDEX(tblTrans[[English]:[Polski]],MATCH(XFB8,tblTrans[ID],0),LangSelID)</f>
        <v>Interest rate instruments</v>
      </c>
      <c r="C8" s="771">
        <v>17843</v>
      </c>
      <c r="D8" s="772">
        <v>-10537</v>
      </c>
      <c r="E8" s="773">
        <v>7319</v>
      </c>
      <c r="F8" s="774">
        <v>6806</v>
      </c>
      <c r="G8" s="772">
        <v>6790</v>
      </c>
      <c r="H8" s="772">
        <v>13607</v>
      </c>
      <c r="I8" s="555">
        <v>2339</v>
      </c>
      <c r="J8" s="557">
        <v>-4214</v>
      </c>
      <c r="K8" s="554">
        <v>4050</v>
      </c>
      <c r="L8" s="555">
        <v>-12708</v>
      </c>
      <c r="M8" s="555">
        <v>-7496</v>
      </c>
      <c r="N8" s="556">
        <v>-13238</v>
      </c>
      <c r="O8" s="775">
        <v>-22872</v>
      </c>
      <c r="P8" s="776">
        <v>-2838</v>
      </c>
      <c r="Q8" s="776">
        <v>-6</v>
      </c>
      <c r="R8" s="777">
        <v>4913</v>
      </c>
      <c r="S8" s="774">
        <v>8349</v>
      </c>
      <c r="T8" s="772">
        <v>5053</v>
      </c>
      <c r="U8" s="772">
        <v>1697</v>
      </c>
      <c r="V8" s="778">
        <v>959</v>
      </c>
      <c r="W8" s="779">
        <v>10308</v>
      </c>
      <c r="X8" s="772">
        <v>3603</v>
      </c>
      <c r="Y8" s="772">
        <v>9397</v>
      </c>
      <c r="Z8" s="780">
        <v>-2578</v>
      </c>
      <c r="AA8" s="774">
        <v>16106</v>
      </c>
      <c r="AB8" s="772">
        <v>8849</v>
      </c>
      <c r="AC8" s="772">
        <v>7865</v>
      </c>
      <c r="AD8" s="778">
        <v>-8818</v>
      </c>
      <c r="AE8" s="779">
        <v>6096</v>
      </c>
      <c r="AF8" s="772">
        <v>23975</v>
      </c>
      <c r="AG8" s="772">
        <v>9614</v>
      </c>
      <c r="AH8" s="780">
        <v>9942</v>
      </c>
      <c r="AI8" s="780">
        <v>18158</v>
      </c>
      <c r="AJ8" s="799">
        <v>37663</v>
      </c>
      <c r="AK8" s="800">
        <v>33620</v>
      </c>
      <c r="AL8" s="800">
        <v>20604</v>
      </c>
      <c r="AM8" s="800">
        <v>5996</v>
      </c>
      <c r="AN8" s="800">
        <v>-13429</v>
      </c>
      <c r="AO8" s="800">
        <v>2517</v>
      </c>
      <c r="AP8" s="800">
        <v>-3683</v>
      </c>
      <c r="AQ8" s="800">
        <v>10110</v>
      </c>
      <c r="AR8" s="800">
        <v>-6223</v>
      </c>
      <c r="AS8" s="800">
        <v>-1226</v>
      </c>
      <c r="AT8" s="800">
        <v>-18854</v>
      </c>
      <c r="AU8" s="800">
        <v>-887</v>
      </c>
      <c r="AV8" s="800">
        <v>7506</v>
      </c>
      <c r="AW8" s="800">
        <v>-1748</v>
      </c>
      <c r="AX8" s="800">
        <v>6644</v>
      </c>
      <c r="AY8" s="800">
        <v>12999</v>
      </c>
      <c r="AZ8" s="800">
        <v>5028</v>
      </c>
      <c r="BA8" s="800">
        <v>6212</v>
      </c>
      <c r="BB8" s="800">
        <f>693+137</f>
        <v>830</v>
      </c>
      <c r="BC8" s="800">
        <v>5665</v>
      </c>
      <c r="BD8" s="800">
        <v>1068</v>
      </c>
      <c r="BE8" s="800">
        <v>-10475</v>
      </c>
      <c r="BF8" s="1019"/>
      <c r="BG8" s="58"/>
      <c r="BH8" s="58"/>
      <c r="BI8" s="58"/>
      <c r="BJ8" s="58"/>
      <c r="BK8" s="58"/>
      <c r="BL8" s="58"/>
      <c r="BM8" s="58"/>
      <c r="XFB8" s="1300">
        <v>238</v>
      </c>
    </row>
    <row r="9" spans="1:199 16382:16382" s="420" customFormat="1" ht="15.6" customHeight="1" thickBot="1">
      <c r="A9" s="183"/>
      <c r="B9" s="781" t="str">
        <f>INDEX(tblTrans[[English]:[Polski]],MATCH(XFB9,tblTrans[ID],0),LangSelID)</f>
        <v>Equity instruments</v>
      </c>
      <c r="C9" s="782">
        <v>-5348</v>
      </c>
      <c r="D9" s="783">
        <v>340</v>
      </c>
      <c r="E9" s="784">
        <v>10182</v>
      </c>
      <c r="F9" s="785">
        <v>1386</v>
      </c>
      <c r="G9" s="783">
        <v>4449</v>
      </c>
      <c r="H9" s="783">
        <v>20198</v>
      </c>
      <c r="I9" s="560">
        <v>-1074</v>
      </c>
      <c r="J9" s="563">
        <v>-129</v>
      </c>
      <c r="K9" s="559">
        <v>-496</v>
      </c>
      <c r="L9" s="560">
        <v>-2780</v>
      </c>
      <c r="M9" s="560">
        <v>-857</v>
      </c>
      <c r="N9" s="561">
        <v>-3433</v>
      </c>
      <c r="O9" s="559">
        <v>-186</v>
      </c>
      <c r="P9" s="560">
        <v>1920</v>
      </c>
      <c r="Q9" s="560">
        <v>4934</v>
      </c>
      <c r="R9" s="561">
        <v>-2587</v>
      </c>
      <c r="S9" s="785">
        <v>1530</v>
      </c>
      <c r="T9" s="783">
        <v>787</v>
      </c>
      <c r="U9" s="783">
        <v>1110</v>
      </c>
      <c r="V9" s="786">
        <v>491</v>
      </c>
      <c r="W9" s="787">
        <v>-91</v>
      </c>
      <c r="X9" s="783">
        <v>-704</v>
      </c>
      <c r="Y9" s="783">
        <v>-2940</v>
      </c>
      <c r="Z9" s="788">
        <v>-355</v>
      </c>
      <c r="AA9" s="785">
        <v>1516</v>
      </c>
      <c r="AB9" s="783">
        <v>-664</v>
      </c>
      <c r="AC9" s="783">
        <v>390</v>
      </c>
      <c r="AD9" s="786">
        <v>1835</v>
      </c>
      <c r="AE9" s="787">
        <v>-1351</v>
      </c>
      <c r="AF9" s="783">
        <v>840</v>
      </c>
      <c r="AG9" s="783">
        <v>2092</v>
      </c>
      <c r="AH9" s="788">
        <v>-1608</v>
      </c>
      <c r="AI9" s="788">
        <v>1598</v>
      </c>
      <c r="AJ9" s="788">
        <v>-1209</v>
      </c>
      <c r="AK9" s="788">
        <v>210</v>
      </c>
      <c r="AL9" s="788">
        <v>-2123</v>
      </c>
      <c r="AM9" s="788">
        <v>2225</v>
      </c>
      <c r="AN9" s="788">
        <v>531</v>
      </c>
      <c r="AO9" s="788">
        <v>-329</v>
      </c>
      <c r="AP9" s="788">
        <v>-970</v>
      </c>
      <c r="AQ9" s="788">
        <v>746</v>
      </c>
      <c r="AR9" s="788">
        <v>768</v>
      </c>
      <c r="AS9" s="788">
        <v>-1881</v>
      </c>
      <c r="AT9" s="788">
        <v>310</v>
      </c>
      <c r="AU9" s="788">
        <v>283</v>
      </c>
      <c r="AV9" s="788">
        <v>153</v>
      </c>
      <c r="AW9" s="788">
        <v>-420</v>
      </c>
      <c r="AX9" s="788">
        <v>-90</v>
      </c>
      <c r="AY9" s="788">
        <v>-353</v>
      </c>
      <c r="AZ9" s="788">
        <v>-382</v>
      </c>
      <c r="BA9" s="788">
        <v>-23</v>
      </c>
      <c r="BB9" s="788">
        <v>-65</v>
      </c>
      <c r="BC9" s="788">
        <v>0</v>
      </c>
      <c r="BD9" s="788">
        <v>0</v>
      </c>
      <c r="BE9" s="788">
        <v>0</v>
      </c>
      <c r="BF9" s="66"/>
      <c r="BG9" s="58"/>
      <c r="BH9" s="58"/>
      <c r="BI9" s="58"/>
      <c r="BJ9" s="58"/>
      <c r="BK9" s="58"/>
      <c r="BL9" s="58"/>
      <c r="BM9" s="58"/>
      <c r="XFB9" s="1313">
        <v>239</v>
      </c>
    </row>
    <row r="10" spans="1:199 16382:16382" s="419" customFormat="1" ht="15.6" customHeight="1" thickBot="1">
      <c r="A10" s="202"/>
      <c r="B10" s="781" t="str">
        <f>INDEX(tblTrans[[English]:[Polski]],MATCH(XFB10,tblTrans[ID],0),LangSelID)</f>
        <v>Debt securities</v>
      </c>
      <c r="C10" s="782"/>
      <c r="D10" s="783"/>
      <c r="E10" s="784"/>
      <c r="F10" s="785"/>
      <c r="G10" s="783"/>
      <c r="H10" s="783"/>
      <c r="I10" s="560"/>
      <c r="J10" s="563"/>
      <c r="K10" s="559"/>
      <c r="L10" s="560"/>
      <c r="M10" s="560"/>
      <c r="N10" s="561"/>
      <c r="O10" s="559"/>
      <c r="P10" s="560"/>
      <c r="Q10" s="560"/>
      <c r="R10" s="561"/>
      <c r="S10" s="785"/>
      <c r="T10" s="783"/>
      <c r="U10" s="783"/>
      <c r="V10" s="786"/>
      <c r="W10" s="787"/>
      <c r="X10" s="783"/>
      <c r="Y10" s="783"/>
      <c r="Z10" s="788"/>
      <c r="AA10" s="785"/>
      <c r="AB10" s="783"/>
      <c r="AC10" s="783"/>
      <c r="AD10" s="786"/>
      <c r="AE10" s="787"/>
      <c r="AF10" s="783"/>
      <c r="AG10" s="783"/>
      <c r="AH10" s="788"/>
      <c r="AI10" s="788"/>
      <c r="AJ10" s="788"/>
      <c r="AK10" s="788"/>
      <c r="AL10" s="788"/>
      <c r="AM10" s="788"/>
      <c r="AN10" s="788"/>
      <c r="AO10" s="788"/>
      <c r="AP10" s="788"/>
      <c r="AQ10" s="788"/>
      <c r="AR10" s="788"/>
      <c r="AS10" s="788"/>
      <c r="AT10" s="788"/>
      <c r="AU10" s="788"/>
      <c r="AV10" s="788"/>
      <c r="AW10" s="788"/>
      <c r="AX10" s="788"/>
      <c r="AY10" s="788">
        <v>2842</v>
      </c>
      <c r="AZ10" s="788">
        <v>-299</v>
      </c>
      <c r="BA10" s="788">
        <v>-1274</v>
      </c>
      <c r="BB10" s="788">
        <v>2289</v>
      </c>
      <c r="BC10" s="788">
        <v>6053</v>
      </c>
      <c r="BD10" s="788">
        <v>7671</v>
      </c>
      <c r="BE10" s="788">
        <v>12615</v>
      </c>
      <c r="BF10" s="1019"/>
      <c r="BG10" s="58"/>
      <c r="BH10" s="58"/>
      <c r="BI10" s="58"/>
      <c r="BJ10" s="58"/>
      <c r="BK10" s="58"/>
      <c r="BL10" s="58"/>
      <c r="BM10" s="58"/>
      <c r="XFB10" s="1315">
        <v>958</v>
      </c>
    </row>
    <row r="11" spans="1:199 16382:16382" s="420" customFormat="1" ht="15.6" customHeight="1" thickBot="1">
      <c r="A11" s="183"/>
      <c r="B11" s="781" t="str">
        <f>INDEX(tblTrans[[English]:[Polski]],MATCH(XFB11,tblTrans[ID],0),LangSelID)</f>
        <v>Market risk instruments</v>
      </c>
      <c r="C11" s="782">
        <v>-8778</v>
      </c>
      <c r="D11" s="783">
        <v>17894</v>
      </c>
      <c r="E11" s="784">
        <v>1090</v>
      </c>
      <c r="F11" s="785">
        <v>7248</v>
      </c>
      <c r="G11" s="783">
        <v>2742</v>
      </c>
      <c r="H11" s="783">
        <v>2053</v>
      </c>
      <c r="I11" s="560">
        <v>3405</v>
      </c>
      <c r="J11" s="563">
        <v>1346</v>
      </c>
      <c r="K11" s="559">
        <v>2181</v>
      </c>
      <c r="L11" s="560">
        <v>3482</v>
      </c>
      <c r="M11" s="560">
        <v>721</v>
      </c>
      <c r="N11" s="561">
        <v>-2885</v>
      </c>
      <c r="O11" s="559">
        <v>-6093</v>
      </c>
      <c r="P11" s="560">
        <v>11884</v>
      </c>
      <c r="Q11" s="560">
        <v>-2296</v>
      </c>
      <c r="R11" s="561">
        <v>4553</v>
      </c>
      <c r="S11" s="785">
        <v>3022</v>
      </c>
      <c r="T11" s="783">
        <v>1462</v>
      </c>
      <c r="U11" s="783">
        <v>2010</v>
      </c>
      <c r="V11" s="786">
        <v>14220</v>
      </c>
      <c r="W11" s="787">
        <v>1034</v>
      </c>
      <c r="X11" s="783">
        <v>3082</v>
      </c>
      <c r="Y11" s="783">
        <v>3440</v>
      </c>
      <c r="Z11" s="788">
        <v>-5981</v>
      </c>
      <c r="AA11" s="785">
        <v>1106</v>
      </c>
      <c r="AB11" s="783">
        <v>1281</v>
      </c>
      <c r="AC11" s="783">
        <v>825</v>
      </c>
      <c r="AD11" s="786">
        <v>906</v>
      </c>
      <c r="AE11" s="787">
        <v>420</v>
      </c>
      <c r="AF11" s="783">
        <v>1345</v>
      </c>
      <c r="AG11" s="783">
        <v>673</v>
      </c>
      <c r="AH11" s="788">
        <v>395</v>
      </c>
      <c r="AI11" s="788">
        <v>977</v>
      </c>
      <c r="AJ11" s="788">
        <v>-2360</v>
      </c>
      <c r="AK11" s="788">
        <v>534</v>
      </c>
      <c r="AL11" s="788">
        <v>-961</v>
      </c>
      <c r="AM11" s="788">
        <v>1095</v>
      </c>
      <c r="AN11" s="788">
        <v>-70</v>
      </c>
      <c r="AO11" s="788">
        <v>2324</v>
      </c>
      <c r="AP11" s="788">
        <v>210</v>
      </c>
      <c r="AQ11" s="788">
        <v>1434</v>
      </c>
      <c r="AR11" s="788">
        <v>3080</v>
      </c>
      <c r="AS11" s="788">
        <v>-1414</v>
      </c>
      <c r="AT11" s="788">
        <v>1759</v>
      </c>
      <c r="AU11" s="788">
        <v>2350</v>
      </c>
      <c r="AV11" s="788">
        <v>1462</v>
      </c>
      <c r="AW11" s="788">
        <v>1165</v>
      </c>
      <c r="AX11" s="788">
        <v>1188</v>
      </c>
      <c r="AY11" s="788">
        <v>415</v>
      </c>
      <c r="AZ11" s="788">
        <v>3603</v>
      </c>
      <c r="BA11" s="788">
        <v>2923</v>
      </c>
      <c r="BB11" s="788">
        <v>2026</v>
      </c>
      <c r="BC11" s="788">
        <v>-393</v>
      </c>
      <c r="BD11" s="788">
        <v>4647</v>
      </c>
      <c r="BE11" s="788">
        <v>765</v>
      </c>
      <c r="BF11" s="66"/>
      <c r="BG11" s="58"/>
      <c r="BH11" s="58"/>
      <c r="BI11" s="58"/>
      <c r="BJ11" s="58"/>
      <c r="BK11" s="58"/>
      <c r="BL11" s="58"/>
      <c r="BM11" s="58"/>
      <c r="XFB11" s="1300">
        <v>240</v>
      </c>
    </row>
    <row r="12" spans="1:199 16382:16382" s="420" customFormat="1" ht="15.6" customHeight="1" thickBot="1">
      <c r="A12" s="183"/>
      <c r="B12" s="762" t="str">
        <f>INDEX(tblTrans[[English]:[Polski]],MATCH(XFB12,tblTrans[ID],0),LangSelID)</f>
        <v>Hedge accounting</v>
      </c>
      <c r="C12" s="789"/>
      <c r="D12" s="790"/>
      <c r="E12" s="791"/>
      <c r="F12" s="792"/>
      <c r="G12" s="790"/>
      <c r="H12" s="790"/>
      <c r="I12" s="566"/>
      <c r="J12" s="569"/>
      <c r="K12" s="565"/>
      <c r="L12" s="566"/>
      <c r="M12" s="566"/>
      <c r="N12" s="567"/>
      <c r="O12" s="793"/>
      <c r="P12" s="794"/>
      <c r="Q12" s="794"/>
      <c r="R12" s="795"/>
      <c r="S12" s="792"/>
      <c r="T12" s="790"/>
      <c r="U12" s="790"/>
      <c r="V12" s="796"/>
      <c r="W12" s="797"/>
      <c r="X12" s="790">
        <v>155</v>
      </c>
      <c r="Y12" s="790">
        <v>130</v>
      </c>
      <c r="Z12" s="798">
        <v>-464</v>
      </c>
      <c r="AA12" s="792">
        <v>73</v>
      </c>
      <c r="AB12" s="790">
        <v>16</v>
      </c>
      <c r="AC12" s="790">
        <v>22</v>
      </c>
      <c r="AD12" s="796">
        <v>1228</v>
      </c>
      <c r="AE12" s="797">
        <v>1655</v>
      </c>
      <c r="AF12" s="790">
        <v>1818</v>
      </c>
      <c r="AG12" s="790">
        <v>2205</v>
      </c>
      <c r="AH12" s="798">
        <v>2322</v>
      </c>
      <c r="AI12" s="798">
        <v>6234</v>
      </c>
      <c r="AJ12" s="798">
        <v>6366</v>
      </c>
      <c r="AK12" s="798">
        <v>8421</v>
      </c>
      <c r="AL12" s="798">
        <v>8376</v>
      </c>
      <c r="AM12" s="798">
        <v>14615</v>
      </c>
      <c r="AN12" s="798">
        <v>-17720</v>
      </c>
      <c r="AO12" s="798">
        <v>11768</v>
      </c>
      <c r="AP12" s="798">
        <v>-853</v>
      </c>
      <c r="AQ12" s="798">
        <v>-20</v>
      </c>
      <c r="AR12" s="798">
        <v>-4177</v>
      </c>
      <c r="AS12" s="798">
        <v>-3239</v>
      </c>
      <c r="AT12" s="798">
        <v>-6993</v>
      </c>
      <c r="AU12" s="798">
        <v>-1256</v>
      </c>
      <c r="AV12" s="798">
        <v>-5965</v>
      </c>
      <c r="AW12" s="798">
        <v>-3487</v>
      </c>
      <c r="AX12" s="798">
        <v>-1947</v>
      </c>
      <c r="AY12" s="798">
        <v>-2837</v>
      </c>
      <c r="AZ12" s="798">
        <v>-2872</v>
      </c>
      <c r="BA12" s="798">
        <v>-5234</v>
      </c>
      <c r="BB12" s="798">
        <v>-1964</v>
      </c>
      <c r="BC12" s="798">
        <v>2317</v>
      </c>
      <c r="BD12" s="798">
        <v>2938</v>
      </c>
      <c r="BE12" s="798">
        <v>2489</v>
      </c>
      <c r="BF12" s="66"/>
      <c r="BG12" s="58"/>
      <c r="BH12" s="58"/>
      <c r="BI12" s="58"/>
      <c r="BJ12" s="58"/>
      <c r="BK12" s="58"/>
      <c r="BL12" s="58"/>
      <c r="BM12" s="58"/>
      <c r="XFB12" s="1313">
        <v>241</v>
      </c>
    </row>
    <row r="13" spans="1:199 16382:16382" ht="15.6" customHeight="1" thickBot="1">
      <c r="A13" s="74"/>
      <c r="B13" s="550" t="str">
        <f>INDEX(tblTrans[[English]:[Polski]],MATCH(XFB13,tblTrans[ID],0),LangSelID)</f>
        <v>Total net trading income</v>
      </c>
      <c r="C13" s="551">
        <v>89223</v>
      </c>
      <c r="D13" s="551">
        <v>106881</v>
      </c>
      <c r="E13" s="551">
        <v>90557</v>
      </c>
      <c r="F13" s="551">
        <v>112924</v>
      </c>
      <c r="G13" s="551">
        <v>113374</v>
      </c>
      <c r="H13" s="551">
        <v>144908</v>
      </c>
      <c r="I13" s="551">
        <v>119798</v>
      </c>
      <c r="J13" s="551">
        <v>108388</v>
      </c>
      <c r="K13" s="551">
        <v>135075</v>
      </c>
      <c r="L13" s="551">
        <v>119115</v>
      </c>
      <c r="M13" s="551">
        <v>167758</v>
      </c>
      <c r="N13" s="551">
        <v>61907</v>
      </c>
      <c r="O13" s="551">
        <v>122991</v>
      </c>
      <c r="P13" s="551">
        <v>100971</v>
      </c>
      <c r="Q13" s="551">
        <v>99551</v>
      </c>
      <c r="R13" s="551">
        <v>82861</v>
      </c>
      <c r="S13" s="551">
        <v>96171</v>
      </c>
      <c r="T13" s="551">
        <v>122058</v>
      </c>
      <c r="U13" s="551">
        <v>88169</v>
      </c>
      <c r="V13" s="551">
        <v>104274</v>
      </c>
      <c r="W13" s="551">
        <v>82497</v>
      </c>
      <c r="X13" s="551">
        <v>94158</v>
      </c>
      <c r="Y13" s="551">
        <v>93519</v>
      </c>
      <c r="Z13" s="551">
        <v>76502</v>
      </c>
      <c r="AA13" s="551">
        <v>97681</v>
      </c>
      <c r="AB13" s="551">
        <f>AB4+AB7</f>
        <v>83304</v>
      </c>
      <c r="AC13" s="551">
        <f>AC4+AC7</f>
        <v>99478</v>
      </c>
      <c r="AD13" s="551">
        <v>76079</v>
      </c>
      <c r="AE13" s="551">
        <f>AE4+AE7</f>
        <v>75798</v>
      </c>
      <c r="AF13" s="551">
        <f>AF4+AF7</f>
        <v>102460</v>
      </c>
      <c r="AG13" s="551">
        <f>AG4+AG7</f>
        <v>86282</v>
      </c>
      <c r="AH13" s="551">
        <v>78438</v>
      </c>
      <c r="AI13" s="552">
        <f>+AI4+AI7</f>
        <v>92118</v>
      </c>
      <c r="AJ13" s="1017">
        <f>+AJ4+AJ7</f>
        <v>110202</v>
      </c>
      <c r="AK13" s="1017">
        <f>+AK4+AK7</f>
        <v>96324</v>
      </c>
      <c r="AL13" s="1017">
        <f>+AL4+AL7</f>
        <v>70512</v>
      </c>
      <c r="AM13" s="1018">
        <f>+AM4+AM7</f>
        <v>102618</v>
      </c>
      <c r="AN13" s="1018">
        <v>35312</v>
      </c>
      <c r="AO13" s="1018">
        <v>84105</v>
      </c>
      <c r="AP13" s="1018">
        <v>70900</v>
      </c>
      <c r="AQ13" s="1018">
        <v>84087</v>
      </c>
      <c r="AR13" s="1018">
        <v>59513</v>
      </c>
      <c r="AS13" s="1018">
        <v>74402</v>
      </c>
      <c r="AT13" s="1018">
        <v>26629</v>
      </c>
      <c r="AU13" s="1018">
        <v>76897</v>
      </c>
      <c r="AV13" s="1018">
        <v>61068</v>
      </c>
      <c r="AW13" s="1018">
        <v>83116</v>
      </c>
      <c r="AX13" s="1018">
        <v>72982</v>
      </c>
      <c r="AY13" s="1018">
        <v>84493</v>
      </c>
      <c r="AZ13" s="1018">
        <v>84698</v>
      </c>
      <c r="BA13" s="1018">
        <v>72271</v>
      </c>
      <c r="BB13" s="1018">
        <v>105874</v>
      </c>
      <c r="BC13" s="1018">
        <v>102882</v>
      </c>
      <c r="BD13" s="1018">
        <v>103515</v>
      </c>
      <c r="BE13" s="1018">
        <v>121765</v>
      </c>
      <c r="BF13" s="1019"/>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XFB13" s="1300">
        <v>242</v>
      </c>
    </row>
    <row r="14" spans="1:199 16382:16382" thickBot="1">
      <c r="A14" s="191"/>
      <c r="B14" s="83"/>
      <c r="C14" s="84"/>
      <c r="D14" s="84"/>
      <c r="E14" s="84"/>
      <c r="F14" s="84"/>
      <c r="G14" s="84"/>
      <c r="H14" s="85"/>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70"/>
      <c r="AJ14" s="76"/>
      <c r="AK14" s="76"/>
      <c r="AL14" s="76"/>
      <c r="AM14" s="76"/>
      <c r="AN14" s="76"/>
      <c r="AO14" s="76"/>
      <c r="AP14" s="76"/>
      <c r="AQ14" s="76"/>
      <c r="AR14" s="76"/>
      <c r="AS14" s="76"/>
      <c r="AT14" s="76"/>
      <c r="AU14" s="76"/>
      <c r="AV14" s="76"/>
      <c r="AW14" s="76"/>
      <c r="AX14" s="76"/>
      <c r="AY14" s="76"/>
      <c r="AZ14" s="76"/>
      <c r="BA14" s="76"/>
      <c r="BB14" s="76"/>
      <c r="BC14" s="76"/>
      <c r="BD14" s="76"/>
      <c r="BE14" s="76"/>
      <c r="XFB14" s="76"/>
    </row>
    <row r="15" spans="1:199 16382:16382" thickBot="1">
      <c r="B15" s="67"/>
      <c r="C15" s="68"/>
      <c r="D15" s="68"/>
      <c r="E15" s="68"/>
      <c r="F15" s="68"/>
      <c r="G15" s="68"/>
      <c r="H15" s="68"/>
      <c r="K15" s="82"/>
      <c r="L15" s="82"/>
      <c r="M15" s="82"/>
      <c r="AI15" s="1019"/>
      <c r="AJ15" s="1019"/>
      <c r="AK15" s="1019"/>
      <c r="AL15" s="1019"/>
      <c r="AM15" s="1019"/>
      <c r="AN15" s="1019"/>
      <c r="AO15" s="1019"/>
      <c r="AR15" s="71"/>
      <c r="AU15" s="66"/>
    </row>
    <row r="16" spans="1:199 16382:16382" thickBot="1">
      <c r="B16" s="78"/>
      <c r="C16" s="79"/>
      <c r="D16" s="79"/>
      <c r="E16" s="79"/>
      <c r="F16" s="79"/>
      <c r="G16" s="79"/>
      <c r="H16" s="79"/>
      <c r="I16" s="79"/>
      <c r="J16" s="79"/>
      <c r="K16" s="79"/>
      <c r="AY16" s="66"/>
      <c r="AZ16" s="66"/>
      <c r="BA16" s="66"/>
      <c r="BB16" s="66"/>
      <c r="BC16" s="66"/>
      <c r="BD16" s="66"/>
      <c r="BE16" s="66"/>
    </row>
    <row r="17" spans="2:55" thickBot="1">
      <c r="B17" s="67"/>
      <c r="C17" s="68"/>
      <c r="D17" s="68"/>
      <c r="E17" s="68"/>
      <c r="F17" s="68"/>
      <c r="G17" s="68"/>
      <c r="H17" s="68"/>
      <c r="I17" s="68"/>
      <c r="J17" s="68"/>
      <c r="K17" s="68"/>
      <c r="L17" s="68"/>
    </row>
    <row r="18" spans="2:55" thickBot="1">
      <c r="B18" s="67"/>
      <c r="C18" s="68"/>
      <c r="D18" s="68"/>
      <c r="E18" s="68"/>
      <c r="F18" s="68"/>
      <c r="G18" s="68"/>
      <c r="H18" s="68"/>
      <c r="I18" s="68"/>
    </row>
    <row r="19" spans="2:55" thickBot="1">
      <c r="B19" s="67"/>
      <c r="C19" s="68"/>
      <c r="D19" s="68"/>
      <c r="E19" s="68"/>
      <c r="F19" s="68"/>
      <c r="G19" s="68"/>
      <c r="H19" s="68"/>
    </row>
    <row r="20" spans="2:55" thickBot="1">
      <c r="B20" s="67"/>
      <c r="C20" s="68"/>
      <c r="D20" s="68"/>
      <c r="E20" s="68"/>
      <c r="F20" s="68"/>
      <c r="G20" s="68"/>
      <c r="H20" s="68"/>
      <c r="I20" s="68"/>
      <c r="J20" s="68"/>
    </row>
    <row r="21" spans="2:55" thickBot="1">
      <c r="B21" s="61"/>
      <c r="C21" s="70"/>
      <c r="D21" s="70"/>
      <c r="E21" s="70"/>
      <c r="F21" s="70"/>
      <c r="G21" s="70"/>
      <c r="H21" s="70"/>
      <c r="BC21" s="66"/>
    </row>
    <row r="22" spans="2:55" thickBot="1">
      <c r="B22" s="61"/>
      <c r="C22" s="70"/>
      <c r="D22" s="70"/>
      <c r="E22" s="70"/>
      <c r="F22" s="70"/>
      <c r="G22" s="70"/>
      <c r="H22" s="70"/>
      <c r="I22" s="70"/>
      <c r="J22" s="70"/>
      <c r="AY22" s="66"/>
    </row>
    <row r="23" spans="2:55" thickBot="1">
      <c r="AY23" s="66"/>
    </row>
    <row r="25" spans="2:55" thickBot="1">
      <c r="B25" s="67"/>
      <c r="C25" s="68"/>
      <c r="D25" s="68"/>
      <c r="E25" s="68"/>
      <c r="F25" s="68"/>
      <c r="G25" s="68"/>
      <c r="H25" s="68"/>
    </row>
    <row r="26" spans="2:55" thickBot="1">
      <c r="B26" s="67"/>
      <c r="C26" s="68"/>
      <c r="D26" s="68"/>
      <c r="E26" s="68"/>
      <c r="F26" s="68"/>
      <c r="G26" s="68"/>
      <c r="H26" s="68"/>
    </row>
    <row r="27" spans="2:55" thickBot="1">
      <c r="B27" s="67"/>
      <c r="C27" s="68"/>
      <c r="D27" s="68"/>
      <c r="E27" s="68"/>
      <c r="F27" s="68"/>
      <c r="G27" s="68"/>
      <c r="H27" s="68"/>
      <c r="AV27" s="66"/>
    </row>
    <row r="28" spans="2:55" thickBot="1">
      <c r="B28" s="67"/>
      <c r="C28" s="68"/>
      <c r="D28" s="68"/>
      <c r="E28" s="68"/>
      <c r="F28" s="68"/>
      <c r="G28" s="68"/>
      <c r="H28" s="68"/>
      <c r="AZ28" s="66"/>
    </row>
    <row r="29" spans="2:55" thickBot="1">
      <c r="B29" s="67"/>
      <c r="C29" s="68"/>
      <c r="D29" s="68"/>
      <c r="E29" s="68"/>
      <c r="F29" s="68"/>
      <c r="G29" s="68"/>
      <c r="H29" s="68"/>
    </row>
    <row r="30" spans="2:55" thickBot="1">
      <c r="B30" s="67"/>
      <c r="C30" s="68"/>
      <c r="D30" s="68"/>
      <c r="E30" s="68"/>
      <c r="F30" s="68"/>
      <c r="G30" s="68"/>
      <c r="H30" s="68"/>
    </row>
    <row r="31" spans="2:55" thickBot="1">
      <c r="B31" s="67"/>
      <c r="C31" s="68"/>
      <c r="D31" s="68"/>
      <c r="E31" s="68"/>
      <c r="F31" s="68"/>
      <c r="G31" s="68"/>
      <c r="H31" s="68"/>
    </row>
    <row r="32" spans="2:55" thickBot="1">
      <c r="B32" s="67"/>
      <c r="C32" s="68"/>
      <c r="D32" s="68"/>
      <c r="E32" s="68"/>
      <c r="F32" s="68"/>
      <c r="G32" s="68"/>
      <c r="H32" s="68"/>
      <c r="I32" s="66"/>
    </row>
    <row r="33" spans="1:8" thickBot="1">
      <c r="B33" s="67"/>
      <c r="C33" s="68"/>
      <c r="D33" s="68"/>
      <c r="E33" s="68"/>
      <c r="F33" s="68"/>
      <c r="G33" s="68"/>
      <c r="H33" s="68"/>
    </row>
    <row r="34" spans="1:8" thickBot="1">
      <c r="B34" s="67"/>
      <c r="C34" s="68"/>
      <c r="D34" s="68"/>
      <c r="E34" s="68"/>
      <c r="F34" s="68"/>
      <c r="G34" s="68"/>
      <c r="H34" s="68"/>
    </row>
    <row r="35" spans="1:8" thickBot="1">
      <c r="B35" s="67"/>
      <c r="C35" s="68"/>
      <c r="D35" s="68"/>
      <c r="E35" s="68"/>
      <c r="F35" s="68"/>
      <c r="G35" s="68"/>
      <c r="H35" s="68"/>
    </row>
    <row r="36" spans="1:8" thickBot="1">
      <c r="B36" s="67"/>
      <c r="C36" s="68"/>
      <c r="D36" s="68"/>
      <c r="E36" s="68"/>
      <c r="F36" s="68"/>
      <c r="G36" s="68"/>
      <c r="H36" s="68"/>
    </row>
    <row r="37" spans="1:8" thickBot="1">
      <c r="B37" s="67"/>
      <c r="C37" s="68"/>
      <c r="D37" s="68"/>
      <c r="E37" s="68"/>
      <c r="F37" s="68"/>
      <c r="G37" s="68"/>
      <c r="H37" s="68"/>
    </row>
    <row r="38" spans="1:8" thickBot="1">
      <c r="B38" s="67"/>
      <c r="C38" s="68"/>
      <c r="D38" s="68"/>
      <c r="E38" s="68"/>
      <c r="F38" s="68"/>
      <c r="G38" s="68"/>
      <c r="H38" s="68"/>
    </row>
    <row r="39" spans="1:8" thickBot="1">
      <c r="B39" s="67"/>
      <c r="C39" s="68"/>
      <c r="D39" s="68"/>
      <c r="E39" s="68"/>
      <c r="F39" s="68"/>
      <c r="G39" s="68"/>
      <c r="H39" s="68"/>
    </row>
    <row r="40" spans="1:8" thickBot="1">
      <c r="B40" s="67"/>
      <c r="C40" s="68"/>
      <c r="D40" s="68"/>
      <c r="E40" s="68"/>
      <c r="F40" s="68"/>
      <c r="G40" s="68"/>
      <c r="H40" s="68"/>
    </row>
    <row r="41" spans="1:8" thickBot="1">
      <c r="B41" s="67"/>
      <c r="C41" s="68"/>
      <c r="D41" s="68"/>
      <c r="E41" s="68"/>
      <c r="F41" s="68"/>
      <c r="G41" s="68"/>
      <c r="H41" s="68"/>
    </row>
    <row r="42" spans="1:8" thickBot="1">
      <c r="A42" s="72"/>
      <c r="C42" s="68"/>
      <c r="D42" s="68"/>
      <c r="E42" s="68"/>
      <c r="F42" s="68"/>
      <c r="G42" s="68"/>
    </row>
    <row r="43" spans="1:8" thickBot="1">
      <c r="A43" s="72"/>
      <c r="C43" s="68"/>
      <c r="D43" s="68"/>
      <c r="E43" s="68"/>
      <c r="F43" s="68"/>
      <c r="G43" s="68"/>
    </row>
    <row r="44" spans="1:8" thickBot="1">
      <c r="A44" s="72"/>
      <c r="C44" s="68"/>
      <c r="D44" s="68"/>
      <c r="E44" s="68"/>
      <c r="F44" s="68"/>
      <c r="G44" s="68"/>
    </row>
    <row r="45" spans="1:8" thickBot="1">
      <c r="A45" s="72"/>
      <c r="C45" s="68"/>
      <c r="D45" s="68"/>
      <c r="E45" s="68"/>
      <c r="F45" s="68"/>
      <c r="G45" s="68"/>
    </row>
    <row r="46" spans="1:8" thickBot="1">
      <c r="A46" s="72"/>
      <c r="C46" s="68"/>
      <c r="D46" s="68"/>
      <c r="E46" s="68"/>
      <c r="F46" s="68"/>
      <c r="G46" s="68"/>
    </row>
    <row r="47" spans="1:8" thickBot="1">
      <c r="A47" s="72"/>
      <c r="C47" s="68"/>
      <c r="D47" s="68"/>
      <c r="E47" s="68"/>
      <c r="F47" s="68"/>
      <c r="G47" s="68"/>
    </row>
    <row r="48" spans="1:8" thickBot="1">
      <c r="A48" s="72"/>
      <c r="C48" s="68"/>
      <c r="D48" s="68"/>
      <c r="E48" s="68"/>
      <c r="F48" s="68"/>
      <c r="G48" s="68"/>
    </row>
    <row r="49" spans="1:7" thickBot="1">
      <c r="A49" s="72"/>
      <c r="C49" s="68"/>
      <c r="D49" s="68"/>
      <c r="E49" s="68"/>
      <c r="F49" s="68"/>
      <c r="G49" s="68"/>
    </row>
    <row r="50" spans="1:7" thickBot="1">
      <c r="A50" s="72"/>
      <c r="C50" s="68"/>
      <c r="D50" s="68"/>
      <c r="E50" s="68"/>
      <c r="F50" s="68"/>
      <c r="G50" s="68"/>
    </row>
    <row r="51" spans="1:7" thickBot="1">
      <c r="A51" s="72"/>
      <c r="C51" s="68"/>
      <c r="D51" s="68"/>
      <c r="E51" s="68"/>
      <c r="F51" s="68"/>
      <c r="G51" s="68"/>
    </row>
    <row r="52" spans="1:7" thickBot="1">
      <c r="A52" s="72"/>
      <c r="C52" s="68"/>
      <c r="D52" s="68"/>
      <c r="E52" s="68"/>
      <c r="F52" s="68"/>
      <c r="G52" s="68"/>
    </row>
    <row r="53" spans="1:7" thickBot="1">
      <c r="A53" s="72"/>
      <c r="C53" s="68"/>
      <c r="D53" s="68"/>
      <c r="E53" s="68"/>
      <c r="F53" s="68"/>
      <c r="G53" s="68"/>
    </row>
    <row r="54" spans="1:7" thickBot="1">
      <c r="A54" s="72"/>
      <c r="C54" s="68"/>
      <c r="D54" s="68"/>
      <c r="E54" s="68"/>
      <c r="F54" s="68"/>
      <c r="G54" s="68"/>
    </row>
    <row r="55" spans="1:7" thickBot="1">
      <c r="A55" s="72"/>
      <c r="C55" s="68"/>
      <c r="D55" s="68"/>
      <c r="E55" s="68"/>
      <c r="F55" s="68"/>
      <c r="G55" s="68"/>
    </row>
    <row r="56" spans="1:7" thickBot="1">
      <c r="A56" s="72"/>
      <c r="C56" s="68"/>
      <c r="D56" s="68"/>
      <c r="E56" s="68"/>
      <c r="F56" s="68"/>
      <c r="G56" s="68"/>
    </row>
    <row r="57" spans="1:7" thickBot="1">
      <c r="A57" s="72"/>
      <c r="C57" s="68"/>
      <c r="D57" s="68"/>
      <c r="E57" s="68"/>
      <c r="F57" s="68"/>
      <c r="G57" s="68"/>
    </row>
    <row r="58" spans="1:7" thickBot="1">
      <c r="A58" s="72"/>
      <c r="C58" s="68"/>
      <c r="D58" s="68"/>
      <c r="E58" s="68"/>
      <c r="F58" s="68"/>
      <c r="G58" s="68"/>
    </row>
    <row r="59" spans="1:7" thickBot="1">
      <c r="A59" s="72"/>
      <c r="C59" s="68"/>
      <c r="D59" s="68"/>
      <c r="E59" s="68"/>
      <c r="F59" s="68"/>
      <c r="G59" s="68"/>
    </row>
    <row r="60" spans="1:7" thickBot="1">
      <c r="A60" s="72"/>
      <c r="C60" s="68"/>
      <c r="D60" s="68"/>
      <c r="E60" s="68"/>
      <c r="F60" s="68"/>
      <c r="G60" s="68"/>
    </row>
    <row r="61" spans="1:7" thickBot="1">
      <c r="A61" s="72"/>
      <c r="C61" s="68"/>
      <c r="D61" s="68"/>
      <c r="E61" s="68"/>
      <c r="F61" s="68"/>
      <c r="G61" s="68"/>
    </row>
    <row r="62" spans="1:7" thickBot="1">
      <c r="A62" s="72"/>
      <c r="C62" s="68"/>
      <c r="D62" s="68"/>
      <c r="E62" s="68"/>
      <c r="F62" s="68"/>
      <c r="G62" s="68"/>
    </row>
    <row r="63" spans="1:7" thickBot="1">
      <c r="A63" s="72"/>
      <c r="C63" s="68"/>
      <c r="D63" s="68"/>
      <c r="E63" s="68"/>
      <c r="F63" s="68"/>
      <c r="G63" s="68"/>
    </row>
    <row r="64" spans="1:7" thickBot="1">
      <c r="A64" s="72"/>
      <c r="C64" s="68"/>
      <c r="D64" s="68"/>
      <c r="E64" s="68"/>
      <c r="F64" s="68"/>
      <c r="G64" s="68"/>
    </row>
    <row r="65" spans="1:7" thickBot="1">
      <c r="A65" s="72"/>
      <c r="C65" s="68"/>
      <c r="D65" s="68"/>
      <c r="E65" s="68"/>
      <c r="F65" s="68"/>
      <c r="G65" s="68"/>
    </row>
    <row r="66" spans="1:7" thickBot="1">
      <c r="A66" s="72"/>
      <c r="C66" s="68"/>
      <c r="D66" s="68"/>
      <c r="E66" s="68"/>
      <c r="F66" s="68"/>
      <c r="G66" s="68"/>
    </row>
    <row r="67" spans="1:7" thickBot="1">
      <c r="A67" s="72"/>
      <c r="C67" s="68"/>
      <c r="D67" s="68"/>
      <c r="E67" s="68"/>
      <c r="F67" s="68"/>
      <c r="G67" s="68"/>
    </row>
    <row r="68" spans="1:7" thickBot="1">
      <c r="A68" s="72"/>
      <c r="C68" s="68"/>
      <c r="D68" s="68"/>
      <c r="E68" s="68"/>
      <c r="F68" s="68"/>
      <c r="G68" s="68"/>
    </row>
    <row r="69" spans="1:7" thickBot="1">
      <c r="A69" s="72"/>
      <c r="C69" s="68"/>
      <c r="D69" s="68"/>
      <c r="E69" s="68"/>
      <c r="F69" s="68"/>
      <c r="G69" s="68"/>
    </row>
    <row r="70" spans="1:7" thickBot="1">
      <c r="A70" s="72"/>
      <c r="C70" s="68"/>
      <c r="D70" s="68"/>
      <c r="E70" s="68"/>
      <c r="F70" s="68"/>
      <c r="G70" s="68"/>
    </row>
    <row r="71" spans="1:7" thickBot="1">
      <c r="A71" s="72"/>
      <c r="C71" s="68"/>
      <c r="D71" s="68"/>
      <c r="E71" s="68"/>
      <c r="F71" s="68"/>
      <c r="G71" s="68"/>
    </row>
    <row r="72" spans="1:7" thickBot="1">
      <c r="A72" s="72"/>
      <c r="C72" s="68"/>
      <c r="D72" s="68"/>
      <c r="E72" s="68"/>
      <c r="F72" s="68"/>
      <c r="G72" s="68"/>
    </row>
    <row r="73" spans="1:7" thickBot="1">
      <c r="A73" s="72"/>
      <c r="C73" s="68"/>
      <c r="D73" s="68"/>
      <c r="E73" s="68"/>
      <c r="F73" s="68"/>
      <c r="G73" s="68"/>
    </row>
    <row r="74" spans="1:7" thickBot="1">
      <c r="A74" s="72"/>
      <c r="C74" s="68"/>
      <c r="D74" s="68"/>
      <c r="E74" s="68"/>
      <c r="F74" s="68"/>
      <c r="G74" s="68"/>
    </row>
    <row r="75" spans="1:7" thickBot="1">
      <c r="A75" s="72"/>
      <c r="C75" s="68"/>
      <c r="D75" s="68"/>
      <c r="E75" s="68"/>
      <c r="F75" s="68"/>
      <c r="G75" s="68"/>
    </row>
    <row r="76" spans="1:7" thickBot="1">
      <c r="A76" s="72"/>
      <c r="C76" s="68"/>
      <c r="D76" s="68"/>
      <c r="E76" s="68"/>
      <c r="F76" s="68"/>
      <c r="G76" s="68"/>
    </row>
    <row r="77" spans="1:7" thickBot="1">
      <c r="A77" s="72"/>
      <c r="C77" s="68"/>
      <c r="D77" s="68"/>
      <c r="E77" s="68"/>
      <c r="F77" s="68"/>
      <c r="G77" s="68"/>
    </row>
    <row r="78" spans="1:7" thickBot="1">
      <c r="A78" s="72"/>
      <c r="C78" s="68"/>
      <c r="D78" s="68"/>
      <c r="E78" s="68"/>
      <c r="F78" s="68"/>
      <c r="G78" s="68"/>
    </row>
    <row r="79" spans="1:7" thickBot="1">
      <c r="A79" s="72"/>
      <c r="C79" s="68"/>
      <c r="D79" s="68"/>
      <c r="E79" s="68"/>
      <c r="F79" s="68"/>
      <c r="G79" s="68"/>
    </row>
    <row r="80" spans="1:7" thickBot="1">
      <c r="C80" s="68"/>
      <c r="D80" s="68"/>
      <c r="E80" s="68"/>
      <c r="F80" s="68"/>
      <c r="G80" s="68"/>
    </row>
    <row r="81" spans="3:7" thickBot="1">
      <c r="C81" s="68"/>
      <c r="D81" s="68"/>
      <c r="E81" s="68"/>
      <c r="F81" s="68"/>
      <c r="G81" s="68"/>
    </row>
    <row r="82" spans="3:7" thickBot="1">
      <c r="C82" s="68"/>
      <c r="D82" s="68"/>
      <c r="E82" s="68"/>
      <c r="F82" s="68"/>
      <c r="G82" s="68"/>
    </row>
    <row r="83" spans="3:7" thickBot="1">
      <c r="C83" s="68"/>
      <c r="D83" s="68"/>
      <c r="E83" s="68"/>
      <c r="F83" s="68"/>
      <c r="G83" s="68"/>
    </row>
    <row r="84" spans="3:7" thickBot="1">
      <c r="C84" s="68"/>
      <c r="D84" s="68"/>
      <c r="E84" s="68"/>
      <c r="F84" s="68"/>
      <c r="G84" s="68"/>
    </row>
    <row r="85" spans="3:7" thickBot="1">
      <c r="C85" s="68"/>
      <c r="D85" s="68"/>
      <c r="E85" s="68"/>
      <c r="F85" s="68"/>
      <c r="G85" s="68"/>
    </row>
    <row r="86" spans="3:7" thickBot="1">
      <c r="C86" s="68"/>
      <c r="D86" s="68"/>
      <c r="E86" s="68"/>
      <c r="F86" s="68"/>
      <c r="G86" s="68"/>
    </row>
    <row r="87" spans="3:7" thickBot="1">
      <c r="C87" s="68"/>
      <c r="D87" s="68"/>
      <c r="E87" s="68"/>
      <c r="F87" s="68"/>
      <c r="G87" s="68"/>
    </row>
    <row r="88" spans="3:7" thickBot="1">
      <c r="C88" s="68"/>
      <c r="D88" s="68"/>
      <c r="E88" s="68"/>
      <c r="F88" s="68"/>
      <c r="G88" s="68"/>
    </row>
    <row r="89" spans="3:7" thickBot="1">
      <c r="C89" s="68"/>
      <c r="D89" s="68"/>
      <c r="E89" s="68"/>
      <c r="F89" s="68"/>
      <c r="G89" s="68"/>
    </row>
    <row r="90" spans="3:7" thickBot="1">
      <c r="C90" s="68"/>
      <c r="D90" s="68"/>
      <c r="E90" s="68"/>
      <c r="F90" s="68"/>
      <c r="G90" s="68"/>
    </row>
    <row r="91" spans="3:7" thickBot="1">
      <c r="C91" s="68"/>
      <c r="D91" s="68"/>
      <c r="E91" s="68"/>
      <c r="F91" s="68"/>
      <c r="G91" s="68"/>
    </row>
    <row r="92" spans="3:7" thickBot="1">
      <c r="C92" s="68"/>
      <c r="D92" s="68"/>
      <c r="E92" s="68"/>
      <c r="F92" s="68"/>
      <c r="G92" s="68"/>
    </row>
    <row r="93" spans="3:7" thickBot="1">
      <c r="C93" s="68"/>
      <c r="D93" s="68"/>
      <c r="E93" s="68"/>
      <c r="F93" s="68"/>
      <c r="G93" s="68"/>
    </row>
    <row r="94" spans="3:7" thickBot="1">
      <c r="C94" s="68"/>
      <c r="D94" s="68"/>
      <c r="E94" s="68"/>
      <c r="F94" s="68"/>
      <c r="G94" s="68"/>
    </row>
    <row r="95" spans="3:7" thickBot="1">
      <c r="C95" s="68"/>
      <c r="D95" s="68"/>
      <c r="E95" s="68"/>
      <c r="F95" s="68"/>
      <c r="G95" s="68"/>
    </row>
    <row r="96" spans="3:7" thickBot="1">
      <c r="C96" s="68"/>
      <c r="D96" s="68"/>
      <c r="E96" s="68"/>
      <c r="F96" s="68"/>
      <c r="G96" s="68"/>
    </row>
    <row r="97" spans="3:7" thickBot="1">
      <c r="C97" s="68"/>
      <c r="D97" s="68"/>
      <c r="E97" s="68"/>
      <c r="F97" s="68"/>
      <c r="G97" s="68"/>
    </row>
    <row r="98" spans="3:7" thickBot="1">
      <c r="C98" s="68"/>
      <c r="D98" s="68"/>
      <c r="E98" s="68"/>
      <c r="F98" s="68"/>
      <c r="G98" s="68"/>
    </row>
    <row r="99" spans="3:7" thickBot="1">
      <c r="C99" s="68"/>
      <c r="D99" s="68"/>
      <c r="E99" s="68"/>
      <c r="F99" s="68"/>
      <c r="G99" s="68"/>
    </row>
    <row r="100" spans="3:7" thickBot="1">
      <c r="C100" s="68"/>
      <c r="D100" s="68"/>
      <c r="E100" s="68"/>
      <c r="F100" s="68"/>
      <c r="G100" s="68"/>
    </row>
    <row r="101" spans="3:7" thickBot="1">
      <c r="C101" s="68"/>
      <c r="D101" s="68"/>
      <c r="E101" s="68"/>
      <c r="F101" s="68"/>
      <c r="G101" s="68"/>
    </row>
    <row r="102" spans="3:7" thickBot="1">
      <c r="C102" s="68"/>
      <c r="D102" s="68"/>
      <c r="E102" s="68"/>
      <c r="F102" s="68"/>
      <c r="G102" s="68"/>
    </row>
    <row r="103" spans="3:7" thickBot="1">
      <c r="C103" s="68"/>
      <c r="D103" s="68"/>
      <c r="E103" s="68"/>
      <c r="F103" s="68"/>
      <c r="G103" s="68"/>
    </row>
    <row r="104" spans="3:7" thickBot="1">
      <c r="C104" s="68"/>
      <c r="D104" s="68"/>
      <c r="E104" s="68"/>
      <c r="F104" s="68"/>
      <c r="G104" s="68"/>
    </row>
    <row r="105" spans="3:7" thickBot="1">
      <c r="C105" s="68"/>
      <c r="D105" s="68"/>
      <c r="E105" s="68"/>
      <c r="F105" s="68"/>
      <c r="G105" s="68"/>
    </row>
    <row r="106" spans="3:7" thickBot="1">
      <c r="C106" s="68"/>
      <c r="D106" s="68"/>
      <c r="E106" s="68"/>
      <c r="F106" s="68"/>
      <c r="G106" s="68"/>
    </row>
    <row r="107" spans="3:7" thickBot="1">
      <c r="C107" s="68"/>
      <c r="D107" s="68"/>
      <c r="E107" s="68"/>
      <c r="F107" s="68"/>
      <c r="G107" s="68"/>
    </row>
    <row r="108" spans="3:7" thickBot="1">
      <c r="C108" s="68"/>
      <c r="D108" s="68"/>
      <c r="E108" s="68"/>
      <c r="F108" s="68"/>
      <c r="G108" s="68"/>
    </row>
    <row r="109" spans="3:7" thickBot="1">
      <c r="C109" s="68"/>
      <c r="D109" s="68"/>
      <c r="E109" s="68"/>
      <c r="F109" s="68"/>
      <c r="G109" s="68"/>
    </row>
    <row r="110" spans="3:7" thickBot="1">
      <c r="C110" s="68"/>
      <c r="D110" s="68"/>
      <c r="E110" s="68"/>
      <c r="F110" s="68"/>
      <c r="G110" s="68"/>
    </row>
    <row r="111" spans="3:7" thickBot="1">
      <c r="C111" s="68"/>
      <c r="D111" s="68"/>
      <c r="E111" s="68"/>
      <c r="F111" s="68"/>
      <c r="G111" s="68"/>
    </row>
    <row r="112" spans="3:7" thickBot="1">
      <c r="C112" s="68"/>
      <c r="D112" s="68"/>
      <c r="E112" s="68"/>
      <c r="F112" s="68"/>
      <c r="G112" s="68"/>
    </row>
    <row r="113" spans="3:7" thickBot="1">
      <c r="C113" s="68"/>
      <c r="D113" s="68"/>
      <c r="E113" s="68"/>
      <c r="F113" s="68"/>
      <c r="G113" s="68"/>
    </row>
    <row r="114" spans="3:7" thickBot="1">
      <c r="C114" s="68"/>
      <c r="D114" s="68"/>
      <c r="E114" s="68"/>
      <c r="F114" s="68"/>
      <c r="G114" s="68"/>
    </row>
    <row r="115" spans="3:7" thickBot="1">
      <c r="C115" s="68"/>
      <c r="D115" s="68"/>
      <c r="E115" s="68"/>
      <c r="F115" s="68"/>
      <c r="G115" s="68"/>
    </row>
    <row r="116" spans="3:7" thickBot="1">
      <c r="C116" s="68"/>
      <c r="D116" s="68"/>
      <c r="E116" s="68"/>
      <c r="F116" s="68"/>
      <c r="G116" s="68"/>
    </row>
    <row r="117" spans="3:7" thickBot="1">
      <c r="C117" s="68"/>
      <c r="D117" s="68"/>
      <c r="E117" s="68"/>
      <c r="F117" s="68"/>
      <c r="G117" s="68"/>
    </row>
    <row r="118" spans="3:7" thickBot="1">
      <c r="C118" s="68"/>
      <c r="D118" s="68"/>
      <c r="E118" s="68"/>
      <c r="F118" s="68"/>
      <c r="G118" s="68"/>
    </row>
    <row r="119" spans="3:7" thickBot="1">
      <c r="C119" s="68"/>
      <c r="D119" s="68"/>
      <c r="E119" s="68"/>
      <c r="F119" s="68"/>
      <c r="G119" s="68"/>
    </row>
    <row r="120" spans="3:7" thickBot="1">
      <c r="C120" s="68"/>
      <c r="D120" s="68"/>
      <c r="E120" s="68"/>
      <c r="F120" s="68"/>
      <c r="G120" s="68"/>
    </row>
    <row r="121" spans="3:7" thickBot="1">
      <c r="C121" s="68"/>
      <c r="D121" s="68"/>
      <c r="E121" s="68"/>
      <c r="F121" s="68"/>
      <c r="G121" s="68"/>
    </row>
    <row r="122" spans="3:7" thickBot="1">
      <c r="C122" s="68"/>
      <c r="D122" s="68"/>
      <c r="E122" s="68"/>
      <c r="F122" s="68"/>
      <c r="G122" s="68"/>
    </row>
    <row r="123" spans="3:7" thickBot="1">
      <c r="C123" s="68"/>
      <c r="D123" s="68"/>
      <c r="E123" s="68"/>
      <c r="F123" s="68"/>
      <c r="G123" s="68"/>
    </row>
    <row r="124" spans="3:7" thickBot="1">
      <c r="C124" s="68"/>
      <c r="D124" s="68"/>
      <c r="E124" s="68"/>
      <c r="F124" s="68"/>
      <c r="G124" s="68"/>
    </row>
    <row r="125" spans="3:7" thickBot="1">
      <c r="C125" s="68"/>
      <c r="D125" s="68"/>
      <c r="E125" s="68"/>
      <c r="F125" s="68"/>
      <c r="G125" s="68"/>
    </row>
    <row r="126" spans="3:7" thickBot="1">
      <c r="C126" s="68"/>
      <c r="D126" s="68"/>
      <c r="E126" s="68"/>
      <c r="F126" s="68"/>
      <c r="G126" s="68"/>
    </row>
    <row r="127" spans="3:7" thickBot="1">
      <c r="C127" s="68"/>
      <c r="D127" s="68"/>
      <c r="E127" s="68"/>
      <c r="F127" s="68"/>
      <c r="G127" s="68"/>
    </row>
    <row r="128" spans="3:7" thickBot="1">
      <c r="C128" s="68"/>
      <c r="D128" s="68"/>
      <c r="E128" s="68"/>
      <c r="F128" s="68"/>
      <c r="G128" s="68"/>
    </row>
    <row r="129" spans="3:7" thickBot="1">
      <c r="C129" s="68"/>
      <c r="D129" s="68"/>
      <c r="E129" s="68"/>
      <c r="F129" s="68"/>
      <c r="G129" s="68"/>
    </row>
    <row r="130" spans="3:7" thickBot="1">
      <c r="C130" s="68"/>
      <c r="D130" s="68"/>
      <c r="E130" s="68"/>
      <c r="F130" s="68"/>
      <c r="G130" s="68"/>
    </row>
    <row r="131" spans="3:7" thickBot="1">
      <c r="C131" s="68"/>
      <c r="D131" s="68"/>
      <c r="E131" s="68"/>
      <c r="F131" s="68"/>
      <c r="G131" s="68"/>
    </row>
    <row r="132" spans="3:7" thickBot="1">
      <c r="C132" s="68"/>
      <c r="D132" s="68"/>
      <c r="E132" s="68"/>
      <c r="F132" s="68"/>
      <c r="G132" s="68"/>
    </row>
    <row r="133" spans="3:7" thickBot="1">
      <c r="C133" s="68"/>
      <c r="D133" s="68"/>
      <c r="E133" s="68"/>
      <c r="F133" s="68"/>
      <c r="G133" s="68"/>
    </row>
    <row r="134" spans="3:7" thickBot="1">
      <c r="C134" s="68"/>
      <c r="D134" s="68"/>
      <c r="E134" s="68"/>
      <c r="F134" s="68"/>
      <c r="G134" s="68"/>
    </row>
    <row r="135" spans="3:7" thickBot="1">
      <c r="C135" s="68"/>
      <c r="D135" s="68"/>
      <c r="E135" s="68"/>
      <c r="F135" s="68"/>
      <c r="G135" s="68"/>
    </row>
    <row r="136" spans="3:7" thickBot="1">
      <c r="C136" s="68"/>
      <c r="D136" s="68"/>
      <c r="E136" s="68"/>
      <c r="F136" s="68"/>
      <c r="G136" s="68"/>
    </row>
    <row r="137" spans="3:7" thickBot="1">
      <c r="C137" s="68"/>
      <c r="D137" s="68"/>
      <c r="E137" s="68"/>
      <c r="F137" s="68"/>
      <c r="G137" s="68"/>
    </row>
    <row r="138" spans="3:7" thickBot="1">
      <c r="C138" s="68"/>
      <c r="D138" s="68"/>
      <c r="E138" s="68"/>
      <c r="F138" s="68"/>
      <c r="G138" s="68"/>
    </row>
    <row r="139" spans="3:7" thickBot="1">
      <c r="C139" s="68"/>
      <c r="D139" s="68"/>
      <c r="E139" s="68"/>
      <c r="F139" s="68"/>
      <c r="G139" s="68"/>
    </row>
    <row r="140" spans="3:7" thickBot="1">
      <c r="C140" s="68"/>
      <c r="D140" s="68"/>
      <c r="E140" s="68"/>
      <c r="F140" s="68"/>
      <c r="G140" s="68"/>
    </row>
    <row r="141" spans="3:7" thickBot="1">
      <c r="C141" s="68"/>
      <c r="D141" s="68"/>
      <c r="E141" s="68"/>
      <c r="F141" s="68"/>
      <c r="G141" s="68"/>
    </row>
    <row r="142" spans="3:7" thickBot="1">
      <c r="C142" s="68"/>
      <c r="D142" s="68"/>
      <c r="E142" s="68"/>
      <c r="F142" s="68"/>
      <c r="G142" s="68"/>
    </row>
    <row r="143" spans="3:7" thickBot="1">
      <c r="C143" s="68"/>
      <c r="D143" s="68"/>
      <c r="E143" s="68"/>
      <c r="F143" s="68"/>
      <c r="G143" s="68"/>
    </row>
    <row r="144" spans="3:7" thickBot="1">
      <c r="C144" s="68"/>
      <c r="D144" s="68"/>
      <c r="E144" s="68"/>
      <c r="F144" s="68"/>
      <c r="G144" s="68"/>
    </row>
    <row r="145" spans="3:7" thickBot="1">
      <c r="C145" s="68"/>
      <c r="D145" s="68"/>
      <c r="E145" s="68"/>
      <c r="F145" s="68"/>
      <c r="G145" s="68"/>
    </row>
    <row r="146" spans="3:7" thickBot="1">
      <c r="C146" s="68"/>
      <c r="D146" s="68"/>
      <c r="E146" s="68"/>
      <c r="F146" s="68"/>
      <c r="G146" s="68"/>
    </row>
    <row r="147" spans="3:7" thickBot="1">
      <c r="C147" s="68"/>
      <c r="D147" s="68"/>
      <c r="E147" s="68"/>
      <c r="F147" s="68"/>
      <c r="G147" s="68"/>
    </row>
    <row r="148" spans="3:7" thickBot="1">
      <c r="C148" s="68"/>
      <c r="D148" s="68"/>
      <c r="E148" s="68"/>
      <c r="F148" s="68"/>
      <c r="G148" s="68"/>
    </row>
    <row r="149" spans="3:7" thickBot="1">
      <c r="C149" s="68"/>
      <c r="D149" s="68"/>
      <c r="E149" s="68"/>
      <c r="F149" s="68"/>
      <c r="G149" s="68"/>
    </row>
    <row r="150" spans="3:7" thickBot="1">
      <c r="C150" s="68"/>
      <c r="D150" s="68"/>
      <c r="E150" s="68"/>
      <c r="F150" s="68"/>
      <c r="G150" s="68"/>
    </row>
    <row r="151" spans="3:7" thickBot="1">
      <c r="C151" s="68"/>
      <c r="D151" s="68"/>
      <c r="E151" s="68"/>
      <c r="F151" s="68"/>
      <c r="G151" s="68"/>
    </row>
    <row r="152" spans="3:7" thickBot="1">
      <c r="C152" s="68"/>
      <c r="D152" s="68"/>
      <c r="E152" s="68"/>
      <c r="F152" s="68"/>
      <c r="G152" s="68"/>
    </row>
    <row r="153" spans="3:7" thickBot="1">
      <c r="C153" s="68"/>
      <c r="D153" s="68"/>
      <c r="E153" s="68"/>
      <c r="F153" s="68"/>
      <c r="G153" s="68"/>
    </row>
    <row r="154" spans="3:7" thickBot="1">
      <c r="C154" s="68"/>
      <c r="D154" s="68"/>
      <c r="E154" s="68"/>
      <c r="F154" s="68"/>
      <c r="G154" s="68"/>
    </row>
    <row r="155" spans="3:7" thickBot="1">
      <c r="C155" s="68"/>
      <c r="D155" s="68"/>
      <c r="E155" s="68"/>
      <c r="F155" s="68"/>
      <c r="G155" s="68"/>
    </row>
    <row r="156" spans="3:7" thickBot="1">
      <c r="C156" s="68"/>
      <c r="D156" s="68"/>
      <c r="E156" s="68"/>
      <c r="F156" s="68"/>
      <c r="G156" s="68"/>
    </row>
    <row r="157" spans="3:7" thickBot="1">
      <c r="C157" s="68"/>
      <c r="D157" s="68"/>
      <c r="E157" s="68"/>
      <c r="F157" s="68"/>
      <c r="G157" s="68"/>
    </row>
    <row r="158" spans="3:7" thickBot="1">
      <c r="C158" s="68"/>
      <c r="D158" s="68"/>
      <c r="E158" s="68"/>
      <c r="F158" s="68"/>
      <c r="G158" s="68"/>
    </row>
    <row r="159" spans="3:7" thickBot="1">
      <c r="C159" s="68"/>
      <c r="D159" s="68"/>
      <c r="E159" s="68"/>
      <c r="F159" s="68"/>
      <c r="G159" s="68"/>
    </row>
    <row r="160" spans="3:7" thickBot="1">
      <c r="C160" s="68"/>
      <c r="D160" s="68"/>
      <c r="E160" s="68"/>
      <c r="F160" s="68"/>
      <c r="G160" s="68"/>
    </row>
    <row r="161" spans="3:7" thickBot="1">
      <c r="C161" s="68"/>
      <c r="D161" s="68"/>
      <c r="E161" s="68"/>
      <c r="F161" s="68"/>
      <c r="G161" s="68"/>
    </row>
    <row r="162" spans="3:7" thickBot="1">
      <c r="C162" s="68"/>
      <c r="D162" s="68"/>
      <c r="E162" s="68"/>
      <c r="F162" s="68"/>
      <c r="G162" s="68"/>
    </row>
    <row r="163" spans="3:7" thickBot="1">
      <c r="C163" s="68"/>
      <c r="D163" s="68"/>
      <c r="E163" s="68"/>
      <c r="F163" s="68"/>
      <c r="G163" s="68"/>
    </row>
    <row r="164" spans="3:7" thickBot="1">
      <c r="C164" s="68"/>
      <c r="D164" s="68"/>
      <c r="E164" s="68"/>
      <c r="F164" s="68"/>
      <c r="G164" s="68"/>
    </row>
    <row r="165" spans="3:7" thickBot="1">
      <c r="C165" s="68"/>
      <c r="D165" s="68"/>
      <c r="E165" s="68"/>
      <c r="F165" s="68"/>
      <c r="G165" s="68"/>
    </row>
    <row r="166" spans="3:7" thickBot="1">
      <c r="C166" s="68"/>
      <c r="D166" s="68"/>
      <c r="E166" s="68"/>
      <c r="F166" s="68"/>
      <c r="G166" s="68"/>
    </row>
    <row r="167" spans="3:7" thickBot="1">
      <c r="C167" s="68"/>
      <c r="D167" s="68"/>
      <c r="E167" s="68"/>
      <c r="F167" s="68"/>
      <c r="G167" s="68"/>
    </row>
    <row r="168" spans="3:7" thickBot="1">
      <c r="C168" s="68"/>
      <c r="D168" s="68"/>
      <c r="E168" s="68"/>
      <c r="F168" s="68"/>
      <c r="G168" s="68"/>
    </row>
    <row r="169" spans="3:7" thickBot="1">
      <c r="C169" s="68"/>
      <c r="D169" s="68"/>
      <c r="E169" s="68"/>
      <c r="F169" s="68"/>
      <c r="G169" s="68"/>
    </row>
    <row r="170" spans="3:7" thickBot="1">
      <c r="C170" s="68"/>
      <c r="D170" s="68"/>
      <c r="E170" s="68"/>
      <c r="F170" s="68"/>
      <c r="G170" s="68"/>
    </row>
    <row r="171" spans="3:7" thickBot="1">
      <c r="C171" s="68"/>
      <c r="D171" s="68"/>
      <c r="E171" s="68"/>
      <c r="F171" s="68"/>
      <c r="G171" s="68"/>
    </row>
    <row r="172" spans="3:7" thickBot="1">
      <c r="C172" s="68"/>
      <c r="D172" s="68"/>
      <c r="E172" s="68"/>
      <c r="F172" s="68"/>
      <c r="G172" s="68"/>
    </row>
    <row r="173" spans="3:7" thickBot="1">
      <c r="C173" s="68"/>
      <c r="D173" s="68"/>
      <c r="E173" s="68"/>
      <c r="F173" s="68"/>
      <c r="G173" s="68"/>
    </row>
    <row r="174" spans="3:7" thickBot="1">
      <c r="C174" s="68"/>
      <c r="D174" s="68"/>
      <c r="E174" s="68"/>
      <c r="F174" s="68"/>
      <c r="G174" s="68"/>
    </row>
    <row r="175" spans="3:7" thickBot="1">
      <c r="C175" s="68"/>
      <c r="D175" s="68"/>
      <c r="E175" s="68"/>
      <c r="F175" s="68"/>
      <c r="G175" s="68"/>
    </row>
    <row r="176" spans="3:7" thickBot="1">
      <c r="C176" s="68"/>
      <c r="D176" s="68"/>
      <c r="E176" s="68"/>
      <c r="F176" s="68"/>
      <c r="G176" s="68"/>
    </row>
    <row r="177" spans="3:7" thickBot="1">
      <c r="C177" s="68"/>
      <c r="D177" s="68"/>
      <c r="E177" s="68"/>
      <c r="F177" s="68"/>
      <c r="G177" s="68"/>
    </row>
    <row r="178" spans="3:7" thickBot="1">
      <c r="C178" s="68"/>
      <c r="D178" s="68"/>
      <c r="E178" s="68"/>
      <c r="F178" s="68"/>
      <c r="G178" s="68"/>
    </row>
    <row r="179" spans="3:7" thickBot="1">
      <c r="C179" s="68"/>
      <c r="D179" s="68"/>
      <c r="E179" s="68"/>
      <c r="F179" s="68"/>
      <c r="G179" s="68"/>
    </row>
    <row r="180" spans="3:7" thickBot="1">
      <c r="C180" s="68"/>
      <c r="D180" s="68"/>
      <c r="E180" s="68"/>
      <c r="F180" s="68"/>
      <c r="G180" s="68"/>
    </row>
    <row r="181" spans="3:7" thickBot="1">
      <c r="C181" s="68"/>
      <c r="D181" s="68"/>
      <c r="E181" s="68"/>
      <c r="F181" s="68"/>
      <c r="G181" s="68"/>
    </row>
    <row r="182" spans="3:7" thickBot="1">
      <c r="C182" s="68"/>
      <c r="D182" s="68"/>
      <c r="E182" s="68"/>
      <c r="F182" s="68"/>
      <c r="G182" s="68"/>
    </row>
    <row r="183" spans="3:7" thickBot="1">
      <c r="C183" s="68"/>
      <c r="D183" s="68"/>
      <c r="E183" s="68"/>
      <c r="F183" s="68"/>
      <c r="G183" s="68"/>
    </row>
    <row r="184" spans="3:7" thickBot="1">
      <c r="C184" s="68"/>
      <c r="D184" s="68"/>
      <c r="E184" s="68"/>
      <c r="F184" s="68"/>
      <c r="G184" s="68"/>
    </row>
    <row r="185" spans="3:7" thickBot="1">
      <c r="C185" s="68"/>
      <c r="D185" s="68"/>
      <c r="E185" s="68"/>
      <c r="F185" s="68"/>
      <c r="G185" s="68"/>
    </row>
    <row r="186" spans="3:7" thickBot="1">
      <c r="C186" s="68"/>
      <c r="D186" s="68"/>
      <c r="E186" s="68"/>
      <c r="F186" s="68"/>
      <c r="G186" s="68"/>
    </row>
    <row r="187" spans="3:7" thickBot="1">
      <c r="C187" s="68"/>
      <c r="D187" s="68"/>
      <c r="E187" s="68"/>
      <c r="F187" s="68"/>
      <c r="G187" s="68"/>
    </row>
    <row r="188" spans="3:7" thickBot="1">
      <c r="C188" s="68"/>
      <c r="D188" s="68"/>
      <c r="E188" s="68"/>
      <c r="F188" s="68"/>
      <c r="G188" s="68"/>
    </row>
    <row r="189" spans="3:7" thickBot="1">
      <c r="C189" s="68"/>
      <c r="D189" s="68"/>
      <c r="E189" s="68"/>
      <c r="F189" s="68"/>
      <c r="G189" s="68"/>
    </row>
    <row r="190" spans="3:7" thickBot="1">
      <c r="C190" s="68"/>
      <c r="D190" s="68"/>
      <c r="E190" s="68"/>
      <c r="F190" s="68"/>
      <c r="G190" s="68"/>
    </row>
    <row r="191" spans="3:7" thickBot="1">
      <c r="C191" s="68"/>
      <c r="D191" s="68"/>
      <c r="E191" s="68"/>
      <c r="F191" s="68"/>
      <c r="G191" s="68"/>
    </row>
    <row r="192" spans="3:7" thickBot="1">
      <c r="C192" s="68"/>
      <c r="D192" s="68"/>
      <c r="E192" s="68"/>
      <c r="F192" s="68"/>
      <c r="G192" s="68"/>
    </row>
    <row r="193" spans="3:7" thickBot="1">
      <c r="C193" s="68"/>
      <c r="D193" s="68"/>
      <c r="E193" s="68"/>
      <c r="F193" s="68"/>
      <c r="G193" s="68"/>
    </row>
    <row r="194" spans="3:7" thickBot="1">
      <c r="C194" s="68"/>
      <c r="D194" s="68"/>
      <c r="E194" s="68"/>
      <c r="F194" s="68"/>
      <c r="G194" s="68"/>
    </row>
    <row r="195" spans="3:7" thickBot="1">
      <c r="C195" s="68"/>
      <c r="D195" s="68"/>
      <c r="E195" s="68"/>
      <c r="F195" s="68"/>
      <c r="G195" s="68"/>
    </row>
    <row r="196" spans="3:7" thickBot="1">
      <c r="C196" s="68"/>
      <c r="D196" s="68"/>
      <c r="E196" s="68"/>
      <c r="F196" s="68"/>
      <c r="G196" s="68"/>
    </row>
    <row r="197" spans="3:7" thickBot="1">
      <c r="C197" s="68"/>
      <c r="D197" s="68"/>
      <c r="E197" s="68"/>
      <c r="F197" s="68"/>
      <c r="G197" s="68"/>
    </row>
    <row r="198" spans="3:7" thickBot="1">
      <c r="C198" s="68"/>
      <c r="D198" s="68"/>
      <c r="E198" s="68"/>
      <c r="F198" s="68"/>
      <c r="G198" s="68"/>
    </row>
    <row r="199" spans="3:7" thickBot="1">
      <c r="C199" s="68"/>
      <c r="D199" s="68"/>
      <c r="E199" s="68"/>
      <c r="F199" s="68"/>
      <c r="G199" s="68"/>
    </row>
    <row r="200" spans="3:7" thickBot="1">
      <c r="C200" s="68"/>
      <c r="D200" s="68"/>
      <c r="E200" s="68"/>
      <c r="F200" s="68"/>
      <c r="G200" s="68"/>
    </row>
    <row r="201" spans="3:7" thickBot="1">
      <c r="C201" s="68"/>
      <c r="D201" s="68"/>
      <c r="E201" s="68"/>
      <c r="F201" s="68"/>
      <c r="G201" s="68"/>
    </row>
    <row r="202" spans="3:7" thickBot="1">
      <c r="C202" s="68"/>
      <c r="D202" s="68"/>
      <c r="E202" s="68"/>
      <c r="F202" s="68"/>
      <c r="G202" s="68"/>
    </row>
    <row r="203" spans="3:7" thickBot="1">
      <c r="C203" s="68"/>
      <c r="D203" s="68"/>
      <c r="E203" s="68"/>
      <c r="F203" s="68"/>
      <c r="G203" s="68"/>
    </row>
    <row r="204" spans="3:7" thickBot="1">
      <c r="C204" s="68"/>
      <c r="D204" s="68"/>
      <c r="E204" s="68"/>
      <c r="F204" s="68"/>
      <c r="G204" s="68"/>
    </row>
    <row r="205" spans="3:7" thickBot="1">
      <c r="C205" s="68"/>
      <c r="D205" s="68"/>
      <c r="E205" s="68"/>
      <c r="F205" s="68"/>
      <c r="G205" s="68"/>
    </row>
    <row r="206" spans="3:7" thickBot="1">
      <c r="C206" s="68"/>
      <c r="D206" s="68"/>
      <c r="E206" s="68"/>
      <c r="F206" s="68"/>
      <c r="G206" s="68"/>
    </row>
    <row r="207" spans="3:7" thickBot="1">
      <c r="C207" s="68"/>
      <c r="D207" s="68"/>
      <c r="E207" s="68"/>
      <c r="F207" s="68"/>
      <c r="G207" s="68"/>
    </row>
    <row r="208" spans="3:7" thickBot="1">
      <c r="C208" s="68"/>
      <c r="D208" s="68"/>
      <c r="E208" s="68"/>
      <c r="F208" s="68"/>
      <c r="G208" s="68"/>
    </row>
    <row r="209" spans="3:7" thickBot="1">
      <c r="C209" s="68"/>
      <c r="D209" s="68"/>
      <c r="E209" s="68"/>
      <c r="F209" s="68"/>
      <c r="G209" s="68"/>
    </row>
    <row r="210" spans="3:7" thickBot="1">
      <c r="C210" s="68"/>
      <c r="D210" s="68"/>
      <c r="E210" s="68"/>
      <c r="F210" s="68"/>
      <c r="G210" s="68"/>
    </row>
    <row r="211" spans="3:7" thickBot="1">
      <c r="C211" s="68"/>
      <c r="D211" s="68"/>
      <c r="E211" s="68"/>
      <c r="F211" s="68"/>
      <c r="G211" s="68"/>
    </row>
    <row r="212" spans="3:7" thickBot="1">
      <c r="C212" s="68"/>
      <c r="D212" s="68"/>
      <c r="E212" s="68"/>
      <c r="F212" s="68"/>
      <c r="G212" s="68"/>
    </row>
    <row r="213" spans="3:7" thickBot="1">
      <c r="C213" s="68"/>
      <c r="D213" s="68"/>
      <c r="E213" s="68"/>
      <c r="F213" s="68"/>
      <c r="G213" s="68"/>
    </row>
    <row r="214" spans="3:7" thickBot="1">
      <c r="C214" s="68"/>
      <c r="D214" s="68"/>
      <c r="E214" s="68"/>
      <c r="F214" s="68"/>
      <c r="G214" s="68"/>
    </row>
    <row r="215" spans="3:7" thickBot="1">
      <c r="C215" s="68"/>
      <c r="D215" s="68"/>
      <c r="E215" s="68"/>
      <c r="F215" s="68"/>
      <c r="G215" s="68"/>
    </row>
    <row r="216" spans="3:7" thickBot="1">
      <c r="C216" s="68"/>
      <c r="D216" s="68"/>
      <c r="E216" s="68"/>
      <c r="F216" s="68"/>
      <c r="G216" s="68"/>
    </row>
    <row r="217" spans="3:7" thickBot="1">
      <c r="C217" s="68"/>
      <c r="D217" s="68"/>
      <c r="E217" s="68"/>
      <c r="F217" s="68"/>
      <c r="G217" s="68"/>
    </row>
    <row r="218" spans="3:7" thickBot="1">
      <c r="C218" s="68"/>
      <c r="D218" s="68"/>
      <c r="E218" s="68"/>
      <c r="F218" s="68"/>
      <c r="G218" s="68"/>
    </row>
    <row r="219" spans="3:7" thickBot="1">
      <c r="C219" s="68"/>
      <c r="D219" s="68"/>
      <c r="E219" s="68"/>
      <c r="F219" s="68"/>
      <c r="G219" s="68"/>
    </row>
    <row r="220" spans="3:7" thickBot="1">
      <c r="C220" s="68"/>
      <c r="D220" s="68"/>
      <c r="E220" s="68"/>
      <c r="F220" s="68"/>
      <c r="G220" s="68"/>
    </row>
    <row r="221" spans="3:7" thickBot="1">
      <c r="C221" s="68"/>
      <c r="D221" s="68"/>
      <c r="E221" s="68"/>
      <c r="F221" s="68"/>
      <c r="G221" s="68"/>
    </row>
    <row r="222" spans="3:7" thickBot="1">
      <c r="C222" s="68"/>
      <c r="D222" s="68"/>
      <c r="E222" s="68"/>
      <c r="F222" s="68"/>
      <c r="G222" s="68"/>
    </row>
    <row r="223" spans="3:7" thickBot="1">
      <c r="C223" s="68"/>
      <c r="D223" s="68"/>
      <c r="E223" s="68"/>
      <c r="F223" s="68"/>
      <c r="G223" s="68"/>
    </row>
    <row r="224" spans="3:7" thickBot="1">
      <c r="C224" s="68"/>
      <c r="D224" s="68"/>
      <c r="E224" s="68"/>
      <c r="F224" s="68"/>
      <c r="G224" s="68"/>
    </row>
    <row r="225" spans="3:7" thickBot="1">
      <c r="C225" s="68"/>
      <c r="D225" s="68"/>
      <c r="E225" s="68"/>
      <c r="F225" s="68"/>
      <c r="G225" s="68"/>
    </row>
    <row r="226" spans="3:7" thickBot="1">
      <c r="C226" s="68"/>
      <c r="D226" s="68"/>
      <c r="E226" s="68"/>
      <c r="F226" s="68"/>
      <c r="G226" s="68"/>
    </row>
    <row r="227" spans="3:7" thickBot="1">
      <c r="C227" s="68"/>
      <c r="D227" s="68"/>
      <c r="E227" s="68"/>
      <c r="F227" s="68"/>
      <c r="G227" s="68"/>
    </row>
    <row r="228" spans="3:7" thickBot="1">
      <c r="C228" s="68"/>
      <c r="D228" s="68"/>
      <c r="E228" s="68"/>
      <c r="F228" s="68"/>
      <c r="G228" s="68"/>
    </row>
    <row r="229" spans="3:7" thickBot="1">
      <c r="C229" s="68"/>
      <c r="D229" s="68"/>
      <c r="E229" s="68"/>
      <c r="F229" s="68"/>
      <c r="G229" s="68"/>
    </row>
    <row r="230" spans="3:7" thickBot="1">
      <c r="C230" s="68"/>
      <c r="D230" s="68"/>
      <c r="E230" s="68"/>
      <c r="F230" s="68"/>
      <c r="G230" s="68"/>
    </row>
    <row r="231" spans="3:7" thickBot="1">
      <c r="C231" s="68"/>
      <c r="D231" s="68"/>
      <c r="E231" s="68"/>
      <c r="F231" s="68"/>
      <c r="G231" s="68"/>
    </row>
    <row r="232" spans="3:7" thickBot="1">
      <c r="C232" s="68"/>
      <c r="D232" s="68"/>
      <c r="E232" s="68"/>
      <c r="F232" s="68"/>
      <c r="G232" s="68"/>
    </row>
    <row r="233" spans="3:7" thickBot="1">
      <c r="C233" s="68"/>
      <c r="D233" s="68"/>
      <c r="E233" s="68"/>
      <c r="F233" s="68"/>
      <c r="G233" s="68"/>
    </row>
    <row r="234" spans="3:7" thickBot="1">
      <c r="C234" s="68"/>
      <c r="D234" s="68"/>
      <c r="E234" s="68"/>
      <c r="F234" s="68"/>
      <c r="G234" s="68"/>
    </row>
    <row r="235" spans="3:7" thickBot="1">
      <c r="C235" s="68"/>
      <c r="D235" s="68"/>
      <c r="E235" s="68"/>
      <c r="F235" s="68"/>
      <c r="G235" s="68"/>
    </row>
    <row r="236" spans="3:7" thickBot="1">
      <c r="C236" s="68"/>
      <c r="D236" s="68"/>
      <c r="E236" s="68"/>
      <c r="F236" s="68"/>
      <c r="G236" s="68"/>
    </row>
    <row r="237" spans="3:7" thickBot="1">
      <c r="C237" s="68"/>
      <c r="D237" s="68"/>
      <c r="E237" s="68"/>
      <c r="F237" s="68"/>
      <c r="G237" s="68"/>
    </row>
    <row r="238" spans="3:7" thickBot="1">
      <c r="C238" s="68"/>
      <c r="D238" s="68"/>
      <c r="E238" s="68"/>
      <c r="F238" s="68"/>
      <c r="G238" s="68"/>
    </row>
    <row r="239" spans="3:7" thickBot="1">
      <c r="C239" s="68"/>
      <c r="D239" s="68"/>
      <c r="E239" s="68"/>
      <c r="F239" s="68"/>
      <c r="G239" s="68"/>
    </row>
    <row r="240" spans="3:7" thickBot="1">
      <c r="C240" s="68"/>
      <c r="D240" s="68"/>
      <c r="E240" s="68"/>
      <c r="F240" s="68"/>
      <c r="G240" s="68"/>
    </row>
    <row r="241" spans="3:7" thickBot="1">
      <c r="C241" s="68"/>
      <c r="D241" s="68"/>
      <c r="E241" s="68"/>
      <c r="F241" s="68"/>
      <c r="G241" s="68"/>
    </row>
    <row r="242" spans="3:7" thickBot="1">
      <c r="C242" s="68"/>
      <c r="D242" s="68"/>
      <c r="E242" s="68"/>
      <c r="F242" s="68"/>
      <c r="G242" s="68"/>
    </row>
    <row r="243" spans="3:7" thickBot="1">
      <c r="C243" s="68"/>
      <c r="D243" s="68"/>
      <c r="E243" s="68"/>
      <c r="F243" s="68"/>
      <c r="G243" s="68"/>
    </row>
    <row r="244" spans="3:7" thickBot="1">
      <c r="C244" s="68"/>
      <c r="D244" s="68"/>
      <c r="E244" s="68"/>
      <c r="F244" s="68"/>
      <c r="G244" s="68"/>
    </row>
    <row r="245" spans="3:7" thickBot="1">
      <c r="C245" s="68"/>
      <c r="D245" s="68"/>
      <c r="E245" s="68"/>
      <c r="F245" s="68"/>
      <c r="G245" s="68"/>
    </row>
    <row r="246" spans="3:7" thickBot="1">
      <c r="C246" s="68"/>
      <c r="D246" s="68"/>
      <c r="E246" s="68"/>
      <c r="F246" s="68"/>
      <c r="G246" s="68"/>
    </row>
    <row r="247" spans="3:7" thickBot="1">
      <c r="C247" s="68"/>
      <c r="D247" s="68"/>
      <c r="E247" s="68"/>
      <c r="F247" s="68"/>
      <c r="G247" s="68"/>
    </row>
    <row r="248" spans="3:7" thickBot="1">
      <c r="C248" s="68"/>
      <c r="D248" s="68"/>
      <c r="E248" s="68"/>
      <c r="F248" s="68"/>
      <c r="G248" s="68"/>
    </row>
    <row r="249" spans="3:7" thickBot="1">
      <c r="C249" s="68"/>
      <c r="D249" s="68"/>
      <c r="E249" s="68"/>
      <c r="F249" s="68"/>
      <c r="G249" s="68"/>
    </row>
    <row r="250" spans="3:7" thickBot="1">
      <c r="C250" s="68"/>
      <c r="D250" s="68"/>
      <c r="E250" s="68"/>
      <c r="F250" s="68"/>
      <c r="G250" s="68"/>
    </row>
    <row r="251" spans="3:7" thickBot="1">
      <c r="C251" s="68"/>
      <c r="D251" s="68"/>
      <c r="E251" s="68"/>
      <c r="F251" s="68"/>
      <c r="G251" s="68"/>
    </row>
    <row r="252" spans="3:7" thickBot="1">
      <c r="C252" s="68"/>
      <c r="D252" s="68"/>
      <c r="E252" s="68"/>
      <c r="F252" s="68"/>
      <c r="G252" s="68"/>
    </row>
    <row r="253" spans="3:7" thickBot="1">
      <c r="C253" s="68"/>
      <c r="D253" s="68"/>
      <c r="E253" s="68"/>
      <c r="F253" s="68"/>
      <c r="G253" s="68"/>
    </row>
    <row r="254" spans="3:7" thickBot="1">
      <c r="C254" s="68"/>
      <c r="D254" s="68"/>
      <c r="E254" s="68"/>
      <c r="F254" s="68"/>
      <c r="G254" s="68"/>
    </row>
    <row r="255" spans="3:7" thickBot="1">
      <c r="C255" s="68"/>
      <c r="D255" s="68"/>
      <c r="E255" s="68"/>
      <c r="F255" s="68"/>
      <c r="G255" s="68"/>
    </row>
    <row r="256" spans="3:7" thickBot="1">
      <c r="C256" s="68"/>
      <c r="D256" s="68"/>
      <c r="E256" s="68"/>
      <c r="F256" s="68"/>
      <c r="G256" s="68"/>
    </row>
    <row r="257" spans="3:7" thickBot="1">
      <c r="C257" s="68"/>
      <c r="D257" s="68"/>
      <c r="E257" s="68"/>
      <c r="F257" s="68"/>
      <c r="G257" s="68"/>
    </row>
    <row r="258" spans="3:7" thickBot="1">
      <c r="C258" s="68"/>
      <c r="D258" s="68"/>
      <c r="E258" s="68"/>
      <c r="F258" s="68"/>
      <c r="G258" s="68"/>
    </row>
    <row r="259" spans="3:7" thickBot="1">
      <c r="C259" s="68"/>
      <c r="D259" s="68"/>
      <c r="E259" s="68"/>
      <c r="F259" s="68"/>
      <c r="G259" s="68"/>
    </row>
    <row r="260" spans="3:7" thickBot="1">
      <c r="C260" s="68"/>
      <c r="D260" s="68"/>
      <c r="E260" s="68"/>
      <c r="F260" s="68"/>
      <c r="G260" s="68"/>
    </row>
    <row r="261" spans="3:7" thickBot="1">
      <c r="C261" s="68"/>
      <c r="D261" s="68"/>
      <c r="E261" s="68"/>
      <c r="F261" s="68"/>
      <c r="G261" s="68"/>
    </row>
    <row r="262" spans="3:7" thickBot="1">
      <c r="C262" s="68"/>
      <c r="D262" s="68"/>
      <c r="E262" s="68"/>
      <c r="F262" s="68"/>
      <c r="G262" s="68"/>
    </row>
    <row r="263" spans="3:7" thickBot="1">
      <c r="C263" s="68"/>
      <c r="D263" s="68"/>
      <c r="E263" s="68"/>
      <c r="F263" s="68"/>
      <c r="G263" s="68"/>
    </row>
    <row r="264" spans="3:7" thickBot="1">
      <c r="C264" s="68"/>
      <c r="D264" s="68"/>
      <c r="E264" s="68"/>
      <c r="F264" s="68"/>
      <c r="G264" s="68"/>
    </row>
    <row r="265" spans="3:7" thickBot="1">
      <c r="C265" s="68"/>
      <c r="D265" s="68"/>
      <c r="E265" s="68"/>
      <c r="F265" s="68"/>
      <c r="G265" s="68"/>
    </row>
    <row r="266" spans="3:7" thickBot="1">
      <c r="C266" s="68"/>
      <c r="D266" s="68"/>
      <c r="E266" s="68"/>
      <c r="F266" s="68"/>
      <c r="G266" s="68"/>
    </row>
    <row r="267" spans="3:7" thickBot="1">
      <c r="C267" s="68"/>
      <c r="D267" s="68"/>
      <c r="E267" s="68"/>
      <c r="F267" s="68"/>
      <c r="G267" s="68"/>
    </row>
    <row r="268" spans="3:7" thickBot="1">
      <c r="C268" s="68"/>
      <c r="D268" s="68"/>
      <c r="E268" s="68"/>
      <c r="F268" s="68"/>
      <c r="G268" s="68"/>
    </row>
    <row r="269" spans="3:7" thickBot="1">
      <c r="C269" s="68"/>
      <c r="D269" s="68"/>
      <c r="E269" s="68"/>
      <c r="F269" s="68"/>
      <c r="G269" s="68"/>
    </row>
    <row r="270" spans="3:7" thickBot="1">
      <c r="C270" s="68"/>
      <c r="D270" s="68"/>
      <c r="E270" s="68"/>
      <c r="F270" s="68"/>
      <c r="G270" s="68"/>
    </row>
    <row r="271" spans="3:7" thickBot="1">
      <c r="C271" s="68"/>
      <c r="D271" s="68"/>
      <c r="E271" s="68"/>
      <c r="F271" s="68"/>
      <c r="G271" s="68"/>
    </row>
    <row r="272" spans="3:7" thickBot="1">
      <c r="C272" s="68"/>
      <c r="D272" s="68"/>
      <c r="E272" s="68"/>
      <c r="F272" s="68"/>
      <c r="G272" s="68"/>
    </row>
    <row r="273" spans="3:7" thickBot="1">
      <c r="C273" s="68"/>
      <c r="D273" s="68"/>
      <c r="E273" s="68"/>
      <c r="F273" s="68"/>
      <c r="G273" s="68"/>
    </row>
    <row r="274" spans="3:7" thickBot="1">
      <c r="C274" s="68"/>
      <c r="D274" s="68"/>
      <c r="E274" s="68"/>
      <c r="F274" s="68"/>
      <c r="G274" s="68"/>
    </row>
    <row r="275" spans="3:7" thickBot="1">
      <c r="C275" s="68"/>
      <c r="D275" s="68"/>
      <c r="E275" s="68"/>
      <c r="F275" s="68"/>
      <c r="G275" s="68"/>
    </row>
    <row r="276" spans="3:7" thickBot="1">
      <c r="C276" s="68"/>
      <c r="D276" s="68"/>
      <c r="E276" s="68"/>
      <c r="F276" s="68"/>
      <c r="G276" s="68"/>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929" spans="3:7" thickBot="1">
      <c r="C929" s="73"/>
      <c r="D929" s="73"/>
      <c r="E929" s="73"/>
      <c r="F929" s="73"/>
      <c r="G929" s="73"/>
    </row>
    <row r="930" spans="3:7" thickBot="1">
      <c r="C930" s="73"/>
      <c r="D930" s="73"/>
      <c r="E930" s="73"/>
      <c r="F930" s="73"/>
      <c r="G930" s="73"/>
    </row>
    <row r="931" spans="3:7" thickBot="1">
      <c r="C931" s="73"/>
      <c r="D931" s="73"/>
      <c r="E931" s="73"/>
      <c r="F931" s="73"/>
      <c r="G931" s="73"/>
    </row>
    <row r="932" spans="3:7" thickBot="1">
      <c r="C932" s="73"/>
      <c r="D932" s="73"/>
      <c r="E932" s="73"/>
      <c r="F932" s="73"/>
      <c r="G932" s="73"/>
    </row>
    <row r="933" spans="3:7" thickBot="1">
      <c r="C933" s="73"/>
      <c r="D933" s="73"/>
      <c r="E933" s="73"/>
      <c r="F933" s="73"/>
      <c r="G933" s="73"/>
    </row>
    <row r="934" spans="3:7" thickBot="1">
      <c r="C934" s="73"/>
      <c r="D934" s="73"/>
      <c r="E934" s="73"/>
      <c r="F934" s="73"/>
      <c r="G934" s="73"/>
    </row>
    <row r="935" spans="3:7" thickBot="1">
      <c r="C935" s="73"/>
      <c r="D935" s="73"/>
      <c r="E935" s="73"/>
      <c r="F935" s="73"/>
      <c r="G935" s="73"/>
    </row>
    <row r="936" spans="3:7" thickBot="1">
      <c r="C936" s="73"/>
      <c r="D936" s="73"/>
      <c r="E936" s="73"/>
      <c r="F936" s="73"/>
      <c r="G936" s="73"/>
    </row>
    <row r="937" spans="3:7" thickBot="1">
      <c r="C937" s="73"/>
      <c r="D937" s="73"/>
      <c r="E937" s="73"/>
      <c r="F937" s="73"/>
      <c r="G937" s="73"/>
    </row>
    <row r="938" spans="3:7" thickBot="1">
      <c r="C938" s="73"/>
      <c r="D938" s="73"/>
      <c r="E938" s="73"/>
      <c r="F938" s="73"/>
      <c r="G938" s="73"/>
    </row>
    <row r="939" spans="3:7" thickBot="1">
      <c r="C939" s="73"/>
      <c r="D939" s="73"/>
      <c r="E939" s="73"/>
      <c r="F939" s="73"/>
      <c r="G939" s="73"/>
    </row>
    <row r="940" spans="3:7" thickBot="1">
      <c r="C940" s="73"/>
      <c r="D940" s="73"/>
      <c r="E940" s="73"/>
      <c r="F940" s="73"/>
      <c r="G940" s="73"/>
    </row>
    <row r="941" spans="3:7" thickBot="1">
      <c r="C941" s="73"/>
      <c r="D941" s="73"/>
      <c r="E941" s="73"/>
      <c r="F941" s="73"/>
      <c r="G941" s="73"/>
    </row>
    <row r="942" spans="3:7" thickBot="1">
      <c r="C942" s="73"/>
      <c r="D942" s="73"/>
      <c r="E942" s="73"/>
      <c r="F942" s="73"/>
      <c r="G942" s="73"/>
    </row>
    <row r="943" spans="3:7" thickBot="1">
      <c r="C943" s="73"/>
      <c r="D943" s="73"/>
      <c r="E943" s="73"/>
      <c r="F943" s="73"/>
      <c r="G943" s="73"/>
    </row>
    <row r="944" spans="3:7" thickBot="1">
      <c r="C944" s="73"/>
      <c r="D944" s="73"/>
      <c r="E944" s="73"/>
      <c r="F944" s="73"/>
      <c r="G944" s="73"/>
    </row>
    <row r="945" spans="3:7" thickBot="1">
      <c r="C945" s="73"/>
      <c r="D945" s="73"/>
      <c r="E945" s="73"/>
      <c r="F945" s="73"/>
      <c r="G945" s="73"/>
    </row>
    <row r="946" spans="3:7" thickBot="1">
      <c r="C946" s="73"/>
      <c r="D946" s="73"/>
      <c r="E946" s="73"/>
      <c r="F946" s="73"/>
      <c r="G946" s="73"/>
    </row>
    <row r="947" spans="3:7" thickBot="1">
      <c r="C947" s="73"/>
      <c r="D947" s="73"/>
      <c r="E947" s="73"/>
      <c r="F947" s="73"/>
      <c r="G947" s="73"/>
    </row>
    <row r="948" spans="3:7" thickBot="1">
      <c r="C948" s="73"/>
      <c r="D948" s="73"/>
      <c r="E948" s="73"/>
      <c r="F948" s="73"/>
      <c r="G948" s="73"/>
    </row>
    <row r="949" spans="3:7" thickBot="1">
      <c r="C949" s="73"/>
      <c r="D949" s="73"/>
      <c r="E949" s="73"/>
      <c r="F949" s="73"/>
      <c r="G949" s="73"/>
    </row>
    <row r="950" spans="3:7" thickBot="1">
      <c r="C950" s="73"/>
      <c r="D950" s="73"/>
      <c r="E950" s="73"/>
      <c r="F950" s="73"/>
      <c r="G950" s="73"/>
    </row>
    <row r="951" spans="3:7" thickBot="1">
      <c r="C951" s="73"/>
      <c r="D951" s="73"/>
      <c r="E951" s="73"/>
      <c r="F951" s="73"/>
      <c r="G951" s="73"/>
    </row>
    <row r="952" spans="3:7" thickBot="1">
      <c r="C952" s="73"/>
      <c r="D952" s="73"/>
      <c r="E952" s="73"/>
      <c r="F952" s="73"/>
      <c r="G952" s="73"/>
    </row>
    <row r="953" spans="3:7" thickBot="1">
      <c r="C953" s="73"/>
      <c r="D953" s="73"/>
      <c r="E953" s="73"/>
      <c r="F953" s="73"/>
      <c r="G953" s="73"/>
    </row>
    <row r="954" spans="3:7" thickBot="1">
      <c r="C954" s="73"/>
      <c r="D954" s="73"/>
      <c r="E954" s="73"/>
      <c r="F954" s="73"/>
      <c r="G954" s="73"/>
    </row>
    <row r="955" spans="3:7" thickBot="1">
      <c r="C955" s="73"/>
      <c r="D955" s="73"/>
      <c r="E955" s="73"/>
      <c r="F955" s="73"/>
      <c r="G955" s="73"/>
    </row>
    <row r="956" spans="3:7" thickBot="1">
      <c r="C956" s="73"/>
      <c r="D956" s="73"/>
      <c r="E956" s="73"/>
      <c r="F956" s="73"/>
      <c r="G956" s="73"/>
    </row>
    <row r="957" spans="3:7" thickBot="1">
      <c r="C957" s="73"/>
      <c r="D957" s="73"/>
      <c r="E957" s="73"/>
      <c r="F957" s="73"/>
      <c r="G957" s="73"/>
    </row>
    <row r="958" spans="3:7" thickBot="1">
      <c r="C958" s="73"/>
      <c r="D958" s="73"/>
      <c r="E958" s="73"/>
      <c r="F958" s="73"/>
      <c r="G958" s="73"/>
    </row>
    <row r="959" spans="3:7" thickBot="1">
      <c r="C959" s="73"/>
      <c r="D959" s="73"/>
      <c r="E959" s="73"/>
      <c r="F959" s="73"/>
      <c r="G959" s="73"/>
    </row>
    <row r="960" spans="3:7" thickBot="1">
      <c r="C960" s="73"/>
      <c r="D960" s="73"/>
      <c r="E960" s="73"/>
      <c r="F960" s="73"/>
      <c r="G960" s="73"/>
    </row>
    <row r="961" spans="3:7" thickBot="1">
      <c r="C961" s="73"/>
      <c r="D961" s="73"/>
      <c r="E961" s="73"/>
      <c r="F961" s="73"/>
      <c r="G961" s="73"/>
    </row>
    <row r="962" spans="3:7" thickBot="1">
      <c r="C962" s="73"/>
      <c r="D962" s="73"/>
      <c r="E962" s="73"/>
      <c r="F962" s="73"/>
      <c r="G962" s="73"/>
    </row>
    <row r="963" spans="3:7" thickBot="1">
      <c r="C963" s="73"/>
      <c r="D963" s="73"/>
      <c r="E963" s="73"/>
      <c r="F963" s="73"/>
      <c r="G963" s="73"/>
    </row>
    <row r="964" spans="3:7" thickBot="1">
      <c r="C964" s="73"/>
      <c r="D964" s="73"/>
      <c r="E964" s="73"/>
      <c r="F964" s="73"/>
      <c r="G964" s="73"/>
    </row>
    <row r="965" spans="3:7" thickBot="1">
      <c r="C965" s="73"/>
      <c r="D965" s="73"/>
      <c r="E965" s="73"/>
      <c r="F965" s="73"/>
      <c r="G965" s="73"/>
    </row>
    <row r="966" spans="3:7" thickBot="1">
      <c r="C966" s="73"/>
      <c r="D966" s="73"/>
      <c r="E966" s="73"/>
      <c r="F966" s="73"/>
      <c r="G966" s="73"/>
    </row>
    <row r="967" spans="3:7" thickBot="1">
      <c r="C967" s="73"/>
      <c r="D967" s="73"/>
      <c r="E967" s="73"/>
      <c r="F967" s="73"/>
      <c r="G967" s="73"/>
    </row>
    <row r="968" spans="3:7" thickBot="1">
      <c r="C968" s="73"/>
      <c r="D968" s="73"/>
      <c r="E968" s="73"/>
      <c r="F968" s="73"/>
      <c r="G968" s="73"/>
    </row>
    <row r="969" spans="3:7" thickBot="1">
      <c r="C969" s="73"/>
      <c r="D969" s="73"/>
      <c r="E969" s="73"/>
      <c r="F969" s="73"/>
      <c r="G969" s="73"/>
    </row>
    <row r="970" spans="3:7" thickBot="1">
      <c r="C970" s="73"/>
      <c r="D970" s="73"/>
      <c r="E970" s="73"/>
      <c r="F970" s="73"/>
      <c r="G970" s="73"/>
    </row>
    <row r="971" spans="3:7" thickBot="1">
      <c r="C971" s="73"/>
      <c r="D971" s="73"/>
      <c r="E971" s="73"/>
      <c r="F971" s="73"/>
      <c r="G971" s="73"/>
    </row>
    <row r="972" spans="3:7" thickBot="1">
      <c r="C972" s="73"/>
      <c r="D972" s="73"/>
      <c r="E972" s="73"/>
      <c r="F972" s="73"/>
      <c r="G972" s="73"/>
    </row>
    <row r="973" spans="3:7" thickBot="1">
      <c r="C973" s="73"/>
      <c r="D973" s="73"/>
      <c r="E973" s="73"/>
      <c r="F973" s="73"/>
      <c r="G973" s="73"/>
    </row>
    <row r="974" spans="3:7" thickBot="1">
      <c r="C974" s="73"/>
      <c r="D974" s="73"/>
      <c r="E974" s="73"/>
      <c r="F974" s="73"/>
      <c r="G974" s="73"/>
    </row>
    <row r="975" spans="3:7" thickBot="1">
      <c r="C975" s="73"/>
      <c r="D975" s="73"/>
      <c r="E975" s="73"/>
      <c r="F975" s="73"/>
      <c r="G975" s="73"/>
    </row>
    <row r="976" spans="3:7" thickBot="1">
      <c r="C976" s="73"/>
      <c r="D976" s="73"/>
      <c r="E976" s="73"/>
      <c r="F976" s="73"/>
      <c r="G976" s="73"/>
    </row>
    <row r="977" spans="3:7" thickBot="1">
      <c r="C977" s="73"/>
      <c r="D977" s="73"/>
      <c r="E977" s="73"/>
      <c r="F977" s="73"/>
      <c r="G977" s="73"/>
    </row>
    <row r="978" spans="3:7" thickBot="1">
      <c r="C978" s="73"/>
      <c r="D978" s="73"/>
      <c r="E978" s="73"/>
      <c r="F978" s="73"/>
      <c r="G978" s="73"/>
    </row>
    <row r="979" spans="3:7" thickBot="1">
      <c r="C979" s="73"/>
      <c r="D979" s="73"/>
      <c r="E979" s="73"/>
      <c r="F979" s="73"/>
      <c r="G979" s="73"/>
    </row>
    <row r="980" spans="3:7" thickBot="1">
      <c r="C980" s="73"/>
      <c r="D980" s="73"/>
      <c r="E980" s="73"/>
      <c r="F980" s="73"/>
      <c r="G980" s="73"/>
    </row>
    <row r="981" spans="3:7" thickBot="1">
      <c r="C981" s="73"/>
      <c r="D981" s="73"/>
      <c r="E981" s="73"/>
      <c r="F981" s="73"/>
      <c r="G981" s="73"/>
    </row>
    <row r="982" spans="3:7" thickBot="1">
      <c r="C982" s="73"/>
      <c r="D982" s="73"/>
      <c r="E982" s="73"/>
      <c r="F982" s="73"/>
      <c r="G982" s="73"/>
    </row>
    <row r="983" spans="3:7" thickBot="1">
      <c r="C983" s="73"/>
      <c r="D983" s="73"/>
      <c r="E983" s="73"/>
      <c r="F983" s="73"/>
      <c r="G983" s="73"/>
    </row>
    <row r="984" spans="3:7" thickBot="1">
      <c r="C984" s="73"/>
      <c r="D984" s="73"/>
      <c r="E984" s="73"/>
      <c r="F984" s="73"/>
      <c r="G984" s="73"/>
    </row>
    <row r="985" spans="3:7" thickBot="1">
      <c r="C985" s="73"/>
      <c r="D985" s="73"/>
      <c r="E985" s="73"/>
      <c r="F985" s="73"/>
      <c r="G985" s="73"/>
    </row>
    <row r="986" spans="3:7" thickBot="1">
      <c r="C986" s="73"/>
      <c r="D986" s="73"/>
      <c r="E986" s="73"/>
      <c r="F986" s="73"/>
      <c r="G986" s="73"/>
    </row>
    <row r="987" spans="3:7" thickBot="1">
      <c r="C987" s="73"/>
      <c r="D987" s="73"/>
      <c r="E987" s="73"/>
      <c r="F987" s="73"/>
      <c r="G987" s="73"/>
    </row>
    <row r="988" spans="3:7" thickBot="1">
      <c r="C988" s="73"/>
      <c r="D988" s="73"/>
      <c r="E988" s="73"/>
      <c r="F988" s="73"/>
      <c r="G988" s="73"/>
    </row>
    <row r="989" spans="3:7" thickBot="1">
      <c r="C989" s="73"/>
      <c r="D989" s="73"/>
      <c r="E989" s="73"/>
      <c r="F989" s="73"/>
      <c r="G989" s="73"/>
    </row>
    <row r="990" spans="3:7" thickBot="1">
      <c r="C990" s="73"/>
      <c r="D990" s="73"/>
      <c r="E990" s="73"/>
      <c r="F990" s="73"/>
      <c r="G990" s="73"/>
    </row>
    <row r="991" spans="3:7" thickBot="1">
      <c r="C991" s="73"/>
      <c r="D991" s="73"/>
      <c r="E991" s="73"/>
      <c r="F991" s="73"/>
      <c r="G991" s="73"/>
    </row>
    <row r="992" spans="3:7" thickBot="1">
      <c r="C992" s="73"/>
      <c r="D992" s="73"/>
      <c r="E992" s="73"/>
      <c r="F992" s="73"/>
      <c r="G992" s="73"/>
    </row>
    <row r="993" spans="3:7" thickBot="1">
      <c r="C993" s="73"/>
      <c r="D993" s="73"/>
      <c r="E993" s="73"/>
      <c r="F993" s="73"/>
      <c r="G993" s="73"/>
    </row>
    <row r="994" spans="3:7" thickBot="1">
      <c r="C994" s="73"/>
      <c r="D994" s="73"/>
      <c r="E994" s="73"/>
      <c r="F994" s="73"/>
      <c r="G994" s="73"/>
    </row>
    <row r="995" spans="3:7" thickBot="1">
      <c r="C995" s="73"/>
      <c r="D995" s="73"/>
      <c r="E995" s="73"/>
      <c r="F995" s="73"/>
      <c r="G995" s="73"/>
    </row>
    <row r="996" spans="3:7" thickBot="1">
      <c r="C996" s="73"/>
      <c r="D996" s="73"/>
      <c r="E996" s="73"/>
      <c r="F996" s="73"/>
      <c r="G996" s="73"/>
    </row>
    <row r="997" spans="3:7" thickBot="1">
      <c r="C997" s="73"/>
      <c r="D997" s="73"/>
      <c r="E997" s="73"/>
      <c r="F997" s="73"/>
      <c r="G997" s="73"/>
    </row>
    <row r="998" spans="3:7" thickBot="1">
      <c r="C998" s="73"/>
      <c r="D998" s="73"/>
      <c r="E998" s="73"/>
      <c r="F998" s="73"/>
      <c r="G998" s="73"/>
    </row>
    <row r="999" spans="3:7" thickBot="1">
      <c r="C999" s="73"/>
      <c r="D999" s="73"/>
      <c r="E999" s="73"/>
      <c r="F999" s="73"/>
      <c r="G999" s="73"/>
    </row>
    <row r="1000" spans="3:7" thickBot="1">
      <c r="C1000" s="73"/>
      <c r="D1000" s="73"/>
      <c r="E1000" s="73"/>
      <c r="F1000" s="73"/>
      <c r="G1000" s="73"/>
    </row>
    <row r="1001" spans="3:7" thickBot="1">
      <c r="C1001" s="73"/>
      <c r="D1001" s="73"/>
      <c r="E1001" s="73"/>
      <c r="F1001" s="73"/>
      <c r="G1001" s="73"/>
    </row>
    <row r="1002" spans="3:7" thickBot="1">
      <c r="C1002" s="73"/>
      <c r="D1002" s="73"/>
      <c r="E1002" s="73"/>
      <c r="F1002" s="73"/>
      <c r="G1002" s="73"/>
    </row>
    <row r="1003" spans="3:7" thickBot="1">
      <c r="C1003" s="73"/>
      <c r="D1003" s="73"/>
      <c r="E1003" s="73"/>
      <c r="F1003" s="73"/>
      <c r="G1003" s="73"/>
    </row>
    <row r="1004" spans="3:7" thickBot="1">
      <c r="C1004" s="73"/>
      <c r="D1004" s="73"/>
      <c r="E1004" s="73"/>
      <c r="F1004" s="73"/>
      <c r="G1004" s="73"/>
    </row>
    <row r="1005" spans="3:7" thickBot="1">
      <c r="C1005" s="73"/>
      <c r="D1005" s="73"/>
      <c r="E1005" s="73"/>
      <c r="F1005" s="73"/>
      <c r="G1005" s="73"/>
    </row>
    <row r="1006" spans="3:7" thickBot="1">
      <c r="C1006" s="73"/>
      <c r="D1006" s="73"/>
      <c r="E1006" s="73"/>
      <c r="F1006" s="73"/>
      <c r="G1006" s="73"/>
    </row>
    <row r="1007" spans="3:7" thickBot="1">
      <c r="C1007" s="73"/>
      <c r="D1007" s="73"/>
      <c r="E1007" s="73"/>
      <c r="F1007" s="73"/>
      <c r="G1007" s="73"/>
    </row>
    <row r="1008" spans="3:7" thickBot="1">
      <c r="C1008" s="73"/>
      <c r="D1008" s="73"/>
      <c r="E1008" s="73"/>
      <c r="F1008" s="73"/>
      <c r="G1008" s="73"/>
    </row>
    <row r="1009" spans="3:7" thickBot="1">
      <c r="C1009" s="73"/>
      <c r="D1009" s="73"/>
      <c r="E1009" s="73"/>
      <c r="F1009" s="73"/>
      <c r="G1009" s="73"/>
    </row>
    <row r="1010" spans="3:7" thickBot="1">
      <c r="C1010" s="73"/>
      <c r="D1010" s="73"/>
      <c r="E1010" s="73"/>
      <c r="F1010" s="73"/>
      <c r="G1010" s="73"/>
    </row>
    <row r="1011" spans="3:7" thickBot="1">
      <c r="C1011" s="73"/>
      <c r="D1011" s="73"/>
      <c r="E1011" s="73"/>
      <c r="F1011" s="73"/>
      <c r="G1011" s="73"/>
    </row>
    <row r="1012" spans="3:7" thickBot="1">
      <c r="C1012" s="73"/>
      <c r="D1012" s="73"/>
      <c r="E1012" s="73"/>
      <c r="F1012" s="73"/>
      <c r="G1012" s="73"/>
    </row>
    <row r="1013" spans="3:7" thickBot="1">
      <c r="C1013" s="73"/>
      <c r="D1013" s="73"/>
      <c r="E1013" s="73"/>
      <c r="F1013" s="73"/>
      <c r="G1013" s="73"/>
    </row>
    <row r="1014" spans="3:7" thickBot="1">
      <c r="C1014" s="73"/>
      <c r="D1014" s="73"/>
      <c r="E1014" s="73"/>
      <c r="F1014" s="73"/>
      <c r="G1014" s="73"/>
    </row>
    <row r="1015" spans="3:7" thickBot="1">
      <c r="C1015" s="73"/>
      <c r="D1015" s="73"/>
      <c r="E1015" s="73"/>
      <c r="F1015" s="73"/>
      <c r="G1015" s="73"/>
    </row>
    <row r="1016" spans="3:7" thickBot="1">
      <c r="C1016" s="73"/>
      <c r="D1016" s="73"/>
      <c r="E1016" s="73"/>
      <c r="F1016" s="73"/>
      <c r="G1016" s="73"/>
    </row>
    <row r="1017" spans="3:7" thickBot="1">
      <c r="C1017" s="73"/>
      <c r="D1017" s="73"/>
      <c r="E1017" s="73"/>
      <c r="F1017" s="73"/>
      <c r="G1017" s="73"/>
    </row>
    <row r="1018" spans="3:7" thickBot="1">
      <c r="C1018" s="73"/>
      <c r="D1018" s="73"/>
      <c r="E1018" s="73"/>
      <c r="F1018" s="73"/>
      <c r="G1018" s="73"/>
    </row>
    <row r="1019" spans="3:7" thickBot="1">
      <c r="C1019" s="73"/>
      <c r="D1019" s="73"/>
      <c r="E1019" s="73"/>
      <c r="F1019" s="73"/>
      <c r="G1019" s="73"/>
    </row>
    <row r="1020" spans="3:7" thickBot="1">
      <c r="C1020" s="73"/>
      <c r="D1020" s="73"/>
      <c r="E1020" s="73"/>
      <c r="F1020" s="73"/>
      <c r="G1020" s="73"/>
    </row>
    <row r="1021" spans="3:7" thickBot="1">
      <c r="C1021" s="73"/>
      <c r="D1021" s="73"/>
      <c r="E1021" s="73"/>
      <c r="F1021" s="73"/>
      <c r="G1021" s="73"/>
    </row>
    <row r="1022" spans="3:7" thickBot="1">
      <c r="C1022" s="73"/>
      <c r="D1022" s="73"/>
      <c r="E1022" s="73"/>
      <c r="F1022" s="73"/>
      <c r="G1022" s="73"/>
    </row>
    <row r="1023" spans="3:7" thickBot="1">
      <c r="C1023" s="73"/>
      <c r="D1023" s="73"/>
      <c r="E1023" s="73"/>
      <c r="F1023" s="73"/>
      <c r="G1023" s="73"/>
    </row>
    <row r="1024" spans="3:7" thickBot="1">
      <c r="C1024" s="73"/>
      <c r="D1024" s="73"/>
      <c r="E1024" s="73"/>
      <c r="F1024" s="73"/>
      <c r="G1024" s="73"/>
    </row>
    <row r="1025" spans="3:7" thickBot="1">
      <c r="C1025" s="73"/>
      <c r="D1025" s="73"/>
      <c r="E1025" s="73"/>
      <c r="F1025" s="73"/>
      <c r="G1025" s="73"/>
    </row>
    <row r="1026" spans="3:7" thickBot="1">
      <c r="C1026" s="73"/>
      <c r="D1026" s="73"/>
      <c r="E1026" s="73"/>
      <c r="F1026" s="73"/>
      <c r="G1026" s="73"/>
    </row>
    <row r="1027" spans="3:7" thickBot="1">
      <c r="C1027" s="73"/>
      <c r="D1027" s="73"/>
      <c r="E1027" s="73"/>
      <c r="F1027" s="73"/>
      <c r="G1027" s="73"/>
    </row>
    <row r="1028" spans="3:7" thickBot="1">
      <c r="C1028" s="73"/>
      <c r="D1028" s="73"/>
      <c r="E1028" s="73"/>
      <c r="F1028" s="73"/>
      <c r="G1028" s="73"/>
    </row>
    <row r="1029" spans="3:7" thickBot="1">
      <c r="C1029" s="73"/>
      <c r="D1029" s="73"/>
      <c r="E1029" s="73"/>
      <c r="F1029" s="73"/>
      <c r="G1029" s="73"/>
    </row>
    <row r="1030" spans="3:7" thickBot="1">
      <c r="C1030" s="73"/>
      <c r="D1030" s="73"/>
      <c r="E1030" s="73"/>
      <c r="F1030" s="73"/>
      <c r="G1030" s="73"/>
    </row>
    <row r="1031" spans="3:7" thickBot="1">
      <c r="C1031" s="73"/>
      <c r="D1031" s="73"/>
      <c r="E1031" s="73"/>
      <c r="F1031" s="73"/>
      <c r="G1031" s="73"/>
    </row>
    <row r="1032" spans="3:7" thickBot="1">
      <c r="C1032" s="73"/>
      <c r="D1032" s="73"/>
      <c r="E1032" s="73"/>
      <c r="F1032" s="73"/>
      <c r="G1032" s="73"/>
    </row>
    <row r="1033" spans="3:7" thickBot="1">
      <c r="C1033" s="73"/>
      <c r="D1033" s="73"/>
      <c r="E1033" s="73"/>
      <c r="F1033" s="73"/>
      <c r="G1033" s="73"/>
    </row>
    <row r="1034" spans="3:7" thickBot="1">
      <c r="C1034" s="73"/>
      <c r="D1034" s="73"/>
      <c r="E1034" s="73"/>
      <c r="F1034" s="73"/>
      <c r="G1034" s="73"/>
    </row>
    <row r="1035" spans="3:7" thickBot="1">
      <c r="C1035" s="73"/>
      <c r="D1035" s="73"/>
      <c r="E1035" s="73"/>
      <c r="F1035" s="73"/>
      <c r="G1035" s="73"/>
    </row>
    <row r="1036" spans="3:7" thickBot="1">
      <c r="C1036" s="73"/>
      <c r="D1036" s="73"/>
      <c r="E1036" s="73"/>
      <c r="F1036" s="73"/>
      <c r="G1036" s="73"/>
    </row>
    <row r="1037" spans="3:7" thickBot="1">
      <c r="C1037" s="73"/>
      <c r="D1037" s="73"/>
      <c r="E1037" s="73"/>
      <c r="F1037" s="73"/>
      <c r="G1037" s="73"/>
    </row>
    <row r="1038" spans="3:7" thickBot="1">
      <c r="C1038" s="73"/>
      <c r="D1038" s="73"/>
      <c r="E1038" s="73"/>
      <c r="F1038" s="73"/>
      <c r="G1038" s="73"/>
    </row>
    <row r="1039" spans="3:7" thickBot="1">
      <c r="C1039" s="73"/>
      <c r="D1039" s="73"/>
      <c r="E1039" s="73"/>
      <c r="F1039" s="73"/>
      <c r="G1039" s="73"/>
    </row>
    <row r="1040" spans="3:7" thickBot="1">
      <c r="C1040" s="73"/>
      <c r="D1040" s="73"/>
      <c r="E1040" s="73"/>
      <c r="F1040" s="73"/>
      <c r="G1040" s="73"/>
    </row>
    <row r="1041" spans="3:7" thickBot="1">
      <c r="C1041" s="73"/>
      <c r="D1041" s="73"/>
      <c r="E1041" s="73"/>
      <c r="F1041" s="73"/>
      <c r="G1041" s="73"/>
    </row>
    <row r="1042" spans="3:7" thickBot="1">
      <c r="C1042" s="73"/>
      <c r="D1042" s="73"/>
      <c r="E1042" s="73"/>
      <c r="F1042" s="73"/>
      <c r="G1042" s="73"/>
    </row>
    <row r="1043" spans="3:7" thickBot="1">
      <c r="C1043" s="73"/>
      <c r="D1043" s="73"/>
      <c r="E1043" s="73"/>
      <c r="F1043" s="73"/>
      <c r="G1043" s="73"/>
    </row>
    <row r="1044" spans="3:7" thickBot="1">
      <c r="C1044" s="73"/>
      <c r="D1044" s="73"/>
      <c r="E1044" s="73"/>
      <c r="F1044" s="73"/>
      <c r="G1044" s="73"/>
    </row>
    <row r="1045" spans="3:7" thickBot="1">
      <c r="C1045" s="73"/>
      <c r="D1045" s="73"/>
      <c r="E1045" s="73"/>
      <c r="F1045" s="73"/>
      <c r="G1045" s="73"/>
    </row>
    <row r="1046" spans="3:7" thickBot="1">
      <c r="C1046" s="73"/>
      <c r="D1046" s="73"/>
      <c r="E1046" s="73"/>
      <c r="F1046" s="73"/>
      <c r="G1046" s="73"/>
    </row>
    <row r="1047" spans="3:7" thickBot="1">
      <c r="C1047" s="73"/>
      <c r="D1047" s="73"/>
      <c r="E1047" s="73"/>
      <c r="F1047" s="73"/>
      <c r="G1047" s="73"/>
    </row>
    <row r="1048" spans="3:7" thickBot="1">
      <c r="C1048" s="73"/>
      <c r="D1048" s="73"/>
      <c r="E1048" s="73"/>
      <c r="F1048" s="73"/>
      <c r="G1048" s="73"/>
    </row>
    <row r="1049" spans="3:7" thickBot="1">
      <c r="C1049" s="73"/>
      <c r="D1049" s="73"/>
      <c r="E1049" s="73"/>
      <c r="F1049" s="73"/>
      <c r="G1049" s="73"/>
    </row>
    <row r="1050" spans="3:7" thickBot="1">
      <c r="C1050" s="73"/>
      <c r="D1050" s="73"/>
      <c r="E1050" s="73"/>
      <c r="F1050" s="73"/>
      <c r="G1050" s="73"/>
    </row>
    <row r="1051" spans="3:7" thickBot="1">
      <c r="C1051" s="73"/>
      <c r="D1051" s="73"/>
      <c r="E1051" s="73"/>
      <c r="F1051" s="73"/>
      <c r="G1051" s="73"/>
    </row>
    <row r="1052" spans="3:7" thickBot="1">
      <c r="C1052" s="73"/>
      <c r="D1052" s="73"/>
      <c r="E1052" s="73"/>
      <c r="F1052" s="73"/>
      <c r="G1052" s="73"/>
    </row>
    <row r="1053" spans="3:7" thickBot="1">
      <c r="C1053" s="73"/>
      <c r="D1053" s="73"/>
      <c r="E1053" s="73"/>
      <c r="F1053" s="73"/>
      <c r="G1053" s="73"/>
    </row>
    <row r="1054" spans="3:7" thickBot="1">
      <c r="C1054" s="73"/>
      <c r="D1054" s="73"/>
      <c r="E1054" s="73"/>
      <c r="F1054" s="73"/>
      <c r="G1054" s="73"/>
    </row>
    <row r="1055" spans="3:7" thickBot="1">
      <c r="C1055" s="73"/>
      <c r="D1055" s="73"/>
      <c r="E1055" s="73"/>
      <c r="F1055" s="73"/>
      <c r="G1055" s="73"/>
    </row>
    <row r="1056" spans="3:7" thickBot="1">
      <c r="C1056" s="73"/>
      <c r="D1056" s="73"/>
      <c r="E1056" s="73"/>
      <c r="F1056" s="73"/>
      <c r="G1056" s="73"/>
    </row>
    <row r="1057" spans="3:7" thickBot="1">
      <c r="C1057" s="73"/>
      <c r="D1057" s="73"/>
      <c r="E1057" s="73"/>
      <c r="F1057" s="73"/>
      <c r="G1057" s="73"/>
    </row>
    <row r="1058" spans="3:7" thickBot="1">
      <c r="C1058" s="73"/>
      <c r="D1058" s="73"/>
      <c r="E1058" s="73"/>
      <c r="F1058" s="73"/>
      <c r="G1058" s="73"/>
    </row>
    <row r="1059" spans="3:7" thickBot="1">
      <c r="C1059" s="73"/>
      <c r="D1059" s="73"/>
      <c r="E1059" s="73"/>
      <c r="F1059" s="73"/>
      <c r="G1059" s="73"/>
    </row>
    <row r="1060" spans="3:7" thickBot="1">
      <c r="C1060" s="73"/>
      <c r="D1060" s="73"/>
      <c r="E1060" s="73"/>
      <c r="F1060" s="73"/>
      <c r="G1060" s="73"/>
    </row>
    <row r="1061" spans="3:7" thickBot="1">
      <c r="C1061" s="73"/>
      <c r="D1061" s="73"/>
      <c r="E1061" s="73"/>
      <c r="F1061" s="73"/>
      <c r="G1061" s="73"/>
    </row>
    <row r="1062" spans="3:7" thickBot="1">
      <c r="C1062" s="73"/>
      <c r="D1062" s="73"/>
      <c r="E1062" s="73"/>
      <c r="F1062" s="73"/>
      <c r="G1062" s="73"/>
    </row>
    <row r="1063" spans="3:7" thickBot="1">
      <c r="C1063" s="73"/>
      <c r="D1063" s="73"/>
      <c r="E1063" s="73"/>
      <c r="F1063" s="73"/>
      <c r="G1063" s="73"/>
    </row>
    <row r="1064" spans="3:7" thickBot="1">
      <c r="C1064" s="73"/>
      <c r="D1064" s="73"/>
      <c r="E1064" s="73"/>
      <c r="F1064" s="73"/>
      <c r="G1064" s="73"/>
    </row>
    <row r="1065" spans="3:7" thickBot="1">
      <c r="C1065" s="73"/>
      <c r="D1065" s="73"/>
      <c r="E1065" s="73"/>
      <c r="F1065" s="73"/>
      <c r="G1065" s="73"/>
    </row>
    <row r="1066" spans="3:7" thickBot="1">
      <c r="C1066" s="73"/>
      <c r="D1066" s="73"/>
      <c r="E1066" s="73"/>
      <c r="F1066" s="73"/>
      <c r="G1066" s="73"/>
    </row>
    <row r="1067" spans="3:7" thickBot="1">
      <c r="C1067" s="73"/>
      <c r="D1067" s="73"/>
      <c r="E1067" s="73"/>
      <c r="F1067" s="73"/>
      <c r="G1067" s="73"/>
    </row>
    <row r="1068" spans="3:7" thickBot="1">
      <c r="C1068" s="73"/>
      <c r="D1068" s="73"/>
      <c r="E1068" s="73"/>
      <c r="F1068" s="73"/>
      <c r="G1068" s="73"/>
    </row>
    <row r="1069" spans="3:7" thickBot="1">
      <c r="C1069" s="73"/>
      <c r="D1069" s="73"/>
      <c r="E1069" s="73"/>
      <c r="F1069" s="73"/>
      <c r="G1069" s="73"/>
    </row>
    <row r="1070" spans="3:7" thickBot="1">
      <c r="C1070" s="73"/>
      <c r="D1070" s="73"/>
      <c r="E1070" s="73"/>
      <c r="F1070" s="73"/>
      <c r="G1070" s="73"/>
    </row>
    <row r="1071" spans="3:7" thickBot="1">
      <c r="C1071" s="73"/>
      <c r="D1071" s="73"/>
      <c r="E1071" s="73"/>
      <c r="F1071" s="73"/>
      <c r="G1071" s="73"/>
    </row>
    <row r="1072" spans="3:7" thickBot="1">
      <c r="C1072" s="73"/>
      <c r="D1072" s="73"/>
      <c r="E1072" s="73"/>
      <c r="F1072" s="73"/>
      <c r="G1072" s="73"/>
    </row>
    <row r="1073" spans="3:7" thickBot="1">
      <c r="C1073" s="73"/>
      <c r="D1073" s="73"/>
      <c r="E1073" s="73"/>
      <c r="F1073" s="73"/>
      <c r="G1073" s="73"/>
    </row>
    <row r="1074" spans="3:7" thickBot="1">
      <c r="C1074" s="73"/>
      <c r="D1074" s="73"/>
      <c r="E1074" s="73"/>
      <c r="F1074" s="73"/>
      <c r="G1074" s="73"/>
    </row>
    <row r="1075" spans="3:7" thickBot="1">
      <c r="C1075" s="73"/>
      <c r="D1075" s="73"/>
      <c r="E1075" s="73"/>
      <c r="F1075" s="73"/>
      <c r="G1075" s="73"/>
    </row>
    <row r="1076" spans="3:7" thickBot="1">
      <c r="C1076" s="73"/>
      <c r="D1076" s="73"/>
      <c r="E1076" s="73"/>
      <c r="F1076" s="73"/>
      <c r="G1076" s="73"/>
    </row>
    <row r="1077" spans="3:7" thickBot="1">
      <c r="C1077" s="73"/>
      <c r="D1077" s="73"/>
      <c r="E1077" s="73"/>
      <c r="F1077" s="73"/>
      <c r="G1077" s="73"/>
    </row>
    <row r="1078" spans="3:7" thickBot="1">
      <c r="C1078" s="73"/>
      <c r="D1078" s="73"/>
      <c r="E1078" s="73"/>
      <c r="F1078" s="73"/>
      <c r="G1078" s="73"/>
    </row>
    <row r="1079" spans="3:7" thickBot="1">
      <c r="C1079" s="73"/>
      <c r="D1079" s="73"/>
      <c r="E1079" s="73"/>
      <c r="F1079" s="73"/>
      <c r="G1079" s="73"/>
    </row>
    <row r="1080" spans="3:7" thickBot="1">
      <c r="C1080" s="73"/>
      <c r="D1080" s="73"/>
      <c r="E1080" s="73"/>
      <c r="F1080" s="73"/>
      <c r="G1080" s="73"/>
    </row>
    <row r="1081" spans="3:7" thickBot="1">
      <c r="C1081" s="73"/>
      <c r="D1081" s="73"/>
      <c r="E1081" s="73"/>
      <c r="F1081" s="73"/>
      <c r="G1081" s="73"/>
    </row>
    <row r="1082" spans="3:7" thickBot="1">
      <c r="C1082" s="73"/>
      <c r="D1082" s="73"/>
      <c r="E1082" s="73"/>
      <c r="F1082" s="73"/>
      <c r="G1082" s="73"/>
    </row>
    <row r="1083" spans="3:7" thickBot="1">
      <c r="C1083" s="73"/>
      <c r="D1083" s="73"/>
      <c r="E1083" s="73"/>
      <c r="F1083" s="73"/>
      <c r="G1083" s="73"/>
    </row>
    <row r="1084" spans="3:7" thickBot="1">
      <c r="C1084" s="73"/>
      <c r="D1084" s="73"/>
      <c r="E1084" s="73"/>
      <c r="F1084" s="73"/>
      <c r="G1084" s="73"/>
    </row>
    <row r="1085" spans="3:7" thickBot="1">
      <c r="C1085" s="73"/>
      <c r="D1085" s="73"/>
      <c r="E1085" s="73"/>
      <c r="F1085" s="73"/>
      <c r="G1085" s="73"/>
    </row>
    <row r="1086" spans="3:7" thickBot="1">
      <c r="C1086" s="73"/>
      <c r="D1086" s="73"/>
      <c r="E1086" s="73"/>
      <c r="F1086" s="73"/>
      <c r="G1086" s="73"/>
    </row>
    <row r="1087" spans="3:7" thickBot="1">
      <c r="C1087" s="73"/>
      <c r="D1087" s="73"/>
      <c r="E1087" s="73"/>
      <c r="F1087" s="73"/>
      <c r="G1087" s="73"/>
    </row>
    <row r="1088" spans="3:7" thickBot="1">
      <c r="C1088" s="73"/>
      <c r="D1088" s="73"/>
      <c r="E1088" s="73"/>
      <c r="F1088" s="73"/>
      <c r="G1088" s="73"/>
    </row>
    <row r="1089" spans="3:7" thickBot="1">
      <c r="C1089" s="73"/>
      <c r="D1089" s="73"/>
      <c r="E1089" s="73"/>
      <c r="F1089" s="73"/>
      <c r="G1089" s="73"/>
    </row>
    <row r="1090" spans="3:7" thickBot="1">
      <c r="C1090" s="73"/>
      <c r="D1090" s="73"/>
      <c r="E1090" s="73"/>
      <c r="F1090" s="73"/>
      <c r="G1090" s="73"/>
    </row>
    <row r="1091" spans="3:7" thickBot="1">
      <c r="C1091" s="73"/>
      <c r="D1091" s="73"/>
      <c r="E1091" s="73"/>
      <c r="F1091" s="73"/>
      <c r="G1091" s="73"/>
    </row>
    <row r="1092" spans="3:7" thickBot="1">
      <c r="C1092" s="73"/>
      <c r="D1092" s="73"/>
      <c r="E1092" s="73"/>
      <c r="F1092" s="73"/>
      <c r="G1092" s="73"/>
    </row>
    <row r="1093" spans="3:7" thickBot="1">
      <c r="C1093" s="73"/>
      <c r="D1093" s="73"/>
      <c r="E1093" s="73"/>
      <c r="F1093" s="73"/>
      <c r="G1093" s="73"/>
    </row>
    <row r="1094" spans="3:7" thickBot="1">
      <c r="C1094" s="73"/>
      <c r="D1094" s="73"/>
      <c r="E1094" s="73"/>
      <c r="F1094" s="73"/>
      <c r="G1094" s="73"/>
    </row>
    <row r="1095" spans="3:7" thickBot="1">
      <c r="C1095" s="73"/>
      <c r="D1095" s="73"/>
      <c r="E1095" s="73"/>
      <c r="F1095" s="73"/>
      <c r="G1095" s="73"/>
    </row>
    <row r="1096" spans="3:7" thickBot="1">
      <c r="C1096" s="73"/>
      <c r="D1096" s="73"/>
      <c r="E1096" s="73"/>
      <c r="F1096" s="73"/>
      <c r="G1096" s="73"/>
    </row>
    <row r="1097" spans="3:7" thickBot="1">
      <c r="C1097" s="73"/>
      <c r="D1097" s="73"/>
      <c r="E1097" s="73"/>
      <c r="F1097" s="73"/>
      <c r="G1097" s="73"/>
    </row>
    <row r="1098" spans="3:7" thickBot="1">
      <c r="C1098" s="73"/>
      <c r="D1098" s="73"/>
      <c r="E1098" s="73"/>
      <c r="F1098" s="73"/>
      <c r="G1098" s="73"/>
    </row>
    <row r="1099" spans="3:7" thickBot="1">
      <c r="C1099" s="73"/>
      <c r="D1099" s="73"/>
      <c r="E1099" s="73"/>
      <c r="F1099" s="73"/>
      <c r="G1099" s="73"/>
    </row>
    <row r="1100" spans="3:7" thickBot="1">
      <c r="C1100" s="73"/>
      <c r="D1100" s="73"/>
      <c r="E1100" s="73"/>
      <c r="F1100" s="73"/>
      <c r="G1100" s="73"/>
    </row>
    <row r="1101" spans="3:7" thickBot="1">
      <c r="C1101" s="73"/>
      <c r="D1101" s="73"/>
      <c r="E1101" s="73"/>
      <c r="F1101" s="73"/>
      <c r="G1101" s="73"/>
    </row>
    <row r="1102" spans="3:7" thickBot="1">
      <c r="C1102" s="73"/>
      <c r="D1102" s="73"/>
      <c r="E1102" s="73"/>
      <c r="F1102" s="73"/>
      <c r="G1102" s="73"/>
    </row>
    <row r="1103" spans="3:7" thickBot="1">
      <c r="C1103" s="73"/>
      <c r="D1103" s="73"/>
      <c r="E1103" s="73"/>
      <c r="F1103" s="73"/>
      <c r="G1103" s="73"/>
    </row>
    <row r="1104" spans="3:7" thickBot="1">
      <c r="C1104" s="73"/>
      <c r="D1104" s="73"/>
      <c r="E1104" s="73"/>
      <c r="F1104" s="73"/>
      <c r="G1104" s="73"/>
    </row>
    <row r="1105" spans="3:7" thickBot="1">
      <c r="C1105" s="73"/>
      <c r="D1105" s="73"/>
      <c r="E1105" s="73"/>
      <c r="F1105" s="73"/>
      <c r="G1105" s="73"/>
    </row>
    <row r="1106" spans="3:7" thickBot="1">
      <c r="C1106" s="73"/>
      <c r="D1106" s="73"/>
      <c r="E1106" s="73"/>
      <c r="F1106" s="73"/>
      <c r="G1106" s="73"/>
    </row>
    <row r="1107" spans="3:7" thickBot="1">
      <c r="C1107" s="73"/>
      <c r="D1107" s="73"/>
      <c r="E1107" s="73"/>
      <c r="F1107" s="73"/>
      <c r="G1107" s="73"/>
    </row>
    <row r="1108" spans="3:7" thickBot="1">
      <c r="C1108" s="73"/>
      <c r="D1108" s="73"/>
      <c r="E1108" s="73"/>
      <c r="F1108" s="73"/>
      <c r="G1108" s="73"/>
    </row>
    <row r="1109" spans="3:7" thickBot="1">
      <c r="C1109" s="73"/>
      <c r="D1109" s="73"/>
      <c r="E1109" s="73"/>
      <c r="F1109" s="73"/>
      <c r="G1109" s="73"/>
    </row>
    <row r="1110" spans="3:7" thickBot="1">
      <c r="C1110" s="73"/>
      <c r="D1110" s="73"/>
      <c r="E1110" s="73"/>
      <c r="F1110" s="73"/>
      <c r="G1110" s="73"/>
    </row>
    <row r="1111" spans="3:7" thickBot="1">
      <c r="C1111" s="73"/>
      <c r="D1111" s="73"/>
      <c r="E1111" s="73"/>
      <c r="F1111" s="73"/>
      <c r="G1111" s="73"/>
    </row>
    <row r="1112" spans="3:7" thickBot="1">
      <c r="C1112" s="73"/>
      <c r="D1112" s="73"/>
      <c r="E1112" s="73"/>
      <c r="F1112" s="73"/>
      <c r="G1112" s="73"/>
    </row>
    <row r="1113" spans="3:7" thickBot="1">
      <c r="C1113" s="73"/>
      <c r="D1113" s="73"/>
      <c r="E1113" s="73"/>
      <c r="F1113" s="73"/>
      <c r="G1113" s="73"/>
    </row>
    <row r="1114" spans="3:7" thickBot="1">
      <c r="C1114" s="73"/>
      <c r="D1114" s="73"/>
      <c r="E1114" s="73"/>
      <c r="F1114" s="73"/>
      <c r="G1114" s="73"/>
    </row>
    <row r="1115" spans="3:7" thickBot="1">
      <c r="C1115" s="73"/>
      <c r="D1115" s="73"/>
      <c r="E1115" s="73"/>
      <c r="F1115" s="73"/>
      <c r="G1115" s="73"/>
    </row>
    <row r="1116" spans="3:7" thickBot="1">
      <c r="C1116" s="73"/>
      <c r="D1116" s="73"/>
      <c r="E1116" s="73"/>
      <c r="F1116" s="73"/>
      <c r="G1116" s="73"/>
    </row>
    <row r="1117" spans="3:7" thickBot="1">
      <c r="C1117" s="73"/>
      <c r="D1117" s="73"/>
      <c r="E1117" s="73"/>
      <c r="F1117" s="73"/>
      <c r="G1117" s="73"/>
    </row>
    <row r="1118" spans="3:7" thickBot="1">
      <c r="C1118" s="73"/>
      <c r="D1118" s="73"/>
      <c r="E1118" s="73"/>
      <c r="F1118" s="73"/>
      <c r="G1118" s="73"/>
    </row>
    <row r="1119" spans="3:7" thickBot="1">
      <c r="C1119" s="73"/>
      <c r="D1119" s="73"/>
      <c r="E1119" s="73"/>
      <c r="F1119" s="73"/>
      <c r="G1119" s="73"/>
    </row>
    <row r="1120" spans="3:7" thickBot="1">
      <c r="C1120" s="73"/>
      <c r="D1120" s="73"/>
      <c r="E1120" s="73"/>
      <c r="F1120" s="73"/>
      <c r="G1120" s="73"/>
    </row>
    <row r="1121" spans="3:7" thickBot="1">
      <c r="C1121" s="73"/>
      <c r="D1121" s="73"/>
      <c r="E1121" s="73"/>
      <c r="F1121" s="73"/>
      <c r="G1121" s="73"/>
    </row>
    <row r="1122" spans="3:7" thickBot="1">
      <c r="C1122" s="73"/>
      <c r="D1122" s="73"/>
      <c r="E1122" s="73"/>
      <c r="F1122" s="73"/>
      <c r="G1122" s="73"/>
    </row>
    <row r="1123" spans="3:7" thickBot="1">
      <c r="C1123" s="73"/>
      <c r="D1123" s="73"/>
      <c r="E1123" s="73"/>
      <c r="F1123" s="73"/>
      <c r="G1123" s="73"/>
    </row>
    <row r="1124" spans="3:7" thickBot="1">
      <c r="C1124" s="73"/>
      <c r="D1124" s="73"/>
      <c r="E1124" s="73"/>
      <c r="F1124" s="73"/>
      <c r="G1124" s="73"/>
    </row>
    <row r="1125" spans="3:7" thickBot="1">
      <c r="C1125" s="73"/>
      <c r="D1125" s="73"/>
      <c r="E1125" s="73"/>
      <c r="F1125" s="73"/>
      <c r="G1125" s="73"/>
    </row>
    <row r="1126" spans="3:7" thickBot="1">
      <c r="C1126" s="73"/>
      <c r="D1126" s="73"/>
      <c r="E1126" s="73"/>
      <c r="F1126" s="73"/>
      <c r="G1126" s="73"/>
    </row>
    <row r="1127" spans="3:7" thickBot="1">
      <c r="C1127" s="73"/>
      <c r="D1127" s="73"/>
      <c r="E1127" s="73"/>
      <c r="F1127" s="73"/>
      <c r="G1127" s="73"/>
    </row>
    <row r="1128" spans="3:7" thickBot="1">
      <c r="C1128" s="73"/>
      <c r="D1128" s="73"/>
      <c r="E1128" s="73"/>
      <c r="F1128" s="73"/>
      <c r="G1128" s="73"/>
    </row>
    <row r="1129" spans="3:7" thickBot="1">
      <c r="C1129" s="73"/>
      <c r="D1129" s="73"/>
      <c r="E1129" s="73"/>
      <c r="F1129" s="73"/>
      <c r="G1129" s="73"/>
    </row>
    <row r="1130" spans="3:7" thickBot="1">
      <c r="C1130" s="73"/>
      <c r="D1130" s="73"/>
      <c r="E1130" s="73"/>
      <c r="F1130" s="73"/>
      <c r="G1130" s="73"/>
    </row>
    <row r="1131" spans="3:7" thickBot="1">
      <c r="C1131" s="73"/>
      <c r="D1131" s="73"/>
      <c r="E1131" s="73"/>
      <c r="F1131" s="73"/>
      <c r="G1131" s="73"/>
    </row>
    <row r="1132" spans="3:7" thickBot="1">
      <c r="C1132" s="73"/>
      <c r="D1132" s="73"/>
      <c r="E1132" s="73"/>
      <c r="F1132" s="73"/>
      <c r="G1132" s="73"/>
    </row>
    <row r="1133" spans="3:7" thickBot="1">
      <c r="C1133" s="73"/>
      <c r="D1133" s="73"/>
      <c r="E1133" s="73"/>
      <c r="F1133" s="73"/>
      <c r="G1133" s="73"/>
    </row>
    <row r="1134" spans="3:7" thickBot="1">
      <c r="C1134" s="73"/>
      <c r="D1134" s="73"/>
      <c r="E1134" s="73"/>
      <c r="F1134" s="73"/>
      <c r="G1134" s="73"/>
    </row>
    <row r="1135" spans="3:7" thickBot="1">
      <c r="C1135" s="73"/>
      <c r="D1135" s="73"/>
      <c r="E1135" s="73"/>
      <c r="F1135" s="73"/>
      <c r="G1135" s="73"/>
    </row>
    <row r="1136" spans="3:7" thickBot="1">
      <c r="C1136" s="73"/>
      <c r="D1136" s="73"/>
      <c r="E1136" s="73"/>
      <c r="F1136" s="73"/>
      <c r="G1136" s="73"/>
    </row>
    <row r="1137" spans="3:7" thickBot="1">
      <c r="C1137" s="73"/>
      <c r="D1137" s="73"/>
      <c r="E1137" s="73"/>
      <c r="F1137" s="73"/>
      <c r="G1137" s="73"/>
    </row>
    <row r="1138" spans="3:7" thickBot="1">
      <c r="C1138" s="73"/>
      <c r="D1138" s="73"/>
      <c r="E1138" s="73"/>
      <c r="F1138" s="73"/>
      <c r="G1138" s="73"/>
    </row>
    <row r="1139" spans="3:7" thickBot="1">
      <c r="C1139" s="73"/>
      <c r="D1139" s="73"/>
      <c r="E1139" s="73"/>
      <c r="F1139" s="73"/>
      <c r="G1139" s="73"/>
    </row>
    <row r="1140" spans="3:7" thickBot="1">
      <c r="C1140" s="73"/>
      <c r="D1140" s="73"/>
      <c r="E1140" s="73"/>
      <c r="F1140" s="73"/>
      <c r="G1140" s="73"/>
    </row>
    <row r="1141" spans="3:7" thickBot="1">
      <c r="C1141" s="73"/>
      <c r="D1141" s="73"/>
      <c r="E1141" s="73"/>
      <c r="F1141" s="73"/>
      <c r="G1141" s="73"/>
    </row>
    <row r="1142" spans="3:7" thickBot="1">
      <c r="C1142" s="73"/>
      <c r="D1142" s="73"/>
      <c r="E1142" s="73"/>
      <c r="F1142" s="73"/>
      <c r="G1142" s="73"/>
    </row>
    <row r="1143" spans="3:7" thickBot="1">
      <c r="C1143" s="73"/>
      <c r="D1143" s="73"/>
      <c r="E1143" s="73"/>
      <c r="F1143" s="73"/>
      <c r="G1143" s="73"/>
    </row>
    <row r="1144" spans="3:7" thickBot="1">
      <c r="C1144" s="73"/>
      <c r="D1144" s="73"/>
      <c r="E1144" s="73"/>
      <c r="F1144" s="73"/>
      <c r="G1144" s="73"/>
    </row>
    <row r="1145" spans="3:7" thickBot="1">
      <c r="C1145" s="73"/>
      <c r="D1145" s="73"/>
      <c r="E1145" s="73"/>
      <c r="F1145" s="73"/>
      <c r="G1145" s="73"/>
    </row>
    <row r="1146" spans="3:7" thickBot="1">
      <c r="C1146" s="73"/>
      <c r="D1146" s="73"/>
      <c r="E1146" s="73"/>
      <c r="F1146" s="73"/>
      <c r="G1146" s="73"/>
    </row>
    <row r="1147" spans="3:7" thickBot="1">
      <c r="C1147" s="73"/>
      <c r="D1147" s="73"/>
      <c r="E1147" s="73"/>
      <c r="F1147" s="73"/>
      <c r="G1147" s="73"/>
    </row>
    <row r="1148" spans="3:7" thickBot="1">
      <c r="C1148" s="73"/>
      <c r="D1148" s="73"/>
      <c r="E1148" s="73"/>
      <c r="F1148" s="73"/>
      <c r="G1148" s="73"/>
    </row>
    <row r="1149" spans="3:7" thickBot="1">
      <c r="C1149" s="73"/>
      <c r="D1149" s="73"/>
      <c r="E1149" s="73"/>
      <c r="F1149" s="73"/>
      <c r="G1149" s="73"/>
    </row>
    <row r="1150" spans="3:7" thickBot="1">
      <c r="C1150" s="73"/>
      <c r="D1150" s="73"/>
      <c r="E1150" s="73"/>
      <c r="F1150" s="73"/>
      <c r="G1150" s="73"/>
    </row>
    <row r="1151" spans="3:7" thickBot="1">
      <c r="C1151" s="73"/>
      <c r="D1151" s="73"/>
      <c r="E1151" s="73"/>
      <c r="F1151" s="73"/>
      <c r="G1151" s="73"/>
    </row>
    <row r="1152" spans="3:7" thickBot="1">
      <c r="C1152" s="73"/>
      <c r="D1152" s="73"/>
      <c r="E1152" s="73"/>
      <c r="F1152" s="73"/>
      <c r="G1152" s="73"/>
    </row>
    <row r="1153" spans="3:7" thickBot="1">
      <c r="C1153" s="73"/>
      <c r="D1153" s="73"/>
      <c r="E1153" s="73"/>
      <c r="F1153" s="73"/>
      <c r="G1153" s="73"/>
    </row>
    <row r="1154" spans="3:7" thickBot="1">
      <c r="C1154" s="73"/>
      <c r="D1154" s="73"/>
      <c r="E1154" s="73"/>
      <c r="F1154" s="73"/>
      <c r="G1154" s="73"/>
    </row>
    <row r="1155" spans="3:7" thickBot="1">
      <c r="C1155" s="73"/>
      <c r="D1155" s="73"/>
      <c r="E1155" s="73"/>
      <c r="F1155" s="73"/>
      <c r="G1155" s="73"/>
    </row>
    <row r="1156" spans="3:7" thickBot="1">
      <c r="C1156" s="73"/>
      <c r="D1156" s="73"/>
      <c r="E1156" s="73"/>
      <c r="F1156" s="73"/>
      <c r="G1156" s="73"/>
    </row>
    <row r="1157" spans="3:7" thickBot="1">
      <c r="C1157" s="73"/>
      <c r="D1157" s="73"/>
      <c r="E1157" s="73"/>
      <c r="F1157" s="73"/>
      <c r="G1157" s="73"/>
    </row>
    <row r="1158" spans="3:7" thickBot="1">
      <c r="C1158" s="73"/>
      <c r="D1158" s="73"/>
      <c r="E1158" s="73"/>
      <c r="F1158" s="73"/>
      <c r="G1158" s="73"/>
    </row>
    <row r="1159" spans="3:7" thickBot="1">
      <c r="C1159" s="73"/>
      <c r="D1159" s="73"/>
      <c r="E1159" s="73"/>
      <c r="F1159" s="73"/>
      <c r="G1159" s="73"/>
    </row>
    <row r="1160" spans="3:7" thickBot="1">
      <c r="C1160" s="73"/>
      <c r="D1160" s="73"/>
      <c r="E1160" s="73"/>
      <c r="F1160" s="73"/>
      <c r="G1160" s="73"/>
    </row>
    <row r="1161" spans="3:7" thickBot="1">
      <c r="C1161" s="73"/>
      <c r="D1161" s="73"/>
      <c r="E1161" s="73"/>
      <c r="F1161" s="73"/>
      <c r="G1161" s="73"/>
    </row>
    <row r="1162" spans="3:7" thickBot="1">
      <c r="C1162" s="73"/>
      <c r="D1162" s="73"/>
      <c r="E1162" s="73"/>
      <c r="F1162" s="73"/>
      <c r="G1162" s="73"/>
    </row>
    <row r="1163" spans="3:7" thickBot="1">
      <c r="C1163" s="73"/>
      <c r="D1163" s="73"/>
      <c r="E1163" s="73"/>
      <c r="F1163" s="73"/>
      <c r="G1163" s="73"/>
    </row>
    <row r="1164" spans="3:7" thickBot="1">
      <c r="C1164" s="73"/>
      <c r="D1164" s="73"/>
      <c r="E1164" s="73"/>
      <c r="F1164" s="73"/>
      <c r="G1164" s="73"/>
    </row>
    <row r="1165" spans="3:7" thickBot="1">
      <c r="C1165" s="73"/>
      <c r="D1165" s="73"/>
      <c r="E1165" s="73"/>
      <c r="F1165" s="73"/>
      <c r="G1165" s="73"/>
    </row>
    <row r="1166" spans="3:7" thickBot="1">
      <c r="C1166" s="73"/>
      <c r="D1166" s="73"/>
      <c r="E1166" s="73"/>
      <c r="F1166" s="73"/>
      <c r="G1166" s="73"/>
    </row>
    <row r="1167" spans="3:7" thickBot="1">
      <c r="C1167" s="73"/>
      <c r="D1167" s="73"/>
      <c r="E1167" s="73"/>
      <c r="F1167" s="73"/>
      <c r="G1167" s="73"/>
    </row>
    <row r="1168" spans="3:7" thickBot="1">
      <c r="C1168" s="73"/>
      <c r="D1168" s="73"/>
      <c r="E1168" s="73"/>
      <c r="F1168" s="73"/>
      <c r="G1168" s="73"/>
    </row>
    <row r="1169" spans="3:7" thickBot="1">
      <c r="C1169" s="73"/>
      <c r="D1169" s="73"/>
      <c r="E1169" s="73"/>
      <c r="F1169" s="73"/>
      <c r="G1169" s="73"/>
    </row>
    <row r="1170" spans="3:7" thickBot="1">
      <c r="C1170" s="73"/>
      <c r="D1170" s="73"/>
      <c r="E1170" s="73"/>
      <c r="F1170" s="73"/>
      <c r="G1170" s="73"/>
    </row>
    <row r="1171" spans="3:7" thickBot="1">
      <c r="C1171" s="73"/>
      <c r="D1171" s="73"/>
      <c r="E1171" s="73"/>
      <c r="F1171" s="73"/>
      <c r="G1171" s="73"/>
    </row>
    <row r="1172" spans="3:7" thickBot="1">
      <c r="C1172" s="73"/>
      <c r="D1172" s="73"/>
      <c r="E1172" s="73"/>
      <c r="F1172" s="73"/>
      <c r="G1172" s="73"/>
    </row>
    <row r="1173" spans="3:7" thickBot="1">
      <c r="C1173" s="73"/>
      <c r="D1173" s="73"/>
      <c r="E1173" s="73"/>
      <c r="F1173" s="73"/>
      <c r="G1173" s="73"/>
    </row>
    <row r="1174" spans="3:7" thickBot="1">
      <c r="C1174" s="73"/>
      <c r="D1174" s="73"/>
      <c r="E1174" s="73"/>
      <c r="F1174" s="73"/>
      <c r="G1174" s="73"/>
    </row>
    <row r="1175" spans="3:7" thickBot="1">
      <c r="C1175" s="73"/>
      <c r="D1175" s="73"/>
      <c r="E1175" s="73"/>
      <c r="F1175" s="73"/>
      <c r="G1175" s="73"/>
    </row>
    <row r="1176" spans="3:7" thickBot="1">
      <c r="C1176" s="73"/>
      <c r="D1176" s="73"/>
      <c r="E1176" s="73"/>
      <c r="F1176" s="73"/>
      <c r="G1176" s="73"/>
    </row>
    <row r="1177" spans="3:7" thickBot="1">
      <c r="C1177" s="73"/>
      <c r="D1177" s="73"/>
      <c r="E1177" s="73"/>
      <c r="F1177" s="73"/>
      <c r="G1177" s="73"/>
    </row>
    <row r="1178" spans="3:7" thickBot="1">
      <c r="C1178" s="73"/>
      <c r="D1178" s="73"/>
      <c r="E1178" s="73"/>
      <c r="F1178" s="73"/>
      <c r="G1178" s="73"/>
    </row>
    <row r="1179" spans="3:7" thickBot="1">
      <c r="C1179" s="73"/>
      <c r="D1179" s="73"/>
      <c r="E1179" s="73"/>
      <c r="F1179" s="73"/>
      <c r="G1179" s="73"/>
    </row>
    <row r="1180" spans="3:7" thickBot="1">
      <c r="C1180" s="73"/>
      <c r="D1180" s="73"/>
      <c r="E1180" s="73"/>
      <c r="F1180" s="73"/>
      <c r="G1180" s="73"/>
    </row>
    <row r="1181" spans="3:7" thickBot="1">
      <c r="C1181" s="73"/>
      <c r="D1181" s="73"/>
      <c r="E1181" s="73"/>
      <c r="F1181" s="73"/>
      <c r="G1181" s="73"/>
    </row>
    <row r="1182" spans="3:7" thickBot="1">
      <c r="C1182" s="73"/>
      <c r="D1182" s="73"/>
      <c r="E1182" s="73"/>
      <c r="F1182" s="73"/>
      <c r="G1182" s="73"/>
    </row>
    <row r="1183" spans="3:7" thickBot="1">
      <c r="C1183" s="73"/>
      <c r="D1183" s="73"/>
      <c r="E1183" s="73"/>
      <c r="F1183" s="73"/>
      <c r="G1183" s="73"/>
    </row>
    <row r="1184" spans="3:7" thickBot="1">
      <c r="C1184" s="73"/>
      <c r="D1184" s="73"/>
      <c r="E1184" s="73"/>
      <c r="F1184" s="73"/>
      <c r="G1184" s="73"/>
    </row>
    <row r="1185" spans="3:7" thickBot="1">
      <c r="C1185" s="73"/>
      <c r="D1185" s="73"/>
      <c r="E1185" s="73"/>
      <c r="F1185" s="73"/>
      <c r="G1185" s="73"/>
    </row>
    <row r="1186" spans="3:7" thickBot="1">
      <c r="C1186" s="73"/>
      <c r="D1186" s="73"/>
      <c r="E1186" s="73"/>
      <c r="F1186" s="73"/>
      <c r="G1186" s="73"/>
    </row>
    <row r="1187" spans="3:7" thickBot="1">
      <c r="C1187" s="73"/>
      <c r="D1187" s="73"/>
      <c r="E1187" s="73"/>
      <c r="F1187" s="73"/>
      <c r="G1187" s="73"/>
    </row>
    <row r="1188" spans="3:7" thickBot="1">
      <c r="C1188" s="73"/>
      <c r="D1188" s="73"/>
      <c r="E1188" s="73"/>
      <c r="F1188" s="73"/>
      <c r="G1188" s="73"/>
    </row>
    <row r="1189" spans="3:7" thickBot="1">
      <c r="C1189" s="73"/>
      <c r="D1189" s="73"/>
      <c r="E1189" s="73"/>
      <c r="F1189" s="73"/>
      <c r="G1189" s="73"/>
    </row>
    <row r="1190" spans="3:7" thickBot="1">
      <c r="C1190" s="73"/>
      <c r="D1190" s="73"/>
      <c r="E1190" s="73"/>
      <c r="F1190" s="73"/>
      <c r="G1190" s="73"/>
    </row>
    <row r="1191" spans="3:7" thickBot="1">
      <c r="C1191" s="73"/>
      <c r="D1191" s="73"/>
      <c r="E1191" s="73"/>
      <c r="F1191" s="73"/>
      <c r="G1191" s="73"/>
    </row>
    <row r="1192" spans="3:7" thickBot="1">
      <c r="C1192" s="73"/>
      <c r="D1192" s="73"/>
      <c r="E1192" s="73"/>
      <c r="F1192" s="73"/>
      <c r="G1192" s="73"/>
    </row>
    <row r="1193" spans="3:7" thickBot="1">
      <c r="C1193" s="73"/>
      <c r="D1193" s="73"/>
      <c r="E1193" s="73"/>
      <c r="F1193" s="73"/>
      <c r="G1193" s="73"/>
    </row>
    <row r="1194" spans="3:7" thickBot="1">
      <c r="C1194" s="73"/>
      <c r="D1194" s="73"/>
      <c r="E1194" s="73"/>
      <c r="F1194" s="73"/>
      <c r="G1194" s="73"/>
    </row>
    <row r="1195" spans="3:7" thickBot="1">
      <c r="C1195" s="73"/>
      <c r="D1195" s="73"/>
      <c r="E1195" s="73"/>
      <c r="F1195" s="73"/>
      <c r="G1195" s="73"/>
    </row>
    <row r="1196" spans="3:7" thickBot="1">
      <c r="C1196" s="73"/>
      <c r="D1196" s="73"/>
      <c r="E1196" s="73"/>
      <c r="F1196" s="73"/>
      <c r="G1196" s="73"/>
    </row>
    <row r="1197" spans="3:7" thickBot="1">
      <c r="C1197" s="73"/>
      <c r="D1197" s="73"/>
      <c r="E1197" s="73"/>
      <c r="F1197" s="73"/>
      <c r="G1197" s="73"/>
    </row>
    <row r="1198" spans="3:7" thickBot="1">
      <c r="C1198" s="73"/>
      <c r="D1198" s="73"/>
      <c r="E1198" s="73"/>
      <c r="F1198" s="73"/>
      <c r="G1198" s="73"/>
    </row>
    <row r="1199" spans="3:7" thickBot="1">
      <c r="C1199" s="73"/>
      <c r="D1199" s="73"/>
      <c r="E1199" s="73"/>
      <c r="F1199" s="73"/>
      <c r="G1199" s="73"/>
    </row>
    <row r="1200" spans="3:7" thickBot="1">
      <c r="C1200" s="73"/>
      <c r="D1200" s="73"/>
      <c r="E1200" s="73"/>
      <c r="F1200" s="73"/>
      <c r="G1200" s="73"/>
    </row>
    <row r="1201" spans="3:7" thickBot="1">
      <c r="C1201" s="73"/>
      <c r="D1201" s="73"/>
      <c r="E1201" s="73"/>
      <c r="F1201" s="73"/>
      <c r="G1201" s="73"/>
    </row>
    <row r="1202" spans="3:7" thickBot="1">
      <c r="C1202" s="73"/>
      <c r="D1202" s="73"/>
      <c r="E1202" s="73"/>
      <c r="F1202" s="73"/>
      <c r="G1202" s="73"/>
    </row>
    <row r="1203" spans="3:7" thickBot="1">
      <c r="C1203" s="73"/>
      <c r="D1203" s="73"/>
      <c r="E1203" s="73"/>
      <c r="F1203" s="73"/>
      <c r="G1203" s="73"/>
    </row>
    <row r="1204" spans="3:7" thickBot="1">
      <c r="C1204" s="73"/>
      <c r="D1204" s="73"/>
      <c r="E1204" s="73"/>
      <c r="F1204" s="73"/>
      <c r="G1204" s="73"/>
    </row>
    <row r="1205" spans="3:7" thickBot="1">
      <c r="C1205" s="73"/>
      <c r="D1205" s="73"/>
      <c r="E1205" s="73"/>
      <c r="F1205" s="73"/>
      <c r="G1205" s="73"/>
    </row>
    <row r="1206" spans="3:7" thickBot="1">
      <c r="C1206" s="73"/>
      <c r="D1206" s="73"/>
      <c r="E1206" s="73"/>
      <c r="F1206" s="73"/>
      <c r="G1206" s="73"/>
    </row>
    <row r="1207" spans="3:7" thickBot="1">
      <c r="C1207" s="73"/>
      <c r="D1207" s="73"/>
      <c r="E1207" s="73"/>
      <c r="F1207" s="73"/>
      <c r="G1207" s="73"/>
    </row>
    <row r="1208" spans="3:7" thickBot="1">
      <c r="C1208" s="73"/>
      <c r="D1208" s="73"/>
      <c r="E1208" s="73"/>
      <c r="F1208" s="73"/>
      <c r="G1208" s="73"/>
    </row>
    <row r="1209" spans="3:7" thickBot="1">
      <c r="C1209" s="73"/>
      <c r="D1209" s="73"/>
      <c r="E1209" s="73"/>
      <c r="F1209" s="73"/>
      <c r="G1209" s="73"/>
    </row>
    <row r="1210" spans="3:7" thickBot="1">
      <c r="C1210" s="73"/>
      <c r="D1210" s="73"/>
      <c r="E1210" s="73"/>
      <c r="F1210" s="73"/>
      <c r="G1210" s="73"/>
    </row>
    <row r="1211" spans="3:7" thickBot="1">
      <c r="C1211" s="73"/>
      <c r="D1211" s="73"/>
      <c r="E1211" s="73"/>
      <c r="F1211" s="73"/>
      <c r="G1211" s="73"/>
    </row>
    <row r="1212" spans="3:7" thickBot="1">
      <c r="C1212" s="73"/>
      <c r="D1212" s="73"/>
      <c r="E1212" s="73"/>
      <c r="F1212" s="73"/>
      <c r="G1212" s="73"/>
    </row>
    <row r="1213" spans="3:7" thickBot="1">
      <c r="C1213" s="73"/>
      <c r="D1213" s="73"/>
      <c r="E1213" s="73"/>
      <c r="F1213" s="73"/>
      <c r="G1213" s="73"/>
    </row>
    <row r="1214" spans="3:7" thickBot="1">
      <c r="C1214" s="73"/>
      <c r="D1214" s="73"/>
      <c r="E1214" s="73"/>
      <c r="F1214" s="73"/>
      <c r="G1214" s="73"/>
    </row>
    <row r="1215" spans="3:7" thickBot="1">
      <c r="C1215" s="73"/>
      <c r="D1215" s="73"/>
      <c r="E1215" s="73"/>
      <c r="F1215" s="73"/>
      <c r="G1215" s="73"/>
    </row>
    <row r="1216" spans="3:7" thickBot="1">
      <c r="C1216" s="73"/>
      <c r="D1216" s="73"/>
      <c r="E1216" s="73"/>
      <c r="F1216" s="73"/>
      <c r="G1216" s="73"/>
    </row>
    <row r="1217" spans="3:7" thickBot="1">
      <c r="C1217" s="73"/>
      <c r="D1217" s="73"/>
      <c r="E1217" s="73"/>
      <c r="F1217" s="73"/>
      <c r="G1217" s="73"/>
    </row>
    <row r="1218" spans="3:7" thickBot="1">
      <c r="C1218" s="73"/>
      <c r="D1218" s="73"/>
      <c r="E1218" s="73"/>
      <c r="F1218" s="73"/>
      <c r="G1218" s="73"/>
    </row>
    <row r="1219" spans="3:7" thickBot="1">
      <c r="C1219" s="73"/>
      <c r="D1219" s="73"/>
      <c r="E1219" s="73"/>
      <c r="F1219" s="73"/>
      <c r="G1219" s="73"/>
    </row>
    <row r="1220" spans="3:7" thickBot="1">
      <c r="C1220" s="73"/>
      <c r="D1220" s="73"/>
      <c r="E1220" s="73"/>
      <c r="F1220" s="73"/>
      <c r="G1220" s="73"/>
    </row>
    <row r="1221" spans="3:7" thickBot="1">
      <c r="C1221" s="73"/>
      <c r="D1221" s="73"/>
      <c r="E1221" s="73"/>
      <c r="F1221" s="73"/>
      <c r="G1221" s="73"/>
    </row>
    <row r="1222" spans="3:7" thickBot="1">
      <c r="C1222" s="73"/>
      <c r="D1222" s="73"/>
      <c r="E1222" s="73"/>
      <c r="F1222" s="73"/>
      <c r="G1222" s="73"/>
    </row>
    <row r="1223" spans="3:7" thickBot="1">
      <c r="C1223" s="73"/>
      <c r="D1223" s="73"/>
      <c r="E1223" s="73"/>
      <c r="F1223" s="73"/>
      <c r="G1223" s="73"/>
    </row>
    <row r="1224" spans="3:7" thickBot="1">
      <c r="C1224" s="73"/>
      <c r="D1224" s="73"/>
      <c r="E1224" s="73"/>
      <c r="F1224" s="73"/>
      <c r="G1224" s="73"/>
    </row>
    <row r="1225" spans="3:7" thickBot="1">
      <c r="C1225" s="73"/>
      <c r="D1225" s="73"/>
      <c r="E1225" s="73"/>
      <c r="F1225" s="73"/>
      <c r="G1225" s="73"/>
    </row>
    <row r="1226" spans="3:7" thickBot="1">
      <c r="C1226" s="73"/>
      <c r="D1226" s="73"/>
      <c r="E1226" s="73"/>
      <c r="F1226" s="73"/>
      <c r="G1226" s="73"/>
    </row>
    <row r="1227" spans="3:7" thickBot="1">
      <c r="C1227" s="73"/>
      <c r="D1227" s="73"/>
      <c r="E1227" s="73"/>
      <c r="F1227" s="73"/>
      <c r="G1227" s="73"/>
    </row>
    <row r="1228" spans="3:7" thickBot="1">
      <c r="C1228" s="73"/>
      <c r="D1228" s="73"/>
      <c r="E1228" s="73"/>
      <c r="F1228" s="73"/>
      <c r="G1228" s="73"/>
    </row>
    <row r="1229" spans="3:7" thickBot="1">
      <c r="C1229" s="73"/>
      <c r="D1229" s="73"/>
      <c r="E1229" s="73"/>
      <c r="F1229" s="73"/>
      <c r="G1229" s="73"/>
    </row>
    <row r="1230" spans="3:7" thickBot="1">
      <c r="C1230" s="73"/>
      <c r="D1230" s="73"/>
      <c r="E1230" s="73"/>
      <c r="F1230" s="73"/>
      <c r="G1230" s="73"/>
    </row>
    <row r="1231" spans="3:7" thickBot="1">
      <c r="C1231" s="73"/>
      <c r="D1231" s="73"/>
      <c r="E1231" s="73"/>
      <c r="F1231" s="73"/>
      <c r="G1231" s="73"/>
    </row>
    <row r="1232" spans="3:7" thickBot="1">
      <c r="C1232" s="73"/>
      <c r="D1232" s="73"/>
      <c r="E1232" s="73"/>
      <c r="F1232" s="73"/>
      <c r="G1232" s="73"/>
    </row>
    <row r="1233" spans="3:7" thickBot="1">
      <c r="C1233" s="73"/>
      <c r="D1233" s="73"/>
      <c r="E1233" s="73"/>
      <c r="F1233" s="73"/>
      <c r="G1233" s="73"/>
    </row>
    <row r="1234" spans="3:7" thickBot="1">
      <c r="C1234" s="73"/>
      <c r="D1234" s="73"/>
      <c r="E1234" s="73"/>
      <c r="F1234" s="73"/>
      <c r="G1234" s="73"/>
    </row>
    <row r="1235" spans="3:7" thickBot="1">
      <c r="C1235" s="73"/>
      <c r="D1235" s="73"/>
      <c r="E1235" s="73"/>
      <c r="F1235" s="73"/>
      <c r="G1235" s="73"/>
    </row>
    <row r="1236" spans="3:7" thickBot="1">
      <c r="C1236" s="73"/>
      <c r="D1236" s="73"/>
      <c r="E1236" s="73"/>
      <c r="F1236" s="73"/>
      <c r="G1236" s="73"/>
    </row>
    <row r="1237" spans="3:7" thickBot="1">
      <c r="C1237" s="73"/>
      <c r="D1237" s="73"/>
      <c r="E1237" s="73"/>
      <c r="F1237" s="73"/>
      <c r="G1237" s="73"/>
    </row>
    <row r="1238" spans="3:7" thickBot="1">
      <c r="C1238" s="73"/>
      <c r="D1238" s="73"/>
      <c r="E1238" s="73"/>
      <c r="F1238" s="73"/>
      <c r="G1238" s="73"/>
    </row>
    <row r="1239" spans="3:7" thickBot="1">
      <c r="C1239" s="73"/>
      <c r="D1239" s="73"/>
      <c r="E1239" s="73"/>
      <c r="F1239" s="73"/>
      <c r="G1239" s="73"/>
    </row>
    <row r="1240" spans="3:7" thickBot="1">
      <c r="C1240" s="73"/>
      <c r="D1240" s="73"/>
      <c r="E1240" s="73"/>
      <c r="F1240" s="73"/>
      <c r="G1240" s="73"/>
    </row>
    <row r="1241" spans="3:7" thickBot="1">
      <c r="C1241" s="73"/>
      <c r="D1241" s="73"/>
      <c r="E1241" s="73"/>
      <c r="F1241" s="73"/>
      <c r="G1241" s="73"/>
    </row>
    <row r="1242" spans="3:7" thickBot="1">
      <c r="C1242" s="73"/>
      <c r="D1242" s="73"/>
      <c r="E1242" s="73"/>
      <c r="F1242" s="73"/>
      <c r="G1242" s="73"/>
    </row>
    <row r="1243" spans="3:7" thickBot="1">
      <c r="C1243" s="73"/>
      <c r="D1243" s="73"/>
      <c r="E1243" s="73"/>
      <c r="F1243" s="73"/>
      <c r="G1243" s="73"/>
    </row>
    <row r="1244" spans="3:7" thickBot="1">
      <c r="C1244" s="73"/>
      <c r="D1244" s="73"/>
      <c r="E1244" s="73"/>
      <c r="F1244" s="73"/>
      <c r="G1244" s="73"/>
    </row>
    <row r="1245" spans="3:7" thickBot="1">
      <c r="C1245" s="73"/>
      <c r="D1245" s="73"/>
      <c r="E1245" s="73"/>
      <c r="F1245" s="73"/>
      <c r="G1245" s="73"/>
    </row>
    <row r="1246" spans="3:7" thickBot="1">
      <c r="C1246" s="73"/>
      <c r="D1246" s="73"/>
      <c r="E1246" s="73"/>
      <c r="F1246" s="73"/>
      <c r="G1246" s="73"/>
    </row>
    <row r="1247" spans="3:7" thickBot="1">
      <c r="C1247" s="73"/>
      <c r="D1247" s="73"/>
      <c r="E1247" s="73"/>
      <c r="F1247" s="73"/>
      <c r="G1247" s="73"/>
    </row>
    <row r="1248" spans="3:7" thickBot="1">
      <c r="C1248" s="73"/>
      <c r="D1248" s="73"/>
      <c r="E1248" s="73"/>
      <c r="F1248" s="73"/>
      <c r="G1248" s="73"/>
    </row>
    <row r="1249" spans="3:7" thickBot="1">
      <c r="C1249" s="73"/>
      <c r="D1249" s="73"/>
      <c r="E1249" s="73"/>
      <c r="F1249" s="73"/>
      <c r="G1249" s="73"/>
    </row>
    <row r="1250" spans="3:7" thickBot="1">
      <c r="C1250" s="73"/>
      <c r="D1250" s="73"/>
      <c r="E1250" s="73"/>
      <c r="F1250" s="73"/>
      <c r="G1250" s="73"/>
    </row>
    <row r="1251" spans="3:7" thickBot="1">
      <c r="C1251" s="73"/>
      <c r="D1251" s="73"/>
      <c r="E1251" s="73"/>
      <c r="F1251" s="73"/>
      <c r="G1251" s="73"/>
    </row>
    <row r="1252" spans="3:7" thickBot="1">
      <c r="C1252" s="73"/>
      <c r="D1252" s="73"/>
      <c r="E1252" s="73"/>
      <c r="F1252" s="73"/>
      <c r="G1252" s="73"/>
    </row>
    <row r="1253" spans="3:7" thickBot="1">
      <c r="C1253" s="73"/>
      <c r="D1253" s="73"/>
      <c r="E1253" s="73"/>
      <c r="F1253" s="73"/>
      <c r="G1253" s="73"/>
    </row>
    <row r="1254" spans="3:7" thickBot="1">
      <c r="C1254" s="73"/>
      <c r="D1254" s="73"/>
      <c r="E1254" s="73"/>
      <c r="F1254" s="73"/>
      <c r="G1254" s="73"/>
    </row>
    <row r="1255" spans="3:7" thickBot="1">
      <c r="C1255" s="73"/>
      <c r="D1255" s="73"/>
      <c r="E1255" s="73"/>
      <c r="F1255" s="73"/>
      <c r="G1255" s="73"/>
    </row>
    <row r="1256" spans="3:7" thickBot="1">
      <c r="C1256" s="73"/>
      <c r="D1256" s="73"/>
      <c r="E1256" s="73"/>
      <c r="F1256" s="73"/>
      <c r="G1256" s="73"/>
    </row>
    <row r="1257" spans="3:7" thickBot="1">
      <c r="C1257" s="73"/>
      <c r="D1257" s="73"/>
      <c r="E1257" s="73"/>
      <c r="F1257" s="73"/>
      <c r="G1257" s="73"/>
    </row>
    <row r="1258" spans="3:7" thickBot="1">
      <c r="C1258" s="73"/>
      <c r="D1258" s="73"/>
      <c r="E1258" s="73"/>
      <c r="F1258" s="73"/>
      <c r="G1258" s="73"/>
    </row>
    <row r="1259" spans="3:7" thickBot="1">
      <c r="C1259" s="73"/>
      <c r="D1259" s="73"/>
      <c r="E1259" s="73"/>
      <c r="F1259" s="73"/>
      <c r="G1259" s="73"/>
    </row>
    <row r="1260" spans="3:7" thickBot="1">
      <c r="C1260" s="73"/>
      <c r="D1260" s="73"/>
      <c r="E1260" s="73"/>
      <c r="F1260" s="73"/>
      <c r="G1260" s="73"/>
    </row>
    <row r="1261" spans="3:7" thickBot="1">
      <c r="C1261" s="73"/>
      <c r="D1261" s="73"/>
      <c r="E1261" s="73"/>
      <c r="F1261" s="73"/>
      <c r="G1261" s="73"/>
    </row>
    <row r="1262" spans="3:7" thickBot="1">
      <c r="C1262" s="73"/>
      <c r="D1262" s="73"/>
      <c r="E1262" s="73"/>
      <c r="F1262" s="73"/>
      <c r="G1262" s="73"/>
    </row>
    <row r="1263" spans="3:7" thickBot="1">
      <c r="C1263" s="73"/>
      <c r="D1263" s="73"/>
      <c r="E1263" s="73"/>
      <c r="F1263" s="73"/>
      <c r="G1263" s="73"/>
    </row>
    <row r="1264" spans="3:7" thickBot="1">
      <c r="C1264" s="73"/>
      <c r="D1264" s="73"/>
      <c r="E1264" s="73"/>
      <c r="F1264" s="73"/>
      <c r="G1264" s="73"/>
    </row>
    <row r="1265" spans="3:7" thickBot="1">
      <c r="C1265" s="73"/>
      <c r="D1265" s="73"/>
      <c r="E1265" s="73"/>
      <c r="F1265" s="73"/>
      <c r="G1265" s="73"/>
    </row>
    <row r="1266" spans="3:7" thickBot="1">
      <c r="C1266" s="73"/>
      <c r="D1266" s="73"/>
      <c r="E1266" s="73"/>
      <c r="F1266" s="73"/>
      <c r="G1266" s="73"/>
    </row>
    <row r="1267" spans="3:7" thickBot="1">
      <c r="C1267" s="73"/>
      <c r="D1267" s="73"/>
      <c r="E1267" s="73"/>
      <c r="F1267" s="73"/>
      <c r="G1267" s="73"/>
    </row>
    <row r="1268" spans="3:7" thickBot="1">
      <c r="C1268" s="73"/>
      <c r="D1268" s="73"/>
      <c r="E1268" s="73"/>
      <c r="F1268" s="73"/>
      <c r="G1268" s="73"/>
    </row>
    <row r="1269" spans="3:7" thickBot="1">
      <c r="C1269" s="73"/>
      <c r="D1269" s="73"/>
      <c r="E1269" s="73"/>
      <c r="F1269" s="73"/>
      <c r="G1269" s="73"/>
    </row>
    <row r="1270" spans="3:7" thickBot="1">
      <c r="C1270" s="73"/>
      <c r="D1270" s="73"/>
      <c r="E1270" s="73"/>
      <c r="F1270" s="73"/>
      <c r="G1270" s="73"/>
    </row>
    <row r="1271" spans="3:7" thickBot="1">
      <c r="C1271" s="73"/>
      <c r="D1271" s="73"/>
      <c r="E1271" s="73"/>
      <c r="F1271" s="73"/>
      <c r="G1271" s="73"/>
    </row>
    <row r="1272" spans="3:7" thickBot="1">
      <c r="C1272" s="73"/>
      <c r="D1272" s="73"/>
      <c r="E1272" s="73"/>
      <c r="F1272" s="73"/>
      <c r="G1272" s="73"/>
    </row>
    <row r="1273" spans="3:7" thickBot="1">
      <c r="C1273" s="73"/>
      <c r="D1273" s="73"/>
      <c r="E1273" s="73"/>
      <c r="F1273" s="73"/>
      <c r="G1273" s="73"/>
    </row>
    <row r="1274" spans="3:7" thickBot="1">
      <c r="C1274" s="73"/>
      <c r="D1274" s="73"/>
      <c r="E1274" s="73"/>
      <c r="F1274" s="73"/>
      <c r="G1274" s="73"/>
    </row>
    <row r="1275" spans="3:7" thickBot="1">
      <c r="C1275" s="73"/>
      <c r="D1275" s="73"/>
      <c r="E1275" s="73"/>
      <c r="F1275" s="73"/>
      <c r="G1275" s="73"/>
    </row>
    <row r="1276" spans="3:7" thickBot="1">
      <c r="C1276" s="73"/>
      <c r="D1276" s="73"/>
      <c r="E1276" s="73"/>
      <c r="F1276" s="73"/>
      <c r="G1276" s="73"/>
    </row>
    <row r="1277" spans="3:7" thickBot="1">
      <c r="C1277" s="73"/>
      <c r="D1277" s="73"/>
      <c r="E1277" s="73"/>
      <c r="F1277" s="73"/>
      <c r="G1277" s="73"/>
    </row>
    <row r="1278" spans="3:7" thickBot="1">
      <c r="C1278" s="73"/>
      <c r="D1278" s="73"/>
      <c r="E1278" s="73"/>
      <c r="F1278" s="73"/>
      <c r="G1278" s="73"/>
    </row>
    <row r="1279" spans="3:7" thickBot="1">
      <c r="C1279" s="73"/>
      <c r="D1279" s="73"/>
      <c r="E1279" s="73"/>
      <c r="F1279" s="73"/>
      <c r="G1279" s="73"/>
    </row>
    <row r="1280" spans="3:7" thickBot="1">
      <c r="C1280" s="73"/>
      <c r="D1280" s="73"/>
      <c r="E1280" s="73"/>
      <c r="F1280" s="73"/>
      <c r="G1280" s="73"/>
    </row>
    <row r="1281" spans="3:7" thickBot="1">
      <c r="C1281" s="73"/>
      <c r="D1281" s="73"/>
      <c r="E1281" s="73"/>
      <c r="F1281" s="73"/>
      <c r="G1281" s="73"/>
    </row>
    <row r="1282" spans="3:7" thickBot="1">
      <c r="C1282" s="73"/>
      <c r="D1282" s="73"/>
      <c r="E1282" s="73"/>
      <c r="F1282" s="73"/>
      <c r="G1282" s="73"/>
    </row>
    <row r="1283" spans="3:7" thickBot="1">
      <c r="C1283" s="73"/>
      <c r="D1283" s="73"/>
      <c r="E1283" s="73"/>
      <c r="F1283" s="73"/>
      <c r="G1283" s="73"/>
    </row>
    <row r="1284" spans="3:7" thickBot="1">
      <c r="C1284" s="73"/>
      <c r="D1284" s="73"/>
      <c r="E1284" s="73"/>
      <c r="F1284" s="73"/>
      <c r="G1284" s="73"/>
    </row>
    <row r="1285" spans="3:7" thickBot="1">
      <c r="C1285" s="73"/>
      <c r="D1285" s="73"/>
      <c r="E1285" s="73"/>
      <c r="F1285" s="73"/>
      <c r="G1285" s="73"/>
    </row>
    <row r="1286" spans="3:7" thickBot="1">
      <c r="C1286" s="73"/>
      <c r="D1286" s="73"/>
      <c r="E1286" s="73"/>
      <c r="F1286" s="73"/>
      <c r="G1286" s="73"/>
    </row>
    <row r="1287" spans="3:7" thickBot="1">
      <c r="C1287" s="73"/>
      <c r="D1287" s="73"/>
      <c r="E1287" s="73"/>
      <c r="F1287" s="73"/>
      <c r="G1287" s="73"/>
    </row>
    <row r="1288" spans="3:7" thickBot="1">
      <c r="C1288" s="73"/>
      <c r="D1288" s="73"/>
      <c r="E1288" s="73"/>
      <c r="F1288" s="73"/>
      <c r="G1288" s="73"/>
    </row>
    <row r="1289" spans="3:7" thickBot="1">
      <c r="C1289" s="73"/>
      <c r="D1289" s="73"/>
      <c r="E1289" s="73"/>
      <c r="F1289" s="73"/>
      <c r="G1289" s="73"/>
    </row>
    <row r="1290" spans="3:7" thickBot="1">
      <c r="C1290" s="73"/>
      <c r="D1290" s="73"/>
      <c r="E1290" s="73"/>
      <c r="F1290" s="73"/>
      <c r="G1290" s="73"/>
    </row>
    <row r="1291" spans="3:7" thickBot="1">
      <c r="C1291" s="73"/>
      <c r="D1291" s="73"/>
      <c r="E1291" s="73"/>
      <c r="F1291" s="73"/>
      <c r="G1291" s="73"/>
    </row>
    <row r="1292" spans="3:7" thickBot="1">
      <c r="C1292" s="73"/>
      <c r="D1292" s="73"/>
      <c r="E1292" s="73"/>
      <c r="F1292" s="73"/>
      <c r="G1292" s="73"/>
    </row>
    <row r="1293" spans="3:7" thickBot="1">
      <c r="C1293" s="73"/>
      <c r="D1293" s="73"/>
      <c r="E1293" s="73"/>
      <c r="F1293" s="73"/>
      <c r="G1293" s="73"/>
    </row>
    <row r="1294" spans="3:7" thickBot="1">
      <c r="C1294" s="73"/>
      <c r="D1294" s="73"/>
      <c r="E1294" s="73"/>
      <c r="F1294" s="73"/>
      <c r="G1294" s="73"/>
    </row>
    <row r="1295" spans="3:7" thickBot="1">
      <c r="C1295" s="73"/>
      <c r="D1295" s="73"/>
      <c r="E1295" s="73"/>
      <c r="F1295" s="73"/>
      <c r="G1295" s="73"/>
    </row>
    <row r="1296" spans="3:7" thickBot="1">
      <c r="C1296" s="73"/>
      <c r="D1296" s="73"/>
      <c r="E1296" s="73"/>
      <c r="F1296" s="73"/>
      <c r="G1296" s="73"/>
    </row>
    <row r="1297" spans="3:7" thickBot="1">
      <c r="C1297" s="73"/>
      <c r="D1297" s="73"/>
      <c r="E1297" s="73"/>
      <c r="F1297" s="73"/>
      <c r="G1297" s="73"/>
    </row>
    <row r="1298" spans="3:7" thickBot="1">
      <c r="C1298" s="73"/>
      <c r="D1298" s="73"/>
      <c r="E1298" s="73"/>
      <c r="F1298" s="73"/>
      <c r="G1298" s="73"/>
    </row>
    <row r="1299" spans="3:7" thickBot="1">
      <c r="C1299" s="73"/>
      <c r="D1299" s="73"/>
      <c r="E1299" s="73"/>
      <c r="F1299" s="73"/>
      <c r="G1299" s="73"/>
    </row>
    <row r="1300" spans="3:7" thickBot="1">
      <c r="C1300" s="73"/>
      <c r="D1300" s="73"/>
      <c r="E1300" s="73"/>
      <c r="F1300" s="73"/>
      <c r="G1300" s="73"/>
    </row>
    <row r="1301" spans="3:7" thickBot="1">
      <c r="C1301" s="73"/>
      <c r="D1301" s="73"/>
      <c r="E1301" s="73"/>
      <c r="F1301" s="73"/>
      <c r="G1301" s="73"/>
    </row>
    <row r="1302" spans="3:7" thickBot="1">
      <c r="C1302" s="73"/>
      <c r="D1302" s="73"/>
      <c r="E1302" s="73"/>
      <c r="F1302" s="73"/>
      <c r="G1302" s="73"/>
    </row>
    <row r="1303" spans="3:7" thickBot="1">
      <c r="C1303" s="73"/>
      <c r="D1303" s="73"/>
      <c r="E1303" s="73"/>
      <c r="F1303" s="73"/>
      <c r="G1303" s="73"/>
    </row>
    <row r="1304" spans="3:7" thickBot="1">
      <c r="C1304" s="73"/>
      <c r="D1304" s="73"/>
      <c r="E1304" s="73"/>
      <c r="F1304" s="73"/>
      <c r="G1304" s="73"/>
    </row>
    <row r="1305" spans="3:7" thickBot="1">
      <c r="C1305" s="73"/>
      <c r="D1305" s="73"/>
      <c r="E1305" s="73"/>
      <c r="F1305" s="73"/>
      <c r="G1305" s="73"/>
    </row>
    <row r="1306" spans="3:7" thickBot="1">
      <c r="C1306" s="73"/>
      <c r="D1306" s="73"/>
      <c r="E1306" s="73"/>
      <c r="F1306" s="73"/>
      <c r="G1306" s="73"/>
    </row>
    <row r="1307" spans="3:7" thickBot="1">
      <c r="C1307" s="73"/>
      <c r="D1307" s="73"/>
      <c r="E1307" s="73"/>
      <c r="F1307" s="73"/>
      <c r="G1307" s="73"/>
    </row>
    <row r="1308" spans="3:7" thickBot="1">
      <c r="C1308" s="73"/>
      <c r="D1308" s="73"/>
      <c r="E1308" s="73"/>
      <c r="F1308" s="73"/>
      <c r="G1308" s="73"/>
    </row>
    <row r="1309" spans="3:7" thickBot="1">
      <c r="C1309" s="73"/>
      <c r="D1309" s="73"/>
      <c r="E1309" s="73"/>
      <c r="F1309" s="73"/>
      <c r="G1309" s="73"/>
    </row>
    <row r="1310" spans="3:7" thickBot="1">
      <c r="C1310" s="73"/>
      <c r="D1310" s="73"/>
      <c r="E1310" s="73"/>
      <c r="F1310" s="73"/>
      <c r="G1310" s="73"/>
    </row>
    <row r="1311" spans="3:7" thickBot="1">
      <c r="C1311" s="73"/>
      <c r="D1311" s="73"/>
      <c r="E1311" s="73"/>
      <c r="F1311" s="73"/>
      <c r="G1311" s="73"/>
    </row>
    <row r="1312" spans="3:7" thickBot="1">
      <c r="C1312" s="73"/>
      <c r="D1312" s="73"/>
      <c r="E1312" s="73"/>
      <c r="F1312" s="73"/>
      <c r="G1312" s="73"/>
    </row>
    <row r="1313" spans="3:7" thickBot="1">
      <c r="C1313" s="73"/>
      <c r="D1313" s="73"/>
      <c r="E1313" s="73"/>
      <c r="F1313" s="73"/>
      <c r="G1313" s="73"/>
    </row>
    <row r="1314" spans="3:7" thickBot="1">
      <c r="C1314" s="73"/>
      <c r="D1314" s="73"/>
      <c r="E1314" s="73"/>
      <c r="F1314" s="73"/>
      <c r="G1314" s="73"/>
    </row>
    <row r="1315" spans="3:7" thickBot="1">
      <c r="C1315" s="73"/>
      <c r="D1315" s="73"/>
      <c r="E1315" s="73"/>
      <c r="F1315" s="73"/>
      <c r="G1315" s="73"/>
    </row>
    <row r="1316" spans="3:7" thickBot="1">
      <c r="C1316" s="73"/>
      <c r="D1316" s="73"/>
      <c r="E1316" s="73"/>
      <c r="F1316" s="73"/>
      <c r="G1316" s="73"/>
    </row>
    <row r="1317" spans="3:7" thickBot="1">
      <c r="C1317" s="73"/>
      <c r="D1317" s="73"/>
      <c r="E1317" s="73"/>
      <c r="F1317" s="73"/>
      <c r="G1317" s="73"/>
    </row>
    <row r="1318" spans="3:7" thickBot="1">
      <c r="C1318" s="73"/>
      <c r="D1318" s="73"/>
      <c r="E1318" s="73"/>
      <c r="F1318" s="73"/>
      <c r="G1318" s="73"/>
    </row>
    <row r="1319" spans="3:7" thickBot="1">
      <c r="C1319" s="73"/>
      <c r="D1319" s="73"/>
      <c r="E1319" s="73"/>
      <c r="F1319" s="73"/>
      <c r="G1319" s="73"/>
    </row>
    <row r="1320" spans="3:7" thickBot="1">
      <c r="C1320" s="73"/>
      <c r="D1320" s="73"/>
      <c r="E1320" s="73"/>
      <c r="F1320" s="73"/>
      <c r="G1320" s="73"/>
    </row>
    <row r="1321" spans="3:7" thickBot="1">
      <c r="C1321" s="73"/>
      <c r="D1321" s="73"/>
      <c r="E1321" s="73"/>
      <c r="F1321" s="73"/>
      <c r="G1321" s="73"/>
    </row>
    <row r="1322" spans="3:7" thickBot="1">
      <c r="C1322" s="73"/>
      <c r="D1322" s="73"/>
      <c r="E1322" s="73"/>
      <c r="F1322" s="73"/>
      <c r="G1322" s="73"/>
    </row>
    <row r="1323" spans="3:7" thickBot="1">
      <c r="C1323" s="73"/>
      <c r="D1323" s="73"/>
      <c r="E1323" s="73"/>
      <c r="F1323" s="73"/>
      <c r="G1323" s="73"/>
    </row>
    <row r="1324" spans="3:7" thickBot="1">
      <c r="C1324" s="73"/>
      <c r="D1324" s="73"/>
      <c r="E1324" s="73"/>
      <c r="F1324" s="73"/>
      <c r="G1324" s="73"/>
    </row>
    <row r="1325" spans="3:7" thickBot="1">
      <c r="C1325" s="73"/>
      <c r="D1325" s="73"/>
      <c r="E1325" s="73"/>
      <c r="F1325" s="73"/>
      <c r="G1325" s="73"/>
    </row>
    <row r="1326" spans="3:7" thickBot="1">
      <c r="C1326" s="73"/>
      <c r="D1326" s="73"/>
      <c r="E1326" s="73"/>
      <c r="F1326" s="73"/>
      <c r="G1326" s="73"/>
    </row>
    <row r="1327" spans="3:7" thickBot="1">
      <c r="C1327" s="73"/>
      <c r="D1327" s="73"/>
      <c r="E1327" s="73"/>
      <c r="F1327" s="73"/>
      <c r="G1327" s="73"/>
    </row>
    <row r="1328" spans="3:7" thickBot="1">
      <c r="C1328" s="73"/>
      <c r="D1328" s="73"/>
      <c r="E1328" s="73"/>
      <c r="F1328" s="73"/>
      <c r="G1328" s="73"/>
    </row>
    <row r="1329" spans="3:7" thickBot="1">
      <c r="C1329" s="73"/>
      <c r="D1329" s="73"/>
      <c r="E1329" s="73"/>
      <c r="F1329" s="73"/>
      <c r="G1329" s="73"/>
    </row>
    <row r="1330" spans="3:7" thickBot="1">
      <c r="C1330" s="73"/>
      <c r="D1330" s="73"/>
      <c r="E1330" s="73"/>
      <c r="F1330" s="73"/>
      <c r="G1330" s="73"/>
    </row>
    <row r="1331" spans="3:7" thickBot="1">
      <c r="C1331" s="73"/>
      <c r="D1331" s="73"/>
      <c r="E1331" s="73"/>
      <c r="F1331" s="73"/>
      <c r="G1331" s="73"/>
    </row>
    <row r="1332" spans="3:7" thickBot="1">
      <c r="C1332" s="73"/>
      <c r="D1332" s="73"/>
      <c r="E1332" s="73"/>
      <c r="F1332" s="73"/>
      <c r="G1332" s="73"/>
    </row>
    <row r="1333" spans="3:7" thickBot="1">
      <c r="C1333" s="73"/>
      <c r="D1333" s="73"/>
      <c r="E1333" s="73"/>
      <c r="F1333" s="73"/>
      <c r="G1333" s="73"/>
    </row>
    <row r="1334" spans="3:7" thickBot="1">
      <c r="C1334" s="73"/>
      <c r="D1334" s="73"/>
      <c r="E1334" s="73"/>
      <c r="F1334" s="73"/>
      <c r="G1334" s="73"/>
    </row>
    <row r="1335" spans="3:7" thickBot="1">
      <c r="C1335" s="73"/>
      <c r="D1335" s="73"/>
      <c r="E1335" s="73"/>
      <c r="F1335" s="73"/>
      <c r="G1335" s="73"/>
    </row>
    <row r="1336" spans="3:7" thickBot="1">
      <c r="C1336" s="73"/>
      <c r="D1336" s="73"/>
      <c r="E1336" s="73"/>
      <c r="F1336" s="73"/>
      <c r="G1336" s="73"/>
    </row>
    <row r="1337" spans="3:7" thickBot="1">
      <c r="C1337" s="73"/>
      <c r="D1337" s="73"/>
      <c r="E1337" s="73"/>
      <c r="F1337" s="73"/>
      <c r="G1337" s="73"/>
    </row>
    <row r="1338" spans="3:7" thickBot="1">
      <c r="C1338" s="73"/>
      <c r="D1338" s="73"/>
      <c r="E1338" s="73"/>
      <c r="F1338" s="73"/>
      <c r="G1338" s="73"/>
    </row>
    <row r="1339" spans="3:7" thickBot="1">
      <c r="C1339" s="73"/>
      <c r="D1339" s="73"/>
      <c r="E1339" s="73"/>
      <c r="F1339" s="73"/>
      <c r="G1339" s="73"/>
    </row>
    <row r="1340" spans="3:7" thickBot="1">
      <c r="C1340" s="73"/>
      <c r="D1340" s="73"/>
      <c r="E1340" s="73"/>
      <c r="F1340" s="73"/>
      <c r="G1340" s="73"/>
    </row>
    <row r="1341" spans="3:7" thickBot="1">
      <c r="C1341" s="73"/>
      <c r="D1341" s="73"/>
      <c r="E1341" s="73"/>
      <c r="F1341" s="73"/>
      <c r="G1341" s="73"/>
    </row>
    <row r="1342" spans="3:7" thickBot="1">
      <c r="C1342" s="73"/>
      <c r="D1342" s="73"/>
      <c r="E1342" s="73"/>
      <c r="F1342" s="73"/>
      <c r="G1342" s="73"/>
    </row>
    <row r="1343" spans="3:7" thickBot="1">
      <c r="C1343" s="73"/>
      <c r="D1343" s="73"/>
      <c r="E1343" s="73"/>
      <c r="F1343" s="73"/>
      <c r="G1343" s="73"/>
    </row>
    <row r="1344" spans="3:7" thickBot="1">
      <c r="C1344" s="73"/>
      <c r="D1344" s="73"/>
      <c r="E1344" s="73"/>
      <c r="F1344" s="73"/>
      <c r="G1344" s="73"/>
    </row>
    <row r="1345" spans="3:7" thickBot="1">
      <c r="C1345" s="73"/>
      <c r="D1345" s="73"/>
      <c r="E1345" s="73"/>
      <c r="F1345" s="73"/>
      <c r="G1345" s="73"/>
    </row>
    <row r="1346" spans="3:7" thickBot="1">
      <c r="C1346" s="73"/>
      <c r="D1346" s="73"/>
      <c r="E1346" s="73"/>
      <c r="F1346" s="73"/>
      <c r="G1346" s="73"/>
    </row>
    <row r="1347" spans="3:7" thickBot="1">
      <c r="C1347" s="73"/>
      <c r="D1347" s="73"/>
      <c r="E1347" s="73"/>
      <c r="F1347" s="73"/>
      <c r="G1347" s="73"/>
    </row>
    <row r="1348" spans="3:7" thickBot="1">
      <c r="C1348" s="73"/>
      <c r="D1348" s="73"/>
      <c r="E1348" s="73"/>
      <c r="F1348" s="73"/>
      <c r="G1348" s="73"/>
    </row>
    <row r="1349" spans="3:7" thickBot="1">
      <c r="C1349" s="73"/>
      <c r="D1349" s="73"/>
      <c r="E1349" s="73"/>
      <c r="F1349" s="73"/>
      <c r="G1349" s="73"/>
    </row>
    <row r="1350" spans="3:7" thickBot="1">
      <c r="C1350" s="73"/>
      <c r="D1350" s="73"/>
      <c r="E1350" s="73"/>
      <c r="F1350" s="73"/>
      <c r="G1350" s="73"/>
    </row>
    <row r="1351" spans="3:7" thickBot="1">
      <c r="C1351" s="73"/>
      <c r="D1351" s="73"/>
      <c r="E1351" s="73"/>
      <c r="F1351" s="73"/>
      <c r="G1351" s="73"/>
    </row>
    <row r="1352" spans="3:7" thickBot="1">
      <c r="C1352" s="73"/>
      <c r="D1352" s="73"/>
      <c r="E1352" s="73"/>
      <c r="F1352" s="73"/>
      <c r="G1352" s="73"/>
    </row>
    <row r="1353" spans="3:7" thickBot="1">
      <c r="C1353" s="73"/>
      <c r="D1353" s="73"/>
      <c r="E1353" s="73"/>
      <c r="F1353" s="73"/>
      <c r="G1353" s="73"/>
    </row>
    <row r="1354" spans="3:7" thickBot="1">
      <c r="C1354" s="73"/>
      <c r="D1354" s="73"/>
      <c r="E1354" s="73"/>
      <c r="F1354" s="73"/>
      <c r="G1354" s="73"/>
    </row>
    <row r="1355" spans="3:7" thickBot="1">
      <c r="C1355" s="73"/>
      <c r="D1355" s="73"/>
      <c r="E1355" s="73"/>
      <c r="F1355" s="73"/>
      <c r="G1355" s="73"/>
    </row>
    <row r="1356" spans="3:7" thickBot="1">
      <c r="C1356" s="73"/>
      <c r="D1356" s="73"/>
      <c r="E1356" s="73"/>
      <c r="F1356" s="73"/>
      <c r="G1356" s="73"/>
    </row>
    <row r="1357" spans="3:7" thickBot="1">
      <c r="C1357" s="73"/>
      <c r="D1357" s="73"/>
      <c r="E1357" s="73"/>
      <c r="F1357" s="73"/>
      <c r="G1357" s="73"/>
    </row>
    <row r="1358" spans="3:7" thickBot="1">
      <c r="C1358" s="73"/>
      <c r="D1358" s="73"/>
      <c r="E1358" s="73"/>
      <c r="F1358" s="73"/>
      <c r="G1358" s="73"/>
    </row>
    <row r="1359" spans="3:7" thickBot="1">
      <c r="C1359" s="73"/>
      <c r="D1359" s="73"/>
      <c r="E1359" s="73"/>
      <c r="F1359" s="73"/>
      <c r="G1359" s="73"/>
    </row>
    <row r="1360" spans="3:7" thickBot="1">
      <c r="C1360" s="73"/>
      <c r="D1360" s="73"/>
      <c r="E1360" s="73"/>
      <c r="F1360" s="73"/>
      <c r="G1360" s="73"/>
    </row>
    <row r="1361" spans="3:7" thickBot="1">
      <c r="C1361" s="73"/>
      <c r="D1361" s="73"/>
      <c r="E1361" s="73"/>
      <c r="F1361" s="73"/>
      <c r="G1361" s="73"/>
    </row>
    <row r="1362" spans="3:7" thickBot="1">
      <c r="C1362" s="73"/>
      <c r="D1362" s="73"/>
      <c r="E1362" s="73"/>
      <c r="F1362" s="73"/>
      <c r="G1362" s="73"/>
    </row>
    <row r="1363" spans="3:7" thickBot="1">
      <c r="C1363" s="73"/>
      <c r="D1363" s="73"/>
      <c r="E1363" s="73"/>
      <c r="F1363" s="73"/>
      <c r="G1363" s="73"/>
    </row>
    <row r="1364" spans="3:7" thickBot="1">
      <c r="C1364" s="73"/>
      <c r="D1364" s="73"/>
      <c r="E1364" s="73"/>
      <c r="F1364" s="73"/>
      <c r="G1364" s="73"/>
    </row>
    <row r="1365" spans="3:7" thickBot="1">
      <c r="C1365" s="73"/>
      <c r="D1365" s="73"/>
      <c r="E1365" s="73"/>
      <c r="F1365" s="73"/>
      <c r="G1365" s="73"/>
    </row>
    <row r="1366" spans="3:7" thickBot="1">
      <c r="C1366" s="73"/>
      <c r="D1366" s="73"/>
      <c r="E1366" s="73"/>
      <c r="F1366" s="73"/>
      <c r="G1366" s="73"/>
    </row>
    <row r="1367" spans="3:7" thickBot="1">
      <c r="C1367" s="73"/>
      <c r="D1367" s="73"/>
      <c r="E1367" s="73"/>
      <c r="F1367" s="73"/>
      <c r="G1367" s="73"/>
    </row>
    <row r="1368" spans="3:7" thickBot="1">
      <c r="C1368" s="73"/>
      <c r="D1368" s="73"/>
      <c r="E1368" s="73"/>
      <c r="F1368" s="73"/>
      <c r="G1368" s="73"/>
    </row>
    <row r="1369" spans="3:7" thickBot="1">
      <c r="C1369" s="73"/>
      <c r="D1369" s="73"/>
      <c r="E1369" s="73"/>
      <c r="F1369" s="73"/>
      <c r="G1369" s="73"/>
    </row>
    <row r="1370" spans="3:7" thickBot="1">
      <c r="C1370" s="73"/>
      <c r="D1370" s="73"/>
      <c r="E1370" s="73"/>
      <c r="F1370" s="73"/>
      <c r="G1370" s="73"/>
    </row>
    <row r="1371" spans="3:7" thickBot="1">
      <c r="C1371" s="73"/>
      <c r="D1371" s="73"/>
      <c r="E1371" s="73"/>
      <c r="F1371" s="73"/>
      <c r="G1371" s="73"/>
    </row>
    <row r="1372" spans="3:7" thickBot="1">
      <c r="C1372" s="73"/>
      <c r="D1372" s="73"/>
      <c r="E1372" s="73"/>
      <c r="F1372" s="73"/>
      <c r="G1372" s="73"/>
    </row>
    <row r="1373" spans="3:7" thickBot="1">
      <c r="C1373" s="73"/>
      <c r="D1373" s="73"/>
      <c r="E1373" s="73"/>
      <c r="F1373" s="73"/>
      <c r="G1373" s="73"/>
    </row>
    <row r="1374" spans="3:7" thickBot="1">
      <c r="C1374" s="73"/>
      <c r="D1374" s="73"/>
      <c r="E1374" s="73"/>
      <c r="F1374" s="73"/>
      <c r="G1374" s="73"/>
    </row>
    <row r="1375" spans="3:7" thickBot="1">
      <c r="C1375" s="73"/>
      <c r="D1375" s="73"/>
      <c r="E1375" s="73"/>
      <c r="F1375" s="73"/>
      <c r="G1375" s="73"/>
    </row>
    <row r="1376" spans="3:7" thickBot="1">
      <c r="C1376" s="73"/>
      <c r="D1376" s="73"/>
      <c r="E1376" s="73"/>
      <c r="F1376" s="73"/>
      <c r="G1376" s="73"/>
    </row>
    <row r="1377" spans="3:7" thickBot="1">
      <c r="C1377" s="73"/>
      <c r="D1377" s="73"/>
      <c r="E1377" s="73"/>
      <c r="F1377" s="73"/>
      <c r="G1377" s="73"/>
    </row>
    <row r="1378" spans="3:7" thickBot="1">
      <c r="C1378" s="73"/>
      <c r="D1378" s="73"/>
      <c r="E1378" s="73"/>
      <c r="F1378" s="73"/>
      <c r="G1378" s="73"/>
    </row>
    <row r="1379" spans="3:7" thickBot="1">
      <c r="C1379" s="73"/>
      <c r="D1379" s="73"/>
      <c r="E1379" s="73"/>
      <c r="F1379" s="73"/>
      <c r="G1379" s="73"/>
    </row>
    <row r="1380" spans="3:7" thickBot="1">
      <c r="C1380" s="73"/>
      <c r="D1380" s="73"/>
      <c r="E1380" s="73"/>
      <c r="F1380" s="73"/>
      <c r="G1380" s="73"/>
    </row>
    <row r="1381" spans="3:7" thickBot="1">
      <c r="C1381" s="73"/>
      <c r="D1381" s="73"/>
      <c r="E1381" s="73"/>
      <c r="F1381" s="73"/>
      <c r="G1381" s="73"/>
    </row>
    <row r="1382" spans="3:7" thickBot="1">
      <c r="C1382" s="73"/>
      <c r="D1382" s="73"/>
      <c r="E1382" s="73"/>
      <c r="F1382" s="73"/>
      <c r="G1382" s="73"/>
    </row>
    <row r="1383" spans="3:7" thickBot="1">
      <c r="C1383" s="73"/>
      <c r="D1383" s="73"/>
      <c r="E1383" s="73"/>
      <c r="F1383" s="73"/>
      <c r="G1383" s="73"/>
    </row>
    <row r="1384" spans="3:7" thickBot="1">
      <c r="C1384" s="73"/>
      <c r="D1384" s="73"/>
      <c r="E1384" s="73"/>
      <c r="F1384" s="73"/>
      <c r="G1384" s="73"/>
    </row>
    <row r="1385" spans="3:7" thickBot="1">
      <c r="C1385" s="73"/>
      <c r="D1385" s="73"/>
      <c r="E1385" s="73"/>
      <c r="F1385" s="73"/>
      <c r="G1385" s="73"/>
    </row>
    <row r="1386" spans="3:7" thickBot="1">
      <c r="C1386" s="73"/>
      <c r="D1386" s="73"/>
      <c r="E1386" s="73"/>
      <c r="F1386" s="73"/>
      <c r="G1386" s="73"/>
    </row>
    <row r="1387" spans="3:7" thickBot="1">
      <c r="C1387" s="73"/>
      <c r="D1387" s="73"/>
      <c r="E1387" s="73"/>
      <c r="F1387" s="73"/>
      <c r="G1387" s="73"/>
    </row>
    <row r="1388" spans="3:7" thickBot="1">
      <c r="C1388" s="73"/>
      <c r="D1388" s="73"/>
      <c r="E1388" s="73"/>
      <c r="F1388" s="73"/>
      <c r="G1388" s="73"/>
    </row>
    <row r="1389" spans="3:7" thickBot="1">
      <c r="C1389" s="73"/>
      <c r="D1389" s="73"/>
      <c r="E1389" s="73"/>
      <c r="F1389" s="73"/>
      <c r="G1389" s="73"/>
    </row>
    <row r="1390" spans="3:7" thickBot="1">
      <c r="C1390" s="73"/>
      <c r="D1390" s="73"/>
      <c r="E1390" s="73"/>
      <c r="F1390" s="73"/>
      <c r="G1390" s="73"/>
    </row>
    <row r="1391" spans="3:7" thickBot="1">
      <c r="C1391" s="73"/>
      <c r="D1391" s="73"/>
      <c r="E1391" s="73"/>
      <c r="F1391" s="73"/>
      <c r="G1391" s="73"/>
    </row>
    <row r="1392" spans="3:7" thickBot="1">
      <c r="C1392" s="73"/>
      <c r="D1392" s="73"/>
      <c r="E1392" s="73"/>
      <c r="F1392" s="73"/>
      <c r="G1392" s="73"/>
    </row>
    <row r="1393" spans="3:7" thickBot="1">
      <c r="C1393" s="73"/>
      <c r="D1393" s="73"/>
      <c r="E1393" s="73"/>
      <c r="F1393" s="73"/>
      <c r="G1393" s="73"/>
    </row>
    <row r="1394" spans="3:7" thickBot="1">
      <c r="C1394" s="73"/>
      <c r="D1394" s="73"/>
      <c r="E1394" s="73"/>
      <c r="F1394" s="73"/>
      <c r="G1394" s="73"/>
    </row>
    <row r="1395" spans="3:7" thickBot="1">
      <c r="C1395" s="73"/>
      <c r="D1395" s="73"/>
      <c r="E1395" s="73"/>
      <c r="F1395" s="73"/>
      <c r="G1395" s="73"/>
    </row>
    <row r="1396" spans="3:7" thickBot="1">
      <c r="C1396" s="73"/>
      <c r="D1396" s="73"/>
      <c r="E1396" s="73"/>
      <c r="F1396" s="73"/>
      <c r="G1396" s="73"/>
    </row>
    <row r="1397" spans="3:7" thickBot="1">
      <c r="C1397" s="73"/>
      <c r="D1397" s="73"/>
      <c r="E1397" s="73"/>
      <c r="F1397" s="73"/>
      <c r="G1397" s="73"/>
    </row>
    <row r="1398" spans="3:7" thickBot="1">
      <c r="C1398" s="73"/>
      <c r="D1398" s="73"/>
      <c r="E1398" s="73"/>
      <c r="F1398" s="73"/>
      <c r="G1398" s="73"/>
    </row>
    <row r="1399" spans="3:7" thickBot="1">
      <c r="C1399" s="73"/>
      <c r="D1399" s="73"/>
      <c r="E1399" s="73"/>
      <c r="F1399" s="73"/>
      <c r="G1399" s="73"/>
    </row>
    <row r="1400" spans="3:7" thickBot="1">
      <c r="C1400" s="73"/>
      <c r="D1400" s="73"/>
      <c r="E1400" s="73"/>
      <c r="F1400" s="73"/>
      <c r="G1400" s="73"/>
    </row>
    <row r="1401" spans="3:7" thickBot="1">
      <c r="C1401" s="73"/>
      <c r="D1401" s="73"/>
      <c r="E1401" s="73"/>
      <c r="F1401" s="73"/>
      <c r="G1401" s="73"/>
    </row>
    <row r="1402" spans="3:7" thickBot="1">
      <c r="C1402" s="73"/>
      <c r="D1402" s="73"/>
      <c r="E1402" s="73"/>
      <c r="F1402" s="73"/>
      <c r="G1402" s="73"/>
    </row>
    <row r="1403" spans="3:7" thickBot="1">
      <c r="C1403" s="73"/>
      <c r="D1403" s="73"/>
      <c r="E1403" s="73"/>
      <c r="F1403" s="73"/>
      <c r="G1403" s="73"/>
    </row>
    <row r="1404" spans="3:7" thickBot="1">
      <c r="C1404" s="73"/>
      <c r="D1404" s="73"/>
      <c r="E1404" s="73"/>
      <c r="F1404" s="73"/>
      <c r="G1404" s="73"/>
    </row>
    <row r="1405" spans="3:7" thickBot="1">
      <c r="C1405" s="73"/>
      <c r="D1405" s="73"/>
      <c r="E1405" s="73"/>
      <c r="F1405" s="73"/>
      <c r="G1405" s="73"/>
    </row>
    <row r="1406" spans="3:7" thickBot="1">
      <c r="C1406" s="73"/>
      <c r="D1406" s="73"/>
      <c r="E1406" s="73"/>
      <c r="F1406" s="73"/>
      <c r="G1406" s="73"/>
    </row>
    <row r="1407" spans="3:7" thickBot="1">
      <c r="C1407" s="73"/>
      <c r="D1407" s="73"/>
      <c r="E1407" s="73"/>
      <c r="F1407" s="73"/>
      <c r="G1407" s="73"/>
    </row>
    <row r="1408" spans="3:7" thickBot="1">
      <c r="C1408" s="73"/>
      <c r="D1408" s="73"/>
      <c r="E1408" s="73"/>
      <c r="F1408" s="73"/>
      <c r="G1408" s="73"/>
    </row>
    <row r="1409" spans="3:7" thickBot="1">
      <c r="C1409" s="73"/>
      <c r="D1409" s="73"/>
      <c r="E1409" s="73"/>
      <c r="F1409" s="73"/>
      <c r="G1409" s="73"/>
    </row>
    <row r="1410" spans="3:7" thickBot="1">
      <c r="C1410" s="73"/>
      <c r="D1410" s="73"/>
      <c r="E1410" s="73"/>
      <c r="F1410" s="73"/>
      <c r="G1410" s="73"/>
    </row>
    <row r="1411" spans="3:7" thickBot="1">
      <c r="C1411" s="73"/>
      <c r="D1411" s="73"/>
      <c r="E1411" s="73"/>
      <c r="F1411" s="73"/>
      <c r="G1411" s="73"/>
    </row>
    <row r="1412" spans="3:7" thickBot="1">
      <c r="C1412" s="73"/>
      <c r="D1412" s="73"/>
      <c r="E1412" s="73"/>
      <c r="F1412" s="73"/>
      <c r="G1412" s="73"/>
    </row>
    <row r="1413" spans="3:7" thickBot="1">
      <c r="C1413" s="73"/>
      <c r="D1413" s="73"/>
      <c r="E1413" s="73"/>
      <c r="F1413" s="73"/>
      <c r="G1413" s="73"/>
    </row>
    <row r="1414" spans="3:7" thickBot="1">
      <c r="C1414" s="73"/>
      <c r="D1414" s="73"/>
      <c r="E1414" s="73"/>
      <c r="F1414" s="73"/>
      <c r="G1414" s="73"/>
    </row>
    <row r="1415" spans="3:7" thickBot="1">
      <c r="C1415" s="73"/>
      <c r="D1415" s="73"/>
      <c r="E1415" s="73"/>
      <c r="F1415" s="73"/>
      <c r="G1415" s="73"/>
    </row>
    <row r="1416" spans="3:7" thickBot="1">
      <c r="C1416" s="73"/>
      <c r="D1416" s="73"/>
      <c r="E1416" s="73"/>
      <c r="F1416" s="73"/>
      <c r="G1416" s="73"/>
    </row>
    <row r="1417" spans="3:7" thickBot="1">
      <c r="C1417" s="73"/>
      <c r="D1417" s="73"/>
      <c r="E1417" s="73"/>
      <c r="F1417" s="73"/>
      <c r="G1417" s="73"/>
    </row>
    <row r="1418" spans="3:7" thickBot="1">
      <c r="C1418" s="73"/>
      <c r="D1418" s="73"/>
      <c r="E1418" s="73"/>
      <c r="F1418" s="73"/>
      <c r="G1418" s="73"/>
    </row>
    <row r="1419" spans="3:7" thickBot="1">
      <c r="C1419" s="73"/>
      <c r="D1419" s="73"/>
      <c r="E1419" s="73"/>
      <c r="F1419" s="73"/>
      <c r="G1419" s="73"/>
    </row>
    <row r="1420" spans="3:7" thickBot="1">
      <c r="C1420" s="73"/>
      <c r="D1420" s="73"/>
      <c r="E1420" s="73"/>
      <c r="F1420" s="73"/>
      <c r="G1420" s="73"/>
    </row>
    <row r="1421" spans="3:7" thickBot="1">
      <c r="C1421" s="73"/>
      <c r="D1421" s="73"/>
      <c r="E1421" s="73"/>
      <c r="F1421" s="73"/>
      <c r="G1421" s="73"/>
    </row>
    <row r="1422" spans="3:7" thickBot="1">
      <c r="C1422" s="73"/>
      <c r="D1422" s="73"/>
      <c r="E1422" s="73"/>
      <c r="F1422" s="73"/>
      <c r="G1422" s="73"/>
    </row>
    <row r="1423" spans="3:7" thickBot="1">
      <c r="C1423" s="73"/>
      <c r="D1423" s="73"/>
      <c r="E1423" s="73"/>
      <c r="F1423" s="73"/>
      <c r="G1423" s="73"/>
    </row>
    <row r="1424" spans="3:7" thickBot="1">
      <c r="C1424" s="73"/>
      <c r="D1424" s="73"/>
      <c r="E1424" s="73"/>
      <c r="F1424" s="73"/>
      <c r="G1424" s="73"/>
    </row>
    <row r="1425" spans="3:7" thickBot="1">
      <c r="C1425" s="73"/>
      <c r="D1425" s="73"/>
      <c r="E1425" s="73"/>
      <c r="F1425" s="73"/>
      <c r="G1425" s="73"/>
    </row>
    <row r="1426" spans="3:7" thickBot="1">
      <c r="C1426" s="73"/>
      <c r="D1426" s="73"/>
      <c r="E1426" s="73"/>
      <c r="F1426" s="73"/>
      <c r="G1426" s="73"/>
    </row>
    <row r="1427" spans="3:7" thickBot="1">
      <c r="C1427" s="73"/>
      <c r="D1427" s="73"/>
      <c r="E1427" s="73"/>
      <c r="F1427" s="73"/>
      <c r="G1427" s="73"/>
    </row>
    <row r="1428" spans="3:7" thickBot="1">
      <c r="C1428" s="73"/>
      <c r="D1428" s="73"/>
      <c r="E1428" s="73"/>
      <c r="F1428" s="73"/>
      <c r="G1428" s="73"/>
    </row>
    <row r="1429" spans="3:7" thickBot="1">
      <c r="C1429" s="73"/>
      <c r="D1429" s="73"/>
      <c r="E1429" s="73"/>
      <c r="F1429" s="73"/>
      <c r="G1429" s="73"/>
    </row>
    <row r="1430" spans="3:7" thickBot="1">
      <c r="C1430" s="73"/>
      <c r="D1430" s="73"/>
      <c r="E1430" s="73"/>
      <c r="F1430" s="73"/>
      <c r="G1430" s="73"/>
    </row>
    <row r="1431" spans="3:7" thickBot="1">
      <c r="C1431" s="73"/>
      <c r="D1431" s="73"/>
      <c r="E1431" s="73"/>
      <c r="F1431" s="73"/>
      <c r="G1431" s="73"/>
    </row>
    <row r="1432" spans="3:7" thickBot="1">
      <c r="C1432" s="73"/>
      <c r="D1432" s="73"/>
      <c r="E1432" s="73"/>
      <c r="F1432" s="73"/>
      <c r="G1432" s="73"/>
    </row>
    <row r="1433" spans="3:7" thickBot="1">
      <c r="C1433" s="73"/>
      <c r="D1433" s="73"/>
      <c r="E1433" s="73"/>
      <c r="F1433" s="73"/>
      <c r="G1433" s="73"/>
    </row>
    <row r="1434" spans="3:7" thickBot="1">
      <c r="C1434" s="73"/>
      <c r="D1434" s="73"/>
      <c r="E1434" s="73"/>
      <c r="F1434" s="73"/>
      <c r="G1434" s="73"/>
    </row>
    <row r="1435" spans="3:7" thickBot="1">
      <c r="C1435" s="73"/>
      <c r="D1435" s="73"/>
      <c r="E1435" s="73"/>
      <c r="F1435" s="73"/>
      <c r="G1435" s="73"/>
    </row>
    <row r="1436" spans="3:7" thickBot="1">
      <c r="C1436" s="73"/>
      <c r="D1436" s="73"/>
      <c r="E1436" s="73"/>
      <c r="F1436" s="73"/>
      <c r="G1436" s="73"/>
    </row>
    <row r="1437" spans="3:7" thickBot="1">
      <c r="C1437" s="73"/>
      <c r="D1437" s="73"/>
      <c r="E1437" s="73"/>
      <c r="F1437" s="73"/>
      <c r="G1437" s="73"/>
    </row>
    <row r="1438" spans="3:7" thickBot="1">
      <c r="C1438" s="73"/>
      <c r="D1438" s="73"/>
      <c r="E1438" s="73"/>
      <c r="F1438" s="73"/>
      <c r="G1438" s="73"/>
    </row>
    <row r="1439" spans="3:7" thickBot="1">
      <c r="C1439" s="73"/>
      <c r="D1439" s="73"/>
      <c r="E1439" s="73"/>
      <c r="F1439" s="73"/>
      <c r="G1439" s="73"/>
    </row>
    <row r="1440" spans="3:7" thickBot="1">
      <c r="C1440" s="73"/>
      <c r="D1440" s="73"/>
      <c r="E1440" s="73"/>
      <c r="F1440" s="73"/>
      <c r="G1440" s="73"/>
    </row>
    <row r="1441" spans="3:7" thickBot="1">
      <c r="C1441" s="73"/>
      <c r="D1441" s="73"/>
      <c r="E1441" s="73"/>
      <c r="F1441" s="73"/>
      <c r="G1441" s="73"/>
    </row>
    <row r="1442" spans="3:7" thickBot="1">
      <c r="C1442" s="73"/>
      <c r="D1442" s="73"/>
      <c r="E1442" s="73"/>
      <c r="F1442" s="73"/>
      <c r="G1442" s="73"/>
    </row>
    <row r="1443" spans="3:7" thickBot="1">
      <c r="C1443" s="73"/>
      <c r="D1443" s="73"/>
      <c r="E1443" s="73"/>
      <c r="F1443" s="73"/>
      <c r="G1443" s="73"/>
    </row>
    <row r="1444" spans="3:7" thickBot="1">
      <c r="C1444" s="73"/>
      <c r="D1444" s="73"/>
      <c r="E1444" s="73"/>
      <c r="F1444" s="73"/>
      <c r="G1444" s="73"/>
    </row>
    <row r="1445" spans="3:7" thickBot="1">
      <c r="C1445" s="73"/>
      <c r="D1445" s="73"/>
      <c r="E1445" s="73"/>
      <c r="F1445" s="73"/>
      <c r="G1445" s="73"/>
    </row>
    <row r="1446" spans="3:7" thickBot="1">
      <c r="C1446" s="73"/>
      <c r="D1446" s="73"/>
      <c r="E1446" s="73"/>
      <c r="F1446" s="73"/>
      <c r="G1446" s="73"/>
    </row>
    <row r="1447" spans="3:7" thickBot="1">
      <c r="C1447" s="73"/>
      <c r="D1447" s="73"/>
      <c r="E1447" s="73"/>
      <c r="F1447" s="73"/>
      <c r="G1447" s="73"/>
    </row>
    <row r="1448" spans="3:7" thickBot="1">
      <c r="C1448" s="73"/>
      <c r="D1448" s="73"/>
      <c r="E1448" s="73"/>
      <c r="F1448" s="73"/>
      <c r="G1448" s="73"/>
    </row>
    <row r="1449" spans="3:7" thickBot="1">
      <c r="C1449" s="73"/>
      <c r="D1449" s="73"/>
      <c r="E1449" s="73"/>
      <c r="F1449" s="73"/>
      <c r="G1449" s="73"/>
    </row>
    <row r="1450" spans="3:7" thickBot="1">
      <c r="C1450" s="73"/>
      <c r="D1450" s="73"/>
      <c r="E1450" s="73"/>
      <c r="F1450" s="73"/>
      <c r="G1450" s="73"/>
    </row>
    <row r="1451" spans="3:7" thickBot="1">
      <c r="C1451" s="73"/>
      <c r="D1451" s="73"/>
      <c r="E1451" s="73"/>
      <c r="F1451" s="73"/>
      <c r="G1451" s="73"/>
    </row>
    <row r="1452" spans="3:7" thickBot="1">
      <c r="C1452" s="73"/>
      <c r="D1452" s="73"/>
      <c r="E1452" s="73"/>
      <c r="F1452" s="73"/>
      <c r="G1452" s="73"/>
    </row>
    <row r="1453" spans="3:7" thickBot="1">
      <c r="C1453" s="73"/>
      <c r="D1453" s="73"/>
      <c r="E1453" s="73"/>
      <c r="F1453" s="73"/>
      <c r="G1453" s="73"/>
    </row>
    <row r="1454" spans="3:7" thickBot="1">
      <c r="C1454" s="73"/>
      <c r="D1454" s="73"/>
      <c r="E1454" s="73"/>
      <c r="F1454" s="73"/>
      <c r="G1454" s="73"/>
    </row>
    <row r="1455" spans="3:7" thickBot="1">
      <c r="C1455" s="73"/>
      <c r="D1455" s="73"/>
      <c r="E1455" s="73"/>
      <c r="F1455" s="73"/>
      <c r="G1455" s="73"/>
    </row>
    <row r="1456" spans="3:7" thickBot="1">
      <c r="C1456" s="73"/>
      <c r="D1456" s="73"/>
      <c r="E1456" s="73"/>
      <c r="F1456" s="73"/>
      <c r="G1456" s="73"/>
    </row>
    <row r="1457" spans="3:7" thickBot="1">
      <c r="C1457" s="73"/>
      <c r="D1457" s="73"/>
      <c r="E1457" s="73"/>
      <c r="F1457" s="73"/>
      <c r="G1457" s="73"/>
    </row>
    <row r="1458" spans="3:7" thickBot="1">
      <c r="C1458" s="73"/>
      <c r="D1458" s="73"/>
      <c r="E1458" s="73"/>
      <c r="F1458" s="73"/>
      <c r="G1458" s="73"/>
    </row>
    <row r="1459" spans="3:7" thickBot="1">
      <c r="C1459" s="73"/>
      <c r="D1459" s="73"/>
      <c r="E1459" s="73"/>
      <c r="F1459" s="73"/>
      <c r="G1459" s="73"/>
    </row>
    <row r="1460" spans="3:7" thickBot="1">
      <c r="C1460" s="73"/>
      <c r="D1460" s="73"/>
      <c r="E1460" s="73"/>
      <c r="F1460" s="73"/>
      <c r="G1460" s="73"/>
    </row>
    <row r="1461" spans="3:7" thickBot="1">
      <c r="C1461" s="73"/>
      <c r="D1461" s="73"/>
      <c r="E1461" s="73"/>
      <c r="F1461" s="73"/>
      <c r="G1461" s="73"/>
    </row>
    <row r="1462" spans="3:7" thickBot="1">
      <c r="C1462" s="73"/>
      <c r="D1462" s="73"/>
      <c r="E1462" s="73"/>
      <c r="F1462" s="73"/>
      <c r="G1462" s="73"/>
    </row>
    <row r="1463" spans="3:7" thickBot="1">
      <c r="C1463" s="73"/>
      <c r="D1463" s="73"/>
      <c r="E1463" s="73"/>
      <c r="F1463" s="73"/>
      <c r="G1463" s="73"/>
    </row>
    <row r="1464" spans="3:7" thickBot="1">
      <c r="C1464" s="73"/>
      <c r="D1464" s="73"/>
      <c r="E1464" s="73"/>
      <c r="F1464" s="73"/>
      <c r="G1464" s="73"/>
    </row>
    <row r="1465" spans="3:7" thickBot="1">
      <c r="C1465" s="73"/>
      <c r="D1465" s="73"/>
      <c r="E1465" s="73"/>
      <c r="F1465" s="73"/>
      <c r="G1465" s="73"/>
    </row>
    <row r="1466" spans="3:7" thickBot="1">
      <c r="C1466" s="73"/>
      <c r="D1466" s="73"/>
      <c r="E1466" s="73"/>
      <c r="F1466" s="73"/>
      <c r="G1466" s="73"/>
    </row>
    <row r="1467" spans="3:7" thickBot="1">
      <c r="C1467" s="73"/>
      <c r="D1467" s="73"/>
      <c r="E1467" s="73"/>
      <c r="F1467" s="73"/>
      <c r="G1467" s="73"/>
    </row>
    <row r="1468" spans="3:7" thickBot="1">
      <c r="C1468" s="73"/>
      <c r="D1468" s="73"/>
      <c r="E1468" s="73"/>
      <c r="F1468" s="73"/>
      <c r="G1468" s="73"/>
    </row>
    <row r="1469" spans="3:7" thickBot="1">
      <c r="C1469" s="73"/>
      <c r="D1469" s="73"/>
      <c r="E1469" s="73"/>
      <c r="F1469" s="73"/>
      <c r="G1469" s="73"/>
    </row>
    <row r="1470" spans="3:7" thickBot="1">
      <c r="C1470" s="73"/>
      <c r="D1470" s="73"/>
      <c r="E1470" s="73"/>
      <c r="F1470" s="73"/>
      <c r="G1470" s="73"/>
    </row>
    <row r="1471" spans="3:7" thickBot="1">
      <c r="C1471" s="73"/>
      <c r="D1471" s="73"/>
      <c r="E1471" s="73"/>
      <c r="F1471" s="73"/>
      <c r="G1471" s="73"/>
    </row>
    <row r="1472" spans="3:7" thickBot="1">
      <c r="C1472" s="73"/>
      <c r="D1472" s="73"/>
      <c r="E1472" s="73"/>
      <c r="F1472" s="73"/>
      <c r="G1472" s="73"/>
    </row>
    <row r="1473" spans="3:7" thickBot="1">
      <c r="C1473" s="73"/>
      <c r="D1473" s="73"/>
      <c r="E1473" s="73"/>
      <c r="F1473" s="73"/>
      <c r="G1473" s="73"/>
    </row>
    <row r="1474" spans="3:7" thickBot="1">
      <c r="C1474" s="73"/>
      <c r="D1474" s="73"/>
      <c r="E1474" s="73"/>
      <c r="F1474" s="73"/>
      <c r="G1474" s="73"/>
    </row>
    <row r="1475" spans="3:7" thickBot="1">
      <c r="C1475" s="73"/>
      <c r="D1475" s="73"/>
      <c r="E1475" s="73"/>
      <c r="F1475" s="73"/>
      <c r="G1475" s="73"/>
    </row>
    <row r="1476" spans="3:7" thickBot="1">
      <c r="C1476" s="73"/>
      <c r="D1476" s="73"/>
      <c r="E1476" s="73"/>
      <c r="F1476" s="73"/>
      <c r="G1476" s="73"/>
    </row>
    <row r="1477" spans="3:7" thickBot="1">
      <c r="C1477" s="73"/>
      <c r="D1477" s="73"/>
      <c r="E1477" s="73"/>
      <c r="F1477" s="73"/>
      <c r="G1477" s="73"/>
    </row>
    <row r="1478" spans="3:7" thickBot="1">
      <c r="C1478" s="73"/>
      <c r="D1478" s="73"/>
      <c r="E1478" s="73"/>
      <c r="F1478" s="73"/>
      <c r="G1478" s="73"/>
    </row>
    <row r="1479" spans="3:7" thickBot="1">
      <c r="C1479" s="73"/>
      <c r="D1479" s="73"/>
      <c r="E1479" s="73"/>
      <c r="F1479" s="73"/>
      <c r="G1479" s="73"/>
    </row>
    <row r="1480" spans="3:7" thickBot="1">
      <c r="C1480" s="73"/>
      <c r="D1480" s="73"/>
      <c r="E1480" s="73"/>
      <c r="F1480" s="73"/>
      <c r="G1480" s="73"/>
    </row>
    <row r="1481" spans="3:7" thickBot="1">
      <c r="C1481" s="73"/>
      <c r="D1481" s="73"/>
      <c r="E1481" s="73"/>
      <c r="F1481" s="73"/>
      <c r="G1481" s="73"/>
    </row>
    <row r="1482" spans="3:7" thickBot="1">
      <c r="C1482" s="73"/>
      <c r="D1482" s="73"/>
      <c r="E1482" s="73"/>
      <c r="F1482" s="73"/>
      <c r="G1482" s="73"/>
    </row>
    <row r="1483" spans="3:7" thickBot="1">
      <c r="C1483" s="73"/>
      <c r="D1483" s="73"/>
      <c r="E1483" s="73"/>
      <c r="F1483" s="73"/>
      <c r="G1483" s="73"/>
    </row>
    <row r="1484" spans="3:7" thickBot="1">
      <c r="C1484" s="73"/>
      <c r="D1484" s="73"/>
      <c r="E1484" s="73"/>
      <c r="F1484" s="73"/>
      <c r="G1484" s="73"/>
    </row>
    <row r="1485" spans="3:7" thickBot="1">
      <c r="C1485" s="73"/>
      <c r="D1485" s="73"/>
      <c r="E1485" s="73"/>
      <c r="F1485" s="73"/>
      <c r="G1485" s="73"/>
    </row>
    <row r="1486" spans="3:7" thickBot="1">
      <c r="C1486" s="73"/>
      <c r="D1486" s="73"/>
      <c r="E1486" s="73"/>
      <c r="F1486" s="73"/>
      <c r="G1486" s="73"/>
    </row>
    <row r="1487" spans="3:7" thickBot="1">
      <c r="C1487" s="73"/>
      <c r="D1487" s="73"/>
      <c r="E1487" s="73"/>
      <c r="F1487" s="73"/>
      <c r="G1487" s="73"/>
    </row>
    <row r="1488" spans="3:7" thickBot="1">
      <c r="C1488" s="73"/>
      <c r="D1488" s="73"/>
      <c r="E1488" s="73"/>
      <c r="F1488" s="73"/>
      <c r="G1488" s="73"/>
    </row>
    <row r="1489" spans="3:7" thickBot="1">
      <c r="C1489" s="73"/>
      <c r="D1489" s="73"/>
      <c r="E1489" s="73"/>
      <c r="F1489" s="73"/>
      <c r="G1489" s="73"/>
    </row>
    <row r="1490" spans="3:7" thickBot="1">
      <c r="C1490" s="73"/>
      <c r="D1490" s="73"/>
      <c r="E1490" s="73"/>
      <c r="F1490" s="73"/>
      <c r="G1490" s="73"/>
    </row>
    <row r="1491" spans="3:7" thickBot="1">
      <c r="C1491" s="73"/>
      <c r="D1491" s="73"/>
      <c r="E1491" s="73"/>
      <c r="F1491" s="73"/>
      <c r="G1491" s="73"/>
    </row>
    <row r="1492" spans="3:7" thickBot="1">
      <c r="C1492" s="73"/>
      <c r="D1492" s="73"/>
      <c r="E1492" s="73"/>
      <c r="F1492" s="73"/>
      <c r="G1492" s="73"/>
    </row>
    <row r="1493" spans="3:7" thickBot="1">
      <c r="C1493" s="73"/>
      <c r="D1493" s="73"/>
      <c r="E1493" s="73"/>
      <c r="F1493" s="73"/>
      <c r="G1493" s="73"/>
    </row>
    <row r="1494" spans="3:7" thickBot="1">
      <c r="C1494" s="73"/>
      <c r="D1494" s="73"/>
      <c r="E1494" s="73"/>
      <c r="F1494" s="73"/>
      <c r="G1494" s="73"/>
    </row>
    <row r="1495" spans="3:7" thickBot="1">
      <c r="C1495" s="73"/>
      <c r="D1495" s="73"/>
      <c r="E1495" s="73"/>
      <c r="F1495" s="73"/>
      <c r="G1495" s="73"/>
    </row>
    <row r="1496" spans="3:7" thickBot="1">
      <c r="C1496" s="73"/>
      <c r="D1496" s="73"/>
      <c r="E1496" s="73"/>
      <c r="F1496" s="73"/>
      <c r="G1496" s="73"/>
    </row>
    <row r="1497" spans="3:7" thickBot="1">
      <c r="C1497" s="73"/>
      <c r="D1497" s="73"/>
      <c r="E1497" s="73"/>
      <c r="F1497" s="73"/>
      <c r="G1497" s="73"/>
    </row>
    <row r="1498" spans="3:7" thickBot="1">
      <c r="C1498" s="73"/>
      <c r="D1498" s="73"/>
      <c r="E1498" s="73"/>
      <c r="F1498" s="73"/>
      <c r="G1498" s="73"/>
    </row>
    <row r="1499" spans="3:7" thickBot="1">
      <c r="C1499" s="73"/>
      <c r="D1499" s="73"/>
      <c r="E1499" s="73"/>
      <c r="F1499" s="73"/>
      <c r="G1499" s="73"/>
    </row>
    <row r="1500" spans="3:7" thickBot="1">
      <c r="C1500" s="73"/>
      <c r="D1500" s="73"/>
      <c r="E1500" s="73"/>
      <c r="F1500" s="73"/>
      <c r="G1500" s="73"/>
    </row>
    <row r="1501" spans="3:7" thickBot="1">
      <c r="C1501" s="73"/>
      <c r="D1501" s="73"/>
      <c r="E1501" s="73"/>
      <c r="F1501" s="73"/>
      <c r="G1501" s="73"/>
    </row>
    <row r="1502" spans="3:7" thickBot="1">
      <c r="C1502" s="73"/>
      <c r="D1502" s="73"/>
      <c r="E1502" s="73"/>
      <c r="F1502" s="73"/>
      <c r="G1502" s="73"/>
    </row>
    <row r="1503" spans="3:7" thickBot="1">
      <c r="C1503" s="73"/>
      <c r="D1503" s="73"/>
      <c r="E1503" s="73"/>
      <c r="F1503" s="73"/>
      <c r="G1503" s="73"/>
    </row>
    <row r="1504" spans="3:7" thickBot="1">
      <c r="C1504" s="73"/>
      <c r="D1504" s="73"/>
      <c r="E1504" s="73"/>
      <c r="F1504" s="73"/>
      <c r="G1504" s="73"/>
    </row>
    <row r="1505" spans="3:7" thickBot="1">
      <c r="C1505" s="73"/>
      <c r="D1505" s="73"/>
      <c r="E1505" s="73"/>
      <c r="F1505" s="73"/>
      <c r="G1505" s="73"/>
    </row>
    <row r="1506" spans="3:7" thickBot="1">
      <c r="C1506" s="73"/>
      <c r="D1506" s="73"/>
      <c r="E1506" s="73"/>
      <c r="F1506" s="73"/>
      <c r="G1506" s="73"/>
    </row>
    <row r="1507" spans="3:7" thickBot="1">
      <c r="C1507" s="73"/>
      <c r="D1507" s="73"/>
      <c r="E1507" s="73"/>
      <c r="F1507" s="73"/>
      <c r="G1507" s="73"/>
    </row>
    <row r="1508" spans="3:7" thickBot="1">
      <c r="C1508" s="73"/>
      <c r="D1508" s="73"/>
      <c r="E1508" s="73"/>
      <c r="F1508" s="73"/>
      <c r="G1508" s="73"/>
    </row>
    <row r="1509" spans="3:7" thickBot="1">
      <c r="C1509" s="73"/>
      <c r="D1509" s="73"/>
      <c r="E1509" s="73"/>
      <c r="F1509" s="73"/>
      <c r="G1509" s="73"/>
    </row>
    <row r="1510" spans="3:7" thickBot="1">
      <c r="C1510" s="73"/>
      <c r="D1510" s="73"/>
      <c r="E1510" s="73"/>
      <c r="F1510" s="73"/>
      <c r="G1510" s="73"/>
    </row>
    <row r="1511" spans="3:7" thickBot="1">
      <c r="C1511" s="73"/>
      <c r="D1511" s="73"/>
      <c r="E1511" s="73"/>
      <c r="F1511" s="73"/>
      <c r="G1511" s="73"/>
    </row>
    <row r="1512" spans="3:7" thickBot="1">
      <c r="C1512" s="73"/>
      <c r="D1512" s="73"/>
      <c r="E1512" s="73"/>
      <c r="F1512" s="73"/>
      <c r="G1512" s="73"/>
    </row>
    <row r="1513" spans="3:7" thickBot="1">
      <c r="C1513" s="73"/>
      <c r="D1513" s="73"/>
      <c r="E1513" s="73"/>
      <c r="F1513" s="73"/>
      <c r="G1513" s="73"/>
    </row>
    <row r="1514" spans="3:7" thickBot="1">
      <c r="C1514" s="73"/>
      <c r="D1514" s="73"/>
      <c r="E1514" s="73"/>
      <c r="F1514" s="73"/>
      <c r="G1514" s="73"/>
    </row>
    <row r="1515" spans="3:7" thickBot="1">
      <c r="C1515" s="73"/>
      <c r="D1515" s="73"/>
      <c r="E1515" s="73"/>
      <c r="F1515" s="73"/>
      <c r="G1515" s="73"/>
    </row>
    <row r="1516" spans="3:7" thickBot="1">
      <c r="C1516" s="73"/>
      <c r="D1516" s="73"/>
      <c r="E1516" s="73"/>
      <c r="F1516" s="73"/>
      <c r="G1516" s="73"/>
    </row>
    <row r="1517" spans="3:7" thickBot="1">
      <c r="C1517" s="73"/>
      <c r="D1517" s="73"/>
      <c r="E1517" s="73"/>
      <c r="F1517" s="73"/>
      <c r="G1517" s="73"/>
    </row>
    <row r="1518" spans="3:7" thickBot="1">
      <c r="C1518" s="73"/>
      <c r="D1518" s="73"/>
      <c r="E1518" s="73"/>
      <c r="F1518" s="73"/>
      <c r="G1518" s="73"/>
    </row>
    <row r="1519" spans="3:7" thickBot="1">
      <c r="C1519" s="73"/>
      <c r="D1519" s="73"/>
      <c r="E1519" s="73"/>
      <c r="F1519" s="73"/>
      <c r="G1519" s="73"/>
    </row>
    <row r="1520" spans="3:7" thickBot="1">
      <c r="C1520" s="73"/>
      <c r="D1520" s="73"/>
      <c r="E1520" s="73"/>
      <c r="F1520" s="73"/>
      <c r="G1520" s="73"/>
    </row>
    <row r="1521" spans="3:7" thickBot="1">
      <c r="C1521" s="73"/>
      <c r="D1521" s="73"/>
      <c r="E1521" s="73"/>
      <c r="F1521" s="73"/>
      <c r="G1521" s="73"/>
    </row>
    <row r="1522" spans="3:7" thickBot="1">
      <c r="C1522" s="73"/>
      <c r="D1522" s="73"/>
      <c r="E1522" s="73"/>
      <c r="F1522" s="73"/>
      <c r="G1522" s="73"/>
    </row>
    <row r="1523" spans="3:7" thickBot="1">
      <c r="C1523" s="73"/>
      <c r="D1523" s="73"/>
      <c r="E1523" s="73"/>
      <c r="F1523" s="73"/>
      <c r="G1523" s="73"/>
    </row>
    <row r="1524" spans="3:7" thickBot="1">
      <c r="C1524" s="73"/>
      <c r="D1524" s="73"/>
      <c r="E1524" s="73"/>
      <c r="F1524" s="73"/>
      <c r="G1524" s="73"/>
    </row>
    <row r="1525" spans="3:7" thickBot="1">
      <c r="C1525" s="73"/>
      <c r="D1525" s="73"/>
      <c r="E1525" s="73"/>
      <c r="F1525" s="73"/>
      <c r="G1525" s="73"/>
    </row>
    <row r="1526" spans="3:7" thickBot="1">
      <c r="C1526" s="73"/>
      <c r="D1526" s="73"/>
      <c r="E1526" s="73"/>
      <c r="F1526" s="73"/>
      <c r="G1526" s="73"/>
    </row>
    <row r="1527" spans="3:7" thickBot="1">
      <c r="C1527" s="73"/>
      <c r="D1527" s="73"/>
      <c r="E1527" s="73"/>
      <c r="F1527" s="73"/>
      <c r="G1527" s="73"/>
    </row>
    <row r="1528" spans="3:7" thickBot="1">
      <c r="C1528" s="73"/>
      <c r="D1528" s="73"/>
      <c r="E1528" s="73"/>
      <c r="F1528" s="73"/>
      <c r="G1528" s="73"/>
    </row>
    <row r="1529" spans="3:7" thickBot="1">
      <c r="C1529" s="73"/>
      <c r="D1529" s="73"/>
      <c r="E1529" s="73"/>
      <c r="F1529" s="73"/>
      <c r="G1529" s="73"/>
    </row>
    <row r="1530" spans="3:7" thickBot="1">
      <c r="C1530" s="73"/>
      <c r="D1530" s="73"/>
      <c r="E1530" s="73"/>
      <c r="F1530" s="73"/>
      <c r="G1530" s="73"/>
    </row>
    <row r="1531" spans="3:7" thickBot="1">
      <c r="C1531" s="73"/>
      <c r="D1531" s="73"/>
      <c r="E1531" s="73"/>
      <c r="F1531" s="73"/>
      <c r="G1531" s="73"/>
    </row>
    <row r="1532" spans="3:7" thickBot="1">
      <c r="C1532" s="73"/>
      <c r="D1532" s="73"/>
      <c r="E1532" s="73"/>
      <c r="F1532" s="73"/>
      <c r="G1532" s="73"/>
    </row>
    <row r="1533" spans="3:7" thickBot="1">
      <c r="C1533" s="73"/>
      <c r="D1533" s="73"/>
      <c r="E1533" s="73"/>
      <c r="F1533" s="73"/>
      <c r="G1533" s="73"/>
    </row>
    <row r="1534" spans="3:7" thickBot="1">
      <c r="C1534" s="73"/>
      <c r="D1534" s="73"/>
      <c r="E1534" s="73"/>
      <c r="F1534" s="73"/>
      <c r="G1534" s="73"/>
    </row>
    <row r="1535" spans="3:7" thickBot="1">
      <c r="C1535" s="73"/>
      <c r="D1535" s="73"/>
      <c r="E1535" s="73"/>
      <c r="F1535" s="73"/>
      <c r="G1535" s="73"/>
    </row>
    <row r="1536" spans="3:7" thickBot="1">
      <c r="C1536" s="73"/>
      <c r="D1536" s="73"/>
      <c r="E1536" s="73"/>
      <c r="F1536" s="73"/>
      <c r="G1536" s="73"/>
    </row>
    <row r="1537" spans="3:7" thickBot="1">
      <c r="C1537" s="73"/>
      <c r="D1537" s="73"/>
      <c r="E1537" s="73"/>
      <c r="F1537" s="73"/>
      <c r="G1537" s="73"/>
    </row>
    <row r="1538" spans="3:7" thickBot="1">
      <c r="C1538" s="73"/>
      <c r="D1538" s="73"/>
      <c r="E1538" s="73"/>
      <c r="F1538" s="73"/>
      <c r="G1538" s="73"/>
    </row>
    <row r="1539" spans="3:7" thickBot="1">
      <c r="C1539" s="73"/>
      <c r="D1539" s="73"/>
      <c r="E1539" s="73"/>
      <c r="F1539" s="73"/>
      <c r="G1539" s="73"/>
    </row>
    <row r="1540" spans="3:7" thickBot="1">
      <c r="C1540" s="73"/>
      <c r="D1540" s="73"/>
      <c r="E1540" s="73"/>
      <c r="F1540" s="73"/>
      <c r="G1540" s="73"/>
    </row>
    <row r="1541" spans="3:7" thickBot="1">
      <c r="C1541" s="73"/>
      <c r="D1541" s="73"/>
      <c r="E1541" s="73"/>
      <c r="F1541" s="73"/>
      <c r="G1541" s="73"/>
    </row>
    <row r="1542" spans="3:7" thickBot="1">
      <c r="C1542" s="73"/>
      <c r="D1542" s="73"/>
      <c r="E1542" s="73"/>
      <c r="F1542" s="73"/>
      <c r="G1542" s="73"/>
    </row>
    <row r="1543" spans="3:7" thickBot="1">
      <c r="C1543" s="73"/>
      <c r="D1543" s="73"/>
      <c r="E1543" s="73"/>
      <c r="F1543" s="73"/>
      <c r="G1543" s="73"/>
    </row>
    <row r="1544" spans="3:7" thickBot="1">
      <c r="C1544" s="73"/>
      <c r="D1544" s="73"/>
      <c r="E1544" s="73"/>
      <c r="F1544" s="73"/>
      <c r="G1544" s="73"/>
    </row>
    <row r="1545" spans="3:7" thickBot="1">
      <c r="C1545" s="73"/>
      <c r="D1545" s="73"/>
      <c r="E1545" s="73"/>
      <c r="F1545" s="73"/>
      <c r="G1545" s="73"/>
    </row>
    <row r="1546" spans="3:7" thickBot="1">
      <c r="C1546" s="73"/>
      <c r="D1546" s="73"/>
      <c r="E1546" s="73"/>
      <c r="F1546" s="73"/>
      <c r="G1546" s="73"/>
    </row>
    <row r="1547" spans="3:7" thickBot="1">
      <c r="C1547" s="73"/>
      <c r="D1547" s="73"/>
      <c r="E1547" s="73"/>
      <c r="F1547" s="73"/>
      <c r="G1547" s="73"/>
    </row>
    <row r="1548" spans="3:7" thickBot="1">
      <c r="C1548" s="73"/>
      <c r="D1548" s="73"/>
      <c r="E1548" s="73"/>
      <c r="F1548" s="73"/>
      <c r="G1548" s="73"/>
    </row>
    <row r="1549" spans="3:7" thickBot="1">
      <c r="C1549" s="73"/>
      <c r="D1549" s="73"/>
      <c r="E1549" s="73"/>
      <c r="F1549" s="73"/>
      <c r="G1549" s="73"/>
    </row>
    <row r="1550" spans="3:7" thickBot="1">
      <c r="C1550" s="73"/>
      <c r="D1550" s="73"/>
      <c r="E1550" s="73"/>
      <c r="F1550" s="73"/>
      <c r="G1550" s="73"/>
    </row>
    <row r="1551" spans="3:7" thickBot="1">
      <c r="C1551" s="73"/>
      <c r="D1551" s="73"/>
      <c r="E1551" s="73"/>
      <c r="F1551" s="73"/>
      <c r="G1551" s="73"/>
    </row>
    <row r="1552" spans="3:7" thickBot="1">
      <c r="C1552" s="73"/>
      <c r="D1552" s="73"/>
      <c r="E1552" s="73"/>
      <c r="F1552" s="73"/>
      <c r="G1552" s="73"/>
    </row>
    <row r="1553" spans="3:7" thickBot="1">
      <c r="C1553" s="73"/>
      <c r="D1553" s="73"/>
      <c r="E1553" s="73"/>
      <c r="F1553" s="73"/>
      <c r="G1553" s="73"/>
    </row>
    <row r="1554" spans="3:7" thickBot="1">
      <c r="C1554" s="73"/>
      <c r="D1554" s="73"/>
      <c r="E1554" s="73"/>
      <c r="F1554" s="73"/>
      <c r="G1554" s="73"/>
    </row>
    <row r="1555" spans="3:7" thickBot="1">
      <c r="C1555" s="73"/>
      <c r="D1555" s="73"/>
      <c r="E1555" s="73"/>
      <c r="F1555" s="73"/>
      <c r="G1555" s="73"/>
    </row>
    <row r="1556" spans="3:7" thickBot="1">
      <c r="C1556" s="73"/>
      <c r="D1556" s="73"/>
      <c r="E1556" s="73"/>
      <c r="F1556" s="73"/>
      <c r="G1556" s="73"/>
    </row>
    <row r="1557" spans="3:7" thickBot="1">
      <c r="C1557" s="73"/>
      <c r="D1557" s="73"/>
      <c r="E1557" s="73"/>
      <c r="F1557" s="73"/>
      <c r="G1557" s="73"/>
    </row>
    <row r="1558" spans="3:7" thickBot="1">
      <c r="C1558" s="73"/>
      <c r="D1558" s="73"/>
      <c r="E1558" s="73"/>
      <c r="F1558" s="73"/>
      <c r="G1558" s="73"/>
    </row>
    <row r="1559" spans="3:7" thickBot="1">
      <c r="C1559" s="73"/>
      <c r="D1559" s="73"/>
      <c r="E1559" s="73"/>
      <c r="F1559" s="73"/>
      <c r="G1559" s="73"/>
    </row>
    <row r="1560" spans="3:7" thickBot="1">
      <c r="C1560" s="73"/>
      <c r="D1560" s="73"/>
      <c r="E1560" s="73"/>
      <c r="F1560" s="73"/>
      <c r="G1560" s="73"/>
    </row>
    <row r="1561" spans="3:7" thickBot="1">
      <c r="C1561" s="73"/>
      <c r="D1561" s="73"/>
      <c r="E1561" s="73"/>
      <c r="F1561" s="73"/>
      <c r="G1561" s="73"/>
    </row>
    <row r="1562" spans="3:7" thickBot="1">
      <c r="C1562" s="73"/>
      <c r="D1562" s="73"/>
      <c r="E1562" s="73"/>
      <c r="F1562" s="73"/>
      <c r="G1562" s="73"/>
    </row>
    <row r="1563" spans="3:7" thickBot="1">
      <c r="C1563" s="73"/>
      <c r="D1563" s="73"/>
      <c r="E1563" s="73"/>
      <c r="F1563" s="73"/>
      <c r="G1563" s="73"/>
    </row>
    <row r="1564" spans="3:7" thickBot="1">
      <c r="C1564" s="73"/>
      <c r="D1564" s="73"/>
      <c r="E1564" s="73"/>
      <c r="F1564" s="73"/>
      <c r="G1564" s="73"/>
    </row>
    <row r="1565" spans="3:7" thickBot="1">
      <c r="C1565" s="73"/>
      <c r="D1565" s="73"/>
      <c r="E1565" s="73"/>
      <c r="F1565" s="73"/>
      <c r="G1565" s="73"/>
    </row>
    <row r="1566" spans="3:7" thickBot="1">
      <c r="C1566" s="73"/>
      <c r="D1566" s="73"/>
      <c r="E1566" s="73"/>
      <c r="F1566" s="73"/>
      <c r="G1566" s="73"/>
    </row>
    <row r="1567" spans="3:7" thickBot="1">
      <c r="C1567" s="73"/>
      <c r="D1567" s="73"/>
      <c r="E1567" s="73"/>
      <c r="F1567" s="73"/>
      <c r="G1567" s="73"/>
    </row>
    <row r="1568" spans="3:7" thickBot="1">
      <c r="C1568" s="73"/>
      <c r="D1568" s="73"/>
      <c r="E1568" s="73"/>
      <c r="F1568" s="73"/>
      <c r="G1568" s="73"/>
    </row>
    <row r="1569" spans="3:7" thickBot="1">
      <c r="C1569" s="73"/>
      <c r="D1569" s="73"/>
      <c r="E1569" s="73"/>
      <c r="F1569" s="73"/>
      <c r="G1569" s="73"/>
    </row>
    <row r="1570" spans="3:7" thickBot="1">
      <c r="C1570" s="73"/>
      <c r="D1570" s="73"/>
      <c r="E1570" s="73"/>
      <c r="F1570" s="73"/>
      <c r="G1570" s="73"/>
    </row>
    <row r="1571" spans="3:7" thickBot="1">
      <c r="C1571" s="73"/>
      <c r="D1571" s="73"/>
      <c r="E1571" s="73"/>
      <c r="F1571" s="73"/>
      <c r="G1571" s="73"/>
    </row>
    <row r="1572" spans="3:7" thickBot="1">
      <c r="C1572" s="73"/>
      <c r="D1572" s="73"/>
      <c r="E1572" s="73"/>
      <c r="F1572" s="73"/>
      <c r="G1572" s="73"/>
    </row>
    <row r="1573" spans="3:7" thickBot="1">
      <c r="C1573" s="73"/>
      <c r="D1573" s="73"/>
      <c r="E1573" s="73"/>
      <c r="F1573" s="73"/>
      <c r="G1573" s="73"/>
    </row>
    <row r="1574" spans="3:7" thickBot="1">
      <c r="C1574" s="73"/>
      <c r="D1574" s="73"/>
      <c r="E1574" s="73"/>
      <c r="F1574" s="73"/>
      <c r="G1574" s="73"/>
    </row>
    <row r="1575" spans="3:7" thickBot="1">
      <c r="C1575" s="73"/>
      <c r="D1575" s="73"/>
      <c r="E1575" s="73"/>
      <c r="F1575" s="73"/>
      <c r="G1575" s="73"/>
    </row>
    <row r="1576" spans="3:7" thickBot="1">
      <c r="C1576" s="73"/>
      <c r="D1576" s="73"/>
      <c r="E1576" s="73"/>
      <c r="F1576" s="73"/>
      <c r="G1576" s="73"/>
    </row>
    <row r="1577" spans="3:7" thickBot="1">
      <c r="C1577" s="73"/>
      <c r="D1577" s="73"/>
      <c r="E1577" s="73"/>
      <c r="F1577" s="73"/>
      <c r="G1577" s="73"/>
    </row>
    <row r="1578" spans="3:7" thickBot="1">
      <c r="C1578" s="73"/>
      <c r="D1578" s="73"/>
      <c r="E1578" s="73"/>
      <c r="F1578" s="73"/>
      <c r="G1578" s="73"/>
    </row>
    <row r="1579" spans="3:7" thickBot="1">
      <c r="C1579" s="73"/>
      <c r="D1579" s="73"/>
      <c r="E1579" s="73"/>
      <c r="F1579" s="73"/>
      <c r="G1579" s="73"/>
    </row>
    <row r="1580" spans="3:7" thickBot="1">
      <c r="C1580" s="73"/>
      <c r="D1580" s="73"/>
      <c r="E1580" s="73"/>
      <c r="F1580" s="73"/>
      <c r="G1580" s="73"/>
    </row>
    <row r="1581" spans="3:7" thickBot="1">
      <c r="C1581" s="73"/>
      <c r="D1581" s="73"/>
      <c r="E1581" s="73"/>
      <c r="F1581" s="73"/>
      <c r="G1581" s="73"/>
    </row>
    <row r="1582" spans="3:7" thickBot="1">
      <c r="C1582" s="73"/>
      <c r="D1582" s="73"/>
      <c r="E1582" s="73"/>
      <c r="F1582" s="73"/>
      <c r="G1582" s="73"/>
    </row>
    <row r="1583" spans="3:7" thickBot="1">
      <c r="C1583" s="73"/>
      <c r="D1583" s="73"/>
      <c r="E1583" s="73"/>
      <c r="F1583" s="73"/>
      <c r="G1583" s="73"/>
    </row>
    <row r="1584" spans="3:7" thickBot="1">
      <c r="C1584" s="73"/>
      <c r="D1584" s="73"/>
      <c r="E1584" s="73"/>
      <c r="F1584" s="73"/>
      <c r="G1584" s="73"/>
    </row>
    <row r="1585" spans="3:7" thickBot="1">
      <c r="C1585" s="73"/>
      <c r="D1585" s="73"/>
      <c r="E1585" s="73"/>
      <c r="F1585" s="73"/>
      <c r="G1585" s="73"/>
    </row>
    <row r="1586" spans="3:7" thickBot="1">
      <c r="C1586" s="73"/>
      <c r="D1586" s="73"/>
      <c r="E1586" s="73"/>
      <c r="F1586" s="73"/>
      <c r="G1586" s="73"/>
    </row>
    <row r="1587" spans="3:7" thickBot="1">
      <c r="C1587" s="73"/>
      <c r="D1587" s="73"/>
      <c r="E1587" s="73"/>
      <c r="F1587" s="73"/>
      <c r="G1587" s="73"/>
    </row>
    <row r="1588" spans="3:7" thickBot="1">
      <c r="C1588" s="73"/>
      <c r="D1588" s="73"/>
      <c r="E1588" s="73"/>
      <c r="F1588" s="73"/>
      <c r="G1588" s="73"/>
    </row>
    <row r="1589" spans="3:7" thickBot="1">
      <c r="C1589" s="73"/>
      <c r="D1589" s="73"/>
      <c r="E1589" s="73"/>
      <c r="F1589" s="73"/>
      <c r="G1589" s="73"/>
    </row>
    <row r="1590" spans="3:7" thickBot="1">
      <c r="C1590" s="73"/>
      <c r="D1590" s="73"/>
      <c r="E1590" s="73"/>
      <c r="F1590" s="73"/>
      <c r="G1590" s="73"/>
    </row>
    <row r="1591" spans="3:7" thickBot="1">
      <c r="C1591" s="73"/>
      <c r="D1591" s="73"/>
      <c r="E1591" s="73"/>
      <c r="F1591" s="73"/>
      <c r="G1591" s="73"/>
    </row>
    <row r="1592" spans="3:7" thickBot="1">
      <c r="C1592" s="73"/>
      <c r="D1592" s="73"/>
      <c r="E1592" s="73"/>
      <c r="F1592" s="73"/>
      <c r="G1592" s="73"/>
    </row>
    <row r="1593" spans="3:7" thickBot="1">
      <c r="C1593" s="73"/>
      <c r="D1593" s="73"/>
      <c r="E1593" s="73"/>
      <c r="F1593" s="73"/>
      <c r="G1593" s="73"/>
    </row>
    <row r="1594" spans="3:7" thickBot="1">
      <c r="C1594" s="73"/>
      <c r="D1594" s="73"/>
      <c r="E1594" s="73"/>
      <c r="F1594" s="73"/>
      <c r="G1594" s="73"/>
    </row>
    <row r="1595" spans="3:7" thickBot="1">
      <c r="C1595" s="73"/>
      <c r="D1595" s="73"/>
      <c r="E1595" s="73"/>
      <c r="F1595" s="73"/>
      <c r="G1595" s="73"/>
    </row>
    <row r="1596" spans="3:7" thickBot="1">
      <c r="C1596" s="73"/>
      <c r="D1596" s="73"/>
      <c r="E1596" s="73"/>
      <c r="F1596" s="73"/>
      <c r="G1596" s="73"/>
    </row>
    <row r="1597" spans="3:7" thickBot="1">
      <c r="C1597" s="73"/>
      <c r="D1597" s="73"/>
      <c r="E1597" s="73"/>
      <c r="F1597" s="73"/>
      <c r="G1597" s="73"/>
    </row>
    <row r="1598" spans="3:7" thickBot="1">
      <c r="C1598" s="73"/>
      <c r="D1598" s="73"/>
      <c r="E1598" s="73"/>
      <c r="F1598" s="73"/>
      <c r="G1598" s="73"/>
    </row>
    <row r="1599" spans="3:7" thickBot="1">
      <c r="C1599" s="73"/>
      <c r="D1599" s="73"/>
      <c r="E1599" s="73"/>
      <c r="F1599" s="73"/>
      <c r="G1599" s="73"/>
    </row>
    <row r="1600" spans="3:7" thickBot="1">
      <c r="C1600" s="73"/>
      <c r="D1600" s="73"/>
      <c r="E1600" s="73"/>
      <c r="F1600" s="73"/>
      <c r="G1600" s="73"/>
    </row>
    <row r="1601" spans="3:7" thickBot="1">
      <c r="C1601" s="73"/>
      <c r="D1601" s="73"/>
      <c r="E1601" s="73"/>
      <c r="F1601" s="73"/>
      <c r="G1601" s="73"/>
    </row>
    <row r="1602" spans="3:7" thickBot="1">
      <c r="C1602" s="73"/>
      <c r="D1602" s="73"/>
      <c r="E1602" s="73"/>
      <c r="F1602" s="73"/>
      <c r="G1602" s="73"/>
    </row>
    <row r="1603" spans="3:7" thickBot="1">
      <c r="C1603" s="73"/>
      <c r="D1603" s="73"/>
      <c r="E1603" s="73"/>
      <c r="F1603" s="73"/>
      <c r="G1603" s="73"/>
    </row>
    <row r="1604" spans="3:7" thickBot="1">
      <c r="C1604" s="73"/>
      <c r="D1604" s="73"/>
      <c r="E1604" s="73"/>
      <c r="F1604" s="73"/>
      <c r="G1604" s="73"/>
    </row>
    <row r="1605" spans="3:7" thickBot="1">
      <c r="C1605" s="73"/>
      <c r="D1605" s="73"/>
      <c r="E1605" s="73"/>
      <c r="F1605" s="73"/>
      <c r="G1605" s="73"/>
    </row>
    <row r="1606" spans="3:7" thickBot="1">
      <c r="C1606" s="73"/>
      <c r="D1606" s="73"/>
      <c r="E1606" s="73"/>
      <c r="F1606" s="73"/>
      <c r="G1606" s="73"/>
    </row>
    <row r="1607" spans="3:7" thickBot="1">
      <c r="C1607" s="73"/>
      <c r="D1607" s="73"/>
      <c r="E1607" s="73"/>
      <c r="F1607" s="73"/>
      <c r="G1607" s="73"/>
    </row>
    <row r="1608" spans="3:7" thickBot="1">
      <c r="C1608" s="73"/>
      <c r="D1608" s="73"/>
      <c r="E1608" s="73"/>
      <c r="F1608" s="73"/>
      <c r="G1608" s="73"/>
    </row>
    <row r="1609" spans="3:7" thickBot="1">
      <c r="C1609" s="73"/>
      <c r="D1609" s="73"/>
      <c r="E1609" s="73"/>
      <c r="F1609" s="73"/>
      <c r="G1609" s="73"/>
    </row>
    <row r="1610" spans="3:7" thickBot="1">
      <c r="C1610" s="73"/>
      <c r="D1610" s="73"/>
      <c r="E1610" s="73"/>
      <c r="F1610" s="73"/>
      <c r="G1610" s="73"/>
    </row>
    <row r="1611" spans="3:7" thickBot="1">
      <c r="C1611" s="73"/>
      <c r="D1611" s="73"/>
      <c r="E1611" s="73"/>
      <c r="F1611" s="73"/>
      <c r="G1611" s="73"/>
    </row>
    <row r="1612" spans="3:7" thickBot="1">
      <c r="C1612" s="73"/>
      <c r="D1612" s="73"/>
      <c r="E1612" s="73"/>
      <c r="F1612" s="73"/>
      <c r="G1612" s="73"/>
    </row>
    <row r="1613" spans="3:7" thickBot="1">
      <c r="C1613" s="73"/>
      <c r="D1613" s="73"/>
      <c r="E1613" s="73"/>
      <c r="F1613" s="73"/>
      <c r="G1613" s="73"/>
    </row>
    <row r="1614" spans="3:7" thickBot="1">
      <c r="C1614" s="73"/>
      <c r="D1614" s="73"/>
      <c r="E1614" s="73"/>
      <c r="F1614" s="73"/>
      <c r="G1614" s="73"/>
    </row>
    <row r="1615" spans="3:7" thickBot="1">
      <c r="C1615" s="73"/>
      <c r="D1615" s="73"/>
      <c r="E1615" s="73"/>
      <c r="F1615" s="73"/>
      <c r="G1615" s="73"/>
    </row>
    <row r="1616" spans="3:7" thickBot="1">
      <c r="C1616" s="73"/>
      <c r="D1616" s="73"/>
      <c r="E1616" s="73"/>
      <c r="F1616" s="73"/>
      <c r="G1616" s="73"/>
    </row>
    <row r="1617" spans="3:7" thickBot="1">
      <c r="C1617" s="73"/>
      <c r="D1617" s="73"/>
      <c r="E1617" s="73"/>
      <c r="F1617" s="73"/>
      <c r="G1617" s="73"/>
    </row>
    <row r="1618" spans="3:7" thickBot="1">
      <c r="C1618" s="73"/>
      <c r="D1618" s="73"/>
      <c r="E1618" s="73"/>
      <c r="F1618" s="73"/>
      <c r="G1618" s="73"/>
    </row>
    <row r="1619" spans="3:7" thickBot="1">
      <c r="C1619" s="73"/>
      <c r="D1619" s="73"/>
      <c r="E1619" s="73"/>
      <c r="F1619" s="73"/>
      <c r="G1619" s="73"/>
    </row>
    <row r="1620" spans="3:7" thickBot="1">
      <c r="C1620" s="73"/>
      <c r="D1620" s="73"/>
      <c r="E1620" s="73"/>
      <c r="F1620" s="73"/>
      <c r="G1620" s="73"/>
    </row>
    <row r="1621" spans="3:7" thickBot="1">
      <c r="C1621" s="73"/>
      <c r="D1621" s="73"/>
      <c r="E1621" s="73"/>
      <c r="F1621" s="73"/>
      <c r="G1621" s="73"/>
    </row>
    <row r="1048564" spans="3:57" hidden="1" thickBot="1">
      <c r="C1048564" s="65">
        <v>886</v>
      </c>
      <c r="D1048564" s="65">
        <v>887</v>
      </c>
      <c r="E1048564" s="65">
        <v>888</v>
      </c>
      <c r="F1048564" s="65">
        <v>889</v>
      </c>
      <c r="G1048564" s="65">
        <v>890</v>
      </c>
      <c r="H1048564" s="65">
        <v>891</v>
      </c>
      <c r="I1048564" s="65">
        <v>892</v>
      </c>
      <c r="J1048564" s="65">
        <v>893</v>
      </c>
      <c r="K1048564" s="65">
        <v>894</v>
      </c>
      <c r="L1048564" s="65">
        <v>895</v>
      </c>
      <c r="M1048564" s="65">
        <v>896</v>
      </c>
      <c r="N1048564" s="65">
        <v>897</v>
      </c>
      <c r="O1048564" s="65">
        <v>898</v>
      </c>
      <c r="P1048564" s="65">
        <v>899</v>
      </c>
      <c r="Q1048564" s="65">
        <v>900</v>
      </c>
      <c r="R1048564" s="65">
        <v>901</v>
      </c>
      <c r="S1048564" s="65">
        <v>902</v>
      </c>
      <c r="T1048564" s="65">
        <v>903</v>
      </c>
      <c r="U1048564" s="65">
        <v>904</v>
      </c>
      <c r="V1048564" s="65">
        <v>905</v>
      </c>
      <c r="W1048564" s="65">
        <v>906</v>
      </c>
      <c r="X1048564" s="65">
        <v>907</v>
      </c>
      <c r="Y1048564" s="65">
        <v>908</v>
      </c>
      <c r="Z1048564" s="65">
        <v>909</v>
      </c>
      <c r="AA1048564" s="65">
        <v>910</v>
      </c>
      <c r="AB1048564" s="65">
        <v>911</v>
      </c>
      <c r="AC1048564" s="65">
        <v>912</v>
      </c>
      <c r="AD1048564" s="65">
        <v>913</v>
      </c>
      <c r="AE1048564" s="65">
        <v>914</v>
      </c>
      <c r="AF1048564" s="65">
        <v>915</v>
      </c>
      <c r="AG1048564" s="65">
        <v>916</v>
      </c>
      <c r="AH1048564" s="65">
        <v>917</v>
      </c>
      <c r="AI1048564" s="65">
        <v>918</v>
      </c>
      <c r="AJ1048564" s="65">
        <v>919</v>
      </c>
      <c r="AK1048564" s="65">
        <v>920</v>
      </c>
      <c r="AL1048564" s="65">
        <v>921</v>
      </c>
      <c r="AM1048564" s="65">
        <v>922</v>
      </c>
      <c r="AN1048564" s="65">
        <v>923</v>
      </c>
      <c r="AO1048564" s="65">
        <v>924</v>
      </c>
      <c r="AP1048564" s="58">
        <v>930</v>
      </c>
      <c r="AQ1048564" s="58">
        <v>931</v>
      </c>
      <c r="AR1048564" s="58">
        <v>933</v>
      </c>
      <c r="AS1048564" s="58">
        <v>942</v>
      </c>
      <c r="AT1048564" s="58">
        <v>947</v>
      </c>
      <c r="AU1048564" s="58">
        <v>950</v>
      </c>
      <c r="AV1048564" s="58">
        <v>951</v>
      </c>
      <c r="AW1048564" s="58">
        <v>952</v>
      </c>
      <c r="AX1048564" s="58">
        <v>953</v>
      </c>
      <c r="AY1048564" s="58">
        <v>954</v>
      </c>
      <c r="AZ1048564" s="58">
        <v>955</v>
      </c>
      <c r="BA1048564" s="58">
        <v>956</v>
      </c>
      <c r="BB1048564" s="58">
        <v>957</v>
      </c>
      <c r="BC1048564" s="58">
        <v>1091</v>
      </c>
      <c r="BD1048564" s="58">
        <v>1092</v>
      </c>
      <c r="BE1048564" s="58">
        <v>1093</v>
      </c>
    </row>
    <row r="1048565" spans="3:57" hidden="1" thickBot="1"/>
    <row r="1048566" spans="3:57" hidden="1" thickBot="1"/>
    <row r="1048567" spans="3:57" hidden="1" thickBot="1"/>
    <row r="1048568" spans="3:57" hidden="1" thickBot="1"/>
    <row r="1048569" spans="3:57" hidden="1" thickBot="1"/>
    <row r="1048570" spans="3:57" hidden="1" thickBot="1"/>
    <row r="1048571" spans="3:57" hidden="1" thickBot="1"/>
    <row r="1048572" spans="3:57" hidden="1" thickBot="1"/>
    <row r="1048573" spans="3:57" hidden="1" thickBot="1"/>
    <row r="1048574" spans="3:57" hidden="1" thickBot="1"/>
    <row r="1048575" spans="3:57" hidden="1" thickBot="1"/>
    <row r="1048576" spans="3:57" hidden="1" thickBot="1"/>
  </sheetData>
  <mergeCells count="5">
    <mergeCell ref="W3:Z3"/>
    <mergeCell ref="A1:B1"/>
    <mergeCell ref="W1:Z1"/>
    <mergeCell ref="AA1:AG1"/>
    <mergeCell ref="A2:B2"/>
  </mergeCells>
  <phoneticPr fontId="4" type="noConversion"/>
  <printOptions horizontalCentered="1"/>
  <pageMargins left="0.17" right="0.17"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pageSetUpPr fitToPage="1"/>
  </sheetPr>
  <dimension ref="A1:XFB1048576"/>
  <sheetViews>
    <sheetView zoomScale="90" zoomScaleNormal="90" workbookViewId="0">
      <pane xSplit="2" ySplit="2" topLeftCell="AU3" activePane="bottomRight" state="frozen"/>
      <selection pane="topRight" activeCell="C1" sqref="C1"/>
      <selection pane="bottomLeft" activeCell="A4" sqref="A4"/>
      <selection pane="bottomRight" activeCell="BE1" sqref="BE1"/>
    </sheetView>
  </sheetViews>
  <sheetFormatPr defaultRowHeight="12" thickBottom="1" outlineLevelCol="1"/>
  <cols>
    <col min="1" max="1" width="0.28515625" style="57" customWidth="1"/>
    <col min="2" max="2" width="57.140625" style="60" customWidth="1"/>
    <col min="3" max="8" width="13.7109375" style="65" hidden="1" customWidth="1" outlineLevel="1"/>
    <col min="9" max="16" width="13.7109375" style="58" hidden="1" customWidth="1" outlineLevel="1"/>
    <col min="17" max="17" width="13.7109375" style="77" hidden="1" customWidth="1" outlineLevel="1"/>
    <col min="18" max="30" width="13.7109375" style="58" hidden="1" customWidth="1" outlineLevel="1"/>
    <col min="31" max="34" width="13.42578125" style="58" hidden="1" customWidth="1" outlineLevel="1"/>
    <col min="35" max="35" width="13.42578125" style="58" customWidth="1" collapsed="1"/>
    <col min="36" max="57" width="13.42578125" style="58" customWidth="1"/>
    <col min="58" max="16381" width="9.140625" style="58"/>
    <col min="16382" max="16382" width="9.140625" style="58" hidden="1" customWidth="1"/>
    <col min="16383" max="16384" width="0" style="58" hidden="1" customWidth="1"/>
  </cols>
  <sheetData>
    <row r="1" spans="1:199 16382:16382" ht="33" customHeight="1" thickBot="1">
      <c r="A1" s="2432" t="str">
        <f>INDEX(tblTrans[[English]:[Polski]],MATCH(XFB1,tblTrans[ID],0),LangSelID)</f>
        <v>Investment Income</v>
      </c>
      <c r="B1" s="2442" t="e">
        <f>INDEX(tblTrans[[English]:[Polski]],MATCH(A1,tblTrans[ID],0),LangSelID)</f>
        <v>#N/A</v>
      </c>
      <c r="C1" s="545"/>
      <c r="D1" s="545"/>
      <c r="E1" s="545"/>
      <c r="F1" s="545"/>
      <c r="G1" s="545"/>
      <c r="H1" s="545"/>
      <c r="I1" s="546"/>
      <c r="J1" s="546"/>
      <c r="K1" s="546"/>
      <c r="L1" s="546"/>
      <c r="M1" s="546"/>
      <c r="N1" s="546"/>
      <c r="O1" s="546"/>
      <c r="P1" s="546"/>
      <c r="Q1" s="546"/>
      <c r="R1" s="546"/>
      <c r="S1" s="546"/>
      <c r="T1" s="546"/>
      <c r="U1" s="546"/>
      <c r="V1" s="546"/>
      <c r="W1" s="2434"/>
      <c r="X1" s="2434"/>
      <c r="Y1" s="2434"/>
      <c r="Z1" s="2434"/>
      <c r="AA1" s="2434"/>
      <c r="AB1" s="2434"/>
      <c r="AC1" s="2434"/>
      <c r="AD1" s="2434"/>
      <c r="AE1" s="2434"/>
      <c r="AF1" s="2434"/>
      <c r="AG1" s="2434"/>
      <c r="AH1" s="547"/>
      <c r="AI1" s="547"/>
      <c r="AJ1" s="546"/>
      <c r="AK1" s="546"/>
      <c r="AL1" s="546"/>
      <c r="AM1" s="546"/>
      <c r="AN1" s="546"/>
      <c r="AO1" s="546"/>
      <c r="AP1" s="546"/>
      <c r="AQ1" s="546"/>
      <c r="AR1" s="546"/>
      <c r="AS1" s="546"/>
      <c r="AT1" s="546"/>
      <c r="AU1" s="546"/>
      <c r="AV1" s="546"/>
      <c r="AW1" s="546"/>
      <c r="AX1" s="546"/>
      <c r="AY1" s="546"/>
      <c r="AZ1" s="546"/>
      <c r="BA1" s="546"/>
      <c r="BB1" s="546"/>
      <c r="BC1" s="546"/>
      <c r="BD1" s="546"/>
      <c r="BE1" s="546"/>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XFB1" s="135">
        <v>243</v>
      </c>
    </row>
    <row r="2" spans="1:199 16382:16382" s="161" customFormat="1" ht="18" customHeight="1" thickBot="1">
      <c r="A2" s="1576"/>
      <c r="B2" s="1577"/>
      <c r="C2" s="260" t="str">
        <f>INDEX(tblTrans[[English]:[Polski]],MATCH(C1048575,tblTrans[ID],0),LangSelID)</f>
        <v>Q1 2006</v>
      </c>
      <c r="D2" s="229" t="str">
        <f>INDEX(tblTrans[[English]:[Polski]],MATCH(D1048575,tblTrans[ID],0),LangSelID)</f>
        <v>Q2 2006</v>
      </c>
      <c r="E2" s="261" t="str">
        <f>INDEX(tblTrans[[English]:[Polski]],MATCH(E1048575,tblTrans[ID],0),LangSelID)</f>
        <v>Q3 2006</v>
      </c>
      <c r="F2" s="311" t="str">
        <f>INDEX(tblTrans[[English]:[Polski]],MATCH(F1048575,tblTrans[ID],0),LangSelID)</f>
        <v>Q4 2006</v>
      </c>
      <c r="G2" s="260" t="str">
        <f>INDEX(tblTrans[[English]:[Polski]],MATCH(G1048575,tblTrans[ID],0),LangSelID)</f>
        <v>Q1 2007</v>
      </c>
      <c r="H2" s="229" t="str">
        <f>INDEX(tblTrans[[English]:[Polski]],MATCH(H1048575,tblTrans[ID],0),LangSelID)</f>
        <v>Q2 2007</v>
      </c>
      <c r="I2" s="229" t="str">
        <f>INDEX(tblTrans[[English]:[Polski]],MATCH(I1048575,tblTrans[ID],0),LangSelID)</f>
        <v>Q3 2007</v>
      </c>
      <c r="J2" s="261" t="str">
        <f>INDEX(tblTrans[[English]:[Polski]],MATCH(J1048575,tblTrans[ID],0),LangSelID)</f>
        <v>Q4 2007</v>
      </c>
      <c r="K2" s="257" t="str">
        <f>INDEX(tblTrans[[English]:[Polski]],MATCH(K1048575,tblTrans[ID],0),LangSelID)</f>
        <v>Q1 2008</v>
      </c>
      <c r="L2" s="229" t="str">
        <f>INDEX(tblTrans[[English]:[Polski]],MATCH(L1048575,tblTrans[ID],0),LangSelID)</f>
        <v>Q2 2008</v>
      </c>
      <c r="M2" s="195" t="str">
        <f>INDEX(tblTrans[[English]:[Polski]],MATCH(M1048575,tblTrans[ID],0),LangSelID)</f>
        <v>Q3 2008</v>
      </c>
      <c r="N2" s="253" t="str">
        <f>INDEX(tblTrans[[English]:[Polski]],MATCH(N1048575,tblTrans[ID],0),LangSelID)</f>
        <v>Q4 2008</v>
      </c>
      <c r="O2" s="973" t="str">
        <f>INDEX(tblTrans[[English]:[Polski]],MATCH(O1048575,tblTrans[ID],0),LangSelID)</f>
        <v>Q1 2009</v>
      </c>
      <c r="P2" s="195" t="str">
        <f>INDEX(tblTrans[[English]:[Polski]],MATCH(P1048575,tblTrans[ID],0),LangSelID)</f>
        <v>Q2 2009</v>
      </c>
      <c r="Q2" s="195" t="str">
        <f>INDEX(tblTrans[[English]:[Polski]],MATCH(Q1048575,tblTrans[ID],0),LangSelID)</f>
        <v>Q3 2009</v>
      </c>
      <c r="R2" s="274" t="str">
        <f>INDEX(tblTrans[[English]:[Polski]],MATCH(R1048575,tblTrans[ID],0),LangSelID)</f>
        <v>Q4 2009</v>
      </c>
      <c r="S2" s="280" t="str">
        <f>INDEX(tblTrans[[English]:[Polski]],MATCH(S1048575,tblTrans[ID],0),LangSelID)</f>
        <v>Q1 2010</v>
      </c>
      <c r="T2" s="195" t="str">
        <f>INDEX(tblTrans[[English]:[Polski]],MATCH(T1048575,tblTrans[ID],0),LangSelID)</f>
        <v>Q2 2010</v>
      </c>
      <c r="U2" s="195" t="str">
        <f>INDEX(tblTrans[[English]:[Polski]],MATCH(U1048575,tblTrans[ID],0),LangSelID)</f>
        <v>Q3 2010</v>
      </c>
      <c r="V2" s="253" t="str">
        <f>INDEX(tblTrans[[English]:[Polski]],MATCH(V1048575,tblTrans[ID],0),LangSelID)</f>
        <v>Q4 2010</v>
      </c>
      <c r="W2" s="283" t="str">
        <f>INDEX(tblTrans[[English]:[Polski]],MATCH(W1048575,tblTrans[ID],0),LangSelID)</f>
        <v>Q1 2011</v>
      </c>
      <c r="X2" s="195" t="str">
        <f>INDEX(tblTrans[[English]:[Polski]],MATCH(X1048575,tblTrans[ID],0),LangSelID)</f>
        <v>Q2 2011</v>
      </c>
      <c r="Y2" s="195" t="str">
        <f>INDEX(tblTrans[[English]:[Polski]],MATCH(Y1048575,tblTrans[ID],0),LangSelID)</f>
        <v>Q3 2011</v>
      </c>
      <c r="Z2" s="274" t="str">
        <f>INDEX(tblTrans[[English]:[Polski]],MATCH(Z1048575,tblTrans[ID],0),LangSelID)</f>
        <v>Q4 2011</v>
      </c>
      <c r="AA2" s="280" t="str">
        <f>INDEX(tblTrans[[English]:[Polski]],MATCH(AA1048575,tblTrans[ID],0),LangSelID)</f>
        <v>Q1 2012</v>
      </c>
      <c r="AB2" s="195" t="str">
        <f>INDEX(tblTrans[[English]:[Polski]],MATCH(AB1048575,tblTrans[ID],0),LangSelID)</f>
        <v>Q2 2012</v>
      </c>
      <c r="AC2" s="195" t="str">
        <f>INDEX(tblTrans[[English]:[Polski]],MATCH(AC1048575,tblTrans[ID],0),LangSelID)</f>
        <v>Q3 2012</v>
      </c>
      <c r="AD2" s="253" t="str">
        <f>INDEX(tblTrans[[English]:[Polski]],MATCH(AD1048575,tblTrans[ID],0),LangSelID)</f>
        <v>Q4 2012</v>
      </c>
      <c r="AE2" s="283" t="str">
        <f>INDEX(tblTrans[[English]:[Polski]],MATCH(AE1048575,tblTrans[ID],0),LangSelID)</f>
        <v>Q1 2013</v>
      </c>
      <c r="AF2" s="195" t="str">
        <f>INDEX(tblTrans[[English]:[Polski]],MATCH(AF1048575,tblTrans[ID],0),LangSelID)</f>
        <v>Q2 2013</v>
      </c>
      <c r="AG2" s="195" t="str">
        <f>INDEX(tblTrans[[English]:[Polski]],MATCH(AG1048575,tblTrans[ID],0),LangSelID)</f>
        <v>Q3 2013</v>
      </c>
      <c r="AH2" s="274" t="str">
        <f>INDEX(tblTrans[[English]:[Polski]],MATCH(AH1048575,tblTrans[ID],0),LangSelID)</f>
        <v>Q4 2013</v>
      </c>
      <c r="AI2" s="274" t="str">
        <f>INDEX(tblTrans[[English]:[Polski]],MATCH(AI1048575,tblTrans[ID],0),LangSelID)</f>
        <v>Q1 2014</v>
      </c>
      <c r="AJ2" s="274" t="str">
        <f>INDEX(tblTrans[[English]:[Polski]],MATCH(AJ1048575,tblTrans[ID],0),LangSelID)</f>
        <v>Q2 2014</v>
      </c>
      <c r="AK2" s="274" t="str">
        <f>INDEX(tblTrans[[English]:[Polski]],MATCH(AK1048575,tblTrans[ID],0),LangSelID)</f>
        <v>Q3 2014</v>
      </c>
      <c r="AL2" s="274" t="str">
        <f>INDEX(tblTrans[[English]:[Polski]],MATCH(AL1048575,tblTrans[ID],0),LangSelID)</f>
        <v>Q4 2014</v>
      </c>
      <c r="AM2" s="274" t="str">
        <f>INDEX(tblTrans[[English]:[Polski]],MATCH(AM1048575,tblTrans[ID],0),LangSelID)</f>
        <v>Q1 2015</v>
      </c>
      <c r="AN2" s="274" t="str">
        <f>INDEX(tblTrans[[English]:[Polski]],MATCH(AN1048575,tblTrans[ID],0),LangSelID)</f>
        <v>Q2 2015</v>
      </c>
      <c r="AO2" s="274" t="str">
        <f>INDEX(tblTrans[[English]:[Polski]],MATCH(AO1048575,tblTrans[ID],0),LangSelID)</f>
        <v>Q3 2015</v>
      </c>
      <c r="AP2" s="274" t="str">
        <f>INDEX(tblTrans[[English]:[Polski]],MATCH(AP1048575,tblTrans[ID],0),LangSelID)</f>
        <v>Q4 2015</v>
      </c>
      <c r="AQ2" s="274" t="str">
        <f>INDEX(tblTrans[[English]:[Polski]],MATCH(AQ1048575,tblTrans[ID],0),LangSelID)</f>
        <v>Q1 2016</v>
      </c>
      <c r="AR2" s="274" t="str">
        <f>INDEX(tblTrans[[English]:[Polski]],MATCH(AR1048575,tblTrans[ID],0),LangSelID)</f>
        <v>Q2 2016</v>
      </c>
      <c r="AS2" s="274" t="str">
        <f>INDEX(tblTrans[[English]:[Polski]],MATCH(AS1048575,tblTrans[ID],0),LangSelID)</f>
        <v>Q3 2016</v>
      </c>
      <c r="AT2" s="274" t="str">
        <f>INDEX(tblTrans[[English]:[Polski]],MATCH(AT1048575,tblTrans[ID],0),LangSelID)</f>
        <v>Q4 2016</v>
      </c>
      <c r="AU2" s="274" t="str">
        <f>INDEX(tblTrans[[English]:[Polski]],MATCH(AU1048575,tblTrans[ID],0),LangSelID)</f>
        <v>Q1 2017</v>
      </c>
      <c r="AV2" s="274" t="str">
        <f>INDEX(tblTrans[[English]:[Polski]],MATCH(AV1048575,tblTrans[ID],0),LangSelID)</f>
        <v>Q2 2017</v>
      </c>
      <c r="AW2" s="1578" t="str">
        <f>INDEX(tblTrans[[English]:[Polski]],MATCH(AW1048575,tblTrans[ID],0),LangSelID)</f>
        <v>Q3 2017</v>
      </c>
      <c r="AX2" s="1578" t="str">
        <f>INDEX(tblTrans[[English]:[Polski]],MATCH(AX1048575,tblTrans[ID],0),LangSelID)</f>
        <v>Q4 2017</v>
      </c>
      <c r="AY2" s="1578" t="str">
        <f>INDEX(tblTrans[[English]:[Polski]],MATCH(AY1048575,tblTrans[ID],0),LangSelID)</f>
        <v>Q1 2018</v>
      </c>
      <c r="AZ2" s="1578" t="str">
        <f>INDEX(tblTrans[[English]:[Polski]],MATCH(AZ1048575,tblTrans[ID],0),LangSelID)</f>
        <v>Q2 2018</v>
      </c>
      <c r="BA2" s="1578" t="str">
        <f>INDEX(tblTrans[[English]:[Polski]],MATCH(BA1048575,tblTrans[ID],0),LangSelID)</f>
        <v>Q3 2018</v>
      </c>
      <c r="BB2" s="1578" t="str">
        <f>INDEX(tblTrans[[English]:[Polski]],MATCH(BB1048575,tblTrans[ID],0),LangSelID)</f>
        <v>Q4 2018</v>
      </c>
      <c r="BC2" s="1578" t="str">
        <f>INDEX(tblTrans[[English]:[Polski]],MATCH(BC1048575,tblTrans[ID],0),LangSelID)</f>
        <v>Q1 2019</v>
      </c>
      <c r="BD2" s="1578" t="str">
        <f>INDEX(tblTrans[[English]:[Polski]],MATCH(BD1048575,tblTrans[ID],0),LangSelID)</f>
        <v>Q2 2019</v>
      </c>
      <c r="BE2" s="1578" t="str">
        <f>INDEX(tblTrans[[English]:[Polski]],MATCH(BE1048575,tblTrans[ID],0),LangSelID)</f>
        <v>Q3 2019</v>
      </c>
      <c r="XFB2" s="1312"/>
    </row>
    <row r="3" spans="1:199 16382:16382" ht="6" customHeight="1" thickBot="1">
      <c r="A3" s="1521"/>
      <c r="B3" s="1579"/>
      <c r="C3" s="1580"/>
      <c r="D3" s="1581"/>
      <c r="E3" s="1581"/>
      <c r="F3" s="1582"/>
      <c r="G3" s="1580"/>
      <c r="H3" s="1581"/>
      <c r="I3" s="1583"/>
      <c r="J3" s="1584"/>
      <c r="K3" s="1585"/>
      <c r="L3" s="1583"/>
      <c r="M3" s="1583"/>
      <c r="N3" s="1586"/>
      <c r="O3" s="1587"/>
      <c r="P3" s="1588"/>
      <c r="Q3" s="1588"/>
      <c r="R3" s="1584"/>
      <c r="S3" s="1589"/>
      <c r="T3" s="1588"/>
      <c r="U3" s="1583"/>
      <c r="V3" s="1586"/>
      <c r="W3" s="1587"/>
      <c r="X3" s="1583"/>
      <c r="Y3" s="1583"/>
      <c r="Z3" s="1584"/>
      <c r="AA3" s="1585"/>
      <c r="AB3" s="1583"/>
      <c r="AC3" s="1583"/>
      <c r="AD3" s="1586"/>
      <c r="AE3" s="1587"/>
      <c r="AF3" s="1583"/>
      <c r="AG3" s="1583"/>
      <c r="AH3" s="1590"/>
      <c r="AI3" s="1591"/>
      <c r="AJ3" s="1592"/>
      <c r="AK3" s="1592"/>
      <c r="AL3" s="1592"/>
      <c r="AM3" s="1592"/>
      <c r="AN3" s="1592"/>
      <c r="AO3" s="1592"/>
      <c r="AP3" s="1592"/>
      <c r="AQ3" s="1592"/>
      <c r="AR3" s="1592"/>
      <c r="AS3" s="1592"/>
      <c r="AT3" s="1592"/>
      <c r="AU3" s="1592"/>
      <c r="AV3" s="1592"/>
      <c r="AW3" s="1592"/>
      <c r="AX3" s="1592"/>
      <c r="AY3" s="1592"/>
      <c r="AZ3" s="1592"/>
      <c r="BA3" s="1592"/>
      <c r="BB3" s="1592"/>
      <c r="BC3" s="1592"/>
      <c r="BD3" s="1592"/>
      <c r="BE3" s="1592"/>
      <c r="XFB3" s="135"/>
    </row>
    <row r="4" spans="1:199 16382:16382" s="420" customFormat="1" ht="26.25" customHeight="1" thickBot="1">
      <c r="A4" s="1526"/>
      <c r="B4" s="1750" t="str">
        <f>INDEX(tblTrans[[English]:[Polski]],MATCH(XFB4,tblTrans[ID],0),LangSelID)</f>
        <v xml:space="preserve">Sale / redemption of financial assets available for sale </v>
      </c>
      <c r="C4" s="1593">
        <v>8393</v>
      </c>
      <c r="D4" s="1536">
        <v>2224</v>
      </c>
      <c r="E4" s="1536">
        <v>1562</v>
      </c>
      <c r="F4" s="1594">
        <v>11110</v>
      </c>
      <c r="G4" s="1593">
        <v>7055</v>
      </c>
      <c r="H4" s="1536">
        <v>106</v>
      </c>
      <c r="I4" s="1528">
        <v>-3186</v>
      </c>
      <c r="J4" s="1530">
        <v>-93</v>
      </c>
      <c r="K4" s="1531">
        <v>137487</v>
      </c>
      <c r="L4" s="1528">
        <v>330</v>
      </c>
      <c r="M4" s="1528">
        <v>97</v>
      </c>
      <c r="N4" s="1529">
        <v>-1127</v>
      </c>
      <c r="O4" s="1527">
        <v>531</v>
      </c>
      <c r="P4" s="1528">
        <v>155</v>
      </c>
      <c r="Q4" s="1528">
        <v>108</v>
      </c>
      <c r="R4" s="1530">
        <v>-3519</v>
      </c>
      <c r="S4" s="1531">
        <v>0</v>
      </c>
      <c r="T4" s="1528">
        <v>16961</v>
      </c>
      <c r="U4" s="1528">
        <v>29604</v>
      </c>
      <c r="V4" s="1529">
        <v>-519</v>
      </c>
      <c r="W4" s="1527">
        <v>158</v>
      </c>
      <c r="X4" s="1528">
        <v>-2145</v>
      </c>
      <c r="Y4" s="1528">
        <v>15222</v>
      </c>
      <c r="Z4" s="1530">
        <v>-1250</v>
      </c>
      <c r="AA4" s="1531">
        <v>16026</v>
      </c>
      <c r="AB4" s="1528">
        <v>20573</v>
      </c>
      <c r="AC4" s="1528">
        <v>2882</v>
      </c>
      <c r="AD4" s="1529">
        <v>3582</v>
      </c>
      <c r="AE4" s="1527">
        <v>774</v>
      </c>
      <c r="AF4" s="1528">
        <v>36160</v>
      </c>
      <c r="AG4" s="1528">
        <v>16820</v>
      </c>
      <c r="AH4" s="1530">
        <v>25276</v>
      </c>
      <c r="AI4" s="1530">
        <v>9845</v>
      </c>
      <c r="AJ4" s="1595">
        <v>4041</v>
      </c>
      <c r="AK4" s="1595">
        <v>3554</v>
      </c>
      <c r="AL4" s="1595">
        <v>37933</v>
      </c>
      <c r="AM4" s="1595">
        <v>3947</v>
      </c>
      <c r="AN4" s="1595">
        <v>2227</v>
      </c>
      <c r="AO4" s="1595">
        <v>-3398</v>
      </c>
      <c r="AP4" s="1595">
        <v>130637</v>
      </c>
      <c r="AQ4" s="1595">
        <v>3869</v>
      </c>
      <c r="AR4" s="1595">
        <v>252432</v>
      </c>
      <c r="AS4" s="1595">
        <v>2347</v>
      </c>
      <c r="AT4" s="1595">
        <v>10511</v>
      </c>
      <c r="AU4" s="2206">
        <v>1636</v>
      </c>
      <c r="AV4" s="2206">
        <v>1706</v>
      </c>
      <c r="AW4" s="2206">
        <v>397</v>
      </c>
      <c r="AX4" s="2206">
        <v>18505</v>
      </c>
      <c r="AY4" s="1595">
        <v>4326</v>
      </c>
      <c r="AZ4" s="1595">
        <v>1716</v>
      </c>
      <c r="BA4" s="1595">
        <v>1305</v>
      </c>
      <c r="BB4" s="1595">
        <v>9118</v>
      </c>
      <c r="BC4" s="1595">
        <v>17865</v>
      </c>
      <c r="BD4" s="1595">
        <v>694</v>
      </c>
      <c r="BE4" s="1595">
        <v>8769</v>
      </c>
      <c r="BF4" s="2368"/>
      <c r="BG4" s="2587"/>
      <c r="BH4" s="2587"/>
      <c r="BI4" s="2368"/>
      <c r="XFB4" s="1313">
        <v>244</v>
      </c>
    </row>
    <row r="5" spans="1:199 16382:16382" s="420" customFormat="1" ht="26.25" customHeight="1" thickBot="1">
      <c r="A5" s="183"/>
      <c r="B5" s="1293" t="str">
        <f>INDEX(tblTrans[[English]:[Polski]],MATCH(XFB5,tblTrans[ID],0),LangSelID)</f>
        <v>Gains less losses related to sale and revaluation of investments in subsidiaries and associates</v>
      </c>
      <c r="C5" s="613"/>
      <c r="D5" s="614"/>
      <c r="E5" s="614"/>
      <c r="F5" s="615"/>
      <c r="G5" s="613"/>
      <c r="H5" s="614"/>
      <c r="I5" s="430"/>
      <c r="J5" s="431"/>
      <c r="K5" s="1291"/>
      <c r="L5" s="430"/>
      <c r="M5" s="430"/>
      <c r="N5" s="1292"/>
      <c r="O5" s="429"/>
      <c r="P5" s="430"/>
      <c r="Q5" s="430"/>
      <c r="R5" s="431"/>
      <c r="S5" s="1291"/>
      <c r="T5" s="430"/>
      <c r="U5" s="430"/>
      <c r="V5" s="1292"/>
      <c r="W5" s="429"/>
      <c r="X5" s="430"/>
      <c r="Y5" s="430"/>
      <c r="Z5" s="431"/>
      <c r="AA5" s="1291"/>
      <c r="AB5" s="430"/>
      <c r="AC5" s="430"/>
      <c r="AD5" s="1292"/>
      <c r="AE5" s="429"/>
      <c r="AF5" s="430"/>
      <c r="AG5" s="430"/>
      <c r="AH5" s="431"/>
      <c r="AI5" s="1420">
        <v>0</v>
      </c>
      <c r="AJ5" s="1421">
        <v>0</v>
      </c>
      <c r="AK5" s="1422">
        <v>0</v>
      </c>
      <c r="AL5" s="1421">
        <v>0</v>
      </c>
      <c r="AM5" s="1421">
        <v>191051</v>
      </c>
      <c r="AN5" s="1421">
        <v>-886</v>
      </c>
      <c r="AO5" s="1421">
        <v>0</v>
      </c>
      <c r="AP5" s="1421">
        <v>-471</v>
      </c>
      <c r="AQ5" s="1421">
        <v>0</v>
      </c>
      <c r="AR5" s="1423">
        <v>0</v>
      </c>
      <c r="AS5" s="1421">
        <v>3</v>
      </c>
      <c r="AT5" s="1421">
        <v>238</v>
      </c>
      <c r="AU5" s="2207">
        <v>0</v>
      </c>
      <c r="AV5" s="2207">
        <v>0</v>
      </c>
      <c r="AW5" s="2207">
        <v>-6177</v>
      </c>
      <c r="AX5" s="2207">
        <v>0</v>
      </c>
      <c r="AY5" s="1421">
        <v>-22</v>
      </c>
      <c r="AZ5" s="1421">
        <v>0</v>
      </c>
      <c r="BA5" s="1421">
        <v>0</v>
      </c>
      <c r="BB5" s="1421">
        <v>-4012</v>
      </c>
      <c r="BC5" s="1421">
        <v>-1594</v>
      </c>
      <c r="BD5" s="1421">
        <v>-2878</v>
      </c>
      <c r="BE5" s="1421">
        <v>-449</v>
      </c>
      <c r="BF5" s="2368"/>
      <c r="BG5" s="2587"/>
      <c r="BH5" s="2587"/>
      <c r="BI5" s="2368"/>
      <c r="XFB5" s="1313">
        <v>245</v>
      </c>
    </row>
    <row r="6" spans="1:199 16382:16382" s="420" customFormat="1" ht="42" customHeight="1" thickBot="1">
      <c r="A6" s="183"/>
      <c r="B6" s="803" t="str">
        <f>INDEX(tblTrans[[English]:[Polski]],MATCH(XFB6,tblTrans[ID],0),LangSelID)</f>
        <v>Impairment of investments in subsidiaries, available for sale equity securities and gains less losses from derecognition</v>
      </c>
      <c r="C6" s="804">
        <v>69</v>
      </c>
      <c r="D6" s="805">
        <v>-485</v>
      </c>
      <c r="E6" s="805">
        <v>-65</v>
      </c>
      <c r="F6" s="806">
        <v>-286</v>
      </c>
      <c r="G6" s="804">
        <v>0</v>
      </c>
      <c r="H6" s="805">
        <v>0</v>
      </c>
      <c r="I6" s="701">
        <v>-63</v>
      </c>
      <c r="J6" s="702">
        <v>15</v>
      </c>
      <c r="K6" s="703">
        <v>0</v>
      </c>
      <c r="L6" s="701">
        <v>0</v>
      </c>
      <c r="M6" s="701">
        <v>0</v>
      </c>
      <c r="N6" s="699">
        <v>-1022</v>
      </c>
      <c r="O6" s="700">
        <v>-17137</v>
      </c>
      <c r="P6" s="701">
        <v>-699</v>
      </c>
      <c r="Q6" s="701">
        <v>20238</v>
      </c>
      <c r="R6" s="702">
        <v>-449</v>
      </c>
      <c r="S6" s="703">
        <v>0</v>
      </c>
      <c r="T6" s="701">
        <v>-65</v>
      </c>
      <c r="U6" s="701">
        <v>0</v>
      </c>
      <c r="V6" s="699">
        <v>-833</v>
      </c>
      <c r="W6" s="700">
        <v>-4452</v>
      </c>
      <c r="X6" s="701">
        <v>-366</v>
      </c>
      <c r="Y6" s="701">
        <v>4818</v>
      </c>
      <c r="Z6" s="702">
        <v>0</v>
      </c>
      <c r="AA6" s="703">
        <v>0</v>
      </c>
      <c r="AB6" s="701">
        <v>-105</v>
      </c>
      <c r="AC6" s="701">
        <v>2508</v>
      </c>
      <c r="AD6" s="699">
        <v>-500</v>
      </c>
      <c r="AE6" s="700"/>
      <c r="AF6" s="701"/>
      <c r="AG6" s="701">
        <v>-452</v>
      </c>
      <c r="AH6" s="702">
        <v>0</v>
      </c>
      <c r="AI6" s="1416">
        <v>0</v>
      </c>
      <c r="AJ6" s="1417">
        <v>0</v>
      </c>
      <c r="AK6" s="1418">
        <v>-9</v>
      </c>
      <c r="AL6" s="1418">
        <v>-3438</v>
      </c>
      <c r="AM6" s="1418">
        <v>10</v>
      </c>
      <c r="AN6" s="1418">
        <v>1</v>
      </c>
      <c r="AO6" s="1419">
        <v>-5974</v>
      </c>
      <c r="AP6" s="1419">
        <v>-2736</v>
      </c>
      <c r="AQ6" s="1419">
        <v>-442</v>
      </c>
      <c r="AR6" s="1419">
        <v>-7677</v>
      </c>
      <c r="AS6" s="1419">
        <v>0</v>
      </c>
      <c r="AT6" s="1419">
        <v>0</v>
      </c>
      <c r="AU6" s="1419">
        <v>0</v>
      </c>
      <c r="AV6" s="1419">
        <v>-20004</v>
      </c>
      <c r="AW6" s="1419">
        <v>0</v>
      </c>
      <c r="AX6" s="1419">
        <v>0</v>
      </c>
      <c r="AY6" s="1419">
        <v>0</v>
      </c>
      <c r="AZ6" s="1419">
        <v>0</v>
      </c>
      <c r="BA6" s="1419">
        <v>731</v>
      </c>
      <c r="BB6" s="1419">
        <v>1333</v>
      </c>
      <c r="BC6" s="1419">
        <v>578</v>
      </c>
      <c r="BD6" s="1419">
        <v>53</v>
      </c>
      <c r="BE6" s="1419">
        <v>-197</v>
      </c>
      <c r="BF6" s="2368"/>
      <c r="BG6" s="2587"/>
      <c r="BH6" s="2587"/>
      <c r="BI6" s="2368"/>
      <c r="XFB6" s="1313">
        <v>246</v>
      </c>
    </row>
    <row r="7" spans="1:199 16382:16382" ht="26.25" customHeight="1" thickBot="1">
      <c r="A7" s="74"/>
      <c r="B7" s="650" t="str">
        <f>INDEX(tblTrans[[English]:[Polski]],MATCH(XFB7,tblTrans[ID],0),LangSelID)</f>
        <v>Total gains less losses from investment securities</v>
      </c>
      <c r="C7" s="551">
        <v>8462</v>
      </c>
      <c r="D7" s="551">
        <v>1739</v>
      </c>
      <c r="E7" s="551">
        <v>1497</v>
      </c>
      <c r="F7" s="551">
        <v>10824</v>
      </c>
      <c r="G7" s="551">
        <v>7055</v>
      </c>
      <c r="H7" s="551">
        <v>106</v>
      </c>
      <c r="I7" s="551">
        <v>-3249</v>
      </c>
      <c r="J7" s="551">
        <v>-78</v>
      </c>
      <c r="K7" s="551">
        <v>137487</v>
      </c>
      <c r="L7" s="551">
        <v>330</v>
      </c>
      <c r="M7" s="551">
        <v>97</v>
      </c>
      <c r="N7" s="551">
        <v>-2149</v>
      </c>
      <c r="O7" s="551">
        <v>-16606</v>
      </c>
      <c r="P7" s="551">
        <v>-544</v>
      </c>
      <c r="Q7" s="551">
        <v>20346</v>
      </c>
      <c r="R7" s="551">
        <v>-3968</v>
      </c>
      <c r="S7" s="551">
        <v>0</v>
      </c>
      <c r="T7" s="551">
        <v>16896</v>
      </c>
      <c r="U7" s="551">
        <v>29604</v>
      </c>
      <c r="V7" s="551">
        <v>-1352</v>
      </c>
      <c r="W7" s="551">
        <v>-4294</v>
      </c>
      <c r="X7" s="551">
        <v>-2511</v>
      </c>
      <c r="Y7" s="551">
        <v>20040</v>
      </c>
      <c r="Z7" s="551">
        <v>-1250</v>
      </c>
      <c r="AA7" s="551">
        <v>16026</v>
      </c>
      <c r="AB7" s="551">
        <v>20468</v>
      </c>
      <c r="AC7" s="551">
        <v>5390</v>
      </c>
      <c r="AD7" s="551">
        <v>3082</v>
      </c>
      <c r="AE7" s="551">
        <f>AE4+AE6</f>
        <v>774</v>
      </c>
      <c r="AF7" s="551">
        <f>AF4+AF6</f>
        <v>36160</v>
      </c>
      <c r="AG7" s="551">
        <f>AG4+AG6</f>
        <v>16368</v>
      </c>
      <c r="AH7" s="551">
        <v>25276</v>
      </c>
      <c r="AI7" s="551">
        <f>SUM(AI4:AI6)</f>
        <v>9845</v>
      </c>
      <c r="AJ7" s="551">
        <f>SUM(AJ4:AJ6)</f>
        <v>4041</v>
      </c>
      <c r="AK7" s="551">
        <f>SUM(AK4:AK6)</f>
        <v>3545</v>
      </c>
      <c r="AL7" s="551">
        <f>SUM(AL4:AL6)</f>
        <v>34495</v>
      </c>
      <c r="AM7" s="551">
        <v>195008</v>
      </c>
      <c r="AN7" s="551">
        <v>1342</v>
      </c>
      <c r="AO7" s="551">
        <v>-9372</v>
      </c>
      <c r="AP7" s="551">
        <v>127430</v>
      </c>
      <c r="AQ7" s="551">
        <v>3427</v>
      </c>
      <c r="AR7" s="551">
        <v>244755</v>
      </c>
      <c r="AS7" s="551">
        <v>2350</v>
      </c>
      <c r="AT7" s="551">
        <v>10749</v>
      </c>
      <c r="AU7" s="551">
        <v>1636</v>
      </c>
      <c r="AV7" s="551">
        <v>-18298</v>
      </c>
      <c r="AW7" s="573">
        <v>-5780</v>
      </c>
      <c r="AX7" s="573">
        <v>18505</v>
      </c>
      <c r="AY7" s="573">
        <v>4304</v>
      </c>
      <c r="AZ7" s="573">
        <v>1716</v>
      </c>
      <c r="BA7" s="573">
        <v>2036</v>
      </c>
      <c r="BB7" s="573">
        <v>6439</v>
      </c>
      <c r="BC7" s="573">
        <v>16849</v>
      </c>
      <c r="BD7" s="573">
        <v>-2131</v>
      </c>
      <c r="BE7" s="573">
        <v>8123</v>
      </c>
      <c r="BF7" s="2368"/>
      <c r="BG7" s="2587"/>
      <c r="BH7" s="2587"/>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XFB7" s="1313">
        <v>247</v>
      </c>
    </row>
    <row r="8" spans="1:199 16382:16382" thickBot="1">
      <c r="A8" s="191"/>
      <c r="B8" s="95"/>
      <c r="C8" s="96"/>
      <c r="D8" s="96"/>
      <c r="E8" s="96"/>
      <c r="F8" s="96"/>
      <c r="G8" s="96"/>
      <c r="H8" s="85"/>
      <c r="I8" s="75"/>
      <c r="J8" s="76"/>
      <c r="K8" s="76"/>
      <c r="L8" s="76"/>
      <c r="M8" s="76"/>
      <c r="N8" s="76"/>
      <c r="O8" s="76"/>
      <c r="P8" s="76"/>
      <c r="Q8" s="97"/>
      <c r="R8" s="76"/>
      <c r="S8" s="76"/>
      <c r="T8" s="76"/>
      <c r="U8" s="76"/>
      <c r="V8" s="76"/>
      <c r="W8" s="76"/>
      <c r="X8" s="76"/>
      <c r="Y8" s="76"/>
      <c r="Z8" s="76"/>
      <c r="AA8" s="76"/>
      <c r="AB8" s="76"/>
      <c r="AC8" s="76"/>
      <c r="AD8" s="76"/>
      <c r="AE8" s="76"/>
      <c r="AF8" s="76"/>
      <c r="AG8" s="76"/>
      <c r="AH8" s="76"/>
      <c r="AI8" s="76"/>
      <c r="AJ8" s="76"/>
      <c r="AK8" s="76"/>
      <c r="AL8" s="76"/>
      <c r="AM8" s="76"/>
      <c r="AN8" s="76"/>
      <c r="AO8" s="75"/>
      <c r="AP8" s="76"/>
      <c r="AQ8" s="76"/>
      <c r="AR8" s="76"/>
      <c r="AS8" s="76"/>
      <c r="AT8" s="76"/>
      <c r="AU8" s="76"/>
      <c r="AV8" s="76"/>
      <c r="AW8" s="76"/>
      <c r="AX8" s="76"/>
      <c r="AY8" s="76"/>
      <c r="AZ8" s="76"/>
      <c r="BA8" s="76"/>
      <c r="BB8" s="76"/>
      <c r="BC8" s="76"/>
      <c r="BD8" s="76"/>
      <c r="BE8" s="76"/>
      <c r="XFB8" s="76"/>
    </row>
    <row r="9" spans="1:199 16382:16382" thickBot="1">
      <c r="B9" s="78"/>
      <c r="C9" s="86"/>
      <c r="D9" s="86"/>
      <c r="E9" s="86"/>
      <c r="F9" s="86"/>
      <c r="G9" s="86"/>
      <c r="H9" s="86"/>
      <c r="I9" s="86"/>
      <c r="J9" s="86"/>
      <c r="K9" s="86"/>
      <c r="L9" s="86"/>
      <c r="AI9" s="1019"/>
      <c r="AJ9" s="1019"/>
      <c r="AK9" s="1019"/>
      <c r="AL9" s="1019"/>
      <c r="AM9" s="1019"/>
      <c r="AN9" s="1019"/>
      <c r="AO9" s="1019"/>
      <c r="AP9" s="66"/>
      <c r="AU9" s="66"/>
      <c r="AY9" s="66"/>
      <c r="AZ9" s="66"/>
      <c r="BA9" s="66"/>
      <c r="BB9" s="66"/>
      <c r="BC9" s="66"/>
      <c r="BD9" s="66"/>
      <c r="BE9" s="66"/>
    </row>
    <row r="10" spans="1:199 16382:16382" thickBot="1">
      <c r="B10" s="87"/>
      <c r="C10" s="88"/>
      <c r="D10" s="88"/>
      <c r="E10" s="87"/>
      <c r="F10" s="88"/>
      <c r="G10" s="88"/>
      <c r="H10" s="87"/>
      <c r="I10" s="88"/>
      <c r="J10" s="88"/>
      <c r="K10" s="89"/>
      <c r="L10" s="88"/>
      <c r="AM10" s="1014"/>
      <c r="AU10" s="66"/>
      <c r="AZ10" s="66"/>
    </row>
    <row r="11" spans="1:199 16382:16382" thickBot="1">
      <c r="B11" s="78"/>
      <c r="C11" s="91"/>
      <c r="D11" s="91"/>
      <c r="E11" s="90"/>
      <c r="F11" s="91"/>
      <c r="G11" s="91"/>
      <c r="H11" s="90"/>
      <c r="I11" s="91"/>
      <c r="J11" s="91"/>
      <c r="K11" s="90"/>
      <c r="L11" s="91"/>
      <c r="AU11" s="66"/>
      <c r="AZ11" s="66"/>
    </row>
    <row r="12" spans="1:199 16382:16382" ht="46.5" customHeight="1" thickBot="1">
      <c r="B12" s="58"/>
      <c r="C12" s="92"/>
      <c r="D12" s="92"/>
      <c r="E12" s="89"/>
      <c r="F12" s="92"/>
      <c r="G12" s="92"/>
      <c r="H12" s="89"/>
      <c r="I12" s="92"/>
      <c r="J12" s="92"/>
      <c r="K12" s="89"/>
      <c r="L12" s="92"/>
      <c r="AZ12" s="66"/>
    </row>
    <row r="13" spans="1:199 16382:16382" thickBot="1">
      <c r="B13" s="58"/>
      <c r="C13" s="93"/>
      <c r="D13" s="93"/>
      <c r="E13" s="87"/>
      <c r="F13" s="93"/>
      <c r="G13" s="93"/>
      <c r="H13" s="87"/>
      <c r="I13" s="93"/>
      <c r="J13" s="93"/>
      <c r="K13" s="87"/>
      <c r="L13" s="93"/>
      <c r="AL13" s="65"/>
      <c r="BB13" s="66"/>
    </row>
    <row r="14" spans="1:199 16382:16382" thickBot="1">
      <c r="B14" s="87"/>
      <c r="C14" s="93"/>
      <c r="D14" s="93"/>
      <c r="E14" s="87"/>
      <c r="F14" s="93"/>
      <c r="G14" s="93"/>
      <c r="H14" s="87"/>
      <c r="I14" s="93"/>
      <c r="J14" s="93"/>
      <c r="K14" s="87"/>
      <c r="L14" s="93"/>
      <c r="AL14" s="65"/>
    </row>
    <row r="15" spans="1:199 16382:16382" thickBot="1">
      <c r="B15" s="87"/>
      <c r="C15" s="93"/>
      <c r="D15" s="93"/>
      <c r="E15" s="87"/>
      <c r="F15" s="93"/>
      <c r="G15" s="93"/>
      <c r="H15" s="87"/>
      <c r="I15" s="93"/>
      <c r="J15" s="93"/>
      <c r="K15" s="87"/>
      <c r="L15" s="93"/>
      <c r="AL15" s="65"/>
      <c r="BA15" s="66"/>
    </row>
    <row r="16" spans="1:199 16382:16382" thickBot="1">
      <c r="B16" s="77"/>
      <c r="C16" s="77"/>
      <c r="D16" s="77"/>
      <c r="E16" s="77"/>
      <c r="F16" s="77"/>
      <c r="G16" s="77"/>
      <c r="H16" s="77"/>
      <c r="I16" s="77"/>
      <c r="J16" s="77"/>
      <c r="K16" s="77"/>
      <c r="L16" s="77"/>
      <c r="AL16" s="65"/>
    </row>
    <row r="17" spans="3:53" thickBot="1">
      <c r="C17" s="73"/>
      <c r="D17" s="73"/>
      <c r="E17" s="73"/>
      <c r="F17" s="73"/>
      <c r="G17" s="73"/>
      <c r="AL17" s="65"/>
      <c r="AZ17" s="66"/>
      <c r="BA17" s="66"/>
    </row>
    <row r="18" spans="3:53" thickBot="1">
      <c r="C18" s="73"/>
      <c r="D18" s="73"/>
      <c r="E18" s="73"/>
      <c r="F18" s="73"/>
      <c r="G18" s="73"/>
      <c r="AL18" s="65"/>
    </row>
    <row r="19" spans="3:53" thickBot="1">
      <c r="C19" s="73"/>
      <c r="D19" s="73"/>
      <c r="E19" s="73"/>
      <c r="F19" s="73"/>
      <c r="G19" s="73"/>
      <c r="AL19" s="65"/>
    </row>
    <row r="20" spans="3:53" thickBot="1">
      <c r="C20" s="73"/>
      <c r="D20" s="73"/>
      <c r="E20" s="73"/>
      <c r="F20" s="73"/>
      <c r="G20" s="73"/>
    </row>
    <row r="21" spans="3:53" ht="11.25" customHeight="1" thickBot="1">
      <c r="C21" s="73"/>
      <c r="D21" s="73"/>
      <c r="E21" s="73"/>
      <c r="F21" s="73"/>
      <c r="G21" s="73"/>
      <c r="K21" s="94"/>
    </row>
    <row r="22" spans="3:53" thickBot="1">
      <c r="C22" s="73"/>
      <c r="D22" s="73"/>
      <c r="E22" s="73"/>
      <c r="F22" s="73"/>
      <c r="G22" s="73"/>
    </row>
    <row r="23" spans="3:53" thickBot="1">
      <c r="C23" s="73"/>
      <c r="D23" s="73"/>
      <c r="E23" s="73"/>
      <c r="F23" s="73"/>
      <c r="G23" s="73"/>
    </row>
    <row r="24" spans="3:53" thickBot="1">
      <c r="C24" s="73"/>
      <c r="D24" s="73"/>
      <c r="E24" s="73"/>
      <c r="F24" s="73"/>
      <c r="G24" s="73"/>
    </row>
    <row r="25" spans="3:53" thickBot="1">
      <c r="C25" s="73"/>
      <c r="D25" s="73"/>
      <c r="E25" s="73"/>
      <c r="F25" s="73"/>
      <c r="G25" s="73"/>
    </row>
    <row r="26" spans="3:53" thickBot="1">
      <c r="C26" s="73"/>
      <c r="D26" s="73"/>
      <c r="E26" s="73"/>
      <c r="F26" s="73"/>
      <c r="G26" s="73"/>
    </row>
    <row r="27" spans="3:53" thickBot="1">
      <c r="C27" s="73"/>
      <c r="D27" s="73"/>
      <c r="E27" s="73"/>
      <c r="F27" s="73"/>
      <c r="G27" s="73"/>
    </row>
    <row r="28" spans="3:53" thickBot="1">
      <c r="C28" s="73"/>
      <c r="D28" s="73"/>
      <c r="E28" s="73"/>
      <c r="F28" s="73"/>
      <c r="G28" s="73"/>
    </row>
    <row r="29" spans="3:53" thickBot="1">
      <c r="C29" s="73"/>
      <c r="D29" s="73"/>
      <c r="E29" s="73"/>
      <c r="F29" s="73"/>
      <c r="G29" s="73"/>
      <c r="AM29" s="66"/>
      <c r="AN29" s="66"/>
      <c r="AO29" s="66"/>
      <c r="AP29" s="66"/>
      <c r="AQ29" s="66"/>
      <c r="AR29" s="66"/>
      <c r="AS29" s="66"/>
      <c r="AT29" s="66"/>
    </row>
    <row r="30" spans="3:53" thickBot="1">
      <c r="C30" s="73"/>
      <c r="D30" s="73"/>
      <c r="E30" s="73"/>
      <c r="F30" s="73"/>
      <c r="G30" s="73"/>
      <c r="AM30" s="66"/>
      <c r="AN30" s="66"/>
      <c r="AO30" s="66"/>
      <c r="AP30" s="66"/>
      <c r="AQ30" s="66"/>
      <c r="AR30" s="66"/>
      <c r="AS30" s="66"/>
      <c r="AT30" s="66"/>
    </row>
    <row r="31" spans="3:53" thickBot="1">
      <c r="C31" s="73"/>
      <c r="D31" s="73"/>
      <c r="E31" s="73"/>
      <c r="F31" s="73"/>
      <c r="G31" s="73"/>
      <c r="AM31" s="66"/>
      <c r="AN31" s="66"/>
      <c r="AO31" s="66"/>
      <c r="AP31" s="66"/>
      <c r="AQ31" s="66"/>
      <c r="AR31" s="66"/>
      <c r="AS31" s="66"/>
      <c r="AT31" s="66"/>
    </row>
    <row r="32" spans="3:53" thickBot="1">
      <c r="C32" s="73"/>
      <c r="D32" s="73"/>
      <c r="E32" s="73"/>
      <c r="F32" s="73"/>
      <c r="G32" s="73"/>
    </row>
    <row r="33" spans="3:7" thickBot="1">
      <c r="C33" s="73"/>
      <c r="D33" s="73"/>
      <c r="E33" s="73"/>
      <c r="F33" s="73"/>
      <c r="G33" s="73"/>
    </row>
    <row r="34" spans="3:7" thickBot="1">
      <c r="C34" s="73"/>
      <c r="D34" s="73"/>
      <c r="E34" s="73"/>
      <c r="F34" s="73"/>
      <c r="G34" s="73"/>
    </row>
    <row r="35" spans="3:7" thickBot="1">
      <c r="C35" s="73"/>
      <c r="D35" s="73"/>
      <c r="E35" s="73"/>
      <c r="F35" s="73"/>
      <c r="G35" s="73"/>
    </row>
    <row r="36" spans="3:7" thickBot="1">
      <c r="C36" s="73"/>
      <c r="D36" s="73"/>
      <c r="E36" s="73"/>
      <c r="F36" s="73"/>
      <c r="G36" s="73"/>
    </row>
    <row r="37" spans="3:7" thickBot="1">
      <c r="C37" s="73"/>
      <c r="D37" s="73"/>
      <c r="E37" s="73"/>
      <c r="F37" s="73"/>
      <c r="G37" s="73"/>
    </row>
    <row r="38" spans="3:7" thickBot="1">
      <c r="C38" s="73"/>
      <c r="D38" s="73"/>
      <c r="E38" s="73"/>
      <c r="F38" s="73"/>
      <c r="G38" s="73"/>
    </row>
    <row r="39" spans="3:7" thickBot="1">
      <c r="C39" s="73"/>
      <c r="D39" s="73"/>
      <c r="E39" s="73"/>
      <c r="F39" s="73"/>
      <c r="G39" s="73"/>
    </row>
    <row r="40" spans="3:7" thickBot="1">
      <c r="C40" s="73"/>
      <c r="D40" s="73"/>
      <c r="E40" s="73"/>
      <c r="F40" s="73"/>
      <c r="G40" s="73"/>
    </row>
    <row r="41" spans="3:7" thickBot="1">
      <c r="C41" s="73"/>
      <c r="D41" s="73"/>
      <c r="E41" s="73"/>
      <c r="F41" s="73"/>
      <c r="G41" s="73"/>
    </row>
    <row r="42" spans="3:7" thickBot="1">
      <c r="C42" s="73"/>
      <c r="D42" s="73"/>
      <c r="E42" s="73"/>
      <c r="F42" s="73"/>
      <c r="G42" s="73"/>
    </row>
    <row r="43" spans="3:7" thickBot="1">
      <c r="C43" s="73"/>
      <c r="D43" s="73"/>
      <c r="E43" s="73"/>
      <c r="F43" s="73"/>
      <c r="G43" s="73"/>
    </row>
    <row r="44" spans="3:7" thickBot="1">
      <c r="C44" s="73"/>
      <c r="D44" s="73"/>
      <c r="E44" s="73"/>
      <c r="F44" s="73"/>
      <c r="G44" s="73"/>
    </row>
    <row r="45" spans="3:7" thickBot="1">
      <c r="C45" s="73"/>
      <c r="D45" s="73"/>
      <c r="E45" s="73"/>
      <c r="F45" s="73"/>
      <c r="G45" s="73"/>
    </row>
    <row r="46" spans="3:7" thickBot="1">
      <c r="C46" s="73"/>
      <c r="D46" s="73"/>
      <c r="E46" s="73"/>
      <c r="F46" s="73"/>
      <c r="G46" s="73"/>
    </row>
    <row r="47" spans="3:7" thickBot="1">
      <c r="C47" s="73"/>
      <c r="D47" s="73"/>
      <c r="E47" s="73"/>
      <c r="F47" s="73"/>
      <c r="G47" s="73"/>
    </row>
    <row r="48" spans="3:7" thickBot="1">
      <c r="C48" s="73"/>
      <c r="D48" s="73"/>
      <c r="E48" s="73"/>
      <c r="F48" s="73"/>
      <c r="G48" s="73"/>
    </row>
    <row r="49" spans="3:7" thickBot="1">
      <c r="C49" s="73"/>
      <c r="D49" s="73"/>
      <c r="E49" s="73"/>
      <c r="F49" s="73"/>
      <c r="G49" s="73"/>
    </row>
    <row r="50" spans="3:7" thickBot="1">
      <c r="C50" s="73"/>
      <c r="D50" s="73"/>
      <c r="E50" s="73"/>
      <c r="F50" s="73"/>
      <c r="G50" s="73"/>
    </row>
    <row r="51" spans="3:7" thickBot="1">
      <c r="C51" s="73"/>
      <c r="D51" s="73"/>
      <c r="E51" s="73"/>
      <c r="F51" s="73"/>
      <c r="G51" s="73"/>
    </row>
    <row r="52" spans="3:7" thickBot="1">
      <c r="C52" s="73"/>
      <c r="D52" s="73"/>
      <c r="E52" s="73"/>
      <c r="F52" s="73"/>
      <c r="G52" s="73"/>
    </row>
    <row r="53" spans="3:7" thickBot="1">
      <c r="C53" s="73"/>
      <c r="D53" s="73"/>
      <c r="E53" s="73"/>
      <c r="F53" s="73"/>
      <c r="G53" s="73"/>
    </row>
    <row r="54" spans="3:7" thickBot="1">
      <c r="C54" s="73"/>
      <c r="D54" s="73"/>
      <c r="E54" s="73"/>
      <c r="F54" s="73"/>
      <c r="G54" s="73"/>
    </row>
    <row r="55" spans="3:7" thickBot="1">
      <c r="C55" s="73"/>
      <c r="D55" s="73"/>
      <c r="E55" s="73"/>
      <c r="F55" s="73"/>
      <c r="G55" s="73"/>
    </row>
    <row r="56" spans="3:7" thickBot="1">
      <c r="C56" s="73"/>
      <c r="D56" s="73"/>
      <c r="E56" s="73"/>
      <c r="F56" s="73"/>
      <c r="G56" s="73"/>
    </row>
    <row r="57" spans="3:7" thickBot="1">
      <c r="C57" s="73"/>
      <c r="D57" s="73"/>
      <c r="E57" s="73"/>
      <c r="F57" s="73"/>
      <c r="G57" s="73"/>
    </row>
    <row r="58" spans="3:7" thickBot="1">
      <c r="C58" s="73"/>
      <c r="D58" s="73"/>
      <c r="E58" s="73"/>
      <c r="F58" s="73"/>
      <c r="G58" s="73"/>
    </row>
    <row r="59" spans="3:7" thickBot="1">
      <c r="C59" s="73"/>
      <c r="D59" s="73"/>
      <c r="E59" s="73"/>
      <c r="F59" s="73"/>
      <c r="G59" s="73"/>
    </row>
    <row r="60" spans="3:7" thickBot="1">
      <c r="C60" s="73"/>
      <c r="D60" s="73"/>
      <c r="E60" s="73"/>
      <c r="F60" s="73"/>
      <c r="G60" s="73"/>
    </row>
    <row r="61" spans="3:7" thickBot="1">
      <c r="C61" s="73"/>
      <c r="D61" s="73"/>
      <c r="E61" s="73"/>
      <c r="F61" s="73"/>
      <c r="G61" s="73"/>
    </row>
    <row r="62" spans="3:7" thickBot="1">
      <c r="C62" s="73"/>
      <c r="D62" s="73"/>
      <c r="E62" s="73"/>
      <c r="F62" s="73"/>
      <c r="G62" s="73"/>
    </row>
    <row r="63" spans="3:7" thickBot="1">
      <c r="C63" s="73"/>
      <c r="D63" s="73"/>
      <c r="E63" s="73"/>
      <c r="F63" s="73"/>
      <c r="G63" s="73"/>
    </row>
    <row r="64" spans="3:7" thickBot="1">
      <c r="C64" s="73"/>
      <c r="D64" s="73"/>
      <c r="E64" s="73"/>
      <c r="F64" s="73"/>
      <c r="G64" s="73"/>
    </row>
    <row r="65" spans="3:7" thickBot="1">
      <c r="C65" s="73"/>
      <c r="D65" s="73"/>
      <c r="E65" s="73"/>
      <c r="F65" s="73"/>
      <c r="G65" s="73"/>
    </row>
    <row r="66" spans="3:7" thickBot="1">
      <c r="C66" s="73"/>
      <c r="D66" s="73"/>
      <c r="E66" s="73"/>
      <c r="F66" s="73"/>
      <c r="G66" s="73"/>
    </row>
    <row r="67" spans="3:7" thickBot="1">
      <c r="C67" s="73"/>
      <c r="D67" s="73"/>
      <c r="E67" s="73"/>
      <c r="F67" s="73"/>
      <c r="G67" s="73"/>
    </row>
    <row r="68" spans="3:7" thickBot="1">
      <c r="C68" s="73"/>
      <c r="D68" s="73"/>
      <c r="E68" s="73"/>
      <c r="F68" s="73"/>
      <c r="G68" s="73"/>
    </row>
    <row r="69" spans="3:7" thickBot="1">
      <c r="C69" s="73"/>
      <c r="D69" s="73"/>
      <c r="E69" s="73"/>
      <c r="F69" s="73"/>
      <c r="G69" s="73"/>
    </row>
    <row r="70" spans="3:7" thickBot="1">
      <c r="C70" s="73"/>
      <c r="D70" s="73"/>
      <c r="E70" s="73"/>
      <c r="F70" s="73"/>
      <c r="G70" s="73"/>
    </row>
    <row r="71" spans="3:7" thickBot="1">
      <c r="C71" s="73"/>
      <c r="D71" s="73"/>
      <c r="E71" s="73"/>
      <c r="F71" s="73"/>
      <c r="G71" s="73"/>
    </row>
    <row r="72" spans="3:7" thickBot="1">
      <c r="C72" s="73"/>
      <c r="D72" s="73"/>
      <c r="E72" s="73"/>
      <c r="F72" s="73"/>
      <c r="G72" s="73"/>
    </row>
    <row r="73" spans="3:7" thickBot="1">
      <c r="C73" s="73"/>
      <c r="D73" s="73"/>
      <c r="E73" s="73"/>
      <c r="F73" s="73"/>
      <c r="G73" s="73"/>
    </row>
    <row r="74" spans="3:7" thickBot="1">
      <c r="C74" s="73"/>
      <c r="D74" s="73"/>
      <c r="E74" s="73"/>
      <c r="F74" s="73"/>
      <c r="G74" s="73"/>
    </row>
    <row r="75" spans="3:7" thickBot="1">
      <c r="C75" s="73"/>
      <c r="D75" s="73"/>
      <c r="E75" s="73"/>
      <c r="F75" s="73"/>
      <c r="G75" s="73"/>
    </row>
    <row r="76" spans="3:7" thickBot="1">
      <c r="C76" s="73"/>
      <c r="D76" s="73"/>
      <c r="E76" s="73"/>
      <c r="F76" s="73"/>
      <c r="G76" s="73"/>
    </row>
    <row r="77" spans="3:7" thickBot="1">
      <c r="C77" s="73"/>
      <c r="D77" s="73"/>
      <c r="E77" s="73"/>
      <c r="F77" s="73"/>
      <c r="G77" s="73"/>
    </row>
    <row r="78" spans="3:7" thickBot="1">
      <c r="C78" s="73"/>
      <c r="D78" s="73"/>
      <c r="E78" s="73"/>
      <c r="F78" s="73"/>
      <c r="G78" s="73"/>
    </row>
    <row r="79" spans="3:7" thickBot="1">
      <c r="C79" s="73"/>
      <c r="D79" s="73"/>
      <c r="E79" s="73"/>
      <c r="F79" s="73"/>
      <c r="G79" s="73"/>
    </row>
    <row r="80" spans="3:7" thickBot="1">
      <c r="C80" s="73"/>
      <c r="D80" s="73"/>
      <c r="E80" s="73"/>
      <c r="F80" s="73"/>
      <c r="G80" s="73"/>
    </row>
    <row r="81" spans="3:7" thickBot="1">
      <c r="C81" s="73"/>
      <c r="D81" s="73"/>
      <c r="E81" s="73"/>
      <c r="F81" s="73"/>
      <c r="G81" s="73"/>
    </row>
    <row r="82" spans="3:7" thickBot="1">
      <c r="C82" s="73"/>
      <c r="D82" s="73"/>
      <c r="E82" s="73"/>
      <c r="F82" s="73"/>
      <c r="G82" s="73"/>
    </row>
    <row r="83" spans="3:7" thickBot="1">
      <c r="C83" s="73"/>
      <c r="D83" s="73"/>
      <c r="E83" s="73"/>
      <c r="F83" s="73"/>
      <c r="G83" s="73"/>
    </row>
    <row r="84" spans="3:7" thickBot="1">
      <c r="C84" s="73"/>
      <c r="D84" s="73"/>
      <c r="E84" s="73"/>
      <c r="F84" s="73"/>
      <c r="G84" s="73"/>
    </row>
    <row r="85" spans="3:7" thickBot="1">
      <c r="C85" s="73"/>
      <c r="D85" s="73"/>
      <c r="E85" s="73"/>
      <c r="F85" s="73"/>
      <c r="G85" s="73"/>
    </row>
    <row r="86" spans="3:7" thickBot="1">
      <c r="C86" s="73"/>
      <c r="D86" s="73"/>
      <c r="E86" s="73"/>
      <c r="F86" s="73"/>
      <c r="G86" s="73"/>
    </row>
    <row r="87" spans="3:7" thickBot="1">
      <c r="C87" s="73"/>
      <c r="D87" s="73"/>
      <c r="E87" s="73"/>
      <c r="F87" s="73"/>
      <c r="G87" s="73"/>
    </row>
    <row r="88" spans="3:7" thickBot="1">
      <c r="C88" s="73"/>
      <c r="D88" s="73"/>
      <c r="E88" s="73"/>
      <c r="F88" s="73"/>
      <c r="G88" s="73"/>
    </row>
    <row r="89" spans="3:7" thickBot="1">
      <c r="C89" s="73"/>
      <c r="D89" s="73"/>
      <c r="E89" s="73"/>
      <c r="F89" s="73"/>
      <c r="G89" s="73"/>
    </row>
    <row r="90" spans="3:7" thickBot="1">
      <c r="C90" s="73"/>
      <c r="D90" s="73"/>
      <c r="E90" s="73"/>
      <c r="F90" s="73"/>
      <c r="G90" s="73"/>
    </row>
    <row r="91" spans="3:7" thickBot="1">
      <c r="C91" s="73"/>
      <c r="D91" s="73"/>
      <c r="E91" s="73"/>
      <c r="F91" s="73"/>
      <c r="G91" s="73"/>
    </row>
    <row r="92" spans="3:7" thickBot="1">
      <c r="C92" s="73"/>
      <c r="D92" s="73"/>
      <c r="E92" s="73"/>
      <c r="F92" s="73"/>
      <c r="G92" s="73"/>
    </row>
    <row r="93" spans="3:7" thickBot="1">
      <c r="C93" s="73"/>
      <c r="D93" s="73"/>
      <c r="E93" s="73"/>
      <c r="F93" s="73"/>
      <c r="G93" s="73"/>
    </row>
    <row r="94" spans="3:7" thickBot="1">
      <c r="C94" s="73"/>
      <c r="D94" s="73"/>
      <c r="E94" s="73"/>
      <c r="F94" s="73"/>
      <c r="G94" s="73"/>
    </row>
    <row r="95" spans="3:7" thickBot="1">
      <c r="C95" s="73"/>
      <c r="D95" s="73"/>
      <c r="E95" s="73"/>
      <c r="F95" s="73"/>
      <c r="G95" s="73"/>
    </row>
    <row r="96" spans="3:7" thickBot="1">
      <c r="C96" s="73"/>
      <c r="D96" s="73"/>
      <c r="E96" s="73"/>
      <c r="F96" s="73"/>
      <c r="G96" s="73"/>
    </row>
    <row r="97" spans="3:7" thickBot="1">
      <c r="C97" s="73"/>
      <c r="D97" s="73"/>
      <c r="E97" s="73"/>
      <c r="F97" s="73"/>
      <c r="G97" s="73"/>
    </row>
    <row r="98" spans="3:7" thickBot="1">
      <c r="C98" s="73"/>
      <c r="D98" s="73"/>
      <c r="E98" s="73"/>
      <c r="F98" s="73"/>
      <c r="G98" s="73"/>
    </row>
    <row r="99" spans="3:7" thickBot="1">
      <c r="C99" s="73"/>
      <c r="D99" s="73"/>
      <c r="E99" s="73"/>
      <c r="F99" s="73"/>
      <c r="G99" s="73"/>
    </row>
    <row r="100" spans="3:7" thickBot="1">
      <c r="C100" s="73"/>
      <c r="D100" s="73"/>
      <c r="E100" s="73"/>
      <c r="F100" s="73"/>
      <c r="G100" s="73"/>
    </row>
    <row r="101" spans="3:7" thickBot="1">
      <c r="C101" s="73"/>
      <c r="D101" s="73"/>
      <c r="E101" s="73"/>
      <c r="F101" s="73"/>
      <c r="G101" s="73"/>
    </row>
    <row r="102" spans="3:7" thickBot="1">
      <c r="C102" s="73"/>
      <c r="D102" s="73"/>
      <c r="E102" s="73"/>
      <c r="F102" s="73"/>
      <c r="G102" s="73"/>
    </row>
    <row r="103" spans="3:7" thickBot="1">
      <c r="C103" s="73"/>
      <c r="D103" s="73"/>
      <c r="E103" s="73"/>
      <c r="F103" s="73"/>
      <c r="G103" s="73"/>
    </row>
    <row r="104" spans="3:7" thickBot="1">
      <c r="C104" s="73"/>
      <c r="D104" s="73"/>
      <c r="E104" s="73"/>
      <c r="F104" s="73"/>
      <c r="G104" s="73"/>
    </row>
    <row r="105" spans="3:7" thickBot="1">
      <c r="C105" s="73"/>
      <c r="D105" s="73"/>
      <c r="E105" s="73"/>
      <c r="F105" s="73"/>
      <c r="G105" s="73"/>
    </row>
    <row r="106" spans="3:7" thickBot="1">
      <c r="C106" s="73"/>
      <c r="D106" s="73"/>
      <c r="E106" s="73"/>
      <c r="F106" s="73"/>
      <c r="G106" s="73"/>
    </row>
    <row r="107" spans="3:7" thickBot="1">
      <c r="C107" s="73"/>
      <c r="D107" s="73"/>
      <c r="E107" s="73"/>
      <c r="F107" s="73"/>
      <c r="G107" s="73"/>
    </row>
    <row r="108" spans="3:7" thickBot="1">
      <c r="C108" s="73"/>
      <c r="D108" s="73"/>
      <c r="E108" s="73"/>
      <c r="F108" s="73"/>
      <c r="G108" s="73"/>
    </row>
    <row r="109" spans="3:7" thickBot="1">
      <c r="C109" s="73"/>
      <c r="D109" s="73"/>
      <c r="E109" s="73"/>
      <c r="F109" s="73"/>
      <c r="G109" s="73"/>
    </row>
    <row r="110" spans="3:7" thickBot="1">
      <c r="C110" s="73"/>
      <c r="D110" s="73"/>
      <c r="E110" s="73"/>
      <c r="F110" s="73"/>
      <c r="G110" s="73"/>
    </row>
    <row r="111" spans="3:7" thickBot="1">
      <c r="C111" s="73"/>
      <c r="D111" s="73"/>
      <c r="E111" s="73"/>
      <c r="F111" s="73"/>
      <c r="G111" s="73"/>
    </row>
    <row r="112" spans="3:7" thickBot="1">
      <c r="C112" s="73"/>
      <c r="D112" s="73"/>
      <c r="E112" s="73"/>
      <c r="F112" s="73"/>
      <c r="G112" s="73"/>
    </row>
    <row r="113" spans="3:7" thickBot="1">
      <c r="C113" s="73"/>
      <c r="D113" s="73"/>
      <c r="E113" s="73"/>
      <c r="F113" s="73"/>
      <c r="G113" s="73"/>
    </row>
    <row r="114" spans="3:7" thickBot="1">
      <c r="C114" s="73"/>
      <c r="D114" s="73"/>
      <c r="E114" s="73"/>
      <c r="F114" s="73"/>
      <c r="G114" s="73"/>
    </row>
    <row r="115" spans="3:7" thickBot="1">
      <c r="C115" s="73"/>
      <c r="D115" s="73"/>
      <c r="E115" s="73"/>
      <c r="F115" s="73"/>
      <c r="G115" s="73"/>
    </row>
    <row r="116" spans="3:7" thickBot="1">
      <c r="C116" s="73"/>
      <c r="D116" s="73"/>
      <c r="E116" s="73"/>
      <c r="F116" s="73"/>
      <c r="G116" s="73"/>
    </row>
    <row r="117" spans="3:7" thickBot="1">
      <c r="C117" s="73"/>
      <c r="D117" s="73"/>
      <c r="E117" s="73"/>
      <c r="F117" s="73"/>
      <c r="G117" s="73"/>
    </row>
    <row r="118" spans="3:7" thickBot="1">
      <c r="C118" s="73"/>
      <c r="D118" s="73"/>
      <c r="E118" s="73"/>
      <c r="F118" s="73"/>
      <c r="G118" s="73"/>
    </row>
    <row r="119" spans="3:7" thickBot="1">
      <c r="C119" s="73"/>
      <c r="D119" s="73"/>
      <c r="E119" s="73"/>
      <c r="F119" s="73"/>
      <c r="G119" s="73"/>
    </row>
    <row r="120" spans="3:7" thickBot="1">
      <c r="C120" s="73"/>
      <c r="D120" s="73"/>
      <c r="E120" s="73"/>
      <c r="F120" s="73"/>
      <c r="G120" s="73"/>
    </row>
    <row r="121" spans="3:7" thickBot="1">
      <c r="C121" s="73"/>
      <c r="D121" s="73"/>
      <c r="E121" s="73"/>
      <c r="F121" s="73"/>
      <c r="G121" s="73"/>
    </row>
    <row r="122" spans="3:7" thickBot="1">
      <c r="C122" s="73"/>
      <c r="D122" s="73"/>
      <c r="E122" s="73"/>
      <c r="F122" s="73"/>
      <c r="G122" s="73"/>
    </row>
    <row r="123" spans="3:7" thickBot="1">
      <c r="C123" s="73"/>
      <c r="D123" s="73"/>
      <c r="E123" s="73"/>
      <c r="F123" s="73"/>
      <c r="G123" s="73"/>
    </row>
    <row r="124" spans="3:7" thickBot="1">
      <c r="C124" s="73"/>
      <c r="D124" s="73"/>
      <c r="E124" s="73"/>
      <c r="F124" s="73"/>
      <c r="G124" s="73"/>
    </row>
    <row r="125" spans="3:7" thickBot="1">
      <c r="C125" s="73"/>
      <c r="D125" s="73"/>
      <c r="E125" s="73"/>
      <c r="F125" s="73"/>
      <c r="G125" s="73"/>
    </row>
    <row r="126" spans="3:7" thickBot="1">
      <c r="C126" s="73"/>
      <c r="D126" s="73"/>
      <c r="E126" s="73"/>
      <c r="F126" s="73"/>
      <c r="G126" s="73"/>
    </row>
    <row r="127" spans="3:7" thickBot="1">
      <c r="C127" s="73"/>
      <c r="D127" s="73"/>
      <c r="E127" s="73"/>
      <c r="F127" s="73"/>
      <c r="G127" s="73"/>
    </row>
    <row r="128" spans="3:7" thickBot="1">
      <c r="C128" s="73"/>
      <c r="D128" s="73"/>
      <c r="E128" s="73"/>
      <c r="F128" s="73"/>
      <c r="G128" s="73"/>
    </row>
    <row r="129" spans="3:7" thickBot="1">
      <c r="C129" s="73"/>
      <c r="D129" s="73"/>
      <c r="E129" s="73"/>
      <c r="F129" s="73"/>
      <c r="G129" s="73"/>
    </row>
    <row r="130" spans="3:7" thickBot="1">
      <c r="C130" s="73"/>
      <c r="D130" s="73"/>
      <c r="E130" s="73"/>
      <c r="F130" s="73"/>
      <c r="G130" s="73"/>
    </row>
    <row r="131" spans="3:7" thickBot="1">
      <c r="C131" s="73"/>
      <c r="D131" s="73"/>
      <c r="E131" s="73"/>
      <c r="F131" s="73"/>
      <c r="G131" s="73"/>
    </row>
    <row r="132" spans="3:7" thickBot="1">
      <c r="C132" s="73"/>
      <c r="D132" s="73"/>
      <c r="E132" s="73"/>
      <c r="F132" s="73"/>
      <c r="G132" s="73"/>
    </row>
    <row r="133" spans="3:7" thickBot="1">
      <c r="C133" s="73"/>
      <c r="D133" s="73"/>
      <c r="E133" s="73"/>
      <c r="F133" s="73"/>
      <c r="G133" s="73"/>
    </row>
    <row r="134" spans="3:7" thickBot="1">
      <c r="C134" s="73"/>
      <c r="D134" s="73"/>
      <c r="E134" s="73"/>
      <c r="F134" s="73"/>
      <c r="G134" s="73"/>
    </row>
    <row r="135" spans="3:7" thickBot="1">
      <c r="C135" s="73"/>
      <c r="D135" s="73"/>
      <c r="E135" s="73"/>
      <c r="F135" s="73"/>
      <c r="G135" s="73"/>
    </row>
    <row r="136" spans="3:7" thickBot="1">
      <c r="C136" s="73"/>
      <c r="D136" s="73"/>
      <c r="E136" s="73"/>
      <c r="F136" s="73"/>
      <c r="G136" s="73"/>
    </row>
    <row r="137" spans="3:7" thickBot="1">
      <c r="C137" s="73"/>
      <c r="D137" s="73"/>
      <c r="E137" s="73"/>
      <c r="F137" s="73"/>
      <c r="G137" s="73"/>
    </row>
    <row r="138" spans="3:7" thickBot="1">
      <c r="C138" s="73"/>
      <c r="D138" s="73"/>
      <c r="E138" s="73"/>
      <c r="F138" s="73"/>
      <c r="G138" s="73"/>
    </row>
    <row r="139" spans="3:7" thickBot="1">
      <c r="C139" s="73"/>
      <c r="D139" s="73"/>
      <c r="E139" s="73"/>
      <c r="F139" s="73"/>
      <c r="G139" s="73"/>
    </row>
    <row r="140" spans="3:7" thickBot="1">
      <c r="C140" s="73"/>
      <c r="D140" s="73"/>
      <c r="E140" s="73"/>
      <c r="F140" s="73"/>
      <c r="G140" s="73"/>
    </row>
    <row r="141" spans="3:7" thickBot="1">
      <c r="C141" s="73"/>
      <c r="D141" s="73"/>
      <c r="E141" s="73"/>
      <c r="F141" s="73"/>
      <c r="G141" s="73"/>
    </row>
    <row r="142" spans="3:7" thickBot="1">
      <c r="C142" s="73"/>
      <c r="D142" s="73"/>
      <c r="E142" s="73"/>
      <c r="F142" s="73"/>
      <c r="G142" s="73"/>
    </row>
    <row r="143" spans="3:7" thickBot="1">
      <c r="C143" s="73"/>
      <c r="D143" s="73"/>
      <c r="E143" s="73"/>
      <c r="F143" s="73"/>
      <c r="G143" s="73"/>
    </row>
    <row r="144" spans="3:7" thickBot="1">
      <c r="C144" s="73"/>
      <c r="D144" s="73"/>
      <c r="E144" s="73"/>
      <c r="F144" s="73"/>
      <c r="G144" s="73"/>
    </row>
    <row r="145" spans="3:7" thickBot="1">
      <c r="C145" s="73"/>
      <c r="D145" s="73"/>
      <c r="E145" s="73"/>
      <c r="F145" s="73"/>
      <c r="G145" s="73"/>
    </row>
    <row r="146" spans="3:7" thickBot="1">
      <c r="C146" s="73"/>
      <c r="D146" s="73"/>
      <c r="E146" s="73"/>
      <c r="F146" s="73"/>
      <c r="G146" s="73"/>
    </row>
    <row r="147" spans="3:7" thickBot="1">
      <c r="C147" s="73"/>
      <c r="D147" s="73"/>
      <c r="E147" s="73"/>
      <c r="F147" s="73"/>
      <c r="G147" s="73"/>
    </row>
    <row r="148" spans="3:7" thickBot="1">
      <c r="C148" s="73"/>
      <c r="D148" s="73"/>
      <c r="E148" s="73"/>
      <c r="F148" s="73"/>
      <c r="G148" s="73"/>
    </row>
    <row r="149" spans="3:7" thickBot="1">
      <c r="C149" s="73"/>
      <c r="D149" s="73"/>
      <c r="E149" s="73"/>
      <c r="F149" s="73"/>
      <c r="G149" s="73"/>
    </row>
    <row r="150" spans="3:7" thickBot="1">
      <c r="C150" s="73"/>
      <c r="D150" s="73"/>
      <c r="E150" s="73"/>
      <c r="F150" s="73"/>
      <c r="G150" s="73"/>
    </row>
    <row r="151" spans="3:7" thickBot="1">
      <c r="C151" s="73"/>
      <c r="D151" s="73"/>
      <c r="E151" s="73"/>
      <c r="F151" s="73"/>
      <c r="G151" s="73"/>
    </row>
    <row r="152" spans="3:7" thickBot="1">
      <c r="C152" s="73"/>
      <c r="D152" s="73"/>
      <c r="E152" s="73"/>
      <c r="F152" s="73"/>
      <c r="G152" s="73"/>
    </row>
    <row r="153" spans="3:7" thickBot="1">
      <c r="C153" s="73"/>
      <c r="D153" s="73"/>
      <c r="E153" s="73"/>
      <c r="F153" s="73"/>
      <c r="G153" s="73"/>
    </row>
    <row r="154" spans="3:7" thickBot="1">
      <c r="C154" s="73"/>
      <c r="D154" s="73"/>
      <c r="E154" s="73"/>
      <c r="F154" s="73"/>
      <c r="G154" s="73"/>
    </row>
    <row r="155" spans="3:7" thickBot="1">
      <c r="C155" s="73"/>
      <c r="D155" s="73"/>
      <c r="E155" s="73"/>
      <c r="F155" s="73"/>
      <c r="G155" s="73"/>
    </row>
    <row r="156" spans="3:7" thickBot="1">
      <c r="C156" s="73"/>
      <c r="D156" s="73"/>
      <c r="E156" s="73"/>
      <c r="F156" s="73"/>
      <c r="G156" s="73"/>
    </row>
    <row r="157" spans="3:7" thickBot="1">
      <c r="C157" s="73"/>
      <c r="D157" s="73"/>
      <c r="E157" s="73"/>
      <c r="F157" s="73"/>
      <c r="G157" s="73"/>
    </row>
    <row r="158" spans="3:7" thickBot="1">
      <c r="C158" s="73"/>
      <c r="D158" s="73"/>
      <c r="E158" s="73"/>
      <c r="F158" s="73"/>
      <c r="G158" s="73"/>
    </row>
    <row r="159" spans="3:7" thickBot="1">
      <c r="C159" s="73"/>
      <c r="D159" s="73"/>
      <c r="E159" s="73"/>
      <c r="F159" s="73"/>
      <c r="G159" s="73"/>
    </row>
    <row r="160" spans="3:7" thickBot="1">
      <c r="C160" s="73"/>
      <c r="D160" s="73"/>
      <c r="E160" s="73"/>
      <c r="F160" s="73"/>
      <c r="G160" s="73"/>
    </row>
    <row r="161" spans="3:7" thickBot="1">
      <c r="C161" s="73"/>
      <c r="D161" s="73"/>
      <c r="E161" s="73"/>
      <c r="F161" s="73"/>
      <c r="G161" s="73"/>
    </row>
    <row r="162" spans="3:7" thickBot="1">
      <c r="C162" s="73"/>
      <c r="D162" s="73"/>
      <c r="E162" s="73"/>
      <c r="F162" s="73"/>
      <c r="G162" s="73"/>
    </row>
    <row r="163" spans="3:7" thickBot="1">
      <c r="C163" s="73"/>
      <c r="D163" s="73"/>
      <c r="E163" s="73"/>
      <c r="F163" s="73"/>
      <c r="G163" s="73"/>
    </row>
    <row r="164" spans="3:7" thickBot="1">
      <c r="C164" s="73"/>
      <c r="D164" s="73"/>
      <c r="E164" s="73"/>
      <c r="F164" s="73"/>
      <c r="G164" s="73"/>
    </row>
    <row r="165" spans="3:7" thickBot="1">
      <c r="C165" s="73"/>
      <c r="D165" s="73"/>
      <c r="E165" s="73"/>
      <c r="F165" s="73"/>
      <c r="G165" s="73"/>
    </row>
    <row r="166" spans="3:7" thickBot="1">
      <c r="C166" s="73"/>
      <c r="D166" s="73"/>
      <c r="E166" s="73"/>
      <c r="F166" s="73"/>
      <c r="G166" s="73"/>
    </row>
    <row r="167" spans="3:7" thickBot="1">
      <c r="C167" s="73"/>
      <c r="D167" s="73"/>
      <c r="E167" s="73"/>
      <c r="F167" s="73"/>
      <c r="G167" s="73"/>
    </row>
    <row r="168" spans="3:7" thickBot="1">
      <c r="C168" s="73"/>
      <c r="D168" s="73"/>
      <c r="E168" s="73"/>
      <c r="F168" s="73"/>
      <c r="G168" s="73"/>
    </row>
    <row r="169" spans="3:7" thickBot="1">
      <c r="C169" s="73"/>
      <c r="D169" s="73"/>
      <c r="E169" s="73"/>
      <c r="F169" s="73"/>
      <c r="G169" s="73"/>
    </row>
    <row r="170" spans="3:7" thickBot="1">
      <c r="C170" s="73"/>
      <c r="D170" s="73"/>
      <c r="E170" s="73"/>
      <c r="F170" s="73"/>
      <c r="G170" s="73"/>
    </row>
    <row r="171" spans="3:7" thickBot="1">
      <c r="C171" s="73"/>
      <c r="D171" s="73"/>
      <c r="E171" s="73"/>
      <c r="F171" s="73"/>
      <c r="G171" s="73"/>
    </row>
    <row r="172" spans="3:7" thickBot="1">
      <c r="C172" s="73"/>
      <c r="D172" s="73"/>
      <c r="E172" s="73"/>
      <c r="F172" s="73"/>
      <c r="G172" s="73"/>
    </row>
    <row r="173" spans="3:7" thickBot="1">
      <c r="C173" s="73"/>
      <c r="D173" s="73"/>
      <c r="E173" s="73"/>
      <c r="F173" s="73"/>
      <c r="G173" s="73"/>
    </row>
    <row r="174" spans="3:7" thickBot="1">
      <c r="C174" s="73"/>
      <c r="D174" s="73"/>
      <c r="E174" s="73"/>
      <c r="F174" s="73"/>
      <c r="G174" s="73"/>
    </row>
    <row r="175" spans="3:7" thickBot="1">
      <c r="C175" s="73"/>
      <c r="D175" s="73"/>
      <c r="E175" s="73"/>
      <c r="F175" s="73"/>
      <c r="G175" s="73"/>
    </row>
    <row r="176" spans="3:7" thickBot="1">
      <c r="C176" s="73"/>
      <c r="D176" s="73"/>
      <c r="E176" s="73"/>
      <c r="F176" s="73"/>
      <c r="G176" s="73"/>
    </row>
    <row r="177" spans="3:7" thickBot="1">
      <c r="C177" s="73"/>
      <c r="D177" s="73"/>
      <c r="E177" s="73"/>
      <c r="F177" s="73"/>
      <c r="G177" s="73"/>
    </row>
    <row r="178" spans="3:7" thickBot="1">
      <c r="C178" s="73"/>
      <c r="D178" s="73"/>
      <c r="E178" s="73"/>
      <c r="F178" s="73"/>
      <c r="G178" s="73"/>
    </row>
    <row r="179" spans="3:7" thickBot="1">
      <c r="C179" s="73"/>
      <c r="D179" s="73"/>
      <c r="E179" s="73"/>
      <c r="F179" s="73"/>
      <c r="G179" s="73"/>
    </row>
    <row r="180" spans="3:7" thickBot="1">
      <c r="C180" s="73"/>
      <c r="D180" s="73"/>
      <c r="E180" s="73"/>
      <c r="F180" s="73"/>
      <c r="G180" s="73"/>
    </row>
    <row r="181" spans="3:7" thickBot="1">
      <c r="C181" s="73"/>
      <c r="D181" s="73"/>
      <c r="E181" s="73"/>
      <c r="F181" s="73"/>
      <c r="G181" s="73"/>
    </row>
    <row r="182" spans="3:7" thickBot="1">
      <c r="C182" s="73"/>
      <c r="D182" s="73"/>
      <c r="E182" s="73"/>
      <c r="F182" s="73"/>
      <c r="G182" s="73"/>
    </row>
    <row r="183" spans="3:7" thickBot="1">
      <c r="C183" s="73"/>
      <c r="D183" s="73"/>
      <c r="E183" s="73"/>
      <c r="F183" s="73"/>
      <c r="G183" s="73"/>
    </row>
    <row r="184" spans="3:7" thickBot="1">
      <c r="C184" s="73"/>
      <c r="D184" s="73"/>
      <c r="E184" s="73"/>
      <c r="F184" s="73"/>
      <c r="G184" s="73"/>
    </row>
    <row r="185" spans="3:7" thickBot="1">
      <c r="C185" s="73"/>
      <c r="D185" s="73"/>
      <c r="E185" s="73"/>
      <c r="F185" s="73"/>
      <c r="G185" s="73"/>
    </row>
    <row r="186" spans="3:7" thickBot="1">
      <c r="C186" s="73"/>
      <c r="D186" s="73"/>
      <c r="E186" s="73"/>
      <c r="F186" s="73"/>
      <c r="G186" s="73"/>
    </row>
    <row r="187" spans="3:7" thickBot="1">
      <c r="C187" s="73"/>
      <c r="D187" s="73"/>
      <c r="E187" s="73"/>
      <c r="F187" s="73"/>
      <c r="G187" s="73"/>
    </row>
    <row r="188" spans="3:7" thickBot="1">
      <c r="C188" s="73"/>
      <c r="D188" s="73"/>
      <c r="E188" s="73"/>
      <c r="F188" s="73"/>
      <c r="G188" s="73"/>
    </row>
    <row r="189" spans="3:7" thickBot="1">
      <c r="C189" s="73"/>
      <c r="D189" s="73"/>
      <c r="E189" s="73"/>
      <c r="F189" s="73"/>
      <c r="G189" s="73"/>
    </row>
    <row r="190" spans="3:7" thickBot="1">
      <c r="C190" s="73"/>
      <c r="D190" s="73"/>
      <c r="E190" s="73"/>
      <c r="F190" s="73"/>
      <c r="G190" s="73"/>
    </row>
    <row r="191" spans="3:7" thickBot="1">
      <c r="C191" s="73"/>
      <c r="D191" s="73"/>
      <c r="E191" s="73"/>
      <c r="F191" s="73"/>
      <c r="G191" s="73"/>
    </row>
    <row r="192" spans="3:7" thickBot="1">
      <c r="C192" s="73"/>
      <c r="D192" s="73"/>
      <c r="E192" s="73"/>
      <c r="F192" s="73"/>
      <c r="G192" s="73"/>
    </row>
    <row r="193" spans="3:7" thickBot="1">
      <c r="C193" s="73"/>
      <c r="D193" s="73"/>
      <c r="E193" s="73"/>
      <c r="F193" s="73"/>
      <c r="G193" s="73"/>
    </row>
    <row r="194" spans="3:7" thickBot="1">
      <c r="C194" s="73"/>
      <c r="D194" s="73"/>
      <c r="E194" s="73"/>
      <c r="F194" s="73"/>
      <c r="G194" s="73"/>
    </row>
    <row r="195" spans="3:7" thickBot="1">
      <c r="C195" s="73"/>
      <c r="D195" s="73"/>
      <c r="E195" s="73"/>
      <c r="F195" s="73"/>
      <c r="G195" s="73"/>
    </row>
    <row r="196" spans="3:7" thickBot="1">
      <c r="C196" s="73"/>
      <c r="D196" s="73"/>
      <c r="E196" s="73"/>
      <c r="F196" s="73"/>
      <c r="G196" s="73"/>
    </row>
    <row r="197" spans="3:7" thickBot="1">
      <c r="C197" s="73"/>
      <c r="D197" s="73"/>
      <c r="E197" s="73"/>
      <c r="F197" s="73"/>
      <c r="G197" s="73"/>
    </row>
    <row r="198" spans="3:7" thickBot="1">
      <c r="C198" s="73"/>
      <c r="D198" s="73"/>
      <c r="E198" s="73"/>
      <c r="F198" s="73"/>
      <c r="G198" s="73"/>
    </row>
    <row r="199" spans="3:7" thickBot="1">
      <c r="C199" s="73"/>
      <c r="D199" s="73"/>
      <c r="E199" s="73"/>
      <c r="F199" s="73"/>
      <c r="G199" s="73"/>
    </row>
    <row r="200" spans="3:7" thickBot="1">
      <c r="C200" s="73"/>
      <c r="D200" s="73"/>
      <c r="E200" s="73"/>
      <c r="F200" s="73"/>
      <c r="G200" s="73"/>
    </row>
    <row r="201" spans="3:7" thickBot="1">
      <c r="C201" s="73"/>
      <c r="D201" s="73"/>
      <c r="E201" s="73"/>
      <c r="F201" s="73"/>
      <c r="G201" s="73"/>
    </row>
    <row r="202" spans="3:7" thickBot="1">
      <c r="C202" s="73"/>
      <c r="D202" s="73"/>
      <c r="E202" s="73"/>
      <c r="F202" s="73"/>
      <c r="G202" s="73"/>
    </row>
    <row r="203" spans="3:7" thickBot="1">
      <c r="C203" s="73"/>
      <c r="D203" s="73"/>
      <c r="E203" s="73"/>
      <c r="F203" s="73"/>
      <c r="G203" s="73"/>
    </row>
    <row r="204" spans="3:7" thickBot="1">
      <c r="C204" s="73"/>
      <c r="D204" s="73"/>
      <c r="E204" s="73"/>
      <c r="F204" s="73"/>
      <c r="G204" s="73"/>
    </row>
    <row r="205" spans="3:7" thickBot="1">
      <c r="C205" s="73"/>
      <c r="D205" s="73"/>
      <c r="E205" s="73"/>
      <c r="F205" s="73"/>
      <c r="G205" s="73"/>
    </row>
    <row r="206" spans="3:7" thickBot="1">
      <c r="C206" s="73"/>
      <c r="D206" s="73"/>
      <c r="E206" s="73"/>
      <c r="F206" s="73"/>
      <c r="G206" s="73"/>
    </row>
    <row r="207" spans="3:7" thickBot="1">
      <c r="C207" s="73"/>
      <c r="D207" s="73"/>
      <c r="E207" s="73"/>
      <c r="F207" s="73"/>
      <c r="G207" s="73"/>
    </row>
    <row r="208" spans="3:7" thickBot="1">
      <c r="C208" s="73"/>
      <c r="D208" s="73"/>
      <c r="E208" s="73"/>
      <c r="F208" s="73"/>
      <c r="G208" s="73"/>
    </row>
    <row r="209" spans="3:7" thickBot="1">
      <c r="C209" s="73"/>
      <c r="D209" s="73"/>
      <c r="E209" s="73"/>
      <c r="F209" s="73"/>
      <c r="G209" s="73"/>
    </row>
    <row r="210" spans="3:7" thickBot="1">
      <c r="C210" s="73"/>
      <c r="D210" s="73"/>
      <c r="E210" s="73"/>
      <c r="F210" s="73"/>
      <c r="G210" s="73"/>
    </row>
    <row r="211" spans="3:7" thickBot="1">
      <c r="C211" s="73"/>
      <c r="D211" s="73"/>
      <c r="E211" s="73"/>
      <c r="F211" s="73"/>
      <c r="G211" s="73"/>
    </row>
    <row r="212" spans="3:7" thickBot="1">
      <c r="C212" s="73"/>
      <c r="D212" s="73"/>
      <c r="E212" s="73"/>
      <c r="F212" s="73"/>
      <c r="G212" s="73"/>
    </row>
    <row r="213" spans="3:7" thickBot="1">
      <c r="C213" s="73"/>
      <c r="D213" s="73"/>
      <c r="E213" s="73"/>
      <c r="F213" s="73"/>
      <c r="G213" s="73"/>
    </row>
    <row r="214" spans="3:7" thickBot="1">
      <c r="C214" s="73"/>
      <c r="D214" s="73"/>
      <c r="E214" s="73"/>
      <c r="F214" s="73"/>
      <c r="G214" s="73"/>
    </row>
    <row r="215" spans="3:7" thickBot="1">
      <c r="C215" s="73"/>
      <c r="D215" s="73"/>
      <c r="E215" s="73"/>
      <c r="F215" s="73"/>
      <c r="G215" s="73"/>
    </row>
    <row r="216" spans="3:7" thickBot="1">
      <c r="C216" s="73"/>
      <c r="D216" s="73"/>
      <c r="E216" s="73"/>
      <c r="F216" s="73"/>
      <c r="G216" s="73"/>
    </row>
    <row r="217" spans="3:7" thickBot="1">
      <c r="C217" s="73"/>
      <c r="D217" s="73"/>
      <c r="E217" s="73"/>
      <c r="F217" s="73"/>
      <c r="G217" s="73"/>
    </row>
    <row r="218" spans="3:7" thickBot="1">
      <c r="C218" s="73"/>
      <c r="D218" s="73"/>
      <c r="E218" s="73"/>
      <c r="F218" s="73"/>
      <c r="G218" s="73"/>
    </row>
    <row r="219" spans="3:7" thickBot="1">
      <c r="C219" s="73"/>
      <c r="D219" s="73"/>
      <c r="E219" s="73"/>
      <c r="F219" s="73"/>
      <c r="G219" s="73"/>
    </row>
    <row r="220" spans="3:7" thickBot="1">
      <c r="C220" s="73"/>
      <c r="D220" s="73"/>
      <c r="E220" s="73"/>
      <c r="F220" s="73"/>
      <c r="G220" s="73"/>
    </row>
    <row r="221" spans="3:7" thickBot="1">
      <c r="C221" s="73"/>
      <c r="D221" s="73"/>
      <c r="E221" s="73"/>
      <c r="F221" s="73"/>
      <c r="G221" s="73"/>
    </row>
    <row r="222" spans="3:7" thickBot="1">
      <c r="C222" s="73"/>
      <c r="D222" s="73"/>
      <c r="E222" s="73"/>
      <c r="F222" s="73"/>
      <c r="G222" s="73"/>
    </row>
    <row r="223" spans="3:7" thickBot="1">
      <c r="C223" s="73"/>
      <c r="D223" s="73"/>
      <c r="E223" s="73"/>
      <c r="F223" s="73"/>
      <c r="G223" s="73"/>
    </row>
    <row r="224" spans="3:7" thickBot="1">
      <c r="C224" s="73"/>
      <c r="D224" s="73"/>
      <c r="E224" s="73"/>
      <c r="F224" s="73"/>
      <c r="G224" s="73"/>
    </row>
    <row r="225" spans="3:7" thickBot="1">
      <c r="C225" s="73"/>
      <c r="D225" s="73"/>
      <c r="E225" s="73"/>
      <c r="F225" s="73"/>
      <c r="G225" s="73"/>
    </row>
    <row r="226" spans="3:7" thickBot="1">
      <c r="C226" s="73"/>
      <c r="D226" s="73"/>
      <c r="E226" s="73"/>
      <c r="F226" s="73"/>
      <c r="G226" s="73"/>
    </row>
    <row r="227" spans="3:7" thickBot="1">
      <c r="C227" s="73"/>
      <c r="D227" s="73"/>
      <c r="E227" s="73"/>
      <c r="F227" s="73"/>
      <c r="G227" s="73"/>
    </row>
    <row r="228" spans="3:7" thickBot="1">
      <c r="C228" s="73"/>
      <c r="D228" s="73"/>
      <c r="E228" s="73"/>
      <c r="F228" s="73"/>
      <c r="G228" s="73"/>
    </row>
    <row r="229" spans="3:7" thickBot="1">
      <c r="C229" s="73"/>
      <c r="D229" s="73"/>
      <c r="E229" s="73"/>
      <c r="F229" s="73"/>
      <c r="G229" s="73"/>
    </row>
    <row r="230" spans="3:7" thickBot="1">
      <c r="C230" s="73"/>
      <c r="D230" s="73"/>
      <c r="E230" s="73"/>
      <c r="F230" s="73"/>
      <c r="G230" s="73"/>
    </row>
    <row r="231" spans="3:7" thickBot="1">
      <c r="C231" s="73"/>
      <c r="D231" s="73"/>
      <c r="E231" s="73"/>
      <c r="F231" s="73"/>
      <c r="G231" s="73"/>
    </row>
    <row r="232" spans="3:7" thickBot="1">
      <c r="C232" s="73"/>
      <c r="D232" s="73"/>
      <c r="E232" s="73"/>
      <c r="F232" s="73"/>
      <c r="G232" s="73"/>
    </row>
    <row r="233" spans="3:7" thickBot="1">
      <c r="C233" s="73"/>
      <c r="D233" s="73"/>
      <c r="E233" s="73"/>
      <c r="F233" s="73"/>
      <c r="G233" s="73"/>
    </row>
    <row r="234" spans="3:7" thickBot="1">
      <c r="C234" s="73"/>
      <c r="D234" s="73"/>
      <c r="E234" s="73"/>
      <c r="F234" s="73"/>
      <c r="G234" s="73"/>
    </row>
    <row r="235" spans="3:7" thickBot="1">
      <c r="C235" s="73"/>
      <c r="D235" s="73"/>
      <c r="E235" s="73"/>
      <c r="F235" s="73"/>
      <c r="G235" s="73"/>
    </row>
    <row r="236" spans="3:7" thickBot="1">
      <c r="C236" s="73"/>
      <c r="D236" s="73"/>
      <c r="E236" s="73"/>
      <c r="F236" s="73"/>
      <c r="G236" s="73"/>
    </row>
    <row r="237" spans="3:7" thickBot="1">
      <c r="C237" s="73"/>
      <c r="D237" s="73"/>
      <c r="E237" s="73"/>
      <c r="F237" s="73"/>
      <c r="G237" s="73"/>
    </row>
    <row r="238" spans="3:7" thickBot="1">
      <c r="C238" s="73"/>
      <c r="D238" s="73"/>
      <c r="E238" s="73"/>
      <c r="F238" s="73"/>
      <c r="G238" s="73"/>
    </row>
    <row r="239" spans="3:7" thickBot="1">
      <c r="C239" s="73"/>
      <c r="D239" s="73"/>
      <c r="E239" s="73"/>
      <c r="F239" s="73"/>
      <c r="G239" s="73"/>
    </row>
    <row r="240" spans="3:7" thickBot="1">
      <c r="C240" s="73"/>
      <c r="D240" s="73"/>
      <c r="E240" s="73"/>
      <c r="F240" s="73"/>
      <c r="G240" s="73"/>
    </row>
    <row r="241" spans="3:7" thickBot="1">
      <c r="C241" s="73"/>
      <c r="D241" s="73"/>
      <c r="E241" s="73"/>
      <c r="F241" s="73"/>
      <c r="G241" s="73"/>
    </row>
    <row r="242" spans="3:7" thickBot="1">
      <c r="C242" s="73"/>
      <c r="D242" s="73"/>
      <c r="E242" s="73"/>
      <c r="F242" s="73"/>
      <c r="G242" s="73"/>
    </row>
    <row r="243" spans="3:7" thickBot="1">
      <c r="C243" s="73"/>
      <c r="D243" s="73"/>
      <c r="E243" s="73"/>
      <c r="F243" s="73"/>
      <c r="G243" s="73"/>
    </row>
    <row r="244" spans="3:7" thickBot="1">
      <c r="C244" s="73"/>
      <c r="D244" s="73"/>
      <c r="E244" s="73"/>
      <c r="F244" s="73"/>
      <c r="G244" s="73"/>
    </row>
    <row r="245" spans="3:7" thickBot="1">
      <c r="C245" s="73"/>
      <c r="D245" s="73"/>
      <c r="E245" s="73"/>
      <c r="F245" s="73"/>
      <c r="G245" s="73"/>
    </row>
    <row r="246" spans="3:7" thickBot="1">
      <c r="C246" s="73"/>
      <c r="D246" s="73"/>
      <c r="E246" s="73"/>
      <c r="F246" s="73"/>
      <c r="G246" s="73"/>
    </row>
    <row r="247" spans="3:7" thickBot="1">
      <c r="C247" s="73"/>
      <c r="D247" s="73"/>
      <c r="E247" s="73"/>
      <c r="F247" s="73"/>
      <c r="G247" s="73"/>
    </row>
    <row r="248" spans="3:7" thickBot="1">
      <c r="C248" s="73"/>
      <c r="D248" s="73"/>
      <c r="E248" s="73"/>
      <c r="F248" s="73"/>
      <c r="G248" s="73"/>
    </row>
    <row r="249" spans="3:7" thickBot="1">
      <c r="C249" s="73"/>
      <c r="D249" s="73"/>
      <c r="E249" s="73"/>
      <c r="F249" s="73"/>
      <c r="G249" s="73"/>
    </row>
    <row r="250" spans="3:7" thickBot="1">
      <c r="C250" s="73"/>
      <c r="D250" s="73"/>
      <c r="E250" s="73"/>
      <c r="F250" s="73"/>
      <c r="G250" s="73"/>
    </row>
    <row r="251" spans="3:7" thickBot="1">
      <c r="C251" s="73"/>
      <c r="D251" s="73"/>
      <c r="E251" s="73"/>
      <c r="F251" s="73"/>
      <c r="G251" s="73"/>
    </row>
    <row r="252" spans="3:7" thickBot="1">
      <c r="C252" s="73"/>
      <c r="D252" s="73"/>
      <c r="E252" s="73"/>
      <c r="F252" s="73"/>
      <c r="G252" s="73"/>
    </row>
    <row r="253" spans="3:7" thickBot="1">
      <c r="C253" s="73"/>
      <c r="D253" s="73"/>
      <c r="E253" s="73"/>
      <c r="F253" s="73"/>
      <c r="G253" s="73"/>
    </row>
    <row r="254" spans="3:7" thickBot="1">
      <c r="C254" s="73"/>
      <c r="D254" s="73"/>
      <c r="E254" s="73"/>
      <c r="F254" s="73"/>
      <c r="G254" s="73"/>
    </row>
    <row r="255" spans="3:7" thickBot="1">
      <c r="C255" s="73"/>
      <c r="D255" s="73"/>
      <c r="E255" s="73"/>
      <c r="F255" s="73"/>
      <c r="G255" s="73"/>
    </row>
    <row r="256" spans="3:7" thickBot="1">
      <c r="C256" s="73"/>
      <c r="D256" s="73"/>
      <c r="E256" s="73"/>
      <c r="F256" s="73"/>
      <c r="G256" s="73"/>
    </row>
    <row r="257" spans="3:7" thickBot="1">
      <c r="C257" s="73"/>
      <c r="D257" s="73"/>
      <c r="E257" s="73"/>
      <c r="F257" s="73"/>
      <c r="G257" s="73"/>
    </row>
    <row r="258" spans="3:7" thickBot="1">
      <c r="C258" s="73"/>
      <c r="D258" s="73"/>
      <c r="E258" s="73"/>
      <c r="F258" s="73"/>
      <c r="G258" s="73"/>
    </row>
    <row r="259" spans="3:7" thickBot="1">
      <c r="C259" s="73"/>
      <c r="D259" s="73"/>
      <c r="E259" s="73"/>
      <c r="F259" s="73"/>
      <c r="G259" s="73"/>
    </row>
    <row r="260" spans="3:7" thickBot="1">
      <c r="C260" s="73"/>
      <c r="D260" s="73"/>
      <c r="E260" s="73"/>
      <c r="F260" s="73"/>
      <c r="G260" s="73"/>
    </row>
    <row r="261" spans="3:7" thickBot="1">
      <c r="C261" s="73"/>
      <c r="D261" s="73"/>
      <c r="E261" s="73"/>
      <c r="F261" s="73"/>
      <c r="G261" s="73"/>
    </row>
    <row r="262" spans="3:7" thickBot="1">
      <c r="C262" s="73"/>
      <c r="D262" s="73"/>
      <c r="E262" s="73"/>
      <c r="F262" s="73"/>
      <c r="G262" s="73"/>
    </row>
    <row r="263" spans="3:7" thickBot="1">
      <c r="C263" s="73"/>
      <c r="D263" s="73"/>
      <c r="E263" s="73"/>
      <c r="F263" s="73"/>
      <c r="G263" s="73"/>
    </row>
    <row r="264" spans="3:7" thickBot="1">
      <c r="C264" s="73"/>
      <c r="D264" s="73"/>
      <c r="E264" s="73"/>
      <c r="F264" s="73"/>
      <c r="G264" s="73"/>
    </row>
    <row r="265" spans="3:7" thickBot="1">
      <c r="C265" s="73"/>
      <c r="D265" s="73"/>
      <c r="E265" s="73"/>
      <c r="F265" s="73"/>
      <c r="G265" s="73"/>
    </row>
    <row r="266" spans="3:7" thickBot="1">
      <c r="C266" s="73"/>
      <c r="D266" s="73"/>
      <c r="E266" s="73"/>
      <c r="F266" s="73"/>
      <c r="G266" s="73"/>
    </row>
    <row r="267" spans="3:7" thickBot="1">
      <c r="C267" s="73"/>
      <c r="D267" s="73"/>
      <c r="E267" s="73"/>
      <c r="F267" s="73"/>
      <c r="G267" s="73"/>
    </row>
    <row r="268" spans="3:7" thickBot="1">
      <c r="C268" s="73"/>
      <c r="D268" s="73"/>
      <c r="E268" s="73"/>
      <c r="F268" s="73"/>
      <c r="G268" s="73"/>
    </row>
    <row r="269" spans="3:7" thickBot="1">
      <c r="C269" s="73"/>
      <c r="D269" s="73"/>
      <c r="E269" s="73"/>
      <c r="F269" s="73"/>
      <c r="G269" s="73"/>
    </row>
    <row r="270" spans="3:7" thickBot="1">
      <c r="C270" s="73"/>
      <c r="D270" s="73"/>
      <c r="E270" s="73"/>
      <c r="F270" s="73"/>
      <c r="G270" s="73"/>
    </row>
    <row r="271" spans="3:7" thickBot="1">
      <c r="C271" s="73"/>
      <c r="D271" s="73"/>
      <c r="E271" s="73"/>
      <c r="F271" s="73"/>
      <c r="G271" s="73"/>
    </row>
    <row r="272" spans="3:7" thickBot="1">
      <c r="C272" s="73"/>
      <c r="D272" s="73"/>
      <c r="E272" s="73"/>
      <c r="F272" s="73"/>
      <c r="G272" s="73"/>
    </row>
    <row r="273" spans="3:7" thickBot="1">
      <c r="C273" s="73"/>
      <c r="D273" s="73"/>
      <c r="E273" s="73"/>
      <c r="F273" s="73"/>
      <c r="G273" s="73"/>
    </row>
    <row r="274" spans="3:7" thickBot="1">
      <c r="C274" s="73"/>
      <c r="D274" s="73"/>
      <c r="E274" s="73"/>
      <c r="F274" s="73"/>
      <c r="G274" s="73"/>
    </row>
    <row r="275" spans="3:7" thickBot="1">
      <c r="C275" s="73"/>
      <c r="D275" s="73"/>
      <c r="E275" s="73"/>
      <c r="F275" s="73"/>
      <c r="G275" s="73"/>
    </row>
    <row r="276" spans="3:7" thickBot="1">
      <c r="C276" s="73"/>
      <c r="D276" s="73"/>
      <c r="E276" s="73"/>
      <c r="F276" s="73"/>
      <c r="G276" s="73"/>
    </row>
    <row r="277" spans="3:7" thickBot="1">
      <c r="C277" s="73"/>
      <c r="D277" s="73"/>
      <c r="E277" s="73"/>
      <c r="F277" s="73"/>
      <c r="G277" s="73"/>
    </row>
    <row r="278" spans="3:7" thickBot="1">
      <c r="C278" s="73"/>
      <c r="D278" s="73"/>
      <c r="E278" s="73"/>
      <c r="F278" s="73"/>
      <c r="G278" s="73"/>
    </row>
    <row r="279" spans="3:7" thickBot="1">
      <c r="C279" s="73"/>
      <c r="D279" s="73"/>
      <c r="E279" s="73"/>
      <c r="F279" s="73"/>
      <c r="G279" s="73"/>
    </row>
    <row r="280" spans="3:7" thickBot="1">
      <c r="C280" s="73"/>
      <c r="D280" s="73"/>
      <c r="E280" s="73"/>
      <c r="F280" s="73"/>
      <c r="G280" s="73"/>
    </row>
    <row r="281" spans="3:7" thickBot="1">
      <c r="C281" s="73"/>
      <c r="D281" s="73"/>
      <c r="E281" s="73"/>
      <c r="F281" s="73"/>
      <c r="G281" s="73"/>
    </row>
    <row r="282" spans="3:7" thickBot="1">
      <c r="C282" s="73"/>
      <c r="D282" s="73"/>
      <c r="E282" s="73"/>
      <c r="F282" s="73"/>
      <c r="G282" s="73"/>
    </row>
    <row r="283" spans="3:7" thickBot="1">
      <c r="C283" s="73"/>
      <c r="D283" s="73"/>
      <c r="E283" s="73"/>
      <c r="F283" s="73"/>
      <c r="G283" s="73"/>
    </row>
    <row r="284" spans="3:7" thickBot="1">
      <c r="C284" s="73"/>
      <c r="D284" s="73"/>
      <c r="E284" s="73"/>
      <c r="F284" s="73"/>
      <c r="G284" s="73"/>
    </row>
    <row r="285" spans="3:7" thickBot="1">
      <c r="C285" s="73"/>
      <c r="D285" s="73"/>
      <c r="E285" s="73"/>
      <c r="F285" s="73"/>
      <c r="G285" s="73"/>
    </row>
    <row r="286" spans="3:7" thickBot="1">
      <c r="C286" s="73"/>
      <c r="D286" s="73"/>
      <c r="E286" s="73"/>
      <c r="F286" s="73"/>
      <c r="G286" s="73"/>
    </row>
    <row r="287" spans="3:7" thickBot="1">
      <c r="C287" s="73"/>
      <c r="D287" s="73"/>
      <c r="E287" s="73"/>
      <c r="F287" s="73"/>
      <c r="G287" s="73"/>
    </row>
    <row r="288" spans="3:7" thickBot="1">
      <c r="C288" s="73"/>
      <c r="D288" s="73"/>
      <c r="E288" s="73"/>
      <c r="F288" s="73"/>
      <c r="G288" s="73"/>
    </row>
    <row r="289" spans="3:7" thickBot="1">
      <c r="C289" s="73"/>
      <c r="D289" s="73"/>
      <c r="E289" s="73"/>
      <c r="F289" s="73"/>
      <c r="G289" s="73"/>
    </row>
    <row r="290" spans="3:7" thickBot="1">
      <c r="C290" s="73"/>
      <c r="D290" s="73"/>
      <c r="E290" s="73"/>
      <c r="F290" s="73"/>
      <c r="G290" s="73"/>
    </row>
    <row r="291" spans="3:7" thickBot="1">
      <c r="C291" s="73"/>
      <c r="D291" s="73"/>
      <c r="E291" s="73"/>
      <c r="F291" s="73"/>
      <c r="G291" s="73"/>
    </row>
    <row r="292" spans="3:7" thickBot="1">
      <c r="C292" s="73"/>
      <c r="D292" s="73"/>
      <c r="E292" s="73"/>
      <c r="F292" s="73"/>
      <c r="G292" s="73"/>
    </row>
    <row r="293" spans="3:7" thickBot="1">
      <c r="C293" s="73"/>
      <c r="D293" s="73"/>
      <c r="E293" s="73"/>
      <c r="F293" s="73"/>
      <c r="G293" s="73"/>
    </row>
    <row r="294" spans="3:7" thickBot="1">
      <c r="C294" s="73"/>
      <c r="D294" s="73"/>
      <c r="E294" s="73"/>
      <c r="F294" s="73"/>
      <c r="G294" s="73"/>
    </row>
    <row r="295" spans="3:7" thickBot="1">
      <c r="C295" s="73"/>
      <c r="D295" s="73"/>
      <c r="E295" s="73"/>
      <c r="F295" s="73"/>
      <c r="G295" s="73"/>
    </row>
    <row r="296" spans="3:7" thickBot="1">
      <c r="C296" s="73"/>
      <c r="D296" s="73"/>
      <c r="E296" s="73"/>
      <c r="F296" s="73"/>
      <c r="G296" s="73"/>
    </row>
    <row r="297" spans="3:7" thickBot="1">
      <c r="C297" s="73"/>
      <c r="D297" s="73"/>
      <c r="E297" s="73"/>
      <c r="F297" s="73"/>
      <c r="G297" s="73"/>
    </row>
    <row r="298" spans="3:7" thickBot="1">
      <c r="C298" s="73"/>
      <c r="D298" s="73"/>
      <c r="E298" s="73"/>
      <c r="F298" s="73"/>
      <c r="G298" s="73"/>
    </row>
    <row r="299" spans="3:7" thickBot="1">
      <c r="C299" s="73"/>
      <c r="D299" s="73"/>
      <c r="E299" s="73"/>
      <c r="F299" s="73"/>
      <c r="G299" s="73"/>
    </row>
    <row r="300" spans="3:7" thickBot="1">
      <c r="C300" s="73"/>
      <c r="D300" s="73"/>
      <c r="E300" s="73"/>
      <c r="F300" s="73"/>
      <c r="G300" s="73"/>
    </row>
    <row r="301" spans="3:7" thickBot="1">
      <c r="C301" s="73"/>
      <c r="D301" s="73"/>
      <c r="E301" s="73"/>
      <c r="F301" s="73"/>
      <c r="G301" s="73"/>
    </row>
    <row r="302" spans="3:7" thickBot="1">
      <c r="C302" s="73"/>
      <c r="D302" s="73"/>
      <c r="E302" s="73"/>
      <c r="F302" s="73"/>
      <c r="G302" s="73"/>
    </row>
    <row r="303" spans="3:7" thickBot="1">
      <c r="C303" s="73"/>
      <c r="D303" s="73"/>
      <c r="E303" s="73"/>
      <c r="F303" s="73"/>
      <c r="G303" s="73"/>
    </row>
    <row r="304" spans="3:7" thickBot="1">
      <c r="C304" s="73"/>
      <c r="D304" s="73"/>
      <c r="E304" s="73"/>
      <c r="F304" s="73"/>
      <c r="G304" s="73"/>
    </row>
    <row r="305" spans="3:7" thickBot="1">
      <c r="C305" s="73"/>
      <c r="D305" s="73"/>
      <c r="E305" s="73"/>
      <c r="F305" s="73"/>
      <c r="G305" s="73"/>
    </row>
    <row r="306" spans="3:7" thickBot="1">
      <c r="C306" s="73"/>
      <c r="D306" s="73"/>
      <c r="E306" s="73"/>
      <c r="F306" s="73"/>
      <c r="G306" s="73"/>
    </row>
    <row r="307" spans="3:7" thickBot="1">
      <c r="C307" s="73"/>
      <c r="D307" s="73"/>
      <c r="E307" s="73"/>
      <c r="F307" s="73"/>
      <c r="G307" s="73"/>
    </row>
    <row r="308" spans="3:7" thickBot="1">
      <c r="C308" s="73"/>
      <c r="D308" s="73"/>
      <c r="E308" s="73"/>
      <c r="F308" s="73"/>
      <c r="G308" s="73"/>
    </row>
    <row r="309" spans="3:7" thickBot="1">
      <c r="C309" s="73"/>
      <c r="D309" s="73"/>
      <c r="E309" s="73"/>
      <c r="F309" s="73"/>
      <c r="G309" s="73"/>
    </row>
    <row r="310" spans="3:7" thickBot="1">
      <c r="C310" s="73"/>
      <c r="D310" s="73"/>
      <c r="E310" s="73"/>
      <c r="F310" s="73"/>
      <c r="G310" s="73"/>
    </row>
    <row r="311" spans="3:7" thickBot="1">
      <c r="C311" s="73"/>
      <c r="D311" s="73"/>
      <c r="E311" s="73"/>
      <c r="F311" s="73"/>
      <c r="G311" s="73"/>
    </row>
    <row r="312" spans="3:7" thickBot="1">
      <c r="C312" s="73"/>
      <c r="D312" s="73"/>
      <c r="E312" s="73"/>
      <c r="F312" s="73"/>
      <c r="G312" s="73"/>
    </row>
    <row r="313" spans="3:7" thickBot="1">
      <c r="C313" s="73"/>
      <c r="D313" s="73"/>
      <c r="E313" s="73"/>
      <c r="F313" s="73"/>
      <c r="G313" s="73"/>
    </row>
    <row r="314" spans="3:7" thickBot="1">
      <c r="C314" s="73"/>
      <c r="D314" s="73"/>
      <c r="E314" s="73"/>
      <c r="F314" s="73"/>
      <c r="G314" s="73"/>
    </row>
    <row r="315" spans="3:7" thickBot="1">
      <c r="C315" s="73"/>
      <c r="D315" s="73"/>
      <c r="E315" s="73"/>
      <c r="F315" s="73"/>
      <c r="G315" s="73"/>
    </row>
    <row r="316" spans="3:7" thickBot="1">
      <c r="C316" s="73"/>
      <c r="D316" s="73"/>
      <c r="E316" s="73"/>
      <c r="F316" s="73"/>
      <c r="G316" s="73"/>
    </row>
    <row r="317" spans="3:7" thickBot="1">
      <c r="C317" s="73"/>
      <c r="D317" s="73"/>
      <c r="E317" s="73"/>
      <c r="F317" s="73"/>
      <c r="G317" s="73"/>
    </row>
    <row r="318" spans="3:7" thickBot="1">
      <c r="C318" s="73"/>
      <c r="D318" s="73"/>
      <c r="E318" s="73"/>
      <c r="F318" s="73"/>
      <c r="G318" s="73"/>
    </row>
    <row r="319" spans="3:7" thickBot="1">
      <c r="C319" s="73"/>
      <c r="D319" s="73"/>
      <c r="E319" s="73"/>
      <c r="F319" s="73"/>
      <c r="G319" s="73"/>
    </row>
    <row r="320" spans="3:7" thickBot="1">
      <c r="C320" s="73"/>
      <c r="D320" s="73"/>
      <c r="E320" s="73"/>
      <c r="F320" s="73"/>
      <c r="G320" s="73"/>
    </row>
    <row r="321" spans="3:7" thickBot="1">
      <c r="C321" s="73"/>
      <c r="D321" s="73"/>
      <c r="E321" s="73"/>
      <c r="F321" s="73"/>
      <c r="G321" s="73"/>
    </row>
    <row r="322" spans="3:7" thickBot="1">
      <c r="C322" s="73"/>
      <c r="D322" s="73"/>
      <c r="E322" s="73"/>
      <c r="F322" s="73"/>
      <c r="G322" s="73"/>
    </row>
    <row r="323" spans="3:7" thickBot="1">
      <c r="C323" s="73"/>
      <c r="D323" s="73"/>
      <c r="E323" s="73"/>
      <c r="F323" s="73"/>
      <c r="G323" s="73"/>
    </row>
    <row r="324" spans="3:7" thickBot="1">
      <c r="C324" s="73"/>
      <c r="D324" s="73"/>
      <c r="E324" s="73"/>
      <c r="F324" s="73"/>
      <c r="G324" s="73"/>
    </row>
    <row r="325" spans="3:7" thickBot="1">
      <c r="C325" s="73"/>
      <c r="D325" s="73"/>
      <c r="E325" s="73"/>
      <c r="F325" s="73"/>
      <c r="G325" s="73"/>
    </row>
    <row r="326" spans="3:7" thickBot="1">
      <c r="C326" s="73"/>
      <c r="D326" s="73"/>
      <c r="E326" s="73"/>
      <c r="F326" s="73"/>
      <c r="G326" s="73"/>
    </row>
    <row r="327" spans="3:7" thickBot="1">
      <c r="C327" s="73"/>
      <c r="D327" s="73"/>
      <c r="E327" s="73"/>
      <c r="F327" s="73"/>
      <c r="G327" s="73"/>
    </row>
    <row r="328" spans="3:7" thickBot="1">
      <c r="C328" s="73"/>
      <c r="D328" s="73"/>
      <c r="E328" s="73"/>
      <c r="F328" s="73"/>
      <c r="G328" s="73"/>
    </row>
    <row r="329" spans="3:7" thickBot="1">
      <c r="C329" s="73"/>
      <c r="D329" s="73"/>
      <c r="E329" s="73"/>
      <c r="F329" s="73"/>
      <c r="G329" s="73"/>
    </row>
    <row r="330" spans="3:7" thickBot="1">
      <c r="C330" s="73"/>
      <c r="D330" s="73"/>
      <c r="E330" s="73"/>
      <c r="F330" s="73"/>
      <c r="G330" s="73"/>
    </row>
    <row r="331" spans="3:7" thickBot="1">
      <c r="C331" s="73"/>
      <c r="D331" s="73"/>
      <c r="E331" s="73"/>
      <c r="F331" s="73"/>
      <c r="G331" s="73"/>
    </row>
    <row r="332" spans="3:7" thickBot="1">
      <c r="C332" s="73"/>
      <c r="D332" s="73"/>
      <c r="E332" s="73"/>
      <c r="F332" s="73"/>
      <c r="G332" s="73"/>
    </row>
    <row r="333" spans="3:7" thickBot="1">
      <c r="C333" s="73"/>
      <c r="D333" s="73"/>
      <c r="E333" s="73"/>
      <c r="F333" s="73"/>
      <c r="G333" s="73"/>
    </row>
    <row r="334" spans="3:7" thickBot="1">
      <c r="C334" s="73"/>
      <c r="D334" s="73"/>
      <c r="E334" s="73"/>
      <c r="F334" s="73"/>
      <c r="G334" s="73"/>
    </row>
    <row r="335" spans="3:7" thickBot="1">
      <c r="C335" s="73"/>
      <c r="D335" s="73"/>
      <c r="E335" s="73"/>
      <c r="F335" s="73"/>
      <c r="G335" s="73"/>
    </row>
    <row r="336" spans="3:7" thickBot="1">
      <c r="C336" s="73"/>
      <c r="D336" s="73"/>
      <c r="E336" s="73"/>
      <c r="F336" s="73"/>
      <c r="G336" s="73"/>
    </row>
    <row r="337" spans="3:7" thickBot="1">
      <c r="C337" s="73"/>
      <c r="D337" s="73"/>
      <c r="E337" s="73"/>
      <c r="F337" s="73"/>
      <c r="G337" s="73"/>
    </row>
    <row r="338" spans="3:7" thickBot="1">
      <c r="C338" s="73"/>
      <c r="D338" s="73"/>
      <c r="E338" s="73"/>
      <c r="F338" s="73"/>
      <c r="G338" s="73"/>
    </row>
    <row r="339" spans="3:7" thickBot="1">
      <c r="C339" s="73"/>
      <c r="D339" s="73"/>
      <c r="E339" s="73"/>
      <c r="F339" s="73"/>
      <c r="G339" s="73"/>
    </row>
    <row r="340" spans="3:7" thickBot="1">
      <c r="C340" s="73"/>
      <c r="D340" s="73"/>
      <c r="E340" s="73"/>
      <c r="F340" s="73"/>
      <c r="G340" s="73"/>
    </row>
    <row r="341" spans="3:7" thickBot="1">
      <c r="C341" s="73"/>
      <c r="D341" s="73"/>
      <c r="E341" s="73"/>
      <c r="F341" s="73"/>
      <c r="G341" s="73"/>
    </row>
    <row r="342" spans="3:7" thickBot="1">
      <c r="C342" s="73"/>
      <c r="D342" s="73"/>
      <c r="E342" s="73"/>
      <c r="F342" s="73"/>
      <c r="G342" s="73"/>
    </row>
    <row r="343" spans="3:7" thickBot="1">
      <c r="C343" s="73"/>
      <c r="D343" s="73"/>
      <c r="E343" s="73"/>
      <c r="F343" s="73"/>
      <c r="G343" s="73"/>
    </row>
    <row r="344" spans="3:7" thickBot="1">
      <c r="C344" s="73"/>
      <c r="D344" s="73"/>
      <c r="E344" s="73"/>
      <c r="F344" s="73"/>
      <c r="G344" s="73"/>
    </row>
    <row r="345" spans="3:7" thickBot="1">
      <c r="C345" s="73"/>
      <c r="D345" s="73"/>
      <c r="E345" s="73"/>
      <c r="F345" s="73"/>
      <c r="G345" s="73"/>
    </row>
    <row r="346" spans="3:7" thickBot="1">
      <c r="C346" s="73"/>
      <c r="D346" s="73"/>
      <c r="E346" s="73"/>
      <c r="F346" s="73"/>
      <c r="G346" s="73"/>
    </row>
    <row r="347" spans="3:7" thickBot="1">
      <c r="C347" s="73"/>
      <c r="D347" s="73"/>
      <c r="E347" s="73"/>
      <c r="F347" s="73"/>
      <c r="G347" s="73"/>
    </row>
    <row r="348" spans="3:7" thickBot="1">
      <c r="C348" s="73"/>
      <c r="D348" s="73"/>
      <c r="E348" s="73"/>
      <c r="F348" s="73"/>
      <c r="G348" s="73"/>
    </row>
    <row r="349" spans="3:7" thickBot="1">
      <c r="C349" s="73"/>
      <c r="D349" s="73"/>
      <c r="E349" s="73"/>
      <c r="F349" s="73"/>
      <c r="G349" s="73"/>
    </row>
    <row r="350" spans="3:7" thickBot="1">
      <c r="C350" s="73"/>
      <c r="D350" s="73"/>
      <c r="E350" s="73"/>
      <c r="F350" s="73"/>
      <c r="G350" s="73"/>
    </row>
    <row r="351" spans="3:7" thickBot="1">
      <c r="C351" s="73"/>
      <c r="D351" s="73"/>
      <c r="E351" s="73"/>
      <c r="F351" s="73"/>
      <c r="G351" s="73"/>
    </row>
    <row r="352" spans="3:7" thickBot="1">
      <c r="C352" s="73"/>
      <c r="D352" s="73"/>
      <c r="E352" s="73"/>
      <c r="F352" s="73"/>
      <c r="G352" s="73"/>
    </row>
    <row r="353" spans="3:7" thickBot="1">
      <c r="C353" s="73"/>
      <c r="D353" s="73"/>
      <c r="E353" s="73"/>
      <c r="F353" s="73"/>
      <c r="G353" s="73"/>
    </row>
    <row r="354" spans="3:7" thickBot="1">
      <c r="C354" s="73"/>
      <c r="D354" s="73"/>
      <c r="E354" s="73"/>
      <c r="F354" s="73"/>
      <c r="G354" s="73"/>
    </row>
    <row r="355" spans="3:7" thickBot="1">
      <c r="C355" s="73"/>
      <c r="D355" s="73"/>
      <c r="E355" s="73"/>
      <c r="F355" s="73"/>
      <c r="G355" s="73"/>
    </row>
    <row r="356" spans="3:7" thickBot="1">
      <c r="C356" s="73"/>
      <c r="D356" s="73"/>
      <c r="E356" s="73"/>
      <c r="F356" s="73"/>
      <c r="G356" s="73"/>
    </row>
    <row r="357" spans="3:7" thickBot="1">
      <c r="C357" s="73"/>
      <c r="D357" s="73"/>
      <c r="E357" s="73"/>
      <c r="F357" s="73"/>
      <c r="G357" s="73"/>
    </row>
    <row r="358" spans="3:7" thickBot="1">
      <c r="C358" s="73"/>
      <c r="D358" s="73"/>
      <c r="E358" s="73"/>
      <c r="F358" s="73"/>
      <c r="G358" s="73"/>
    </row>
    <row r="359" spans="3:7" thickBot="1">
      <c r="C359" s="73"/>
      <c r="D359" s="73"/>
      <c r="E359" s="73"/>
      <c r="F359" s="73"/>
      <c r="G359" s="73"/>
    </row>
    <row r="360" spans="3:7" thickBot="1">
      <c r="C360" s="73"/>
      <c r="D360" s="73"/>
      <c r="E360" s="73"/>
      <c r="F360" s="73"/>
      <c r="G360" s="73"/>
    </row>
    <row r="361" spans="3:7" thickBot="1">
      <c r="C361" s="73"/>
      <c r="D361" s="73"/>
      <c r="E361" s="73"/>
      <c r="F361" s="73"/>
      <c r="G361" s="73"/>
    </row>
    <row r="362" spans="3:7" thickBot="1">
      <c r="C362" s="73"/>
      <c r="D362" s="73"/>
      <c r="E362" s="73"/>
      <c r="F362" s="73"/>
      <c r="G362" s="73"/>
    </row>
    <row r="363" spans="3:7" thickBot="1">
      <c r="C363" s="73"/>
      <c r="D363" s="73"/>
      <c r="E363" s="73"/>
      <c r="F363" s="73"/>
      <c r="G363" s="73"/>
    </row>
    <row r="364" spans="3:7" thickBot="1">
      <c r="C364" s="73"/>
      <c r="D364" s="73"/>
      <c r="E364" s="73"/>
      <c r="F364" s="73"/>
      <c r="G364" s="73"/>
    </row>
    <row r="365" spans="3:7" thickBot="1">
      <c r="C365" s="73"/>
      <c r="D365" s="73"/>
      <c r="E365" s="73"/>
      <c r="F365" s="73"/>
      <c r="G365" s="73"/>
    </row>
    <row r="366" spans="3:7" thickBot="1">
      <c r="C366" s="73"/>
      <c r="D366" s="73"/>
      <c r="E366" s="73"/>
      <c r="F366" s="73"/>
      <c r="G366" s="73"/>
    </row>
    <row r="367" spans="3:7" thickBot="1">
      <c r="C367" s="73"/>
      <c r="D367" s="73"/>
      <c r="E367" s="73"/>
      <c r="F367" s="73"/>
      <c r="G367" s="73"/>
    </row>
    <row r="368" spans="3:7" thickBot="1">
      <c r="C368" s="73"/>
      <c r="D368" s="73"/>
      <c r="E368" s="73"/>
      <c r="F368" s="73"/>
      <c r="G368" s="73"/>
    </row>
    <row r="369" spans="3:7" thickBot="1">
      <c r="C369" s="73"/>
      <c r="D369" s="73"/>
      <c r="E369" s="73"/>
      <c r="F369" s="73"/>
      <c r="G369" s="73"/>
    </row>
    <row r="370" spans="3:7" thickBot="1">
      <c r="C370" s="73"/>
      <c r="D370" s="73"/>
      <c r="E370" s="73"/>
      <c r="F370" s="73"/>
      <c r="G370" s="73"/>
    </row>
    <row r="371" spans="3:7" thickBot="1">
      <c r="C371" s="73"/>
      <c r="D371" s="73"/>
      <c r="E371" s="73"/>
      <c r="F371" s="73"/>
      <c r="G371" s="73"/>
    </row>
    <row r="372" spans="3:7" thickBot="1">
      <c r="C372" s="73"/>
      <c r="D372" s="73"/>
      <c r="E372" s="73"/>
      <c r="F372" s="73"/>
      <c r="G372" s="73"/>
    </row>
    <row r="373" spans="3:7" thickBot="1">
      <c r="C373" s="73"/>
      <c r="D373" s="73"/>
      <c r="E373" s="73"/>
      <c r="F373" s="73"/>
      <c r="G373" s="73"/>
    </row>
    <row r="374" spans="3:7" thickBot="1">
      <c r="C374" s="73"/>
      <c r="D374" s="73"/>
      <c r="E374" s="73"/>
      <c r="F374" s="73"/>
      <c r="G374" s="73"/>
    </row>
    <row r="375" spans="3:7" thickBot="1">
      <c r="C375" s="73"/>
      <c r="D375" s="73"/>
      <c r="E375" s="73"/>
      <c r="F375" s="73"/>
      <c r="G375" s="73"/>
    </row>
    <row r="376" spans="3:7" thickBot="1">
      <c r="C376" s="73"/>
      <c r="D376" s="73"/>
      <c r="E376" s="73"/>
      <c r="F376" s="73"/>
      <c r="G376" s="73"/>
    </row>
    <row r="377" spans="3:7" thickBot="1">
      <c r="C377" s="73"/>
      <c r="D377" s="73"/>
      <c r="E377" s="73"/>
      <c r="F377" s="73"/>
      <c r="G377" s="73"/>
    </row>
    <row r="378" spans="3:7" thickBot="1">
      <c r="C378" s="73"/>
      <c r="D378" s="73"/>
      <c r="E378" s="73"/>
      <c r="F378" s="73"/>
      <c r="G378" s="73"/>
    </row>
    <row r="379" spans="3:7" thickBot="1">
      <c r="C379" s="73"/>
      <c r="D379" s="73"/>
      <c r="E379" s="73"/>
      <c r="F379" s="73"/>
      <c r="G379" s="73"/>
    </row>
    <row r="380" spans="3:7" thickBot="1">
      <c r="C380" s="73"/>
      <c r="D380" s="73"/>
      <c r="E380" s="73"/>
      <c r="F380" s="73"/>
      <c r="G380" s="73"/>
    </row>
    <row r="381" spans="3:7" thickBot="1">
      <c r="C381" s="73"/>
      <c r="D381" s="73"/>
      <c r="E381" s="73"/>
      <c r="F381" s="73"/>
      <c r="G381" s="73"/>
    </row>
    <row r="382" spans="3:7" thickBot="1">
      <c r="C382" s="73"/>
      <c r="D382" s="73"/>
      <c r="E382" s="73"/>
      <c r="F382" s="73"/>
      <c r="G382" s="73"/>
    </row>
    <row r="383" spans="3:7" thickBot="1">
      <c r="C383" s="73"/>
      <c r="D383" s="73"/>
      <c r="E383" s="73"/>
      <c r="F383" s="73"/>
      <c r="G383" s="73"/>
    </row>
    <row r="384" spans="3:7" thickBot="1">
      <c r="C384" s="73"/>
      <c r="D384" s="73"/>
      <c r="E384" s="73"/>
      <c r="F384" s="73"/>
      <c r="G384" s="73"/>
    </row>
    <row r="385" spans="3:7" thickBot="1">
      <c r="C385" s="73"/>
      <c r="D385" s="73"/>
      <c r="E385" s="73"/>
      <c r="F385" s="73"/>
      <c r="G385" s="73"/>
    </row>
    <row r="386" spans="3:7" thickBot="1">
      <c r="C386" s="73"/>
      <c r="D386" s="73"/>
      <c r="E386" s="73"/>
      <c r="F386" s="73"/>
      <c r="G386" s="73"/>
    </row>
    <row r="387" spans="3:7" thickBot="1">
      <c r="C387" s="73"/>
      <c r="D387" s="73"/>
      <c r="E387" s="73"/>
      <c r="F387" s="73"/>
      <c r="G387" s="73"/>
    </row>
    <row r="388" spans="3:7" thickBot="1">
      <c r="C388" s="73"/>
      <c r="D388" s="73"/>
      <c r="E388" s="73"/>
      <c r="F388" s="73"/>
      <c r="G388" s="73"/>
    </row>
    <row r="389" spans="3:7" thickBot="1">
      <c r="C389" s="73"/>
      <c r="D389" s="73"/>
      <c r="E389" s="73"/>
      <c r="F389" s="73"/>
      <c r="G389" s="73"/>
    </row>
    <row r="390" spans="3:7" thickBot="1">
      <c r="C390" s="73"/>
      <c r="D390" s="73"/>
      <c r="E390" s="73"/>
      <c r="F390" s="73"/>
      <c r="G390" s="73"/>
    </row>
    <row r="391" spans="3:7" thickBot="1">
      <c r="C391" s="73"/>
      <c r="D391" s="73"/>
      <c r="E391" s="73"/>
      <c r="F391" s="73"/>
      <c r="G391" s="73"/>
    </row>
    <row r="392" spans="3:7" thickBot="1">
      <c r="C392" s="73"/>
      <c r="D392" s="73"/>
      <c r="E392" s="73"/>
      <c r="F392" s="73"/>
      <c r="G392" s="73"/>
    </row>
    <row r="393" spans="3:7" thickBot="1">
      <c r="C393" s="73"/>
      <c r="D393" s="73"/>
      <c r="E393" s="73"/>
      <c r="F393" s="73"/>
      <c r="G393" s="73"/>
    </row>
    <row r="394" spans="3:7" thickBot="1">
      <c r="C394" s="73"/>
      <c r="D394" s="73"/>
      <c r="E394" s="73"/>
      <c r="F394" s="73"/>
      <c r="G394" s="73"/>
    </row>
    <row r="395" spans="3:7" thickBot="1">
      <c r="C395" s="73"/>
      <c r="D395" s="73"/>
      <c r="E395" s="73"/>
      <c r="F395" s="73"/>
      <c r="G395" s="73"/>
    </row>
    <row r="396" spans="3:7" thickBot="1">
      <c r="C396" s="73"/>
      <c r="D396" s="73"/>
      <c r="E396" s="73"/>
      <c r="F396" s="73"/>
      <c r="G396" s="73"/>
    </row>
    <row r="397" spans="3:7" thickBot="1">
      <c r="C397" s="73"/>
      <c r="D397" s="73"/>
      <c r="E397" s="73"/>
      <c r="F397" s="73"/>
      <c r="G397" s="73"/>
    </row>
    <row r="398" spans="3:7" thickBot="1">
      <c r="C398" s="73"/>
      <c r="D398" s="73"/>
      <c r="E398" s="73"/>
      <c r="F398" s="73"/>
      <c r="G398" s="73"/>
    </row>
    <row r="399" spans="3:7" thickBot="1">
      <c r="C399" s="73"/>
      <c r="D399" s="73"/>
      <c r="E399" s="73"/>
      <c r="F399" s="73"/>
      <c r="G399" s="73"/>
    </row>
    <row r="400" spans="3:7" thickBot="1">
      <c r="C400" s="73"/>
      <c r="D400" s="73"/>
      <c r="E400" s="73"/>
      <c r="F400" s="73"/>
      <c r="G400" s="73"/>
    </row>
    <row r="401" spans="3:7" thickBot="1">
      <c r="C401" s="73"/>
      <c r="D401" s="73"/>
      <c r="E401" s="73"/>
      <c r="F401" s="73"/>
      <c r="G401" s="73"/>
    </row>
    <row r="402" spans="3:7" thickBot="1">
      <c r="C402" s="73"/>
      <c r="D402" s="73"/>
      <c r="E402" s="73"/>
      <c r="F402" s="73"/>
      <c r="G402" s="73"/>
    </row>
    <row r="403" spans="3:7" thickBot="1">
      <c r="C403" s="73"/>
      <c r="D403" s="73"/>
      <c r="E403" s="73"/>
      <c r="F403" s="73"/>
      <c r="G403" s="73"/>
    </row>
    <row r="404" spans="3:7" thickBot="1">
      <c r="C404" s="73"/>
      <c r="D404" s="73"/>
      <c r="E404" s="73"/>
      <c r="F404" s="73"/>
      <c r="G404" s="73"/>
    </row>
    <row r="405" spans="3:7" thickBot="1">
      <c r="C405" s="73"/>
      <c r="D405" s="73"/>
      <c r="E405" s="73"/>
      <c r="F405" s="73"/>
      <c r="G405" s="73"/>
    </row>
    <row r="406" spans="3:7" thickBot="1">
      <c r="C406" s="73"/>
      <c r="D406" s="73"/>
      <c r="E406" s="73"/>
      <c r="F406" s="73"/>
      <c r="G406" s="73"/>
    </row>
    <row r="407" spans="3:7" thickBot="1">
      <c r="C407" s="73"/>
      <c r="D407" s="73"/>
      <c r="E407" s="73"/>
      <c r="F407" s="73"/>
      <c r="G407" s="73"/>
    </row>
    <row r="408" spans="3:7" thickBot="1">
      <c r="C408" s="73"/>
      <c r="D408" s="73"/>
      <c r="E408" s="73"/>
      <c r="F408" s="73"/>
      <c r="G408" s="73"/>
    </row>
    <row r="409" spans="3:7" thickBot="1">
      <c r="C409" s="73"/>
      <c r="D409" s="73"/>
      <c r="E409" s="73"/>
      <c r="F409" s="73"/>
      <c r="G409" s="73"/>
    </row>
    <row r="410" spans="3:7" thickBot="1">
      <c r="C410" s="73"/>
      <c r="D410" s="73"/>
      <c r="E410" s="73"/>
      <c r="F410" s="73"/>
      <c r="G410" s="73"/>
    </row>
    <row r="411" spans="3:7" thickBot="1">
      <c r="C411" s="73"/>
      <c r="D411" s="73"/>
      <c r="E411" s="73"/>
      <c r="F411" s="73"/>
      <c r="G411" s="73"/>
    </row>
    <row r="412" spans="3:7" thickBot="1">
      <c r="C412" s="73"/>
      <c r="D412" s="73"/>
      <c r="E412" s="73"/>
      <c r="F412" s="73"/>
      <c r="G412" s="73"/>
    </row>
    <row r="413" spans="3:7" thickBot="1">
      <c r="C413" s="73"/>
      <c r="D413" s="73"/>
      <c r="E413" s="73"/>
      <c r="F413" s="73"/>
      <c r="G413" s="73"/>
    </row>
    <row r="414" spans="3:7" thickBot="1">
      <c r="C414" s="73"/>
      <c r="D414" s="73"/>
      <c r="E414" s="73"/>
      <c r="F414" s="73"/>
      <c r="G414" s="73"/>
    </row>
    <row r="415" spans="3:7" thickBot="1">
      <c r="C415" s="73"/>
      <c r="D415" s="73"/>
      <c r="E415" s="73"/>
      <c r="F415" s="73"/>
      <c r="G415" s="73"/>
    </row>
    <row r="416" spans="3:7" thickBot="1">
      <c r="C416" s="73"/>
      <c r="D416" s="73"/>
      <c r="E416" s="73"/>
      <c r="F416" s="73"/>
      <c r="G416" s="73"/>
    </row>
    <row r="417" spans="3:7" thickBot="1">
      <c r="C417" s="73"/>
      <c r="D417" s="73"/>
      <c r="E417" s="73"/>
      <c r="F417" s="73"/>
      <c r="G417" s="73"/>
    </row>
    <row r="418" spans="3:7" thickBot="1">
      <c r="C418" s="73"/>
      <c r="D418" s="73"/>
      <c r="E418" s="73"/>
      <c r="F418" s="73"/>
      <c r="G418" s="73"/>
    </row>
    <row r="419" spans="3:7" thickBot="1">
      <c r="C419" s="73"/>
      <c r="D419" s="73"/>
      <c r="E419" s="73"/>
      <c r="F419" s="73"/>
      <c r="G419" s="73"/>
    </row>
    <row r="420" spans="3:7" thickBot="1">
      <c r="C420" s="73"/>
      <c r="D420" s="73"/>
      <c r="E420" s="73"/>
      <c r="F420" s="73"/>
      <c r="G420" s="73"/>
    </row>
    <row r="421" spans="3:7" thickBot="1">
      <c r="C421" s="73"/>
      <c r="D421" s="73"/>
      <c r="E421" s="73"/>
      <c r="F421" s="73"/>
      <c r="G421" s="73"/>
    </row>
    <row r="422" spans="3:7" thickBot="1">
      <c r="C422" s="73"/>
      <c r="D422" s="73"/>
      <c r="E422" s="73"/>
      <c r="F422" s="73"/>
      <c r="G422" s="73"/>
    </row>
    <row r="423" spans="3:7" thickBot="1">
      <c r="C423" s="73"/>
      <c r="D423" s="73"/>
      <c r="E423" s="73"/>
      <c r="F423" s="73"/>
      <c r="G423" s="73"/>
    </row>
    <row r="424" spans="3:7" thickBot="1">
      <c r="C424" s="73"/>
      <c r="D424" s="73"/>
      <c r="E424" s="73"/>
      <c r="F424" s="73"/>
      <c r="G424" s="73"/>
    </row>
    <row r="425" spans="3:7" thickBot="1">
      <c r="C425" s="73"/>
      <c r="D425" s="73"/>
      <c r="E425" s="73"/>
      <c r="F425" s="73"/>
      <c r="G425" s="73"/>
    </row>
    <row r="426" spans="3:7" thickBot="1">
      <c r="C426" s="73"/>
      <c r="D426" s="73"/>
      <c r="E426" s="73"/>
      <c r="F426" s="73"/>
      <c r="G426" s="73"/>
    </row>
    <row r="427" spans="3:7" thickBot="1">
      <c r="C427" s="73"/>
      <c r="D427" s="73"/>
      <c r="E427" s="73"/>
      <c r="F427" s="73"/>
      <c r="G427" s="73"/>
    </row>
    <row r="428" spans="3:7" thickBot="1">
      <c r="C428" s="73"/>
      <c r="D428" s="73"/>
      <c r="E428" s="73"/>
      <c r="F428" s="73"/>
      <c r="G428" s="73"/>
    </row>
    <row r="429" spans="3:7" thickBot="1">
      <c r="C429" s="73"/>
      <c r="D429" s="73"/>
      <c r="E429" s="73"/>
      <c r="F429" s="73"/>
      <c r="G429" s="73"/>
    </row>
    <row r="430" spans="3:7" thickBot="1">
      <c r="C430" s="73"/>
      <c r="D430" s="73"/>
      <c r="E430" s="73"/>
      <c r="F430" s="73"/>
      <c r="G430" s="73"/>
    </row>
    <row r="431" spans="3:7" thickBot="1">
      <c r="C431" s="73"/>
      <c r="D431" s="73"/>
      <c r="E431" s="73"/>
      <c r="F431" s="73"/>
      <c r="G431" s="73"/>
    </row>
    <row r="432" spans="3:7" thickBot="1">
      <c r="C432" s="73"/>
      <c r="D432" s="73"/>
      <c r="E432" s="73"/>
      <c r="F432" s="73"/>
      <c r="G432" s="73"/>
    </row>
    <row r="433" spans="3:7" thickBot="1">
      <c r="C433" s="73"/>
      <c r="D433" s="73"/>
      <c r="E433" s="73"/>
      <c r="F433" s="73"/>
      <c r="G433" s="73"/>
    </row>
    <row r="434" spans="3:7" thickBot="1">
      <c r="C434" s="73"/>
      <c r="D434" s="73"/>
      <c r="E434" s="73"/>
      <c r="F434" s="73"/>
      <c r="G434" s="73"/>
    </row>
    <row r="435" spans="3:7" thickBot="1">
      <c r="C435" s="73"/>
      <c r="D435" s="73"/>
      <c r="E435" s="73"/>
      <c r="F435" s="73"/>
      <c r="G435" s="73"/>
    </row>
    <row r="436" spans="3:7" thickBot="1">
      <c r="C436" s="73"/>
      <c r="D436" s="73"/>
      <c r="E436" s="73"/>
      <c r="F436" s="73"/>
      <c r="G436" s="73"/>
    </row>
    <row r="437" spans="3:7" thickBot="1">
      <c r="C437" s="73"/>
      <c r="D437" s="73"/>
      <c r="E437" s="73"/>
      <c r="F437" s="73"/>
      <c r="G437" s="73"/>
    </row>
    <row r="438" spans="3:7" thickBot="1">
      <c r="C438" s="73"/>
      <c r="D438" s="73"/>
      <c r="E438" s="73"/>
      <c r="F438" s="73"/>
      <c r="G438" s="73"/>
    </row>
    <row r="439" spans="3:7" thickBot="1">
      <c r="C439" s="73"/>
      <c r="D439" s="73"/>
      <c r="E439" s="73"/>
      <c r="F439" s="73"/>
      <c r="G439" s="73"/>
    </row>
    <row r="440" spans="3:7" thickBot="1">
      <c r="C440" s="73"/>
      <c r="D440" s="73"/>
      <c r="E440" s="73"/>
      <c r="F440" s="73"/>
      <c r="G440" s="73"/>
    </row>
    <row r="441" spans="3:7" thickBot="1">
      <c r="C441" s="73"/>
      <c r="D441" s="73"/>
      <c r="E441" s="73"/>
      <c r="F441" s="73"/>
      <c r="G441" s="73"/>
    </row>
    <row r="442" spans="3:7" thickBot="1">
      <c r="C442" s="73"/>
      <c r="D442" s="73"/>
      <c r="E442" s="73"/>
      <c r="F442" s="73"/>
      <c r="G442" s="73"/>
    </row>
    <row r="443" spans="3:7" thickBot="1">
      <c r="C443" s="73"/>
      <c r="D443" s="73"/>
      <c r="E443" s="73"/>
      <c r="F443" s="73"/>
      <c r="G443" s="73"/>
    </row>
    <row r="444" spans="3:7" thickBot="1">
      <c r="C444" s="73"/>
      <c r="D444" s="73"/>
      <c r="E444" s="73"/>
      <c r="F444" s="73"/>
      <c r="G444" s="73"/>
    </row>
    <row r="445" spans="3:7" thickBot="1">
      <c r="C445" s="73"/>
      <c r="D445" s="73"/>
      <c r="E445" s="73"/>
      <c r="F445" s="73"/>
      <c r="G445" s="73"/>
    </row>
    <row r="446" spans="3:7" thickBot="1">
      <c r="C446" s="73"/>
      <c r="D446" s="73"/>
      <c r="E446" s="73"/>
      <c r="F446" s="73"/>
      <c r="G446" s="73"/>
    </row>
    <row r="447" spans="3:7" thickBot="1">
      <c r="C447" s="73"/>
      <c r="D447" s="73"/>
      <c r="E447" s="73"/>
      <c r="F447" s="73"/>
      <c r="G447" s="73"/>
    </row>
    <row r="448" spans="3:7" thickBot="1">
      <c r="C448" s="73"/>
      <c r="D448" s="73"/>
      <c r="E448" s="73"/>
      <c r="F448" s="73"/>
      <c r="G448" s="73"/>
    </row>
    <row r="449" spans="3:7" thickBot="1">
      <c r="C449" s="73"/>
      <c r="D449" s="73"/>
      <c r="E449" s="73"/>
      <c r="F449" s="73"/>
      <c r="G449" s="73"/>
    </row>
    <row r="450" spans="3:7" thickBot="1">
      <c r="C450" s="73"/>
      <c r="D450" s="73"/>
      <c r="E450" s="73"/>
      <c r="F450" s="73"/>
      <c r="G450" s="73"/>
    </row>
    <row r="451" spans="3:7" thickBot="1">
      <c r="C451" s="73"/>
      <c r="D451" s="73"/>
      <c r="E451" s="73"/>
      <c r="F451" s="73"/>
      <c r="G451" s="73"/>
    </row>
    <row r="452" spans="3:7" thickBot="1">
      <c r="C452" s="73"/>
      <c r="D452" s="73"/>
      <c r="E452" s="73"/>
      <c r="F452" s="73"/>
      <c r="G452" s="73"/>
    </row>
    <row r="453" spans="3:7" thickBot="1">
      <c r="C453" s="73"/>
      <c r="D453" s="73"/>
      <c r="E453" s="73"/>
      <c r="F453" s="73"/>
      <c r="G453" s="73"/>
    </row>
    <row r="454" spans="3:7" thickBot="1">
      <c r="C454" s="73"/>
      <c r="D454" s="73"/>
      <c r="E454" s="73"/>
      <c r="F454" s="73"/>
      <c r="G454" s="73"/>
    </row>
    <row r="455" spans="3:7" thickBot="1">
      <c r="C455" s="73"/>
      <c r="D455" s="73"/>
      <c r="E455" s="73"/>
      <c r="F455" s="73"/>
      <c r="G455" s="73"/>
    </row>
    <row r="456" spans="3:7" thickBot="1">
      <c r="C456" s="73"/>
      <c r="D456" s="73"/>
      <c r="E456" s="73"/>
      <c r="F456" s="73"/>
      <c r="G456" s="73"/>
    </row>
    <row r="457" spans="3:7" thickBot="1">
      <c r="C457" s="73"/>
      <c r="D457" s="73"/>
      <c r="E457" s="73"/>
      <c r="F457" s="73"/>
      <c r="G457" s="73"/>
    </row>
    <row r="458" spans="3:7" thickBot="1">
      <c r="C458" s="73"/>
      <c r="D458" s="73"/>
      <c r="E458" s="73"/>
      <c r="F458" s="73"/>
      <c r="G458" s="73"/>
    </row>
    <row r="459" spans="3:7" thickBot="1">
      <c r="C459" s="73"/>
      <c r="D459" s="73"/>
      <c r="E459" s="73"/>
      <c r="F459" s="73"/>
      <c r="G459" s="73"/>
    </row>
    <row r="460" spans="3:7" thickBot="1">
      <c r="C460" s="73"/>
      <c r="D460" s="73"/>
      <c r="E460" s="73"/>
      <c r="F460" s="73"/>
      <c r="G460" s="73"/>
    </row>
    <row r="461" spans="3:7" thickBot="1">
      <c r="C461" s="73"/>
      <c r="D461" s="73"/>
      <c r="E461" s="73"/>
      <c r="F461" s="73"/>
      <c r="G461" s="73"/>
    </row>
    <row r="462" spans="3:7" thickBot="1">
      <c r="C462" s="73"/>
      <c r="D462" s="73"/>
      <c r="E462" s="73"/>
      <c r="F462" s="73"/>
      <c r="G462" s="73"/>
    </row>
    <row r="463" spans="3:7" thickBot="1">
      <c r="C463" s="73"/>
      <c r="D463" s="73"/>
      <c r="E463" s="73"/>
      <c r="F463" s="73"/>
      <c r="G463" s="73"/>
    </row>
    <row r="464" spans="3:7" thickBot="1">
      <c r="C464" s="73"/>
      <c r="D464" s="73"/>
      <c r="E464" s="73"/>
      <c r="F464" s="73"/>
      <c r="G464" s="73"/>
    </row>
    <row r="465" spans="3:7" thickBot="1">
      <c r="C465" s="73"/>
      <c r="D465" s="73"/>
      <c r="E465" s="73"/>
      <c r="F465" s="73"/>
      <c r="G465" s="73"/>
    </row>
    <row r="466" spans="3:7" thickBot="1">
      <c r="C466" s="73"/>
      <c r="D466" s="73"/>
      <c r="E466" s="73"/>
      <c r="F466" s="73"/>
      <c r="G466" s="73"/>
    </row>
    <row r="467" spans="3:7" thickBot="1">
      <c r="C467" s="73"/>
      <c r="D467" s="73"/>
      <c r="E467" s="73"/>
      <c r="F467" s="73"/>
      <c r="G467" s="73"/>
    </row>
    <row r="468" spans="3:7" thickBot="1">
      <c r="C468" s="73"/>
      <c r="D468" s="73"/>
      <c r="E468" s="73"/>
      <c r="F468" s="73"/>
      <c r="G468" s="73"/>
    </row>
    <row r="469" spans="3:7" thickBot="1">
      <c r="C469" s="73"/>
      <c r="D469" s="73"/>
      <c r="E469" s="73"/>
      <c r="F469" s="73"/>
      <c r="G469" s="73"/>
    </row>
    <row r="470" spans="3:7" thickBot="1">
      <c r="C470" s="73"/>
      <c r="D470" s="73"/>
      <c r="E470" s="73"/>
      <c r="F470" s="73"/>
      <c r="G470" s="73"/>
    </row>
    <row r="471" spans="3:7" thickBot="1">
      <c r="C471" s="73"/>
      <c r="D471" s="73"/>
      <c r="E471" s="73"/>
      <c r="F471" s="73"/>
      <c r="G471" s="73"/>
    </row>
    <row r="472" spans="3:7" thickBot="1">
      <c r="C472" s="73"/>
      <c r="D472" s="73"/>
      <c r="E472" s="73"/>
      <c r="F472" s="73"/>
      <c r="G472" s="73"/>
    </row>
    <row r="473" spans="3:7" thickBot="1">
      <c r="C473" s="73"/>
      <c r="D473" s="73"/>
      <c r="E473" s="73"/>
      <c r="F473" s="73"/>
      <c r="G473" s="73"/>
    </row>
    <row r="474" spans="3:7" thickBot="1">
      <c r="C474" s="73"/>
      <c r="D474" s="73"/>
      <c r="E474" s="73"/>
      <c r="F474" s="73"/>
      <c r="G474" s="73"/>
    </row>
    <row r="475" spans="3:7" thickBot="1">
      <c r="C475" s="73"/>
      <c r="D475" s="73"/>
      <c r="E475" s="73"/>
      <c r="F475" s="73"/>
      <c r="G475" s="73"/>
    </row>
    <row r="476" spans="3:7" thickBot="1">
      <c r="C476" s="73"/>
      <c r="D476" s="73"/>
      <c r="E476" s="73"/>
      <c r="F476" s="73"/>
      <c r="G476" s="73"/>
    </row>
    <row r="477" spans="3:7" thickBot="1">
      <c r="C477" s="73"/>
      <c r="D477" s="73"/>
      <c r="E477" s="73"/>
      <c r="F477" s="73"/>
      <c r="G477" s="73"/>
    </row>
    <row r="478" spans="3:7" thickBot="1">
      <c r="C478" s="73"/>
      <c r="D478" s="73"/>
      <c r="E478" s="73"/>
      <c r="F478" s="73"/>
      <c r="G478" s="73"/>
    </row>
    <row r="479" spans="3:7" thickBot="1">
      <c r="C479" s="73"/>
      <c r="D479" s="73"/>
      <c r="E479" s="73"/>
      <c r="F479" s="73"/>
      <c r="G479" s="73"/>
    </row>
    <row r="480" spans="3:7" thickBot="1">
      <c r="C480" s="73"/>
      <c r="D480" s="73"/>
      <c r="E480" s="73"/>
      <c r="F480" s="73"/>
      <c r="G480" s="73"/>
    </row>
    <row r="481" spans="3:7" thickBot="1">
      <c r="C481" s="73"/>
      <c r="D481" s="73"/>
      <c r="E481" s="73"/>
      <c r="F481" s="73"/>
      <c r="G481" s="73"/>
    </row>
    <row r="482" spans="3:7" thickBot="1">
      <c r="C482" s="73"/>
      <c r="D482" s="73"/>
      <c r="E482" s="73"/>
      <c r="F482" s="73"/>
      <c r="G482" s="73"/>
    </row>
    <row r="483" spans="3:7" thickBot="1">
      <c r="C483" s="73"/>
      <c r="D483" s="73"/>
      <c r="E483" s="73"/>
      <c r="F483" s="73"/>
      <c r="G483" s="73"/>
    </row>
    <row r="484" spans="3:7" thickBot="1">
      <c r="C484" s="73"/>
      <c r="D484" s="73"/>
      <c r="E484" s="73"/>
      <c r="F484" s="73"/>
      <c r="G484" s="73"/>
    </row>
    <row r="485" spans="3:7" thickBot="1">
      <c r="C485" s="73"/>
      <c r="D485" s="73"/>
      <c r="E485" s="73"/>
      <c r="F485" s="73"/>
      <c r="G485" s="73"/>
    </row>
    <row r="486" spans="3:7" thickBot="1">
      <c r="C486" s="73"/>
      <c r="D486" s="73"/>
      <c r="E486" s="73"/>
      <c r="F486" s="73"/>
      <c r="G486" s="73"/>
    </row>
    <row r="487" spans="3:7" thickBot="1">
      <c r="C487" s="73"/>
      <c r="D487" s="73"/>
      <c r="E487" s="73"/>
      <c r="F487" s="73"/>
      <c r="G487" s="73"/>
    </row>
    <row r="488" spans="3:7" thickBot="1">
      <c r="C488" s="73"/>
      <c r="D488" s="73"/>
      <c r="E488" s="73"/>
      <c r="F488" s="73"/>
      <c r="G488" s="73"/>
    </row>
    <row r="489" spans="3:7" thickBot="1">
      <c r="C489" s="73"/>
      <c r="D489" s="73"/>
      <c r="E489" s="73"/>
      <c r="F489" s="73"/>
      <c r="G489" s="73"/>
    </row>
    <row r="490" spans="3:7" thickBot="1">
      <c r="C490" s="73"/>
      <c r="D490" s="73"/>
      <c r="E490" s="73"/>
      <c r="F490" s="73"/>
      <c r="G490" s="73"/>
    </row>
    <row r="491" spans="3:7" thickBot="1">
      <c r="C491" s="73"/>
      <c r="D491" s="73"/>
      <c r="E491" s="73"/>
      <c r="F491" s="73"/>
      <c r="G491" s="73"/>
    </row>
    <row r="492" spans="3:7" thickBot="1">
      <c r="C492" s="73"/>
      <c r="D492" s="73"/>
      <c r="E492" s="73"/>
      <c r="F492" s="73"/>
      <c r="G492" s="73"/>
    </row>
    <row r="493" spans="3:7" thickBot="1">
      <c r="C493" s="73"/>
      <c r="D493" s="73"/>
      <c r="E493" s="73"/>
      <c r="F493" s="73"/>
      <c r="G493" s="73"/>
    </row>
    <row r="494" spans="3:7" thickBot="1">
      <c r="C494" s="73"/>
      <c r="D494" s="73"/>
      <c r="E494" s="73"/>
      <c r="F494" s="73"/>
      <c r="G494" s="73"/>
    </row>
    <row r="495" spans="3:7" thickBot="1">
      <c r="C495" s="73"/>
      <c r="D495" s="73"/>
      <c r="E495" s="73"/>
      <c r="F495" s="73"/>
      <c r="G495" s="73"/>
    </row>
    <row r="496" spans="3:7" thickBot="1">
      <c r="C496" s="73"/>
      <c r="D496" s="73"/>
      <c r="E496" s="73"/>
      <c r="F496" s="73"/>
      <c r="G496" s="73"/>
    </row>
    <row r="497" spans="3:7" thickBot="1">
      <c r="C497" s="73"/>
      <c r="D497" s="73"/>
      <c r="E497" s="73"/>
      <c r="F497" s="73"/>
      <c r="G497" s="73"/>
    </row>
    <row r="498" spans="3:7" thickBot="1">
      <c r="C498" s="73"/>
      <c r="D498" s="73"/>
      <c r="E498" s="73"/>
      <c r="F498" s="73"/>
      <c r="G498" s="73"/>
    </row>
    <row r="499" spans="3:7" thickBot="1">
      <c r="C499" s="73"/>
      <c r="D499" s="73"/>
      <c r="E499" s="73"/>
      <c r="F499" s="73"/>
      <c r="G499" s="73"/>
    </row>
    <row r="500" spans="3:7" thickBot="1">
      <c r="C500" s="73"/>
      <c r="D500" s="73"/>
      <c r="E500" s="73"/>
      <c r="F500" s="73"/>
      <c r="G500" s="73"/>
    </row>
    <row r="501" spans="3:7" thickBot="1">
      <c r="C501" s="73"/>
      <c r="D501" s="73"/>
      <c r="E501" s="73"/>
      <c r="F501" s="73"/>
      <c r="G501" s="73"/>
    </row>
    <row r="502" spans="3:7" thickBot="1">
      <c r="C502" s="73"/>
      <c r="D502" s="73"/>
      <c r="E502" s="73"/>
      <c r="F502" s="73"/>
      <c r="G502" s="73"/>
    </row>
    <row r="503" spans="3:7" thickBot="1">
      <c r="C503" s="73"/>
      <c r="D503" s="73"/>
      <c r="E503" s="73"/>
      <c r="F503" s="73"/>
      <c r="G503" s="73"/>
    </row>
    <row r="504" spans="3:7" thickBot="1">
      <c r="C504" s="73"/>
      <c r="D504" s="73"/>
      <c r="E504" s="73"/>
      <c r="F504" s="73"/>
      <c r="G504" s="73"/>
    </row>
    <row r="505" spans="3:7" thickBot="1">
      <c r="C505" s="73"/>
      <c r="D505" s="73"/>
      <c r="E505" s="73"/>
      <c r="F505" s="73"/>
      <c r="G505" s="73"/>
    </row>
    <row r="506" spans="3:7" thickBot="1">
      <c r="C506" s="73"/>
      <c r="D506" s="73"/>
      <c r="E506" s="73"/>
      <c r="F506" s="73"/>
      <c r="G506" s="73"/>
    </row>
    <row r="507" spans="3:7" thickBot="1">
      <c r="C507" s="73"/>
      <c r="D507" s="73"/>
      <c r="E507" s="73"/>
      <c r="F507" s="73"/>
      <c r="G507" s="73"/>
    </row>
    <row r="508" spans="3:7" thickBot="1">
      <c r="C508" s="73"/>
      <c r="D508" s="73"/>
      <c r="E508" s="73"/>
      <c r="F508" s="73"/>
      <c r="G508" s="73"/>
    </row>
    <row r="509" spans="3:7" thickBot="1">
      <c r="C509" s="73"/>
      <c r="D509" s="73"/>
      <c r="E509" s="73"/>
      <c r="F509" s="73"/>
      <c r="G509" s="73"/>
    </row>
    <row r="510" spans="3:7" thickBot="1">
      <c r="C510" s="73"/>
      <c r="D510" s="73"/>
      <c r="E510" s="73"/>
      <c r="F510" s="73"/>
      <c r="G510" s="73"/>
    </row>
    <row r="511" spans="3:7" thickBot="1">
      <c r="C511" s="73"/>
      <c r="D511" s="73"/>
      <c r="E511" s="73"/>
      <c r="F511" s="73"/>
      <c r="G511" s="73"/>
    </row>
    <row r="512" spans="3:7" thickBot="1">
      <c r="C512" s="73"/>
      <c r="D512" s="73"/>
      <c r="E512" s="73"/>
      <c r="F512" s="73"/>
      <c r="G512" s="73"/>
    </row>
    <row r="513" spans="3:7" thickBot="1">
      <c r="C513" s="73"/>
      <c r="D513" s="73"/>
      <c r="E513" s="73"/>
      <c r="F513" s="73"/>
      <c r="G513" s="73"/>
    </row>
    <row r="514" spans="3:7" thickBot="1">
      <c r="C514" s="73"/>
      <c r="D514" s="73"/>
      <c r="E514" s="73"/>
      <c r="F514" s="73"/>
      <c r="G514" s="73"/>
    </row>
    <row r="515" spans="3:7" thickBot="1">
      <c r="C515" s="73"/>
      <c r="D515" s="73"/>
      <c r="E515" s="73"/>
      <c r="F515" s="73"/>
      <c r="G515" s="73"/>
    </row>
    <row r="516" spans="3:7" thickBot="1">
      <c r="C516" s="73"/>
      <c r="D516" s="73"/>
      <c r="E516" s="73"/>
      <c r="F516" s="73"/>
      <c r="G516" s="73"/>
    </row>
    <row r="517" spans="3:7" thickBot="1">
      <c r="C517" s="73"/>
      <c r="D517" s="73"/>
      <c r="E517" s="73"/>
      <c r="F517" s="73"/>
      <c r="G517" s="73"/>
    </row>
    <row r="518" spans="3:7" thickBot="1">
      <c r="C518" s="73"/>
      <c r="D518" s="73"/>
      <c r="E518" s="73"/>
      <c r="F518" s="73"/>
      <c r="G518" s="73"/>
    </row>
    <row r="519" spans="3:7" thickBot="1">
      <c r="C519" s="73"/>
      <c r="D519" s="73"/>
      <c r="E519" s="73"/>
      <c r="F519" s="73"/>
      <c r="G519" s="73"/>
    </row>
    <row r="520" spans="3:7" thickBot="1">
      <c r="C520" s="73"/>
      <c r="D520" s="73"/>
      <c r="E520" s="73"/>
      <c r="F520" s="73"/>
      <c r="G520" s="73"/>
    </row>
    <row r="521" spans="3:7" thickBot="1">
      <c r="C521" s="73"/>
      <c r="D521" s="73"/>
      <c r="E521" s="73"/>
      <c r="F521" s="73"/>
      <c r="G521" s="73"/>
    </row>
    <row r="522" spans="3:7" thickBot="1">
      <c r="C522" s="73"/>
      <c r="D522" s="73"/>
      <c r="E522" s="73"/>
      <c r="F522" s="73"/>
      <c r="G522" s="73"/>
    </row>
    <row r="523" spans="3:7" thickBot="1">
      <c r="C523" s="73"/>
      <c r="D523" s="73"/>
      <c r="E523" s="73"/>
      <c r="F523" s="73"/>
      <c r="G523" s="73"/>
    </row>
    <row r="524" spans="3:7" thickBot="1">
      <c r="C524" s="73"/>
      <c r="D524" s="73"/>
      <c r="E524" s="73"/>
      <c r="F524" s="73"/>
      <c r="G524" s="73"/>
    </row>
    <row r="525" spans="3:7" thickBot="1">
      <c r="C525" s="73"/>
      <c r="D525" s="73"/>
      <c r="E525" s="73"/>
      <c r="F525" s="73"/>
      <c r="G525" s="73"/>
    </row>
    <row r="526" spans="3:7" thickBot="1">
      <c r="C526" s="73"/>
      <c r="D526" s="73"/>
      <c r="E526" s="73"/>
      <c r="F526" s="73"/>
      <c r="G526" s="73"/>
    </row>
    <row r="527" spans="3:7" thickBot="1">
      <c r="C527" s="73"/>
      <c r="D527" s="73"/>
      <c r="E527" s="73"/>
      <c r="F527" s="73"/>
      <c r="G527" s="73"/>
    </row>
    <row r="528" spans="3:7" thickBot="1">
      <c r="C528" s="73"/>
      <c r="D528" s="73"/>
      <c r="E528" s="73"/>
      <c r="F528" s="73"/>
      <c r="G528" s="73"/>
    </row>
    <row r="529" spans="3:7" thickBot="1">
      <c r="C529" s="73"/>
      <c r="D529" s="73"/>
      <c r="E529" s="73"/>
      <c r="F529" s="73"/>
      <c r="G529" s="73"/>
    </row>
    <row r="530" spans="3:7" thickBot="1">
      <c r="C530" s="73"/>
      <c r="D530" s="73"/>
      <c r="E530" s="73"/>
      <c r="F530" s="73"/>
      <c r="G530" s="73"/>
    </row>
    <row r="531" spans="3:7" thickBot="1">
      <c r="C531" s="73"/>
      <c r="D531" s="73"/>
      <c r="E531" s="73"/>
      <c r="F531" s="73"/>
      <c r="G531" s="73"/>
    </row>
    <row r="532" spans="3:7" thickBot="1">
      <c r="C532" s="73"/>
      <c r="D532" s="73"/>
      <c r="E532" s="73"/>
      <c r="F532" s="73"/>
      <c r="G532" s="73"/>
    </row>
    <row r="533" spans="3:7" thickBot="1">
      <c r="C533" s="73"/>
      <c r="D533" s="73"/>
      <c r="E533" s="73"/>
      <c r="F533" s="73"/>
      <c r="G533" s="73"/>
    </row>
    <row r="534" spans="3:7" thickBot="1">
      <c r="C534" s="73"/>
      <c r="D534" s="73"/>
      <c r="E534" s="73"/>
      <c r="F534" s="73"/>
      <c r="G534" s="73"/>
    </row>
    <row r="535" spans="3:7" thickBot="1">
      <c r="C535" s="73"/>
      <c r="D535" s="73"/>
      <c r="E535" s="73"/>
      <c r="F535" s="73"/>
      <c r="G535" s="73"/>
    </row>
    <row r="536" spans="3:7" thickBot="1">
      <c r="C536" s="73"/>
      <c r="D536" s="73"/>
      <c r="E536" s="73"/>
      <c r="F536" s="73"/>
      <c r="G536" s="73"/>
    </row>
    <row r="537" spans="3:7" thickBot="1">
      <c r="C537" s="73"/>
      <c r="D537" s="73"/>
      <c r="E537" s="73"/>
      <c r="F537" s="73"/>
      <c r="G537" s="73"/>
    </row>
    <row r="538" spans="3:7" thickBot="1">
      <c r="C538" s="73"/>
      <c r="D538" s="73"/>
      <c r="E538" s="73"/>
      <c r="F538" s="73"/>
      <c r="G538" s="73"/>
    </row>
    <row r="539" spans="3:7" thickBot="1">
      <c r="C539" s="73"/>
      <c r="D539" s="73"/>
      <c r="E539" s="73"/>
      <c r="F539" s="73"/>
      <c r="G539" s="73"/>
    </row>
    <row r="540" spans="3:7" thickBot="1">
      <c r="C540" s="73"/>
      <c r="D540" s="73"/>
      <c r="E540" s="73"/>
      <c r="F540" s="73"/>
      <c r="G540" s="73"/>
    </row>
    <row r="541" spans="3:7" thickBot="1">
      <c r="C541" s="73"/>
      <c r="D541" s="73"/>
      <c r="E541" s="73"/>
      <c r="F541" s="73"/>
      <c r="G541" s="73"/>
    </row>
    <row r="542" spans="3:7" thickBot="1">
      <c r="C542" s="73"/>
      <c r="D542" s="73"/>
      <c r="E542" s="73"/>
      <c r="F542" s="73"/>
      <c r="G542" s="73"/>
    </row>
    <row r="543" spans="3:7" thickBot="1">
      <c r="C543" s="73"/>
      <c r="D543" s="73"/>
      <c r="E543" s="73"/>
      <c r="F543" s="73"/>
      <c r="G543" s="73"/>
    </row>
    <row r="544" spans="3:7" thickBot="1">
      <c r="C544" s="73"/>
      <c r="D544" s="73"/>
      <c r="E544" s="73"/>
      <c r="F544" s="73"/>
      <c r="G544" s="73"/>
    </row>
    <row r="545" spans="3:7" thickBot="1">
      <c r="C545" s="73"/>
      <c r="D545" s="73"/>
      <c r="E545" s="73"/>
      <c r="F545" s="73"/>
      <c r="G545" s="73"/>
    </row>
    <row r="546" spans="3:7" thickBot="1">
      <c r="C546" s="73"/>
      <c r="D546" s="73"/>
      <c r="E546" s="73"/>
      <c r="F546" s="73"/>
      <c r="G546" s="73"/>
    </row>
    <row r="547" spans="3:7" thickBot="1">
      <c r="C547" s="73"/>
      <c r="D547" s="73"/>
      <c r="E547" s="73"/>
      <c r="F547" s="73"/>
      <c r="G547" s="73"/>
    </row>
    <row r="548" spans="3:7" thickBot="1">
      <c r="C548" s="73"/>
      <c r="D548" s="73"/>
      <c r="E548" s="73"/>
      <c r="F548" s="73"/>
      <c r="G548" s="73"/>
    </row>
    <row r="549" spans="3:7" thickBot="1">
      <c r="C549" s="73"/>
      <c r="D549" s="73"/>
      <c r="E549" s="73"/>
      <c r="F549" s="73"/>
      <c r="G549" s="73"/>
    </row>
    <row r="550" spans="3:7" thickBot="1">
      <c r="C550" s="73"/>
      <c r="D550" s="73"/>
      <c r="E550" s="73"/>
      <c r="F550" s="73"/>
      <c r="G550" s="73"/>
    </row>
    <row r="551" spans="3:7" thickBot="1">
      <c r="C551" s="73"/>
      <c r="D551" s="73"/>
      <c r="E551" s="73"/>
      <c r="F551" s="73"/>
      <c r="G551" s="73"/>
    </row>
    <row r="552" spans="3:7" thickBot="1">
      <c r="C552" s="73"/>
      <c r="D552" s="73"/>
      <c r="E552" s="73"/>
      <c r="F552" s="73"/>
      <c r="G552" s="73"/>
    </row>
    <row r="553" spans="3:7" thickBot="1">
      <c r="C553" s="73"/>
      <c r="D553" s="73"/>
      <c r="E553" s="73"/>
      <c r="F553" s="73"/>
      <c r="G553" s="73"/>
    </row>
    <row r="554" spans="3:7" thickBot="1">
      <c r="C554" s="73"/>
      <c r="D554" s="73"/>
      <c r="E554" s="73"/>
      <c r="F554" s="73"/>
      <c r="G554" s="73"/>
    </row>
    <row r="555" spans="3:7" thickBot="1">
      <c r="C555" s="73"/>
      <c r="D555" s="73"/>
      <c r="E555" s="73"/>
      <c r="F555" s="73"/>
      <c r="G555" s="73"/>
    </row>
    <row r="556" spans="3:7" thickBot="1">
      <c r="C556" s="73"/>
      <c r="D556" s="73"/>
      <c r="E556" s="73"/>
      <c r="F556" s="73"/>
      <c r="G556" s="73"/>
    </row>
    <row r="557" spans="3:7" thickBot="1">
      <c r="C557" s="73"/>
      <c r="D557" s="73"/>
      <c r="E557" s="73"/>
      <c r="F557" s="73"/>
      <c r="G557" s="73"/>
    </row>
    <row r="558" spans="3:7" thickBot="1">
      <c r="C558" s="73"/>
      <c r="D558" s="73"/>
      <c r="E558" s="73"/>
      <c r="F558" s="73"/>
      <c r="G558" s="73"/>
    </row>
    <row r="559" spans="3:7" thickBot="1">
      <c r="C559" s="73"/>
      <c r="D559" s="73"/>
      <c r="E559" s="73"/>
      <c r="F559" s="73"/>
      <c r="G559" s="73"/>
    </row>
    <row r="560" spans="3:7" thickBot="1">
      <c r="C560" s="73"/>
      <c r="D560" s="73"/>
      <c r="E560" s="73"/>
      <c r="F560" s="73"/>
      <c r="G560" s="73"/>
    </row>
    <row r="561" spans="3:7" thickBot="1">
      <c r="C561" s="73"/>
      <c r="D561" s="73"/>
      <c r="E561" s="73"/>
      <c r="F561" s="73"/>
      <c r="G561" s="73"/>
    </row>
    <row r="562" spans="3:7" thickBot="1">
      <c r="C562" s="73"/>
      <c r="D562" s="73"/>
      <c r="E562" s="73"/>
      <c r="F562" s="73"/>
      <c r="G562" s="73"/>
    </row>
    <row r="563" spans="3:7" thickBot="1">
      <c r="C563" s="73"/>
      <c r="D563" s="73"/>
      <c r="E563" s="73"/>
      <c r="F563" s="73"/>
      <c r="G563" s="73"/>
    </row>
    <row r="564" spans="3:7" thickBot="1">
      <c r="C564" s="73"/>
      <c r="D564" s="73"/>
      <c r="E564" s="73"/>
      <c r="F564" s="73"/>
      <c r="G564" s="73"/>
    </row>
    <row r="565" spans="3:7" thickBot="1">
      <c r="C565" s="73"/>
      <c r="D565" s="73"/>
      <c r="E565" s="73"/>
      <c r="F565" s="73"/>
      <c r="G565" s="73"/>
    </row>
    <row r="566" spans="3:7" thickBot="1">
      <c r="C566" s="73"/>
      <c r="D566" s="73"/>
      <c r="E566" s="73"/>
      <c r="F566" s="73"/>
      <c r="G566" s="73"/>
    </row>
    <row r="567" spans="3:7" thickBot="1">
      <c r="C567" s="73"/>
      <c r="D567" s="73"/>
      <c r="E567" s="73"/>
      <c r="F567" s="73"/>
      <c r="G567" s="73"/>
    </row>
    <row r="568" spans="3:7" thickBot="1">
      <c r="C568" s="73"/>
      <c r="D568" s="73"/>
      <c r="E568" s="73"/>
      <c r="F568" s="73"/>
      <c r="G568" s="73"/>
    </row>
    <row r="569" spans="3:7" thickBot="1">
      <c r="C569" s="73"/>
      <c r="D569" s="73"/>
      <c r="E569" s="73"/>
      <c r="F569" s="73"/>
      <c r="G569" s="73"/>
    </row>
    <row r="570" spans="3:7" thickBot="1">
      <c r="C570" s="73"/>
      <c r="D570" s="73"/>
      <c r="E570" s="73"/>
      <c r="F570" s="73"/>
      <c r="G570" s="73"/>
    </row>
    <row r="571" spans="3:7" thickBot="1">
      <c r="C571" s="73"/>
      <c r="D571" s="73"/>
      <c r="E571" s="73"/>
      <c r="F571" s="73"/>
      <c r="G571" s="73"/>
    </row>
    <row r="572" spans="3:7" thickBot="1">
      <c r="C572" s="73"/>
      <c r="D572" s="73"/>
      <c r="E572" s="73"/>
      <c r="F572" s="73"/>
      <c r="G572" s="73"/>
    </row>
    <row r="573" spans="3:7" thickBot="1">
      <c r="C573" s="73"/>
      <c r="D573" s="73"/>
      <c r="E573" s="73"/>
      <c r="F573" s="73"/>
      <c r="G573" s="73"/>
    </row>
    <row r="574" spans="3:7" thickBot="1">
      <c r="C574" s="73"/>
      <c r="D574" s="73"/>
      <c r="E574" s="73"/>
      <c r="F574" s="73"/>
      <c r="G574" s="73"/>
    </row>
    <row r="575" spans="3:7" thickBot="1">
      <c r="C575" s="73"/>
      <c r="D575" s="73"/>
      <c r="E575" s="73"/>
      <c r="F575" s="73"/>
      <c r="G575" s="73"/>
    </row>
    <row r="576" spans="3:7" thickBot="1">
      <c r="C576" s="73"/>
      <c r="D576" s="73"/>
      <c r="E576" s="73"/>
      <c r="F576" s="73"/>
      <c r="G576" s="73"/>
    </row>
    <row r="577" spans="3:7" thickBot="1">
      <c r="C577" s="73"/>
      <c r="D577" s="73"/>
      <c r="E577" s="73"/>
      <c r="F577" s="73"/>
      <c r="G577" s="73"/>
    </row>
    <row r="578" spans="3:7" thickBot="1">
      <c r="C578" s="73"/>
      <c r="D578" s="73"/>
      <c r="E578" s="73"/>
      <c r="F578" s="73"/>
      <c r="G578" s="73"/>
    </row>
    <row r="579" spans="3:7" thickBot="1">
      <c r="C579" s="73"/>
      <c r="D579" s="73"/>
      <c r="E579" s="73"/>
      <c r="F579" s="73"/>
      <c r="G579" s="73"/>
    </row>
    <row r="580" spans="3:7" thickBot="1">
      <c r="C580" s="73"/>
      <c r="D580" s="73"/>
      <c r="E580" s="73"/>
      <c r="F580" s="73"/>
      <c r="G580" s="73"/>
    </row>
    <row r="581" spans="3:7" thickBot="1">
      <c r="C581" s="73"/>
      <c r="D581" s="73"/>
      <c r="E581" s="73"/>
      <c r="F581" s="73"/>
      <c r="G581" s="73"/>
    </row>
    <row r="582" spans="3:7" thickBot="1">
      <c r="C582" s="73"/>
      <c r="D582" s="73"/>
      <c r="E582" s="73"/>
      <c r="F582" s="73"/>
      <c r="G582" s="73"/>
    </row>
    <row r="583" spans="3:7" thickBot="1">
      <c r="C583" s="73"/>
      <c r="D583" s="73"/>
      <c r="E583" s="73"/>
      <c r="F583" s="73"/>
      <c r="G583" s="73"/>
    </row>
    <row r="584" spans="3:7" thickBot="1">
      <c r="C584" s="73"/>
      <c r="D584" s="73"/>
      <c r="E584" s="73"/>
      <c r="F584" s="73"/>
      <c r="G584" s="73"/>
    </row>
    <row r="585" spans="3:7" thickBot="1">
      <c r="C585" s="73"/>
      <c r="D585" s="73"/>
      <c r="E585" s="73"/>
      <c r="F585" s="73"/>
      <c r="G585" s="73"/>
    </row>
    <row r="586" spans="3:7" thickBot="1">
      <c r="C586" s="73"/>
      <c r="D586" s="73"/>
      <c r="E586" s="73"/>
      <c r="F586" s="73"/>
      <c r="G586" s="73"/>
    </row>
    <row r="587" spans="3:7" thickBot="1">
      <c r="C587" s="73"/>
      <c r="D587" s="73"/>
      <c r="E587" s="73"/>
      <c r="F587" s="73"/>
      <c r="G587" s="73"/>
    </row>
    <row r="588" spans="3:7" thickBot="1">
      <c r="C588" s="73"/>
      <c r="D588" s="73"/>
      <c r="E588" s="73"/>
      <c r="F588" s="73"/>
      <c r="G588" s="73"/>
    </row>
    <row r="589" spans="3:7" thickBot="1">
      <c r="C589" s="73"/>
      <c r="D589" s="73"/>
      <c r="E589" s="73"/>
      <c r="F589" s="73"/>
      <c r="G589" s="73"/>
    </row>
    <row r="590" spans="3:7" thickBot="1">
      <c r="C590" s="73"/>
      <c r="D590" s="73"/>
      <c r="E590" s="73"/>
      <c r="F590" s="73"/>
      <c r="G590" s="73"/>
    </row>
    <row r="591" spans="3:7" thickBot="1">
      <c r="C591" s="73"/>
      <c r="D591" s="73"/>
      <c r="E591" s="73"/>
      <c r="F591" s="73"/>
      <c r="G591" s="73"/>
    </row>
    <row r="592" spans="3:7" thickBot="1">
      <c r="C592" s="73"/>
      <c r="D592" s="73"/>
      <c r="E592" s="73"/>
      <c r="F592" s="73"/>
      <c r="G592" s="73"/>
    </row>
    <row r="593" spans="3:7" thickBot="1">
      <c r="C593" s="73"/>
      <c r="D593" s="73"/>
      <c r="E593" s="73"/>
      <c r="F593" s="73"/>
      <c r="G593" s="73"/>
    </row>
    <row r="594" spans="3:7" thickBot="1">
      <c r="C594" s="73"/>
      <c r="D594" s="73"/>
      <c r="E594" s="73"/>
      <c r="F594" s="73"/>
      <c r="G594" s="73"/>
    </row>
    <row r="595" spans="3:7" thickBot="1">
      <c r="C595" s="73"/>
      <c r="D595" s="73"/>
      <c r="E595" s="73"/>
      <c r="F595" s="73"/>
      <c r="G595" s="73"/>
    </row>
    <row r="596" spans="3:7" thickBot="1">
      <c r="C596" s="73"/>
      <c r="D596" s="73"/>
      <c r="E596" s="73"/>
      <c r="F596" s="73"/>
      <c r="G596" s="73"/>
    </row>
    <row r="597" spans="3:7" thickBot="1">
      <c r="C597" s="73"/>
      <c r="D597" s="73"/>
      <c r="E597" s="73"/>
      <c r="F597" s="73"/>
      <c r="G597" s="73"/>
    </row>
    <row r="598" spans="3:7" thickBot="1">
      <c r="C598" s="73"/>
      <c r="D598" s="73"/>
      <c r="E598" s="73"/>
      <c r="F598" s="73"/>
      <c r="G598" s="73"/>
    </row>
    <row r="599" spans="3:7" thickBot="1">
      <c r="C599" s="73"/>
      <c r="D599" s="73"/>
      <c r="E599" s="73"/>
      <c r="F599" s="73"/>
      <c r="G599" s="73"/>
    </row>
    <row r="600" spans="3:7" thickBot="1">
      <c r="C600" s="73"/>
      <c r="D600" s="73"/>
      <c r="E600" s="73"/>
      <c r="F600" s="73"/>
      <c r="G600" s="73"/>
    </row>
    <row r="601" spans="3:7" thickBot="1">
      <c r="C601" s="73"/>
      <c r="D601" s="73"/>
      <c r="E601" s="73"/>
      <c r="F601" s="73"/>
      <c r="G601" s="73"/>
    </row>
    <row r="602" spans="3:7" thickBot="1">
      <c r="C602" s="73"/>
      <c r="D602" s="73"/>
      <c r="E602" s="73"/>
      <c r="F602" s="73"/>
      <c r="G602" s="73"/>
    </row>
    <row r="603" spans="3:7" thickBot="1">
      <c r="C603" s="73"/>
      <c r="D603" s="73"/>
      <c r="E603" s="73"/>
      <c r="F603" s="73"/>
      <c r="G603" s="73"/>
    </row>
    <row r="604" spans="3:7" thickBot="1">
      <c r="C604" s="73"/>
      <c r="D604" s="73"/>
      <c r="E604" s="73"/>
      <c r="F604" s="73"/>
      <c r="G604" s="73"/>
    </row>
    <row r="605" spans="3:7" thickBot="1">
      <c r="C605" s="73"/>
      <c r="D605" s="73"/>
      <c r="E605" s="73"/>
      <c r="F605" s="73"/>
      <c r="G605" s="73"/>
    </row>
    <row r="606" spans="3:7" thickBot="1">
      <c r="C606" s="73"/>
      <c r="D606" s="73"/>
      <c r="E606" s="73"/>
      <c r="F606" s="73"/>
      <c r="G606" s="73"/>
    </row>
    <row r="607" spans="3:7" thickBot="1">
      <c r="C607" s="73"/>
      <c r="D607" s="73"/>
      <c r="E607" s="73"/>
      <c r="F607" s="73"/>
      <c r="G607" s="73"/>
    </row>
    <row r="608" spans="3:7" thickBot="1">
      <c r="C608" s="73"/>
      <c r="D608" s="73"/>
      <c r="E608" s="73"/>
      <c r="F608" s="73"/>
      <c r="G608" s="73"/>
    </row>
    <row r="609" spans="3:7" thickBot="1">
      <c r="C609" s="73"/>
      <c r="D609" s="73"/>
      <c r="E609" s="73"/>
      <c r="F609" s="73"/>
      <c r="G609" s="73"/>
    </row>
    <row r="610" spans="3:7" thickBot="1">
      <c r="C610" s="73"/>
      <c r="D610" s="73"/>
      <c r="E610" s="73"/>
      <c r="F610" s="73"/>
      <c r="G610" s="73"/>
    </row>
    <row r="611" spans="3:7" thickBot="1">
      <c r="C611" s="73"/>
      <c r="D611" s="73"/>
      <c r="E611" s="73"/>
      <c r="F611" s="73"/>
      <c r="G611" s="73"/>
    </row>
    <row r="612" spans="3:7" thickBot="1">
      <c r="C612" s="73"/>
      <c r="D612" s="73"/>
      <c r="E612" s="73"/>
      <c r="F612" s="73"/>
      <c r="G612" s="73"/>
    </row>
    <row r="613" spans="3:7" thickBot="1">
      <c r="C613" s="73"/>
      <c r="D613" s="73"/>
      <c r="E613" s="73"/>
      <c r="F613" s="73"/>
      <c r="G613" s="73"/>
    </row>
    <row r="614" spans="3:7" thickBot="1">
      <c r="C614" s="73"/>
      <c r="D614" s="73"/>
      <c r="E614" s="73"/>
      <c r="F614" s="73"/>
      <c r="G614" s="73"/>
    </row>
    <row r="615" spans="3:7" thickBot="1">
      <c r="C615" s="73"/>
      <c r="D615" s="73"/>
      <c r="E615" s="73"/>
      <c r="F615" s="73"/>
      <c r="G615" s="73"/>
    </row>
    <row r="616" spans="3:7" thickBot="1">
      <c r="C616" s="73"/>
      <c r="D616" s="73"/>
      <c r="E616" s="73"/>
      <c r="F616" s="73"/>
      <c r="G616" s="73"/>
    </row>
    <row r="617" spans="3:7" thickBot="1">
      <c r="C617" s="73"/>
      <c r="D617" s="73"/>
      <c r="E617" s="73"/>
      <c r="F617" s="73"/>
      <c r="G617" s="73"/>
    </row>
    <row r="618" spans="3:7" thickBot="1">
      <c r="C618" s="73"/>
      <c r="D618" s="73"/>
      <c r="E618" s="73"/>
      <c r="F618" s="73"/>
      <c r="G618" s="73"/>
    </row>
    <row r="619" spans="3:7" thickBot="1">
      <c r="C619" s="73"/>
      <c r="D619" s="73"/>
      <c r="E619" s="73"/>
      <c r="F619" s="73"/>
      <c r="G619" s="73"/>
    </row>
    <row r="620" spans="3:7" thickBot="1">
      <c r="C620" s="73"/>
      <c r="D620" s="73"/>
      <c r="E620" s="73"/>
      <c r="F620" s="73"/>
      <c r="G620" s="73"/>
    </row>
    <row r="621" spans="3:7" thickBot="1">
      <c r="C621" s="73"/>
      <c r="D621" s="73"/>
      <c r="E621" s="73"/>
      <c r="F621" s="73"/>
      <c r="G621" s="73"/>
    </row>
    <row r="622" spans="3:7" thickBot="1">
      <c r="C622" s="73"/>
      <c r="D622" s="73"/>
      <c r="E622" s="73"/>
      <c r="F622" s="73"/>
      <c r="G622" s="73"/>
    </row>
    <row r="623" spans="3:7" thickBot="1">
      <c r="C623" s="73"/>
      <c r="D623" s="73"/>
      <c r="E623" s="73"/>
      <c r="F623" s="73"/>
      <c r="G623" s="73"/>
    </row>
    <row r="624" spans="3:7" thickBot="1">
      <c r="C624" s="73"/>
      <c r="D624" s="73"/>
      <c r="E624" s="73"/>
      <c r="F624" s="73"/>
      <c r="G624" s="73"/>
    </row>
    <row r="625" spans="3:7" thickBot="1">
      <c r="C625" s="73"/>
      <c r="D625" s="73"/>
      <c r="E625" s="73"/>
      <c r="F625" s="73"/>
      <c r="G625" s="73"/>
    </row>
    <row r="626" spans="3:7" thickBot="1">
      <c r="C626" s="73"/>
      <c r="D626" s="73"/>
      <c r="E626" s="73"/>
      <c r="F626" s="73"/>
      <c r="G626" s="73"/>
    </row>
    <row r="627" spans="3:7" thickBot="1">
      <c r="C627" s="73"/>
      <c r="D627" s="73"/>
      <c r="E627" s="73"/>
      <c r="F627" s="73"/>
      <c r="G627" s="73"/>
    </row>
    <row r="628" spans="3:7" thickBot="1">
      <c r="C628" s="73"/>
      <c r="D628" s="73"/>
      <c r="E628" s="73"/>
      <c r="F628" s="73"/>
      <c r="G628" s="73"/>
    </row>
    <row r="629" spans="3:7" thickBot="1">
      <c r="C629" s="73"/>
      <c r="D629" s="73"/>
      <c r="E629" s="73"/>
      <c r="F629" s="73"/>
      <c r="G629" s="73"/>
    </row>
    <row r="630" spans="3:7" thickBot="1">
      <c r="C630" s="73"/>
      <c r="D630" s="73"/>
      <c r="E630" s="73"/>
      <c r="F630" s="73"/>
      <c r="G630" s="73"/>
    </row>
    <row r="631" spans="3:7" thickBot="1">
      <c r="C631" s="73"/>
      <c r="D631" s="73"/>
      <c r="E631" s="73"/>
      <c r="F631" s="73"/>
      <c r="G631" s="73"/>
    </row>
    <row r="632" spans="3:7" thickBot="1">
      <c r="C632" s="73"/>
      <c r="D632" s="73"/>
      <c r="E632" s="73"/>
      <c r="F632" s="73"/>
      <c r="G632" s="73"/>
    </row>
    <row r="633" spans="3:7" thickBot="1">
      <c r="C633" s="73"/>
      <c r="D633" s="73"/>
      <c r="E633" s="73"/>
      <c r="F633" s="73"/>
      <c r="G633" s="73"/>
    </row>
    <row r="634" spans="3:7" thickBot="1">
      <c r="C634" s="73"/>
      <c r="D634" s="73"/>
      <c r="E634" s="73"/>
      <c r="F634" s="73"/>
      <c r="G634" s="73"/>
    </row>
    <row r="635" spans="3:7" thickBot="1">
      <c r="C635" s="73"/>
      <c r="D635" s="73"/>
      <c r="E635" s="73"/>
      <c r="F635" s="73"/>
      <c r="G635" s="73"/>
    </row>
    <row r="636" spans="3:7" thickBot="1">
      <c r="C636" s="73"/>
      <c r="D636" s="73"/>
      <c r="E636" s="73"/>
      <c r="F636" s="73"/>
      <c r="G636" s="73"/>
    </row>
    <row r="637" spans="3:7" thickBot="1">
      <c r="C637" s="73"/>
      <c r="D637" s="73"/>
      <c r="E637" s="73"/>
      <c r="F637" s="73"/>
      <c r="G637" s="73"/>
    </row>
    <row r="638" spans="3:7" thickBot="1">
      <c r="C638" s="73"/>
      <c r="D638" s="73"/>
      <c r="E638" s="73"/>
      <c r="F638" s="73"/>
      <c r="G638" s="73"/>
    </row>
    <row r="639" spans="3:7" thickBot="1">
      <c r="C639" s="73"/>
      <c r="D639" s="73"/>
      <c r="E639" s="73"/>
      <c r="F639" s="73"/>
      <c r="G639" s="73"/>
    </row>
    <row r="640" spans="3:7" thickBot="1">
      <c r="C640" s="73"/>
      <c r="D640" s="73"/>
      <c r="E640" s="73"/>
      <c r="F640" s="73"/>
      <c r="G640" s="73"/>
    </row>
    <row r="641" spans="3:7" thickBot="1">
      <c r="C641" s="73"/>
      <c r="D641" s="73"/>
      <c r="E641" s="73"/>
      <c r="F641" s="73"/>
      <c r="G641" s="73"/>
    </row>
    <row r="642" spans="3:7" thickBot="1">
      <c r="C642" s="73"/>
      <c r="D642" s="73"/>
      <c r="E642" s="73"/>
      <c r="F642" s="73"/>
      <c r="G642" s="73"/>
    </row>
    <row r="643" spans="3:7" thickBot="1">
      <c r="C643" s="73"/>
      <c r="D643" s="73"/>
      <c r="E643" s="73"/>
      <c r="F643" s="73"/>
      <c r="G643" s="73"/>
    </row>
    <row r="644" spans="3:7" thickBot="1">
      <c r="C644" s="73"/>
      <c r="D644" s="73"/>
      <c r="E644" s="73"/>
      <c r="F644" s="73"/>
      <c r="G644" s="73"/>
    </row>
    <row r="645" spans="3:7" thickBot="1">
      <c r="C645" s="73"/>
      <c r="D645" s="73"/>
      <c r="E645" s="73"/>
      <c r="F645" s="73"/>
      <c r="G645" s="73"/>
    </row>
    <row r="646" spans="3:7" thickBot="1">
      <c r="C646" s="73"/>
      <c r="D646" s="73"/>
      <c r="E646" s="73"/>
      <c r="F646" s="73"/>
      <c r="G646" s="73"/>
    </row>
    <row r="647" spans="3:7" thickBot="1">
      <c r="C647" s="73"/>
      <c r="D647" s="73"/>
      <c r="E647" s="73"/>
      <c r="F647" s="73"/>
      <c r="G647" s="73"/>
    </row>
    <row r="648" spans="3:7" thickBot="1">
      <c r="C648" s="73"/>
      <c r="D648" s="73"/>
      <c r="E648" s="73"/>
      <c r="F648" s="73"/>
      <c r="G648" s="73"/>
    </row>
    <row r="649" spans="3:7" thickBot="1">
      <c r="C649" s="73"/>
      <c r="D649" s="73"/>
      <c r="E649" s="73"/>
      <c r="F649" s="73"/>
      <c r="G649" s="73"/>
    </row>
    <row r="650" spans="3:7" thickBot="1">
      <c r="C650" s="73"/>
      <c r="D650" s="73"/>
      <c r="E650" s="73"/>
      <c r="F650" s="73"/>
      <c r="G650" s="73"/>
    </row>
    <row r="651" spans="3:7" thickBot="1">
      <c r="C651" s="73"/>
      <c r="D651" s="73"/>
      <c r="E651" s="73"/>
      <c r="F651" s="73"/>
      <c r="G651" s="73"/>
    </row>
    <row r="652" spans="3:7" thickBot="1">
      <c r="C652" s="73"/>
      <c r="D652" s="73"/>
      <c r="E652" s="73"/>
      <c r="F652" s="73"/>
      <c r="G652" s="73"/>
    </row>
    <row r="653" spans="3:7" thickBot="1">
      <c r="C653" s="73"/>
      <c r="D653" s="73"/>
      <c r="E653" s="73"/>
      <c r="F653" s="73"/>
      <c r="G653" s="73"/>
    </row>
    <row r="654" spans="3:7" thickBot="1">
      <c r="C654" s="73"/>
      <c r="D654" s="73"/>
      <c r="E654" s="73"/>
      <c r="F654" s="73"/>
      <c r="G654" s="73"/>
    </row>
    <row r="655" spans="3:7" thickBot="1">
      <c r="C655" s="73"/>
      <c r="D655" s="73"/>
      <c r="E655" s="73"/>
      <c r="F655" s="73"/>
      <c r="G655" s="73"/>
    </row>
    <row r="656" spans="3:7" thickBot="1">
      <c r="C656" s="73"/>
      <c r="D656" s="73"/>
      <c r="E656" s="73"/>
      <c r="F656" s="73"/>
      <c r="G656" s="73"/>
    </row>
    <row r="657" spans="3:7" thickBot="1">
      <c r="C657" s="73"/>
      <c r="D657" s="73"/>
      <c r="E657" s="73"/>
      <c r="F657" s="73"/>
      <c r="G657" s="73"/>
    </row>
    <row r="658" spans="3:7" thickBot="1">
      <c r="C658" s="73"/>
      <c r="D658" s="73"/>
      <c r="E658" s="73"/>
      <c r="F658" s="73"/>
      <c r="G658" s="73"/>
    </row>
    <row r="659" spans="3:7" thickBot="1">
      <c r="C659" s="73"/>
      <c r="D659" s="73"/>
      <c r="E659" s="73"/>
      <c r="F659" s="73"/>
      <c r="G659" s="73"/>
    </row>
    <row r="660" spans="3:7" thickBot="1">
      <c r="C660" s="73"/>
      <c r="D660" s="73"/>
      <c r="E660" s="73"/>
      <c r="F660" s="73"/>
      <c r="G660" s="73"/>
    </row>
    <row r="661" spans="3:7" thickBot="1">
      <c r="C661" s="73"/>
      <c r="D661" s="73"/>
      <c r="E661" s="73"/>
      <c r="F661" s="73"/>
      <c r="G661" s="73"/>
    </row>
    <row r="662" spans="3:7" thickBot="1">
      <c r="C662" s="73"/>
      <c r="D662" s="73"/>
      <c r="E662" s="73"/>
      <c r="F662" s="73"/>
      <c r="G662" s="73"/>
    </row>
    <row r="663" spans="3:7" thickBot="1">
      <c r="C663" s="73"/>
      <c r="D663" s="73"/>
      <c r="E663" s="73"/>
      <c r="F663" s="73"/>
      <c r="G663" s="73"/>
    </row>
    <row r="664" spans="3:7" thickBot="1">
      <c r="C664" s="73"/>
      <c r="D664" s="73"/>
      <c r="E664" s="73"/>
      <c r="F664" s="73"/>
      <c r="G664" s="73"/>
    </row>
    <row r="665" spans="3:7" thickBot="1">
      <c r="C665" s="73"/>
      <c r="D665" s="73"/>
      <c r="E665" s="73"/>
      <c r="F665" s="73"/>
      <c r="G665" s="73"/>
    </row>
    <row r="666" spans="3:7" thickBot="1">
      <c r="C666" s="73"/>
      <c r="D666" s="73"/>
      <c r="E666" s="73"/>
      <c r="F666" s="73"/>
      <c r="G666" s="73"/>
    </row>
    <row r="667" spans="3:7" thickBot="1">
      <c r="C667" s="73"/>
      <c r="D667" s="73"/>
      <c r="E667" s="73"/>
      <c r="F667" s="73"/>
      <c r="G667" s="73"/>
    </row>
    <row r="668" spans="3:7" thickBot="1">
      <c r="C668" s="73"/>
      <c r="D668" s="73"/>
      <c r="E668" s="73"/>
      <c r="F668" s="73"/>
      <c r="G668" s="73"/>
    </row>
    <row r="669" spans="3:7" thickBot="1">
      <c r="C669" s="73"/>
      <c r="D669" s="73"/>
      <c r="E669" s="73"/>
      <c r="F669" s="73"/>
      <c r="G669" s="73"/>
    </row>
    <row r="670" spans="3:7" thickBot="1">
      <c r="C670" s="73"/>
      <c r="D670" s="73"/>
      <c r="E670" s="73"/>
      <c r="F670" s="73"/>
      <c r="G670" s="73"/>
    </row>
    <row r="671" spans="3:7" thickBot="1">
      <c r="C671" s="73"/>
      <c r="D671" s="73"/>
      <c r="E671" s="73"/>
      <c r="F671" s="73"/>
      <c r="G671" s="73"/>
    </row>
    <row r="672" spans="3:7" thickBot="1">
      <c r="C672" s="73"/>
      <c r="D672" s="73"/>
      <c r="E672" s="73"/>
      <c r="F672" s="73"/>
      <c r="G672" s="73"/>
    </row>
    <row r="673" spans="3:7" thickBot="1">
      <c r="C673" s="73"/>
      <c r="D673" s="73"/>
      <c r="E673" s="73"/>
      <c r="F673" s="73"/>
      <c r="G673" s="73"/>
    </row>
    <row r="674" spans="3:7" thickBot="1">
      <c r="C674" s="73"/>
      <c r="D674" s="73"/>
      <c r="E674" s="73"/>
      <c r="F674" s="73"/>
      <c r="G674" s="73"/>
    </row>
    <row r="675" spans="3:7" thickBot="1">
      <c r="C675" s="73"/>
      <c r="D675" s="73"/>
      <c r="E675" s="73"/>
      <c r="F675" s="73"/>
      <c r="G675" s="73"/>
    </row>
    <row r="676" spans="3:7" thickBot="1">
      <c r="C676" s="73"/>
      <c r="D676" s="73"/>
      <c r="E676" s="73"/>
      <c r="F676" s="73"/>
      <c r="G676" s="73"/>
    </row>
    <row r="677" spans="3:7" thickBot="1">
      <c r="C677" s="73"/>
      <c r="D677" s="73"/>
      <c r="E677" s="73"/>
      <c r="F677" s="73"/>
      <c r="G677" s="73"/>
    </row>
    <row r="678" spans="3:7" thickBot="1">
      <c r="C678" s="73"/>
      <c r="D678" s="73"/>
      <c r="E678" s="73"/>
      <c r="F678" s="73"/>
      <c r="G678" s="73"/>
    </row>
    <row r="679" spans="3:7" thickBot="1">
      <c r="C679" s="73"/>
      <c r="D679" s="73"/>
      <c r="E679" s="73"/>
      <c r="F679" s="73"/>
      <c r="G679" s="73"/>
    </row>
    <row r="680" spans="3:7" thickBot="1">
      <c r="C680" s="73"/>
      <c r="D680" s="73"/>
      <c r="E680" s="73"/>
      <c r="F680" s="73"/>
      <c r="G680" s="73"/>
    </row>
    <row r="681" spans="3:7" thickBot="1">
      <c r="C681" s="73"/>
      <c r="D681" s="73"/>
      <c r="E681" s="73"/>
      <c r="F681" s="73"/>
      <c r="G681" s="73"/>
    </row>
    <row r="682" spans="3:7" thickBot="1">
      <c r="C682" s="73"/>
      <c r="D682" s="73"/>
      <c r="E682" s="73"/>
      <c r="F682" s="73"/>
      <c r="G682" s="73"/>
    </row>
    <row r="683" spans="3:7" thickBot="1">
      <c r="C683" s="73"/>
      <c r="D683" s="73"/>
      <c r="E683" s="73"/>
      <c r="F683" s="73"/>
      <c r="G683" s="73"/>
    </row>
    <row r="684" spans="3:7" thickBot="1">
      <c r="C684" s="73"/>
      <c r="D684" s="73"/>
      <c r="E684" s="73"/>
      <c r="F684" s="73"/>
      <c r="G684" s="73"/>
    </row>
    <row r="685" spans="3:7" thickBot="1">
      <c r="C685" s="73"/>
      <c r="D685" s="73"/>
      <c r="E685" s="73"/>
      <c r="F685" s="73"/>
      <c r="G685" s="73"/>
    </row>
    <row r="686" spans="3:7" thickBot="1">
      <c r="C686" s="73"/>
      <c r="D686" s="73"/>
      <c r="E686" s="73"/>
      <c r="F686" s="73"/>
      <c r="G686" s="73"/>
    </row>
    <row r="687" spans="3:7" thickBot="1">
      <c r="C687" s="73"/>
      <c r="D687" s="73"/>
      <c r="E687" s="73"/>
      <c r="F687" s="73"/>
      <c r="G687" s="73"/>
    </row>
    <row r="688" spans="3:7" thickBot="1">
      <c r="C688" s="73"/>
      <c r="D688" s="73"/>
      <c r="E688" s="73"/>
      <c r="F688" s="73"/>
      <c r="G688" s="73"/>
    </row>
    <row r="689" spans="3:7" thickBot="1">
      <c r="C689" s="73"/>
      <c r="D689" s="73"/>
      <c r="E689" s="73"/>
      <c r="F689" s="73"/>
      <c r="G689" s="73"/>
    </row>
    <row r="690" spans="3:7" thickBot="1">
      <c r="C690" s="73"/>
      <c r="D690" s="73"/>
      <c r="E690" s="73"/>
      <c r="F690" s="73"/>
      <c r="G690" s="73"/>
    </row>
    <row r="691" spans="3:7" thickBot="1">
      <c r="C691" s="73"/>
      <c r="D691" s="73"/>
      <c r="E691" s="73"/>
      <c r="F691" s="73"/>
      <c r="G691" s="73"/>
    </row>
    <row r="692" spans="3:7" thickBot="1">
      <c r="C692" s="73"/>
      <c r="D692" s="73"/>
      <c r="E692" s="73"/>
      <c r="F692" s="73"/>
      <c r="G692" s="73"/>
    </row>
    <row r="693" spans="3:7" thickBot="1">
      <c r="C693" s="73"/>
      <c r="D693" s="73"/>
      <c r="E693" s="73"/>
      <c r="F693" s="73"/>
      <c r="G693" s="73"/>
    </row>
    <row r="694" spans="3:7" thickBot="1">
      <c r="C694" s="73"/>
      <c r="D694" s="73"/>
      <c r="E694" s="73"/>
      <c r="F694" s="73"/>
      <c r="G694" s="73"/>
    </row>
    <row r="695" spans="3:7" thickBot="1">
      <c r="C695" s="73"/>
      <c r="D695" s="73"/>
      <c r="E695" s="73"/>
      <c r="F695" s="73"/>
      <c r="G695" s="73"/>
    </row>
    <row r="696" spans="3:7" thickBot="1">
      <c r="C696" s="73"/>
      <c r="D696" s="73"/>
      <c r="E696" s="73"/>
      <c r="F696" s="73"/>
      <c r="G696" s="73"/>
    </row>
    <row r="697" spans="3:7" thickBot="1">
      <c r="C697" s="73"/>
      <c r="D697" s="73"/>
      <c r="E697" s="73"/>
      <c r="F697" s="73"/>
      <c r="G697" s="73"/>
    </row>
    <row r="698" spans="3:7" thickBot="1">
      <c r="C698" s="73"/>
      <c r="D698" s="73"/>
      <c r="E698" s="73"/>
      <c r="F698" s="73"/>
      <c r="G698" s="73"/>
    </row>
    <row r="699" spans="3:7" thickBot="1">
      <c r="C699" s="73"/>
      <c r="D699" s="73"/>
      <c r="E699" s="73"/>
      <c r="F699" s="73"/>
      <c r="G699" s="73"/>
    </row>
    <row r="700" spans="3:7" thickBot="1">
      <c r="C700" s="73"/>
      <c r="D700" s="73"/>
      <c r="E700" s="73"/>
      <c r="F700" s="73"/>
      <c r="G700" s="73"/>
    </row>
    <row r="701" spans="3:7" thickBot="1">
      <c r="C701" s="73"/>
      <c r="D701" s="73"/>
      <c r="E701" s="73"/>
      <c r="F701" s="73"/>
      <c r="G701" s="73"/>
    </row>
    <row r="702" spans="3:7" thickBot="1">
      <c r="C702" s="73"/>
      <c r="D702" s="73"/>
      <c r="E702" s="73"/>
      <c r="F702" s="73"/>
      <c r="G702" s="73"/>
    </row>
    <row r="703" spans="3:7" thickBot="1">
      <c r="C703" s="73"/>
      <c r="D703" s="73"/>
      <c r="E703" s="73"/>
      <c r="F703" s="73"/>
      <c r="G703" s="73"/>
    </row>
    <row r="704" spans="3:7" thickBot="1">
      <c r="C704" s="73"/>
      <c r="D704" s="73"/>
      <c r="E704" s="73"/>
      <c r="F704" s="73"/>
      <c r="G704" s="73"/>
    </row>
    <row r="705" spans="3:7" thickBot="1">
      <c r="C705" s="73"/>
      <c r="D705" s="73"/>
      <c r="E705" s="73"/>
      <c r="F705" s="73"/>
      <c r="G705" s="73"/>
    </row>
    <row r="706" spans="3:7" thickBot="1">
      <c r="C706" s="73"/>
      <c r="D706" s="73"/>
      <c r="E706" s="73"/>
      <c r="F706" s="73"/>
      <c r="G706" s="73"/>
    </row>
    <row r="707" spans="3:7" thickBot="1">
      <c r="C707" s="73"/>
      <c r="D707" s="73"/>
      <c r="E707" s="73"/>
      <c r="F707" s="73"/>
      <c r="G707" s="73"/>
    </row>
    <row r="708" spans="3:7" thickBot="1">
      <c r="C708" s="73"/>
      <c r="D708" s="73"/>
      <c r="E708" s="73"/>
      <c r="F708" s="73"/>
      <c r="G708" s="73"/>
    </row>
    <row r="709" spans="3:7" thickBot="1">
      <c r="C709" s="73"/>
      <c r="D709" s="73"/>
      <c r="E709" s="73"/>
      <c r="F709" s="73"/>
      <c r="G709" s="73"/>
    </row>
    <row r="710" spans="3:7" thickBot="1">
      <c r="C710" s="73"/>
      <c r="D710" s="73"/>
      <c r="E710" s="73"/>
      <c r="F710" s="73"/>
      <c r="G710" s="73"/>
    </row>
    <row r="711" spans="3:7" thickBot="1">
      <c r="C711" s="73"/>
      <c r="D711" s="73"/>
      <c r="E711" s="73"/>
      <c r="F711" s="73"/>
      <c r="G711" s="73"/>
    </row>
    <row r="712" spans="3:7" thickBot="1">
      <c r="C712" s="73"/>
      <c r="D712" s="73"/>
      <c r="E712" s="73"/>
      <c r="F712" s="73"/>
      <c r="G712" s="73"/>
    </row>
    <row r="713" spans="3:7" thickBot="1">
      <c r="C713" s="73"/>
      <c r="D713" s="73"/>
      <c r="E713" s="73"/>
      <c r="F713" s="73"/>
      <c r="G713" s="73"/>
    </row>
    <row r="714" spans="3:7" thickBot="1">
      <c r="C714" s="73"/>
      <c r="D714" s="73"/>
      <c r="E714" s="73"/>
      <c r="F714" s="73"/>
      <c r="G714" s="73"/>
    </row>
    <row r="715" spans="3:7" thickBot="1">
      <c r="C715" s="73"/>
      <c r="D715" s="73"/>
      <c r="E715" s="73"/>
      <c r="F715" s="73"/>
      <c r="G715" s="73"/>
    </row>
    <row r="716" spans="3:7" thickBot="1">
      <c r="C716" s="73"/>
      <c r="D716" s="73"/>
      <c r="E716" s="73"/>
      <c r="F716" s="73"/>
      <c r="G716" s="73"/>
    </row>
    <row r="717" spans="3:7" thickBot="1">
      <c r="C717" s="73"/>
      <c r="D717" s="73"/>
      <c r="E717" s="73"/>
      <c r="F717" s="73"/>
      <c r="G717" s="73"/>
    </row>
    <row r="718" spans="3:7" thickBot="1">
      <c r="C718" s="73"/>
      <c r="D718" s="73"/>
      <c r="E718" s="73"/>
      <c r="F718" s="73"/>
      <c r="G718" s="73"/>
    </row>
    <row r="719" spans="3:7" thickBot="1">
      <c r="C719" s="73"/>
      <c r="D719" s="73"/>
      <c r="E719" s="73"/>
      <c r="F719" s="73"/>
      <c r="G719" s="73"/>
    </row>
    <row r="720" spans="3:7" thickBot="1">
      <c r="C720" s="73"/>
      <c r="D720" s="73"/>
      <c r="E720" s="73"/>
      <c r="F720" s="73"/>
      <c r="G720" s="73"/>
    </row>
    <row r="721" spans="3:7" thickBot="1">
      <c r="C721" s="73"/>
      <c r="D721" s="73"/>
      <c r="E721" s="73"/>
      <c r="F721" s="73"/>
      <c r="G721" s="73"/>
    </row>
    <row r="722" spans="3:7" thickBot="1">
      <c r="C722" s="73"/>
      <c r="D722" s="73"/>
      <c r="E722" s="73"/>
      <c r="F722" s="73"/>
      <c r="G722" s="73"/>
    </row>
    <row r="723" spans="3:7" thickBot="1">
      <c r="C723" s="73"/>
      <c r="D723" s="73"/>
      <c r="E723" s="73"/>
      <c r="F723" s="73"/>
      <c r="G723" s="73"/>
    </row>
    <row r="724" spans="3:7" thickBot="1">
      <c r="C724" s="73"/>
      <c r="D724" s="73"/>
      <c r="E724" s="73"/>
      <c r="F724" s="73"/>
      <c r="G724" s="73"/>
    </row>
    <row r="725" spans="3:7" thickBot="1">
      <c r="C725" s="73"/>
      <c r="D725" s="73"/>
      <c r="E725" s="73"/>
      <c r="F725" s="73"/>
      <c r="G725" s="73"/>
    </row>
    <row r="726" spans="3:7" thickBot="1">
      <c r="C726" s="73"/>
      <c r="D726" s="73"/>
      <c r="E726" s="73"/>
      <c r="F726" s="73"/>
      <c r="G726" s="73"/>
    </row>
    <row r="727" spans="3:7" thickBot="1">
      <c r="C727" s="73"/>
      <c r="D727" s="73"/>
      <c r="E727" s="73"/>
      <c r="F727" s="73"/>
      <c r="G727" s="73"/>
    </row>
    <row r="728" spans="3:7" thickBot="1">
      <c r="C728" s="73"/>
      <c r="D728" s="73"/>
      <c r="E728" s="73"/>
      <c r="F728" s="73"/>
      <c r="G728" s="73"/>
    </row>
    <row r="729" spans="3:7" thickBot="1">
      <c r="C729" s="73"/>
      <c r="D729" s="73"/>
      <c r="E729" s="73"/>
      <c r="F729" s="73"/>
      <c r="G729" s="73"/>
    </row>
    <row r="730" spans="3:7" thickBot="1">
      <c r="C730" s="73"/>
      <c r="D730" s="73"/>
      <c r="E730" s="73"/>
      <c r="F730" s="73"/>
      <c r="G730" s="73"/>
    </row>
    <row r="731" spans="3:7" thickBot="1">
      <c r="C731" s="73"/>
      <c r="D731" s="73"/>
      <c r="E731" s="73"/>
      <c r="F731" s="73"/>
      <c r="G731" s="73"/>
    </row>
    <row r="732" spans="3:7" thickBot="1">
      <c r="C732" s="73"/>
      <c r="D732" s="73"/>
      <c r="E732" s="73"/>
      <c r="F732" s="73"/>
      <c r="G732" s="73"/>
    </row>
    <row r="733" spans="3:7" thickBot="1">
      <c r="C733" s="73"/>
      <c r="D733" s="73"/>
      <c r="E733" s="73"/>
      <c r="F733" s="73"/>
      <c r="G733" s="73"/>
    </row>
    <row r="734" spans="3:7" thickBot="1">
      <c r="C734" s="73"/>
      <c r="D734" s="73"/>
      <c r="E734" s="73"/>
      <c r="F734" s="73"/>
      <c r="G734" s="73"/>
    </row>
    <row r="735" spans="3:7" thickBot="1">
      <c r="C735" s="73"/>
      <c r="D735" s="73"/>
      <c r="E735" s="73"/>
      <c r="F735" s="73"/>
      <c r="G735" s="73"/>
    </row>
    <row r="736" spans="3:7" thickBot="1">
      <c r="C736" s="73"/>
      <c r="D736" s="73"/>
      <c r="E736" s="73"/>
      <c r="F736" s="73"/>
      <c r="G736" s="73"/>
    </row>
    <row r="737" spans="3:7" thickBot="1">
      <c r="C737" s="73"/>
      <c r="D737" s="73"/>
      <c r="E737" s="73"/>
      <c r="F737" s="73"/>
      <c r="G737" s="73"/>
    </row>
    <row r="738" spans="3:7" thickBot="1">
      <c r="C738" s="73"/>
      <c r="D738" s="73"/>
      <c r="E738" s="73"/>
      <c r="F738" s="73"/>
      <c r="G738" s="73"/>
    </row>
    <row r="739" spans="3:7" thickBot="1">
      <c r="C739" s="73"/>
      <c r="D739" s="73"/>
      <c r="E739" s="73"/>
      <c r="F739" s="73"/>
      <c r="G739" s="73"/>
    </row>
    <row r="740" spans="3:7" thickBot="1">
      <c r="C740" s="73"/>
      <c r="D740" s="73"/>
      <c r="E740" s="73"/>
      <c r="F740" s="73"/>
      <c r="G740" s="73"/>
    </row>
    <row r="741" spans="3:7" thickBot="1">
      <c r="C741" s="73"/>
      <c r="D741" s="73"/>
      <c r="E741" s="73"/>
      <c r="F741" s="73"/>
      <c r="G741" s="73"/>
    </row>
    <row r="742" spans="3:7" thickBot="1">
      <c r="C742" s="73"/>
      <c r="D742" s="73"/>
      <c r="E742" s="73"/>
      <c r="F742" s="73"/>
      <c r="G742" s="73"/>
    </row>
    <row r="743" spans="3:7" thickBot="1">
      <c r="C743" s="73"/>
      <c r="D743" s="73"/>
      <c r="E743" s="73"/>
      <c r="F743" s="73"/>
      <c r="G743" s="73"/>
    </row>
    <row r="744" spans="3:7" thickBot="1">
      <c r="C744" s="73"/>
      <c r="D744" s="73"/>
      <c r="E744" s="73"/>
      <c r="F744" s="73"/>
      <c r="G744" s="73"/>
    </row>
    <row r="745" spans="3:7" thickBot="1">
      <c r="C745" s="73"/>
      <c r="D745" s="73"/>
      <c r="E745" s="73"/>
      <c r="F745" s="73"/>
      <c r="G745" s="73"/>
    </row>
    <row r="746" spans="3:7" thickBot="1">
      <c r="C746" s="73"/>
      <c r="D746" s="73"/>
      <c r="E746" s="73"/>
      <c r="F746" s="73"/>
      <c r="G746" s="73"/>
    </row>
    <row r="747" spans="3:7" thickBot="1">
      <c r="C747" s="73"/>
      <c r="D747" s="73"/>
      <c r="E747" s="73"/>
      <c r="F747" s="73"/>
      <c r="G747" s="73"/>
    </row>
    <row r="748" spans="3:7" thickBot="1">
      <c r="C748" s="73"/>
      <c r="D748" s="73"/>
      <c r="E748" s="73"/>
      <c r="F748" s="73"/>
      <c r="G748" s="73"/>
    </row>
    <row r="749" spans="3:7" thickBot="1">
      <c r="C749" s="73"/>
      <c r="D749" s="73"/>
      <c r="E749" s="73"/>
      <c r="F749" s="73"/>
      <c r="G749" s="73"/>
    </row>
    <row r="750" spans="3:7" thickBot="1">
      <c r="C750" s="73"/>
      <c r="D750" s="73"/>
      <c r="E750" s="73"/>
      <c r="F750" s="73"/>
      <c r="G750" s="73"/>
    </row>
    <row r="751" spans="3:7" thickBot="1">
      <c r="C751" s="73"/>
      <c r="D751" s="73"/>
      <c r="E751" s="73"/>
      <c r="F751" s="73"/>
      <c r="G751" s="73"/>
    </row>
    <row r="752" spans="3:7" thickBot="1">
      <c r="C752" s="73"/>
      <c r="D752" s="73"/>
      <c r="E752" s="73"/>
      <c r="F752" s="73"/>
      <c r="G752" s="73"/>
    </row>
    <row r="753" spans="3:7" thickBot="1">
      <c r="C753" s="73"/>
      <c r="D753" s="73"/>
      <c r="E753" s="73"/>
      <c r="F753" s="73"/>
      <c r="G753" s="73"/>
    </row>
    <row r="754" spans="3:7" thickBot="1">
      <c r="C754" s="73"/>
      <c r="D754" s="73"/>
      <c r="E754" s="73"/>
      <c r="F754" s="73"/>
      <c r="G754" s="73"/>
    </row>
    <row r="755" spans="3:7" thickBot="1">
      <c r="C755" s="73"/>
      <c r="D755" s="73"/>
      <c r="E755" s="73"/>
      <c r="F755" s="73"/>
      <c r="G755" s="73"/>
    </row>
    <row r="756" spans="3:7" thickBot="1">
      <c r="C756" s="73"/>
      <c r="D756" s="73"/>
      <c r="E756" s="73"/>
      <c r="F756" s="73"/>
      <c r="G756" s="73"/>
    </row>
    <row r="757" spans="3:7" thickBot="1">
      <c r="C757" s="73"/>
      <c r="D757" s="73"/>
      <c r="E757" s="73"/>
      <c r="F757" s="73"/>
      <c r="G757" s="73"/>
    </row>
    <row r="758" spans="3:7" thickBot="1">
      <c r="C758" s="73"/>
      <c r="D758" s="73"/>
      <c r="E758" s="73"/>
      <c r="F758" s="73"/>
      <c r="G758" s="73"/>
    </row>
    <row r="759" spans="3:7" thickBot="1">
      <c r="C759" s="73"/>
      <c r="D759" s="73"/>
      <c r="E759" s="73"/>
      <c r="F759" s="73"/>
      <c r="G759" s="73"/>
    </row>
    <row r="760" spans="3:7" thickBot="1">
      <c r="C760" s="73"/>
      <c r="D760" s="73"/>
      <c r="E760" s="73"/>
      <c r="F760" s="73"/>
      <c r="G760" s="73"/>
    </row>
    <row r="761" spans="3:7" thickBot="1">
      <c r="C761" s="73"/>
      <c r="D761" s="73"/>
      <c r="E761" s="73"/>
      <c r="F761" s="73"/>
      <c r="G761" s="73"/>
    </row>
    <row r="762" spans="3:7" thickBot="1">
      <c r="C762" s="73"/>
      <c r="D762" s="73"/>
      <c r="E762" s="73"/>
      <c r="F762" s="73"/>
      <c r="G762" s="73"/>
    </row>
    <row r="763" spans="3:7" thickBot="1">
      <c r="C763" s="73"/>
      <c r="D763" s="73"/>
      <c r="E763" s="73"/>
      <c r="F763" s="73"/>
      <c r="G763" s="73"/>
    </row>
    <row r="764" spans="3:7" thickBot="1">
      <c r="C764" s="73"/>
      <c r="D764" s="73"/>
      <c r="E764" s="73"/>
      <c r="F764" s="73"/>
      <c r="G764" s="73"/>
    </row>
    <row r="765" spans="3:7" thickBot="1">
      <c r="C765" s="73"/>
      <c r="D765" s="73"/>
      <c r="E765" s="73"/>
      <c r="F765" s="73"/>
      <c r="G765" s="73"/>
    </row>
    <row r="766" spans="3:7" thickBot="1">
      <c r="C766" s="73"/>
      <c r="D766" s="73"/>
      <c r="E766" s="73"/>
      <c r="F766" s="73"/>
      <c r="G766" s="73"/>
    </row>
    <row r="767" spans="3:7" thickBot="1">
      <c r="C767" s="73"/>
      <c r="D767" s="73"/>
      <c r="E767" s="73"/>
      <c r="F767" s="73"/>
      <c r="G767" s="73"/>
    </row>
    <row r="768" spans="3:7" thickBot="1">
      <c r="C768" s="73"/>
      <c r="D768" s="73"/>
      <c r="E768" s="73"/>
      <c r="F768" s="73"/>
      <c r="G768" s="73"/>
    </row>
    <row r="769" spans="3:7" thickBot="1">
      <c r="C769" s="73"/>
      <c r="D769" s="73"/>
      <c r="E769" s="73"/>
      <c r="F769" s="73"/>
      <c r="G769" s="73"/>
    </row>
    <row r="770" spans="3:7" thickBot="1">
      <c r="C770" s="73"/>
      <c r="D770" s="73"/>
      <c r="E770" s="73"/>
      <c r="F770" s="73"/>
      <c r="G770" s="73"/>
    </row>
    <row r="771" spans="3:7" thickBot="1">
      <c r="C771" s="73"/>
      <c r="D771" s="73"/>
      <c r="E771" s="73"/>
      <c r="F771" s="73"/>
      <c r="G771" s="73"/>
    </row>
    <row r="772" spans="3:7" thickBot="1">
      <c r="C772" s="73"/>
      <c r="D772" s="73"/>
      <c r="E772" s="73"/>
      <c r="F772" s="73"/>
      <c r="G772" s="73"/>
    </row>
    <row r="773" spans="3:7" thickBot="1">
      <c r="C773" s="73"/>
      <c r="D773" s="73"/>
      <c r="E773" s="73"/>
      <c r="F773" s="73"/>
      <c r="G773" s="73"/>
    </row>
    <row r="774" spans="3:7" thickBot="1">
      <c r="C774" s="73"/>
      <c r="D774" s="73"/>
      <c r="E774" s="73"/>
      <c r="F774" s="73"/>
      <c r="G774" s="73"/>
    </row>
    <row r="775" spans="3:7" thickBot="1">
      <c r="C775" s="73"/>
      <c r="D775" s="73"/>
      <c r="E775" s="73"/>
      <c r="F775" s="73"/>
      <c r="G775" s="73"/>
    </row>
    <row r="776" spans="3:7" thickBot="1">
      <c r="C776" s="73"/>
      <c r="D776" s="73"/>
      <c r="E776" s="73"/>
      <c r="F776" s="73"/>
      <c r="G776" s="73"/>
    </row>
    <row r="777" spans="3:7" thickBot="1">
      <c r="C777" s="73"/>
      <c r="D777" s="73"/>
      <c r="E777" s="73"/>
      <c r="F777" s="73"/>
      <c r="G777" s="73"/>
    </row>
    <row r="778" spans="3:7" thickBot="1">
      <c r="C778" s="73"/>
      <c r="D778" s="73"/>
      <c r="E778" s="73"/>
      <c r="F778" s="73"/>
      <c r="G778" s="73"/>
    </row>
    <row r="779" spans="3:7" thickBot="1">
      <c r="C779" s="73"/>
      <c r="D779" s="73"/>
      <c r="E779" s="73"/>
      <c r="F779" s="73"/>
      <c r="G779" s="73"/>
    </row>
    <row r="780" spans="3:7" thickBot="1">
      <c r="C780" s="73"/>
      <c r="D780" s="73"/>
      <c r="E780" s="73"/>
      <c r="F780" s="73"/>
      <c r="G780" s="73"/>
    </row>
    <row r="781" spans="3:7" thickBot="1">
      <c r="C781" s="73"/>
      <c r="D781" s="73"/>
      <c r="E781" s="73"/>
      <c r="F781" s="73"/>
      <c r="G781" s="73"/>
    </row>
    <row r="782" spans="3:7" thickBot="1">
      <c r="C782" s="73"/>
      <c r="D782" s="73"/>
      <c r="E782" s="73"/>
      <c r="F782" s="73"/>
      <c r="G782" s="73"/>
    </row>
    <row r="783" spans="3:7" thickBot="1">
      <c r="C783" s="73"/>
      <c r="D783" s="73"/>
      <c r="E783" s="73"/>
      <c r="F783" s="73"/>
      <c r="G783" s="73"/>
    </row>
    <row r="784" spans="3:7" thickBot="1">
      <c r="C784" s="73"/>
      <c r="D784" s="73"/>
      <c r="E784" s="73"/>
      <c r="F784" s="73"/>
      <c r="G784" s="73"/>
    </row>
    <row r="785" spans="3:7" thickBot="1">
      <c r="C785" s="73"/>
      <c r="D785" s="73"/>
      <c r="E785" s="73"/>
      <c r="F785" s="73"/>
      <c r="G785" s="73"/>
    </row>
    <row r="786" spans="3:7" thickBot="1">
      <c r="C786" s="73"/>
      <c r="D786" s="73"/>
      <c r="E786" s="73"/>
      <c r="F786" s="73"/>
      <c r="G786" s="73"/>
    </row>
    <row r="787" spans="3:7" thickBot="1">
      <c r="C787" s="73"/>
      <c r="D787" s="73"/>
      <c r="E787" s="73"/>
      <c r="F787" s="73"/>
      <c r="G787" s="73"/>
    </row>
    <row r="788" spans="3:7" thickBot="1">
      <c r="C788" s="73"/>
      <c r="D788" s="73"/>
      <c r="E788" s="73"/>
      <c r="F788" s="73"/>
      <c r="G788" s="73"/>
    </row>
    <row r="789" spans="3:7" thickBot="1">
      <c r="C789" s="73"/>
      <c r="D789" s="73"/>
      <c r="E789" s="73"/>
      <c r="F789" s="73"/>
      <c r="G789" s="73"/>
    </row>
    <row r="790" spans="3:7" thickBot="1">
      <c r="C790" s="73"/>
      <c r="D790" s="73"/>
      <c r="E790" s="73"/>
      <c r="F790" s="73"/>
      <c r="G790" s="73"/>
    </row>
    <row r="791" spans="3:7" thickBot="1">
      <c r="C791" s="73"/>
      <c r="D791" s="73"/>
      <c r="E791" s="73"/>
      <c r="F791" s="73"/>
      <c r="G791" s="73"/>
    </row>
    <row r="792" spans="3:7" thickBot="1">
      <c r="C792" s="73"/>
      <c r="D792" s="73"/>
      <c r="E792" s="73"/>
      <c r="F792" s="73"/>
      <c r="G792" s="73"/>
    </row>
    <row r="793" spans="3:7" thickBot="1">
      <c r="C793" s="73"/>
      <c r="D793" s="73"/>
      <c r="E793" s="73"/>
      <c r="F793" s="73"/>
      <c r="G793" s="73"/>
    </row>
    <row r="794" spans="3:7" thickBot="1">
      <c r="C794" s="73"/>
      <c r="D794" s="73"/>
      <c r="E794" s="73"/>
      <c r="F794" s="73"/>
      <c r="G794" s="73"/>
    </row>
    <row r="795" spans="3:7" thickBot="1">
      <c r="C795" s="73"/>
      <c r="D795" s="73"/>
      <c r="E795" s="73"/>
      <c r="F795" s="73"/>
      <c r="G795" s="73"/>
    </row>
    <row r="796" spans="3:7" thickBot="1">
      <c r="C796" s="73"/>
      <c r="D796" s="73"/>
      <c r="E796" s="73"/>
      <c r="F796" s="73"/>
      <c r="G796" s="73"/>
    </row>
    <row r="797" spans="3:7" thickBot="1">
      <c r="C797" s="73"/>
      <c r="D797" s="73"/>
      <c r="E797" s="73"/>
      <c r="F797" s="73"/>
      <c r="G797" s="73"/>
    </row>
    <row r="798" spans="3:7" thickBot="1">
      <c r="C798" s="73"/>
      <c r="D798" s="73"/>
      <c r="E798" s="73"/>
      <c r="F798" s="73"/>
      <c r="G798" s="73"/>
    </row>
    <row r="799" spans="3:7" thickBot="1">
      <c r="C799" s="73"/>
      <c r="D799" s="73"/>
      <c r="E799" s="73"/>
      <c r="F799" s="73"/>
      <c r="G799" s="73"/>
    </row>
    <row r="800" spans="3:7" thickBot="1">
      <c r="C800" s="73"/>
      <c r="D800" s="73"/>
      <c r="E800" s="73"/>
      <c r="F800" s="73"/>
      <c r="G800" s="73"/>
    </row>
    <row r="801" spans="3:7" thickBot="1">
      <c r="C801" s="73"/>
      <c r="D801" s="73"/>
      <c r="E801" s="73"/>
      <c r="F801" s="73"/>
      <c r="G801" s="73"/>
    </row>
    <row r="802" spans="3:7" thickBot="1">
      <c r="C802" s="73"/>
      <c r="D802" s="73"/>
      <c r="E802" s="73"/>
      <c r="F802" s="73"/>
      <c r="G802" s="73"/>
    </row>
    <row r="803" spans="3:7" thickBot="1">
      <c r="C803" s="73"/>
      <c r="D803" s="73"/>
      <c r="E803" s="73"/>
      <c r="F803" s="73"/>
      <c r="G803" s="73"/>
    </row>
    <row r="804" spans="3:7" thickBot="1">
      <c r="C804" s="73"/>
      <c r="D804" s="73"/>
      <c r="E804" s="73"/>
      <c r="F804" s="73"/>
      <c r="G804" s="73"/>
    </row>
    <row r="805" spans="3:7" thickBot="1">
      <c r="C805" s="73"/>
      <c r="D805" s="73"/>
      <c r="E805" s="73"/>
      <c r="F805" s="73"/>
      <c r="G805" s="73"/>
    </row>
    <row r="806" spans="3:7" thickBot="1">
      <c r="C806" s="73"/>
      <c r="D806" s="73"/>
      <c r="E806" s="73"/>
      <c r="F806" s="73"/>
      <c r="G806" s="73"/>
    </row>
    <row r="807" spans="3:7" thickBot="1">
      <c r="C807" s="73"/>
      <c r="D807" s="73"/>
      <c r="E807" s="73"/>
      <c r="F807" s="73"/>
      <c r="G807" s="73"/>
    </row>
    <row r="808" spans="3:7" thickBot="1">
      <c r="C808" s="73"/>
      <c r="D808" s="73"/>
      <c r="E808" s="73"/>
      <c r="F808" s="73"/>
      <c r="G808" s="73"/>
    </row>
    <row r="809" spans="3:7" thickBot="1">
      <c r="C809" s="73"/>
      <c r="D809" s="73"/>
      <c r="E809" s="73"/>
      <c r="F809" s="73"/>
      <c r="G809" s="73"/>
    </row>
    <row r="810" spans="3:7" thickBot="1">
      <c r="C810" s="73"/>
      <c r="D810" s="73"/>
      <c r="E810" s="73"/>
      <c r="F810" s="73"/>
      <c r="G810" s="73"/>
    </row>
    <row r="811" spans="3:7" thickBot="1">
      <c r="C811" s="73"/>
      <c r="D811" s="73"/>
      <c r="E811" s="73"/>
      <c r="F811" s="73"/>
      <c r="G811" s="73"/>
    </row>
    <row r="812" spans="3:7" thickBot="1">
      <c r="C812" s="73"/>
      <c r="D812" s="73"/>
      <c r="E812" s="73"/>
      <c r="F812" s="73"/>
      <c r="G812" s="73"/>
    </row>
    <row r="813" spans="3:7" thickBot="1">
      <c r="C813" s="73"/>
      <c r="D813" s="73"/>
      <c r="E813" s="73"/>
      <c r="F813" s="73"/>
      <c r="G813" s="73"/>
    </row>
    <row r="814" spans="3:7" thickBot="1">
      <c r="C814" s="73"/>
      <c r="D814" s="73"/>
      <c r="E814" s="73"/>
      <c r="F814" s="73"/>
      <c r="G814" s="73"/>
    </row>
    <row r="815" spans="3:7" thickBot="1">
      <c r="C815" s="73"/>
      <c r="D815" s="73"/>
      <c r="E815" s="73"/>
      <c r="F815" s="73"/>
      <c r="G815" s="73"/>
    </row>
    <row r="816" spans="3:7" thickBot="1">
      <c r="C816" s="73"/>
      <c r="D816" s="73"/>
      <c r="E816" s="73"/>
      <c r="F816" s="73"/>
      <c r="G816" s="73"/>
    </row>
    <row r="817" spans="3:7" thickBot="1">
      <c r="C817" s="73"/>
      <c r="D817" s="73"/>
      <c r="E817" s="73"/>
      <c r="F817" s="73"/>
      <c r="G817" s="73"/>
    </row>
    <row r="818" spans="3:7" thickBot="1">
      <c r="C818" s="73"/>
      <c r="D818" s="73"/>
      <c r="E818" s="73"/>
      <c r="F818" s="73"/>
      <c r="G818" s="73"/>
    </row>
    <row r="819" spans="3:7" thickBot="1">
      <c r="C819" s="73"/>
      <c r="D819" s="73"/>
      <c r="E819" s="73"/>
      <c r="F819" s="73"/>
      <c r="G819" s="73"/>
    </row>
    <row r="820" spans="3:7" thickBot="1">
      <c r="C820" s="73"/>
      <c r="D820" s="73"/>
      <c r="E820" s="73"/>
      <c r="F820" s="73"/>
      <c r="G820" s="73"/>
    </row>
    <row r="821" spans="3:7" thickBot="1">
      <c r="C821" s="73"/>
      <c r="D821" s="73"/>
      <c r="E821" s="73"/>
      <c r="F821" s="73"/>
      <c r="G821" s="73"/>
    </row>
    <row r="822" spans="3:7" thickBot="1">
      <c r="C822" s="73"/>
      <c r="D822" s="73"/>
      <c r="E822" s="73"/>
      <c r="F822" s="73"/>
      <c r="G822" s="73"/>
    </row>
    <row r="823" spans="3:7" thickBot="1">
      <c r="C823" s="73"/>
      <c r="D823" s="73"/>
      <c r="E823" s="73"/>
      <c r="F823" s="73"/>
      <c r="G823" s="73"/>
    </row>
    <row r="824" spans="3:7" thickBot="1">
      <c r="C824" s="73"/>
      <c r="D824" s="73"/>
      <c r="E824" s="73"/>
      <c r="F824" s="73"/>
      <c r="G824" s="73"/>
    </row>
    <row r="825" spans="3:7" thickBot="1">
      <c r="C825" s="73"/>
      <c r="D825" s="73"/>
      <c r="E825" s="73"/>
      <c r="F825" s="73"/>
      <c r="G825" s="73"/>
    </row>
    <row r="826" spans="3:7" thickBot="1">
      <c r="C826" s="73"/>
      <c r="D826" s="73"/>
      <c r="E826" s="73"/>
      <c r="F826" s="73"/>
      <c r="G826" s="73"/>
    </row>
    <row r="827" spans="3:7" thickBot="1">
      <c r="C827" s="73"/>
      <c r="D827" s="73"/>
      <c r="E827" s="73"/>
      <c r="F827" s="73"/>
      <c r="G827" s="73"/>
    </row>
    <row r="828" spans="3:7" thickBot="1">
      <c r="C828" s="73"/>
      <c r="D828" s="73"/>
      <c r="E828" s="73"/>
      <c r="F828" s="73"/>
      <c r="G828" s="73"/>
    </row>
    <row r="829" spans="3:7" thickBot="1">
      <c r="C829" s="73"/>
      <c r="D829" s="73"/>
      <c r="E829" s="73"/>
      <c r="F829" s="73"/>
      <c r="G829" s="73"/>
    </row>
    <row r="830" spans="3:7" thickBot="1">
      <c r="C830" s="73"/>
      <c r="D830" s="73"/>
      <c r="E830" s="73"/>
      <c r="F830" s="73"/>
      <c r="G830" s="73"/>
    </row>
    <row r="831" spans="3:7" thickBot="1">
      <c r="C831" s="73"/>
      <c r="D831" s="73"/>
      <c r="E831" s="73"/>
      <c r="F831" s="73"/>
      <c r="G831" s="73"/>
    </row>
    <row r="832" spans="3:7" thickBot="1">
      <c r="C832" s="73"/>
      <c r="D832" s="73"/>
      <c r="E832" s="73"/>
      <c r="F832" s="73"/>
      <c r="G832" s="73"/>
    </row>
    <row r="833" spans="3:7" thickBot="1">
      <c r="C833" s="73"/>
      <c r="D833" s="73"/>
      <c r="E833" s="73"/>
      <c r="F833" s="73"/>
      <c r="G833" s="73"/>
    </row>
    <row r="834" spans="3:7" thickBot="1">
      <c r="C834" s="73"/>
      <c r="D834" s="73"/>
      <c r="E834" s="73"/>
      <c r="F834" s="73"/>
      <c r="G834" s="73"/>
    </row>
    <row r="835" spans="3:7" thickBot="1">
      <c r="C835" s="73"/>
      <c r="D835" s="73"/>
      <c r="E835" s="73"/>
      <c r="F835" s="73"/>
      <c r="G835" s="73"/>
    </row>
    <row r="836" spans="3:7" thickBot="1">
      <c r="C836" s="73"/>
      <c r="D836" s="73"/>
      <c r="E836" s="73"/>
      <c r="F836" s="73"/>
      <c r="G836" s="73"/>
    </row>
    <row r="837" spans="3:7" thickBot="1">
      <c r="C837" s="73"/>
      <c r="D837" s="73"/>
      <c r="E837" s="73"/>
      <c r="F837" s="73"/>
      <c r="G837" s="73"/>
    </row>
    <row r="838" spans="3:7" thickBot="1">
      <c r="C838" s="73"/>
      <c r="D838" s="73"/>
      <c r="E838" s="73"/>
      <c r="F838" s="73"/>
      <c r="G838" s="73"/>
    </row>
    <row r="839" spans="3:7" thickBot="1">
      <c r="C839" s="73"/>
      <c r="D839" s="73"/>
      <c r="E839" s="73"/>
      <c r="F839" s="73"/>
      <c r="G839" s="73"/>
    </row>
    <row r="840" spans="3:7" thickBot="1">
      <c r="C840" s="73"/>
      <c r="D840" s="73"/>
      <c r="E840" s="73"/>
      <c r="F840" s="73"/>
      <c r="G840" s="73"/>
    </row>
    <row r="841" spans="3:7" thickBot="1">
      <c r="C841" s="73"/>
      <c r="D841" s="73"/>
      <c r="E841" s="73"/>
      <c r="F841" s="73"/>
      <c r="G841" s="73"/>
    </row>
    <row r="842" spans="3:7" thickBot="1">
      <c r="C842" s="73"/>
      <c r="D842" s="73"/>
      <c r="E842" s="73"/>
      <c r="F842" s="73"/>
      <c r="G842" s="73"/>
    </row>
    <row r="843" spans="3:7" thickBot="1">
      <c r="C843" s="73"/>
      <c r="D843" s="73"/>
      <c r="E843" s="73"/>
      <c r="F843" s="73"/>
      <c r="G843" s="73"/>
    </row>
    <row r="844" spans="3:7" thickBot="1">
      <c r="C844" s="73"/>
      <c r="D844" s="73"/>
      <c r="E844" s="73"/>
      <c r="F844" s="73"/>
      <c r="G844" s="73"/>
    </row>
    <row r="845" spans="3:7" thickBot="1">
      <c r="C845" s="73"/>
      <c r="D845" s="73"/>
      <c r="E845" s="73"/>
      <c r="F845" s="73"/>
      <c r="G845" s="73"/>
    </row>
    <row r="846" spans="3:7" thickBot="1">
      <c r="C846" s="73"/>
      <c r="D846" s="73"/>
      <c r="E846" s="73"/>
      <c r="F846" s="73"/>
      <c r="G846" s="73"/>
    </row>
    <row r="847" spans="3:7" thickBot="1">
      <c r="C847" s="73"/>
      <c r="D847" s="73"/>
      <c r="E847" s="73"/>
      <c r="F847" s="73"/>
      <c r="G847" s="73"/>
    </row>
    <row r="848" spans="3:7" thickBot="1">
      <c r="C848" s="73"/>
      <c r="D848" s="73"/>
      <c r="E848" s="73"/>
      <c r="F848" s="73"/>
      <c r="G848" s="73"/>
    </row>
    <row r="849" spans="3:7" thickBot="1">
      <c r="C849" s="73"/>
      <c r="D849" s="73"/>
      <c r="E849" s="73"/>
      <c r="F849" s="73"/>
      <c r="G849" s="73"/>
    </row>
    <row r="850" spans="3:7" thickBot="1">
      <c r="C850" s="73"/>
      <c r="D850" s="73"/>
      <c r="E850" s="73"/>
      <c r="F850" s="73"/>
      <c r="G850" s="73"/>
    </row>
    <row r="851" spans="3:7" thickBot="1">
      <c r="C851" s="73"/>
      <c r="D851" s="73"/>
      <c r="E851" s="73"/>
      <c r="F851" s="73"/>
      <c r="G851" s="73"/>
    </row>
    <row r="852" spans="3:7" thickBot="1">
      <c r="C852" s="73"/>
      <c r="D852" s="73"/>
      <c r="E852" s="73"/>
      <c r="F852" s="73"/>
      <c r="G852" s="73"/>
    </row>
    <row r="853" spans="3:7" thickBot="1">
      <c r="C853" s="73"/>
      <c r="D853" s="73"/>
      <c r="E853" s="73"/>
      <c r="F853" s="73"/>
      <c r="G853" s="73"/>
    </row>
    <row r="854" spans="3:7" thickBot="1">
      <c r="C854" s="73"/>
      <c r="D854" s="73"/>
      <c r="E854" s="73"/>
      <c r="F854" s="73"/>
      <c r="G854" s="73"/>
    </row>
    <row r="855" spans="3:7" thickBot="1">
      <c r="C855" s="73"/>
      <c r="D855" s="73"/>
      <c r="E855" s="73"/>
      <c r="F855" s="73"/>
      <c r="G855" s="73"/>
    </row>
    <row r="856" spans="3:7" thickBot="1">
      <c r="C856" s="73"/>
      <c r="D856" s="73"/>
      <c r="E856" s="73"/>
      <c r="F856" s="73"/>
      <c r="G856" s="73"/>
    </row>
    <row r="857" spans="3:7" thickBot="1">
      <c r="C857" s="73"/>
      <c r="D857" s="73"/>
      <c r="E857" s="73"/>
      <c r="F857" s="73"/>
      <c r="G857" s="73"/>
    </row>
    <row r="858" spans="3:7" thickBot="1">
      <c r="C858" s="73"/>
      <c r="D858" s="73"/>
      <c r="E858" s="73"/>
      <c r="F858" s="73"/>
      <c r="G858" s="73"/>
    </row>
    <row r="859" spans="3:7" thickBot="1">
      <c r="C859" s="73"/>
      <c r="D859" s="73"/>
      <c r="E859" s="73"/>
      <c r="F859" s="73"/>
      <c r="G859" s="73"/>
    </row>
    <row r="860" spans="3:7" thickBot="1">
      <c r="C860" s="73"/>
      <c r="D860" s="73"/>
      <c r="E860" s="73"/>
      <c r="F860" s="73"/>
      <c r="G860" s="73"/>
    </row>
    <row r="861" spans="3:7" thickBot="1">
      <c r="C861" s="73"/>
      <c r="D861" s="73"/>
      <c r="E861" s="73"/>
      <c r="F861" s="73"/>
      <c r="G861" s="73"/>
    </row>
    <row r="862" spans="3:7" thickBot="1">
      <c r="C862" s="73"/>
      <c r="D862" s="73"/>
      <c r="E862" s="73"/>
      <c r="F862" s="73"/>
      <c r="G862" s="73"/>
    </row>
    <row r="863" spans="3:7" thickBot="1">
      <c r="C863" s="73"/>
      <c r="D863" s="73"/>
      <c r="E863" s="73"/>
      <c r="F863" s="73"/>
      <c r="G863" s="73"/>
    </row>
    <row r="864" spans="3:7" thickBot="1">
      <c r="C864" s="73"/>
      <c r="D864" s="73"/>
      <c r="E864" s="73"/>
      <c r="F864" s="73"/>
      <c r="G864" s="73"/>
    </row>
    <row r="865" spans="3:7" thickBot="1">
      <c r="C865" s="73"/>
      <c r="D865" s="73"/>
      <c r="E865" s="73"/>
      <c r="F865" s="73"/>
      <c r="G865" s="73"/>
    </row>
    <row r="866" spans="3:7" thickBot="1">
      <c r="C866" s="73"/>
      <c r="D866" s="73"/>
      <c r="E866" s="73"/>
      <c r="F866" s="73"/>
      <c r="G866" s="73"/>
    </row>
    <row r="867" spans="3:7" thickBot="1">
      <c r="C867" s="73"/>
      <c r="D867" s="73"/>
      <c r="E867" s="73"/>
      <c r="F867" s="73"/>
      <c r="G867" s="73"/>
    </row>
    <row r="868" spans="3:7" thickBot="1">
      <c r="C868" s="73"/>
      <c r="D868" s="73"/>
      <c r="E868" s="73"/>
      <c r="F868" s="73"/>
      <c r="G868" s="73"/>
    </row>
    <row r="869" spans="3:7" thickBot="1">
      <c r="C869" s="73"/>
      <c r="D869" s="73"/>
      <c r="E869" s="73"/>
      <c r="F869" s="73"/>
      <c r="G869" s="73"/>
    </row>
    <row r="870" spans="3:7" thickBot="1">
      <c r="C870" s="73"/>
      <c r="D870" s="73"/>
      <c r="E870" s="73"/>
      <c r="F870" s="73"/>
      <c r="G870" s="73"/>
    </row>
    <row r="871" spans="3:7" thickBot="1">
      <c r="C871" s="73"/>
      <c r="D871" s="73"/>
      <c r="E871" s="73"/>
      <c r="F871" s="73"/>
      <c r="G871" s="73"/>
    </row>
    <row r="872" spans="3:7" thickBot="1">
      <c r="C872" s="73"/>
      <c r="D872" s="73"/>
      <c r="E872" s="73"/>
      <c r="F872" s="73"/>
      <c r="G872" s="73"/>
    </row>
    <row r="873" spans="3:7" thickBot="1">
      <c r="C873" s="73"/>
      <c r="D873" s="73"/>
      <c r="E873" s="73"/>
      <c r="F873" s="73"/>
      <c r="G873" s="73"/>
    </row>
    <row r="874" spans="3:7" thickBot="1">
      <c r="C874" s="73"/>
      <c r="D874" s="73"/>
      <c r="E874" s="73"/>
      <c r="F874" s="73"/>
      <c r="G874" s="73"/>
    </row>
    <row r="875" spans="3:7" thickBot="1">
      <c r="C875" s="73"/>
      <c r="D875" s="73"/>
      <c r="E875" s="73"/>
      <c r="F875" s="73"/>
      <c r="G875" s="73"/>
    </row>
    <row r="876" spans="3:7" thickBot="1">
      <c r="C876" s="73"/>
      <c r="D876" s="73"/>
      <c r="E876" s="73"/>
      <c r="F876" s="73"/>
      <c r="G876" s="73"/>
    </row>
    <row r="877" spans="3:7" thickBot="1">
      <c r="C877" s="73"/>
      <c r="D877" s="73"/>
      <c r="E877" s="73"/>
      <c r="F877" s="73"/>
      <c r="G877" s="73"/>
    </row>
    <row r="878" spans="3:7" thickBot="1">
      <c r="C878" s="73"/>
      <c r="D878" s="73"/>
      <c r="E878" s="73"/>
      <c r="F878" s="73"/>
      <c r="G878" s="73"/>
    </row>
    <row r="879" spans="3:7" thickBot="1">
      <c r="C879" s="73"/>
      <c r="D879" s="73"/>
      <c r="E879" s="73"/>
      <c r="F879" s="73"/>
      <c r="G879" s="73"/>
    </row>
    <row r="880" spans="3:7" thickBot="1">
      <c r="C880" s="73"/>
      <c r="D880" s="73"/>
      <c r="E880" s="73"/>
      <c r="F880" s="73"/>
      <c r="G880" s="73"/>
    </row>
    <row r="881" spans="3:7" thickBot="1">
      <c r="C881" s="73"/>
      <c r="D881" s="73"/>
      <c r="E881" s="73"/>
      <c r="F881" s="73"/>
      <c r="G881" s="73"/>
    </row>
    <row r="882" spans="3:7" thickBot="1">
      <c r="C882" s="73"/>
      <c r="D882" s="73"/>
      <c r="E882" s="73"/>
      <c r="F882" s="73"/>
      <c r="G882" s="73"/>
    </row>
    <row r="883" spans="3:7" thickBot="1">
      <c r="C883" s="73"/>
      <c r="D883" s="73"/>
      <c r="E883" s="73"/>
      <c r="F883" s="73"/>
      <c r="G883" s="73"/>
    </row>
    <row r="884" spans="3:7" thickBot="1">
      <c r="C884" s="73"/>
      <c r="D884" s="73"/>
      <c r="E884" s="73"/>
      <c r="F884" s="73"/>
      <c r="G884" s="73"/>
    </row>
    <row r="885" spans="3:7" thickBot="1">
      <c r="C885" s="73"/>
      <c r="D885" s="73"/>
      <c r="E885" s="73"/>
      <c r="F885" s="73"/>
      <c r="G885" s="73"/>
    </row>
    <row r="886" spans="3:7" thickBot="1">
      <c r="C886" s="73"/>
      <c r="D886" s="73"/>
      <c r="E886" s="73"/>
      <c r="F886" s="73"/>
      <c r="G886" s="73"/>
    </row>
    <row r="887" spans="3:7" thickBot="1">
      <c r="C887" s="73"/>
      <c r="D887" s="73"/>
      <c r="E887" s="73"/>
      <c r="F887" s="73"/>
      <c r="G887" s="73"/>
    </row>
    <row r="888" spans="3:7" thickBot="1">
      <c r="C888" s="73"/>
      <c r="D888" s="73"/>
      <c r="E888" s="73"/>
      <c r="F888" s="73"/>
      <c r="G888" s="73"/>
    </row>
    <row r="889" spans="3:7" thickBot="1">
      <c r="C889" s="73"/>
      <c r="D889" s="73"/>
      <c r="E889" s="73"/>
      <c r="F889" s="73"/>
      <c r="G889" s="73"/>
    </row>
    <row r="890" spans="3:7" thickBot="1">
      <c r="C890" s="73"/>
      <c r="D890" s="73"/>
      <c r="E890" s="73"/>
      <c r="F890" s="73"/>
      <c r="G890" s="73"/>
    </row>
    <row r="891" spans="3:7" thickBot="1">
      <c r="C891" s="73"/>
      <c r="D891" s="73"/>
      <c r="E891" s="73"/>
      <c r="F891" s="73"/>
      <c r="G891" s="73"/>
    </row>
    <row r="892" spans="3:7" thickBot="1">
      <c r="C892" s="73"/>
      <c r="D892" s="73"/>
      <c r="E892" s="73"/>
      <c r="F892" s="73"/>
      <c r="G892" s="73"/>
    </row>
    <row r="893" spans="3:7" thickBot="1">
      <c r="C893" s="73"/>
      <c r="D893" s="73"/>
      <c r="E893" s="73"/>
      <c r="F893" s="73"/>
      <c r="G893" s="73"/>
    </row>
    <row r="894" spans="3:7" thickBot="1">
      <c r="C894" s="73"/>
      <c r="D894" s="73"/>
      <c r="E894" s="73"/>
      <c r="F894" s="73"/>
      <c r="G894" s="73"/>
    </row>
    <row r="895" spans="3:7" thickBot="1">
      <c r="C895" s="73"/>
      <c r="D895" s="73"/>
      <c r="E895" s="73"/>
      <c r="F895" s="73"/>
      <c r="G895" s="73"/>
    </row>
    <row r="896" spans="3:7" thickBot="1">
      <c r="C896" s="73"/>
      <c r="D896" s="73"/>
      <c r="E896" s="73"/>
      <c r="F896" s="73"/>
      <c r="G896" s="73"/>
    </row>
    <row r="897" spans="3:7" thickBot="1">
      <c r="C897" s="73"/>
      <c r="D897" s="73"/>
      <c r="E897" s="73"/>
      <c r="F897" s="73"/>
      <c r="G897" s="73"/>
    </row>
    <row r="898" spans="3:7" thickBot="1">
      <c r="C898" s="73"/>
      <c r="D898" s="73"/>
      <c r="E898" s="73"/>
      <c r="F898" s="73"/>
      <c r="G898" s="73"/>
    </row>
    <row r="899" spans="3:7" thickBot="1">
      <c r="C899" s="73"/>
      <c r="D899" s="73"/>
      <c r="E899" s="73"/>
      <c r="F899" s="73"/>
      <c r="G899" s="73"/>
    </row>
    <row r="900" spans="3:7" thickBot="1">
      <c r="C900" s="73"/>
      <c r="D900" s="73"/>
      <c r="E900" s="73"/>
      <c r="F900" s="73"/>
      <c r="G900" s="73"/>
    </row>
    <row r="901" spans="3:7" thickBot="1">
      <c r="C901" s="73"/>
      <c r="D901" s="73"/>
      <c r="E901" s="73"/>
      <c r="F901" s="73"/>
      <c r="G901" s="73"/>
    </row>
    <row r="902" spans="3:7" thickBot="1">
      <c r="C902" s="73"/>
      <c r="D902" s="73"/>
      <c r="E902" s="73"/>
      <c r="F902" s="73"/>
      <c r="G902" s="73"/>
    </row>
    <row r="903" spans="3:7" thickBot="1">
      <c r="C903" s="73"/>
      <c r="D903" s="73"/>
      <c r="E903" s="73"/>
      <c r="F903" s="73"/>
      <c r="G903" s="73"/>
    </row>
    <row r="904" spans="3:7" thickBot="1">
      <c r="C904" s="73"/>
      <c r="D904" s="73"/>
      <c r="E904" s="73"/>
      <c r="F904" s="73"/>
      <c r="G904" s="73"/>
    </row>
    <row r="905" spans="3:7" thickBot="1">
      <c r="C905" s="73"/>
      <c r="D905" s="73"/>
      <c r="E905" s="73"/>
      <c r="F905" s="73"/>
      <c r="G905" s="73"/>
    </row>
    <row r="906" spans="3:7" thickBot="1">
      <c r="C906" s="73"/>
      <c r="D906" s="73"/>
      <c r="E906" s="73"/>
      <c r="F906" s="73"/>
      <c r="G906" s="73"/>
    </row>
    <row r="907" spans="3:7" thickBot="1">
      <c r="C907" s="73"/>
      <c r="D907" s="73"/>
      <c r="E907" s="73"/>
      <c r="F907" s="73"/>
      <c r="G907" s="73"/>
    </row>
    <row r="908" spans="3:7" thickBot="1">
      <c r="C908" s="73"/>
      <c r="D908" s="73"/>
      <c r="E908" s="73"/>
      <c r="F908" s="73"/>
      <c r="G908" s="73"/>
    </row>
    <row r="909" spans="3:7" thickBot="1">
      <c r="C909" s="73"/>
      <c r="D909" s="73"/>
      <c r="E909" s="73"/>
      <c r="F909" s="73"/>
      <c r="G909" s="73"/>
    </row>
    <row r="910" spans="3:7" thickBot="1">
      <c r="C910" s="73"/>
      <c r="D910" s="73"/>
      <c r="E910" s="73"/>
      <c r="F910" s="73"/>
      <c r="G910" s="73"/>
    </row>
    <row r="911" spans="3:7" thickBot="1">
      <c r="C911" s="73"/>
      <c r="D911" s="73"/>
      <c r="E911" s="73"/>
      <c r="F911" s="73"/>
      <c r="G911" s="73"/>
    </row>
    <row r="912" spans="3:7" thickBot="1">
      <c r="C912" s="73"/>
      <c r="D912" s="73"/>
      <c r="E912" s="73"/>
      <c r="F912" s="73"/>
      <c r="G912" s="73"/>
    </row>
    <row r="913" spans="3:7" thickBot="1">
      <c r="C913" s="73"/>
      <c r="D913" s="73"/>
      <c r="E913" s="73"/>
      <c r="F913" s="73"/>
      <c r="G913" s="73"/>
    </row>
    <row r="914" spans="3:7" thickBot="1">
      <c r="C914" s="73"/>
      <c r="D914" s="73"/>
      <c r="E914" s="73"/>
      <c r="F914" s="73"/>
      <c r="G914" s="73"/>
    </row>
    <row r="915" spans="3:7" thickBot="1">
      <c r="C915" s="73"/>
      <c r="D915" s="73"/>
      <c r="E915" s="73"/>
      <c r="F915" s="73"/>
      <c r="G915" s="73"/>
    </row>
    <row r="916" spans="3:7" thickBot="1">
      <c r="C916" s="73"/>
      <c r="D916" s="73"/>
      <c r="E916" s="73"/>
      <c r="F916" s="73"/>
      <c r="G916" s="73"/>
    </row>
    <row r="917" spans="3:7" thickBot="1">
      <c r="C917" s="73"/>
      <c r="D917" s="73"/>
      <c r="E917" s="73"/>
      <c r="F917" s="73"/>
      <c r="G917" s="73"/>
    </row>
    <row r="918" spans="3:7" thickBot="1">
      <c r="C918" s="73"/>
      <c r="D918" s="73"/>
      <c r="E918" s="73"/>
      <c r="F918" s="73"/>
      <c r="G918" s="73"/>
    </row>
    <row r="919" spans="3:7" thickBot="1">
      <c r="C919" s="73"/>
      <c r="D919" s="73"/>
      <c r="E919" s="73"/>
      <c r="F919" s="73"/>
      <c r="G919" s="73"/>
    </row>
    <row r="920" spans="3:7" thickBot="1">
      <c r="C920" s="73"/>
      <c r="D920" s="73"/>
      <c r="E920" s="73"/>
      <c r="F920" s="73"/>
      <c r="G920" s="73"/>
    </row>
    <row r="921" spans="3:7" thickBot="1">
      <c r="C921" s="73"/>
      <c r="D921" s="73"/>
      <c r="E921" s="73"/>
      <c r="F921" s="73"/>
      <c r="G921" s="73"/>
    </row>
    <row r="922" spans="3:7" thickBot="1">
      <c r="C922" s="73"/>
      <c r="D922" s="73"/>
      <c r="E922" s="73"/>
      <c r="F922" s="73"/>
      <c r="G922" s="73"/>
    </row>
    <row r="923" spans="3:7" thickBot="1">
      <c r="C923" s="73"/>
      <c r="D923" s="73"/>
      <c r="E923" s="73"/>
      <c r="F923" s="73"/>
      <c r="G923" s="73"/>
    </row>
    <row r="924" spans="3:7" thickBot="1">
      <c r="C924" s="73"/>
      <c r="D924" s="73"/>
      <c r="E924" s="73"/>
      <c r="F924" s="73"/>
      <c r="G924" s="73"/>
    </row>
    <row r="925" spans="3:7" thickBot="1">
      <c r="C925" s="73"/>
      <c r="D925" s="73"/>
      <c r="E925" s="73"/>
      <c r="F925" s="73"/>
      <c r="G925" s="73"/>
    </row>
    <row r="926" spans="3:7" thickBot="1">
      <c r="C926" s="73"/>
      <c r="D926" s="73"/>
      <c r="E926" s="73"/>
      <c r="F926" s="73"/>
      <c r="G926" s="73"/>
    </row>
    <row r="927" spans="3:7" thickBot="1">
      <c r="C927" s="73"/>
      <c r="D927" s="73"/>
      <c r="E927" s="73"/>
      <c r="F927" s="73"/>
      <c r="G927" s="73"/>
    </row>
    <row r="928" spans="3:7" thickBot="1">
      <c r="C928" s="73"/>
      <c r="D928" s="73"/>
      <c r="E928" s="73"/>
      <c r="F928" s="73"/>
      <c r="G928" s="73"/>
    </row>
    <row r="1048575" spans="3:57" hidden="1" thickBot="1">
      <c r="C1048575" s="65">
        <v>886</v>
      </c>
      <c r="D1048575" s="65">
        <v>887</v>
      </c>
      <c r="E1048575" s="65">
        <v>888</v>
      </c>
      <c r="F1048575" s="65">
        <v>889</v>
      </c>
      <c r="G1048575" s="65">
        <v>890</v>
      </c>
      <c r="H1048575" s="65">
        <v>891</v>
      </c>
      <c r="I1048575" s="65">
        <v>892</v>
      </c>
      <c r="J1048575" s="65">
        <v>893</v>
      </c>
      <c r="K1048575" s="65">
        <v>894</v>
      </c>
      <c r="L1048575" s="65">
        <v>895</v>
      </c>
      <c r="M1048575" s="65">
        <v>896</v>
      </c>
      <c r="N1048575" s="65">
        <v>897</v>
      </c>
      <c r="O1048575" s="65">
        <v>898</v>
      </c>
      <c r="P1048575" s="65">
        <v>899</v>
      </c>
      <c r="Q1048575" s="65">
        <v>900</v>
      </c>
      <c r="R1048575" s="65">
        <v>901</v>
      </c>
      <c r="S1048575" s="65">
        <v>902</v>
      </c>
      <c r="T1048575" s="65">
        <v>903</v>
      </c>
      <c r="U1048575" s="65">
        <v>904</v>
      </c>
      <c r="V1048575" s="65">
        <v>905</v>
      </c>
      <c r="W1048575" s="65">
        <v>906</v>
      </c>
      <c r="X1048575" s="65">
        <v>907</v>
      </c>
      <c r="Y1048575" s="65">
        <v>908</v>
      </c>
      <c r="Z1048575" s="65">
        <v>909</v>
      </c>
      <c r="AA1048575" s="65">
        <v>910</v>
      </c>
      <c r="AB1048575" s="65">
        <v>911</v>
      </c>
      <c r="AC1048575" s="65">
        <v>912</v>
      </c>
      <c r="AD1048575" s="65">
        <v>913</v>
      </c>
      <c r="AE1048575" s="65">
        <v>914</v>
      </c>
      <c r="AF1048575" s="65">
        <v>915</v>
      </c>
      <c r="AG1048575" s="65">
        <v>916</v>
      </c>
      <c r="AH1048575" s="65">
        <v>917</v>
      </c>
      <c r="AI1048575" s="65">
        <v>918</v>
      </c>
      <c r="AJ1048575" s="65">
        <v>919</v>
      </c>
      <c r="AK1048575" s="65">
        <v>920</v>
      </c>
      <c r="AL1048575" s="65">
        <v>921</v>
      </c>
      <c r="AM1048575" s="65">
        <v>922</v>
      </c>
      <c r="AN1048575" s="65">
        <v>923</v>
      </c>
      <c r="AO1048575" s="65">
        <v>924</v>
      </c>
      <c r="AP1048575" s="58">
        <v>930</v>
      </c>
      <c r="AQ1048575" s="58">
        <v>931</v>
      </c>
      <c r="AR1048575" s="58">
        <v>933</v>
      </c>
      <c r="AS1048575" s="58">
        <v>942</v>
      </c>
      <c r="AT1048575" s="58">
        <v>947</v>
      </c>
      <c r="AU1048575" s="58">
        <v>950</v>
      </c>
      <c r="AV1048575" s="58">
        <v>951</v>
      </c>
      <c r="AW1048575" s="58">
        <v>952</v>
      </c>
      <c r="AX1048575" s="58">
        <v>953</v>
      </c>
      <c r="AY1048575" s="58">
        <v>954</v>
      </c>
      <c r="AZ1048575" s="58">
        <v>955</v>
      </c>
      <c r="BA1048575" s="58">
        <v>956</v>
      </c>
      <c r="BB1048575" s="58">
        <v>957</v>
      </c>
      <c r="BC1048575" s="58">
        <v>1091</v>
      </c>
      <c r="BD1048575" s="58">
        <v>1092</v>
      </c>
      <c r="BE1048575" s="58">
        <v>1093</v>
      </c>
    </row>
    <row r="1048576" spans="3:57" hidden="1" thickBot="1"/>
  </sheetData>
  <mergeCells count="3">
    <mergeCell ref="A1:B1"/>
    <mergeCell ref="W1:Z1"/>
    <mergeCell ref="AA1:AG1"/>
  </mergeCells>
  <phoneticPr fontId="4" type="noConversion"/>
  <printOptions horizontalCentered="1"/>
  <pageMargins left="0.17" right="0.18"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35</vt:i4>
      </vt:variant>
      <vt:variant>
        <vt:lpstr>Zakresy nazwane</vt:lpstr>
      </vt:variant>
      <vt:variant>
        <vt:i4>35</vt:i4>
      </vt:variant>
    </vt:vector>
  </HeadingPairs>
  <TitlesOfParts>
    <vt:vector size="70" baseType="lpstr">
      <vt:lpstr>Content</vt:lpstr>
      <vt:lpstr>Key data</vt:lpstr>
      <vt:lpstr>P&amp;L</vt:lpstr>
      <vt:lpstr>BS</vt:lpstr>
      <vt:lpstr>NII</vt:lpstr>
      <vt:lpstr>NCI</vt:lpstr>
      <vt:lpstr>Dividend Income</vt:lpstr>
      <vt:lpstr>Trading Income</vt:lpstr>
      <vt:lpstr>Investment Income</vt:lpstr>
      <vt:lpstr>Other Op Income</vt:lpstr>
      <vt:lpstr>Other Op Expenses</vt:lpstr>
      <vt:lpstr>Costs</vt:lpstr>
      <vt:lpstr>Staff Cost</vt:lpstr>
      <vt:lpstr>LLP</vt:lpstr>
      <vt:lpstr>Loans</vt:lpstr>
      <vt:lpstr>Loans quality</vt:lpstr>
      <vt:lpstr>Deposits</vt:lpstr>
      <vt:lpstr>Trading sec</vt:lpstr>
      <vt:lpstr>Investment sec</vt:lpstr>
      <vt:lpstr>Share Capital</vt:lpstr>
      <vt:lpstr>off-BS</vt:lpstr>
      <vt:lpstr>Subsidiaries</vt:lpstr>
      <vt:lpstr>Total capital ratio</vt:lpstr>
      <vt:lpstr>CAR</vt:lpstr>
      <vt:lpstr>RB</vt:lpstr>
      <vt:lpstr>C&amp;I B</vt:lpstr>
      <vt:lpstr>FM</vt:lpstr>
      <vt:lpstr>Others</vt:lpstr>
      <vt:lpstr>AM</vt:lpstr>
      <vt:lpstr>Currency structure</vt:lpstr>
      <vt:lpstr>Retail Banking</vt:lpstr>
      <vt:lpstr>Corpo &amp; Invest Banking</vt:lpstr>
      <vt:lpstr>Subsidiaries_data</vt:lpstr>
      <vt:lpstr>RB - historical data</vt:lpstr>
      <vt:lpstr>POLENG</vt:lpstr>
      <vt:lpstr>LangList</vt:lpstr>
      <vt:lpstr>LangSel</vt:lpstr>
      <vt:lpstr>LangSelID</vt:lpstr>
      <vt:lpstr>AM!Obszar_wydruku</vt:lpstr>
      <vt:lpstr>BS!Obszar_wydruku</vt:lpstr>
      <vt:lpstr>'C&amp;I B'!Obszar_wydruku</vt:lpstr>
      <vt:lpstr>CAR!Obszar_wydruku</vt:lpstr>
      <vt:lpstr>Content!Obszar_wydruku</vt:lpstr>
      <vt:lpstr>'Corpo &amp; Invest Banking'!Obszar_wydruku</vt:lpstr>
      <vt:lpstr>Costs!Obszar_wydruku</vt:lpstr>
      <vt:lpstr>'Currency structure'!Obszar_wydruku</vt:lpstr>
      <vt:lpstr>Deposits!Obszar_wydruku</vt:lpstr>
      <vt:lpstr>'Dividend Income'!Obszar_wydruku</vt:lpstr>
      <vt:lpstr>FM!Obszar_wydruku</vt:lpstr>
      <vt:lpstr>'Investment Income'!Obszar_wydruku</vt:lpstr>
      <vt:lpstr>'Investment sec'!Obszar_wydruku</vt:lpstr>
      <vt:lpstr>'Key data'!Obszar_wydruku</vt:lpstr>
      <vt:lpstr>LLP!Obszar_wydruku</vt:lpstr>
      <vt:lpstr>Loans!Obszar_wydruku</vt:lpstr>
      <vt:lpstr>'Loans quality'!Obszar_wydruku</vt:lpstr>
      <vt:lpstr>NCI!Obszar_wydruku</vt:lpstr>
      <vt:lpstr>NII!Obszar_wydruku</vt:lpstr>
      <vt:lpstr>'off-BS'!Obszar_wydruku</vt:lpstr>
      <vt:lpstr>'Other Op Expenses'!Obszar_wydruku</vt:lpstr>
      <vt:lpstr>'Other Op Income'!Obszar_wydruku</vt:lpstr>
      <vt:lpstr>Others!Obszar_wydruku</vt:lpstr>
      <vt:lpstr>'P&amp;L'!Obszar_wydruku</vt:lpstr>
      <vt:lpstr>RB!Obszar_wydruku</vt:lpstr>
      <vt:lpstr>'Retail Banking'!Obszar_wydruku</vt:lpstr>
      <vt:lpstr>'Share Capital'!Obszar_wydruku</vt:lpstr>
      <vt:lpstr>'Staff Cost'!Obszar_wydruku</vt:lpstr>
      <vt:lpstr>Subsidiaries!Obszar_wydruku</vt:lpstr>
      <vt:lpstr>Subsidiaries_data!Obszar_wydruku</vt:lpstr>
      <vt:lpstr>'Trading Income'!Obszar_wydruku</vt:lpstr>
      <vt:lpstr>'Trading sec'!Obszar_wydruku</vt:lpstr>
    </vt:vector>
  </TitlesOfParts>
  <Company>BRE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Marta.Polanska@mbank.pl</dc:creator>
  <cp:lastModifiedBy>Polańska, Marta, (mBank/DIR)</cp:lastModifiedBy>
  <cp:lastPrinted>2016-04-22T12:25:17Z</cp:lastPrinted>
  <dcterms:created xsi:type="dcterms:W3CDTF">2005-04-27T10:09:31Z</dcterms:created>
  <dcterms:modified xsi:type="dcterms:W3CDTF">2019-10-30T17:15:32Z</dcterms:modified>
</cp:coreProperties>
</file>